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2.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3.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8.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9.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Documents\Documents\"/>
    </mc:Choice>
  </mc:AlternateContent>
  <bookViews>
    <workbookView xWindow="0" yWindow="0" windowWidth="28800" windowHeight="12300" activeTab="1"/>
  </bookViews>
  <sheets>
    <sheet name="Analyse des résultats" sheetId="8" r:id="rId1"/>
    <sheet name="Données Envoyé Spécial" sheetId="1" r:id="rId2"/>
    <sheet name="Données Facebook Envoyé Spécial" sheetId="6" r:id="rId3"/>
    <sheet name="XLStat_HID" sheetId="10" state="hidden" r:id="rId4"/>
    <sheet name="XLStat_HID1" sheetId="11" state="hidden" r:id="rId5"/>
    <sheet name="XLStat_HID2" sheetId="12" state="hidden" r:id="rId6"/>
    <sheet name="XLStat_HID3" sheetId="13" state="hidden" r:id="rId7"/>
    <sheet name="XLStat_HID4" sheetId="14" state="hidden" r:id="rId8"/>
    <sheet name="Données Réponse Envoyé Spécial" sheetId="4" r:id="rId9"/>
    <sheet name="Données Tristan W." sheetId="2" r:id="rId10"/>
    <sheet name="Données Décodeurs" sheetId="3" r:id="rId11"/>
    <sheet name="Données SoutienGW" sheetId="5" r:id="rId12"/>
    <sheet name="XLStat" sheetId="9" r:id="rId13"/>
  </sheets>
  <externalReferences>
    <externalReference r:id="rId14"/>
  </externalReferences>
  <definedNames>
    <definedName name="ValidBooleansDefaultFalse">[1]Misc!$G$2:$G$5</definedName>
    <definedName name="ValidEdgeStyles">[1]Misc!$B$2:$B$11</definedName>
    <definedName name="ValidEdgeVisibilities">[1]Misc!$A$2:$A$7</definedName>
    <definedName name="ValidVertexLabelPositions">[1]Misc!$H$2:$H$21</definedName>
    <definedName name="ValidVertexShapes">[1]Misc!$D$2:$D$23</definedName>
    <definedName name="ValidVertexVisibilities">[1]Misc!$C$2:$C$9</definedName>
    <definedName name="xdata2" localSheetId="1" hidden="1">1.25+'Données Envoyé Spécial'!xlstatbox1*-0.0007153076</definedName>
    <definedName name="xlstatbox1" localSheetId="1" hidden="1">(ROW(OFFSET('Données Envoyé Spécial'!$B$1,0,0,700,1))-1)</definedName>
    <definedName name="ydata3" localSheetId="1" hidden="1">IF('Données Envoyé Spécial'!xlstatbox1/2-INT('Données Envoyé Spécial'!xlstatbox1/2)&lt;0.1,70,30)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57" i="3" l="1"/>
  <c r="Q957" i="3" s="1"/>
  <c r="P956" i="3"/>
  <c r="Q956" i="3" s="1"/>
  <c r="P955" i="3"/>
  <c r="Q955" i="3" s="1"/>
  <c r="P954" i="3"/>
  <c r="Q954" i="3" s="1"/>
  <c r="P953" i="3"/>
  <c r="Q953" i="3" s="1"/>
  <c r="P952" i="3"/>
  <c r="Q952" i="3" s="1"/>
  <c r="P951" i="3"/>
  <c r="Q951" i="3" s="1"/>
  <c r="P950" i="3"/>
  <c r="Q950" i="3" s="1"/>
  <c r="P949" i="3"/>
  <c r="Q949" i="3" s="1"/>
  <c r="P948" i="3"/>
  <c r="Q948" i="3" s="1"/>
  <c r="P947" i="3"/>
  <c r="Q947" i="3" s="1"/>
  <c r="P946" i="3"/>
  <c r="Q946" i="3" s="1"/>
  <c r="P945" i="3"/>
  <c r="Q945" i="3" s="1"/>
  <c r="P944" i="3"/>
  <c r="Q944" i="3" s="1"/>
  <c r="P943" i="3"/>
  <c r="Q943" i="3" s="1"/>
  <c r="P942" i="3"/>
  <c r="Q942" i="3" s="1"/>
  <c r="P941" i="3"/>
  <c r="Q941" i="3" s="1"/>
  <c r="P940" i="3"/>
  <c r="Q940" i="3" s="1"/>
  <c r="P939" i="3"/>
  <c r="Q939" i="3" s="1"/>
  <c r="P938" i="3"/>
  <c r="Q938" i="3" s="1"/>
  <c r="P937" i="3"/>
  <c r="Q937" i="3" s="1"/>
  <c r="P936" i="3"/>
  <c r="Q936" i="3" s="1"/>
  <c r="P935" i="3"/>
  <c r="Q935" i="3" s="1"/>
  <c r="P934" i="3"/>
  <c r="Q934" i="3" s="1"/>
  <c r="P933" i="3"/>
  <c r="Q933" i="3" s="1"/>
  <c r="P932" i="3"/>
  <c r="Q932" i="3" s="1"/>
  <c r="P931" i="3"/>
  <c r="Q931" i="3" s="1"/>
  <c r="P930" i="3"/>
  <c r="Q930" i="3" s="1"/>
  <c r="P929" i="3"/>
  <c r="Q929" i="3" s="1"/>
  <c r="P928" i="3"/>
  <c r="Q928" i="3" s="1"/>
  <c r="P927" i="3"/>
  <c r="Q927" i="3" s="1"/>
  <c r="P926" i="3"/>
  <c r="Q926" i="3" s="1"/>
  <c r="P925" i="3"/>
  <c r="Q925" i="3" s="1"/>
  <c r="P924" i="3"/>
  <c r="Q924" i="3" s="1"/>
  <c r="P923" i="3"/>
  <c r="Q923" i="3" s="1"/>
  <c r="P922" i="3"/>
  <c r="Q922" i="3" s="1"/>
  <c r="P921" i="3"/>
  <c r="Q921" i="3" s="1"/>
  <c r="P920" i="3"/>
  <c r="Q920" i="3" s="1"/>
  <c r="P919" i="3"/>
  <c r="Q919" i="3" s="1"/>
  <c r="P918" i="3"/>
  <c r="Q918" i="3" s="1"/>
  <c r="P917" i="3"/>
  <c r="Q917" i="3" s="1"/>
  <c r="P916" i="3"/>
  <c r="Q916" i="3" s="1"/>
  <c r="P915" i="3"/>
  <c r="Q915" i="3" s="1"/>
  <c r="P914" i="3"/>
  <c r="Q914" i="3" s="1"/>
  <c r="P913" i="3"/>
  <c r="Q913" i="3" s="1"/>
  <c r="P912" i="3"/>
  <c r="Q912" i="3" s="1"/>
  <c r="P911" i="3"/>
  <c r="Q911" i="3" s="1"/>
  <c r="P910" i="3"/>
  <c r="Q910" i="3" s="1"/>
  <c r="P909" i="3"/>
  <c r="Q909" i="3" s="1"/>
  <c r="P908" i="3"/>
  <c r="Q908" i="3" s="1"/>
  <c r="P907" i="3"/>
  <c r="Q907" i="3" s="1"/>
  <c r="P906" i="3"/>
  <c r="Q906" i="3" s="1"/>
  <c r="P905" i="3"/>
  <c r="Q905" i="3" s="1"/>
  <c r="P904" i="3"/>
  <c r="Q904" i="3" s="1"/>
  <c r="P903" i="3"/>
  <c r="Q903" i="3" s="1"/>
  <c r="P902" i="3"/>
  <c r="Q902" i="3" s="1"/>
  <c r="P901" i="3"/>
  <c r="Q901" i="3" s="1"/>
  <c r="P900" i="3"/>
  <c r="Q900" i="3" s="1"/>
  <c r="P899" i="3"/>
  <c r="Q899" i="3" s="1"/>
  <c r="P898" i="3"/>
  <c r="Q898" i="3" s="1"/>
  <c r="P897" i="3"/>
  <c r="Q897" i="3" s="1"/>
  <c r="P896" i="3"/>
  <c r="Q896" i="3" s="1"/>
  <c r="P895" i="3"/>
  <c r="Q895" i="3" s="1"/>
  <c r="P894" i="3"/>
  <c r="Q894" i="3" s="1"/>
  <c r="P893" i="3"/>
  <c r="Q893" i="3" s="1"/>
  <c r="P892" i="3"/>
  <c r="Q892" i="3" s="1"/>
  <c r="P891" i="3"/>
  <c r="Q891" i="3" s="1"/>
  <c r="P890" i="3"/>
  <c r="Q890" i="3" s="1"/>
  <c r="P889" i="3"/>
  <c r="Q889" i="3" s="1"/>
  <c r="P888" i="3"/>
  <c r="Q888" i="3" s="1"/>
  <c r="P887" i="3"/>
  <c r="Q887" i="3" s="1"/>
  <c r="P886" i="3"/>
  <c r="Q886" i="3" s="1"/>
  <c r="P885" i="3"/>
  <c r="Q885" i="3" s="1"/>
  <c r="P884" i="3"/>
  <c r="Q884" i="3" s="1"/>
  <c r="P883" i="3"/>
  <c r="Q883" i="3" s="1"/>
  <c r="P882" i="3"/>
  <c r="Q882" i="3" s="1"/>
  <c r="P881" i="3"/>
  <c r="Q881" i="3" s="1"/>
  <c r="P880" i="3"/>
  <c r="Q880" i="3" s="1"/>
  <c r="P879" i="3"/>
  <c r="Q879" i="3" s="1"/>
  <c r="P878" i="3"/>
  <c r="Q878" i="3" s="1"/>
  <c r="P877" i="3"/>
  <c r="Q877" i="3" s="1"/>
  <c r="P876" i="3"/>
  <c r="Q876" i="3" s="1"/>
  <c r="P875" i="3"/>
  <c r="Q875" i="3" s="1"/>
  <c r="P874" i="3"/>
  <c r="Q874" i="3" s="1"/>
  <c r="P873" i="3"/>
  <c r="Q873" i="3" s="1"/>
  <c r="P872" i="3"/>
  <c r="Q872" i="3" s="1"/>
  <c r="P871" i="3"/>
  <c r="Q871" i="3" s="1"/>
  <c r="P870" i="3"/>
  <c r="Q870" i="3" s="1"/>
  <c r="P869" i="3"/>
  <c r="Q869" i="3" s="1"/>
  <c r="P868" i="3"/>
  <c r="Q868" i="3" s="1"/>
  <c r="P867" i="3"/>
  <c r="Q867" i="3" s="1"/>
  <c r="P866" i="3"/>
  <c r="Q866" i="3" s="1"/>
  <c r="P865" i="3"/>
  <c r="Q865" i="3" s="1"/>
  <c r="P864" i="3"/>
  <c r="Q864" i="3" s="1"/>
  <c r="P863" i="3"/>
  <c r="Q863" i="3" s="1"/>
  <c r="P862" i="3"/>
  <c r="Q862" i="3" s="1"/>
  <c r="P861" i="3"/>
  <c r="Q861" i="3" s="1"/>
  <c r="P860" i="3"/>
  <c r="Q860" i="3" s="1"/>
  <c r="P859" i="3"/>
  <c r="Q859" i="3" s="1"/>
  <c r="P858" i="3"/>
  <c r="Q858" i="3" s="1"/>
  <c r="P857" i="3"/>
  <c r="Q857" i="3" s="1"/>
  <c r="P856" i="3"/>
  <c r="Q856" i="3" s="1"/>
  <c r="P855" i="3"/>
  <c r="Q855" i="3" s="1"/>
  <c r="P854" i="3"/>
  <c r="Q854" i="3" s="1"/>
  <c r="P853" i="3"/>
  <c r="Q853" i="3" s="1"/>
  <c r="P852" i="3"/>
  <c r="Q852" i="3" s="1"/>
  <c r="P851" i="3"/>
  <c r="Q851" i="3" s="1"/>
  <c r="P850" i="3"/>
  <c r="Q850" i="3" s="1"/>
  <c r="P849" i="3"/>
  <c r="Q849" i="3" s="1"/>
  <c r="P848" i="3"/>
  <c r="Q848" i="3" s="1"/>
  <c r="P847" i="3"/>
  <c r="Q847" i="3" s="1"/>
  <c r="P846" i="3"/>
  <c r="Q846" i="3" s="1"/>
  <c r="P845" i="3"/>
  <c r="Q845" i="3" s="1"/>
  <c r="P844" i="3"/>
  <c r="Q844" i="3" s="1"/>
  <c r="P843" i="3"/>
  <c r="Q843" i="3" s="1"/>
  <c r="P842" i="3"/>
  <c r="Q842" i="3" s="1"/>
  <c r="P841" i="3"/>
  <c r="Q841" i="3" s="1"/>
  <c r="P840" i="3"/>
  <c r="Q840" i="3" s="1"/>
  <c r="P839" i="3"/>
  <c r="Q839" i="3" s="1"/>
  <c r="P838" i="3"/>
  <c r="Q838" i="3" s="1"/>
  <c r="P837" i="3"/>
  <c r="Q837" i="3" s="1"/>
  <c r="P836" i="3"/>
  <c r="Q836" i="3" s="1"/>
  <c r="P835" i="3"/>
  <c r="Q835" i="3" s="1"/>
  <c r="P834" i="3"/>
  <c r="Q834" i="3" s="1"/>
  <c r="P833" i="3"/>
  <c r="Q833" i="3" s="1"/>
  <c r="P832" i="3"/>
  <c r="Q832" i="3" s="1"/>
  <c r="P831" i="3"/>
  <c r="Q831" i="3" s="1"/>
  <c r="P830" i="3"/>
  <c r="Q830" i="3" s="1"/>
  <c r="P829" i="3"/>
  <c r="Q829" i="3" s="1"/>
  <c r="P828" i="3"/>
  <c r="Q828" i="3" s="1"/>
  <c r="P827" i="3"/>
  <c r="Q827" i="3" s="1"/>
  <c r="P826" i="3"/>
  <c r="Q826" i="3" s="1"/>
  <c r="P825" i="3"/>
  <c r="Q825" i="3" s="1"/>
  <c r="P824" i="3"/>
  <c r="Q824" i="3" s="1"/>
  <c r="P823" i="3"/>
  <c r="Q823" i="3" s="1"/>
  <c r="P822" i="3"/>
  <c r="Q822" i="3" s="1"/>
  <c r="P821" i="3"/>
  <c r="Q821" i="3" s="1"/>
  <c r="P820" i="3"/>
  <c r="Q820" i="3" s="1"/>
  <c r="P819" i="3"/>
  <c r="Q819" i="3" s="1"/>
  <c r="P818" i="3"/>
  <c r="Q818" i="3" s="1"/>
  <c r="P817" i="3"/>
  <c r="Q817" i="3" s="1"/>
  <c r="P816" i="3"/>
  <c r="Q816" i="3" s="1"/>
  <c r="P815" i="3"/>
  <c r="Q815" i="3" s="1"/>
  <c r="P814" i="3"/>
  <c r="Q814" i="3" s="1"/>
  <c r="P813" i="3"/>
  <c r="Q813" i="3" s="1"/>
  <c r="P812" i="3"/>
  <c r="Q812" i="3" s="1"/>
  <c r="P811" i="3"/>
  <c r="Q811" i="3" s="1"/>
  <c r="P810" i="3"/>
  <c r="Q810" i="3" s="1"/>
  <c r="P809" i="3"/>
  <c r="Q809" i="3" s="1"/>
  <c r="P808" i="3"/>
  <c r="Q808" i="3" s="1"/>
  <c r="P807" i="3"/>
  <c r="Q807" i="3" s="1"/>
  <c r="P806" i="3"/>
  <c r="Q806" i="3" s="1"/>
  <c r="P805" i="3"/>
  <c r="Q805" i="3" s="1"/>
  <c r="P804" i="3"/>
  <c r="Q804" i="3" s="1"/>
  <c r="P803" i="3"/>
  <c r="Q803" i="3" s="1"/>
  <c r="P802" i="3"/>
  <c r="Q802" i="3" s="1"/>
  <c r="P801" i="3"/>
  <c r="Q801" i="3" s="1"/>
  <c r="P800" i="3"/>
  <c r="Q800" i="3" s="1"/>
  <c r="P799" i="3"/>
  <c r="Q799" i="3" s="1"/>
  <c r="P798" i="3"/>
  <c r="Q798" i="3" s="1"/>
  <c r="P797" i="3"/>
  <c r="Q797" i="3" s="1"/>
  <c r="P796" i="3"/>
  <c r="Q796" i="3" s="1"/>
  <c r="P795" i="3"/>
  <c r="Q795" i="3" s="1"/>
  <c r="P794" i="3"/>
  <c r="Q794" i="3" s="1"/>
  <c r="P793" i="3"/>
  <c r="Q793" i="3" s="1"/>
  <c r="P792" i="3"/>
  <c r="Q792" i="3" s="1"/>
  <c r="P791" i="3"/>
  <c r="Q791" i="3" s="1"/>
  <c r="P790" i="3"/>
  <c r="Q790" i="3" s="1"/>
  <c r="P789" i="3"/>
  <c r="Q789" i="3" s="1"/>
  <c r="P788" i="3"/>
  <c r="Q788" i="3" s="1"/>
  <c r="P787" i="3"/>
  <c r="Q787" i="3" s="1"/>
  <c r="P786" i="3"/>
  <c r="Q786" i="3" s="1"/>
  <c r="P785" i="3"/>
  <c r="Q785" i="3" s="1"/>
  <c r="P784" i="3"/>
  <c r="Q784" i="3" s="1"/>
  <c r="P783" i="3"/>
  <c r="Q783" i="3" s="1"/>
  <c r="P782" i="3"/>
  <c r="Q782" i="3" s="1"/>
  <c r="P781" i="3"/>
  <c r="Q781" i="3" s="1"/>
  <c r="P780" i="3"/>
  <c r="Q780" i="3" s="1"/>
  <c r="P779" i="3"/>
  <c r="Q779" i="3" s="1"/>
  <c r="P778" i="3"/>
  <c r="Q778" i="3" s="1"/>
  <c r="P777" i="3"/>
  <c r="Q777" i="3" s="1"/>
  <c r="P776" i="3"/>
  <c r="Q776" i="3" s="1"/>
  <c r="P775" i="3"/>
  <c r="Q775" i="3" s="1"/>
  <c r="P774" i="3"/>
  <c r="Q774" i="3" s="1"/>
  <c r="P773" i="3"/>
  <c r="Q773" i="3" s="1"/>
  <c r="P772" i="3"/>
  <c r="Q772" i="3" s="1"/>
  <c r="P771" i="3"/>
  <c r="Q771" i="3" s="1"/>
  <c r="P770" i="3"/>
  <c r="Q770" i="3" s="1"/>
  <c r="P769" i="3"/>
  <c r="Q769" i="3" s="1"/>
  <c r="P768" i="3"/>
  <c r="Q768" i="3" s="1"/>
  <c r="P767" i="3"/>
  <c r="Q767" i="3" s="1"/>
  <c r="P766" i="3"/>
  <c r="Q766" i="3" s="1"/>
  <c r="P765" i="3"/>
  <c r="Q765" i="3" s="1"/>
  <c r="P764" i="3"/>
  <c r="Q764" i="3" s="1"/>
  <c r="P763" i="3"/>
  <c r="Q763" i="3" s="1"/>
  <c r="P762" i="3"/>
  <c r="Q762" i="3" s="1"/>
  <c r="P761" i="3"/>
  <c r="Q761" i="3" s="1"/>
  <c r="P760" i="3"/>
  <c r="Q760" i="3" s="1"/>
  <c r="P759" i="3"/>
  <c r="Q759" i="3" s="1"/>
  <c r="P758" i="3"/>
  <c r="Q758" i="3" s="1"/>
  <c r="P757" i="3"/>
  <c r="Q757" i="3" s="1"/>
  <c r="P756" i="3"/>
  <c r="Q756" i="3" s="1"/>
  <c r="P755" i="3"/>
  <c r="Q755" i="3" s="1"/>
  <c r="P754" i="3"/>
  <c r="Q754" i="3" s="1"/>
  <c r="P753" i="3"/>
  <c r="Q753" i="3" s="1"/>
  <c r="P752" i="3"/>
  <c r="Q752" i="3" s="1"/>
  <c r="P751" i="3"/>
  <c r="Q751" i="3" s="1"/>
  <c r="P750" i="3"/>
  <c r="Q750" i="3" s="1"/>
  <c r="P749" i="3"/>
  <c r="Q749" i="3" s="1"/>
  <c r="P748" i="3"/>
  <c r="Q748" i="3" s="1"/>
  <c r="P747" i="3"/>
  <c r="Q747" i="3" s="1"/>
  <c r="P746" i="3"/>
  <c r="Q746" i="3" s="1"/>
  <c r="P745" i="3"/>
  <c r="Q745" i="3" s="1"/>
  <c r="P744" i="3"/>
  <c r="Q744" i="3" s="1"/>
  <c r="P743" i="3"/>
  <c r="Q743" i="3" s="1"/>
  <c r="P742" i="3"/>
  <c r="Q742" i="3" s="1"/>
  <c r="P741" i="3"/>
  <c r="Q741" i="3" s="1"/>
  <c r="P740" i="3"/>
  <c r="Q740" i="3" s="1"/>
  <c r="P739" i="3"/>
  <c r="Q739" i="3" s="1"/>
  <c r="P738" i="3"/>
  <c r="Q738" i="3" s="1"/>
  <c r="P737" i="3"/>
  <c r="Q737" i="3" s="1"/>
  <c r="P736" i="3"/>
  <c r="Q736" i="3" s="1"/>
  <c r="P735" i="3"/>
  <c r="Q735" i="3" s="1"/>
  <c r="P734" i="3"/>
  <c r="Q734" i="3" s="1"/>
  <c r="P733" i="3"/>
  <c r="Q733" i="3" s="1"/>
  <c r="P732" i="3"/>
  <c r="Q732" i="3" s="1"/>
  <c r="P731" i="3"/>
  <c r="Q731" i="3" s="1"/>
  <c r="P730" i="3"/>
  <c r="Q730" i="3" s="1"/>
  <c r="P729" i="3"/>
  <c r="Q729" i="3" s="1"/>
  <c r="P728" i="3"/>
  <c r="Q728" i="3" s="1"/>
  <c r="P727" i="3"/>
  <c r="Q727" i="3" s="1"/>
  <c r="P726" i="3"/>
  <c r="Q726" i="3" s="1"/>
  <c r="P725" i="3"/>
  <c r="Q725" i="3" s="1"/>
  <c r="P724" i="3"/>
  <c r="Q724" i="3" s="1"/>
  <c r="P723" i="3"/>
  <c r="Q723" i="3" s="1"/>
  <c r="P722" i="3"/>
  <c r="Q722" i="3" s="1"/>
  <c r="P721" i="3"/>
  <c r="Q721" i="3" s="1"/>
  <c r="P720" i="3"/>
  <c r="Q720" i="3" s="1"/>
  <c r="P719" i="3"/>
  <c r="Q719" i="3" s="1"/>
  <c r="P718" i="3"/>
  <c r="Q718" i="3" s="1"/>
  <c r="P717" i="3"/>
  <c r="Q717" i="3" s="1"/>
  <c r="P716" i="3"/>
  <c r="Q716" i="3" s="1"/>
  <c r="P715" i="3"/>
  <c r="Q715" i="3" s="1"/>
  <c r="P714" i="3"/>
  <c r="Q714" i="3" s="1"/>
  <c r="P713" i="3"/>
  <c r="Q713" i="3" s="1"/>
  <c r="P712" i="3"/>
  <c r="Q712" i="3" s="1"/>
  <c r="P711" i="3"/>
  <c r="Q711" i="3" s="1"/>
  <c r="P710" i="3"/>
  <c r="Q710" i="3" s="1"/>
  <c r="P709" i="3"/>
  <c r="Q709" i="3" s="1"/>
  <c r="P708" i="3"/>
  <c r="Q708" i="3" s="1"/>
  <c r="P707" i="3"/>
  <c r="Q707" i="3" s="1"/>
  <c r="P706" i="3"/>
  <c r="Q706" i="3" s="1"/>
  <c r="P705" i="3"/>
  <c r="Q705" i="3" s="1"/>
  <c r="P704" i="3"/>
  <c r="Q704" i="3" s="1"/>
  <c r="P703" i="3"/>
  <c r="Q703" i="3" s="1"/>
  <c r="P702" i="3"/>
  <c r="Q702" i="3" s="1"/>
  <c r="P701" i="3"/>
  <c r="Q701" i="3" s="1"/>
  <c r="P700" i="3"/>
  <c r="Q700" i="3" s="1"/>
  <c r="P699" i="3"/>
  <c r="Q699" i="3" s="1"/>
  <c r="P698" i="3"/>
  <c r="Q698" i="3" s="1"/>
  <c r="P697" i="3"/>
  <c r="Q697" i="3" s="1"/>
  <c r="P696" i="3"/>
  <c r="Q696" i="3" s="1"/>
  <c r="P695" i="3"/>
  <c r="Q695" i="3" s="1"/>
  <c r="P694" i="3"/>
  <c r="Q694" i="3" s="1"/>
  <c r="P693" i="3"/>
  <c r="Q693" i="3" s="1"/>
  <c r="P692" i="3"/>
  <c r="Q692" i="3" s="1"/>
  <c r="P691" i="3"/>
  <c r="Q691" i="3" s="1"/>
  <c r="P690" i="3"/>
  <c r="Q690" i="3" s="1"/>
  <c r="P689" i="3"/>
  <c r="Q689" i="3" s="1"/>
  <c r="P688" i="3"/>
  <c r="Q688" i="3" s="1"/>
  <c r="P687" i="3"/>
  <c r="Q687" i="3" s="1"/>
  <c r="P686" i="3"/>
  <c r="Q686" i="3" s="1"/>
  <c r="P685" i="3"/>
  <c r="Q685" i="3" s="1"/>
  <c r="P684" i="3"/>
  <c r="Q684" i="3" s="1"/>
  <c r="P683" i="3"/>
  <c r="Q683" i="3" s="1"/>
  <c r="P682" i="3"/>
  <c r="Q682" i="3" s="1"/>
  <c r="P681" i="3"/>
  <c r="Q681" i="3" s="1"/>
  <c r="P680" i="3"/>
  <c r="Q680" i="3" s="1"/>
  <c r="P679" i="3"/>
  <c r="Q679" i="3" s="1"/>
  <c r="P678" i="3"/>
  <c r="Q678" i="3" s="1"/>
  <c r="P677" i="3"/>
  <c r="Q677" i="3" s="1"/>
  <c r="P676" i="3"/>
  <c r="Q676" i="3" s="1"/>
  <c r="P675" i="3"/>
  <c r="Q675" i="3" s="1"/>
  <c r="P674" i="3"/>
  <c r="Q674" i="3" s="1"/>
  <c r="P673" i="3"/>
  <c r="Q673" i="3" s="1"/>
  <c r="P672" i="3"/>
  <c r="Q672" i="3" s="1"/>
  <c r="P671" i="3"/>
  <c r="Q671" i="3" s="1"/>
  <c r="P670" i="3"/>
  <c r="Q670" i="3" s="1"/>
  <c r="P669" i="3"/>
  <c r="Q669" i="3" s="1"/>
  <c r="P668" i="3"/>
  <c r="Q668" i="3" s="1"/>
  <c r="P667" i="3"/>
  <c r="Q667" i="3" s="1"/>
  <c r="P666" i="3"/>
  <c r="Q666" i="3" s="1"/>
  <c r="P665" i="3"/>
  <c r="Q665" i="3" s="1"/>
  <c r="P664" i="3"/>
  <c r="Q664" i="3" s="1"/>
  <c r="P663" i="3"/>
  <c r="Q663" i="3" s="1"/>
  <c r="P662" i="3"/>
  <c r="Q662" i="3" s="1"/>
  <c r="P661" i="3"/>
  <c r="Q661" i="3" s="1"/>
  <c r="P660" i="3"/>
  <c r="Q660" i="3" s="1"/>
  <c r="P659" i="3"/>
  <c r="Q659" i="3" s="1"/>
  <c r="P658" i="3"/>
  <c r="Q658" i="3" s="1"/>
  <c r="P657" i="3"/>
  <c r="Q657" i="3" s="1"/>
  <c r="P656" i="3"/>
  <c r="Q656" i="3" s="1"/>
  <c r="P655" i="3"/>
  <c r="Q655" i="3" s="1"/>
  <c r="P654" i="3"/>
  <c r="Q654" i="3" s="1"/>
  <c r="P653" i="3"/>
  <c r="Q653" i="3" s="1"/>
  <c r="P652" i="3"/>
  <c r="Q652" i="3" s="1"/>
  <c r="P651" i="3"/>
  <c r="Q651" i="3" s="1"/>
  <c r="P650" i="3"/>
  <c r="Q650" i="3" s="1"/>
  <c r="P649" i="3"/>
  <c r="Q649" i="3" s="1"/>
  <c r="P648" i="3"/>
  <c r="Q648" i="3" s="1"/>
  <c r="P647" i="3"/>
  <c r="Q647" i="3" s="1"/>
  <c r="P646" i="3"/>
  <c r="Q646" i="3" s="1"/>
  <c r="P645" i="3"/>
  <c r="Q645" i="3" s="1"/>
  <c r="P644" i="3"/>
  <c r="Q644" i="3" s="1"/>
  <c r="P643" i="3"/>
  <c r="Q643" i="3" s="1"/>
  <c r="P642" i="3"/>
  <c r="Q642" i="3" s="1"/>
  <c r="P641" i="3"/>
  <c r="Q641" i="3" s="1"/>
  <c r="P640" i="3"/>
  <c r="Q640" i="3" s="1"/>
  <c r="P639" i="3"/>
  <c r="Q639" i="3" s="1"/>
  <c r="P638" i="3"/>
  <c r="Q638" i="3" s="1"/>
  <c r="P637" i="3"/>
  <c r="Q637" i="3" s="1"/>
  <c r="P636" i="3"/>
  <c r="Q636" i="3" s="1"/>
  <c r="P635" i="3"/>
  <c r="Q635" i="3" s="1"/>
  <c r="P634" i="3"/>
  <c r="Q634" i="3" s="1"/>
  <c r="P633" i="3"/>
  <c r="Q633" i="3" s="1"/>
  <c r="P632" i="3"/>
  <c r="Q632" i="3" s="1"/>
  <c r="P631" i="3"/>
  <c r="Q631" i="3" s="1"/>
  <c r="P630" i="3"/>
  <c r="Q630" i="3" s="1"/>
  <c r="P629" i="3"/>
  <c r="Q629" i="3" s="1"/>
  <c r="P628" i="3"/>
  <c r="Q628" i="3" s="1"/>
  <c r="P627" i="3"/>
  <c r="Q627" i="3" s="1"/>
  <c r="P626" i="3"/>
  <c r="Q626" i="3" s="1"/>
  <c r="P625" i="3"/>
  <c r="Q625" i="3" s="1"/>
  <c r="P624" i="3"/>
  <c r="Q624" i="3" s="1"/>
  <c r="P623" i="3"/>
  <c r="Q623" i="3" s="1"/>
  <c r="P622" i="3"/>
  <c r="Q622" i="3" s="1"/>
  <c r="P621" i="3"/>
  <c r="Q621" i="3" s="1"/>
  <c r="P620" i="3"/>
  <c r="Q620" i="3" s="1"/>
  <c r="P619" i="3"/>
  <c r="Q619" i="3" s="1"/>
  <c r="P618" i="3"/>
  <c r="Q618" i="3" s="1"/>
  <c r="P617" i="3"/>
  <c r="Q617" i="3" s="1"/>
  <c r="P616" i="3"/>
  <c r="Q616" i="3" s="1"/>
  <c r="P615" i="3"/>
  <c r="Q615" i="3" s="1"/>
  <c r="P614" i="3"/>
  <c r="Q614" i="3" s="1"/>
  <c r="P613" i="3"/>
  <c r="Q613" i="3" s="1"/>
  <c r="P612" i="3"/>
  <c r="Q612" i="3" s="1"/>
  <c r="P611" i="3"/>
  <c r="Q611" i="3" s="1"/>
  <c r="P610" i="3"/>
  <c r="Q610" i="3" s="1"/>
  <c r="P609" i="3"/>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P572" i="3"/>
  <c r="Q572" i="3" s="1"/>
  <c r="P571" i="3"/>
  <c r="Q571" i="3" s="1"/>
  <c r="P570" i="3"/>
  <c r="Q570" i="3" s="1"/>
  <c r="P569" i="3"/>
  <c r="Q569" i="3" s="1"/>
  <c r="P568" i="3"/>
  <c r="Q568" i="3" s="1"/>
  <c r="P567" i="3"/>
  <c r="Q567" i="3" s="1"/>
  <c r="P566" i="3"/>
  <c r="Q566" i="3" s="1"/>
  <c r="P565" i="3"/>
  <c r="Q565" i="3" s="1"/>
  <c r="P564" i="3"/>
  <c r="Q564" i="3" s="1"/>
  <c r="P563" i="3"/>
  <c r="Q563" i="3" s="1"/>
  <c r="P562" i="3"/>
  <c r="Q562" i="3" s="1"/>
  <c r="P561" i="3"/>
  <c r="Q561" i="3" s="1"/>
  <c r="P560" i="3"/>
  <c r="Q560" i="3" s="1"/>
  <c r="P559" i="3"/>
  <c r="Q559" i="3" s="1"/>
  <c r="P558" i="3"/>
  <c r="Q558" i="3" s="1"/>
  <c r="P557" i="3"/>
  <c r="Q557" i="3" s="1"/>
  <c r="P556" i="3"/>
  <c r="Q556" i="3" s="1"/>
  <c r="P555" i="3"/>
  <c r="Q555" i="3" s="1"/>
  <c r="P554" i="3"/>
  <c r="Q554" i="3" s="1"/>
  <c r="P553" i="3"/>
  <c r="Q553" i="3" s="1"/>
  <c r="P552" i="3"/>
  <c r="Q552" i="3" s="1"/>
  <c r="P551" i="3"/>
  <c r="Q551" i="3" s="1"/>
  <c r="P550" i="3"/>
  <c r="Q550" i="3" s="1"/>
  <c r="P549" i="3"/>
  <c r="Q549" i="3" s="1"/>
  <c r="P548" i="3"/>
  <c r="Q548" i="3" s="1"/>
  <c r="P547" i="3"/>
  <c r="Q547" i="3" s="1"/>
  <c r="P546" i="3"/>
  <c r="Q546" i="3" s="1"/>
  <c r="P545" i="3"/>
  <c r="Q545" i="3" s="1"/>
  <c r="P544" i="3"/>
  <c r="Q544" i="3" s="1"/>
  <c r="P543" i="3"/>
  <c r="Q543" i="3" s="1"/>
  <c r="P542" i="3"/>
  <c r="Q542" i="3" s="1"/>
  <c r="P541" i="3"/>
  <c r="Q541" i="3" s="1"/>
  <c r="P540" i="3"/>
  <c r="Q540" i="3" s="1"/>
  <c r="P539" i="3"/>
  <c r="Q539" i="3" s="1"/>
  <c r="P538" i="3"/>
  <c r="Q538" i="3" s="1"/>
  <c r="P537" i="3"/>
  <c r="Q537" i="3" s="1"/>
  <c r="P536" i="3"/>
  <c r="Q536" i="3" s="1"/>
  <c r="P535" i="3"/>
  <c r="Q535" i="3" s="1"/>
  <c r="P534" i="3"/>
  <c r="Q534" i="3" s="1"/>
  <c r="P533" i="3"/>
  <c r="Q533" i="3" s="1"/>
  <c r="P532" i="3"/>
  <c r="Q532" i="3" s="1"/>
  <c r="P531" i="3"/>
  <c r="Q531" i="3" s="1"/>
  <c r="P530" i="3"/>
  <c r="Q530" i="3" s="1"/>
  <c r="P529" i="3"/>
  <c r="Q529" i="3" s="1"/>
  <c r="P528" i="3"/>
  <c r="Q528" i="3" s="1"/>
  <c r="P527" i="3"/>
  <c r="Q527" i="3" s="1"/>
  <c r="P526" i="3"/>
  <c r="Q526" i="3" s="1"/>
  <c r="P525" i="3"/>
  <c r="Q525" i="3" s="1"/>
  <c r="P524" i="3"/>
  <c r="Q524" i="3" s="1"/>
  <c r="P523" i="3"/>
  <c r="Q523" i="3" s="1"/>
  <c r="P522" i="3"/>
  <c r="Q522" i="3" s="1"/>
  <c r="P521" i="3"/>
  <c r="Q521" i="3" s="1"/>
  <c r="P520" i="3"/>
  <c r="Q520" i="3" s="1"/>
  <c r="P519" i="3"/>
  <c r="Q519" i="3" s="1"/>
  <c r="P518" i="3"/>
  <c r="Q518" i="3" s="1"/>
  <c r="P517" i="3"/>
  <c r="Q517" i="3" s="1"/>
  <c r="P516" i="3"/>
  <c r="Q516" i="3" s="1"/>
  <c r="P515" i="3"/>
  <c r="Q515" i="3" s="1"/>
  <c r="P514" i="3"/>
  <c r="Q514" i="3" s="1"/>
  <c r="P513" i="3"/>
  <c r="Q513" i="3" s="1"/>
  <c r="P512" i="3"/>
  <c r="Q512" i="3" s="1"/>
  <c r="P511" i="3"/>
  <c r="Q511" i="3" s="1"/>
  <c r="P510" i="3"/>
  <c r="Q510" i="3" s="1"/>
  <c r="P509" i="3"/>
  <c r="Q509" i="3" s="1"/>
  <c r="P508" i="3"/>
  <c r="Q508" i="3" s="1"/>
  <c r="P507" i="3"/>
  <c r="Q507" i="3" s="1"/>
  <c r="P506" i="3"/>
  <c r="Q506" i="3" s="1"/>
  <c r="P505" i="3"/>
  <c r="Q505" i="3" s="1"/>
  <c r="P504" i="3"/>
  <c r="Q504" i="3" s="1"/>
  <c r="P503" i="3"/>
  <c r="Q503" i="3" s="1"/>
  <c r="P502" i="3"/>
  <c r="Q502" i="3" s="1"/>
  <c r="P501" i="3"/>
  <c r="Q501" i="3" s="1"/>
  <c r="P500" i="3"/>
  <c r="Q500" i="3" s="1"/>
  <c r="P499" i="3"/>
  <c r="Q499" i="3" s="1"/>
  <c r="P498" i="3"/>
  <c r="Q498" i="3" s="1"/>
  <c r="P497" i="3"/>
  <c r="Q497" i="3" s="1"/>
  <c r="P496" i="3"/>
  <c r="Q496" i="3" s="1"/>
  <c r="P495" i="3"/>
  <c r="Q495" i="3" s="1"/>
  <c r="P494" i="3"/>
  <c r="Q494" i="3" s="1"/>
  <c r="P493" i="3"/>
  <c r="Q493" i="3" s="1"/>
  <c r="P492" i="3"/>
  <c r="Q492" i="3" s="1"/>
  <c r="P491" i="3"/>
  <c r="Q491" i="3" s="1"/>
  <c r="P490" i="3"/>
  <c r="Q490" i="3" s="1"/>
  <c r="P489" i="3"/>
  <c r="Q489" i="3" s="1"/>
  <c r="P488" i="3"/>
  <c r="Q488" i="3" s="1"/>
  <c r="P487" i="3"/>
  <c r="Q487" i="3" s="1"/>
  <c r="P486" i="3"/>
  <c r="Q486" i="3" s="1"/>
  <c r="P485" i="3"/>
  <c r="Q485" i="3" s="1"/>
  <c r="P484" i="3"/>
  <c r="Q484" i="3" s="1"/>
  <c r="P483" i="3"/>
  <c r="Q483" i="3" s="1"/>
  <c r="P482" i="3"/>
  <c r="Q482" i="3" s="1"/>
  <c r="P481" i="3"/>
  <c r="Q481" i="3" s="1"/>
  <c r="P480" i="3"/>
  <c r="Q480" i="3" s="1"/>
  <c r="P479" i="3"/>
  <c r="Q479" i="3" s="1"/>
  <c r="P478" i="3"/>
  <c r="Q478" i="3" s="1"/>
  <c r="P477" i="3"/>
  <c r="Q477" i="3" s="1"/>
  <c r="P476" i="3"/>
  <c r="Q476" i="3" s="1"/>
  <c r="P475" i="3"/>
  <c r="Q475" i="3" s="1"/>
  <c r="P474" i="3"/>
  <c r="Q474" i="3" s="1"/>
  <c r="P473" i="3"/>
  <c r="Q473" i="3" s="1"/>
  <c r="P472" i="3"/>
  <c r="Q472" i="3" s="1"/>
  <c r="P471" i="3"/>
  <c r="Q471" i="3" s="1"/>
  <c r="P470" i="3"/>
  <c r="Q470" i="3" s="1"/>
  <c r="P469" i="3"/>
  <c r="Q469" i="3" s="1"/>
  <c r="P468" i="3"/>
  <c r="Q468" i="3" s="1"/>
  <c r="P467" i="3"/>
  <c r="Q467" i="3" s="1"/>
  <c r="P466" i="3"/>
  <c r="Q466" i="3" s="1"/>
  <c r="P465" i="3"/>
  <c r="Q465" i="3" s="1"/>
  <c r="P464" i="3"/>
  <c r="Q464" i="3" s="1"/>
  <c r="P463" i="3"/>
  <c r="Q463" i="3" s="1"/>
  <c r="P462" i="3"/>
  <c r="Q462" i="3" s="1"/>
  <c r="P461" i="3"/>
  <c r="Q461" i="3" s="1"/>
  <c r="P460" i="3"/>
  <c r="Q460" i="3" s="1"/>
  <c r="P459" i="3"/>
  <c r="Q459" i="3" s="1"/>
  <c r="P458" i="3"/>
  <c r="Q458" i="3" s="1"/>
  <c r="P457" i="3"/>
  <c r="Q457" i="3" s="1"/>
  <c r="P456" i="3"/>
  <c r="Q456" i="3" s="1"/>
  <c r="P455" i="3"/>
  <c r="Q455" i="3" s="1"/>
  <c r="P454" i="3"/>
  <c r="Q454" i="3" s="1"/>
  <c r="P453" i="3"/>
  <c r="Q453" i="3" s="1"/>
  <c r="P452" i="3"/>
  <c r="Q452" i="3" s="1"/>
  <c r="P451" i="3"/>
  <c r="Q451" i="3" s="1"/>
  <c r="P450" i="3"/>
  <c r="Q450" i="3" s="1"/>
  <c r="P449" i="3"/>
  <c r="Q449" i="3" s="1"/>
  <c r="P448" i="3"/>
  <c r="Q448" i="3" s="1"/>
  <c r="P447" i="3"/>
  <c r="Q447" i="3" s="1"/>
  <c r="P446" i="3"/>
  <c r="Q446" i="3" s="1"/>
  <c r="P445" i="3"/>
  <c r="Q445" i="3" s="1"/>
  <c r="P444" i="3"/>
  <c r="Q444" i="3" s="1"/>
  <c r="P443" i="3"/>
  <c r="Q443" i="3" s="1"/>
  <c r="P442" i="3"/>
  <c r="Q442" i="3" s="1"/>
  <c r="P441" i="3"/>
  <c r="Q441" i="3" s="1"/>
  <c r="P440" i="3"/>
  <c r="Q440" i="3" s="1"/>
  <c r="P439" i="3"/>
  <c r="Q439" i="3" s="1"/>
  <c r="P438" i="3"/>
  <c r="Q438" i="3" s="1"/>
  <c r="P437" i="3"/>
  <c r="Q437" i="3" s="1"/>
  <c r="P436" i="3"/>
  <c r="Q436" i="3" s="1"/>
  <c r="P435" i="3"/>
  <c r="Q435" i="3" s="1"/>
  <c r="P434" i="3"/>
  <c r="Q434" i="3" s="1"/>
  <c r="P433" i="3"/>
  <c r="Q433" i="3" s="1"/>
  <c r="P432" i="3"/>
  <c r="Q432" i="3" s="1"/>
  <c r="P431" i="3"/>
  <c r="Q431" i="3" s="1"/>
  <c r="P430" i="3"/>
  <c r="Q430" i="3" s="1"/>
  <c r="P429" i="3"/>
  <c r="Q429" i="3" s="1"/>
  <c r="P428" i="3"/>
  <c r="Q428" i="3" s="1"/>
  <c r="P427" i="3"/>
  <c r="Q427" i="3" s="1"/>
  <c r="P426" i="3"/>
  <c r="Q426" i="3" s="1"/>
  <c r="P425" i="3"/>
  <c r="Q425" i="3" s="1"/>
  <c r="P424" i="3"/>
  <c r="Q424" i="3" s="1"/>
  <c r="P423" i="3"/>
  <c r="Q423" i="3" s="1"/>
  <c r="P422" i="3"/>
  <c r="Q422" i="3" s="1"/>
  <c r="P421" i="3"/>
  <c r="Q421" i="3" s="1"/>
  <c r="P420" i="3"/>
  <c r="Q420" i="3" s="1"/>
  <c r="P419" i="3"/>
  <c r="Q419" i="3" s="1"/>
  <c r="P418" i="3"/>
  <c r="Q418" i="3" s="1"/>
  <c r="P417" i="3"/>
  <c r="Q417" i="3" s="1"/>
  <c r="P416" i="3"/>
  <c r="Q416" i="3" s="1"/>
  <c r="P415" i="3"/>
  <c r="Q415" i="3" s="1"/>
  <c r="P414" i="3"/>
  <c r="Q414" i="3" s="1"/>
  <c r="P413" i="3"/>
  <c r="Q413" i="3" s="1"/>
  <c r="P412" i="3"/>
  <c r="Q412" i="3" s="1"/>
  <c r="P411" i="3"/>
  <c r="Q411" i="3" s="1"/>
  <c r="P410" i="3"/>
  <c r="Q410" i="3" s="1"/>
  <c r="P409" i="3"/>
  <c r="Q409" i="3" s="1"/>
  <c r="P408" i="3"/>
  <c r="Q408" i="3" s="1"/>
  <c r="P407" i="3"/>
  <c r="Q407" i="3" s="1"/>
  <c r="P406" i="3"/>
  <c r="Q406" i="3" s="1"/>
  <c r="P405" i="3"/>
  <c r="Q405" i="3" s="1"/>
  <c r="P404" i="3"/>
  <c r="Q404" i="3" s="1"/>
  <c r="P403" i="3"/>
  <c r="Q403" i="3" s="1"/>
  <c r="P402" i="3"/>
  <c r="Q402" i="3" s="1"/>
  <c r="P401" i="3"/>
  <c r="Q401" i="3" s="1"/>
  <c r="P400" i="3"/>
  <c r="Q400" i="3" s="1"/>
  <c r="P399" i="3"/>
  <c r="Q399" i="3" s="1"/>
  <c r="P398" i="3"/>
  <c r="Q398" i="3" s="1"/>
  <c r="P397" i="3"/>
  <c r="Q397" i="3" s="1"/>
  <c r="P396" i="3"/>
  <c r="Q396" i="3" s="1"/>
  <c r="P395" i="3"/>
  <c r="Q395" i="3" s="1"/>
  <c r="P394" i="3"/>
  <c r="Q394" i="3" s="1"/>
  <c r="P393" i="3"/>
  <c r="Q393" i="3" s="1"/>
  <c r="P392" i="3"/>
  <c r="Q392" i="3" s="1"/>
  <c r="P391" i="3"/>
  <c r="Q391" i="3" s="1"/>
  <c r="P390" i="3"/>
  <c r="Q390" i="3" s="1"/>
  <c r="P389" i="3"/>
  <c r="Q389" i="3" s="1"/>
  <c r="P388" i="3"/>
  <c r="Q388" i="3" s="1"/>
  <c r="P387" i="3"/>
  <c r="Q387" i="3" s="1"/>
  <c r="P386" i="3"/>
  <c r="Q386" i="3" s="1"/>
  <c r="P385" i="3"/>
  <c r="Q385" i="3" s="1"/>
  <c r="P384" i="3"/>
  <c r="Q384" i="3" s="1"/>
  <c r="P383" i="3"/>
  <c r="Q383" i="3" s="1"/>
  <c r="P382" i="3"/>
  <c r="Q382" i="3" s="1"/>
  <c r="P381" i="3"/>
  <c r="Q381" i="3" s="1"/>
  <c r="P380" i="3"/>
  <c r="Q380" i="3" s="1"/>
  <c r="P379" i="3"/>
  <c r="Q379" i="3" s="1"/>
  <c r="P378" i="3"/>
  <c r="Q378" i="3" s="1"/>
  <c r="P377" i="3"/>
  <c r="Q377" i="3" s="1"/>
  <c r="P376" i="3"/>
  <c r="Q376" i="3" s="1"/>
  <c r="P375" i="3"/>
  <c r="Q375" i="3" s="1"/>
  <c r="P374" i="3"/>
  <c r="Q374" i="3" s="1"/>
  <c r="P373" i="3"/>
  <c r="Q373" i="3" s="1"/>
  <c r="P372" i="3"/>
  <c r="Q372" i="3" s="1"/>
  <c r="P371" i="3"/>
  <c r="Q371" i="3" s="1"/>
  <c r="P370" i="3"/>
  <c r="Q370" i="3" s="1"/>
  <c r="P369" i="3"/>
  <c r="Q369" i="3" s="1"/>
  <c r="P368" i="3"/>
  <c r="Q368" i="3" s="1"/>
  <c r="P367" i="3"/>
  <c r="Q367" i="3" s="1"/>
  <c r="P366" i="3"/>
  <c r="Q366" i="3" s="1"/>
  <c r="P365" i="3"/>
  <c r="Q365" i="3" s="1"/>
  <c r="P364" i="3"/>
  <c r="Q364" i="3" s="1"/>
  <c r="P363" i="3"/>
  <c r="Q363" i="3" s="1"/>
  <c r="P362" i="3"/>
  <c r="Q362" i="3" s="1"/>
  <c r="P361" i="3"/>
  <c r="Q361" i="3" s="1"/>
  <c r="P360" i="3"/>
  <c r="Q360" i="3" s="1"/>
  <c r="P359" i="3"/>
  <c r="Q359" i="3" s="1"/>
  <c r="P358" i="3"/>
  <c r="Q358" i="3" s="1"/>
  <c r="P357" i="3"/>
  <c r="Q357" i="3" s="1"/>
  <c r="P356" i="3"/>
  <c r="Q356" i="3" s="1"/>
  <c r="P355" i="3"/>
  <c r="Q355" i="3" s="1"/>
  <c r="P354" i="3"/>
  <c r="Q354" i="3" s="1"/>
  <c r="P353" i="3"/>
  <c r="Q353" i="3" s="1"/>
  <c r="P352" i="3"/>
  <c r="Q352" i="3" s="1"/>
  <c r="P351" i="3"/>
  <c r="Q351" i="3" s="1"/>
  <c r="P350" i="3"/>
  <c r="Q350" i="3" s="1"/>
  <c r="P349" i="3"/>
  <c r="Q349" i="3" s="1"/>
  <c r="P348" i="3"/>
  <c r="Q348" i="3" s="1"/>
  <c r="P347" i="3"/>
  <c r="Q347" i="3" s="1"/>
  <c r="P346" i="3"/>
  <c r="Q346" i="3" s="1"/>
  <c r="P345" i="3"/>
  <c r="Q345" i="3" s="1"/>
  <c r="P344" i="3"/>
  <c r="Q344" i="3" s="1"/>
  <c r="P343" i="3"/>
  <c r="Q343" i="3" s="1"/>
  <c r="P342" i="3"/>
  <c r="Q342" i="3" s="1"/>
  <c r="P341" i="3"/>
  <c r="Q341" i="3" s="1"/>
  <c r="P340" i="3"/>
  <c r="Q340" i="3" s="1"/>
  <c r="P339" i="3"/>
  <c r="Q339" i="3" s="1"/>
  <c r="P338" i="3"/>
  <c r="Q338" i="3" s="1"/>
  <c r="P337" i="3"/>
  <c r="Q337" i="3" s="1"/>
  <c r="P336" i="3"/>
  <c r="Q336" i="3" s="1"/>
  <c r="P335" i="3"/>
  <c r="Q335" i="3" s="1"/>
  <c r="P334" i="3"/>
  <c r="Q334" i="3" s="1"/>
  <c r="P333" i="3"/>
  <c r="Q333" i="3" s="1"/>
  <c r="P332" i="3"/>
  <c r="Q332" i="3" s="1"/>
  <c r="P331" i="3"/>
  <c r="Q331" i="3" s="1"/>
  <c r="P330" i="3"/>
  <c r="Q330" i="3" s="1"/>
  <c r="P329" i="3"/>
  <c r="Q329" i="3" s="1"/>
  <c r="P328" i="3"/>
  <c r="Q328" i="3" s="1"/>
  <c r="P327" i="3"/>
  <c r="Q327" i="3" s="1"/>
  <c r="P326" i="3"/>
  <c r="Q326" i="3" s="1"/>
  <c r="P325" i="3"/>
  <c r="Q325" i="3" s="1"/>
  <c r="P324" i="3"/>
  <c r="Q324" i="3" s="1"/>
  <c r="P323" i="3"/>
  <c r="Q323" i="3" s="1"/>
  <c r="P322" i="3"/>
  <c r="Q322" i="3" s="1"/>
  <c r="P321" i="3"/>
  <c r="Q321" i="3" s="1"/>
  <c r="P320" i="3"/>
  <c r="Q320" i="3" s="1"/>
  <c r="P319" i="3"/>
  <c r="Q319" i="3" s="1"/>
  <c r="P318" i="3"/>
  <c r="Q318" i="3" s="1"/>
  <c r="P317" i="3"/>
  <c r="Q317" i="3" s="1"/>
  <c r="P316" i="3"/>
  <c r="Q316" i="3" s="1"/>
  <c r="P315" i="3"/>
  <c r="Q315" i="3" s="1"/>
  <c r="P314" i="3"/>
  <c r="Q314" i="3" s="1"/>
  <c r="P313" i="3"/>
  <c r="Q313" i="3" s="1"/>
  <c r="P312" i="3"/>
  <c r="Q312" i="3" s="1"/>
  <c r="P311" i="3"/>
  <c r="Q311" i="3" s="1"/>
  <c r="P310" i="3"/>
  <c r="Q310" i="3" s="1"/>
  <c r="P309" i="3"/>
  <c r="Q309" i="3" s="1"/>
  <c r="P308" i="3"/>
  <c r="Q308" i="3" s="1"/>
  <c r="P307" i="3"/>
  <c r="Q307" i="3" s="1"/>
  <c r="P306" i="3"/>
  <c r="Q306" i="3" s="1"/>
  <c r="P305" i="3"/>
  <c r="Q305" i="3" s="1"/>
  <c r="P304" i="3"/>
  <c r="Q304" i="3" s="1"/>
  <c r="P303" i="3"/>
  <c r="Q303" i="3" s="1"/>
  <c r="P302" i="3"/>
  <c r="Q302" i="3" s="1"/>
  <c r="P301" i="3"/>
  <c r="Q301" i="3" s="1"/>
  <c r="P300" i="3"/>
  <c r="Q300" i="3" s="1"/>
  <c r="P299" i="3"/>
  <c r="Q299" i="3" s="1"/>
  <c r="P298" i="3"/>
  <c r="Q298" i="3" s="1"/>
  <c r="P297" i="3"/>
  <c r="Q297" i="3" s="1"/>
  <c r="P296" i="3"/>
  <c r="Q296" i="3" s="1"/>
  <c r="P295" i="3"/>
  <c r="Q295" i="3" s="1"/>
  <c r="P294" i="3"/>
  <c r="Q294" i="3" s="1"/>
  <c r="P293" i="3"/>
  <c r="Q293" i="3" s="1"/>
  <c r="P292" i="3"/>
  <c r="Q292" i="3" s="1"/>
  <c r="P291" i="3"/>
  <c r="Q291" i="3" s="1"/>
  <c r="P290" i="3"/>
  <c r="Q290" i="3" s="1"/>
  <c r="P289" i="3"/>
  <c r="Q289" i="3" s="1"/>
  <c r="P288" i="3"/>
  <c r="Q288" i="3" s="1"/>
  <c r="P287" i="3"/>
  <c r="Q287" i="3" s="1"/>
  <c r="P286" i="3"/>
  <c r="Q286" i="3" s="1"/>
  <c r="P285" i="3"/>
  <c r="Q285" i="3" s="1"/>
  <c r="P284" i="3"/>
  <c r="Q284" i="3" s="1"/>
  <c r="P283" i="3"/>
  <c r="Q283" i="3" s="1"/>
  <c r="P282" i="3"/>
  <c r="Q282" i="3" s="1"/>
  <c r="P281" i="3"/>
  <c r="Q281" i="3" s="1"/>
  <c r="P280" i="3"/>
  <c r="Q280" i="3" s="1"/>
  <c r="P279" i="3"/>
  <c r="Q279" i="3" s="1"/>
  <c r="P278" i="3"/>
  <c r="Q278" i="3" s="1"/>
  <c r="P277" i="3"/>
  <c r="Q277" i="3" s="1"/>
  <c r="P276" i="3"/>
  <c r="Q276" i="3" s="1"/>
  <c r="P275" i="3"/>
  <c r="Q275" i="3" s="1"/>
  <c r="P274" i="3"/>
  <c r="Q274" i="3" s="1"/>
  <c r="P273" i="3"/>
  <c r="Q273" i="3" s="1"/>
  <c r="P272" i="3"/>
  <c r="Q272" i="3" s="1"/>
  <c r="P271" i="3"/>
  <c r="Q271" i="3" s="1"/>
  <c r="P270" i="3"/>
  <c r="Q270" i="3" s="1"/>
  <c r="P269" i="3"/>
  <c r="Q269" i="3" s="1"/>
  <c r="P268" i="3"/>
  <c r="Q268" i="3" s="1"/>
  <c r="P267" i="3"/>
  <c r="Q267" i="3" s="1"/>
  <c r="P266" i="3"/>
  <c r="Q266" i="3" s="1"/>
  <c r="P265" i="3"/>
  <c r="Q265" i="3" s="1"/>
  <c r="P264" i="3"/>
  <c r="Q264" i="3" s="1"/>
  <c r="P263" i="3"/>
  <c r="Q263" i="3" s="1"/>
  <c r="P262" i="3"/>
  <c r="Q262" i="3" s="1"/>
  <c r="P261" i="3"/>
  <c r="Q261" i="3" s="1"/>
  <c r="P260" i="3"/>
  <c r="Q260" i="3" s="1"/>
  <c r="P259" i="3"/>
  <c r="Q259" i="3" s="1"/>
  <c r="P258" i="3"/>
  <c r="Q258" i="3" s="1"/>
  <c r="P257" i="3"/>
  <c r="Q257" i="3" s="1"/>
  <c r="P256" i="3"/>
  <c r="Q256" i="3" s="1"/>
  <c r="P255" i="3"/>
  <c r="Q255" i="3" s="1"/>
  <c r="P254" i="3"/>
  <c r="Q254" i="3" s="1"/>
  <c r="P253" i="3"/>
  <c r="Q253" i="3" s="1"/>
  <c r="P252" i="3"/>
  <c r="Q252" i="3" s="1"/>
  <c r="P251" i="3"/>
  <c r="Q251" i="3" s="1"/>
  <c r="P250" i="3"/>
  <c r="Q250" i="3" s="1"/>
  <c r="P249" i="3"/>
  <c r="Q249" i="3" s="1"/>
  <c r="P248" i="3"/>
  <c r="Q248" i="3" s="1"/>
  <c r="P247" i="3"/>
  <c r="Q247" i="3" s="1"/>
  <c r="P246" i="3"/>
  <c r="Q246" i="3" s="1"/>
  <c r="P245" i="3"/>
  <c r="Q245" i="3" s="1"/>
  <c r="P244" i="3"/>
  <c r="Q244" i="3" s="1"/>
  <c r="P243" i="3"/>
  <c r="Q243" i="3" s="1"/>
  <c r="P242" i="3"/>
  <c r="Q242" i="3" s="1"/>
  <c r="P241" i="3"/>
  <c r="Q241" i="3" s="1"/>
  <c r="P240" i="3"/>
  <c r="Q240" i="3" s="1"/>
  <c r="P239" i="3"/>
  <c r="Q239" i="3" s="1"/>
  <c r="P238" i="3"/>
  <c r="Q238" i="3" s="1"/>
  <c r="P237" i="3"/>
  <c r="Q237" i="3" s="1"/>
  <c r="P236" i="3"/>
  <c r="Q236" i="3" s="1"/>
  <c r="P235" i="3"/>
  <c r="Q235" i="3" s="1"/>
  <c r="P234" i="3"/>
  <c r="Q234" i="3" s="1"/>
  <c r="P233" i="3"/>
  <c r="Q233" i="3" s="1"/>
  <c r="P232" i="3"/>
  <c r="Q232" i="3" s="1"/>
  <c r="P231" i="3"/>
  <c r="Q231" i="3" s="1"/>
  <c r="P230" i="3"/>
  <c r="Q230" i="3" s="1"/>
  <c r="P229" i="3"/>
  <c r="Q229" i="3" s="1"/>
  <c r="P228" i="3"/>
  <c r="Q228" i="3" s="1"/>
  <c r="P227" i="3"/>
  <c r="Q227" i="3" s="1"/>
  <c r="P226" i="3"/>
  <c r="Q226" i="3" s="1"/>
  <c r="P225" i="3"/>
  <c r="Q225" i="3" s="1"/>
  <c r="P224" i="3"/>
  <c r="Q224" i="3" s="1"/>
  <c r="P223" i="3"/>
  <c r="Q223" i="3" s="1"/>
  <c r="P222" i="3"/>
  <c r="Q222" i="3" s="1"/>
  <c r="P221" i="3"/>
  <c r="Q221" i="3" s="1"/>
  <c r="P220" i="3"/>
  <c r="Q220" i="3" s="1"/>
  <c r="P219" i="3"/>
  <c r="Q219" i="3" s="1"/>
  <c r="P218" i="3"/>
  <c r="Q218" i="3" s="1"/>
  <c r="P217" i="3"/>
  <c r="Q217" i="3" s="1"/>
  <c r="P216" i="3"/>
  <c r="Q216" i="3" s="1"/>
  <c r="P215" i="3"/>
  <c r="Q215" i="3" s="1"/>
  <c r="P214" i="3"/>
  <c r="Q214" i="3" s="1"/>
  <c r="P213" i="3"/>
  <c r="Q213" i="3" s="1"/>
  <c r="P212" i="3"/>
  <c r="Q212" i="3" s="1"/>
  <c r="P211" i="3"/>
  <c r="Q211" i="3" s="1"/>
  <c r="P210" i="3"/>
  <c r="Q210" i="3" s="1"/>
  <c r="P209" i="3"/>
  <c r="Q209" i="3" s="1"/>
  <c r="P208" i="3"/>
  <c r="Q208" i="3" s="1"/>
  <c r="P207" i="3"/>
  <c r="Q207" i="3" s="1"/>
  <c r="P206" i="3"/>
  <c r="Q206" i="3" s="1"/>
  <c r="P205" i="3"/>
  <c r="Q205" i="3" s="1"/>
  <c r="P204" i="3"/>
  <c r="Q204" i="3" s="1"/>
  <c r="P203" i="3"/>
  <c r="Q203" i="3" s="1"/>
  <c r="P202" i="3"/>
  <c r="Q202" i="3" s="1"/>
  <c r="P201" i="3"/>
  <c r="Q201" i="3" s="1"/>
  <c r="P200" i="3"/>
  <c r="Q200" i="3" s="1"/>
  <c r="P199" i="3"/>
  <c r="Q199" i="3" s="1"/>
  <c r="P198" i="3"/>
  <c r="Q198" i="3" s="1"/>
  <c r="P197" i="3"/>
  <c r="Q197" i="3" s="1"/>
  <c r="P196" i="3"/>
  <c r="Q196" i="3" s="1"/>
  <c r="P195" i="3"/>
  <c r="Q195" i="3" s="1"/>
  <c r="P194" i="3"/>
  <c r="Q194" i="3" s="1"/>
  <c r="P193" i="3"/>
  <c r="Q193" i="3" s="1"/>
  <c r="P192" i="3"/>
  <c r="Q192" i="3" s="1"/>
  <c r="P191" i="3"/>
  <c r="Q191" i="3" s="1"/>
  <c r="P190" i="3"/>
  <c r="Q190" i="3" s="1"/>
  <c r="P189" i="3"/>
  <c r="Q189" i="3" s="1"/>
  <c r="P188" i="3"/>
  <c r="Q188" i="3" s="1"/>
  <c r="P187" i="3"/>
  <c r="Q187" i="3" s="1"/>
  <c r="P186" i="3"/>
  <c r="Q186" i="3" s="1"/>
  <c r="P185" i="3"/>
  <c r="Q185" i="3" s="1"/>
  <c r="P184" i="3"/>
  <c r="Q184" i="3" s="1"/>
  <c r="P183" i="3"/>
  <c r="Q183" i="3" s="1"/>
  <c r="P182" i="3"/>
  <c r="Q182" i="3" s="1"/>
  <c r="P181" i="3"/>
  <c r="Q181" i="3" s="1"/>
  <c r="P180" i="3"/>
  <c r="Q180" i="3" s="1"/>
  <c r="P179" i="3"/>
  <c r="Q179" i="3" s="1"/>
  <c r="P178" i="3"/>
  <c r="Q178" i="3" s="1"/>
  <c r="P177" i="3"/>
  <c r="Q177" i="3" s="1"/>
  <c r="P176" i="3"/>
  <c r="Q176" i="3" s="1"/>
  <c r="P175" i="3"/>
  <c r="Q175" i="3" s="1"/>
  <c r="P174" i="3"/>
  <c r="Q174" i="3" s="1"/>
  <c r="P173" i="3"/>
  <c r="Q173" i="3" s="1"/>
  <c r="P172" i="3"/>
  <c r="Q172" i="3" s="1"/>
  <c r="P171" i="3"/>
  <c r="Q171" i="3" s="1"/>
  <c r="P170" i="3"/>
  <c r="Q170" i="3" s="1"/>
  <c r="P169" i="3"/>
  <c r="Q169" i="3" s="1"/>
  <c r="P168" i="3"/>
  <c r="Q168" i="3" s="1"/>
  <c r="P167" i="3"/>
  <c r="Q167" i="3" s="1"/>
  <c r="P166" i="3"/>
  <c r="Q166" i="3" s="1"/>
  <c r="P165" i="3"/>
  <c r="Q165" i="3" s="1"/>
  <c r="P164" i="3"/>
  <c r="Q164" i="3" s="1"/>
  <c r="P163" i="3"/>
  <c r="Q163" i="3" s="1"/>
  <c r="P162" i="3"/>
  <c r="Q162" i="3" s="1"/>
  <c r="P161" i="3"/>
  <c r="Q161" i="3" s="1"/>
  <c r="P160" i="3"/>
  <c r="Q160" i="3" s="1"/>
  <c r="P159" i="3"/>
  <c r="Q159" i="3" s="1"/>
  <c r="P158" i="3"/>
  <c r="Q158" i="3" s="1"/>
  <c r="P157" i="3"/>
  <c r="Q157" i="3" s="1"/>
  <c r="P156" i="3"/>
  <c r="Q156" i="3" s="1"/>
  <c r="P155" i="3"/>
  <c r="Q155" i="3" s="1"/>
  <c r="P154" i="3"/>
  <c r="Q154" i="3" s="1"/>
  <c r="P153" i="3"/>
  <c r="Q153" i="3" s="1"/>
  <c r="P152" i="3"/>
  <c r="Q152" i="3" s="1"/>
  <c r="P151" i="3"/>
  <c r="Q151" i="3" s="1"/>
  <c r="P150" i="3"/>
  <c r="Q150" i="3" s="1"/>
  <c r="P149" i="3"/>
  <c r="Q149" i="3" s="1"/>
  <c r="P148" i="3"/>
  <c r="Q148" i="3" s="1"/>
  <c r="P147" i="3"/>
  <c r="Q147" i="3" s="1"/>
  <c r="P146" i="3"/>
  <c r="Q146" i="3" s="1"/>
  <c r="P145" i="3"/>
  <c r="Q145" i="3" s="1"/>
  <c r="P144" i="3"/>
  <c r="Q144" i="3" s="1"/>
  <c r="P143" i="3"/>
  <c r="Q143" i="3" s="1"/>
  <c r="P142" i="3"/>
  <c r="Q142" i="3" s="1"/>
  <c r="P141" i="3"/>
  <c r="Q141" i="3" s="1"/>
  <c r="P140" i="3"/>
  <c r="Q140" i="3" s="1"/>
  <c r="P139" i="3"/>
  <c r="Q139" i="3" s="1"/>
  <c r="P138" i="3"/>
  <c r="Q138" i="3" s="1"/>
  <c r="P137" i="3"/>
  <c r="Q137" i="3" s="1"/>
  <c r="P136" i="3"/>
  <c r="Q136" i="3" s="1"/>
  <c r="P135" i="3"/>
  <c r="Q135" i="3" s="1"/>
  <c r="P134" i="3"/>
  <c r="Q134" i="3" s="1"/>
  <c r="P133" i="3"/>
  <c r="Q133" i="3" s="1"/>
  <c r="P132" i="3"/>
  <c r="Q132" i="3" s="1"/>
  <c r="P131" i="3"/>
  <c r="Q131" i="3" s="1"/>
  <c r="P130" i="3"/>
  <c r="Q130" i="3" s="1"/>
  <c r="P129" i="3"/>
  <c r="Q129" i="3" s="1"/>
  <c r="P128" i="3"/>
  <c r="Q128" i="3" s="1"/>
  <c r="P127" i="3"/>
  <c r="Q127" i="3" s="1"/>
  <c r="P126" i="3"/>
  <c r="Q126" i="3" s="1"/>
  <c r="P125" i="3"/>
  <c r="Q125" i="3" s="1"/>
  <c r="P124" i="3"/>
  <c r="Q124" i="3" s="1"/>
  <c r="P123" i="3"/>
  <c r="Q123" i="3" s="1"/>
  <c r="P122" i="3"/>
  <c r="Q122" i="3" s="1"/>
  <c r="P121" i="3"/>
  <c r="Q121" i="3" s="1"/>
  <c r="P120" i="3"/>
  <c r="Q120" i="3" s="1"/>
  <c r="P119" i="3"/>
  <c r="Q119" i="3" s="1"/>
  <c r="P118" i="3"/>
  <c r="Q118" i="3" s="1"/>
  <c r="P117" i="3"/>
  <c r="Q117" i="3" s="1"/>
  <c r="P116" i="3"/>
  <c r="Q116" i="3" s="1"/>
  <c r="P115" i="3"/>
  <c r="Q115" i="3" s="1"/>
  <c r="P114" i="3"/>
  <c r="Q114" i="3" s="1"/>
  <c r="P113" i="3"/>
  <c r="Q113" i="3" s="1"/>
  <c r="P112" i="3"/>
  <c r="Q112" i="3" s="1"/>
  <c r="P111" i="3"/>
  <c r="Q111" i="3" s="1"/>
  <c r="P110" i="3"/>
  <c r="Q110" i="3" s="1"/>
  <c r="P109" i="3"/>
  <c r="Q109" i="3" s="1"/>
  <c r="P108" i="3"/>
  <c r="Q108" i="3" s="1"/>
  <c r="P107" i="3"/>
  <c r="Q107" i="3" s="1"/>
  <c r="P106" i="3"/>
  <c r="Q106" i="3" s="1"/>
  <c r="P105" i="3"/>
  <c r="Q105" i="3" s="1"/>
  <c r="P104" i="3"/>
  <c r="Q104" i="3" s="1"/>
  <c r="P103" i="3"/>
  <c r="Q103" i="3" s="1"/>
  <c r="P102" i="3"/>
  <c r="Q102" i="3" s="1"/>
  <c r="P101" i="3"/>
  <c r="Q101" i="3" s="1"/>
  <c r="P100" i="3"/>
  <c r="Q100" i="3" s="1"/>
  <c r="P99" i="3"/>
  <c r="Q99" i="3" s="1"/>
  <c r="P98" i="3"/>
  <c r="Q98" i="3" s="1"/>
  <c r="P97" i="3"/>
  <c r="Q97" i="3" s="1"/>
  <c r="P96" i="3"/>
  <c r="Q96" i="3" s="1"/>
  <c r="P95" i="3"/>
  <c r="Q95" i="3" s="1"/>
  <c r="P94" i="3"/>
  <c r="Q94" i="3" s="1"/>
  <c r="P93" i="3"/>
  <c r="Q93" i="3" s="1"/>
  <c r="P92" i="3"/>
  <c r="Q92" i="3" s="1"/>
  <c r="P91" i="3"/>
  <c r="Q91" i="3" s="1"/>
  <c r="P90" i="3"/>
  <c r="Q90" i="3" s="1"/>
  <c r="P89" i="3"/>
  <c r="Q89" i="3" s="1"/>
  <c r="P88" i="3"/>
  <c r="Q88" i="3" s="1"/>
  <c r="P87" i="3"/>
  <c r="Q87" i="3" s="1"/>
  <c r="P86" i="3"/>
  <c r="Q86" i="3" s="1"/>
  <c r="P85" i="3"/>
  <c r="Q85" i="3" s="1"/>
  <c r="P84" i="3"/>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P25" i="3"/>
  <c r="Q25" i="3" s="1"/>
  <c r="P24" i="3"/>
  <c r="Q24" i="3" s="1"/>
  <c r="P23" i="3"/>
  <c r="Q23" i="3" s="1"/>
  <c r="P22" i="3"/>
  <c r="Q22" i="3" s="1"/>
  <c r="P21" i="3"/>
  <c r="Q21" i="3" s="1"/>
  <c r="P20" i="3"/>
  <c r="Q20" i="3" s="1"/>
  <c r="P19" i="3"/>
  <c r="Q19" i="3" s="1"/>
  <c r="P18" i="3"/>
  <c r="Q18" i="3" s="1"/>
  <c r="P17" i="3"/>
  <c r="Q17" i="3" s="1"/>
  <c r="P16" i="3"/>
  <c r="Q16" i="3" s="1"/>
  <c r="P15" i="3"/>
  <c r="Q15" i="3" s="1"/>
  <c r="P14" i="3"/>
  <c r="Q14" i="3" s="1"/>
  <c r="P13" i="3"/>
  <c r="Q13" i="3" s="1"/>
  <c r="P12" i="3"/>
  <c r="Q12" i="3" s="1"/>
  <c r="P11" i="3"/>
  <c r="Q11" i="3" s="1"/>
  <c r="P10" i="3"/>
  <c r="Q10" i="3" s="1"/>
  <c r="P9" i="3"/>
  <c r="Q9" i="3" s="1"/>
  <c r="P8" i="3"/>
  <c r="Q8" i="3" s="1"/>
  <c r="P7" i="3"/>
  <c r="Q7" i="3" s="1"/>
  <c r="P6" i="3"/>
  <c r="Q6" i="3" s="1"/>
  <c r="P5" i="3"/>
  <c r="R754" i="3" l="1"/>
  <c r="R11" i="3"/>
  <c r="R27" i="3"/>
  <c r="R9" i="3"/>
  <c r="R17" i="3"/>
  <c r="R25" i="3"/>
  <c r="R33" i="3"/>
  <c r="R41" i="3"/>
  <c r="R49" i="3"/>
  <c r="R54" i="3"/>
  <c r="R511" i="3"/>
  <c r="R560" i="3"/>
  <c r="R564" i="3"/>
  <c r="R832" i="3"/>
  <c r="R19" i="3"/>
  <c r="R35" i="3"/>
  <c r="R39" i="3"/>
  <c r="R5" i="3"/>
  <c r="R13" i="3"/>
  <c r="R21" i="3"/>
  <c r="R29" i="3"/>
  <c r="R37" i="3"/>
  <c r="R8" i="3"/>
  <c r="R12" i="3"/>
  <c r="R16" i="3"/>
  <c r="R20" i="3"/>
  <c r="R24" i="3"/>
  <c r="R28" i="3"/>
  <c r="R32" i="3"/>
  <c r="R36" i="3"/>
  <c r="R40" i="3"/>
  <c r="R43" i="3"/>
  <c r="R46" i="3"/>
  <c r="R53" i="3"/>
  <c r="R58" i="3"/>
  <c r="R101" i="3"/>
  <c r="R109" i="3"/>
  <c r="R117" i="3"/>
  <c r="R126" i="3"/>
  <c r="R142" i="3"/>
  <c r="R158" i="3"/>
  <c r="R166" i="3"/>
  <c r="R174" i="3"/>
  <c r="R182" i="3"/>
  <c r="R190" i="3"/>
  <c r="R198" i="3"/>
  <c r="R206" i="3"/>
  <c r="R214" i="3"/>
  <c r="R222" i="3"/>
  <c r="R230" i="3"/>
  <c r="R238" i="3"/>
  <c r="R246" i="3"/>
  <c r="R254" i="3"/>
  <c r="R262" i="3"/>
  <c r="R270" i="3"/>
  <c r="R278" i="3"/>
  <c r="R286" i="3"/>
  <c r="R294" i="3"/>
  <c r="R302" i="3"/>
  <c r="R310" i="3"/>
  <c r="R318" i="3"/>
  <c r="R326" i="3"/>
  <c r="R334" i="3"/>
  <c r="R342" i="3"/>
  <c r="R352" i="3"/>
  <c r="R384" i="3"/>
  <c r="R416" i="3"/>
  <c r="R448" i="3"/>
  <c r="R523" i="3"/>
  <c r="R957" i="3"/>
  <c r="R953" i="3"/>
  <c r="R949" i="3"/>
  <c r="R945" i="3"/>
  <c r="R941" i="3"/>
  <c r="R937" i="3"/>
  <c r="R933" i="3"/>
  <c r="R929" i="3"/>
  <c r="R925" i="3"/>
  <c r="R921" i="3"/>
  <c r="R917" i="3"/>
  <c r="R913" i="3"/>
  <c r="R909" i="3"/>
  <c r="R905" i="3"/>
  <c r="R901" i="3"/>
  <c r="R897" i="3"/>
  <c r="R893" i="3"/>
  <c r="R889" i="3"/>
  <c r="R885" i="3"/>
  <c r="R881" i="3"/>
  <c r="R877" i="3"/>
  <c r="R873" i="3"/>
  <c r="R869" i="3"/>
  <c r="R865" i="3"/>
  <c r="R861" i="3"/>
  <c r="R857" i="3"/>
  <c r="R853" i="3"/>
  <c r="R849" i="3"/>
  <c r="R845" i="3"/>
  <c r="R841" i="3"/>
  <c r="R837" i="3"/>
  <c r="R833" i="3"/>
  <c r="R829" i="3"/>
  <c r="R825" i="3"/>
  <c r="R821" i="3"/>
  <c r="R817" i="3"/>
  <c r="R813" i="3"/>
  <c r="R809" i="3"/>
  <c r="R805" i="3"/>
  <c r="R801" i="3"/>
  <c r="R797" i="3"/>
  <c r="R793" i="3"/>
  <c r="R789" i="3"/>
  <c r="R954" i="3"/>
  <c r="R950" i="3"/>
  <c r="R946" i="3"/>
  <c r="R942" i="3"/>
  <c r="R938" i="3"/>
  <c r="R934" i="3"/>
  <c r="R930" i="3"/>
  <c r="R926" i="3"/>
  <c r="R922" i="3"/>
  <c r="R918" i="3"/>
  <c r="R914" i="3"/>
  <c r="R910" i="3"/>
  <c r="R906" i="3"/>
  <c r="R902" i="3"/>
  <c r="R898" i="3"/>
  <c r="R894" i="3"/>
  <c r="R890" i="3"/>
  <c r="R886" i="3"/>
  <c r="R882" i="3"/>
  <c r="R878" i="3"/>
  <c r="R874" i="3"/>
  <c r="R870" i="3"/>
  <c r="R866" i="3"/>
  <c r="R862" i="3"/>
  <c r="R858" i="3"/>
  <c r="R854" i="3"/>
  <c r="R850" i="3"/>
  <c r="R846" i="3"/>
  <c r="R842" i="3"/>
  <c r="R838" i="3"/>
  <c r="R834" i="3"/>
  <c r="R830" i="3"/>
  <c r="R826" i="3"/>
  <c r="R822" i="3"/>
  <c r="R818" i="3"/>
  <c r="R814" i="3"/>
  <c r="R810" i="3"/>
  <c r="R806" i="3"/>
  <c r="R802" i="3"/>
  <c r="R798" i="3"/>
  <c r="R794" i="3"/>
  <c r="R790" i="3"/>
  <c r="R786" i="3"/>
  <c r="R955" i="3"/>
  <c r="R951" i="3"/>
  <c r="R947" i="3"/>
  <c r="R943" i="3"/>
  <c r="R939" i="3"/>
  <c r="R935" i="3"/>
  <c r="R931" i="3"/>
  <c r="R927" i="3"/>
  <c r="R923" i="3"/>
  <c r="R919" i="3"/>
  <c r="R915" i="3"/>
  <c r="R911" i="3"/>
  <c r="R907" i="3"/>
  <c r="R903" i="3"/>
  <c r="R899" i="3"/>
  <c r="R895" i="3"/>
  <c r="R891" i="3"/>
  <c r="R887" i="3"/>
  <c r="R883" i="3"/>
  <c r="R879" i="3"/>
  <c r="R875" i="3"/>
  <c r="R871" i="3"/>
  <c r="R867" i="3"/>
  <c r="R863" i="3"/>
  <c r="R859" i="3"/>
  <c r="R855" i="3"/>
  <c r="R851" i="3"/>
  <c r="R847" i="3"/>
  <c r="R843" i="3"/>
  <c r="R839" i="3"/>
  <c r="R835" i="3"/>
  <c r="R831" i="3"/>
  <c r="R827" i="3"/>
  <c r="R823" i="3"/>
  <c r="R819" i="3"/>
  <c r="R815" i="3"/>
  <c r="R811" i="3"/>
  <c r="R807" i="3"/>
  <c r="R803" i="3"/>
  <c r="R799" i="3"/>
  <c r="R795" i="3"/>
  <c r="R791" i="3"/>
  <c r="R787" i="3"/>
  <c r="R952" i="3"/>
  <c r="R936" i="3"/>
  <c r="R920" i="3"/>
  <c r="R916" i="3"/>
  <c r="R912" i="3"/>
  <c r="R908" i="3"/>
  <c r="R904" i="3"/>
  <c r="R900" i="3"/>
  <c r="R896" i="3"/>
  <c r="R892" i="3"/>
  <c r="R872" i="3"/>
  <c r="R856" i="3"/>
  <c r="R840" i="3"/>
  <c r="R824" i="3"/>
  <c r="R808" i="3"/>
  <c r="R784" i="3"/>
  <c r="R780" i="3"/>
  <c r="R776" i="3"/>
  <c r="R772" i="3"/>
  <c r="R768" i="3"/>
  <c r="R764" i="3"/>
  <c r="R760" i="3"/>
  <c r="R756" i="3"/>
  <c r="R752" i="3"/>
  <c r="R748" i="3"/>
  <c r="R744" i="3"/>
  <c r="R740" i="3"/>
  <c r="R736" i="3"/>
  <c r="R732" i="3"/>
  <c r="R728" i="3"/>
  <c r="R724" i="3"/>
  <c r="R720" i="3"/>
  <c r="R716" i="3"/>
  <c r="R712" i="3"/>
  <c r="R708" i="3"/>
  <c r="R704" i="3"/>
  <c r="R700" i="3"/>
  <c r="R696" i="3"/>
  <c r="R692" i="3"/>
  <c r="R688" i="3"/>
  <c r="R684" i="3"/>
  <c r="R680" i="3"/>
  <c r="R676" i="3"/>
  <c r="R672" i="3"/>
  <c r="R668" i="3"/>
  <c r="R664" i="3"/>
  <c r="R660" i="3"/>
  <c r="R656" i="3"/>
  <c r="R652" i="3"/>
  <c r="R648" i="3"/>
  <c r="R644" i="3"/>
  <c r="R640" i="3"/>
  <c r="R636" i="3"/>
  <c r="R632" i="3"/>
  <c r="R956" i="3"/>
  <c r="R940" i="3"/>
  <c r="R924" i="3"/>
  <c r="R876" i="3"/>
  <c r="R860" i="3"/>
  <c r="R844" i="3"/>
  <c r="R828" i="3"/>
  <c r="R812" i="3"/>
  <c r="R785" i="3"/>
  <c r="R781" i="3"/>
  <c r="R777" i="3"/>
  <c r="R773" i="3"/>
  <c r="R769" i="3"/>
  <c r="R765" i="3"/>
  <c r="R761" i="3"/>
  <c r="R757" i="3"/>
  <c r="R753" i="3"/>
  <c r="R749" i="3"/>
  <c r="R745" i="3"/>
  <c r="R741" i="3"/>
  <c r="R737" i="3"/>
  <c r="R733" i="3"/>
  <c r="R729" i="3"/>
  <c r="R725" i="3"/>
  <c r="R721" i="3"/>
  <c r="R717" i="3"/>
  <c r="R713" i="3"/>
  <c r="R709" i="3"/>
  <c r="R705" i="3"/>
  <c r="R701" i="3"/>
  <c r="R697" i="3"/>
  <c r="R693" i="3"/>
  <c r="R689" i="3"/>
  <c r="R685" i="3"/>
  <c r="R681" i="3"/>
  <c r="R677" i="3"/>
  <c r="R673" i="3"/>
  <c r="R669" i="3"/>
  <c r="R665" i="3"/>
  <c r="R661" i="3"/>
  <c r="R657" i="3"/>
  <c r="R653" i="3"/>
  <c r="R649" i="3"/>
  <c r="R645" i="3"/>
  <c r="R641" i="3"/>
  <c r="R637" i="3"/>
  <c r="R633" i="3"/>
  <c r="R948" i="3"/>
  <c r="R880" i="3"/>
  <c r="R848" i="3"/>
  <c r="R816" i="3"/>
  <c r="R783" i="3"/>
  <c r="R778" i="3"/>
  <c r="R767" i="3"/>
  <c r="R762" i="3"/>
  <c r="R751" i="3"/>
  <c r="R746" i="3"/>
  <c r="R735" i="3"/>
  <c r="R730" i="3"/>
  <c r="R719" i="3"/>
  <c r="R714" i="3"/>
  <c r="R710" i="3"/>
  <c r="R706" i="3"/>
  <c r="R702" i="3"/>
  <c r="R698" i="3"/>
  <c r="R694" i="3"/>
  <c r="R690" i="3"/>
  <c r="R686" i="3"/>
  <c r="R682" i="3"/>
  <c r="R671" i="3"/>
  <c r="R666" i="3"/>
  <c r="R655" i="3"/>
  <c r="R629" i="3"/>
  <c r="R625" i="3"/>
  <c r="R621" i="3"/>
  <c r="R617" i="3"/>
  <c r="R613" i="3"/>
  <c r="R609" i="3"/>
  <c r="R605" i="3"/>
  <c r="R601" i="3"/>
  <c r="R597" i="3"/>
  <c r="R593" i="3"/>
  <c r="R589" i="3"/>
  <c r="R585" i="3"/>
  <c r="R581" i="3"/>
  <c r="R577" i="3"/>
  <c r="R573" i="3"/>
  <c r="R569" i="3"/>
  <c r="R565" i="3"/>
  <c r="R561" i="3"/>
  <c r="R557" i="3"/>
  <c r="R553" i="3"/>
  <c r="R549" i="3"/>
  <c r="R545" i="3"/>
  <c r="R541" i="3"/>
  <c r="R537" i="3"/>
  <c r="R533" i="3"/>
  <c r="R529" i="3"/>
  <c r="R525" i="3"/>
  <c r="R521" i="3"/>
  <c r="R517" i="3"/>
  <c r="R513" i="3"/>
  <c r="R509" i="3"/>
  <c r="R505" i="3"/>
  <c r="R501" i="3"/>
  <c r="R497" i="3"/>
  <c r="R493" i="3"/>
  <c r="R489" i="3"/>
  <c r="R485" i="3"/>
  <c r="R481" i="3"/>
  <c r="R477" i="3"/>
  <c r="R473" i="3"/>
  <c r="R469" i="3"/>
  <c r="R465" i="3"/>
  <c r="R461" i="3"/>
  <c r="R457" i="3"/>
  <c r="R453" i="3"/>
  <c r="R449" i="3"/>
  <c r="R445" i="3"/>
  <c r="R441" i="3"/>
  <c r="R437" i="3"/>
  <c r="R433" i="3"/>
  <c r="R429" i="3"/>
  <c r="R425" i="3"/>
  <c r="R421" i="3"/>
  <c r="R417" i="3"/>
  <c r="R413" i="3"/>
  <c r="R409" i="3"/>
  <c r="R405" i="3"/>
  <c r="R401" i="3"/>
  <c r="R397" i="3"/>
  <c r="R393" i="3"/>
  <c r="R389" i="3"/>
  <c r="R385" i="3"/>
  <c r="R381" i="3"/>
  <c r="R377" i="3"/>
  <c r="R373" i="3"/>
  <c r="R369" i="3"/>
  <c r="R365" i="3"/>
  <c r="R361" i="3"/>
  <c r="R357" i="3"/>
  <c r="R353" i="3"/>
  <c r="R349" i="3"/>
  <c r="R928" i="3"/>
  <c r="R888" i="3"/>
  <c r="R884" i="3"/>
  <c r="R852" i="3"/>
  <c r="R820" i="3"/>
  <c r="R779" i="3"/>
  <c r="R774" i="3"/>
  <c r="R763" i="3"/>
  <c r="R758" i="3"/>
  <c r="R747" i="3"/>
  <c r="R742" i="3"/>
  <c r="R731" i="3"/>
  <c r="R726" i="3"/>
  <c r="R715" i="3"/>
  <c r="R678" i="3"/>
  <c r="R667" i="3"/>
  <c r="R662" i="3"/>
  <c r="R651" i="3"/>
  <c r="R647" i="3"/>
  <c r="R643" i="3"/>
  <c r="R639" i="3"/>
  <c r="R635" i="3"/>
  <c r="R630" i="3"/>
  <c r="R626" i="3"/>
  <c r="R622" i="3"/>
  <c r="R618" i="3"/>
  <c r="R614" i="3"/>
  <c r="R610" i="3"/>
  <c r="R606" i="3"/>
  <c r="R602" i="3"/>
  <c r="R598" i="3"/>
  <c r="R594" i="3"/>
  <c r="R590" i="3"/>
  <c r="R586" i="3"/>
  <c r="R582" i="3"/>
  <c r="R578" i="3"/>
  <c r="R574" i="3"/>
  <c r="R570" i="3"/>
  <c r="R566" i="3"/>
  <c r="R562" i="3"/>
  <c r="R558" i="3"/>
  <c r="R554" i="3"/>
  <c r="R550" i="3"/>
  <c r="R546" i="3"/>
  <c r="R542" i="3"/>
  <c r="R538" i="3"/>
  <c r="R534" i="3"/>
  <c r="R530" i="3"/>
  <c r="R526" i="3"/>
  <c r="R522" i="3"/>
  <c r="R518" i="3"/>
  <c r="R514" i="3"/>
  <c r="R510" i="3"/>
  <c r="R506" i="3"/>
  <c r="R502" i="3"/>
  <c r="R498" i="3"/>
  <c r="R494" i="3"/>
  <c r="R490" i="3"/>
  <c r="R486" i="3"/>
  <c r="R482" i="3"/>
  <c r="R478" i="3"/>
  <c r="R474" i="3"/>
  <c r="R470" i="3"/>
  <c r="R466" i="3"/>
  <c r="R462" i="3"/>
  <c r="R458" i="3"/>
  <c r="R454" i="3"/>
  <c r="R450" i="3"/>
  <c r="R446" i="3"/>
  <c r="R442" i="3"/>
  <c r="R438" i="3"/>
  <c r="R434" i="3"/>
  <c r="R430" i="3"/>
  <c r="R426" i="3"/>
  <c r="R422" i="3"/>
  <c r="R418" i="3"/>
  <c r="R414" i="3"/>
  <c r="R410" i="3"/>
  <c r="R406" i="3"/>
  <c r="R402" i="3"/>
  <c r="R398" i="3"/>
  <c r="R394" i="3"/>
  <c r="R390" i="3"/>
  <c r="R386" i="3"/>
  <c r="R382" i="3"/>
  <c r="R378" i="3"/>
  <c r="R374" i="3"/>
  <c r="R370" i="3"/>
  <c r="R366" i="3"/>
  <c r="R362" i="3"/>
  <c r="R358" i="3"/>
  <c r="R354" i="3"/>
  <c r="R350" i="3"/>
  <c r="R836" i="3"/>
  <c r="R782" i="3"/>
  <c r="R770" i="3"/>
  <c r="R759" i="3"/>
  <c r="R755" i="3"/>
  <c r="R718" i="3"/>
  <c r="R707" i="3"/>
  <c r="R691" i="3"/>
  <c r="R674" i="3"/>
  <c r="R663" i="3"/>
  <c r="R659" i="3"/>
  <c r="R646" i="3"/>
  <c r="R631" i="3"/>
  <c r="R620" i="3"/>
  <c r="R615" i="3"/>
  <c r="R604" i="3"/>
  <c r="R599" i="3"/>
  <c r="R588" i="3"/>
  <c r="R583" i="3"/>
  <c r="R572" i="3"/>
  <c r="R567" i="3"/>
  <c r="R556" i="3"/>
  <c r="R551" i="3"/>
  <c r="R540" i="3"/>
  <c r="R535" i="3"/>
  <c r="R524" i="3"/>
  <c r="R519" i="3"/>
  <c r="R508" i="3"/>
  <c r="R503" i="3"/>
  <c r="R492" i="3"/>
  <c r="R487" i="3"/>
  <c r="R476" i="3"/>
  <c r="R471" i="3"/>
  <c r="R460" i="3"/>
  <c r="R455" i="3"/>
  <c r="R444" i="3"/>
  <c r="R439" i="3"/>
  <c r="R428" i="3"/>
  <c r="R423" i="3"/>
  <c r="R412" i="3"/>
  <c r="R407" i="3"/>
  <c r="R396" i="3"/>
  <c r="R391" i="3"/>
  <c r="R380" i="3"/>
  <c r="R375" i="3"/>
  <c r="R364" i="3"/>
  <c r="R359" i="3"/>
  <c r="R347" i="3"/>
  <c r="R343" i="3"/>
  <c r="R339" i="3"/>
  <c r="R335" i="3"/>
  <c r="R331" i="3"/>
  <c r="R327" i="3"/>
  <c r="R323" i="3"/>
  <c r="R319" i="3"/>
  <c r="R315" i="3"/>
  <c r="R311" i="3"/>
  <c r="R307" i="3"/>
  <c r="R303" i="3"/>
  <c r="R299" i="3"/>
  <c r="R295" i="3"/>
  <c r="R291" i="3"/>
  <c r="R287" i="3"/>
  <c r="R283" i="3"/>
  <c r="R279" i="3"/>
  <c r="R275" i="3"/>
  <c r="R271" i="3"/>
  <c r="R267" i="3"/>
  <c r="R263" i="3"/>
  <c r="R259" i="3"/>
  <c r="R255" i="3"/>
  <c r="R251" i="3"/>
  <c r="R247" i="3"/>
  <c r="R243" i="3"/>
  <c r="R239" i="3"/>
  <c r="R235" i="3"/>
  <c r="R231" i="3"/>
  <c r="R227" i="3"/>
  <c r="R223" i="3"/>
  <c r="R219" i="3"/>
  <c r="R215" i="3"/>
  <c r="R211" i="3"/>
  <c r="R207" i="3"/>
  <c r="R203" i="3"/>
  <c r="R199" i="3"/>
  <c r="R195" i="3"/>
  <c r="R191" i="3"/>
  <c r="R187" i="3"/>
  <c r="R183" i="3"/>
  <c r="R179" i="3"/>
  <c r="R175" i="3"/>
  <c r="R171" i="3"/>
  <c r="R167" i="3"/>
  <c r="R163" i="3"/>
  <c r="R159" i="3"/>
  <c r="R155" i="3"/>
  <c r="R151" i="3"/>
  <c r="R147" i="3"/>
  <c r="R143" i="3"/>
  <c r="R139" i="3"/>
  <c r="R135" i="3"/>
  <c r="R131" i="3"/>
  <c r="R127" i="3"/>
  <c r="R123" i="3"/>
  <c r="R119" i="3"/>
  <c r="R115" i="3"/>
  <c r="R111" i="3"/>
  <c r="R107" i="3"/>
  <c r="R103" i="3"/>
  <c r="R99" i="3"/>
  <c r="R932" i="3"/>
  <c r="R864" i="3"/>
  <c r="R788" i="3"/>
  <c r="R775" i="3"/>
  <c r="R771" i="3"/>
  <c r="R734" i="3"/>
  <c r="R722" i="3"/>
  <c r="R711" i="3"/>
  <c r="R695" i="3"/>
  <c r="R679" i="3"/>
  <c r="R675" i="3"/>
  <c r="R650" i="3"/>
  <c r="R634" i="3"/>
  <c r="R627" i="3"/>
  <c r="R616" i="3"/>
  <c r="R611" i="3"/>
  <c r="R600" i="3"/>
  <c r="R595" i="3"/>
  <c r="R584" i="3"/>
  <c r="R579" i="3"/>
  <c r="R568" i="3"/>
  <c r="R563" i="3"/>
  <c r="R552" i="3"/>
  <c r="R547" i="3"/>
  <c r="R536" i="3"/>
  <c r="R531" i="3"/>
  <c r="R520" i="3"/>
  <c r="R515" i="3"/>
  <c r="R504" i="3"/>
  <c r="R499" i="3"/>
  <c r="R488" i="3"/>
  <c r="R483" i="3"/>
  <c r="R472" i="3"/>
  <c r="R467" i="3"/>
  <c r="R456" i="3"/>
  <c r="R451" i="3"/>
  <c r="R440" i="3"/>
  <c r="R435" i="3"/>
  <c r="R424" i="3"/>
  <c r="R419" i="3"/>
  <c r="R408" i="3"/>
  <c r="R403" i="3"/>
  <c r="R392" i="3"/>
  <c r="R387" i="3"/>
  <c r="R376" i="3"/>
  <c r="R371" i="3"/>
  <c r="R360" i="3"/>
  <c r="R355" i="3"/>
  <c r="R348" i="3"/>
  <c r="R344" i="3"/>
  <c r="R340" i="3"/>
  <c r="R336" i="3"/>
  <c r="R332" i="3"/>
  <c r="R328" i="3"/>
  <c r="R324" i="3"/>
  <c r="R320" i="3"/>
  <c r="R316" i="3"/>
  <c r="R312" i="3"/>
  <c r="R308" i="3"/>
  <c r="R304" i="3"/>
  <c r="R300" i="3"/>
  <c r="R296" i="3"/>
  <c r="R292" i="3"/>
  <c r="R288" i="3"/>
  <c r="R284" i="3"/>
  <c r="R280" i="3"/>
  <c r="R276" i="3"/>
  <c r="R272" i="3"/>
  <c r="R268" i="3"/>
  <c r="R264" i="3"/>
  <c r="R260" i="3"/>
  <c r="R256" i="3"/>
  <c r="R252" i="3"/>
  <c r="R248" i="3"/>
  <c r="R244" i="3"/>
  <c r="R240" i="3"/>
  <c r="R236" i="3"/>
  <c r="R232" i="3"/>
  <c r="R228" i="3"/>
  <c r="R224" i="3"/>
  <c r="R220" i="3"/>
  <c r="R216" i="3"/>
  <c r="R212" i="3"/>
  <c r="R208" i="3"/>
  <c r="R204" i="3"/>
  <c r="R200" i="3"/>
  <c r="R196" i="3"/>
  <c r="R192" i="3"/>
  <c r="R188" i="3"/>
  <c r="R184" i="3"/>
  <c r="R180" i="3"/>
  <c r="R176" i="3"/>
  <c r="R172" i="3"/>
  <c r="R168" i="3"/>
  <c r="R164" i="3"/>
  <c r="R160" i="3"/>
  <c r="R156" i="3"/>
  <c r="R152" i="3"/>
  <c r="R148" i="3"/>
  <c r="R144" i="3"/>
  <c r="R140" i="3"/>
  <c r="R136" i="3"/>
  <c r="R132" i="3"/>
  <c r="R128" i="3"/>
  <c r="R124" i="3"/>
  <c r="R120" i="3"/>
  <c r="R116" i="3"/>
  <c r="R112" i="3"/>
  <c r="R108" i="3"/>
  <c r="R104" i="3"/>
  <c r="R100" i="3"/>
  <c r="R944" i="3"/>
  <c r="R868" i="3"/>
  <c r="R804" i="3"/>
  <c r="R800" i="3"/>
  <c r="R796" i="3"/>
  <c r="R792" i="3"/>
  <c r="R750" i="3"/>
  <c r="R738" i="3"/>
  <c r="R727" i="3"/>
  <c r="R723" i="3"/>
  <c r="R699" i="3"/>
  <c r="R683" i="3"/>
  <c r="R654" i="3"/>
  <c r="R638" i="3"/>
  <c r="R628" i="3"/>
  <c r="R623" i="3"/>
  <c r="R624" i="3"/>
  <c r="R603" i="3"/>
  <c r="R591" i="3"/>
  <c r="R580" i="3"/>
  <c r="R576" i="3"/>
  <c r="R539" i="3"/>
  <c r="R527" i="3"/>
  <c r="R516" i="3"/>
  <c r="R512" i="3"/>
  <c r="R475" i="3"/>
  <c r="R463" i="3"/>
  <c r="R452" i="3"/>
  <c r="R431" i="3"/>
  <c r="R420" i="3"/>
  <c r="R399" i="3"/>
  <c r="R388" i="3"/>
  <c r="R367" i="3"/>
  <c r="R356" i="3"/>
  <c r="R154" i="3"/>
  <c r="R149" i="3"/>
  <c r="R138" i="3"/>
  <c r="R133" i="3"/>
  <c r="R122" i="3"/>
  <c r="R94" i="3"/>
  <c r="R90" i="3"/>
  <c r="R86" i="3"/>
  <c r="R82" i="3"/>
  <c r="R78" i="3"/>
  <c r="R74" i="3"/>
  <c r="R70" i="3"/>
  <c r="R66" i="3"/>
  <c r="R62" i="3"/>
  <c r="R743" i="3"/>
  <c r="R739" i="3"/>
  <c r="R703" i="3"/>
  <c r="R619" i="3"/>
  <c r="R607" i="3"/>
  <c r="R596" i="3"/>
  <c r="R592" i="3"/>
  <c r="R555" i="3"/>
  <c r="R543" i="3"/>
  <c r="R532" i="3"/>
  <c r="R528" i="3"/>
  <c r="R491" i="3"/>
  <c r="R479" i="3"/>
  <c r="R468" i="3"/>
  <c r="R464" i="3"/>
  <c r="R443" i="3"/>
  <c r="R432" i="3"/>
  <c r="R411" i="3"/>
  <c r="R400" i="3"/>
  <c r="R379" i="3"/>
  <c r="R368" i="3"/>
  <c r="R345" i="3"/>
  <c r="R341" i="3"/>
  <c r="R337" i="3"/>
  <c r="R333" i="3"/>
  <c r="R329" i="3"/>
  <c r="R325" i="3"/>
  <c r="R321" i="3"/>
  <c r="R317" i="3"/>
  <c r="R313" i="3"/>
  <c r="R309" i="3"/>
  <c r="R305" i="3"/>
  <c r="R301" i="3"/>
  <c r="R297" i="3"/>
  <c r="R293" i="3"/>
  <c r="R289" i="3"/>
  <c r="R285" i="3"/>
  <c r="R281" i="3"/>
  <c r="R277" i="3"/>
  <c r="R273" i="3"/>
  <c r="R269" i="3"/>
  <c r="R265" i="3"/>
  <c r="R261" i="3"/>
  <c r="R257" i="3"/>
  <c r="R253" i="3"/>
  <c r="R249" i="3"/>
  <c r="R245" i="3"/>
  <c r="R241" i="3"/>
  <c r="R237" i="3"/>
  <c r="R233" i="3"/>
  <c r="R229" i="3"/>
  <c r="R225" i="3"/>
  <c r="R221" i="3"/>
  <c r="R217" i="3"/>
  <c r="R213" i="3"/>
  <c r="R209" i="3"/>
  <c r="R205" i="3"/>
  <c r="R201" i="3"/>
  <c r="R197" i="3"/>
  <c r="R193" i="3"/>
  <c r="R189" i="3"/>
  <c r="R185" i="3"/>
  <c r="R181" i="3"/>
  <c r="R177" i="3"/>
  <c r="R173" i="3"/>
  <c r="R169" i="3"/>
  <c r="R165" i="3"/>
  <c r="R161" i="3"/>
  <c r="R150" i="3"/>
  <c r="R145" i="3"/>
  <c r="R134" i="3"/>
  <c r="R129" i="3"/>
  <c r="R118" i="3"/>
  <c r="R114" i="3"/>
  <c r="R110" i="3"/>
  <c r="R106" i="3"/>
  <c r="R102" i="3"/>
  <c r="R98" i="3"/>
  <c r="R95" i="3"/>
  <c r="R91" i="3"/>
  <c r="R87" i="3"/>
  <c r="R83" i="3"/>
  <c r="R79" i="3"/>
  <c r="R75" i="3"/>
  <c r="R71" i="3"/>
  <c r="R67" i="3"/>
  <c r="R63" i="3"/>
  <c r="R59" i="3"/>
  <c r="R55" i="3"/>
  <c r="R51" i="3"/>
  <c r="R766" i="3"/>
  <c r="R687" i="3"/>
  <c r="R670" i="3"/>
  <c r="R612" i="3"/>
  <c r="R608" i="3"/>
  <c r="R571" i="3"/>
  <c r="R559" i="3"/>
  <c r="R548" i="3"/>
  <c r="R544" i="3"/>
  <c r="R507" i="3"/>
  <c r="R495" i="3"/>
  <c r="R484" i="3"/>
  <c r="R480" i="3"/>
  <c r="R447" i="3"/>
  <c r="R436" i="3"/>
  <c r="R415" i="3"/>
  <c r="R404" i="3"/>
  <c r="R383" i="3"/>
  <c r="R372" i="3"/>
  <c r="R351" i="3"/>
  <c r="R157" i="3"/>
  <c r="R146" i="3"/>
  <c r="R141" i="3"/>
  <c r="R130" i="3"/>
  <c r="R125" i="3"/>
  <c r="R96" i="3"/>
  <c r="R92" i="3"/>
  <c r="R88" i="3"/>
  <c r="R84" i="3"/>
  <c r="R80" i="3"/>
  <c r="R76" i="3"/>
  <c r="R72" i="3"/>
  <c r="R68" i="3"/>
  <c r="R64" i="3"/>
  <c r="R60" i="3"/>
  <c r="R56" i="3"/>
  <c r="R52" i="3"/>
  <c r="R48" i="3"/>
  <c r="R44" i="3"/>
  <c r="R7" i="3"/>
  <c r="R23" i="3"/>
  <c r="R45" i="3"/>
  <c r="R496" i="3"/>
  <c r="R500" i="3"/>
  <c r="R575" i="3"/>
  <c r="R642" i="3"/>
  <c r="R658" i="3"/>
  <c r="R15" i="3"/>
  <c r="R31" i="3"/>
  <c r="R57" i="3"/>
  <c r="Q5" i="3"/>
  <c r="R6" i="3"/>
  <c r="R10" i="3"/>
  <c r="R14" i="3"/>
  <c r="R18" i="3"/>
  <c r="R22" i="3"/>
  <c r="R26" i="3"/>
  <c r="R30" i="3"/>
  <c r="R34" i="3"/>
  <c r="R38" i="3"/>
  <c r="R42" i="3"/>
  <c r="R47" i="3"/>
  <c r="R50" i="3"/>
  <c r="R61" i="3"/>
  <c r="R65" i="3"/>
  <c r="R69" i="3"/>
  <c r="R73" i="3"/>
  <c r="R77" i="3"/>
  <c r="R81" i="3"/>
  <c r="R85" i="3"/>
  <c r="R89" i="3"/>
  <c r="R93" i="3"/>
  <c r="R97" i="3"/>
  <c r="R105" i="3"/>
  <c r="R113" i="3"/>
  <c r="R121" i="3"/>
  <c r="R137" i="3"/>
  <c r="R153" i="3"/>
  <c r="R162" i="3"/>
  <c r="R170" i="3"/>
  <c r="R178" i="3"/>
  <c r="R186" i="3"/>
  <c r="R194" i="3"/>
  <c r="R202" i="3"/>
  <c r="R210" i="3"/>
  <c r="R218" i="3"/>
  <c r="R226" i="3"/>
  <c r="R234" i="3"/>
  <c r="R242" i="3"/>
  <c r="R250" i="3"/>
  <c r="R258" i="3"/>
  <c r="R266" i="3"/>
  <c r="R274" i="3"/>
  <c r="R282" i="3"/>
  <c r="R290" i="3"/>
  <c r="R298" i="3"/>
  <c r="R306" i="3"/>
  <c r="R314" i="3"/>
  <c r="R322" i="3"/>
  <c r="R330" i="3"/>
  <c r="R338" i="3"/>
  <c r="R346" i="3"/>
  <c r="R363" i="3"/>
  <c r="R395" i="3"/>
  <c r="R427" i="3"/>
  <c r="R459" i="3"/>
  <c r="R587" i="3"/>
  <c r="C10" i="8"/>
  <c r="C9" i="8"/>
  <c r="C8" i="8"/>
  <c r="H722" i="8"/>
  <c r="C721" i="8" s="1"/>
  <c r="C722" i="8" s="1"/>
  <c r="H726" i="8"/>
  <c r="C733" i="8" s="1"/>
  <c r="C734" i="8" s="1"/>
  <c r="H723" i="8"/>
  <c r="C724" i="8" s="1"/>
  <c r="C725" i="8" s="1"/>
  <c r="H721" i="8"/>
  <c r="C730" i="8" s="1"/>
  <c r="C731" i="8" s="1"/>
  <c r="M562" i="8" l="1"/>
  <c r="AA566" i="8" l="1"/>
  <c r="AC567" i="8"/>
  <c r="AB567" i="8"/>
  <c r="AA567" i="8"/>
  <c r="AC566" i="8"/>
  <c r="AB566" i="8"/>
  <c r="AC565" i="8"/>
  <c r="AB565" i="8"/>
  <c r="AA565" i="8"/>
  <c r="AE565" i="8" s="1"/>
  <c r="AC562" i="8"/>
  <c r="AB562" i="8"/>
  <c r="AA562" i="8"/>
  <c r="AC561" i="8"/>
  <c r="AB561" i="8"/>
  <c r="AA561" i="8"/>
  <c r="AC560" i="8"/>
  <c r="AB560" i="8"/>
  <c r="AA560" i="8"/>
  <c r="AD567" i="8"/>
  <c r="AD566" i="8"/>
  <c r="AD565" i="8"/>
  <c r="AD562" i="8"/>
  <c r="AD561" i="8"/>
  <c r="AD560" i="8"/>
  <c r="X580" i="8"/>
  <c r="W580" i="8"/>
  <c r="V580" i="8"/>
  <c r="U580" i="8"/>
  <c r="X579" i="8"/>
  <c r="W579" i="8"/>
  <c r="V579" i="8"/>
  <c r="U579" i="8"/>
  <c r="X578" i="8"/>
  <c r="W578" i="8"/>
  <c r="V578" i="8"/>
  <c r="U578" i="8"/>
  <c r="X575" i="8"/>
  <c r="W575" i="8"/>
  <c r="V575" i="8"/>
  <c r="U575" i="8"/>
  <c r="X574" i="8"/>
  <c r="W574" i="8"/>
  <c r="V574" i="8"/>
  <c r="U574" i="8"/>
  <c r="X573" i="8"/>
  <c r="W573" i="8"/>
  <c r="V573" i="8"/>
  <c r="D578" i="8" s="1"/>
  <c r="U573" i="8"/>
  <c r="X567" i="8"/>
  <c r="W567" i="8"/>
  <c r="V567" i="8"/>
  <c r="U567" i="8"/>
  <c r="X566" i="8"/>
  <c r="W566" i="8"/>
  <c r="V566" i="8"/>
  <c r="U566" i="8"/>
  <c r="X565" i="8"/>
  <c r="W565" i="8"/>
  <c r="V565" i="8"/>
  <c r="U565" i="8"/>
  <c r="X562" i="8"/>
  <c r="W562" i="8"/>
  <c r="V562" i="8"/>
  <c r="U562" i="8"/>
  <c r="X561" i="8"/>
  <c r="W561" i="8"/>
  <c r="V561" i="8"/>
  <c r="U561" i="8"/>
  <c r="X560" i="8"/>
  <c r="W560" i="8"/>
  <c r="V560" i="8"/>
  <c r="U560" i="8"/>
  <c r="F573" i="8"/>
  <c r="R579" i="8"/>
  <c r="Q579" i="8"/>
  <c r="P579" i="8"/>
  <c r="O579" i="8"/>
  <c r="R566" i="8"/>
  <c r="Q566" i="8"/>
  <c r="P566" i="8"/>
  <c r="O566" i="8"/>
  <c r="R580" i="8"/>
  <c r="Q580" i="8"/>
  <c r="P580" i="8"/>
  <c r="O580" i="8"/>
  <c r="R578" i="8"/>
  <c r="Q578" i="8"/>
  <c r="P578" i="8"/>
  <c r="O578" i="8"/>
  <c r="S578" i="8" s="1"/>
  <c r="R575" i="8"/>
  <c r="Q575" i="8"/>
  <c r="P575" i="8"/>
  <c r="O575" i="8"/>
  <c r="R574" i="8"/>
  <c r="Q574" i="8"/>
  <c r="E566" i="8" s="1"/>
  <c r="P574" i="8"/>
  <c r="O574" i="8"/>
  <c r="R573" i="8"/>
  <c r="Q573" i="8"/>
  <c r="P573" i="8"/>
  <c r="O573" i="8"/>
  <c r="S573" i="8" s="1"/>
  <c r="R567" i="8"/>
  <c r="Q567" i="8"/>
  <c r="P567" i="8"/>
  <c r="O567" i="8"/>
  <c r="R565" i="8"/>
  <c r="Q565" i="8"/>
  <c r="P565" i="8"/>
  <c r="O565" i="8"/>
  <c r="S565" i="8" s="1"/>
  <c r="Q562" i="8"/>
  <c r="Q561" i="8"/>
  <c r="Q560" i="8"/>
  <c r="E562" i="8" s="1"/>
  <c r="P562" i="8"/>
  <c r="P561" i="8"/>
  <c r="P560" i="8"/>
  <c r="D562" i="8" s="1"/>
  <c r="O562" i="8"/>
  <c r="O561" i="8"/>
  <c r="O560" i="8"/>
  <c r="R562" i="8"/>
  <c r="R561" i="8"/>
  <c r="R560" i="8"/>
  <c r="D579" i="8" l="1"/>
  <c r="AE560" i="8"/>
  <c r="Y573" i="8"/>
  <c r="Y578" i="8"/>
  <c r="F562" i="8"/>
  <c r="C562" i="8"/>
  <c r="S560" i="8"/>
  <c r="Y560" i="8"/>
  <c r="Y565" i="8"/>
  <c r="F578" i="8"/>
  <c r="F566" i="8"/>
  <c r="D566" i="8"/>
  <c r="F579" i="8"/>
  <c r="C579" i="8"/>
  <c r="F585" i="8"/>
  <c r="C573" i="8"/>
  <c r="E567" i="8"/>
  <c r="C566" i="8"/>
  <c r="F561" i="8"/>
  <c r="D561" i="8"/>
  <c r="D567" i="8"/>
  <c r="F572" i="8"/>
  <c r="E560" i="8"/>
  <c r="E561" i="8"/>
  <c r="F584" i="8"/>
  <c r="F567" i="8"/>
  <c r="D572" i="8"/>
  <c r="D573" i="8"/>
  <c r="E578" i="8"/>
  <c r="E579" i="8"/>
  <c r="C561" i="8"/>
  <c r="F560" i="8"/>
  <c r="E584" i="8"/>
  <c r="C578" i="8"/>
  <c r="D560" i="8"/>
  <c r="C572" i="8"/>
  <c r="C584" i="8"/>
  <c r="C585" i="8"/>
  <c r="E585" i="8"/>
  <c r="D585" i="8"/>
  <c r="D584" i="8"/>
  <c r="C560" i="8"/>
  <c r="C567" i="8"/>
  <c r="N376" i="8"/>
  <c r="L376" i="8"/>
  <c r="N351" i="8"/>
  <c r="L351" i="8"/>
  <c r="M273" i="8"/>
  <c r="M272" i="8"/>
  <c r="L273" i="8"/>
  <c r="P392" i="8"/>
  <c r="K392" i="8"/>
  <c r="P391" i="8"/>
  <c r="C396" i="8" s="1"/>
  <c r="K273" i="8"/>
  <c r="K272" i="8"/>
  <c r="K88" i="8"/>
  <c r="O9" i="8"/>
  <c r="N9" i="8"/>
  <c r="M9" i="8"/>
  <c r="L9" i="8"/>
  <c r="L272" i="8"/>
  <c r="N392" i="8"/>
  <c r="M392" i="8"/>
  <c r="L392" i="8"/>
  <c r="E272" i="8" l="1"/>
  <c r="E273" i="8" s="1"/>
  <c r="O376" i="8"/>
  <c r="O351" i="8"/>
  <c r="C272" i="8"/>
  <c r="C273" i="8" s="1"/>
  <c r="D272" i="8"/>
  <c r="D273" i="8" s="1"/>
  <c r="K9" i="8"/>
  <c r="N272" i="8"/>
  <c r="N273" i="8"/>
  <c r="M88" i="8"/>
  <c r="F272" i="8" l="1"/>
  <c r="F273" i="8" s="1"/>
  <c r="E24" i="8"/>
  <c r="AC1006" i="3"/>
  <c r="AC1005" i="3"/>
  <c r="AC1004" i="3"/>
  <c r="AC1003" i="3"/>
  <c r="AC1002" i="3"/>
  <c r="AC1001" i="3"/>
  <c r="AC1000" i="3"/>
  <c r="AC999" i="3"/>
  <c r="AC998" i="3"/>
  <c r="AC997" i="3"/>
  <c r="AC996" i="3"/>
  <c r="AC995" i="3"/>
  <c r="AC994" i="3"/>
  <c r="AC993" i="3"/>
  <c r="AC992" i="3"/>
  <c r="AC991" i="3"/>
  <c r="AC990" i="3"/>
  <c r="AC989" i="3"/>
  <c r="AC988" i="3"/>
  <c r="W988" i="3"/>
  <c r="U988" i="3"/>
  <c r="AC987" i="3"/>
  <c r="W987" i="3"/>
  <c r="U987" i="3"/>
  <c r="AC986" i="3"/>
  <c r="W986" i="3"/>
  <c r="U986" i="3"/>
  <c r="AC985" i="3"/>
  <c r="W985" i="3"/>
  <c r="U985" i="3"/>
  <c r="AC984" i="3"/>
  <c r="W984" i="3"/>
  <c r="U984" i="3"/>
  <c r="AC983" i="3"/>
  <c r="W983" i="3"/>
  <c r="U983" i="3"/>
  <c r="AC982" i="3"/>
  <c r="W982" i="3"/>
  <c r="U982" i="3"/>
  <c r="AC981" i="3"/>
  <c r="W981" i="3"/>
  <c r="U981" i="3"/>
  <c r="AC980" i="3"/>
  <c r="W980" i="3"/>
  <c r="U980" i="3"/>
  <c r="AC979" i="3"/>
  <c r="W979" i="3"/>
  <c r="U979" i="3"/>
  <c r="AC978" i="3"/>
  <c r="U978" i="3"/>
  <c r="AC977" i="3"/>
  <c r="U977" i="3"/>
  <c r="AC976" i="3"/>
  <c r="U976" i="3"/>
  <c r="AC975" i="3"/>
  <c r="U975" i="3"/>
  <c r="AC974" i="3"/>
  <c r="U974" i="3"/>
  <c r="AC973" i="3"/>
  <c r="U973" i="3"/>
  <c r="AC972" i="3"/>
  <c r="U972" i="3"/>
  <c r="AC971" i="3"/>
  <c r="U971" i="3"/>
  <c r="AC970" i="3"/>
  <c r="U970" i="3"/>
  <c r="AC969" i="3"/>
  <c r="U969" i="3"/>
  <c r="AC968" i="3"/>
  <c r="U968" i="3"/>
  <c r="AC967" i="3"/>
  <c r="U967" i="3"/>
  <c r="AC966" i="3"/>
  <c r="U966" i="3"/>
  <c r="AC965" i="3"/>
  <c r="U965" i="3"/>
  <c r="AC964" i="3"/>
  <c r="U964" i="3"/>
  <c r="AC963" i="3"/>
  <c r="U963" i="3"/>
  <c r="AC962" i="3"/>
  <c r="U962" i="3"/>
  <c r="AC961" i="3"/>
  <c r="U961" i="3"/>
  <c r="AC960" i="3"/>
  <c r="AA960" i="3"/>
  <c r="Z960" i="3"/>
  <c r="Y960" i="3"/>
  <c r="U960" i="3"/>
  <c r="AC959" i="3"/>
  <c r="AA959" i="3"/>
  <c r="Z959" i="3"/>
  <c r="Y959" i="3"/>
  <c r="V959" i="3"/>
  <c r="W959" i="3" s="1"/>
  <c r="U959" i="3"/>
  <c r="AC958" i="3"/>
  <c r="AA958" i="3"/>
  <c r="Z958" i="3"/>
  <c r="Y958" i="3"/>
  <c r="V958" i="3"/>
  <c r="W958" i="3" s="1"/>
  <c r="U958" i="3"/>
  <c r="T958" i="3"/>
  <c r="V957" i="3"/>
  <c r="W957" i="3" s="1"/>
  <c r="U957" i="3"/>
  <c r="T957" i="3"/>
  <c r="S957" i="3"/>
  <c r="V956" i="3"/>
  <c r="W956" i="3" s="1"/>
  <c r="U956" i="3"/>
  <c r="T956" i="3"/>
  <c r="S956" i="3"/>
  <c r="V955" i="3"/>
  <c r="W955" i="3" s="1"/>
  <c r="U955" i="3"/>
  <c r="T955" i="3"/>
  <c r="S955" i="3"/>
  <c r="V954" i="3"/>
  <c r="W954" i="3" s="1"/>
  <c r="U954" i="3"/>
  <c r="T954" i="3"/>
  <c r="S954" i="3"/>
  <c r="V953" i="3"/>
  <c r="W953" i="3" s="1"/>
  <c r="U953" i="3"/>
  <c r="T953" i="3"/>
  <c r="S953" i="3"/>
  <c r="V952" i="3"/>
  <c r="W952" i="3" s="1"/>
  <c r="U952" i="3"/>
  <c r="T952" i="3"/>
  <c r="S952" i="3"/>
  <c r="V951" i="3"/>
  <c r="W951" i="3" s="1"/>
  <c r="U951" i="3"/>
  <c r="T951" i="3"/>
  <c r="S951" i="3"/>
  <c r="V950" i="3"/>
  <c r="W950" i="3" s="1"/>
  <c r="U950" i="3"/>
  <c r="T950" i="3"/>
  <c r="S950" i="3"/>
  <c r="V949" i="3"/>
  <c r="W949" i="3" s="1"/>
  <c r="U949" i="3"/>
  <c r="T949" i="3"/>
  <c r="S949" i="3"/>
  <c r="V948" i="3"/>
  <c r="W948" i="3" s="1"/>
  <c r="U948" i="3"/>
  <c r="T948" i="3"/>
  <c r="S948" i="3"/>
  <c r="V947" i="3"/>
  <c r="W947" i="3" s="1"/>
  <c r="U947" i="3"/>
  <c r="T947" i="3"/>
  <c r="S947" i="3"/>
  <c r="V946" i="3"/>
  <c r="W946" i="3" s="1"/>
  <c r="U946" i="3"/>
  <c r="T946" i="3"/>
  <c r="S946" i="3"/>
  <c r="V945" i="3"/>
  <c r="W945" i="3" s="1"/>
  <c r="U945" i="3"/>
  <c r="T945" i="3"/>
  <c r="S945" i="3"/>
  <c r="V944" i="3"/>
  <c r="W944" i="3" s="1"/>
  <c r="U944" i="3"/>
  <c r="T944" i="3"/>
  <c r="S944" i="3"/>
  <c r="V943" i="3"/>
  <c r="W943" i="3" s="1"/>
  <c r="U943" i="3"/>
  <c r="T943" i="3"/>
  <c r="S943" i="3"/>
  <c r="V942" i="3"/>
  <c r="W942" i="3" s="1"/>
  <c r="U942" i="3"/>
  <c r="T942" i="3"/>
  <c r="S942" i="3"/>
  <c r="V941" i="3"/>
  <c r="W941" i="3" s="1"/>
  <c r="U941" i="3"/>
  <c r="T941" i="3"/>
  <c r="S941" i="3"/>
  <c r="V940" i="3"/>
  <c r="W940" i="3" s="1"/>
  <c r="U940" i="3"/>
  <c r="T940" i="3"/>
  <c r="S940" i="3"/>
  <c r="V939" i="3"/>
  <c r="W939" i="3" s="1"/>
  <c r="U939" i="3"/>
  <c r="T939" i="3"/>
  <c r="S939" i="3"/>
  <c r="V938" i="3"/>
  <c r="W938" i="3" s="1"/>
  <c r="U938" i="3"/>
  <c r="T938" i="3"/>
  <c r="S938" i="3"/>
  <c r="V937" i="3"/>
  <c r="W937" i="3" s="1"/>
  <c r="U937" i="3"/>
  <c r="T937" i="3"/>
  <c r="S937" i="3"/>
  <c r="V936" i="3"/>
  <c r="W936" i="3" s="1"/>
  <c r="U936" i="3"/>
  <c r="T936" i="3"/>
  <c r="S936" i="3"/>
  <c r="V935" i="3"/>
  <c r="W935" i="3" s="1"/>
  <c r="U935" i="3"/>
  <c r="T935" i="3"/>
  <c r="S935" i="3"/>
  <c r="V934" i="3"/>
  <c r="W934" i="3" s="1"/>
  <c r="U934" i="3"/>
  <c r="T934" i="3"/>
  <c r="S934" i="3"/>
  <c r="V933" i="3"/>
  <c r="W933" i="3" s="1"/>
  <c r="U933" i="3"/>
  <c r="T933" i="3"/>
  <c r="S933" i="3"/>
  <c r="V932" i="3"/>
  <c r="W932" i="3" s="1"/>
  <c r="U932" i="3"/>
  <c r="T932" i="3"/>
  <c r="S932" i="3"/>
  <c r="V931" i="3"/>
  <c r="W931" i="3" s="1"/>
  <c r="U931" i="3"/>
  <c r="T931" i="3"/>
  <c r="S931" i="3"/>
  <c r="V930" i="3"/>
  <c r="W930" i="3" s="1"/>
  <c r="U930" i="3"/>
  <c r="T930" i="3"/>
  <c r="S930" i="3"/>
  <c r="V929" i="3"/>
  <c r="W929" i="3" s="1"/>
  <c r="U929" i="3"/>
  <c r="T929" i="3"/>
  <c r="S929" i="3"/>
  <c r="V928" i="3"/>
  <c r="W928" i="3" s="1"/>
  <c r="U928" i="3"/>
  <c r="T928" i="3"/>
  <c r="S928" i="3"/>
  <c r="V927" i="3"/>
  <c r="W927" i="3" s="1"/>
  <c r="U927" i="3"/>
  <c r="T927" i="3"/>
  <c r="S927" i="3"/>
  <c r="V926" i="3"/>
  <c r="W926" i="3" s="1"/>
  <c r="U926" i="3"/>
  <c r="T926" i="3"/>
  <c r="S926" i="3"/>
  <c r="V925" i="3"/>
  <c r="W925" i="3" s="1"/>
  <c r="U925" i="3"/>
  <c r="T925" i="3"/>
  <c r="S925" i="3"/>
  <c r="V924" i="3"/>
  <c r="W924" i="3" s="1"/>
  <c r="U924" i="3"/>
  <c r="T924" i="3"/>
  <c r="S924" i="3"/>
  <c r="V923" i="3"/>
  <c r="W923" i="3" s="1"/>
  <c r="U923" i="3"/>
  <c r="T923" i="3"/>
  <c r="S923" i="3"/>
  <c r="V922" i="3"/>
  <c r="W922" i="3" s="1"/>
  <c r="U922" i="3"/>
  <c r="T922" i="3"/>
  <c r="S922" i="3"/>
  <c r="V921" i="3"/>
  <c r="W921" i="3" s="1"/>
  <c r="U921" i="3"/>
  <c r="T921" i="3"/>
  <c r="S921" i="3"/>
  <c r="V920" i="3"/>
  <c r="W920" i="3" s="1"/>
  <c r="U920" i="3"/>
  <c r="T920" i="3"/>
  <c r="S920" i="3"/>
  <c r="V919" i="3"/>
  <c r="W919" i="3" s="1"/>
  <c r="U919" i="3"/>
  <c r="T919" i="3"/>
  <c r="S919" i="3"/>
  <c r="V918" i="3"/>
  <c r="W918" i="3" s="1"/>
  <c r="U918" i="3"/>
  <c r="T918" i="3"/>
  <c r="S918" i="3"/>
  <c r="V917" i="3"/>
  <c r="W917" i="3" s="1"/>
  <c r="U917" i="3"/>
  <c r="T917" i="3"/>
  <c r="S917" i="3"/>
  <c r="V916" i="3"/>
  <c r="W916" i="3" s="1"/>
  <c r="U916" i="3"/>
  <c r="T916" i="3"/>
  <c r="S916" i="3"/>
  <c r="V915" i="3"/>
  <c r="W915" i="3" s="1"/>
  <c r="U915" i="3"/>
  <c r="T915" i="3"/>
  <c r="S915" i="3"/>
  <c r="V914" i="3"/>
  <c r="W914" i="3" s="1"/>
  <c r="U914" i="3"/>
  <c r="T914" i="3"/>
  <c r="S914" i="3"/>
  <c r="V913" i="3"/>
  <c r="W913" i="3" s="1"/>
  <c r="U913" i="3"/>
  <c r="T913" i="3"/>
  <c r="S913" i="3"/>
  <c r="V912" i="3"/>
  <c r="W912" i="3" s="1"/>
  <c r="U912" i="3"/>
  <c r="T912" i="3"/>
  <c r="S912" i="3"/>
  <c r="V911" i="3"/>
  <c r="W911" i="3" s="1"/>
  <c r="U911" i="3"/>
  <c r="T911" i="3"/>
  <c r="S911" i="3"/>
  <c r="V910" i="3"/>
  <c r="W910" i="3" s="1"/>
  <c r="U910" i="3"/>
  <c r="T910" i="3"/>
  <c r="S910" i="3"/>
  <c r="V909" i="3"/>
  <c r="W909" i="3" s="1"/>
  <c r="U909" i="3"/>
  <c r="T909" i="3"/>
  <c r="S909" i="3"/>
  <c r="V908" i="3"/>
  <c r="W908" i="3" s="1"/>
  <c r="U908" i="3"/>
  <c r="T908" i="3"/>
  <c r="S908" i="3"/>
  <c r="V907" i="3"/>
  <c r="W907" i="3" s="1"/>
  <c r="U907" i="3"/>
  <c r="T907" i="3"/>
  <c r="S907" i="3"/>
  <c r="V906" i="3"/>
  <c r="W906" i="3" s="1"/>
  <c r="U906" i="3"/>
  <c r="T906" i="3"/>
  <c r="S906" i="3"/>
  <c r="V905" i="3"/>
  <c r="W905" i="3" s="1"/>
  <c r="U905" i="3"/>
  <c r="T905" i="3"/>
  <c r="S905" i="3"/>
  <c r="V904" i="3"/>
  <c r="W904" i="3" s="1"/>
  <c r="U904" i="3"/>
  <c r="T904" i="3"/>
  <c r="S904" i="3"/>
  <c r="V903" i="3"/>
  <c r="W903" i="3" s="1"/>
  <c r="U903" i="3"/>
  <c r="T903" i="3"/>
  <c r="S903" i="3"/>
  <c r="V902" i="3"/>
  <c r="W902" i="3" s="1"/>
  <c r="U902" i="3"/>
  <c r="T902" i="3"/>
  <c r="S902" i="3"/>
  <c r="V901" i="3"/>
  <c r="W901" i="3" s="1"/>
  <c r="U901" i="3"/>
  <c r="T901" i="3"/>
  <c r="S901" i="3"/>
  <c r="V900" i="3"/>
  <c r="W900" i="3" s="1"/>
  <c r="U900" i="3"/>
  <c r="T900" i="3"/>
  <c r="S900" i="3"/>
  <c r="V899" i="3"/>
  <c r="W899" i="3" s="1"/>
  <c r="U899" i="3"/>
  <c r="T899" i="3"/>
  <c r="S899" i="3"/>
  <c r="V898" i="3"/>
  <c r="W898" i="3" s="1"/>
  <c r="U898" i="3"/>
  <c r="T898" i="3"/>
  <c r="S898" i="3"/>
  <c r="V897" i="3"/>
  <c r="W897" i="3" s="1"/>
  <c r="U897" i="3"/>
  <c r="T897" i="3"/>
  <c r="S897" i="3"/>
  <c r="V896" i="3"/>
  <c r="W896" i="3" s="1"/>
  <c r="U896" i="3"/>
  <c r="T896" i="3"/>
  <c r="S896" i="3"/>
  <c r="V895" i="3"/>
  <c r="W895" i="3" s="1"/>
  <c r="U895" i="3"/>
  <c r="T895" i="3"/>
  <c r="S895" i="3"/>
  <c r="V894" i="3"/>
  <c r="W894" i="3" s="1"/>
  <c r="U894" i="3"/>
  <c r="T894" i="3"/>
  <c r="S894" i="3"/>
  <c r="V893" i="3"/>
  <c r="W893" i="3" s="1"/>
  <c r="U893" i="3"/>
  <c r="T893" i="3"/>
  <c r="S893" i="3"/>
  <c r="V892" i="3"/>
  <c r="W892" i="3" s="1"/>
  <c r="U892" i="3"/>
  <c r="T892" i="3"/>
  <c r="S892" i="3"/>
  <c r="V891" i="3"/>
  <c r="W891" i="3" s="1"/>
  <c r="U891" i="3"/>
  <c r="T891" i="3"/>
  <c r="S891" i="3"/>
  <c r="V890" i="3"/>
  <c r="W890" i="3" s="1"/>
  <c r="U890" i="3"/>
  <c r="T890" i="3"/>
  <c r="S890" i="3"/>
  <c r="V889" i="3"/>
  <c r="W889" i="3" s="1"/>
  <c r="U889" i="3"/>
  <c r="T889" i="3"/>
  <c r="S889" i="3"/>
  <c r="V888" i="3"/>
  <c r="W888" i="3" s="1"/>
  <c r="U888" i="3"/>
  <c r="T888" i="3"/>
  <c r="S888" i="3"/>
  <c r="V887" i="3"/>
  <c r="W887" i="3" s="1"/>
  <c r="U887" i="3"/>
  <c r="T887" i="3"/>
  <c r="S887" i="3"/>
  <c r="W886" i="3"/>
  <c r="V886" i="3"/>
  <c r="U886" i="3"/>
  <c r="T886" i="3"/>
  <c r="S886" i="3"/>
  <c r="V885" i="3"/>
  <c r="W885" i="3" s="1"/>
  <c r="U885" i="3"/>
  <c r="T885" i="3"/>
  <c r="S885" i="3"/>
  <c r="V884" i="3"/>
  <c r="W884" i="3" s="1"/>
  <c r="U884" i="3"/>
  <c r="T884" i="3"/>
  <c r="S884" i="3"/>
  <c r="V883" i="3"/>
  <c r="W883" i="3" s="1"/>
  <c r="U883" i="3"/>
  <c r="T883" i="3"/>
  <c r="S883" i="3"/>
  <c r="V882" i="3"/>
  <c r="W882" i="3" s="1"/>
  <c r="U882" i="3"/>
  <c r="T882" i="3"/>
  <c r="S882" i="3"/>
  <c r="V881" i="3"/>
  <c r="W881" i="3" s="1"/>
  <c r="U881" i="3"/>
  <c r="T881" i="3"/>
  <c r="S881" i="3"/>
  <c r="V880" i="3"/>
  <c r="W880" i="3" s="1"/>
  <c r="U880" i="3"/>
  <c r="T880" i="3"/>
  <c r="S880" i="3"/>
  <c r="V879" i="3"/>
  <c r="W879" i="3" s="1"/>
  <c r="U879" i="3"/>
  <c r="T879" i="3"/>
  <c r="S879" i="3"/>
  <c r="V878" i="3"/>
  <c r="W878" i="3" s="1"/>
  <c r="U878" i="3"/>
  <c r="T878" i="3"/>
  <c r="S878" i="3"/>
  <c r="V877" i="3"/>
  <c r="W877" i="3" s="1"/>
  <c r="U877" i="3"/>
  <c r="T877" i="3"/>
  <c r="S877" i="3"/>
  <c r="V876" i="3"/>
  <c r="W876" i="3" s="1"/>
  <c r="U876" i="3"/>
  <c r="T876" i="3"/>
  <c r="S876" i="3"/>
  <c r="V875" i="3"/>
  <c r="W875" i="3" s="1"/>
  <c r="U875" i="3"/>
  <c r="T875" i="3"/>
  <c r="S875" i="3"/>
  <c r="V874" i="3"/>
  <c r="W874" i="3" s="1"/>
  <c r="U874" i="3"/>
  <c r="T874" i="3"/>
  <c r="S874" i="3"/>
  <c r="V873" i="3"/>
  <c r="W873" i="3" s="1"/>
  <c r="U873" i="3"/>
  <c r="T873" i="3"/>
  <c r="S873" i="3"/>
  <c r="V872" i="3"/>
  <c r="W872" i="3" s="1"/>
  <c r="U872" i="3"/>
  <c r="T872" i="3"/>
  <c r="S872" i="3"/>
  <c r="V871" i="3"/>
  <c r="W871" i="3" s="1"/>
  <c r="U871" i="3"/>
  <c r="T871" i="3"/>
  <c r="S871" i="3"/>
  <c r="V870" i="3"/>
  <c r="W870" i="3" s="1"/>
  <c r="U870" i="3"/>
  <c r="T870" i="3"/>
  <c r="S870" i="3"/>
  <c r="V869" i="3"/>
  <c r="W869" i="3" s="1"/>
  <c r="U869" i="3"/>
  <c r="T869" i="3"/>
  <c r="S869" i="3"/>
  <c r="V868" i="3"/>
  <c r="W868" i="3" s="1"/>
  <c r="U868" i="3"/>
  <c r="T868" i="3"/>
  <c r="S868" i="3"/>
  <c r="V867" i="3"/>
  <c r="W867" i="3" s="1"/>
  <c r="U867" i="3"/>
  <c r="T867" i="3"/>
  <c r="S867" i="3"/>
  <c r="V866" i="3"/>
  <c r="W866" i="3" s="1"/>
  <c r="U866" i="3"/>
  <c r="T866" i="3"/>
  <c r="S866" i="3"/>
  <c r="V865" i="3"/>
  <c r="W865" i="3" s="1"/>
  <c r="U865" i="3"/>
  <c r="T865" i="3"/>
  <c r="S865" i="3"/>
  <c r="V864" i="3"/>
  <c r="W864" i="3" s="1"/>
  <c r="U864" i="3"/>
  <c r="T864" i="3"/>
  <c r="S864" i="3"/>
  <c r="V863" i="3"/>
  <c r="W863" i="3" s="1"/>
  <c r="U863" i="3"/>
  <c r="T863" i="3"/>
  <c r="S863" i="3"/>
  <c r="V862" i="3"/>
  <c r="W862" i="3" s="1"/>
  <c r="U862" i="3"/>
  <c r="T862" i="3"/>
  <c r="S862" i="3"/>
  <c r="V861" i="3"/>
  <c r="W861" i="3" s="1"/>
  <c r="U861" i="3"/>
  <c r="T861" i="3"/>
  <c r="S861" i="3"/>
  <c r="V860" i="3"/>
  <c r="W860" i="3" s="1"/>
  <c r="U860" i="3"/>
  <c r="T860" i="3"/>
  <c r="S860" i="3"/>
  <c r="V859" i="3"/>
  <c r="W859" i="3" s="1"/>
  <c r="U859" i="3"/>
  <c r="T859" i="3"/>
  <c r="S859" i="3"/>
  <c r="V858" i="3"/>
  <c r="W858" i="3" s="1"/>
  <c r="U858" i="3"/>
  <c r="T858" i="3"/>
  <c r="S858" i="3"/>
  <c r="V857" i="3"/>
  <c r="W857" i="3" s="1"/>
  <c r="U857" i="3"/>
  <c r="T857" i="3"/>
  <c r="S857" i="3"/>
  <c r="V856" i="3"/>
  <c r="W856" i="3" s="1"/>
  <c r="U856" i="3"/>
  <c r="T856" i="3"/>
  <c r="S856" i="3"/>
  <c r="V855" i="3"/>
  <c r="W855" i="3" s="1"/>
  <c r="U855" i="3"/>
  <c r="T855" i="3"/>
  <c r="S855" i="3"/>
  <c r="V854" i="3"/>
  <c r="W854" i="3" s="1"/>
  <c r="U854" i="3"/>
  <c r="T854" i="3"/>
  <c r="S854" i="3"/>
  <c r="V853" i="3"/>
  <c r="W853" i="3" s="1"/>
  <c r="U853" i="3"/>
  <c r="T853" i="3"/>
  <c r="S853" i="3"/>
  <c r="V852" i="3"/>
  <c r="W852" i="3" s="1"/>
  <c r="U852" i="3"/>
  <c r="T852" i="3"/>
  <c r="S852" i="3"/>
  <c r="V851" i="3"/>
  <c r="W851" i="3" s="1"/>
  <c r="U851" i="3"/>
  <c r="T851" i="3"/>
  <c r="S851" i="3"/>
  <c r="V850" i="3"/>
  <c r="W850" i="3" s="1"/>
  <c r="U850" i="3"/>
  <c r="T850" i="3"/>
  <c r="S850" i="3"/>
  <c r="V849" i="3"/>
  <c r="W849" i="3" s="1"/>
  <c r="U849" i="3"/>
  <c r="T849" i="3"/>
  <c r="S849" i="3"/>
  <c r="V848" i="3"/>
  <c r="W848" i="3" s="1"/>
  <c r="U848" i="3"/>
  <c r="T848" i="3"/>
  <c r="S848" i="3"/>
  <c r="V847" i="3"/>
  <c r="W847" i="3" s="1"/>
  <c r="U847" i="3"/>
  <c r="T847" i="3"/>
  <c r="S847" i="3"/>
  <c r="V846" i="3"/>
  <c r="W846" i="3" s="1"/>
  <c r="U846" i="3"/>
  <c r="T846" i="3"/>
  <c r="S846" i="3"/>
  <c r="V845" i="3"/>
  <c r="W845" i="3" s="1"/>
  <c r="U845" i="3"/>
  <c r="T845" i="3"/>
  <c r="S845" i="3"/>
  <c r="V844" i="3"/>
  <c r="W844" i="3" s="1"/>
  <c r="U844" i="3"/>
  <c r="T844" i="3"/>
  <c r="S844" i="3"/>
  <c r="V843" i="3"/>
  <c r="W843" i="3" s="1"/>
  <c r="U843" i="3"/>
  <c r="T843" i="3"/>
  <c r="S843" i="3"/>
  <c r="V842" i="3"/>
  <c r="W842" i="3" s="1"/>
  <c r="U842" i="3"/>
  <c r="T842" i="3"/>
  <c r="S842" i="3"/>
  <c r="V841" i="3"/>
  <c r="W841" i="3" s="1"/>
  <c r="U841" i="3"/>
  <c r="T841" i="3"/>
  <c r="S841" i="3"/>
  <c r="V840" i="3"/>
  <c r="W840" i="3" s="1"/>
  <c r="U840" i="3"/>
  <c r="T840" i="3"/>
  <c r="S840" i="3"/>
  <c r="V839" i="3"/>
  <c r="W839" i="3" s="1"/>
  <c r="U839" i="3"/>
  <c r="T839" i="3"/>
  <c r="S839" i="3"/>
  <c r="V838" i="3"/>
  <c r="W838" i="3" s="1"/>
  <c r="U838" i="3"/>
  <c r="T838" i="3"/>
  <c r="S838" i="3"/>
  <c r="V837" i="3"/>
  <c r="W837" i="3" s="1"/>
  <c r="U837" i="3"/>
  <c r="T837" i="3"/>
  <c r="S837" i="3"/>
  <c r="V836" i="3"/>
  <c r="W836" i="3" s="1"/>
  <c r="U836" i="3"/>
  <c r="T836" i="3"/>
  <c r="S836" i="3"/>
  <c r="V835" i="3"/>
  <c r="W835" i="3" s="1"/>
  <c r="U835" i="3"/>
  <c r="T835" i="3"/>
  <c r="S835" i="3"/>
  <c r="V834" i="3"/>
  <c r="W834" i="3" s="1"/>
  <c r="U834" i="3"/>
  <c r="T834" i="3"/>
  <c r="S834" i="3"/>
  <c r="V833" i="3"/>
  <c r="W833" i="3" s="1"/>
  <c r="U833" i="3"/>
  <c r="T833" i="3"/>
  <c r="S833" i="3"/>
  <c r="V832" i="3"/>
  <c r="W832" i="3" s="1"/>
  <c r="U832" i="3"/>
  <c r="T832" i="3"/>
  <c r="S832" i="3"/>
  <c r="V831" i="3"/>
  <c r="W831" i="3" s="1"/>
  <c r="U831" i="3"/>
  <c r="T831" i="3"/>
  <c r="S831" i="3"/>
  <c r="V830" i="3"/>
  <c r="W830" i="3" s="1"/>
  <c r="U830" i="3"/>
  <c r="T830" i="3"/>
  <c r="S830" i="3"/>
  <c r="V829" i="3"/>
  <c r="W829" i="3" s="1"/>
  <c r="U829" i="3"/>
  <c r="T829" i="3"/>
  <c r="S829" i="3"/>
  <c r="V828" i="3"/>
  <c r="W828" i="3" s="1"/>
  <c r="U828" i="3"/>
  <c r="T828" i="3"/>
  <c r="S828" i="3"/>
  <c r="V827" i="3"/>
  <c r="W827" i="3" s="1"/>
  <c r="U827" i="3"/>
  <c r="T827" i="3"/>
  <c r="S827" i="3"/>
  <c r="V826" i="3"/>
  <c r="W826" i="3" s="1"/>
  <c r="U826" i="3"/>
  <c r="T826" i="3"/>
  <c r="S826" i="3"/>
  <c r="V825" i="3"/>
  <c r="W825" i="3" s="1"/>
  <c r="U825" i="3"/>
  <c r="T825" i="3"/>
  <c r="S825" i="3"/>
  <c r="V824" i="3"/>
  <c r="W824" i="3" s="1"/>
  <c r="U824" i="3"/>
  <c r="T824" i="3"/>
  <c r="S824" i="3"/>
  <c r="W823" i="3"/>
  <c r="V823" i="3"/>
  <c r="U823" i="3"/>
  <c r="T823" i="3"/>
  <c r="S823" i="3"/>
  <c r="V822" i="3"/>
  <c r="W822" i="3" s="1"/>
  <c r="U822" i="3"/>
  <c r="T822" i="3"/>
  <c r="S822" i="3"/>
  <c r="V821" i="3"/>
  <c r="W821" i="3" s="1"/>
  <c r="U821" i="3"/>
  <c r="T821" i="3"/>
  <c r="S821" i="3"/>
  <c r="V820" i="3"/>
  <c r="W820" i="3" s="1"/>
  <c r="U820" i="3"/>
  <c r="T820" i="3"/>
  <c r="S820" i="3"/>
  <c r="V819" i="3"/>
  <c r="W819" i="3" s="1"/>
  <c r="U819" i="3"/>
  <c r="T819" i="3"/>
  <c r="S819" i="3"/>
  <c r="V818" i="3"/>
  <c r="W818" i="3" s="1"/>
  <c r="U818" i="3"/>
  <c r="T818" i="3"/>
  <c r="S818" i="3"/>
  <c r="V817" i="3"/>
  <c r="W817" i="3" s="1"/>
  <c r="U817" i="3"/>
  <c r="T817" i="3"/>
  <c r="S817" i="3"/>
  <c r="V816" i="3"/>
  <c r="W816" i="3" s="1"/>
  <c r="U816" i="3"/>
  <c r="T816" i="3"/>
  <c r="S816" i="3"/>
  <c r="V815" i="3"/>
  <c r="W815" i="3" s="1"/>
  <c r="U815" i="3"/>
  <c r="T815" i="3"/>
  <c r="S815" i="3"/>
  <c r="V814" i="3"/>
  <c r="W814" i="3" s="1"/>
  <c r="U814" i="3"/>
  <c r="T814" i="3"/>
  <c r="S814" i="3"/>
  <c r="V813" i="3"/>
  <c r="W813" i="3" s="1"/>
  <c r="U813" i="3"/>
  <c r="T813" i="3"/>
  <c r="S813" i="3"/>
  <c r="V812" i="3"/>
  <c r="W812" i="3" s="1"/>
  <c r="U812" i="3"/>
  <c r="T812" i="3"/>
  <c r="S812" i="3"/>
  <c r="V811" i="3"/>
  <c r="W811" i="3" s="1"/>
  <c r="U811" i="3"/>
  <c r="T811" i="3"/>
  <c r="S811" i="3"/>
  <c r="V810" i="3"/>
  <c r="W810" i="3" s="1"/>
  <c r="U810" i="3"/>
  <c r="T810" i="3"/>
  <c r="S810" i="3"/>
  <c r="V809" i="3"/>
  <c r="W809" i="3" s="1"/>
  <c r="U809" i="3"/>
  <c r="T809" i="3"/>
  <c r="S809" i="3"/>
  <c r="V808" i="3"/>
  <c r="W808" i="3" s="1"/>
  <c r="U808" i="3"/>
  <c r="T808" i="3"/>
  <c r="S808" i="3"/>
  <c r="W807" i="3"/>
  <c r="V807" i="3"/>
  <c r="U807" i="3"/>
  <c r="T807" i="3"/>
  <c r="S807" i="3"/>
  <c r="V806" i="3"/>
  <c r="W806" i="3" s="1"/>
  <c r="U806" i="3"/>
  <c r="T806" i="3"/>
  <c r="S806" i="3"/>
  <c r="V805" i="3"/>
  <c r="W805" i="3" s="1"/>
  <c r="U805" i="3"/>
  <c r="T805" i="3"/>
  <c r="S805" i="3"/>
  <c r="V804" i="3"/>
  <c r="W804" i="3" s="1"/>
  <c r="U804" i="3"/>
  <c r="T804" i="3"/>
  <c r="S804" i="3"/>
  <c r="V803" i="3"/>
  <c r="W803" i="3" s="1"/>
  <c r="U803" i="3"/>
  <c r="T803" i="3"/>
  <c r="S803" i="3"/>
  <c r="V802" i="3"/>
  <c r="W802" i="3" s="1"/>
  <c r="U802" i="3"/>
  <c r="T802" i="3"/>
  <c r="S802" i="3"/>
  <c r="V801" i="3"/>
  <c r="W801" i="3" s="1"/>
  <c r="U801" i="3"/>
  <c r="T801" i="3"/>
  <c r="S801" i="3"/>
  <c r="V800" i="3"/>
  <c r="W800" i="3" s="1"/>
  <c r="U800" i="3"/>
  <c r="T800" i="3"/>
  <c r="S800" i="3"/>
  <c r="V799" i="3"/>
  <c r="W799" i="3" s="1"/>
  <c r="U799" i="3"/>
  <c r="T799" i="3"/>
  <c r="S799" i="3"/>
  <c r="V798" i="3"/>
  <c r="W798" i="3" s="1"/>
  <c r="U798" i="3"/>
  <c r="T798" i="3"/>
  <c r="S798" i="3"/>
  <c r="V797" i="3"/>
  <c r="W797" i="3" s="1"/>
  <c r="U797" i="3"/>
  <c r="T797" i="3"/>
  <c r="S797" i="3"/>
  <c r="V796" i="3"/>
  <c r="W796" i="3" s="1"/>
  <c r="U796" i="3"/>
  <c r="T796" i="3"/>
  <c r="S796" i="3"/>
  <c r="V795" i="3"/>
  <c r="W795" i="3" s="1"/>
  <c r="U795" i="3"/>
  <c r="T795" i="3"/>
  <c r="S795" i="3"/>
  <c r="V794" i="3"/>
  <c r="W794" i="3" s="1"/>
  <c r="U794" i="3"/>
  <c r="T794" i="3"/>
  <c r="S794" i="3"/>
  <c r="V793" i="3"/>
  <c r="W793" i="3" s="1"/>
  <c r="U793" i="3"/>
  <c r="T793" i="3"/>
  <c r="S793" i="3"/>
  <c r="V792" i="3"/>
  <c r="W792" i="3" s="1"/>
  <c r="U792" i="3"/>
  <c r="T792" i="3"/>
  <c r="S792" i="3"/>
  <c r="V791" i="3"/>
  <c r="W791" i="3" s="1"/>
  <c r="U791" i="3"/>
  <c r="T791" i="3"/>
  <c r="S791" i="3"/>
  <c r="V790" i="3"/>
  <c r="W790" i="3" s="1"/>
  <c r="U790" i="3"/>
  <c r="T790" i="3"/>
  <c r="S790" i="3"/>
  <c r="V789" i="3"/>
  <c r="W789" i="3" s="1"/>
  <c r="U789" i="3"/>
  <c r="T789" i="3"/>
  <c r="S789" i="3"/>
  <c r="V788" i="3"/>
  <c r="W788" i="3" s="1"/>
  <c r="U788" i="3"/>
  <c r="T788" i="3"/>
  <c r="S788" i="3"/>
  <c r="V787" i="3"/>
  <c r="W787" i="3" s="1"/>
  <c r="U787" i="3"/>
  <c r="T787" i="3"/>
  <c r="S787" i="3"/>
  <c r="V786" i="3"/>
  <c r="W786" i="3" s="1"/>
  <c r="U786" i="3"/>
  <c r="T786" i="3"/>
  <c r="S786" i="3"/>
  <c r="V785" i="3"/>
  <c r="W785" i="3" s="1"/>
  <c r="U785" i="3"/>
  <c r="T785" i="3"/>
  <c r="S785" i="3"/>
  <c r="V784" i="3"/>
  <c r="W784" i="3" s="1"/>
  <c r="U784" i="3"/>
  <c r="T784" i="3"/>
  <c r="S784" i="3"/>
  <c r="V783" i="3"/>
  <c r="W783" i="3" s="1"/>
  <c r="U783" i="3"/>
  <c r="T783" i="3"/>
  <c r="S783" i="3"/>
  <c r="V782" i="3"/>
  <c r="W782" i="3" s="1"/>
  <c r="U782" i="3"/>
  <c r="T782" i="3"/>
  <c r="S782" i="3"/>
  <c r="V781" i="3"/>
  <c r="W781" i="3" s="1"/>
  <c r="U781" i="3"/>
  <c r="T781" i="3"/>
  <c r="S781" i="3"/>
  <c r="V780" i="3"/>
  <c r="W780" i="3" s="1"/>
  <c r="U780" i="3"/>
  <c r="T780" i="3"/>
  <c r="S780" i="3"/>
  <c r="V779" i="3"/>
  <c r="W779" i="3" s="1"/>
  <c r="U779" i="3"/>
  <c r="T779" i="3"/>
  <c r="S779" i="3"/>
  <c r="V778" i="3"/>
  <c r="W778" i="3" s="1"/>
  <c r="U778" i="3"/>
  <c r="T778" i="3"/>
  <c r="S778" i="3"/>
  <c r="V777" i="3"/>
  <c r="W777" i="3" s="1"/>
  <c r="U777" i="3"/>
  <c r="T777" i="3"/>
  <c r="S777" i="3"/>
  <c r="V776" i="3"/>
  <c r="W776" i="3" s="1"/>
  <c r="U776" i="3"/>
  <c r="T776" i="3"/>
  <c r="S776" i="3"/>
  <c r="V775" i="3"/>
  <c r="W775" i="3" s="1"/>
  <c r="U775" i="3"/>
  <c r="T775" i="3"/>
  <c r="S775" i="3"/>
  <c r="V774" i="3"/>
  <c r="W774" i="3" s="1"/>
  <c r="U774" i="3"/>
  <c r="T774" i="3"/>
  <c r="S774" i="3"/>
  <c r="V773" i="3"/>
  <c r="W773" i="3" s="1"/>
  <c r="U773" i="3"/>
  <c r="T773" i="3"/>
  <c r="S773" i="3"/>
  <c r="V772" i="3"/>
  <c r="W772" i="3" s="1"/>
  <c r="U772" i="3"/>
  <c r="T772" i="3"/>
  <c r="S772" i="3"/>
  <c r="V771" i="3"/>
  <c r="W771" i="3" s="1"/>
  <c r="U771" i="3"/>
  <c r="T771" i="3"/>
  <c r="S771" i="3"/>
  <c r="V770" i="3"/>
  <c r="W770" i="3" s="1"/>
  <c r="U770" i="3"/>
  <c r="T770" i="3"/>
  <c r="S770" i="3"/>
  <c r="V769" i="3"/>
  <c r="W769" i="3" s="1"/>
  <c r="U769" i="3"/>
  <c r="T769" i="3"/>
  <c r="S769" i="3"/>
  <c r="V768" i="3"/>
  <c r="W768" i="3" s="1"/>
  <c r="U768" i="3"/>
  <c r="T768" i="3"/>
  <c r="S768" i="3"/>
  <c r="V767" i="3"/>
  <c r="W767" i="3" s="1"/>
  <c r="U767" i="3"/>
  <c r="T767" i="3"/>
  <c r="S767" i="3"/>
  <c r="V766" i="3"/>
  <c r="W766" i="3" s="1"/>
  <c r="U766" i="3"/>
  <c r="T766" i="3"/>
  <c r="S766" i="3"/>
  <c r="V765" i="3"/>
  <c r="W765" i="3" s="1"/>
  <c r="U765" i="3"/>
  <c r="T765" i="3"/>
  <c r="S765" i="3"/>
  <c r="V764" i="3"/>
  <c r="W764" i="3" s="1"/>
  <c r="U764" i="3"/>
  <c r="T764" i="3"/>
  <c r="S764" i="3"/>
  <c r="V763" i="3"/>
  <c r="W763" i="3" s="1"/>
  <c r="U763" i="3"/>
  <c r="T763" i="3"/>
  <c r="S763" i="3"/>
  <c r="V762" i="3"/>
  <c r="W762" i="3" s="1"/>
  <c r="U762" i="3"/>
  <c r="T762" i="3"/>
  <c r="S762" i="3"/>
  <c r="V761" i="3"/>
  <c r="W761" i="3" s="1"/>
  <c r="U761" i="3"/>
  <c r="T761" i="3"/>
  <c r="S761" i="3"/>
  <c r="V760" i="3"/>
  <c r="W760" i="3" s="1"/>
  <c r="U760" i="3"/>
  <c r="T760" i="3"/>
  <c r="S760" i="3"/>
  <c r="V759" i="3"/>
  <c r="W759" i="3" s="1"/>
  <c r="U759" i="3"/>
  <c r="T759" i="3"/>
  <c r="S759" i="3"/>
  <c r="V758" i="3"/>
  <c r="W758" i="3" s="1"/>
  <c r="U758" i="3"/>
  <c r="T758" i="3"/>
  <c r="S758" i="3"/>
  <c r="V757" i="3"/>
  <c r="W757" i="3" s="1"/>
  <c r="U757" i="3"/>
  <c r="T757" i="3"/>
  <c r="S757" i="3"/>
  <c r="V756" i="3"/>
  <c r="W756" i="3" s="1"/>
  <c r="U756" i="3"/>
  <c r="T756" i="3"/>
  <c r="S756" i="3"/>
  <c r="V755" i="3"/>
  <c r="W755" i="3" s="1"/>
  <c r="U755" i="3"/>
  <c r="T755" i="3"/>
  <c r="S755" i="3"/>
  <c r="V754" i="3"/>
  <c r="W754" i="3" s="1"/>
  <c r="U754" i="3"/>
  <c r="T754" i="3"/>
  <c r="S754" i="3"/>
  <c r="V753" i="3"/>
  <c r="W753" i="3" s="1"/>
  <c r="U753" i="3"/>
  <c r="T753" i="3"/>
  <c r="S753" i="3"/>
  <c r="V752" i="3"/>
  <c r="W752" i="3" s="1"/>
  <c r="U752" i="3"/>
  <c r="T752" i="3"/>
  <c r="S752" i="3"/>
  <c r="V751" i="3"/>
  <c r="W751" i="3" s="1"/>
  <c r="U751" i="3"/>
  <c r="T751" i="3"/>
  <c r="S751" i="3"/>
  <c r="V750" i="3"/>
  <c r="W750" i="3" s="1"/>
  <c r="U750" i="3"/>
  <c r="T750" i="3"/>
  <c r="S750" i="3"/>
  <c r="V749" i="3"/>
  <c r="W749" i="3" s="1"/>
  <c r="U749" i="3"/>
  <c r="T749" i="3"/>
  <c r="S749" i="3"/>
  <c r="V748" i="3"/>
  <c r="W748" i="3" s="1"/>
  <c r="U748" i="3"/>
  <c r="T748" i="3"/>
  <c r="S748" i="3"/>
  <c r="V747" i="3"/>
  <c r="W747" i="3" s="1"/>
  <c r="U747" i="3"/>
  <c r="T747" i="3"/>
  <c r="S747" i="3"/>
  <c r="V746" i="3"/>
  <c r="W746" i="3" s="1"/>
  <c r="U746" i="3"/>
  <c r="T746" i="3"/>
  <c r="S746" i="3"/>
  <c r="V745" i="3"/>
  <c r="W745" i="3" s="1"/>
  <c r="U745" i="3"/>
  <c r="T745" i="3"/>
  <c r="S745" i="3"/>
  <c r="V744" i="3"/>
  <c r="W744" i="3" s="1"/>
  <c r="U744" i="3"/>
  <c r="T744" i="3"/>
  <c r="S744" i="3"/>
  <c r="V743" i="3"/>
  <c r="W743" i="3" s="1"/>
  <c r="U743" i="3"/>
  <c r="T743" i="3"/>
  <c r="S743" i="3"/>
  <c r="V742" i="3"/>
  <c r="W742" i="3" s="1"/>
  <c r="U742" i="3"/>
  <c r="T742" i="3"/>
  <c r="S742" i="3"/>
  <c r="V741" i="3"/>
  <c r="W741" i="3" s="1"/>
  <c r="U741" i="3"/>
  <c r="T741" i="3"/>
  <c r="S741" i="3"/>
  <c r="V740" i="3"/>
  <c r="W740" i="3" s="1"/>
  <c r="U740" i="3"/>
  <c r="T740" i="3"/>
  <c r="S740" i="3"/>
  <c r="V739" i="3"/>
  <c r="W739" i="3" s="1"/>
  <c r="U739" i="3"/>
  <c r="T739" i="3"/>
  <c r="S739" i="3"/>
  <c r="V738" i="3"/>
  <c r="W738" i="3" s="1"/>
  <c r="U738" i="3"/>
  <c r="T738" i="3"/>
  <c r="S738" i="3"/>
  <c r="V737" i="3"/>
  <c r="W737" i="3" s="1"/>
  <c r="U737" i="3"/>
  <c r="T737" i="3"/>
  <c r="S737" i="3"/>
  <c r="V736" i="3"/>
  <c r="W736" i="3" s="1"/>
  <c r="U736" i="3"/>
  <c r="T736" i="3"/>
  <c r="S736" i="3"/>
  <c r="V735" i="3"/>
  <c r="W735" i="3" s="1"/>
  <c r="U735" i="3"/>
  <c r="T735" i="3"/>
  <c r="S735" i="3"/>
  <c r="V734" i="3"/>
  <c r="W734" i="3" s="1"/>
  <c r="U734" i="3"/>
  <c r="T734" i="3"/>
  <c r="S734" i="3"/>
  <c r="V733" i="3"/>
  <c r="W733" i="3" s="1"/>
  <c r="U733" i="3"/>
  <c r="T733" i="3"/>
  <c r="S733" i="3"/>
  <c r="V732" i="3"/>
  <c r="W732" i="3" s="1"/>
  <c r="U732" i="3"/>
  <c r="T732" i="3"/>
  <c r="S732" i="3"/>
  <c r="V731" i="3"/>
  <c r="W731" i="3" s="1"/>
  <c r="U731" i="3"/>
  <c r="T731" i="3"/>
  <c r="S731" i="3"/>
  <c r="V730" i="3"/>
  <c r="W730" i="3" s="1"/>
  <c r="U730" i="3"/>
  <c r="T730" i="3"/>
  <c r="S730" i="3"/>
  <c r="V729" i="3"/>
  <c r="W729" i="3" s="1"/>
  <c r="U729" i="3"/>
  <c r="T729" i="3"/>
  <c r="S729" i="3"/>
  <c r="V728" i="3"/>
  <c r="W728" i="3" s="1"/>
  <c r="U728" i="3"/>
  <c r="T728" i="3"/>
  <c r="S728" i="3"/>
  <c r="V727" i="3"/>
  <c r="W727" i="3" s="1"/>
  <c r="U727" i="3"/>
  <c r="T727" i="3"/>
  <c r="S727" i="3"/>
  <c r="V726" i="3"/>
  <c r="W726" i="3" s="1"/>
  <c r="U726" i="3"/>
  <c r="T726" i="3"/>
  <c r="S726" i="3"/>
  <c r="V725" i="3"/>
  <c r="W725" i="3" s="1"/>
  <c r="U725" i="3"/>
  <c r="T725" i="3"/>
  <c r="S725" i="3"/>
  <c r="V724" i="3"/>
  <c r="W724" i="3" s="1"/>
  <c r="U724" i="3"/>
  <c r="T724" i="3"/>
  <c r="S724" i="3"/>
  <c r="V723" i="3"/>
  <c r="W723" i="3" s="1"/>
  <c r="U723" i="3"/>
  <c r="T723" i="3"/>
  <c r="S723" i="3"/>
  <c r="V722" i="3"/>
  <c r="W722" i="3" s="1"/>
  <c r="U722" i="3"/>
  <c r="T722" i="3"/>
  <c r="S722" i="3"/>
  <c r="V721" i="3"/>
  <c r="W721" i="3" s="1"/>
  <c r="U721" i="3"/>
  <c r="T721" i="3"/>
  <c r="S721" i="3"/>
  <c r="V720" i="3"/>
  <c r="W720" i="3" s="1"/>
  <c r="U720" i="3"/>
  <c r="T720" i="3"/>
  <c r="S720" i="3"/>
  <c r="V719" i="3"/>
  <c r="W719" i="3" s="1"/>
  <c r="U719" i="3"/>
  <c r="T719" i="3"/>
  <c r="S719" i="3"/>
  <c r="V718" i="3"/>
  <c r="W718" i="3" s="1"/>
  <c r="U718" i="3"/>
  <c r="T718" i="3"/>
  <c r="S718" i="3"/>
  <c r="V717" i="3"/>
  <c r="W717" i="3" s="1"/>
  <c r="U717" i="3"/>
  <c r="T717" i="3"/>
  <c r="S717" i="3"/>
  <c r="V716" i="3"/>
  <c r="W716" i="3" s="1"/>
  <c r="U716" i="3"/>
  <c r="T716" i="3"/>
  <c r="S716" i="3"/>
  <c r="V715" i="3"/>
  <c r="W715" i="3" s="1"/>
  <c r="U715" i="3"/>
  <c r="T715" i="3"/>
  <c r="S715" i="3"/>
  <c r="V714" i="3"/>
  <c r="W714" i="3" s="1"/>
  <c r="U714" i="3"/>
  <c r="T714" i="3"/>
  <c r="S714" i="3"/>
  <c r="V713" i="3"/>
  <c r="W713" i="3" s="1"/>
  <c r="U713" i="3"/>
  <c r="T713" i="3"/>
  <c r="S713" i="3"/>
  <c r="V712" i="3"/>
  <c r="W712" i="3" s="1"/>
  <c r="U712" i="3"/>
  <c r="T712" i="3"/>
  <c r="S712" i="3"/>
  <c r="V711" i="3"/>
  <c r="W711" i="3" s="1"/>
  <c r="U711" i="3"/>
  <c r="T711" i="3"/>
  <c r="S711" i="3"/>
  <c r="V710" i="3"/>
  <c r="W710" i="3" s="1"/>
  <c r="U710" i="3"/>
  <c r="T710" i="3"/>
  <c r="S710" i="3"/>
  <c r="V709" i="3"/>
  <c r="W709" i="3" s="1"/>
  <c r="U709" i="3"/>
  <c r="T709" i="3"/>
  <c r="S709" i="3"/>
  <c r="V708" i="3"/>
  <c r="W708" i="3" s="1"/>
  <c r="U708" i="3"/>
  <c r="T708" i="3"/>
  <c r="S708" i="3"/>
  <c r="V707" i="3"/>
  <c r="W707" i="3" s="1"/>
  <c r="U707" i="3"/>
  <c r="T707" i="3"/>
  <c r="S707" i="3"/>
  <c r="V706" i="3"/>
  <c r="W706" i="3" s="1"/>
  <c r="U706" i="3"/>
  <c r="T706" i="3"/>
  <c r="S706" i="3"/>
  <c r="V705" i="3"/>
  <c r="W705" i="3" s="1"/>
  <c r="U705" i="3"/>
  <c r="T705" i="3"/>
  <c r="S705" i="3"/>
  <c r="V704" i="3"/>
  <c r="W704" i="3" s="1"/>
  <c r="U704" i="3"/>
  <c r="T704" i="3"/>
  <c r="S704" i="3"/>
  <c r="V703" i="3"/>
  <c r="W703" i="3" s="1"/>
  <c r="U703" i="3"/>
  <c r="T703" i="3"/>
  <c r="S703" i="3"/>
  <c r="V702" i="3"/>
  <c r="W702" i="3" s="1"/>
  <c r="U702" i="3"/>
  <c r="T702" i="3"/>
  <c r="S702" i="3"/>
  <c r="V701" i="3"/>
  <c r="W701" i="3" s="1"/>
  <c r="U701" i="3"/>
  <c r="T701" i="3"/>
  <c r="S701" i="3"/>
  <c r="V700" i="3"/>
  <c r="W700" i="3" s="1"/>
  <c r="U700" i="3"/>
  <c r="T700" i="3"/>
  <c r="S700" i="3"/>
  <c r="V699" i="3"/>
  <c r="W699" i="3" s="1"/>
  <c r="U699" i="3"/>
  <c r="T699" i="3"/>
  <c r="S699" i="3"/>
  <c r="V698" i="3"/>
  <c r="W698" i="3" s="1"/>
  <c r="U698" i="3"/>
  <c r="T698" i="3"/>
  <c r="S698" i="3"/>
  <c r="V697" i="3"/>
  <c r="W697" i="3" s="1"/>
  <c r="U697" i="3"/>
  <c r="T697" i="3"/>
  <c r="S697" i="3"/>
  <c r="V696" i="3"/>
  <c r="W696" i="3" s="1"/>
  <c r="U696" i="3"/>
  <c r="T696" i="3"/>
  <c r="S696" i="3"/>
  <c r="V695" i="3"/>
  <c r="W695" i="3" s="1"/>
  <c r="U695" i="3"/>
  <c r="T695" i="3"/>
  <c r="S695" i="3"/>
  <c r="V694" i="3"/>
  <c r="W694" i="3" s="1"/>
  <c r="U694" i="3"/>
  <c r="T694" i="3"/>
  <c r="S694" i="3"/>
  <c r="V693" i="3"/>
  <c r="W693" i="3" s="1"/>
  <c r="U693" i="3"/>
  <c r="T693" i="3"/>
  <c r="S693" i="3"/>
  <c r="V692" i="3"/>
  <c r="W692" i="3" s="1"/>
  <c r="U692" i="3"/>
  <c r="T692" i="3"/>
  <c r="S692" i="3"/>
  <c r="V691" i="3"/>
  <c r="W691" i="3" s="1"/>
  <c r="U691" i="3"/>
  <c r="T691" i="3"/>
  <c r="S691" i="3"/>
  <c r="V690" i="3"/>
  <c r="W690" i="3" s="1"/>
  <c r="U690" i="3"/>
  <c r="T690" i="3"/>
  <c r="S690" i="3"/>
  <c r="V689" i="3"/>
  <c r="W689" i="3" s="1"/>
  <c r="U689" i="3"/>
  <c r="T689" i="3"/>
  <c r="S689" i="3"/>
  <c r="V688" i="3"/>
  <c r="W688" i="3" s="1"/>
  <c r="U688" i="3"/>
  <c r="T688" i="3"/>
  <c r="S688" i="3"/>
  <c r="V687" i="3"/>
  <c r="W687" i="3" s="1"/>
  <c r="U687" i="3"/>
  <c r="T687" i="3"/>
  <c r="S687" i="3"/>
  <c r="V686" i="3"/>
  <c r="W686" i="3" s="1"/>
  <c r="U686" i="3"/>
  <c r="T686" i="3"/>
  <c r="S686" i="3"/>
  <c r="V685" i="3"/>
  <c r="W685" i="3" s="1"/>
  <c r="U685" i="3"/>
  <c r="T685" i="3"/>
  <c r="S685" i="3"/>
  <c r="V684" i="3"/>
  <c r="W684" i="3" s="1"/>
  <c r="U684" i="3"/>
  <c r="T684" i="3"/>
  <c r="S684" i="3"/>
  <c r="V683" i="3"/>
  <c r="W683" i="3" s="1"/>
  <c r="U683" i="3"/>
  <c r="T683" i="3"/>
  <c r="S683" i="3"/>
  <c r="V682" i="3"/>
  <c r="W682" i="3" s="1"/>
  <c r="U682" i="3"/>
  <c r="T682" i="3"/>
  <c r="S682" i="3"/>
  <c r="V681" i="3"/>
  <c r="W681" i="3" s="1"/>
  <c r="U681" i="3"/>
  <c r="T681" i="3"/>
  <c r="S681" i="3"/>
  <c r="V680" i="3"/>
  <c r="W680" i="3" s="1"/>
  <c r="U680" i="3"/>
  <c r="T680" i="3"/>
  <c r="S680" i="3"/>
  <c r="V679" i="3"/>
  <c r="W679" i="3" s="1"/>
  <c r="U679" i="3"/>
  <c r="T679" i="3"/>
  <c r="S679" i="3"/>
  <c r="V678" i="3"/>
  <c r="W678" i="3" s="1"/>
  <c r="U678" i="3"/>
  <c r="T678" i="3"/>
  <c r="S678" i="3"/>
  <c r="V677" i="3"/>
  <c r="W677" i="3" s="1"/>
  <c r="U677" i="3"/>
  <c r="T677" i="3"/>
  <c r="S677" i="3"/>
  <c r="V676" i="3"/>
  <c r="W676" i="3" s="1"/>
  <c r="U676" i="3"/>
  <c r="T676" i="3"/>
  <c r="S676" i="3"/>
  <c r="V675" i="3"/>
  <c r="W675" i="3" s="1"/>
  <c r="U675" i="3"/>
  <c r="T675" i="3"/>
  <c r="S675" i="3"/>
  <c r="V674" i="3"/>
  <c r="W674" i="3" s="1"/>
  <c r="U674" i="3"/>
  <c r="T674" i="3"/>
  <c r="S674" i="3"/>
  <c r="V673" i="3"/>
  <c r="W673" i="3" s="1"/>
  <c r="U673" i="3"/>
  <c r="T673" i="3"/>
  <c r="S673" i="3"/>
  <c r="V672" i="3"/>
  <c r="W672" i="3" s="1"/>
  <c r="U672" i="3"/>
  <c r="T672" i="3"/>
  <c r="S672" i="3"/>
  <c r="V671" i="3"/>
  <c r="W671" i="3" s="1"/>
  <c r="U671" i="3"/>
  <c r="T671" i="3"/>
  <c r="S671" i="3"/>
  <c r="V670" i="3"/>
  <c r="W670" i="3" s="1"/>
  <c r="U670" i="3"/>
  <c r="T670" i="3"/>
  <c r="S670" i="3"/>
  <c r="V669" i="3"/>
  <c r="W669" i="3" s="1"/>
  <c r="U669" i="3"/>
  <c r="T669" i="3"/>
  <c r="S669" i="3"/>
  <c r="V668" i="3"/>
  <c r="W668" i="3" s="1"/>
  <c r="U668" i="3"/>
  <c r="T668" i="3"/>
  <c r="S668" i="3"/>
  <c r="V667" i="3"/>
  <c r="W667" i="3" s="1"/>
  <c r="U667" i="3"/>
  <c r="T667" i="3"/>
  <c r="S667" i="3"/>
  <c r="V666" i="3"/>
  <c r="W666" i="3" s="1"/>
  <c r="U666" i="3"/>
  <c r="T666" i="3"/>
  <c r="S666" i="3"/>
  <c r="V665" i="3"/>
  <c r="W665" i="3" s="1"/>
  <c r="U665" i="3"/>
  <c r="T665" i="3"/>
  <c r="S665" i="3"/>
  <c r="V664" i="3"/>
  <c r="W664" i="3" s="1"/>
  <c r="U664" i="3"/>
  <c r="T664" i="3"/>
  <c r="S664" i="3"/>
  <c r="V663" i="3"/>
  <c r="W663" i="3" s="1"/>
  <c r="U663" i="3"/>
  <c r="T663" i="3"/>
  <c r="S663" i="3"/>
  <c r="V662" i="3"/>
  <c r="W662" i="3" s="1"/>
  <c r="U662" i="3"/>
  <c r="T662" i="3"/>
  <c r="S662" i="3"/>
  <c r="V661" i="3"/>
  <c r="W661" i="3" s="1"/>
  <c r="U661" i="3"/>
  <c r="T661" i="3"/>
  <c r="S661" i="3"/>
  <c r="V660" i="3"/>
  <c r="W660" i="3" s="1"/>
  <c r="U660" i="3"/>
  <c r="T660" i="3"/>
  <c r="S660" i="3"/>
  <c r="V659" i="3"/>
  <c r="W659" i="3" s="1"/>
  <c r="U659" i="3"/>
  <c r="T659" i="3"/>
  <c r="S659" i="3"/>
  <c r="V658" i="3"/>
  <c r="W658" i="3" s="1"/>
  <c r="U658" i="3"/>
  <c r="T658" i="3"/>
  <c r="S658" i="3"/>
  <c r="W657" i="3"/>
  <c r="V657" i="3"/>
  <c r="U657" i="3"/>
  <c r="T657" i="3"/>
  <c r="S657" i="3"/>
  <c r="V656" i="3"/>
  <c r="W656" i="3" s="1"/>
  <c r="U656" i="3"/>
  <c r="T656" i="3"/>
  <c r="S656" i="3"/>
  <c r="V655" i="3"/>
  <c r="W655" i="3" s="1"/>
  <c r="U655" i="3"/>
  <c r="T655" i="3"/>
  <c r="S655" i="3"/>
  <c r="V654" i="3"/>
  <c r="W654" i="3" s="1"/>
  <c r="U654" i="3"/>
  <c r="T654" i="3"/>
  <c r="S654" i="3"/>
  <c r="V653" i="3"/>
  <c r="W653" i="3" s="1"/>
  <c r="U653" i="3"/>
  <c r="T653" i="3"/>
  <c r="S653" i="3"/>
  <c r="V652" i="3"/>
  <c r="W652" i="3" s="1"/>
  <c r="U652" i="3"/>
  <c r="T652" i="3"/>
  <c r="S652" i="3"/>
  <c r="V651" i="3"/>
  <c r="W651" i="3" s="1"/>
  <c r="U651" i="3"/>
  <c r="T651" i="3"/>
  <c r="S651" i="3"/>
  <c r="V650" i="3"/>
  <c r="W650" i="3" s="1"/>
  <c r="U650" i="3"/>
  <c r="T650" i="3"/>
  <c r="S650" i="3"/>
  <c r="V649" i="3"/>
  <c r="W649" i="3" s="1"/>
  <c r="U649" i="3"/>
  <c r="T649" i="3"/>
  <c r="S649" i="3"/>
  <c r="V648" i="3"/>
  <c r="W648" i="3" s="1"/>
  <c r="U648" i="3"/>
  <c r="T648" i="3"/>
  <c r="S648" i="3"/>
  <c r="V647" i="3"/>
  <c r="W647" i="3" s="1"/>
  <c r="U647" i="3"/>
  <c r="T647" i="3"/>
  <c r="S647" i="3"/>
  <c r="V646" i="3"/>
  <c r="W646" i="3" s="1"/>
  <c r="U646" i="3"/>
  <c r="T646" i="3"/>
  <c r="S646" i="3"/>
  <c r="V645" i="3"/>
  <c r="W645" i="3" s="1"/>
  <c r="U645" i="3"/>
  <c r="T645" i="3"/>
  <c r="S645" i="3"/>
  <c r="V644" i="3"/>
  <c r="W644" i="3" s="1"/>
  <c r="U644" i="3"/>
  <c r="T644" i="3"/>
  <c r="S644" i="3"/>
  <c r="V643" i="3"/>
  <c r="W643" i="3" s="1"/>
  <c r="U643" i="3"/>
  <c r="T643" i="3"/>
  <c r="S643" i="3"/>
  <c r="V642" i="3"/>
  <c r="W642" i="3" s="1"/>
  <c r="U642" i="3"/>
  <c r="T642" i="3"/>
  <c r="S642" i="3"/>
  <c r="V641" i="3"/>
  <c r="W641" i="3" s="1"/>
  <c r="U641" i="3"/>
  <c r="T641" i="3"/>
  <c r="S641" i="3"/>
  <c r="V640" i="3"/>
  <c r="W640" i="3" s="1"/>
  <c r="U640" i="3"/>
  <c r="T640" i="3"/>
  <c r="S640" i="3"/>
  <c r="V639" i="3"/>
  <c r="W639" i="3" s="1"/>
  <c r="U639" i="3"/>
  <c r="T639" i="3"/>
  <c r="S639" i="3"/>
  <c r="V638" i="3"/>
  <c r="W638" i="3" s="1"/>
  <c r="U638" i="3"/>
  <c r="T638" i="3"/>
  <c r="S638" i="3"/>
  <c r="V637" i="3"/>
  <c r="W637" i="3" s="1"/>
  <c r="U637" i="3"/>
  <c r="T637" i="3"/>
  <c r="S637" i="3"/>
  <c r="V636" i="3"/>
  <c r="W636" i="3" s="1"/>
  <c r="U636" i="3"/>
  <c r="T636" i="3"/>
  <c r="S636" i="3"/>
  <c r="V635" i="3"/>
  <c r="W635" i="3" s="1"/>
  <c r="U635" i="3"/>
  <c r="T635" i="3"/>
  <c r="S635" i="3"/>
  <c r="V634" i="3"/>
  <c r="W634" i="3" s="1"/>
  <c r="U634" i="3"/>
  <c r="T634" i="3"/>
  <c r="S634" i="3"/>
  <c r="V633" i="3"/>
  <c r="W633" i="3" s="1"/>
  <c r="U633" i="3"/>
  <c r="T633" i="3"/>
  <c r="S633" i="3"/>
  <c r="V632" i="3"/>
  <c r="W632" i="3" s="1"/>
  <c r="U632" i="3"/>
  <c r="T632" i="3"/>
  <c r="S632" i="3"/>
  <c r="V631" i="3"/>
  <c r="W631" i="3" s="1"/>
  <c r="U631" i="3"/>
  <c r="T631" i="3"/>
  <c r="S631" i="3"/>
  <c r="V630" i="3"/>
  <c r="W630" i="3" s="1"/>
  <c r="U630" i="3"/>
  <c r="T630" i="3"/>
  <c r="S630" i="3"/>
  <c r="V629" i="3"/>
  <c r="W629" i="3" s="1"/>
  <c r="U629" i="3"/>
  <c r="T629" i="3"/>
  <c r="S629" i="3"/>
  <c r="V628" i="3"/>
  <c r="W628" i="3" s="1"/>
  <c r="U628" i="3"/>
  <c r="T628" i="3"/>
  <c r="S628" i="3"/>
  <c r="V627" i="3"/>
  <c r="W627" i="3" s="1"/>
  <c r="U627" i="3"/>
  <c r="T627" i="3"/>
  <c r="S627" i="3"/>
  <c r="V626" i="3"/>
  <c r="W626" i="3" s="1"/>
  <c r="U626" i="3"/>
  <c r="T626" i="3"/>
  <c r="S626" i="3"/>
  <c r="V625" i="3"/>
  <c r="W625" i="3" s="1"/>
  <c r="U625" i="3"/>
  <c r="T625" i="3"/>
  <c r="S625" i="3"/>
  <c r="V624" i="3"/>
  <c r="W624" i="3" s="1"/>
  <c r="U624" i="3"/>
  <c r="T624" i="3"/>
  <c r="S624" i="3"/>
  <c r="V623" i="3"/>
  <c r="W623" i="3" s="1"/>
  <c r="U623" i="3"/>
  <c r="T623" i="3"/>
  <c r="S623" i="3"/>
  <c r="V622" i="3"/>
  <c r="W622" i="3" s="1"/>
  <c r="U622" i="3"/>
  <c r="T622" i="3"/>
  <c r="S622" i="3"/>
  <c r="V621" i="3"/>
  <c r="W621" i="3" s="1"/>
  <c r="U621" i="3"/>
  <c r="T621" i="3"/>
  <c r="S621" i="3"/>
  <c r="V620" i="3"/>
  <c r="W620" i="3" s="1"/>
  <c r="U620" i="3"/>
  <c r="T620" i="3"/>
  <c r="S620" i="3"/>
  <c r="V619" i="3"/>
  <c r="W619" i="3" s="1"/>
  <c r="U619" i="3"/>
  <c r="T619" i="3"/>
  <c r="S619" i="3"/>
  <c r="V618" i="3"/>
  <c r="W618" i="3" s="1"/>
  <c r="U618" i="3"/>
  <c r="T618" i="3"/>
  <c r="S618" i="3"/>
  <c r="V617" i="3"/>
  <c r="W617" i="3" s="1"/>
  <c r="U617" i="3"/>
  <c r="T617" i="3"/>
  <c r="S617" i="3"/>
  <c r="V616" i="3"/>
  <c r="W616" i="3" s="1"/>
  <c r="U616" i="3"/>
  <c r="T616" i="3"/>
  <c r="S616" i="3"/>
  <c r="V615" i="3"/>
  <c r="W615" i="3" s="1"/>
  <c r="U615" i="3"/>
  <c r="T615" i="3"/>
  <c r="S615" i="3"/>
  <c r="V614" i="3"/>
  <c r="W614" i="3" s="1"/>
  <c r="U614" i="3"/>
  <c r="T614" i="3"/>
  <c r="S614" i="3"/>
  <c r="V613" i="3"/>
  <c r="W613" i="3" s="1"/>
  <c r="U613" i="3"/>
  <c r="T613" i="3"/>
  <c r="S613" i="3"/>
  <c r="V612" i="3"/>
  <c r="W612" i="3" s="1"/>
  <c r="U612" i="3"/>
  <c r="T612" i="3"/>
  <c r="S612" i="3"/>
  <c r="V611" i="3"/>
  <c r="W611" i="3" s="1"/>
  <c r="U611" i="3"/>
  <c r="T611" i="3"/>
  <c r="S611" i="3"/>
  <c r="V610" i="3"/>
  <c r="W610" i="3" s="1"/>
  <c r="U610" i="3"/>
  <c r="T610" i="3"/>
  <c r="S610" i="3"/>
  <c r="V609" i="3"/>
  <c r="W609" i="3" s="1"/>
  <c r="U609" i="3"/>
  <c r="T609" i="3"/>
  <c r="S609" i="3"/>
  <c r="V608" i="3"/>
  <c r="W608" i="3" s="1"/>
  <c r="U608" i="3"/>
  <c r="T608" i="3"/>
  <c r="S608" i="3"/>
  <c r="V607" i="3"/>
  <c r="W607" i="3" s="1"/>
  <c r="U607" i="3"/>
  <c r="T607" i="3"/>
  <c r="S607" i="3"/>
  <c r="V606" i="3"/>
  <c r="W606" i="3" s="1"/>
  <c r="U606" i="3"/>
  <c r="T606" i="3"/>
  <c r="S606" i="3"/>
  <c r="V605" i="3"/>
  <c r="W605" i="3" s="1"/>
  <c r="U605" i="3"/>
  <c r="T605" i="3"/>
  <c r="S605" i="3"/>
  <c r="V604" i="3"/>
  <c r="W604" i="3" s="1"/>
  <c r="U604" i="3"/>
  <c r="T604" i="3"/>
  <c r="S604" i="3"/>
  <c r="V603" i="3"/>
  <c r="W603" i="3" s="1"/>
  <c r="U603" i="3"/>
  <c r="T603" i="3"/>
  <c r="S603" i="3"/>
  <c r="V602" i="3"/>
  <c r="W602" i="3" s="1"/>
  <c r="U602" i="3"/>
  <c r="T602" i="3"/>
  <c r="S602" i="3"/>
  <c r="V601" i="3"/>
  <c r="W601" i="3" s="1"/>
  <c r="U601" i="3"/>
  <c r="T601" i="3"/>
  <c r="S601" i="3"/>
  <c r="V600" i="3"/>
  <c r="W600" i="3" s="1"/>
  <c r="U600" i="3"/>
  <c r="T600" i="3"/>
  <c r="S600" i="3"/>
  <c r="V599" i="3"/>
  <c r="W599" i="3" s="1"/>
  <c r="U599" i="3"/>
  <c r="T599" i="3"/>
  <c r="S599" i="3"/>
  <c r="V598" i="3"/>
  <c r="W598" i="3" s="1"/>
  <c r="U598" i="3"/>
  <c r="T598" i="3"/>
  <c r="S598" i="3"/>
  <c r="V597" i="3"/>
  <c r="W597" i="3" s="1"/>
  <c r="U597" i="3"/>
  <c r="T597" i="3"/>
  <c r="S597" i="3"/>
  <c r="V596" i="3"/>
  <c r="W596" i="3" s="1"/>
  <c r="U596" i="3"/>
  <c r="T596" i="3"/>
  <c r="S596" i="3"/>
  <c r="V595" i="3"/>
  <c r="W595" i="3" s="1"/>
  <c r="U595" i="3"/>
  <c r="T595" i="3"/>
  <c r="S595" i="3"/>
  <c r="V594" i="3"/>
  <c r="W594" i="3" s="1"/>
  <c r="U594" i="3"/>
  <c r="T594" i="3"/>
  <c r="S594" i="3"/>
  <c r="V593" i="3"/>
  <c r="W593" i="3" s="1"/>
  <c r="U593" i="3"/>
  <c r="T593" i="3"/>
  <c r="S593" i="3"/>
  <c r="V592" i="3"/>
  <c r="W592" i="3" s="1"/>
  <c r="U592" i="3"/>
  <c r="T592" i="3"/>
  <c r="S592" i="3"/>
  <c r="V591" i="3"/>
  <c r="W591" i="3" s="1"/>
  <c r="U591" i="3"/>
  <c r="T591" i="3"/>
  <c r="S591" i="3"/>
  <c r="V590" i="3"/>
  <c r="W590" i="3" s="1"/>
  <c r="U590" i="3"/>
  <c r="T590" i="3"/>
  <c r="S590" i="3"/>
  <c r="V589" i="3"/>
  <c r="W589" i="3" s="1"/>
  <c r="U589" i="3"/>
  <c r="T589" i="3"/>
  <c r="S589" i="3"/>
  <c r="V588" i="3"/>
  <c r="W588" i="3" s="1"/>
  <c r="U588" i="3"/>
  <c r="T588" i="3"/>
  <c r="S588" i="3"/>
  <c r="V587" i="3"/>
  <c r="W587" i="3" s="1"/>
  <c r="U587" i="3"/>
  <c r="T587" i="3"/>
  <c r="S587" i="3"/>
  <c r="V586" i="3"/>
  <c r="W586" i="3" s="1"/>
  <c r="U586" i="3"/>
  <c r="T586" i="3"/>
  <c r="S586" i="3"/>
  <c r="V585" i="3"/>
  <c r="W585" i="3" s="1"/>
  <c r="U585" i="3"/>
  <c r="T585" i="3"/>
  <c r="S585" i="3"/>
  <c r="V584" i="3"/>
  <c r="W584" i="3" s="1"/>
  <c r="U584" i="3"/>
  <c r="T584" i="3"/>
  <c r="S584" i="3"/>
  <c r="V583" i="3"/>
  <c r="W583" i="3" s="1"/>
  <c r="U583" i="3"/>
  <c r="T583" i="3"/>
  <c r="S583" i="3"/>
  <c r="V582" i="3"/>
  <c r="W582" i="3" s="1"/>
  <c r="U582" i="3"/>
  <c r="T582" i="3"/>
  <c r="S582" i="3"/>
  <c r="V581" i="3"/>
  <c r="W581" i="3" s="1"/>
  <c r="U581" i="3"/>
  <c r="T581" i="3"/>
  <c r="S581" i="3"/>
  <c r="V580" i="3"/>
  <c r="W580" i="3" s="1"/>
  <c r="U580" i="3"/>
  <c r="T580" i="3"/>
  <c r="S580" i="3"/>
  <c r="V579" i="3"/>
  <c r="W579" i="3" s="1"/>
  <c r="U579" i="3"/>
  <c r="T579" i="3"/>
  <c r="S579" i="3"/>
  <c r="V578" i="3"/>
  <c r="W578" i="3" s="1"/>
  <c r="U578" i="3"/>
  <c r="T578" i="3"/>
  <c r="S578" i="3"/>
  <c r="V577" i="3"/>
  <c r="W577" i="3" s="1"/>
  <c r="U577" i="3"/>
  <c r="T577" i="3"/>
  <c r="S577" i="3"/>
  <c r="V576" i="3"/>
  <c r="W576" i="3" s="1"/>
  <c r="U576" i="3"/>
  <c r="T576" i="3"/>
  <c r="S576" i="3"/>
  <c r="V575" i="3"/>
  <c r="W575" i="3" s="1"/>
  <c r="U575" i="3"/>
  <c r="T575" i="3"/>
  <c r="S575" i="3"/>
  <c r="V574" i="3"/>
  <c r="W574" i="3" s="1"/>
  <c r="U574" i="3"/>
  <c r="T574" i="3"/>
  <c r="S574" i="3"/>
  <c r="V573" i="3"/>
  <c r="W573" i="3" s="1"/>
  <c r="U573" i="3"/>
  <c r="T573" i="3"/>
  <c r="S573" i="3"/>
  <c r="V572" i="3"/>
  <c r="W572" i="3" s="1"/>
  <c r="U572" i="3"/>
  <c r="T572" i="3"/>
  <c r="S572" i="3"/>
  <c r="V571" i="3"/>
  <c r="W571" i="3" s="1"/>
  <c r="U571" i="3"/>
  <c r="T571" i="3"/>
  <c r="S571" i="3"/>
  <c r="V570" i="3"/>
  <c r="W570" i="3" s="1"/>
  <c r="U570" i="3"/>
  <c r="T570" i="3"/>
  <c r="S570" i="3"/>
  <c r="V569" i="3"/>
  <c r="W569" i="3" s="1"/>
  <c r="U569" i="3"/>
  <c r="T569" i="3"/>
  <c r="S569" i="3"/>
  <c r="V568" i="3"/>
  <c r="W568" i="3" s="1"/>
  <c r="U568" i="3"/>
  <c r="T568" i="3"/>
  <c r="S568" i="3"/>
  <c r="V567" i="3"/>
  <c r="W567" i="3" s="1"/>
  <c r="U567" i="3"/>
  <c r="T567" i="3"/>
  <c r="S567" i="3"/>
  <c r="V566" i="3"/>
  <c r="W566" i="3" s="1"/>
  <c r="U566" i="3"/>
  <c r="T566" i="3"/>
  <c r="S566" i="3"/>
  <c r="V565" i="3"/>
  <c r="W565" i="3" s="1"/>
  <c r="U565" i="3"/>
  <c r="T565" i="3"/>
  <c r="S565" i="3"/>
  <c r="V564" i="3"/>
  <c r="W564" i="3" s="1"/>
  <c r="U564" i="3"/>
  <c r="T564" i="3"/>
  <c r="S564" i="3"/>
  <c r="V563" i="3"/>
  <c r="W563" i="3" s="1"/>
  <c r="U563" i="3"/>
  <c r="T563" i="3"/>
  <c r="S563" i="3"/>
  <c r="V562" i="3"/>
  <c r="W562" i="3" s="1"/>
  <c r="U562" i="3"/>
  <c r="T562" i="3"/>
  <c r="S562" i="3"/>
  <c r="V561" i="3"/>
  <c r="W561" i="3" s="1"/>
  <c r="U561" i="3"/>
  <c r="T561" i="3"/>
  <c r="S561" i="3"/>
  <c r="V560" i="3"/>
  <c r="W560" i="3" s="1"/>
  <c r="U560" i="3"/>
  <c r="T560" i="3"/>
  <c r="S560" i="3"/>
  <c r="V559" i="3"/>
  <c r="W559" i="3" s="1"/>
  <c r="U559" i="3"/>
  <c r="T559" i="3"/>
  <c r="S559" i="3"/>
  <c r="V558" i="3"/>
  <c r="W558" i="3" s="1"/>
  <c r="U558" i="3"/>
  <c r="T558" i="3"/>
  <c r="S558" i="3"/>
  <c r="V557" i="3"/>
  <c r="W557" i="3" s="1"/>
  <c r="U557" i="3"/>
  <c r="T557" i="3"/>
  <c r="S557" i="3"/>
  <c r="V556" i="3"/>
  <c r="W556" i="3" s="1"/>
  <c r="U556" i="3"/>
  <c r="T556" i="3"/>
  <c r="S556" i="3"/>
  <c r="V555" i="3"/>
  <c r="W555" i="3" s="1"/>
  <c r="U555" i="3"/>
  <c r="T555" i="3"/>
  <c r="S555" i="3"/>
  <c r="V554" i="3"/>
  <c r="W554" i="3" s="1"/>
  <c r="U554" i="3"/>
  <c r="T554" i="3"/>
  <c r="S554" i="3"/>
  <c r="V553" i="3"/>
  <c r="W553" i="3" s="1"/>
  <c r="U553" i="3"/>
  <c r="T553" i="3"/>
  <c r="S553" i="3"/>
  <c r="V552" i="3"/>
  <c r="W552" i="3" s="1"/>
  <c r="U552" i="3"/>
  <c r="T552" i="3"/>
  <c r="S552" i="3"/>
  <c r="V551" i="3"/>
  <c r="W551" i="3" s="1"/>
  <c r="U551" i="3"/>
  <c r="T551" i="3"/>
  <c r="S551" i="3"/>
  <c r="V550" i="3"/>
  <c r="W550" i="3" s="1"/>
  <c r="U550" i="3"/>
  <c r="T550" i="3"/>
  <c r="S550" i="3"/>
  <c r="V549" i="3"/>
  <c r="W549" i="3" s="1"/>
  <c r="U549" i="3"/>
  <c r="T549" i="3"/>
  <c r="S549" i="3"/>
  <c r="V548" i="3"/>
  <c r="W548" i="3" s="1"/>
  <c r="U548" i="3"/>
  <c r="T548" i="3"/>
  <c r="S548" i="3"/>
  <c r="V547" i="3"/>
  <c r="W547" i="3" s="1"/>
  <c r="U547" i="3"/>
  <c r="T547" i="3"/>
  <c r="S547" i="3"/>
  <c r="V546" i="3"/>
  <c r="W546" i="3" s="1"/>
  <c r="U546" i="3"/>
  <c r="T546" i="3"/>
  <c r="S546" i="3"/>
  <c r="V545" i="3"/>
  <c r="W545" i="3" s="1"/>
  <c r="U545" i="3"/>
  <c r="T545" i="3"/>
  <c r="S545" i="3"/>
  <c r="V544" i="3"/>
  <c r="W544" i="3" s="1"/>
  <c r="U544" i="3"/>
  <c r="T544" i="3"/>
  <c r="S544" i="3"/>
  <c r="V543" i="3"/>
  <c r="W543" i="3" s="1"/>
  <c r="U543" i="3"/>
  <c r="T543" i="3"/>
  <c r="S543" i="3"/>
  <c r="V542" i="3"/>
  <c r="W542" i="3" s="1"/>
  <c r="U542" i="3"/>
  <c r="T542" i="3"/>
  <c r="S542" i="3"/>
  <c r="V541" i="3"/>
  <c r="W541" i="3" s="1"/>
  <c r="U541" i="3"/>
  <c r="T541" i="3"/>
  <c r="S541" i="3"/>
  <c r="V540" i="3"/>
  <c r="W540" i="3" s="1"/>
  <c r="U540" i="3"/>
  <c r="T540" i="3"/>
  <c r="S540" i="3"/>
  <c r="V539" i="3"/>
  <c r="W539" i="3" s="1"/>
  <c r="U539" i="3"/>
  <c r="T539" i="3"/>
  <c r="S539" i="3"/>
  <c r="V538" i="3"/>
  <c r="W538" i="3" s="1"/>
  <c r="U538" i="3"/>
  <c r="T538" i="3"/>
  <c r="S538" i="3"/>
  <c r="V537" i="3"/>
  <c r="W537" i="3" s="1"/>
  <c r="U537" i="3"/>
  <c r="T537" i="3"/>
  <c r="S537" i="3"/>
  <c r="V536" i="3"/>
  <c r="W536" i="3" s="1"/>
  <c r="U536" i="3"/>
  <c r="T536" i="3"/>
  <c r="S536" i="3"/>
  <c r="V535" i="3"/>
  <c r="W535" i="3" s="1"/>
  <c r="U535" i="3"/>
  <c r="T535" i="3"/>
  <c r="S535" i="3"/>
  <c r="V534" i="3"/>
  <c r="W534" i="3" s="1"/>
  <c r="U534" i="3"/>
  <c r="T534" i="3"/>
  <c r="S534" i="3"/>
  <c r="V533" i="3"/>
  <c r="W533" i="3" s="1"/>
  <c r="U533" i="3"/>
  <c r="T533" i="3"/>
  <c r="S533" i="3"/>
  <c r="V532" i="3"/>
  <c r="W532" i="3" s="1"/>
  <c r="U532" i="3"/>
  <c r="T532" i="3"/>
  <c r="S532" i="3"/>
  <c r="V531" i="3"/>
  <c r="W531" i="3" s="1"/>
  <c r="U531" i="3"/>
  <c r="T531" i="3"/>
  <c r="S531" i="3"/>
  <c r="V530" i="3"/>
  <c r="W530" i="3" s="1"/>
  <c r="U530" i="3"/>
  <c r="T530" i="3"/>
  <c r="S530" i="3"/>
  <c r="V529" i="3"/>
  <c r="W529" i="3" s="1"/>
  <c r="U529" i="3"/>
  <c r="T529" i="3"/>
  <c r="S529" i="3"/>
  <c r="V528" i="3"/>
  <c r="W528" i="3" s="1"/>
  <c r="U528" i="3"/>
  <c r="T528" i="3"/>
  <c r="S528" i="3"/>
  <c r="V527" i="3"/>
  <c r="W527" i="3" s="1"/>
  <c r="U527" i="3"/>
  <c r="T527" i="3"/>
  <c r="S527" i="3"/>
  <c r="V526" i="3"/>
  <c r="W526" i="3" s="1"/>
  <c r="U526" i="3"/>
  <c r="T526" i="3"/>
  <c r="S526" i="3"/>
  <c r="V525" i="3"/>
  <c r="W525" i="3" s="1"/>
  <c r="U525" i="3"/>
  <c r="T525" i="3"/>
  <c r="S525" i="3"/>
  <c r="V524" i="3"/>
  <c r="W524" i="3" s="1"/>
  <c r="U524" i="3"/>
  <c r="T524" i="3"/>
  <c r="S524" i="3"/>
  <c r="V523" i="3"/>
  <c r="W523" i="3" s="1"/>
  <c r="U523" i="3"/>
  <c r="T523" i="3"/>
  <c r="S523" i="3"/>
  <c r="V522" i="3"/>
  <c r="W522" i="3" s="1"/>
  <c r="U522" i="3"/>
  <c r="T522" i="3"/>
  <c r="S522" i="3"/>
  <c r="V521" i="3"/>
  <c r="W521" i="3" s="1"/>
  <c r="U521" i="3"/>
  <c r="T521" i="3"/>
  <c r="S521" i="3"/>
  <c r="V520" i="3"/>
  <c r="W520" i="3" s="1"/>
  <c r="U520" i="3"/>
  <c r="T520" i="3"/>
  <c r="S520" i="3"/>
  <c r="V519" i="3"/>
  <c r="W519" i="3" s="1"/>
  <c r="U519" i="3"/>
  <c r="T519" i="3"/>
  <c r="S519" i="3"/>
  <c r="V518" i="3"/>
  <c r="W518" i="3" s="1"/>
  <c r="U518" i="3"/>
  <c r="T518" i="3"/>
  <c r="S518" i="3"/>
  <c r="V517" i="3"/>
  <c r="W517" i="3" s="1"/>
  <c r="U517" i="3"/>
  <c r="T517" i="3"/>
  <c r="S517" i="3"/>
  <c r="V516" i="3"/>
  <c r="W516" i="3" s="1"/>
  <c r="U516" i="3"/>
  <c r="T516" i="3"/>
  <c r="S516" i="3"/>
  <c r="V515" i="3"/>
  <c r="W515" i="3" s="1"/>
  <c r="U515" i="3"/>
  <c r="T515" i="3"/>
  <c r="S515" i="3"/>
  <c r="V514" i="3"/>
  <c r="W514" i="3" s="1"/>
  <c r="U514" i="3"/>
  <c r="T514" i="3"/>
  <c r="S514" i="3"/>
  <c r="V513" i="3"/>
  <c r="W513" i="3" s="1"/>
  <c r="U513" i="3"/>
  <c r="T513" i="3"/>
  <c r="S513" i="3"/>
  <c r="V512" i="3"/>
  <c r="W512" i="3" s="1"/>
  <c r="U512" i="3"/>
  <c r="T512" i="3"/>
  <c r="S512" i="3"/>
  <c r="V511" i="3"/>
  <c r="W511" i="3" s="1"/>
  <c r="U511" i="3"/>
  <c r="T511" i="3"/>
  <c r="S511" i="3"/>
  <c r="V510" i="3"/>
  <c r="W510" i="3" s="1"/>
  <c r="U510" i="3"/>
  <c r="T510" i="3"/>
  <c r="S510" i="3"/>
  <c r="V509" i="3"/>
  <c r="W509" i="3" s="1"/>
  <c r="U509" i="3"/>
  <c r="T509" i="3"/>
  <c r="S509" i="3"/>
  <c r="V508" i="3"/>
  <c r="W508" i="3" s="1"/>
  <c r="U508" i="3"/>
  <c r="T508" i="3"/>
  <c r="S508" i="3"/>
  <c r="V507" i="3"/>
  <c r="W507" i="3" s="1"/>
  <c r="U507" i="3"/>
  <c r="T507" i="3"/>
  <c r="S507" i="3"/>
  <c r="V506" i="3"/>
  <c r="W506" i="3" s="1"/>
  <c r="U506" i="3"/>
  <c r="T506" i="3"/>
  <c r="S506" i="3"/>
  <c r="V505" i="3"/>
  <c r="W505" i="3" s="1"/>
  <c r="U505" i="3"/>
  <c r="T505" i="3"/>
  <c r="S505" i="3"/>
  <c r="V504" i="3"/>
  <c r="W504" i="3" s="1"/>
  <c r="U504" i="3"/>
  <c r="T504" i="3"/>
  <c r="S504" i="3"/>
  <c r="V503" i="3"/>
  <c r="W503" i="3" s="1"/>
  <c r="U503" i="3"/>
  <c r="T503" i="3"/>
  <c r="S503" i="3"/>
  <c r="V502" i="3"/>
  <c r="W502" i="3" s="1"/>
  <c r="U502" i="3"/>
  <c r="T502" i="3"/>
  <c r="S502" i="3"/>
  <c r="V501" i="3"/>
  <c r="W501" i="3" s="1"/>
  <c r="U501" i="3"/>
  <c r="T501" i="3"/>
  <c r="S501" i="3"/>
  <c r="V500" i="3"/>
  <c r="W500" i="3" s="1"/>
  <c r="U500" i="3"/>
  <c r="T500" i="3"/>
  <c r="S500" i="3"/>
  <c r="V499" i="3"/>
  <c r="W499" i="3" s="1"/>
  <c r="U499" i="3"/>
  <c r="T499" i="3"/>
  <c r="S499" i="3"/>
  <c r="V498" i="3"/>
  <c r="W498" i="3" s="1"/>
  <c r="U498" i="3"/>
  <c r="T498" i="3"/>
  <c r="S498" i="3"/>
  <c r="V497" i="3"/>
  <c r="W497" i="3" s="1"/>
  <c r="U497" i="3"/>
  <c r="T497" i="3"/>
  <c r="S497" i="3"/>
  <c r="V496" i="3"/>
  <c r="W496" i="3" s="1"/>
  <c r="U496" i="3"/>
  <c r="T496" i="3"/>
  <c r="S496" i="3"/>
  <c r="V495" i="3"/>
  <c r="W495" i="3" s="1"/>
  <c r="U495" i="3"/>
  <c r="T495" i="3"/>
  <c r="S495" i="3"/>
  <c r="V494" i="3"/>
  <c r="W494" i="3" s="1"/>
  <c r="U494" i="3"/>
  <c r="T494" i="3"/>
  <c r="S494" i="3"/>
  <c r="V493" i="3"/>
  <c r="W493" i="3" s="1"/>
  <c r="U493" i="3"/>
  <c r="T493" i="3"/>
  <c r="S493" i="3"/>
  <c r="V492" i="3"/>
  <c r="W492" i="3" s="1"/>
  <c r="U492" i="3"/>
  <c r="T492" i="3"/>
  <c r="S492" i="3"/>
  <c r="V491" i="3"/>
  <c r="W491" i="3" s="1"/>
  <c r="U491" i="3"/>
  <c r="T491" i="3"/>
  <c r="S491" i="3"/>
  <c r="V490" i="3"/>
  <c r="W490" i="3" s="1"/>
  <c r="U490" i="3"/>
  <c r="T490" i="3"/>
  <c r="S490" i="3"/>
  <c r="V489" i="3"/>
  <c r="W489" i="3" s="1"/>
  <c r="U489" i="3"/>
  <c r="T489" i="3"/>
  <c r="S489" i="3"/>
  <c r="V488" i="3"/>
  <c r="W488" i="3" s="1"/>
  <c r="U488" i="3"/>
  <c r="T488" i="3"/>
  <c r="S488" i="3"/>
  <c r="V487" i="3"/>
  <c r="W487" i="3" s="1"/>
  <c r="U487" i="3"/>
  <c r="T487" i="3"/>
  <c r="S487" i="3"/>
  <c r="V486" i="3"/>
  <c r="W486" i="3" s="1"/>
  <c r="U486" i="3"/>
  <c r="T486" i="3"/>
  <c r="S486" i="3"/>
  <c r="V485" i="3"/>
  <c r="W485" i="3" s="1"/>
  <c r="U485" i="3"/>
  <c r="T485" i="3"/>
  <c r="S485" i="3"/>
  <c r="V484" i="3"/>
  <c r="W484" i="3" s="1"/>
  <c r="U484" i="3"/>
  <c r="T484" i="3"/>
  <c r="S484" i="3"/>
  <c r="V483" i="3"/>
  <c r="W483" i="3" s="1"/>
  <c r="U483" i="3"/>
  <c r="T483" i="3"/>
  <c r="S483" i="3"/>
  <c r="V482" i="3"/>
  <c r="W482" i="3" s="1"/>
  <c r="U482" i="3"/>
  <c r="T482" i="3"/>
  <c r="S482" i="3"/>
  <c r="V481" i="3"/>
  <c r="W481" i="3" s="1"/>
  <c r="U481" i="3"/>
  <c r="T481" i="3"/>
  <c r="S481" i="3"/>
  <c r="V480" i="3"/>
  <c r="W480" i="3" s="1"/>
  <c r="U480" i="3"/>
  <c r="T480" i="3"/>
  <c r="S480" i="3"/>
  <c r="V479" i="3"/>
  <c r="W479" i="3" s="1"/>
  <c r="U479" i="3"/>
  <c r="T479" i="3"/>
  <c r="S479" i="3"/>
  <c r="V478" i="3"/>
  <c r="W478" i="3" s="1"/>
  <c r="U478" i="3"/>
  <c r="T478" i="3"/>
  <c r="S478" i="3"/>
  <c r="V477" i="3"/>
  <c r="W477" i="3" s="1"/>
  <c r="U477" i="3"/>
  <c r="T477" i="3"/>
  <c r="S477" i="3"/>
  <c r="V476" i="3"/>
  <c r="W476" i="3" s="1"/>
  <c r="U476" i="3"/>
  <c r="T476" i="3"/>
  <c r="S476" i="3"/>
  <c r="V475" i="3"/>
  <c r="W475" i="3" s="1"/>
  <c r="U475" i="3"/>
  <c r="T475" i="3"/>
  <c r="S475" i="3"/>
  <c r="V474" i="3"/>
  <c r="W474" i="3" s="1"/>
  <c r="U474" i="3"/>
  <c r="T474" i="3"/>
  <c r="S474" i="3"/>
  <c r="V473" i="3"/>
  <c r="W473" i="3" s="1"/>
  <c r="U473" i="3"/>
  <c r="T473" i="3"/>
  <c r="S473" i="3"/>
  <c r="V472" i="3"/>
  <c r="W472" i="3" s="1"/>
  <c r="U472" i="3"/>
  <c r="T472" i="3"/>
  <c r="S472" i="3"/>
  <c r="V471" i="3"/>
  <c r="W471" i="3" s="1"/>
  <c r="U471" i="3"/>
  <c r="T471" i="3"/>
  <c r="S471" i="3"/>
  <c r="V470" i="3"/>
  <c r="W470" i="3" s="1"/>
  <c r="U470" i="3"/>
  <c r="T470" i="3"/>
  <c r="S470" i="3"/>
  <c r="V469" i="3"/>
  <c r="W469" i="3" s="1"/>
  <c r="U469" i="3"/>
  <c r="T469" i="3"/>
  <c r="S469" i="3"/>
  <c r="V468" i="3"/>
  <c r="W468" i="3" s="1"/>
  <c r="U468" i="3"/>
  <c r="T468" i="3"/>
  <c r="S468" i="3"/>
  <c r="V467" i="3"/>
  <c r="W467" i="3" s="1"/>
  <c r="U467" i="3"/>
  <c r="T467" i="3"/>
  <c r="S467" i="3"/>
  <c r="V466" i="3"/>
  <c r="W466" i="3" s="1"/>
  <c r="U466" i="3"/>
  <c r="T466" i="3"/>
  <c r="S466" i="3"/>
  <c r="V465" i="3"/>
  <c r="W465" i="3" s="1"/>
  <c r="U465" i="3"/>
  <c r="T465" i="3"/>
  <c r="S465" i="3"/>
  <c r="V464" i="3"/>
  <c r="W464" i="3" s="1"/>
  <c r="U464" i="3"/>
  <c r="T464" i="3"/>
  <c r="S464" i="3"/>
  <c r="V463" i="3"/>
  <c r="W463" i="3" s="1"/>
  <c r="U463" i="3"/>
  <c r="T463" i="3"/>
  <c r="S463" i="3"/>
  <c r="V462" i="3"/>
  <c r="W462" i="3" s="1"/>
  <c r="U462" i="3"/>
  <c r="T462" i="3"/>
  <c r="S462" i="3"/>
  <c r="V461" i="3"/>
  <c r="W461" i="3" s="1"/>
  <c r="U461" i="3"/>
  <c r="T461" i="3"/>
  <c r="S461" i="3"/>
  <c r="V460" i="3"/>
  <c r="W460" i="3" s="1"/>
  <c r="U460" i="3"/>
  <c r="T460" i="3"/>
  <c r="S460" i="3"/>
  <c r="V459" i="3"/>
  <c r="W459" i="3" s="1"/>
  <c r="U459" i="3"/>
  <c r="T459" i="3"/>
  <c r="S459" i="3"/>
  <c r="V458" i="3"/>
  <c r="W458" i="3" s="1"/>
  <c r="U458" i="3"/>
  <c r="T458" i="3"/>
  <c r="S458" i="3"/>
  <c r="V457" i="3"/>
  <c r="W457" i="3" s="1"/>
  <c r="U457" i="3"/>
  <c r="T457" i="3"/>
  <c r="S457" i="3"/>
  <c r="V456" i="3"/>
  <c r="W456" i="3" s="1"/>
  <c r="U456" i="3"/>
  <c r="T456" i="3"/>
  <c r="S456" i="3"/>
  <c r="V455" i="3"/>
  <c r="W455" i="3" s="1"/>
  <c r="U455" i="3"/>
  <c r="T455" i="3"/>
  <c r="S455" i="3"/>
  <c r="V454" i="3"/>
  <c r="W454" i="3" s="1"/>
  <c r="U454" i="3"/>
  <c r="T454" i="3"/>
  <c r="S454" i="3"/>
  <c r="V453" i="3"/>
  <c r="W453" i="3" s="1"/>
  <c r="U453" i="3"/>
  <c r="T453" i="3"/>
  <c r="S453" i="3"/>
  <c r="V452" i="3"/>
  <c r="W452" i="3" s="1"/>
  <c r="U452" i="3"/>
  <c r="T452" i="3"/>
  <c r="S452" i="3"/>
  <c r="V451" i="3"/>
  <c r="W451" i="3" s="1"/>
  <c r="U451" i="3"/>
  <c r="T451" i="3"/>
  <c r="S451" i="3"/>
  <c r="V450" i="3"/>
  <c r="W450" i="3" s="1"/>
  <c r="U450" i="3"/>
  <c r="T450" i="3"/>
  <c r="S450" i="3"/>
  <c r="V449" i="3"/>
  <c r="W449" i="3" s="1"/>
  <c r="U449" i="3"/>
  <c r="T449" i="3"/>
  <c r="S449" i="3"/>
  <c r="V448" i="3"/>
  <c r="W448" i="3" s="1"/>
  <c r="U448" i="3"/>
  <c r="T448" i="3"/>
  <c r="S448" i="3"/>
  <c r="V447" i="3"/>
  <c r="W447" i="3" s="1"/>
  <c r="U447" i="3"/>
  <c r="T447" i="3"/>
  <c r="S447" i="3"/>
  <c r="V446" i="3"/>
  <c r="W446" i="3" s="1"/>
  <c r="U446" i="3"/>
  <c r="T446" i="3"/>
  <c r="S446" i="3"/>
  <c r="V445" i="3"/>
  <c r="W445" i="3" s="1"/>
  <c r="U445" i="3"/>
  <c r="T445" i="3"/>
  <c r="S445" i="3"/>
  <c r="W444" i="3"/>
  <c r="V444" i="3"/>
  <c r="U444" i="3"/>
  <c r="T444" i="3"/>
  <c r="S444" i="3"/>
  <c r="V443" i="3"/>
  <c r="W443" i="3" s="1"/>
  <c r="U443" i="3"/>
  <c r="T443" i="3"/>
  <c r="S443" i="3"/>
  <c r="V442" i="3"/>
  <c r="W442" i="3" s="1"/>
  <c r="U442" i="3"/>
  <c r="T442" i="3"/>
  <c r="S442" i="3"/>
  <c r="V441" i="3"/>
  <c r="W441" i="3" s="1"/>
  <c r="U441" i="3"/>
  <c r="T441" i="3"/>
  <c r="S441" i="3"/>
  <c r="V440" i="3"/>
  <c r="W440" i="3" s="1"/>
  <c r="U440" i="3"/>
  <c r="T440" i="3"/>
  <c r="S440" i="3"/>
  <c r="V439" i="3"/>
  <c r="W439" i="3" s="1"/>
  <c r="U439" i="3"/>
  <c r="T439" i="3"/>
  <c r="S439" i="3"/>
  <c r="V438" i="3"/>
  <c r="W438" i="3" s="1"/>
  <c r="U438" i="3"/>
  <c r="T438" i="3"/>
  <c r="S438" i="3"/>
  <c r="V437" i="3"/>
  <c r="W437" i="3" s="1"/>
  <c r="U437" i="3"/>
  <c r="T437" i="3"/>
  <c r="S437" i="3"/>
  <c r="V436" i="3"/>
  <c r="W436" i="3" s="1"/>
  <c r="U436" i="3"/>
  <c r="T436" i="3"/>
  <c r="S436" i="3"/>
  <c r="V435" i="3"/>
  <c r="W435" i="3" s="1"/>
  <c r="U435" i="3"/>
  <c r="T435" i="3"/>
  <c r="S435" i="3"/>
  <c r="V434" i="3"/>
  <c r="W434" i="3" s="1"/>
  <c r="U434" i="3"/>
  <c r="T434" i="3"/>
  <c r="S434" i="3"/>
  <c r="V433" i="3"/>
  <c r="W433" i="3" s="1"/>
  <c r="U433" i="3"/>
  <c r="T433" i="3"/>
  <c r="S433" i="3"/>
  <c r="V432" i="3"/>
  <c r="W432" i="3" s="1"/>
  <c r="U432" i="3"/>
  <c r="T432" i="3"/>
  <c r="S432" i="3"/>
  <c r="V431" i="3"/>
  <c r="W431" i="3" s="1"/>
  <c r="U431" i="3"/>
  <c r="T431" i="3"/>
  <c r="S431" i="3"/>
  <c r="V430" i="3"/>
  <c r="W430" i="3" s="1"/>
  <c r="U430" i="3"/>
  <c r="T430" i="3"/>
  <c r="S430" i="3"/>
  <c r="V429" i="3"/>
  <c r="W429" i="3" s="1"/>
  <c r="U429" i="3"/>
  <c r="T429" i="3"/>
  <c r="S429" i="3"/>
  <c r="V428" i="3"/>
  <c r="W428" i="3" s="1"/>
  <c r="U428" i="3"/>
  <c r="T428" i="3"/>
  <c r="S428" i="3"/>
  <c r="V427" i="3"/>
  <c r="W427" i="3" s="1"/>
  <c r="U427" i="3"/>
  <c r="T427" i="3"/>
  <c r="S427" i="3"/>
  <c r="V426" i="3"/>
  <c r="W426" i="3" s="1"/>
  <c r="U426" i="3"/>
  <c r="T426" i="3"/>
  <c r="S426" i="3"/>
  <c r="V425" i="3"/>
  <c r="W425" i="3" s="1"/>
  <c r="U425" i="3"/>
  <c r="T425" i="3"/>
  <c r="S425" i="3"/>
  <c r="W424" i="3"/>
  <c r="V424" i="3"/>
  <c r="U424" i="3"/>
  <c r="T424" i="3"/>
  <c r="S424" i="3"/>
  <c r="V423" i="3"/>
  <c r="W423" i="3" s="1"/>
  <c r="U423" i="3"/>
  <c r="T423" i="3"/>
  <c r="S423" i="3"/>
  <c r="V422" i="3"/>
  <c r="W422" i="3" s="1"/>
  <c r="U422" i="3"/>
  <c r="T422" i="3"/>
  <c r="S422" i="3"/>
  <c r="V421" i="3"/>
  <c r="W421" i="3" s="1"/>
  <c r="U421" i="3"/>
  <c r="T421" i="3"/>
  <c r="S421" i="3"/>
  <c r="V420" i="3"/>
  <c r="W420" i="3" s="1"/>
  <c r="U420" i="3"/>
  <c r="T420" i="3"/>
  <c r="S420" i="3"/>
  <c r="V419" i="3"/>
  <c r="W419" i="3" s="1"/>
  <c r="U419" i="3"/>
  <c r="T419" i="3"/>
  <c r="S419" i="3"/>
  <c r="V418" i="3"/>
  <c r="W418" i="3" s="1"/>
  <c r="U418" i="3"/>
  <c r="T418" i="3"/>
  <c r="S418" i="3"/>
  <c r="V417" i="3"/>
  <c r="W417" i="3" s="1"/>
  <c r="U417" i="3"/>
  <c r="T417" i="3"/>
  <c r="S417" i="3"/>
  <c r="V416" i="3"/>
  <c r="W416" i="3" s="1"/>
  <c r="U416" i="3"/>
  <c r="T416" i="3"/>
  <c r="S416" i="3"/>
  <c r="V415" i="3"/>
  <c r="W415" i="3" s="1"/>
  <c r="U415" i="3"/>
  <c r="T415" i="3"/>
  <c r="S415" i="3"/>
  <c r="V414" i="3"/>
  <c r="W414" i="3" s="1"/>
  <c r="U414" i="3"/>
  <c r="T414" i="3"/>
  <c r="S414" i="3"/>
  <c r="V413" i="3"/>
  <c r="W413" i="3" s="1"/>
  <c r="U413" i="3"/>
  <c r="T413" i="3"/>
  <c r="S413" i="3"/>
  <c r="V412" i="3"/>
  <c r="W412" i="3" s="1"/>
  <c r="U412" i="3"/>
  <c r="T412" i="3"/>
  <c r="S412" i="3"/>
  <c r="V411" i="3"/>
  <c r="W411" i="3" s="1"/>
  <c r="U411" i="3"/>
  <c r="T411" i="3"/>
  <c r="S411" i="3"/>
  <c r="V410" i="3"/>
  <c r="W410" i="3" s="1"/>
  <c r="U410" i="3"/>
  <c r="T410" i="3"/>
  <c r="S410" i="3"/>
  <c r="V409" i="3"/>
  <c r="W409" i="3" s="1"/>
  <c r="U409" i="3"/>
  <c r="T409" i="3"/>
  <c r="S409" i="3"/>
  <c r="V408" i="3"/>
  <c r="W408" i="3" s="1"/>
  <c r="U408" i="3"/>
  <c r="T408" i="3"/>
  <c r="S408" i="3"/>
  <c r="V407" i="3"/>
  <c r="W407" i="3" s="1"/>
  <c r="U407" i="3"/>
  <c r="T407" i="3"/>
  <c r="S407" i="3"/>
  <c r="V406" i="3"/>
  <c r="W406" i="3" s="1"/>
  <c r="U406" i="3"/>
  <c r="T406" i="3"/>
  <c r="S406" i="3"/>
  <c r="V405" i="3"/>
  <c r="W405" i="3" s="1"/>
  <c r="U405" i="3"/>
  <c r="T405" i="3"/>
  <c r="S405" i="3"/>
  <c r="V404" i="3"/>
  <c r="W404" i="3" s="1"/>
  <c r="U404" i="3"/>
  <c r="T404" i="3"/>
  <c r="S404" i="3"/>
  <c r="V403" i="3"/>
  <c r="W403" i="3" s="1"/>
  <c r="U403" i="3"/>
  <c r="T403" i="3"/>
  <c r="S403" i="3"/>
  <c r="V402" i="3"/>
  <c r="W402" i="3" s="1"/>
  <c r="U402" i="3"/>
  <c r="T402" i="3"/>
  <c r="S402" i="3"/>
  <c r="V401" i="3"/>
  <c r="W401" i="3" s="1"/>
  <c r="U401" i="3"/>
  <c r="T401" i="3"/>
  <c r="S401" i="3"/>
  <c r="V400" i="3"/>
  <c r="W400" i="3" s="1"/>
  <c r="U400" i="3"/>
  <c r="T400" i="3"/>
  <c r="S400" i="3"/>
  <c r="V399" i="3"/>
  <c r="W399" i="3" s="1"/>
  <c r="U399" i="3"/>
  <c r="T399" i="3"/>
  <c r="S399" i="3"/>
  <c r="V398" i="3"/>
  <c r="W398" i="3" s="1"/>
  <c r="U398" i="3"/>
  <c r="T398" i="3"/>
  <c r="S398" i="3"/>
  <c r="V397" i="3"/>
  <c r="W397" i="3" s="1"/>
  <c r="U397" i="3"/>
  <c r="T397" i="3"/>
  <c r="S397" i="3"/>
  <c r="V396" i="3"/>
  <c r="W396" i="3" s="1"/>
  <c r="U396" i="3"/>
  <c r="T396" i="3"/>
  <c r="S396" i="3"/>
  <c r="V395" i="3"/>
  <c r="W395" i="3" s="1"/>
  <c r="U395" i="3"/>
  <c r="T395" i="3"/>
  <c r="S395" i="3"/>
  <c r="V394" i="3"/>
  <c r="W394" i="3" s="1"/>
  <c r="U394" i="3"/>
  <c r="T394" i="3"/>
  <c r="S394" i="3"/>
  <c r="V393" i="3"/>
  <c r="W393" i="3" s="1"/>
  <c r="U393" i="3"/>
  <c r="T393" i="3"/>
  <c r="S393" i="3"/>
  <c r="V392" i="3"/>
  <c r="W392" i="3" s="1"/>
  <c r="U392" i="3"/>
  <c r="T392" i="3"/>
  <c r="S392" i="3"/>
  <c r="V391" i="3"/>
  <c r="W391" i="3" s="1"/>
  <c r="U391" i="3"/>
  <c r="T391" i="3"/>
  <c r="S391" i="3"/>
  <c r="V390" i="3"/>
  <c r="W390" i="3" s="1"/>
  <c r="U390" i="3"/>
  <c r="T390" i="3"/>
  <c r="S390" i="3"/>
  <c r="V389" i="3"/>
  <c r="W389" i="3" s="1"/>
  <c r="U389" i="3"/>
  <c r="T389" i="3"/>
  <c r="S389" i="3"/>
  <c r="V388" i="3"/>
  <c r="W388" i="3" s="1"/>
  <c r="U388" i="3"/>
  <c r="T388" i="3"/>
  <c r="S388" i="3"/>
  <c r="V387" i="3"/>
  <c r="W387" i="3" s="1"/>
  <c r="U387" i="3"/>
  <c r="T387" i="3"/>
  <c r="S387" i="3"/>
  <c r="V386" i="3"/>
  <c r="W386" i="3" s="1"/>
  <c r="U386" i="3"/>
  <c r="T386" i="3"/>
  <c r="S386" i="3"/>
  <c r="V385" i="3"/>
  <c r="W385" i="3" s="1"/>
  <c r="U385" i="3"/>
  <c r="T385" i="3"/>
  <c r="S385" i="3"/>
  <c r="V384" i="3"/>
  <c r="W384" i="3" s="1"/>
  <c r="U384" i="3"/>
  <c r="T384" i="3"/>
  <c r="S384" i="3"/>
  <c r="V383" i="3"/>
  <c r="W383" i="3" s="1"/>
  <c r="U383" i="3"/>
  <c r="T383" i="3"/>
  <c r="S383" i="3"/>
  <c r="V382" i="3"/>
  <c r="W382" i="3" s="1"/>
  <c r="U382" i="3"/>
  <c r="T382" i="3"/>
  <c r="S382" i="3"/>
  <c r="V381" i="3"/>
  <c r="W381" i="3" s="1"/>
  <c r="U381" i="3"/>
  <c r="T381" i="3"/>
  <c r="S381" i="3"/>
  <c r="V380" i="3"/>
  <c r="W380" i="3" s="1"/>
  <c r="U380" i="3"/>
  <c r="T380" i="3"/>
  <c r="S380" i="3"/>
  <c r="V379" i="3"/>
  <c r="W379" i="3" s="1"/>
  <c r="U379" i="3"/>
  <c r="T379" i="3"/>
  <c r="S379" i="3"/>
  <c r="V378" i="3"/>
  <c r="W378" i="3" s="1"/>
  <c r="U378" i="3"/>
  <c r="T378" i="3"/>
  <c r="S378" i="3"/>
  <c r="V377" i="3"/>
  <c r="W377" i="3" s="1"/>
  <c r="U377" i="3"/>
  <c r="T377" i="3"/>
  <c r="S377" i="3"/>
  <c r="V376" i="3"/>
  <c r="W376" i="3" s="1"/>
  <c r="U376" i="3"/>
  <c r="T376" i="3"/>
  <c r="S376" i="3"/>
  <c r="V375" i="3"/>
  <c r="W375" i="3" s="1"/>
  <c r="U375" i="3"/>
  <c r="T375" i="3"/>
  <c r="S375" i="3"/>
  <c r="V374" i="3"/>
  <c r="W374" i="3" s="1"/>
  <c r="U374" i="3"/>
  <c r="T374" i="3"/>
  <c r="S374" i="3"/>
  <c r="V373" i="3"/>
  <c r="W373" i="3" s="1"/>
  <c r="U373" i="3"/>
  <c r="T373" i="3"/>
  <c r="S373" i="3"/>
  <c r="V372" i="3"/>
  <c r="W372" i="3" s="1"/>
  <c r="U372" i="3"/>
  <c r="T372" i="3"/>
  <c r="S372" i="3"/>
  <c r="V371" i="3"/>
  <c r="W371" i="3" s="1"/>
  <c r="U371" i="3"/>
  <c r="T371" i="3"/>
  <c r="S371" i="3"/>
  <c r="V370" i="3"/>
  <c r="W370" i="3" s="1"/>
  <c r="U370" i="3"/>
  <c r="T370" i="3"/>
  <c r="S370" i="3"/>
  <c r="V369" i="3"/>
  <c r="W369" i="3" s="1"/>
  <c r="U369" i="3"/>
  <c r="T369" i="3"/>
  <c r="S369" i="3"/>
  <c r="V368" i="3"/>
  <c r="W368" i="3" s="1"/>
  <c r="U368" i="3"/>
  <c r="T368" i="3"/>
  <c r="S368" i="3"/>
  <c r="V367" i="3"/>
  <c r="W367" i="3" s="1"/>
  <c r="U367" i="3"/>
  <c r="T367" i="3"/>
  <c r="S367" i="3"/>
  <c r="V366" i="3"/>
  <c r="W366" i="3" s="1"/>
  <c r="U366" i="3"/>
  <c r="T366" i="3"/>
  <c r="S366" i="3"/>
  <c r="V365" i="3"/>
  <c r="W365" i="3" s="1"/>
  <c r="U365" i="3"/>
  <c r="T365" i="3"/>
  <c r="S365" i="3"/>
  <c r="V364" i="3"/>
  <c r="W364" i="3" s="1"/>
  <c r="U364" i="3"/>
  <c r="T364" i="3"/>
  <c r="S364" i="3"/>
  <c r="V363" i="3"/>
  <c r="W363" i="3" s="1"/>
  <c r="U363" i="3"/>
  <c r="T363" i="3"/>
  <c r="S363" i="3"/>
  <c r="V362" i="3"/>
  <c r="W362" i="3" s="1"/>
  <c r="U362" i="3"/>
  <c r="T362" i="3"/>
  <c r="S362" i="3"/>
  <c r="V361" i="3"/>
  <c r="W361" i="3" s="1"/>
  <c r="U361" i="3"/>
  <c r="T361" i="3"/>
  <c r="S361" i="3"/>
  <c r="V360" i="3"/>
  <c r="W360" i="3" s="1"/>
  <c r="U360" i="3"/>
  <c r="T360" i="3"/>
  <c r="S360" i="3"/>
  <c r="V359" i="3"/>
  <c r="W359" i="3" s="1"/>
  <c r="U359" i="3"/>
  <c r="T359" i="3"/>
  <c r="S359" i="3"/>
  <c r="V358" i="3"/>
  <c r="W358" i="3" s="1"/>
  <c r="U358" i="3"/>
  <c r="T358" i="3"/>
  <c r="S358" i="3"/>
  <c r="V357" i="3"/>
  <c r="W357" i="3" s="1"/>
  <c r="U357" i="3"/>
  <c r="T357" i="3"/>
  <c r="S357" i="3"/>
  <c r="V356" i="3"/>
  <c r="W356" i="3" s="1"/>
  <c r="U356" i="3"/>
  <c r="T356" i="3"/>
  <c r="S356" i="3"/>
  <c r="V355" i="3"/>
  <c r="W355" i="3" s="1"/>
  <c r="U355" i="3"/>
  <c r="T355" i="3"/>
  <c r="S355" i="3"/>
  <c r="V354" i="3"/>
  <c r="W354" i="3" s="1"/>
  <c r="U354" i="3"/>
  <c r="T354" i="3"/>
  <c r="S354" i="3"/>
  <c r="V353" i="3"/>
  <c r="W353" i="3" s="1"/>
  <c r="U353" i="3"/>
  <c r="T353" i="3"/>
  <c r="S353" i="3"/>
  <c r="V352" i="3"/>
  <c r="W352" i="3" s="1"/>
  <c r="U352" i="3"/>
  <c r="T352" i="3"/>
  <c r="S352" i="3"/>
  <c r="V351" i="3"/>
  <c r="W351" i="3" s="1"/>
  <c r="U351" i="3"/>
  <c r="T351" i="3"/>
  <c r="S351" i="3"/>
  <c r="V350" i="3"/>
  <c r="W350" i="3" s="1"/>
  <c r="U350" i="3"/>
  <c r="T350" i="3"/>
  <c r="S350" i="3"/>
  <c r="V349" i="3"/>
  <c r="W349" i="3" s="1"/>
  <c r="U349" i="3"/>
  <c r="T349" i="3"/>
  <c r="S349" i="3"/>
  <c r="V348" i="3"/>
  <c r="W348" i="3" s="1"/>
  <c r="U348" i="3"/>
  <c r="T348" i="3"/>
  <c r="S348" i="3"/>
  <c r="V347" i="3"/>
  <c r="W347" i="3" s="1"/>
  <c r="U347" i="3"/>
  <c r="T347" i="3"/>
  <c r="S347" i="3"/>
  <c r="V346" i="3"/>
  <c r="W346" i="3" s="1"/>
  <c r="U346" i="3"/>
  <c r="T346" i="3"/>
  <c r="S346" i="3"/>
  <c r="V345" i="3"/>
  <c r="W345" i="3" s="1"/>
  <c r="U345" i="3"/>
  <c r="T345" i="3"/>
  <c r="S345" i="3"/>
  <c r="V344" i="3"/>
  <c r="W344" i="3" s="1"/>
  <c r="U344" i="3"/>
  <c r="T344" i="3"/>
  <c r="S344" i="3"/>
  <c r="V343" i="3"/>
  <c r="W343" i="3" s="1"/>
  <c r="U343" i="3"/>
  <c r="T343" i="3"/>
  <c r="S343" i="3"/>
  <c r="V342" i="3"/>
  <c r="W342" i="3" s="1"/>
  <c r="U342" i="3"/>
  <c r="T342" i="3"/>
  <c r="S342" i="3"/>
  <c r="V341" i="3"/>
  <c r="W341" i="3" s="1"/>
  <c r="U341" i="3"/>
  <c r="T341" i="3"/>
  <c r="S341" i="3"/>
  <c r="V340" i="3"/>
  <c r="W340" i="3" s="1"/>
  <c r="U340" i="3"/>
  <c r="T340" i="3"/>
  <c r="S340" i="3"/>
  <c r="V339" i="3"/>
  <c r="W339" i="3" s="1"/>
  <c r="U339" i="3"/>
  <c r="T339" i="3"/>
  <c r="S339" i="3"/>
  <c r="V338" i="3"/>
  <c r="W338" i="3" s="1"/>
  <c r="U338" i="3"/>
  <c r="T338" i="3"/>
  <c r="S338" i="3"/>
  <c r="V337" i="3"/>
  <c r="W337" i="3" s="1"/>
  <c r="U337" i="3"/>
  <c r="T337" i="3"/>
  <c r="S337" i="3"/>
  <c r="V336" i="3"/>
  <c r="W336" i="3" s="1"/>
  <c r="U336" i="3"/>
  <c r="T336" i="3"/>
  <c r="S336" i="3"/>
  <c r="V335" i="3"/>
  <c r="W335" i="3" s="1"/>
  <c r="U335" i="3"/>
  <c r="T335" i="3"/>
  <c r="S335" i="3"/>
  <c r="V334" i="3"/>
  <c r="W334" i="3" s="1"/>
  <c r="U334" i="3"/>
  <c r="T334" i="3"/>
  <c r="S334" i="3"/>
  <c r="V333" i="3"/>
  <c r="W333" i="3" s="1"/>
  <c r="U333" i="3"/>
  <c r="T333" i="3"/>
  <c r="S333" i="3"/>
  <c r="V332" i="3"/>
  <c r="W332" i="3" s="1"/>
  <c r="U332" i="3"/>
  <c r="T332" i="3"/>
  <c r="S332" i="3"/>
  <c r="V331" i="3"/>
  <c r="W331" i="3" s="1"/>
  <c r="U331" i="3"/>
  <c r="T331" i="3"/>
  <c r="S331" i="3"/>
  <c r="V330" i="3"/>
  <c r="W330" i="3" s="1"/>
  <c r="U330" i="3"/>
  <c r="T330" i="3"/>
  <c r="S330" i="3"/>
  <c r="V329" i="3"/>
  <c r="W329" i="3" s="1"/>
  <c r="U329" i="3"/>
  <c r="T329" i="3"/>
  <c r="S329" i="3"/>
  <c r="V328" i="3"/>
  <c r="W328" i="3" s="1"/>
  <c r="U328" i="3"/>
  <c r="T328" i="3"/>
  <c r="S328" i="3"/>
  <c r="V327" i="3"/>
  <c r="W327" i="3" s="1"/>
  <c r="U327" i="3"/>
  <c r="T327" i="3"/>
  <c r="S327" i="3"/>
  <c r="V326" i="3"/>
  <c r="W326" i="3" s="1"/>
  <c r="U326" i="3"/>
  <c r="T326" i="3"/>
  <c r="S326" i="3"/>
  <c r="V325" i="3"/>
  <c r="W325" i="3" s="1"/>
  <c r="U325" i="3"/>
  <c r="T325" i="3"/>
  <c r="S325" i="3"/>
  <c r="V324" i="3"/>
  <c r="W324" i="3" s="1"/>
  <c r="U324" i="3"/>
  <c r="T324" i="3"/>
  <c r="S324" i="3"/>
  <c r="V323" i="3"/>
  <c r="W323" i="3" s="1"/>
  <c r="U323" i="3"/>
  <c r="T323" i="3"/>
  <c r="S323" i="3"/>
  <c r="V322" i="3"/>
  <c r="W322" i="3" s="1"/>
  <c r="U322" i="3"/>
  <c r="T322" i="3"/>
  <c r="S322" i="3"/>
  <c r="V321" i="3"/>
  <c r="W321" i="3" s="1"/>
  <c r="U321" i="3"/>
  <c r="T321" i="3"/>
  <c r="S321" i="3"/>
  <c r="V320" i="3"/>
  <c r="W320" i="3" s="1"/>
  <c r="U320" i="3"/>
  <c r="T320" i="3"/>
  <c r="S320" i="3"/>
  <c r="V319" i="3"/>
  <c r="W319" i="3" s="1"/>
  <c r="U319" i="3"/>
  <c r="T319" i="3"/>
  <c r="S319" i="3"/>
  <c r="V318" i="3"/>
  <c r="W318" i="3" s="1"/>
  <c r="U318" i="3"/>
  <c r="T318" i="3"/>
  <c r="S318" i="3"/>
  <c r="V317" i="3"/>
  <c r="W317" i="3" s="1"/>
  <c r="U317" i="3"/>
  <c r="T317" i="3"/>
  <c r="S317" i="3"/>
  <c r="V316" i="3"/>
  <c r="W316" i="3" s="1"/>
  <c r="U316" i="3"/>
  <c r="T316" i="3"/>
  <c r="S316" i="3"/>
  <c r="V315" i="3"/>
  <c r="W315" i="3" s="1"/>
  <c r="U315" i="3"/>
  <c r="T315" i="3"/>
  <c r="S315" i="3"/>
  <c r="V314" i="3"/>
  <c r="W314" i="3" s="1"/>
  <c r="U314" i="3"/>
  <c r="T314" i="3"/>
  <c r="S314" i="3"/>
  <c r="V313" i="3"/>
  <c r="W313" i="3" s="1"/>
  <c r="U313" i="3"/>
  <c r="T313" i="3"/>
  <c r="S313" i="3"/>
  <c r="V312" i="3"/>
  <c r="W312" i="3" s="1"/>
  <c r="U312" i="3"/>
  <c r="T312" i="3"/>
  <c r="S312" i="3"/>
  <c r="V311" i="3"/>
  <c r="W311" i="3" s="1"/>
  <c r="U311" i="3"/>
  <c r="T311" i="3"/>
  <c r="S311" i="3"/>
  <c r="V310" i="3"/>
  <c r="W310" i="3" s="1"/>
  <c r="U310" i="3"/>
  <c r="T310" i="3"/>
  <c r="S310" i="3"/>
  <c r="V309" i="3"/>
  <c r="W309" i="3" s="1"/>
  <c r="U309" i="3"/>
  <c r="T309" i="3"/>
  <c r="S309" i="3"/>
  <c r="V308" i="3"/>
  <c r="W308" i="3" s="1"/>
  <c r="U308" i="3"/>
  <c r="T308" i="3"/>
  <c r="S308" i="3"/>
  <c r="V307" i="3"/>
  <c r="W307" i="3" s="1"/>
  <c r="U307" i="3"/>
  <c r="T307" i="3"/>
  <c r="S307" i="3"/>
  <c r="V306" i="3"/>
  <c r="W306" i="3" s="1"/>
  <c r="U306" i="3"/>
  <c r="T306" i="3"/>
  <c r="S306" i="3"/>
  <c r="V305" i="3"/>
  <c r="W305" i="3" s="1"/>
  <c r="U305" i="3"/>
  <c r="T305" i="3"/>
  <c r="S305" i="3"/>
  <c r="V304" i="3"/>
  <c r="W304" i="3" s="1"/>
  <c r="U304" i="3"/>
  <c r="T304" i="3"/>
  <c r="S304" i="3"/>
  <c r="V303" i="3"/>
  <c r="W303" i="3" s="1"/>
  <c r="U303" i="3"/>
  <c r="T303" i="3"/>
  <c r="S303" i="3"/>
  <c r="V302" i="3"/>
  <c r="W302" i="3" s="1"/>
  <c r="U302" i="3"/>
  <c r="T302" i="3"/>
  <c r="S302" i="3"/>
  <c r="V301" i="3"/>
  <c r="W301" i="3" s="1"/>
  <c r="U301" i="3"/>
  <c r="T301" i="3"/>
  <c r="S301" i="3"/>
  <c r="V300" i="3"/>
  <c r="W300" i="3" s="1"/>
  <c r="U300" i="3"/>
  <c r="T300" i="3"/>
  <c r="S300" i="3"/>
  <c r="V299" i="3"/>
  <c r="W299" i="3" s="1"/>
  <c r="U299" i="3"/>
  <c r="T299" i="3"/>
  <c r="S299" i="3"/>
  <c r="V298" i="3"/>
  <c r="W298" i="3" s="1"/>
  <c r="U298" i="3"/>
  <c r="T298" i="3"/>
  <c r="S298" i="3"/>
  <c r="V297" i="3"/>
  <c r="W297" i="3" s="1"/>
  <c r="U297" i="3"/>
  <c r="T297" i="3"/>
  <c r="S297" i="3"/>
  <c r="V296" i="3"/>
  <c r="W296" i="3" s="1"/>
  <c r="U296" i="3"/>
  <c r="T296" i="3"/>
  <c r="S296" i="3"/>
  <c r="V295" i="3"/>
  <c r="W295" i="3" s="1"/>
  <c r="U295" i="3"/>
  <c r="T295" i="3"/>
  <c r="S295" i="3"/>
  <c r="V294" i="3"/>
  <c r="W294" i="3" s="1"/>
  <c r="U294" i="3"/>
  <c r="T294" i="3"/>
  <c r="S294" i="3"/>
  <c r="V293" i="3"/>
  <c r="W293" i="3" s="1"/>
  <c r="U293" i="3"/>
  <c r="T293" i="3"/>
  <c r="S293" i="3"/>
  <c r="V292" i="3"/>
  <c r="W292" i="3" s="1"/>
  <c r="U292" i="3"/>
  <c r="T292" i="3"/>
  <c r="S292" i="3"/>
  <c r="V291" i="3"/>
  <c r="W291" i="3" s="1"/>
  <c r="U291" i="3"/>
  <c r="T291" i="3"/>
  <c r="S291" i="3"/>
  <c r="V290" i="3"/>
  <c r="W290" i="3" s="1"/>
  <c r="U290" i="3"/>
  <c r="T290" i="3"/>
  <c r="S290" i="3"/>
  <c r="V289" i="3"/>
  <c r="W289" i="3" s="1"/>
  <c r="U289" i="3"/>
  <c r="T289" i="3"/>
  <c r="S289" i="3"/>
  <c r="V288" i="3"/>
  <c r="W288" i="3" s="1"/>
  <c r="U288" i="3"/>
  <c r="T288" i="3"/>
  <c r="S288" i="3"/>
  <c r="V287" i="3"/>
  <c r="W287" i="3" s="1"/>
  <c r="U287" i="3"/>
  <c r="T287" i="3"/>
  <c r="S287" i="3"/>
  <c r="V286" i="3"/>
  <c r="W286" i="3" s="1"/>
  <c r="U286" i="3"/>
  <c r="T286" i="3"/>
  <c r="S286" i="3"/>
  <c r="V285" i="3"/>
  <c r="W285" i="3" s="1"/>
  <c r="U285" i="3"/>
  <c r="T285" i="3"/>
  <c r="S285" i="3"/>
  <c r="V284" i="3"/>
  <c r="W284" i="3" s="1"/>
  <c r="U284" i="3"/>
  <c r="T284" i="3"/>
  <c r="S284" i="3"/>
  <c r="V283" i="3"/>
  <c r="W283" i="3" s="1"/>
  <c r="U283" i="3"/>
  <c r="T283" i="3"/>
  <c r="S283" i="3"/>
  <c r="V282" i="3"/>
  <c r="W282" i="3" s="1"/>
  <c r="U282" i="3"/>
  <c r="T282" i="3"/>
  <c r="S282" i="3"/>
  <c r="V281" i="3"/>
  <c r="W281" i="3" s="1"/>
  <c r="U281" i="3"/>
  <c r="T281" i="3"/>
  <c r="S281" i="3"/>
  <c r="V280" i="3"/>
  <c r="W280" i="3" s="1"/>
  <c r="U280" i="3"/>
  <c r="T280" i="3"/>
  <c r="S280" i="3"/>
  <c r="V279" i="3"/>
  <c r="W279" i="3" s="1"/>
  <c r="U279" i="3"/>
  <c r="T279" i="3"/>
  <c r="S279" i="3"/>
  <c r="V278" i="3"/>
  <c r="W278" i="3" s="1"/>
  <c r="U278" i="3"/>
  <c r="T278" i="3"/>
  <c r="S278" i="3"/>
  <c r="V277" i="3"/>
  <c r="W277" i="3" s="1"/>
  <c r="U277" i="3"/>
  <c r="T277" i="3"/>
  <c r="S277" i="3"/>
  <c r="V276" i="3"/>
  <c r="W276" i="3" s="1"/>
  <c r="U276" i="3"/>
  <c r="T276" i="3"/>
  <c r="S276" i="3"/>
  <c r="V275" i="3"/>
  <c r="W275" i="3" s="1"/>
  <c r="U275" i="3"/>
  <c r="T275" i="3"/>
  <c r="S275" i="3"/>
  <c r="V274" i="3"/>
  <c r="W274" i="3" s="1"/>
  <c r="U274" i="3"/>
  <c r="T274" i="3"/>
  <c r="S274" i="3"/>
  <c r="V273" i="3"/>
  <c r="W273" i="3" s="1"/>
  <c r="U273" i="3"/>
  <c r="T273" i="3"/>
  <c r="S273" i="3"/>
  <c r="V272" i="3"/>
  <c r="W272" i="3" s="1"/>
  <c r="U272" i="3"/>
  <c r="T272" i="3"/>
  <c r="S272" i="3"/>
  <c r="V271" i="3"/>
  <c r="W271" i="3" s="1"/>
  <c r="U271" i="3"/>
  <c r="T271" i="3"/>
  <c r="S271" i="3"/>
  <c r="V270" i="3"/>
  <c r="W270" i="3" s="1"/>
  <c r="U270" i="3"/>
  <c r="T270" i="3"/>
  <c r="S270" i="3"/>
  <c r="W269" i="3"/>
  <c r="V269" i="3"/>
  <c r="U269" i="3"/>
  <c r="T269" i="3"/>
  <c r="S269" i="3"/>
  <c r="V268" i="3"/>
  <c r="W268" i="3" s="1"/>
  <c r="U268" i="3"/>
  <c r="T268" i="3"/>
  <c r="S268" i="3"/>
  <c r="V267" i="3"/>
  <c r="W267" i="3" s="1"/>
  <c r="U267" i="3"/>
  <c r="T267" i="3"/>
  <c r="S267" i="3"/>
  <c r="V266" i="3"/>
  <c r="W266" i="3" s="1"/>
  <c r="U266" i="3"/>
  <c r="T266" i="3"/>
  <c r="S266" i="3"/>
  <c r="V265" i="3"/>
  <c r="W265" i="3" s="1"/>
  <c r="U265" i="3"/>
  <c r="T265" i="3"/>
  <c r="S265" i="3"/>
  <c r="V264" i="3"/>
  <c r="W264" i="3" s="1"/>
  <c r="U264" i="3"/>
  <c r="T264" i="3"/>
  <c r="S264" i="3"/>
  <c r="V263" i="3"/>
  <c r="W263" i="3" s="1"/>
  <c r="U263" i="3"/>
  <c r="T263" i="3"/>
  <c r="S263" i="3"/>
  <c r="V262" i="3"/>
  <c r="W262" i="3" s="1"/>
  <c r="U262" i="3"/>
  <c r="T262" i="3"/>
  <c r="S262" i="3"/>
  <c r="V261" i="3"/>
  <c r="W261" i="3" s="1"/>
  <c r="U261" i="3"/>
  <c r="T261" i="3"/>
  <c r="S261" i="3"/>
  <c r="V260" i="3"/>
  <c r="W260" i="3" s="1"/>
  <c r="U260" i="3"/>
  <c r="T260" i="3"/>
  <c r="S260" i="3"/>
  <c r="V259" i="3"/>
  <c r="W259" i="3" s="1"/>
  <c r="U259" i="3"/>
  <c r="T259" i="3"/>
  <c r="S259" i="3"/>
  <c r="V258" i="3"/>
  <c r="W258" i="3" s="1"/>
  <c r="U258" i="3"/>
  <c r="T258" i="3"/>
  <c r="S258" i="3"/>
  <c r="V257" i="3"/>
  <c r="W257" i="3" s="1"/>
  <c r="U257" i="3"/>
  <c r="T257" i="3"/>
  <c r="S257" i="3"/>
  <c r="V256" i="3"/>
  <c r="W256" i="3" s="1"/>
  <c r="U256" i="3"/>
  <c r="T256" i="3"/>
  <c r="S256" i="3"/>
  <c r="V255" i="3"/>
  <c r="W255" i="3" s="1"/>
  <c r="U255" i="3"/>
  <c r="T255" i="3"/>
  <c r="S255" i="3"/>
  <c r="V254" i="3"/>
  <c r="W254" i="3" s="1"/>
  <c r="U254" i="3"/>
  <c r="T254" i="3"/>
  <c r="S254" i="3"/>
  <c r="V253" i="3"/>
  <c r="W253" i="3" s="1"/>
  <c r="U253" i="3"/>
  <c r="T253" i="3"/>
  <c r="S253" i="3"/>
  <c r="V252" i="3"/>
  <c r="W252" i="3" s="1"/>
  <c r="U252" i="3"/>
  <c r="T252" i="3"/>
  <c r="S252" i="3"/>
  <c r="V251" i="3"/>
  <c r="W251" i="3" s="1"/>
  <c r="U251" i="3"/>
  <c r="T251" i="3"/>
  <c r="S251" i="3"/>
  <c r="V250" i="3"/>
  <c r="W250" i="3" s="1"/>
  <c r="U250" i="3"/>
  <c r="T250" i="3"/>
  <c r="S250" i="3"/>
  <c r="V249" i="3"/>
  <c r="W249" i="3" s="1"/>
  <c r="U249" i="3"/>
  <c r="T249" i="3"/>
  <c r="S249" i="3"/>
  <c r="V248" i="3"/>
  <c r="W248" i="3" s="1"/>
  <c r="U248" i="3"/>
  <c r="T248" i="3"/>
  <c r="S248" i="3"/>
  <c r="V247" i="3"/>
  <c r="W247" i="3" s="1"/>
  <c r="U247" i="3"/>
  <c r="T247" i="3"/>
  <c r="S247" i="3"/>
  <c r="V246" i="3"/>
  <c r="W246" i="3" s="1"/>
  <c r="U246" i="3"/>
  <c r="T246" i="3"/>
  <c r="S246" i="3"/>
  <c r="V245" i="3"/>
  <c r="W245" i="3" s="1"/>
  <c r="U245" i="3"/>
  <c r="T245" i="3"/>
  <c r="S245" i="3"/>
  <c r="V244" i="3"/>
  <c r="W244" i="3" s="1"/>
  <c r="U244" i="3"/>
  <c r="T244" i="3"/>
  <c r="S244" i="3"/>
  <c r="V243" i="3"/>
  <c r="W243" i="3" s="1"/>
  <c r="U243" i="3"/>
  <c r="T243" i="3"/>
  <c r="S243" i="3"/>
  <c r="V242" i="3"/>
  <c r="W242" i="3" s="1"/>
  <c r="U242" i="3"/>
  <c r="T242" i="3"/>
  <c r="S242" i="3"/>
  <c r="V241" i="3"/>
  <c r="W241" i="3" s="1"/>
  <c r="U241" i="3"/>
  <c r="T241" i="3"/>
  <c r="S241" i="3"/>
  <c r="V240" i="3"/>
  <c r="W240" i="3" s="1"/>
  <c r="U240" i="3"/>
  <c r="T240" i="3"/>
  <c r="S240" i="3"/>
  <c r="V239" i="3"/>
  <c r="W239" i="3" s="1"/>
  <c r="U239" i="3"/>
  <c r="T239" i="3"/>
  <c r="S239" i="3"/>
  <c r="V238" i="3"/>
  <c r="W238" i="3" s="1"/>
  <c r="U238" i="3"/>
  <c r="T238" i="3"/>
  <c r="S238" i="3"/>
  <c r="V237" i="3"/>
  <c r="W237" i="3" s="1"/>
  <c r="U237" i="3"/>
  <c r="T237" i="3"/>
  <c r="S237" i="3"/>
  <c r="V236" i="3"/>
  <c r="W236" i="3" s="1"/>
  <c r="U236" i="3"/>
  <c r="T236" i="3"/>
  <c r="S236" i="3"/>
  <c r="V235" i="3"/>
  <c r="W235" i="3" s="1"/>
  <c r="U235" i="3"/>
  <c r="T235" i="3"/>
  <c r="S235" i="3"/>
  <c r="V234" i="3"/>
  <c r="W234" i="3" s="1"/>
  <c r="U234" i="3"/>
  <c r="T234" i="3"/>
  <c r="S234" i="3"/>
  <c r="V233" i="3"/>
  <c r="W233" i="3" s="1"/>
  <c r="U233" i="3"/>
  <c r="T233" i="3"/>
  <c r="S233" i="3"/>
  <c r="V232" i="3"/>
  <c r="W232" i="3" s="1"/>
  <c r="U232" i="3"/>
  <c r="T232" i="3"/>
  <c r="S232" i="3"/>
  <c r="V231" i="3"/>
  <c r="W231" i="3" s="1"/>
  <c r="U231" i="3"/>
  <c r="T231" i="3"/>
  <c r="S231" i="3"/>
  <c r="V230" i="3"/>
  <c r="W230" i="3" s="1"/>
  <c r="U230" i="3"/>
  <c r="T230" i="3"/>
  <c r="S230" i="3"/>
  <c r="V229" i="3"/>
  <c r="W229" i="3" s="1"/>
  <c r="U229" i="3"/>
  <c r="T229" i="3"/>
  <c r="S229" i="3"/>
  <c r="V228" i="3"/>
  <c r="W228" i="3" s="1"/>
  <c r="U228" i="3"/>
  <c r="T228" i="3"/>
  <c r="S228" i="3"/>
  <c r="V227" i="3"/>
  <c r="W227" i="3" s="1"/>
  <c r="U227" i="3"/>
  <c r="T227" i="3"/>
  <c r="S227" i="3"/>
  <c r="V226" i="3"/>
  <c r="W226" i="3" s="1"/>
  <c r="U226" i="3"/>
  <c r="T226" i="3"/>
  <c r="S226" i="3"/>
  <c r="V225" i="3"/>
  <c r="W225" i="3" s="1"/>
  <c r="U225" i="3"/>
  <c r="T225" i="3"/>
  <c r="S225" i="3"/>
  <c r="V224" i="3"/>
  <c r="W224" i="3" s="1"/>
  <c r="U224" i="3"/>
  <c r="T224" i="3"/>
  <c r="S224" i="3"/>
  <c r="V223" i="3"/>
  <c r="W223" i="3" s="1"/>
  <c r="U223" i="3"/>
  <c r="T223" i="3"/>
  <c r="S223" i="3"/>
  <c r="V222" i="3"/>
  <c r="W222" i="3" s="1"/>
  <c r="U222" i="3"/>
  <c r="T222" i="3"/>
  <c r="S222" i="3"/>
  <c r="V221" i="3"/>
  <c r="W221" i="3" s="1"/>
  <c r="U221" i="3"/>
  <c r="T221" i="3"/>
  <c r="S221" i="3"/>
  <c r="V220" i="3"/>
  <c r="W220" i="3" s="1"/>
  <c r="U220" i="3"/>
  <c r="T220" i="3"/>
  <c r="S220" i="3"/>
  <c r="V219" i="3"/>
  <c r="W219" i="3" s="1"/>
  <c r="U219" i="3"/>
  <c r="T219" i="3"/>
  <c r="S219" i="3"/>
  <c r="V218" i="3"/>
  <c r="W218" i="3" s="1"/>
  <c r="U218" i="3"/>
  <c r="T218" i="3"/>
  <c r="S218" i="3"/>
  <c r="V217" i="3"/>
  <c r="W217" i="3" s="1"/>
  <c r="U217" i="3"/>
  <c r="T217" i="3"/>
  <c r="S217" i="3"/>
  <c r="V216" i="3"/>
  <c r="W216" i="3" s="1"/>
  <c r="U216" i="3"/>
  <c r="T216" i="3"/>
  <c r="S216" i="3"/>
  <c r="V215" i="3"/>
  <c r="W215" i="3" s="1"/>
  <c r="U215" i="3"/>
  <c r="T215" i="3"/>
  <c r="S215" i="3"/>
  <c r="V214" i="3"/>
  <c r="W214" i="3" s="1"/>
  <c r="U214" i="3"/>
  <c r="T214" i="3"/>
  <c r="S214" i="3"/>
  <c r="V213" i="3"/>
  <c r="W213" i="3" s="1"/>
  <c r="U213" i="3"/>
  <c r="T213" i="3"/>
  <c r="S213" i="3"/>
  <c r="V212" i="3"/>
  <c r="W212" i="3" s="1"/>
  <c r="U212" i="3"/>
  <c r="T212" i="3"/>
  <c r="S212" i="3"/>
  <c r="V211" i="3"/>
  <c r="W211" i="3" s="1"/>
  <c r="U211" i="3"/>
  <c r="T211" i="3"/>
  <c r="S211" i="3"/>
  <c r="V210" i="3"/>
  <c r="W210" i="3" s="1"/>
  <c r="U210" i="3"/>
  <c r="T210" i="3"/>
  <c r="S210" i="3"/>
  <c r="V209" i="3"/>
  <c r="W209" i="3" s="1"/>
  <c r="U209" i="3"/>
  <c r="T209" i="3"/>
  <c r="S209" i="3"/>
  <c r="V208" i="3"/>
  <c r="W208" i="3" s="1"/>
  <c r="U208" i="3"/>
  <c r="T208" i="3"/>
  <c r="S208" i="3"/>
  <c r="V207" i="3"/>
  <c r="W207" i="3" s="1"/>
  <c r="U207" i="3"/>
  <c r="T207" i="3"/>
  <c r="S207" i="3"/>
  <c r="V206" i="3"/>
  <c r="W206" i="3" s="1"/>
  <c r="U206" i="3"/>
  <c r="T206" i="3"/>
  <c r="S206" i="3"/>
  <c r="V205" i="3"/>
  <c r="W205" i="3" s="1"/>
  <c r="U205" i="3"/>
  <c r="T205" i="3"/>
  <c r="S205" i="3"/>
  <c r="V204" i="3"/>
  <c r="W204" i="3" s="1"/>
  <c r="U204" i="3"/>
  <c r="T204" i="3"/>
  <c r="S204" i="3"/>
  <c r="V203" i="3"/>
  <c r="W203" i="3" s="1"/>
  <c r="U203" i="3"/>
  <c r="T203" i="3"/>
  <c r="S203" i="3"/>
  <c r="V202" i="3"/>
  <c r="W202" i="3" s="1"/>
  <c r="U202" i="3"/>
  <c r="T202" i="3"/>
  <c r="S202" i="3"/>
  <c r="V201" i="3"/>
  <c r="W201" i="3" s="1"/>
  <c r="U201" i="3"/>
  <c r="T201" i="3"/>
  <c r="S201" i="3"/>
  <c r="V200" i="3"/>
  <c r="W200" i="3" s="1"/>
  <c r="U200" i="3"/>
  <c r="T200" i="3"/>
  <c r="S200" i="3"/>
  <c r="V199" i="3"/>
  <c r="W199" i="3" s="1"/>
  <c r="U199" i="3"/>
  <c r="T199" i="3"/>
  <c r="S199" i="3"/>
  <c r="V198" i="3"/>
  <c r="W198" i="3" s="1"/>
  <c r="U198" i="3"/>
  <c r="T198" i="3"/>
  <c r="S198" i="3"/>
  <c r="V197" i="3"/>
  <c r="W197" i="3" s="1"/>
  <c r="U197" i="3"/>
  <c r="T197" i="3"/>
  <c r="S197" i="3"/>
  <c r="V196" i="3"/>
  <c r="W196" i="3" s="1"/>
  <c r="U196" i="3"/>
  <c r="T196" i="3"/>
  <c r="S196" i="3"/>
  <c r="V195" i="3"/>
  <c r="W195" i="3" s="1"/>
  <c r="U195" i="3"/>
  <c r="T195" i="3"/>
  <c r="S195" i="3"/>
  <c r="V194" i="3"/>
  <c r="W194" i="3" s="1"/>
  <c r="U194" i="3"/>
  <c r="T194" i="3"/>
  <c r="S194" i="3"/>
  <c r="V193" i="3"/>
  <c r="W193" i="3" s="1"/>
  <c r="U193" i="3"/>
  <c r="T193" i="3"/>
  <c r="S193" i="3"/>
  <c r="V192" i="3"/>
  <c r="W192" i="3" s="1"/>
  <c r="U192" i="3"/>
  <c r="T192" i="3"/>
  <c r="S192" i="3"/>
  <c r="V191" i="3"/>
  <c r="W191" i="3" s="1"/>
  <c r="U191" i="3"/>
  <c r="T191" i="3"/>
  <c r="S191" i="3"/>
  <c r="V190" i="3"/>
  <c r="W190" i="3" s="1"/>
  <c r="U190" i="3"/>
  <c r="T190" i="3"/>
  <c r="S190" i="3"/>
  <c r="V189" i="3"/>
  <c r="W189" i="3" s="1"/>
  <c r="U189" i="3"/>
  <c r="T189" i="3"/>
  <c r="S189" i="3"/>
  <c r="V188" i="3"/>
  <c r="W188" i="3" s="1"/>
  <c r="U188" i="3"/>
  <c r="T188" i="3"/>
  <c r="S188" i="3"/>
  <c r="V187" i="3"/>
  <c r="W187" i="3" s="1"/>
  <c r="U187" i="3"/>
  <c r="T187" i="3"/>
  <c r="S187" i="3"/>
  <c r="V186" i="3"/>
  <c r="W186" i="3" s="1"/>
  <c r="U186" i="3"/>
  <c r="T186" i="3"/>
  <c r="S186" i="3"/>
  <c r="V185" i="3"/>
  <c r="W185" i="3" s="1"/>
  <c r="U185" i="3"/>
  <c r="T185" i="3"/>
  <c r="S185" i="3"/>
  <c r="V184" i="3"/>
  <c r="W184" i="3" s="1"/>
  <c r="U184" i="3"/>
  <c r="T184" i="3"/>
  <c r="S184" i="3"/>
  <c r="V183" i="3"/>
  <c r="W183" i="3" s="1"/>
  <c r="U183" i="3"/>
  <c r="T183" i="3"/>
  <c r="S183" i="3"/>
  <c r="V182" i="3"/>
  <c r="W182" i="3" s="1"/>
  <c r="U182" i="3"/>
  <c r="T182" i="3"/>
  <c r="S182" i="3"/>
  <c r="V181" i="3"/>
  <c r="W181" i="3" s="1"/>
  <c r="U181" i="3"/>
  <c r="T181" i="3"/>
  <c r="S181" i="3"/>
  <c r="V180" i="3"/>
  <c r="W180" i="3" s="1"/>
  <c r="U180" i="3"/>
  <c r="T180" i="3"/>
  <c r="S180" i="3"/>
  <c r="V179" i="3"/>
  <c r="W179" i="3" s="1"/>
  <c r="U179" i="3"/>
  <c r="T179" i="3"/>
  <c r="S179" i="3"/>
  <c r="V178" i="3"/>
  <c r="W178" i="3" s="1"/>
  <c r="U178" i="3"/>
  <c r="T178" i="3"/>
  <c r="S178" i="3"/>
  <c r="V177" i="3"/>
  <c r="W177" i="3" s="1"/>
  <c r="U177" i="3"/>
  <c r="T177" i="3"/>
  <c r="S177" i="3"/>
  <c r="V176" i="3"/>
  <c r="W176" i="3" s="1"/>
  <c r="U176" i="3"/>
  <c r="T176" i="3"/>
  <c r="S176" i="3"/>
  <c r="V175" i="3"/>
  <c r="W175" i="3" s="1"/>
  <c r="U175" i="3"/>
  <c r="T175" i="3"/>
  <c r="S175" i="3"/>
  <c r="V174" i="3"/>
  <c r="W174" i="3" s="1"/>
  <c r="U174" i="3"/>
  <c r="T174" i="3"/>
  <c r="S174" i="3"/>
  <c r="V173" i="3"/>
  <c r="W173" i="3" s="1"/>
  <c r="U173" i="3"/>
  <c r="T173" i="3"/>
  <c r="S173" i="3"/>
  <c r="V172" i="3"/>
  <c r="W172" i="3" s="1"/>
  <c r="U172" i="3"/>
  <c r="T172" i="3"/>
  <c r="S172" i="3"/>
  <c r="V171" i="3"/>
  <c r="W171" i="3" s="1"/>
  <c r="U171" i="3"/>
  <c r="T171" i="3"/>
  <c r="S171" i="3"/>
  <c r="V170" i="3"/>
  <c r="W170" i="3" s="1"/>
  <c r="U170" i="3"/>
  <c r="T170" i="3"/>
  <c r="S170" i="3"/>
  <c r="V169" i="3"/>
  <c r="W169" i="3" s="1"/>
  <c r="U169" i="3"/>
  <c r="T169" i="3"/>
  <c r="S169" i="3"/>
  <c r="V168" i="3"/>
  <c r="W168" i="3" s="1"/>
  <c r="U168" i="3"/>
  <c r="T168" i="3"/>
  <c r="S168" i="3"/>
  <c r="V167" i="3"/>
  <c r="W167" i="3" s="1"/>
  <c r="U167" i="3"/>
  <c r="T167" i="3"/>
  <c r="S167" i="3"/>
  <c r="V166" i="3"/>
  <c r="W166" i="3" s="1"/>
  <c r="U166" i="3"/>
  <c r="T166" i="3"/>
  <c r="S166" i="3"/>
  <c r="V165" i="3"/>
  <c r="W165" i="3" s="1"/>
  <c r="U165" i="3"/>
  <c r="T165" i="3"/>
  <c r="S165" i="3"/>
  <c r="V164" i="3"/>
  <c r="W164" i="3" s="1"/>
  <c r="U164" i="3"/>
  <c r="T164" i="3"/>
  <c r="S164" i="3"/>
  <c r="V163" i="3"/>
  <c r="W163" i="3" s="1"/>
  <c r="U163" i="3"/>
  <c r="T163" i="3"/>
  <c r="S163" i="3"/>
  <c r="V162" i="3"/>
  <c r="W162" i="3" s="1"/>
  <c r="U162" i="3"/>
  <c r="T162" i="3"/>
  <c r="S162" i="3"/>
  <c r="V161" i="3"/>
  <c r="W161" i="3" s="1"/>
  <c r="U161" i="3"/>
  <c r="T161" i="3"/>
  <c r="S161" i="3"/>
  <c r="V160" i="3"/>
  <c r="W160" i="3" s="1"/>
  <c r="U160" i="3"/>
  <c r="T160" i="3"/>
  <c r="S160" i="3"/>
  <c r="V159" i="3"/>
  <c r="W159" i="3" s="1"/>
  <c r="U159" i="3"/>
  <c r="T159" i="3"/>
  <c r="S159" i="3"/>
  <c r="V158" i="3"/>
  <c r="W158" i="3" s="1"/>
  <c r="U158" i="3"/>
  <c r="T158" i="3"/>
  <c r="S158" i="3"/>
  <c r="V157" i="3"/>
  <c r="W157" i="3" s="1"/>
  <c r="U157" i="3"/>
  <c r="T157" i="3"/>
  <c r="S157" i="3"/>
  <c r="V156" i="3"/>
  <c r="W156" i="3" s="1"/>
  <c r="U156" i="3"/>
  <c r="T156" i="3"/>
  <c r="S156" i="3"/>
  <c r="V155" i="3"/>
  <c r="W155" i="3" s="1"/>
  <c r="U155" i="3"/>
  <c r="T155" i="3"/>
  <c r="S155" i="3"/>
  <c r="V154" i="3"/>
  <c r="W154" i="3" s="1"/>
  <c r="U154" i="3"/>
  <c r="T154" i="3"/>
  <c r="S154" i="3"/>
  <c r="V153" i="3"/>
  <c r="W153" i="3" s="1"/>
  <c r="U153" i="3"/>
  <c r="T153" i="3"/>
  <c r="S153" i="3"/>
  <c r="V152" i="3"/>
  <c r="W152" i="3" s="1"/>
  <c r="U152" i="3"/>
  <c r="T152" i="3"/>
  <c r="S152" i="3"/>
  <c r="V151" i="3"/>
  <c r="W151" i="3" s="1"/>
  <c r="U151" i="3"/>
  <c r="T151" i="3"/>
  <c r="S151" i="3"/>
  <c r="V150" i="3"/>
  <c r="W150" i="3" s="1"/>
  <c r="U150" i="3"/>
  <c r="T150" i="3"/>
  <c r="S150" i="3"/>
  <c r="V149" i="3"/>
  <c r="W149" i="3" s="1"/>
  <c r="U149" i="3"/>
  <c r="T149" i="3"/>
  <c r="S149" i="3"/>
  <c r="V148" i="3"/>
  <c r="W148" i="3" s="1"/>
  <c r="U148" i="3"/>
  <c r="T148" i="3"/>
  <c r="S148" i="3"/>
  <c r="V147" i="3"/>
  <c r="W147" i="3" s="1"/>
  <c r="U147" i="3"/>
  <c r="T147" i="3"/>
  <c r="S147" i="3"/>
  <c r="V146" i="3"/>
  <c r="W146" i="3" s="1"/>
  <c r="U146" i="3"/>
  <c r="T146" i="3"/>
  <c r="S146" i="3"/>
  <c r="V145" i="3"/>
  <c r="W145" i="3" s="1"/>
  <c r="U145" i="3"/>
  <c r="T145" i="3"/>
  <c r="S145" i="3"/>
  <c r="V144" i="3"/>
  <c r="W144" i="3" s="1"/>
  <c r="U144" i="3"/>
  <c r="T144" i="3"/>
  <c r="S144" i="3"/>
  <c r="V143" i="3"/>
  <c r="W143" i="3" s="1"/>
  <c r="U143" i="3"/>
  <c r="T143" i="3"/>
  <c r="S143" i="3"/>
  <c r="V142" i="3"/>
  <c r="W142" i="3" s="1"/>
  <c r="U142" i="3"/>
  <c r="T142" i="3"/>
  <c r="S142" i="3"/>
  <c r="V141" i="3"/>
  <c r="W141" i="3" s="1"/>
  <c r="U141" i="3"/>
  <c r="T141" i="3"/>
  <c r="S141" i="3"/>
  <c r="V140" i="3"/>
  <c r="W140" i="3" s="1"/>
  <c r="U140" i="3"/>
  <c r="T140" i="3"/>
  <c r="S140" i="3"/>
  <c r="V139" i="3"/>
  <c r="W139" i="3" s="1"/>
  <c r="U139" i="3"/>
  <c r="T139" i="3"/>
  <c r="S139" i="3"/>
  <c r="V138" i="3"/>
  <c r="W138" i="3" s="1"/>
  <c r="U138" i="3"/>
  <c r="T138" i="3"/>
  <c r="S138" i="3"/>
  <c r="V137" i="3"/>
  <c r="W137" i="3" s="1"/>
  <c r="U137" i="3"/>
  <c r="T137" i="3"/>
  <c r="S137" i="3"/>
  <c r="V136" i="3"/>
  <c r="W136" i="3" s="1"/>
  <c r="U136" i="3"/>
  <c r="T136" i="3"/>
  <c r="S136" i="3"/>
  <c r="V135" i="3"/>
  <c r="W135" i="3" s="1"/>
  <c r="U135" i="3"/>
  <c r="T135" i="3"/>
  <c r="S135" i="3"/>
  <c r="V134" i="3"/>
  <c r="W134" i="3" s="1"/>
  <c r="U134" i="3"/>
  <c r="T134" i="3"/>
  <c r="S134" i="3"/>
  <c r="V133" i="3"/>
  <c r="W133" i="3" s="1"/>
  <c r="U133" i="3"/>
  <c r="T133" i="3"/>
  <c r="S133" i="3"/>
  <c r="V132" i="3"/>
  <c r="W132" i="3" s="1"/>
  <c r="U132" i="3"/>
  <c r="T132" i="3"/>
  <c r="S132" i="3"/>
  <c r="V131" i="3"/>
  <c r="W131" i="3" s="1"/>
  <c r="U131" i="3"/>
  <c r="T131" i="3"/>
  <c r="S131" i="3"/>
  <c r="V130" i="3"/>
  <c r="W130" i="3" s="1"/>
  <c r="U130" i="3"/>
  <c r="T130" i="3"/>
  <c r="S130" i="3"/>
  <c r="V129" i="3"/>
  <c r="W129" i="3" s="1"/>
  <c r="U129" i="3"/>
  <c r="T129" i="3"/>
  <c r="S129" i="3"/>
  <c r="V128" i="3"/>
  <c r="W128" i="3" s="1"/>
  <c r="U128" i="3"/>
  <c r="T128" i="3"/>
  <c r="S128" i="3"/>
  <c r="V127" i="3"/>
  <c r="W127" i="3" s="1"/>
  <c r="U127" i="3"/>
  <c r="T127" i="3"/>
  <c r="S127" i="3"/>
  <c r="V126" i="3"/>
  <c r="W126" i="3" s="1"/>
  <c r="U126" i="3"/>
  <c r="T126" i="3"/>
  <c r="S126" i="3"/>
  <c r="V125" i="3"/>
  <c r="W125" i="3" s="1"/>
  <c r="U125" i="3"/>
  <c r="T125" i="3"/>
  <c r="S125" i="3"/>
  <c r="V124" i="3"/>
  <c r="W124" i="3" s="1"/>
  <c r="U124" i="3"/>
  <c r="T124" i="3"/>
  <c r="S124" i="3"/>
  <c r="V112" i="3"/>
  <c r="W112" i="3" s="1"/>
  <c r="U112" i="3"/>
  <c r="T112" i="3"/>
  <c r="S112" i="3"/>
  <c r="V108" i="3"/>
  <c r="W108" i="3" s="1"/>
  <c r="U108" i="3"/>
  <c r="T108" i="3"/>
  <c r="S108" i="3"/>
  <c r="V107" i="3"/>
  <c r="W107" i="3" s="1"/>
  <c r="U107" i="3"/>
  <c r="T107" i="3"/>
  <c r="S107" i="3"/>
  <c r="V106" i="3"/>
  <c r="W106" i="3" s="1"/>
  <c r="U106" i="3"/>
  <c r="T106" i="3"/>
  <c r="S106" i="3"/>
  <c r="V105" i="3"/>
  <c r="W105" i="3" s="1"/>
  <c r="U105" i="3"/>
  <c r="T105" i="3"/>
  <c r="S105" i="3"/>
  <c r="V104" i="3"/>
  <c r="W104" i="3" s="1"/>
  <c r="U104" i="3"/>
  <c r="T104" i="3"/>
  <c r="S104" i="3"/>
  <c r="V103" i="3"/>
  <c r="W103" i="3" s="1"/>
  <c r="U103" i="3"/>
  <c r="T103" i="3"/>
  <c r="S103" i="3"/>
  <c r="V102" i="3"/>
  <c r="W102" i="3" s="1"/>
  <c r="U102" i="3"/>
  <c r="T102" i="3"/>
  <c r="S102" i="3"/>
  <c r="V101" i="3"/>
  <c r="W101" i="3" s="1"/>
  <c r="U101" i="3"/>
  <c r="T101" i="3"/>
  <c r="S101" i="3"/>
  <c r="V100" i="3"/>
  <c r="W100" i="3" s="1"/>
  <c r="U100" i="3"/>
  <c r="T100" i="3"/>
  <c r="S100" i="3"/>
  <c r="V99" i="3"/>
  <c r="W99" i="3" s="1"/>
  <c r="U99" i="3"/>
  <c r="T99" i="3"/>
  <c r="S99" i="3"/>
  <c r="V98" i="3"/>
  <c r="W98" i="3" s="1"/>
  <c r="U98" i="3"/>
  <c r="T98" i="3"/>
  <c r="S98" i="3"/>
  <c r="V97" i="3"/>
  <c r="W97" i="3" s="1"/>
  <c r="U97" i="3"/>
  <c r="T97" i="3"/>
  <c r="S97" i="3"/>
  <c r="V96" i="3"/>
  <c r="W96" i="3" s="1"/>
  <c r="U96" i="3"/>
  <c r="T96" i="3"/>
  <c r="S96" i="3"/>
  <c r="V119" i="3"/>
  <c r="W119" i="3" s="1"/>
  <c r="U119" i="3"/>
  <c r="T119" i="3"/>
  <c r="S119" i="3"/>
  <c r="V95" i="3"/>
  <c r="W95" i="3" s="1"/>
  <c r="U95" i="3"/>
  <c r="T95" i="3"/>
  <c r="S95" i="3"/>
  <c r="V94" i="3"/>
  <c r="W94" i="3" s="1"/>
  <c r="U94" i="3"/>
  <c r="T94" i="3"/>
  <c r="S94" i="3"/>
  <c r="V93" i="3"/>
  <c r="W93" i="3" s="1"/>
  <c r="U93" i="3"/>
  <c r="T93" i="3"/>
  <c r="S93" i="3"/>
  <c r="V92" i="3"/>
  <c r="W92" i="3" s="1"/>
  <c r="U92" i="3"/>
  <c r="T92" i="3"/>
  <c r="S92" i="3"/>
  <c r="V118" i="3"/>
  <c r="W118" i="3" s="1"/>
  <c r="U118" i="3"/>
  <c r="T118" i="3"/>
  <c r="S118" i="3"/>
  <c r="V123" i="3"/>
  <c r="W123" i="3" s="1"/>
  <c r="U123" i="3"/>
  <c r="T123" i="3"/>
  <c r="S123" i="3"/>
  <c r="V91" i="3"/>
  <c r="W91" i="3" s="1"/>
  <c r="U91" i="3"/>
  <c r="T91" i="3"/>
  <c r="S91" i="3"/>
  <c r="V90" i="3"/>
  <c r="W90" i="3" s="1"/>
  <c r="U90" i="3"/>
  <c r="T90" i="3"/>
  <c r="S90" i="3"/>
  <c r="V89" i="3"/>
  <c r="W89" i="3" s="1"/>
  <c r="U89" i="3"/>
  <c r="T89" i="3"/>
  <c r="S89" i="3"/>
  <c r="V88" i="3"/>
  <c r="W88" i="3" s="1"/>
  <c r="U88" i="3"/>
  <c r="T88" i="3"/>
  <c r="S88" i="3"/>
  <c r="V87" i="3"/>
  <c r="W87" i="3" s="1"/>
  <c r="U87" i="3"/>
  <c r="T87" i="3"/>
  <c r="S87" i="3"/>
  <c r="V86" i="3"/>
  <c r="W86" i="3" s="1"/>
  <c r="U86" i="3"/>
  <c r="T86" i="3"/>
  <c r="S86" i="3"/>
  <c r="V117" i="3"/>
  <c r="W117" i="3" s="1"/>
  <c r="U117" i="3"/>
  <c r="T117" i="3"/>
  <c r="S117" i="3"/>
  <c r="V85" i="3"/>
  <c r="W85" i="3" s="1"/>
  <c r="U85" i="3"/>
  <c r="T85" i="3"/>
  <c r="S85" i="3"/>
  <c r="V84" i="3"/>
  <c r="W84" i="3" s="1"/>
  <c r="U84" i="3"/>
  <c r="T84" i="3"/>
  <c r="S84" i="3"/>
  <c r="V83" i="3"/>
  <c r="W83" i="3" s="1"/>
  <c r="U83" i="3"/>
  <c r="T83" i="3"/>
  <c r="S83" i="3"/>
  <c r="V82" i="3"/>
  <c r="W82" i="3" s="1"/>
  <c r="U82" i="3"/>
  <c r="T82" i="3"/>
  <c r="S82" i="3"/>
  <c r="V81" i="3"/>
  <c r="W81" i="3" s="1"/>
  <c r="U81" i="3"/>
  <c r="T81" i="3"/>
  <c r="S81" i="3"/>
  <c r="V80" i="3"/>
  <c r="W80" i="3" s="1"/>
  <c r="U80" i="3"/>
  <c r="T80" i="3"/>
  <c r="S80" i="3"/>
  <c r="V79" i="3"/>
  <c r="W79" i="3" s="1"/>
  <c r="U79" i="3"/>
  <c r="T79" i="3"/>
  <c r="S79" i="3"/>
  <c r="V78" i="3"/>
  <c r="W78" i="3" s="1"/>
  <c r="U78" i="3"/>
  <c r="T78" i="3"/>
  <c r="S78" i="3"/>
  <c r="V116" i="3"/>
  <c r="W116" i="3" s="1"/>
  <c r="U116" i="3"/>
  <c r="T116" i="3"/>
  <c r="S116" i="3"/>
  <c r="V77" i="3"/>
  <c r="W77" i="3" s="1"/>
  <c r="U77" i="3"/>
  <c r="T77" i="3"/>
  <c r="S77" i="3"/>
  <c r="V76" i="3"/>
  <c r="W76" i="3" s="1"/>
  <c r="U76" i="3"/>
  <c r="T76" i="3"/>
  <c r="S76" i="3"/>
  <c r="V75" i="3"/>
  <c r="W75" i="3" s="1"/>
  <c r="U75" i="3"/>
  <c r="T75" i="3"/>
  <c r="S75" i="3"/>
  <c r="V74" i="3"/>
  <c r="W74" i="3" s="1"/>
  <c r="U74" i="3"/>
  <c r="T74" i="3"/>
  <c r="S74" i="3"/>
  <c r="V73" i="3"/>
  <c r="W73" i="3" s="1"/>
  <c r="U73" i="3"/>
  <c r="T73" i="3"/>
  <c r="S73" i="3"/>
  <c r="V72" i="3"/>
  <c r="W72" i="3" s="1"/>
  <c r="U72" i="3"/>
  <c r="T72" i="3"/>
  <c r="S72" i="3"/>
  <c r="V122" i="3"/>
  <c r="W122" i="3" s="1"/>
  <c r="U122" i="3"/>
  <c r="T122" i="3"/>
  <c r="S122" i="3"/>
  <c r="V71" i="3"/>
  <c r="W71" i="3" s="1"/>
  <c r="U71" i="3"/>
  <c r="T71" i="3"/>
  <c r="S71" i="3"/>
  <c r="V70" i="3"/>
  <c r="W70" i="3" s="1"/>
  <c r="U70" i="3"/>
  <c r="T70" i="3"/>
  <c r="S70" i="3"/>
  <c r="W111" i="3"/>
  <c r="V111" i="3"/>
  <c r="U111" i="3"/>
  <c r="T111" i="3"/>
  <c r="S111" i="3"/>
  <c r="V69" i="3"/>
  <c r="W69" i="3" s="1"/>
  <c r="U69" i="3"/>
  <c r="T69" i="3"/>
  <c r="S69" i="3"/>
  <c r="V68" i="3"/>
  <c r="W68" i="3" s="1"/>
  <c r="U68" i="3"/>
  <c r="T68" i="3"/>
  <c r="S68" i="3"/>
  <c r="V67" i="3"/>
  <c r="W67" i="3" s="1"/>
  <c r="U67" i="3"/>
  <c r="T67" i="3"/>
  <c r="S67" i="3"/>
  <c r="V66" i="3"/>
  <c r="W66" i="3" s="1"/>
  <c r="U66" i="3"/>
  <c r="T66" i="3"/>
  <c r="S66" i="3"/>
  <c r="V65" i="3"/>
  <c r="W65" i="3" s="1"/>
  <c r="U65" i="3"/>
  <c r="T65" i="3"/>
  <c r="S65" i="3"/>
  <c r="V121" i="3"/>
  <c r="W121" i="3" s="1"/>
  <c r="U121" i="3"/>
  <c r="T121" i="3"/>
  <c r="S121" i="3"/>
  <c r="V64" i="3"/>
  <c r="W64" i="3" s="1"/>
  <c r="U64" i="3"/>
  <c r="T64" i="3"/>
  <c r="S64" i="3"/>
  <c r="V63" i="3"/>
  <c r="W63" i="3" s="1"/>
  <c r="U63" i="3"/>
  <c r="T63" i="3"/>
  <c r="S63" i="3"/>
  <c r="V62" i="3"/>
  <c r="W62" i="3" s="1"/>
  <c r="U62" i="3"/>
  <c r="T62" i="3"/>
  <c r="S62" i="3"/>
  <c r="V61" i="3"/>
  <c r="W61" i="3" s="1"/>
  <c r="U61" i="3"/>
  <c r="T61" i="3"/>
  <c r="S61" i="3"/>
  <c r="V60" i="3"/>
  <c r="W60" i="3" s="1"/>
  <c r="U60" i="3"/>
  <c r="T60" i="3"/>
  <c r="S60" i="3"/>
  <c r="V59" i="3"/>
  <c r="W59" i="3" s="1"/>
  <c r="U59" i="3"/>
  <c r="T59" i="3"/>
  <c r="S59" i="3"/>
  <c r="V58" i="3"/>
  <c r="W58" i="3" s="1"/>
  <c r="U58" i="3"/>
  <c r="T58" i="3"/>
  <c r="S58" i="3"/>
  <c r="V57" i="3"/>
  <c r="W57" i="3" s="1"/>
  <c r="U57" i="3"/>
  <c r="T57" i="3"/>
  <c r="S57" i="3"/>
  <c r="V56" i="3"/>
  <c r="W56" i="3" s="1"/>
  <c r="U56" i="3"/>
  <c r="T56" i="3"/>
  <c r="S56" i="3"/>
  <c r="V55" i="3"/>
  <c r="W55" i="3" s="1"/>
  <c r="U55" i="3"/>
  <c r="T55" i="3"/>
  <c r="S55" i="3"/>
  <c r="V54" i="3"/>
  <c r="W54" i="3" s="1"/>
  <c r="U54" i="3"/>
  <c r="T54" i="3"/>
  <c r="S54" i="3"/>
  <c r="V53" i="3"/>
  <c r="W53" i="3" s="1"/>
  <c r="U53" i="3"/>
  <c r="T53" i="3"/>
  <c r="S53" i="3"/>
  <c r="V52" i="3"/>
  <c r="W52" i="3" s="1"/>
  <c r="U52" i="3"/>
  <c r="T52" i="3"/>
  <c r="S52" i="3"/>
  <c r="V51" i="3"/>
  <c r="W51" i="3" s="1"/>
  <c r="U51" i="3"/>
  <c r="T51" i="3"/>
  <c r="S51" i="3"/>
  <c r="V50" i="3"/>
  <c r="W50" i="3" s="1"/>
  <c r="U50" i="3"/>
  <c r="T50" i="3"/>
  <c r="S50" i="3"/>
  <c r="V49" i="3"/>
  <c r="W49" i="3" s="1"/>
  <c r="U49" i="3"/>
  <c r="T49" i="3"/>
  <c r="S49" i="3"/>
  <c r="V48" i="3"/>
  <c r="W48" i="3" s="1"/>
  <c r="U48" i="3"/>
  <c r="T48" i="3"/>
  <c r="S48" i="3"/>
  <c r="V47" i="3"/>
  <c r="W47" i="3" s="1"/>
  <c r="U47" i="3"/>
  <c r="T47" i="3"/>
  <c r="S47" i="3"/>
  <c r="V46" i="3"/>
  <c r="W46" i="3" s="1"/>
  <c r="U46" i="3"/>
  <c r="T46" i="3"/>
  <c r="S46" i="3"/>
  <c r="V45" i="3"/>
  <c r="W45" i="3" s="1"/>
  <c r="U45" i="3"/>
  <c r="T45" i="3"/>
  <c r="S45" i="3"/>
  <c r="V44" i="3"/>
  <c r="W44" i="3" s="1"/>
  <c r="U44" i="3"/>
  <c r="T44" i="3"/>
  <c r="S44" i="3"/>
  <c r="V43" i="3"/>
  <c r="W43" i="3" s="1"/>
  <c r="U43" i="3"/>
  <c r="T43" i="3"/>
  <c r="S43" i="3"/>
  <c r="V42" i="3"/>
  <c r="W42" i="3" s="1"/>
  <c r="U42" i="3"/>
  <c r="T42" i="3"/>
  <c r="S42" i="3"/>
  <c r="V41" i="3"/>
  <c r="W41" i="3" s="1"/>
  <c r="U41" i="3"/>
  <c r="T41" i="3"/>
  <c r="S41" i="3"/>
  <c r="V40" i="3"/>
  <c r="W40" i="3" s="1"/>
  <c r="U40" i="3"/>
  <c r="T40" i="3"/>
  <c r="S40" i="3"/>
  <c r="V115" i="3"/>
  <c r="W115" i="3" s="1"/>
  <c r="U115" i="3"/>
  <c r="T115" i="3"/>
  <c r="S115" i="3"/>
  <c r="V39" i="3"/>
  <c r="W39" i="3" s="1"/>
  <c r="U39" i="3"/>
  <c r="T39" i="3"/>
  <c r="S39" i="3"/>
  <c r="V38" i="3"/>
  <c r="W38" i="3" s="1"/>
  <c r="U38" i="3"/>
  <c r="T38" i="3"/>
  <c r="S38" i="3"/>
  <c r="V37" i="3"/>
  <c r="W37" i="3" s="1"/>
  <c r="U37" i="3"/>
  <c r="T37" i="3"/>
  <c r="S37" i="3"/>
  <c r="V36" i="3"/>
  <c r="W36" i="3" s="1"/>
  <c r="U36" i="3"/>
  <c r="T36" i="3"/>
  <c r="S36" i="3"/>
  <c r="V35" i="3"/>
  <c r="W35" i="3" s="1"/>
  <c r="U35" i="3"/>
  <c r="T35" i="3"/>
  <c r="S35" i="3"/>
  <c r="V34" i="3"/>
  <c r="W34" i="3" s="1"/>
  <c r="U34" i="3"/>
  <c r="T34" i="3"/>
  <c r="S34" i="3"/>
  <c r="V114" i="3"/>
  <c r="W114" i="3" s="1"/>
  <c r="U114" i="3"/>
  <c r="T114" i="3"/>
  <c r="S114" i="3"/>
  <c r="V33" i="3"/>
  <c r="W33" i="3" s="1"/>
  <c r="U33" i="3"/>
  <c r="T33" i="3"/>
  <c r="S33" i="3"/>
  <c r="V110" i="3"/>
  <c r="W110" i="3" s="1"/>
  <c r="U110" i="3"/>
  <c r="T110" i="3"/>
  <c r="S110" i="3"/>
  <c r="V32" i="3"/>
  <c r="W32" i="3" s="1"/>
  <c r="U32" i="3"/>
  <c r="T32" i="3"/>
  <c r="S32" i="3"/>
  <c r="V31" i="3"/>
  <c r="W31" i="3" s="1"/>
  <c r="U31" i="3"/>
  <c r="T31" i="3"/>
  <c r="S31" i="3"/>
  <c r="V120" i="3"/>
  <c r="W120" i="3" s="1"/>
  <c r="U120" i="3"/>
  <c r="T120" i="3"/>
  <c r="S120" i="3"/>
  <c r="V113" i="3"/>
  <c r="W113" i="3" s="1"/>
  <c r="U113" i="3"/>
  <c r="T113" i="3"/>
  <c r="S113" i="3"/>
  <c r="V30" i="3"/>
  <c r="W30" i="3" s="1"/>
  <c r="U30" i="3"/>
  <c r="T30" i="3"/>
  <c r="S30" i="3"/>
  <c r="V29" i="3"/>
  <c r="W29" i="3" s="1"/>
  <c r="U29" i="3"/>
  <c r="T29" i="3"/>
  <c r="S29" i="3"/>
  <c r="V28" i="3"/>
  <c r="W28" i="3" s="1"/>
  <c r="U28" i="3"/>
  <c r="T28" i="3"/>
  <c r="S28" i="3"/>
  <c r="V27" i="3"/>
  <c r="W27" i="3" s="1"/>
  <c r="U27" i="3"/>
  <c r="T27" i="3"/>
  <c r="S27" i="3"/>
  <c r="V26" i="3"/>
  <c r="W26" i="3" s="1"/>
  <c r="U26" i="3"/>
  <c r="T26" i="3"/>
  <c r="S26" i="3"/>
  <c r="V25" i="3"/>
  <c r="W25" i="3" s="1"/>
  <c r="U25" i="3"/>
  <c r="T25" i="3"/>
  <c r="S25" i="3"/>
  <c r="V24" i="3"/>
  <c r="W24" i="3" s="1"/>
  <c r="U24" i="3"/>
  <c r="T24" i="3"/>
  <c r="S24" i="3"/>
  <c r="V109" i="3"/>
  <c r="W109" i="3" s="1"/>
  <c r="U109" i="3"/>
  <c r="T109" i="3"/>
  <c r="S109" i="3"/>
  <c r="V23" i="3"/>
  <c r="W23" i="3" s="1"/>
  <c r="U23" i="3"/>
  <c r="T23" i="3"/>
  <c r="S23" i="3"/>
  <c r="V22" i="3"/>
  <c r="W22" i="3" s="1"/>
  <c r="U22" i="3"/>
  <c r="T22" i="3"/>
  <c r="S22" i="3"/>
  <c r="V21" i="3"/>
  <c r="W21" i="3" s="1"/>
  <c r="U21" i="3"/>
  <c r="T21" i="3"/>
  <c r="S21" i="3"/>
  <c r="V20" i="3"/>
  <c r="W20" i="3" s="1"/>
  <c r="U20" i="3"/>
  <c r="T20" i="3"/>
  <c r="S20" i="3"/>
  <c r="V19" i="3"/>
  <c r="W19" i="3" s="1"/>
  <c r="U19" i="3"/>
  <c r="T19" i="3"/>
  <c r="S19" i="3"/>
  <c r="V18" i="3"/>
  <c r="W18" i="3" s="1"/>
  <c r="U18" i="3"/>
  <c r="T18" i="3"/>
  <c r="S18" i="3"/>
  <c r="V17" i="3"/>
  <c r="W17" i="3" s="1"/>
  <c r="U17" i="3"/>
  <c r="T17" i="3"/>
  <c r="S17" i="3"/>
  <c r="V16" i="3"/>
  <c r="W16" i="3" s="1"/>
  <c r="U16" i="3"/>
  <c r="T16" i="3"/>
  <c r="S16" i="3"/>
  <c r="V15" i="3"/>
  <c r="W15" i="3" s="1"/>
  <c r="U15" i="3"/>
  <c r="T15" i="3"/>
  <c r="S15" i="3"/>
  <c r="V14" i="3"/>
  <c r="W14" i="3" s="1"/>
  <c r="U14" i="3"/>
  <c r="T14" i="3"/>
  <c r="S14" i="3"/>
  <c r="V13" i="3"/>
  <c r="W13" i="3" s="1"/>
  <c r="U13" i="3"/>
  <c r="T13" i="3"/>
  <c r="S13" i="3"/>
  <c r="V12" i="3"/>
  <c r="W12" i="3" s="1"/>
  <c r="U12" i="3"/>
  <c r="T12" i="3"/>
  <c r="S12" i="3"/>
  <c r="V11" i="3"/>
  <c r="W11" i="3" s="1"/>
  <c r="U11" i="3"/>
  <c r="T11" i="3"/>
  <c r="S11" i="3"/>
  <c r="V10" i="3"/>
  <c r="W10" i="3" s="1"/>
  <c r="U10" i="3"/>
  <c r="T10" i="3"/>
  <c r="S10" i="3"/>
  <c r="V9" i="3"/>
  <c r="W9" i="3" s="1"/>
  <c r="U9" i="3"/>
  <c r="T9" i="3"/>
  <c r="S9" i="3"/>
  <c r="V8" i="3"/>
  <c r="W8" i="3" s="1"/>
  <c r="U8" i="3"/>
  <c r="T8" i="3"/>
  <c r="S8" i="3"/>
  <c r="V7" i="3"/>
  <c r="W7" i="3" s="1"/>
  <c r="U7" i="3"/>
  <c r="T7" i="3"/>
  <c r="S7" i="3"/>
  <c r="V6" i="3"/>
  <c r="W6" i="3" s="1"/>
  <c r="U6" i="3"/>
  <c r="T6" i="3"/>
  <c r="S6" i="3"/>
  <c r="V5" i="3"/>
  <c r="U5" i="3"/>
  <c r="T5" i="3"/>
  <c r="S5" i="3"/>
  <c r="AC1006" i="2"/>
  <c r="AC1005" i="2"/>
  <c r="AC1004" i="2"/>
  <c r="AC1003" i="2"/>
  <c r="AC1002" i="2"/>
  <c r="AC1001" i="2"/>
  <c r="AC1000" i="2"/>
  <c r="AC999" i="2"/>
  <c r="AC998" i="2"/>
  <c r="AC997" i="2"/>
  <c r="AC996" i="2"/>
  <c r="AC995" i="2"/>
  <c r="AC994" i="2"/>
  <c r="AC993" i="2"/>
  <c r="AC992" i="2"/>
  <c r="AC991" i="2"/>
  <c r="AC990" i="2"/>
  <c r="AC989" i="2"/>
  <c r="AC988" i="2"/>
  <c r="W988" i="2"/>
  <c r="U988" i="2"/>
  <c r="AC987" i="2"/>
  <c r="W987" i="2"/>
  <c r="U987" i="2"/>
  <c r="AC986" i="2"/>
  <c r="W986" i="2"/>
  <c r="U986" i="2"/>
  <c r="AC985" i="2"/>
  <c r="W985" i="2"/>
  <c r="U985" i="2"/>
  <c r="AC984" i="2"/>
  <c r="W984" i="2"/>
  <c r="U984" i="2"/>
  <c r="AC983" i="2"/>
  <c r="W983" i="2"/>
  <c r="U983" i="2"/>
  <c r="AC982" i="2"/>
  <c r="W982" i="2"/>
  <c r="U982" i="2"/>
  <c r="AC981" i="2"/>
  <c r="W981" i="2"/>
  <c r="U981" i="2"/>
  <c r="AC980" i="2"/>
  <c r="W980" i="2"/>
  <c r="U980" i="2"/>
  <c r="AC979" i="2"/>
  <c r="W979" i="2"/>
  <c r="U979" i="2"/>
  <c r="AC978" i="2"/>
  <c r="U978" i="2"/>
  <c r="AC977" i="2"/>
  <c r="U977" i="2"/>
  <c r="AC976" i="2"/>
  <c r="U976" i="2"/>
  <c r="AC975" i="2"/>
  <c r="U975" i="2"/>
  <c r="AC974" i="2"/>
  <c r="U974" i="2"/>
  <c r="AC973" i="2"/>
  <c r="U973" i="2"/>
  <c r="AC972" i="2"/>
  <c r="U972" i="2"/>
  <c r="AC971" i="2"/>
  <c r="U971" i="2"/>
  <c r="AC970" i="2"/>
  <c r="U970" i="2"/>
  <c r="AC969" i="2"/>
  <c r="U969" i="2"/>
  <c r="AC968" i="2"/>
  <c r="U968" i="2"/>
  <c r="AC967" i="2"/>
  <c r="U967" i="2"/>
  <c r="AC966" i="2"/>
  <c r="U966" i="2"/>
  <c r="AC965" i="2"/>
  <c r="U965" i="2"/>
  <c r="AC964" i="2"/>
  <c r="U964" i="2"/>
  <c r="AC963" i="2"/>
  <c r="U963" i="2"/>
  <c r="AC962" i="2"/>
  <c r="U962" i="2"/>
  <c r="AC961" i="2"/>
  <c r="U961" i="2"/>
  <c r="AC960" i="2"/>
  <c r="AA960" i="2"/>
  <c r="Z960" i="2"/>
  <c r="Y960" i="2"/>
  <c r="U960" i="2"/>
  <c r="AC959" i="2"/>
  <c r="AA959" i="2"/>
  <c r="Z959" i="2"/>
  <c r="Y959" i="2"/>
  <c r="V959" i="2"/>
  <c r="W959" i="2" s="1"/>
  <c r="U959" i="2"/>
  <c r="AC958" i="2"/>
  <c r="AA958" i="2"/>
  <c r="Z958" i="2"/>
  <c r="Y958" i="2"/>
  <c r="V958" i="2"/>
  <c r="W958" i="2" s="1"/>
  <c r="U958" i="2"/>
  <c r="T958" i="2"/>
  <c r="V957" i="2"/>
  <c r="W957" i="2" s="1"/>
  <c r="U957" i="2"/>
  <c r="T957" i="2"/>
  <c r="S957" i="2"/>
  <c r="P957" i="2"/>
  <c r="Q957" i="2" s="1"/>
  <c r="V956" i="2"/>
  <c r="W956" i="2" s="1"/>
  <c r="U956" i="2"/>
  <c r="T956" i="2"/>
  <c r="S956" i="2"/>
  <c r="P956" i="2"/>
  <c r="Q956" i="2" s="1"/>
  <c r="V955" i="2"/>
  <c r="W955" i="2" s="1"/>
  <c r="U955" i="2"/>
  <c r="T955" i="2"/>
  <c r="S955" i="2"/>
  <c r="P955" i="2"/>
  <c r="Q955" i="2" s="1"/>
  <c r="V954" i="2"/>
  <c r="W954" i="2" s="1"/>
  <c r="U954" i="2"/>
  <c r="T954" i="2"/>
  <c r="S954" i="2"/>
  <c r="P954" i="2"/>
  <c r="Q954" i="2" s="1"/>
  <c r="V953" i="2"/>
  <c r="W953" i="2" s="1"/>
  <c r="U953" i="2"/>
  <c r="T953" i="2"/>
  <c r="S953" i="2"/>
  <c r="P953" i="2"/>
  <c r="Q953" i="2" s="1"/>
  <c r="V952" i="2"/>
  <c r="W952" i="2" s="1"/>
  <c r="U952" i="2"/>
  <c r="T952" i="2"/>
  <c r="S952" i="2"/>
  <c r="P952" i="2"/>
  <c r="Q952" i="2" s="1"/>
  <c r="V951" i="2"/>
  <c r="W951" i="2" s="1"/>
  <c r="U951" i="2"/>
  <c r="T951" i="2"/>
  <c r="S951" i="2"/>
  <c r="P951" i="2"/>
  <c r="Q951" i="2" s="1"/>
  <c r="V950" i="2"/>
  <c r="W950" i="2" s="1"/>
  <c r="U950" i="2"/>
  <c r="T950" i="2"/>
  <c r="S950" i="2"/>
  <c r="P950" i="2"/>
  <c r="Q950" i="2" s="1"/>
  <c r="V949" i="2"/>
  <c r="W949" i="2" s="1"/>
  <c r="U949" i="2"/>
  <c r="T949" i="2"/>
  <c r="S949" i="2"/>
  <c r="P949" i="2"/>
  <c r="Q949" i="2" s="1"/>
  <c r="V948" i="2"/>
  <c r="W948" i="2" s="1"/>
  <c r="U948" i="2"/>
  <c r="T948" i="2"/>
  <c r="S948" i="2"/>
  <c r="P948" i="2"/>
  <c r="Q948" i="2" s="1"/>
  <c r="V947" i="2"/>
  <c r="W947" i="2" s="1"/>
  <c r="U947" i="2"/>
  <c r="T947" i="2"/>
  <c r="S947" i="2"/>
  <c r="P947" i="2"/>
  <c r="Q947" i="2" s="1"/>
  <c r="V946" i="2"/>
  <c r="W946" i="2" s="1"/>
  <c r="U946" i="2"/>
  <c r="T946" i="2"/>
  <c r="S946" i="2"/>
  <c r="P946" i="2"/>
  <c r="Q946" i="2" s="1"/>
  <c r="V945" i="2"/>
  <c r="W945" i="2" s="1"/>
  <c r="U945" i="2"/>
  <c r="T945" i="2"/>
  <c r="S945" i="2"/>
  <c r="P945" i="2"/>
  <c r="Q945" i="2" s="1"/>
  <c r="V944" i="2"/>
  <c r="W944" i="2" s="1"/>
  <c r="U944" i="2"/>
  <c r="T944" i="2"/>
  <c r="S944" i="2"/>
  <c r="P944" i="2"/>
  <c r="Q944" i="2" s="1"/>
  <c r="V943" i="2"/>
  <c r="W943" i="2" s="1"/>
  <c r="U943" i="2"/>
  <c r="T943" i="2"/>
  <c r="S943" i="2"/>
  <c r="P943" i="2"/>
  <c r="Q943" i="2" s="1"/>
  <c r="V942" i="2"/>
  <c r="W942" i="2" s="1"/>
  <c r="U942" i="2"/>
  <c r="T942" i="2"/>
  <c r="S942" i="2"/>
  <c r="P942" i="2"/>
  <c r="Q942" i="2" s="1"/>
  <c r="V941" i="2"/>
  <c r="W941" i="2" s="1"/>
  <c r="U941" i="2"/>
  <c r="T941" i="2"/>
  <c r="S941" i="2"/>
  <c r="P941" i="2"/>
  <c r="Q941" i="2" s="1"/>
  <c r="V940" i="2"/>
  <c r="W940" i="2" s="1"/>
  <c r="U940" i="2"/>
  <c r="T940" i="2"/>
  <c r="S940" i="2"/>
  <c r="P940" i="2"/>
  <c r="Q940" i="2" s="1"/>
  <c r="V939" i="2"/>
  <c r="W939" i="2" s="1"/>
  <c r="U939" i="2"/>
  <c r="T939" i="2"/>
  <c r="S939" i="2"/>
  <c r="P939" i="2"/>
  <c r="Q939" i="2" s="1"/>
  <c r="V938" i="2"/>
  <c r="W938" i="2" s="1"/>
  <c r="U938" i="2"/>
  <c r="T938" i="2"/>
  <c r="S938" i="2"/>
  <c r="P938" i="2"/>
  <c r="Q938" i="2" s="1"/>
  <c r="V937" i="2"/>
  <c r="W937" i="2" s="1"/>
  <c r="U937" i="2"/>
  <c r="T937" i="2"/>
  <c r="S937" i="2"/>
  <c r="P937" i="2"/>
  <c r="Q937" i="2" s="1"/>
  <c r="V936" i="2"/>
  <c r="W936" i="2" s="1"/>
  <c r="U936" i="2"/>
  <c r="T936" i="2"/>
  <c r="S936" i="2"/>
  <c r="P936" i="2"/>
  <c r="Q936" i="2" s="1"/>
  <c r="V935" i="2"/>
  <c r="W935" i="2" s="1"/>
  <c r="U935" i="2"/>
  <c r="T935" i="2"/>
  <c r="S935" i="2"/>
  <c r="P935" i="2"/>
  <c r="Q935" i="2" s="1"/>
  <c r="V934" i="2"/>
  <c r="W934" i="2" s="1"/>
  <c r="U934" i="2"/>
  <c r="T934" i="2"/>
  <c r="S934" i="2"/>
  <c r="P934" i="2"/>
  <c r="Q934" i="2" s="1"/>
  <c r="V933" i="2"/>
  <c r="W933" i="2" s="1"/>
  <c r="U933" i="2"/>
  <c r="T933" i="2"/>
  <c r="S933" i="2"/>
  <c r="P933" i="2"/>
  <c r="Q933" i="2" s="1"/>
  <c r="V932" i="2"/>
  <c r="W932" i="2" s="1"/>
  <c r="U932" i="2"/>
  <c r="T932" i="2"/>
  <c r="S932" i="2"/>
  <c r="P932" i="2"/>
  <c r="Q932" i="2" s="1"/>
  <c r="V931" i="2"/>
  <c r="W931" i="2" s="1"/>
  <c r="U931" i="2"/>
  <c r="T931" i="2"/>
  <c r="S931" i="2"/>
  <c r="P931" i="2"/>
  <c r="Q931" i="2" s="1"/>
  <c r="V930" i="2"/>
  <c r="W930" i="2" s="1"/>
  <c r="U930" i="2"/>
  <c r="T930" i="2"/>
  <c r="S930" i="2"/>
  <c r="P930" i="2"/>
  <c r="Q930" i="2" s="1"/>
  <c r="V929" i="2"/>
  <c r="W929" i="2" s="1"/>
  <c r="U929" i="2"/>
  <c r="T929" i="2"/>
  <c r="S929" i="2"/>
  <c r="P929" i="2"/>
  <c r="Q929" i="2" s="1"/>
  <c r="V928" i="2"/>
  <c r="W928" i="2" s="1"/>
  <c r="U928" i="2"/>
  <c r="T928" i="2"/>
  <c r="S928" i="2"/>
  <c r="P928" i="2"/>
  <c r="Q928" i="2" s="1"/>
  <c r="V927" i="2"/>
  <c r="W927" i="2" s="1"/>
  <c r="U927" i="2"/>
  <c r="T927" i="2"/>
  <c r="S927" i="2"/>
  <c r="P927" i="2"/>
  <c r="Q927" i="2" s="1"/>
  <c r="V926" i="2"/>
  <c r="W926" i="2" s="1"/>
  <c r="U926" i="2"/>
  <c r="T926" i="2"/>
  <c r="S926" i="2"/>
  <c r="P926" i="2"/>
  <c r="Q926" i="2" s="1"/>
  <c r="V925" i="2"/>
  <c r="W925" i="2" s="1"/>
  <c r="U925" i="2"/>
  <c r="T925" i="2"/>
  <c r="S925" i="2"/>
  <c r="P925" i="2"/>
  <c r="Q925" i="2" s="1"/>
  <c r="V924" i="2"/>
  <c r="W924" i="2" s="1"/>
  <c r="U924" i="2"/>
  <c r="T924" i="2"/>
  <c r="S924" i="2"/>
  <c r="P924" i="2"/>
  <c r="Q924" i="2" s="1"/>
  <c r="V923" i="2"/>
  <c r="W923" i="2" s="1"/>
  <c r="U923" i="2"/>
  <c r="T923" i="2"/>
  <c r="S923" i="2"/>
  <c r="P923" i="2"/>
  <c r="Q923" i="2" s="1"/>
  <c r="V922" i="2"/>
  <c r="W922" i="2" s="1"/>
  <c r="U922" i="2"/>
  <c r="T922" i="2"/>
  <c r="S922" i="2"/>
  <c r="P922" i="2"/>
  <c r="Q922" i="2" s="1"/>
  <c r="V921" i="2"/>
  <c r="W921" i="2" s="1"/>
  <c r="U921" i="2"/>
  <c r="T921" i="2"/>
  <c r="S921" i="2"/>
  <c r="P921" i="2"/>
  <c r="Q921" i="2" s="1"/>
  <c r="V920" i="2"/>
  <c r="W920" i="2" s="1"/>
  <c r="U920" i="2"/>
  <c r="T920" i="2"/>
  <c r="S920" i="2"/>
  <c r="P920" i="2"/>
  <c r="Q920" i="2" s="1"/>
  <c r="V919" i="2"/>
  <c r="W919" i="2" s="1"/>
  <c r="U919" i="2"/>
  <c r="T919" i="2"/>
  <c r="S919" i="2"/>
  <c r="P919" i="2"/>
  <c r="Q919" i="2" s="1"/>
  <c r="V918" i="2"/>
  <c r="W918" i="2" s="1"/>
  <c r="U918" i="2"/>
  <c r="T918" i="2"/>
  <c r="S918" i="2"/>
  <c r="P918" i="2"/>
  <c r="Q918" i="2" s="1"/>
  <c r="V917" i="2"/>
  <c r="W917" i="2" s="1"/>
  <c r="U917" i="2"/>
  <c r="T917" i="2"/>
  <c r="S917" i="2"/>
  <c r="P917" i="2"/>
  <c r="Q917" i="2" s="1"/>
  <c r="V916" i="2"/>
  <c r="W916" i="2" s="1"/>
  <c r="U916" i="2"/>
  <c r="T916" i="2"/>
  <c r="S916" i="2"/>
  <c r="P916" i="2"/>
  <c r="Q916" i="2" s="1"/>
  <c r="V915" i="2"/>
  <c r="W915" i="2" s="1"/>
  <c r="U915" i="2"/>
  <c r="T915" i="2"/>
  <c r="S915" i="2"/>
  <c r="P915" i="2"/>
  <c r="Q915" i="2" s="1"/>
  <c r="W914" i="2"/>
  <c r="V914" i="2"/>
  <c r="U914" i="2"/>
  <c r="T914" i="2"/>
  <c r="S914" i="2"/>
  <c r="P914" i="2"/>
  <c r="Q914" i="2" s="1"/>
  <c r="V913" i="2"/>
  <c r="W913" i="2" s="1"/>
  <c r="U913" i="2"/>
  <c r="T913" i="2"/>
  <c r="S913" i="2"/>
  <c r="P913" i="2"/>
  <c r="Q913" i="2" s="1"/>
  <c r="V912" i="2"/>
  <c r="W912" i="2" s="1"/>
  <c r="U912" i="2"/>
  <c r="T912" i="2"/>
  <c r="S912" i="2"/>
  <c r="P912" i="2"/>
  <c r="Q912" i="2" s="1"/>
  <c r="V911" i="2"/>
  <c r="W911" i="2" s="1"/>
  <c r="U911" i="2"/>
  <c r="T911" i="2"/>
  <c r="S911" i="2"/>
  <c r="P911" i="2"/>
  <c r="Q911" i="2" s="1"/>
  <c r="V910" i="2"/>
  <c r="W910" i="2" s="1"/>
  <c r="U910" i="2"/>
  <c r="T910" i="2"/>
  <c r="S910" i="2"/>
  <c r="P910" i="2"/>
  <c r="Q910" i="2" s="1"/>
  <c r="V909" i="2"/>
  <c r="W909" i="2" s="1"/>
  <c r="U909" i="2"/>
  <c r="T909" i="2"/>
  <c r="S909" i="2"/>
  <c r="P909" i="2"/>
  <c r="Q909" i="2" s="1"/>
  <c r="V908" i="2"/>
  <c r="W908" i="2" s="1"/>
  <c r="U908" i="2"/>
  <c r="T908" i="2"/>
  <c r="S908" i="2"/>
  <c r="P908" i="2"/>
  <c r="Q908" i="2" s="1"/>
  <c r="V907" i="2"/>
  <c r="W907" i="2" s="1"/>
  <c r="U907" i="2"/>
  <c r="T907" i="2"/>
  <c r="S907" i="2"/>
  <c r="P907" i="2"/>
  <c r="Q907" i="2" s="1"/>
  <c r="V906" i="2"/>
  <c r="W906" i="2" s="1"/>
  <c r="U906" i="2"/>
  <c r="T906" i="2"/>
  <c r="S906" i="2"/>
  <c r="P906" i="2"/>
  <c r="Q906" i="2" s="1"/>
  <c r="V905" i="2"/>
  <c r="W905" i="2" s="1"/>
  <c r="U905" i="2"/>
  <c r="T905" i="2"/>
  <c r="S905" i="2"/>
  <c r="P905" i="2"/>
  <c r="Q905" i="2" s="1"/>
  <c r="V904" i="2"/>
  <c r="W904" i="2" s="1"/>
  <c r="U904" i="2"/>
  <c r="T904" i="2"/>
  <c r="S904" i="2"/>
  <c r="P904" i="2"/>
  <c r="Q904" i="2" s="1"/>
  <c r="V903" i="2"/>
  <c r="W903" i="2" s="1"/>
  <c r="U903" i="2"/>
  <c r="T903" i="2"/>
  <c r="S903" i="2"/>
  <c r="P903" i="2"/>
  <c r="Q903" i="2" s="1"/>
  <c r="V902" i="2"/>
  <c r="W902" i="2" s="1"/>
  <c r="U902" i="2"/>
  <c r="T902" i="2"/>
  <c r="S902" i="2"/>
  <c r="P902" i="2"/>
  <c r="Q902" i="2" s="1"/>
  <c r="V901" i="2"/>
  <c r="W901" i="2" s="1"/>
  <c r="U901" i="2"/>
  <c r="T901" i="2"/>
  <c r="S901" i="2"/>
  <c r="P901" i="2"/>
  <c r="Q901" i="2" s="1"/>
  <c r="V900" i="2"/>
  <c r="W900" i="2" s="1"/>
  <c r="U900" i="2"/>
  <c r="T900" i="2"/>
  <c r="S900" i="2"/>
  <c r="P900" i="2"/>
  <c r="Q900" i="2" s="1"/>
  <c r="V899" i="2"/>
  <c r="W899" i="2" s="1"/>
  <c r="U899" i="2"/>
  <c r="T899" i="2"/>
  <c r="S899" i="2"/>
  <c r="P899" i="2"/>
  <c r="Q899" i="2" s="1"/>
  <c r="V898" i="2"/>
  <c r="W898" i="2" s="1"/>
  <c r="U898" i="2"/>
  <c r="T898" i="2"/>
  <c r="S898" i="2"/>
  <c r="P898" i="2"/>
  <c r="Q898" i="2" s="1"/>
  <c r="V897" i="2"/>
  <c r="W897" i="2" s="1"/>
  <c r="U897" i="2"/>
  <c r="T897" i="2"/>
  <c r="S897" i="2"/>
  <c r="P897" i="2"/>
  <c r="Q897" i="2" s="1"/>
  <c r="V896" i="2"/>
  <c r="W896" i="2" s="1"/>
  <c r="U896" i="2"/>
  <c r="T896" i="2"/>
  <c r="S896" i="2"/>
  <c r="P896" i="2"/>
  <c r="Q896" i="2" s="1"/>
  <c r="V895" i="2"/>
  <c r="W895" i="2" s="1"/>
  <c r="U895" i="2"/>
  <c r="T895" i="2"/>
  <c r="S895" i="2"/>
  <c r="P895" i="2"/>
  <c r="Q895" i="2" s="1"/>
  <c r="V894" i="2"/>
  <c r="W894" i="2" s="1"/>
  <c r="U894" i="2"/>
  <c r="T894" i="2"/>
  <c r="S894" i="2"/>
  <c r="P894" i="2"/>
  <c r="Q894" i="2" s="1"/>
  <c r="V893" i="2"/>
  <c r="W893" i="2" s="1"/>
  <c r="U893" i="2"/>
  <c r="T893" i="2"/>
  <c r="S893" i="2"/>
  <c r="P893" i="2"/>
  <c r="Q893" i="2" s="1"/>
  <c r="V892" i="2"/>
  <c r="W892" i="2" s="1"/>
  <c r="U892" i="2"/>
  <c r="T892" i="2"/>
  <c r="S892" i="2"/>
  <c r="P892" i="2"/>
  <c r="Q892" i="2" s="1"/>
  <c r="V891" i="2"/>
  <c r="W891" i="2" s="1"/>
  <c r="U891" i="2"/>
  <c r="T891" i="2"/>
  <c r="S891" i="2"/>
  <c r="P891" i="2"/>
  <c r="Q891" i="2" s="1"/>
  <c r="V890" i="2"/>
  <c r="W890" i="2" s="1"/>
  <c r="U890" i="2"/>
  <c r="T890" i="2"/>
  <c r="S890" i="2"/>
  <c r="P890" i="2"/>
  <c r="Q890" i="2" s="1"/>
  <c r="V889" i="2"/>
  <c r="W889" i="2" s="1"/>
  <c r="U889" i="2"/>
  <c r="T889" i="2"/>
  <c r="S889" i="2"/>
  <c r="P889" i="2"/>
  <c r="Q889" i="2" s="1"/>
  <c r="V888" i="2"/>
  <c r="W888" i="2" s="1"/>
  <c r="U888" i="2"/>
  <c r="T888" i="2"/>
  <c r="S888" i="2"/>
  <c r="P888" i="2"/>
  <c r="Q888" i="2" s="1"/>
  <c r="V887" i="2"/>
  <c r="W887" i="2" s="1"/>
  <c r="U887" i="2"/>
  <c r="T887" i="2"/>
  <c r="S887" i="2"/>
  <c r="P887" i="2"/>
  <c r="Q887" i="2" s="1"/>
  <c r="W886" i="2"/>
  <c r="V886" i="2"/>
  <c r="U886" i="2"/>
  <c r="T886" i="2"/>
  <c r="S886" i="2"/>
  <c r="P886" i="2"/>
  <c r="Q886" i="2" s="1"/>
  <c r="V885" i="2"/>
  <c r="W885" i="2" s="1"/>
  <c r="U885" i="2"/>
  <c r="T885" i="2"/>
  <c r="S885" i="2"/>
  <c r="P885" i="2"/>
  <c r="Q885" i="2" s="1"/>
  <c r="V884" i="2"/>
  <c r="W884" i="2" s="1"/>
  <c r="U884" i="2"/>
  <c r="T884" i="2"/>
  <c r="S884" i="2"/>
  <c r="P884" i="2"/>
  <c r="Q884" i="2" s="1"/>
  <c r="V883" i="2"/>
  <c r="W883" i="2" s="1"/>
  <c r="U883" i="2"/>
  <c r="T883" i="2"/>
  <c r="S883" i="2"/>
  <c r="P883" i="2"/>
  <c r="Q883" i="2" s="1"/>
  <c r="V882" i="2"/>
  <c r="W882" i="2" s="1"/>
  <c r="U882" i="2"/>
  <c r="T882" i="2"/>
  <c r="S882" i="2"/>
  <c r="P882" i="2"/>
  <c r="Q882" i="2" s="1"/>
  <c r="V881" i="2"/>
  <c r="W881" i="2" s="1"/>
  <c r="U881" i="2"/>
  <c r="T881" i="2"/>
  <c r="S881" i="2"/>
  <c r="P881" i="2"/>
  <c r="Q881" i="2" s="1"/>
  <c r="V880" i="2"/>
  <c r="W880" i="2" s="1"/>
  <c r="U880" i="2"/>
  <c r="T880" i="2"/>
  <c r="S880" i="2"/>
  <c r="P880" i="2"/>
  <c r="Q880" i="2" s="1"/>
  <c r="V879" i="2"/>
  <c r="W879" i="2" s="1"/>
  <c r="U879" i="2"/>
  <c r="T879" i="2"/>
  <c r="S879" i="2"/>
  <c r="P879" i="2"/>
  <c r="Q879" i="2" s="1"/>
  <c r="V878" i="2"/>
  <c r="W878" i="2" s="1"/>
  <c r="U878" i="2"/>
  <c r="T878" i="2"/>
  <c r="S878" i="2"/>
  <c r="P878" i="2"/>
  <c r="Q878" i="2" s="1"/>
  <c r="V877" i="2"/>
  <c r="W877" i="2" s="1"/>
  <c r="U877" i="2"/>
  <c r="T877" i="2"/>
  <c r="S877" i="2"/>
  <c r="P877" i="2"/>
  <c r="Q877" i="2" s="1"/>
  <c r="V876" i="2"/>
  <c r="W876" i="2" s="1"/>
  <c r="U876" i="2"/>
  <c r="T876" i="2"/>
  <c r="S876" i="2"/>
  <c r="P876" i="2"/>
  <c r="Q876" i="2" s="1"/>
  <c r="V875" i="2"/>
  <c r="W875" i="2" s="1"/>
  <c r="U875" i="2"/>
  <c r="T875" i="2"/>
  <c r="S875" i="2"/>
  <c r="P875" i="2"/>
  <c r="Q875" i="2" s="1"/>
  <c r="V874" i="2"/>
  <c r="W874" i="2" s="1"/>
  <c r="U874" i="2"/>
  <c r="T874" i="2"/>
  <c r="S874" i="2"/>
  <c r="P874" i="2"/>
  <c r="Q874" i="2" s="1"/>
  <c r="V873" i="2"/>
  <c r="W873" i="2" s="1"/>
  <c r="U873" i="2"/>
  <c r="T873" i="2"/>
  <c r="S873" i="2"/>
  <c r="P873" i="2"/>
  <c r="Q873" i="2" s="1"/>
  <c r="V872" i="2"/>
  <c r="W872" i="2" s="1"/>
  <c r="U872" i="2"/>
  <c r="T872" i="2"/>
  <c r="S872" i="2"/>
  <c r="P872" i="2"/>
  <c r="Q872" i="2" s="1"/>
  <c r="V871" i="2"/>
  <c r="W871" i="2" s="1"/>
  <c r="U871" i="2"/>
  <c r="T871" i="2"/>
  <c r="S871" i="2"/>
  <c r="P871" i="2"/>
  <c r="Q871" i="2" s="1"/>
  <c r="V870" i="2"/>
  <c r="W870" i="2" s="1"/>
  <c r="U870" i="2"/>
  <c r="T870" i="2"/>
  <c r="S870" i="2"/>
  <c r="P870" i="2"/>
  <c r="Q870" i="2" s="1"/>
  <c r="V869" i="2"/>
  <c r="W869" i="2" s="1"/>
  <c r="U869" i="2"/>
  <c r="T869" i="2"/>
  <c r="S869" i="2"/>
  <c r="P869" i="2"/>
  <c r="Q869" i="2" s="1"/>
  <c r="V868" i="2"/>
  <c r="W868" i="2" s="1"/>
  <c r="U868" i="2"/>
  <c r="T868" i="2"/>
  <c r="S868" i="2"/>
  <c r="P868" i="2"/>
  <c r="Q868" i="2" s="1"/>
  <c r="V867" i="2"/>
  <c r="W867" i="2" s="1"/>
  <c r="U867" i="2"/>
  <c r="T867" i="2"/>
  <c r="S867" i="2"/>
  <c r="P867" i="2"/>
  <c r="Q867" i="2" s="1"/>
  <c r="V866" i="2"/>
  <c r="W866" i="2" s="1"/>
  <c r="U866" i="2"/>
  <c r="T866" i="2"/>
  <c r="S866" i="2"/>
  <c r="P866" i="2"/>
  <c r="Q866" i="2" s="1"/>
  <c r="V865" i="2"/>
  <c r="W865" i="2" s="1"/>
  <c r="U865" i="2"/>
  <c r="T865" i="2"/>
  <c r="S865" i="2"/>
  <c r="P865" i="2"/>
  <c r="Q865" i="2" s="1"/>
  <c r="V864" i="2"/>
  <c r="W864" i="2" s="1"/>
  <c r="U864" i="2"/>
  <c r="T864" i="2"/>
  <c r="S864" i="2"/>
  <c r="P864" i="2"/>
  <c r="Q864" i="2" s="1"/>
  <c r="V863" i="2"/>
  <c r="W863" i="2" s="1"/>
  <c r="U863" i="2"/>
  <c r="T863" i="2"/>
  <c r="S863" i="2"/>
  <c r="P863" i="2"/>
  <c r="Q863" i="2" s="1"/>
  <c r="W862" i="2"/>
  <c r="V862" i="2"/>
  <c r="U862" i="2"/>
  <c r="T862" i="2"/>
  <c r="S862" i="2"/>
  <c r="P862" i="2"/>
  <c r="Q862" i="2" s="1"/>
  <c r="V861" i="2"/>
  <c r="W861" i="2" s="1"/>
  <c r="U861" i="2"/>
  <c r="T861" i="2"/>
  <c r="S861" i="2"/>
  <c r="P861" i="2"/>
  <c r="Q861" i="2" s="1"/>
  <c r="V860" i="2"/>
  <c r="W860" i="2" s="1"/>
  <c r="U860" i="2"/>
  <c r="T860" i="2"/>
  <c r="S860" i="2"/>
  <c r="P860" i="2"/>
  <c r="Q860" i="2" s="1"/>
  <c r="V859" i="2"/>
  <c r="W859" i="2" s="1"/>
  <c r="U859" i="2"/>
  <c r="T859" i="2"/>
  <c r="S859" i="2"/>
  <c r="P859" i="2"/>
  <c r="Q859" i="2" s="1"/>
  <c r="V858" i="2"/>
  <c r="W858" i="2" s="1"/>
  <c r="U858" i="2"/>
  <c r="T858" i="2"/>
  <c r="S858" i="2"/>
  <c r="P858" i="2"/>
  <c r="Q858" i="2" s="1"/>
  <c r="V857" i="2"/>
  <c r="W857" i="2" s="1"/>
  <c r="U857" i="2"/>
  <c r="T857" i="2"/>
  <c r="S857" i="2"/>
  <c r="P857" i="2"/>
  <c r="Q857" i="2" s="1"/>
  <c r="V856" i="2"/>
  <c r="W856" i="2" s="1"/>
  <c r="U856" i="2"/>
  <c r="T856" i="2"/>
  <c r="S856" i="2"/>
  <c r="P856" i="2"/>
  <c r="Q856" i="2" s="1"/>
  <c r="V855" i="2"/>
  <c r="W855" i="2" s="1"/>
  <c r="U855" i="2"/>
  <c r="T855" i="2"/>
  <c r="S855" i="2"/>
  <c r="P855" i="2"/>
  <c r="Q855" i="2" s="1"/>
  <c r="V854" i="2"/>
  <c r="W854" i="2" s="1"/>
  <c r="U854" i="2"/>
  <c r="T854" i="2"/>
  <c r="S854" i="2"/>
  <c r="P854" i="2"/>
  <c r="Q854" i="2" s="1"/>
  <c r="W853" i="2"/>
  <c r="V853" i="2"/>
  <c r="U853" i="2"/>
  <c r="T853" i="2"/>
  <c r="S853" i="2"/>
  <c r="P853" i="2"/>
  <c r="Q853" i="2" s="1"/>
  <c r="V852" i="2"/>
  <c r="W852" i="2" s="1"/>
  <c r="U852" i="2"/>
  <c r="T852" i="2"/>
  <c r="S852" i="2"/>
  <c r="P852" i="2"/>
  <c r="Q852" i="2" s="1"/>
  <c r="V851" i="2"/>
  <c r="W851" i="2" s="1"/>
  <c r="U851" i="2"/>
  <c r="T851" i="2"/>
  <c r="S851" i="2"/>
  <c r="P851" i="2"/>
  <c r="Q851" i="2" s="1"/>
  <c r="V850" i="2"/>
  <c r="W850" i="2" s="1"/>
  <c r="U850" i="2"/>
  <c r="T850" i="2"/>
  <c r="S850" i="2"/>
  <c r="P850" i="2"/>
  <c r="Q850" i="2" s="1"/>
  <c r="V849" i="2"/>
  <c r="W849" i="2" s="1"/>
  <c r="U849" i="2"/>
  <c r="T849" i="2"/>
  <c r="S849" i="2"/>
  <c r="P849" i="2"/>
  <c r="Q849" i="2" s="1"/>
  <c r="V848" i="2"/>
  <c r="W848" i="2" s="1"/>
  <c r="U848" i="2"/>
  <c r="T848" i="2"/>
  <c r="S848" i="2"/>
  <c r="P848" i="2"/>
  <c r="Q848" i="2" s="1"/>
  <c r="V847" i="2"/>
  <c r="W847" i="2" s="1"/>
  <c r="U847" i="2"/>
  <c r="T847" i="2"/>
  <c r="S847" i="2"/>
  <c r="P847" i="2"/>
  <c r="Q847" i="2" s="1"/>
  <c r="V846" i="2"/>
  <c r="W846" i="2" s="1"/>
  <c r="U846" i="2"/>
  <c r="T846" i="2"/>
  <c r="S846" i="2"/>
  <c r="P846" i="2"/>
  <c r="Q846" i="2" s="1"/>
  <c r="V845" i="2"/>
  <c r="W845" i="2" s="1"/>
  <c r="U845" i="2"/>
  <c r="T845" i="2"/>
  <c r="S845" i="2"/>
  <c r="P845" i="2"/>
  <c r="Q845" i="2" s="1"/>
  <c r="V844" i="2"/>
  <c r="W844" i="2" s="1"/>
  <c r="U844" i="2"/>
  <c r="T844" i="2"/>
  <c r="S844" i="2"/>
  <c r="P844" i="2"/>
  <c r="Q844" i="2" s="1"/>
  <c r="V843" i="2"/>
  <c r="W843" i="2" s="1"/>
  <c r="U843" i="2"/>
  <c r="T843" i="2"/>
  <c r="S843" i="2"/>
  <c r="P843" i="2"/>
  <c r="Q843" i="2" s="1"/>
  <c r="V842" i="2"/>
  <c r="W842" i="2" s="1"/>
  <c r="U842" i="2"/>
  <c r="T842" i="2"/>
  <c r="S842" i="2"/>
  <c r="P842" i="2"/>
  <c r="Q842" i="2" s="1"/>
  <c r="V841" i="2"/>
  <c r="W841" i="2" s="1"/>
  <c r="U841" i="2"/>
  <c r="T841" i="2"/>
  <c r="S841" i="2"/>
  <c r="P841" i="2"/>
  <c r="Q841" i="2" s="1"/>
  <c r="W840" i="2"/>
  <c r="V840" i="2"/>
  <c r="U840" i="2"/>
  <c r="T840" i="2"/>
  <c r="S840" i="2"/>
  <c r="P840" i="2"/>
  <c r="Q840" i="2" s="1"/>
  <c r="V839" i="2"/>
  <c r="W839" i="2" s="1"/>
  <c r="U839" i="2"/>
  <c r="T839" i="2"/>
  <c r="S839" i="2"/>
  <c r="P839" i="2"/>
  <c r="Q839" i="2" s="1"/>
  <c r="V838" i="2"/>
  <c r="W838" i="2" s="1"/>
  <c r="U838" i="2"/>
  <c r="T838" i="2"/>
  <c r="S838" i="2"/>
  <c r="P838" i="2"/>
  <c r="Q838" i="2" s="1"/>
  <c r="V837" i="2"/>
  <c r="W837" i="2" s="1"/>
  <c r="U837" i="2"/>
  <c r="T837" i="2"/>
  <c r="S837" i="2"/>
  <c r="P837" i="2"/>
  <c r="Q837" i="2" s="1"/>
  <c r="W836" i="2"/>
  <c r="V836" i="2"/>
  <c r="U836" i="2"/>
  <c r="T836" i="2"/>
  <c r="S836" i="2"/>
  <c r="P836" i="2"/>
  <c r="Q836" i="2" s="1"/>
  <c r="V835" i="2"/>
  <c r="W835" i="2" s="1"/>
  <c r="U835" i="2"/>
  <c r="T835" i="2"/>
  <c r="S835" i="2"/>
  <c r="P835" i="2"/>
  <c r="Q835" i="2" s="1"/>
  <c r="V834" i="2"/>
  <c r="W834" i="2" s="1"/>
  <c r="U834" i="2"/>
  <c r="T834" i="2"/>
  <c r="S834" i="2"/>
  <c r="P834" i="2"/>
  <c r="Q834" i="2" s="1"/>
  <c r="V833" i="2"/>
  <c r="W833" i="2" s="1"/>
  <c r="U833" i="2"/>
  <c r="T833" i="2"/>
  <c r="S833" i="2"/>
  <c r="P833" i="2"/>
  <c r="Q833" i="2" s="1"/>
  <c r="V832" i="2"/>
  <c r="W832" i="2" s="1"/>
  <c r="U832" i="2"/>
  <c r="T832" i="2"/>
  <c r="S832" i="2"/>
  <c r="P832" i="2"/>
  <c r="Q832" i="2" s="1"/>
  <c r="V831" i="2"/>
  <c r="W831" i="2" s="1"/>
  <c r="U831" i="2"/>
  <c r="T831" i="2"/>
  <c r="S831" i="2"/>
  <c r="P831" i="2"/>
  <c r="Q831" i="2" s="1"/>
  <c r="V830" i="2"/>
  <c r="W830" i="2" s="1"/>
  <c r="U830" i="2"/>
  <c r="T830" i="2"/>
  <c r="S830" i="2"/>
  <c r="P830" i="2"/>
  <c r="Q830" i="2" s="1"/>
  <c r="V829" i="2"/>
  <c r="W829" i="2" s="1"/>
  <c r="U829" i="2"/>
  <c r="T829" i="2"/>
  <c r="S829" i="2"/>
  <c r="P829" i="2"/>
  <c r="Q829" i="2" s="1"/>
  <c r="V828" i="2"/>
  <c r="W828" i="2" s="1"/>
  <c r="U828" i="2"/>
  <c r="T828" i="2"/>
  <c r="S828" i="2"/>
  <c r="P828" i="2"/>
  <c r="Q828" i="2" s="1"/>
  <c r="V827" i="2"/>
  <c r="W827" i="2" s="1"/>
  <c r="U827" i="2"/>
  <c r="T827" i="2"/>
  <c r="S827" i="2"/>
  <c r="P827" i="2"/>
  <c r="Q827" i="2" s="1"/>
  <c r="V826" i="2"/>
  <c r="W826" i="2" s="1"/>
  <c r="U826" i="2"/>
  <c r="T826" i="2"/>
  <c r="S826" i="2"/>
  <c r="P826" i="2"/>
  <c r="Q826" i="2" s="1"/>
  <c r="V825" i="2"/>
  <c r="W825" i="2" s="1"/>
  <c r="U825" i="2"/>
  <c r="T825" i="2"/>
  <c r="S825" i="2"/>
  <c r="P825" i="2"/>
  <c r="Q825" i="2" s="1"/>
  <c r="W824" i="2"/>
  <c r="V824" i="2"/>
  <c r="U824" i="2"/>
  <c r="T824" i="2"/>
  <c r="S824" i="2"/>
  <c r="P824" i="2"/>
  <c r="Q824" i="2" s="1"/>
  <c r="V823" i="2"/>
  <c r="W823" i="2" s="1"/>
  <c r="U823" i="2"/>
  <c r="T823" i="2"/>
  <c r="S823" i="2"/>
  <c r="P823" i="2"/>
  <c r="Q823" i="2" s="1"/>
  <c r="V822" i="2"/>
  <c r="W822" i="2" s="1"/>
  <c r="U822" i="2"/>
  <c r="T822" i="2"/>
  <c r="S822" i="2"/>
  <c r="P822" i="2"/>
  <c r="Q822" i="2" s="1"/>
  <c r="V821" i="2"/>
  <c r="W821" i="2" s="1"/>
  <c r="U821" i="2"/>
  <c r="T821" i="2"/>
  <c r="S821" i="2"/>
  <c r="P821" i="2"/>
  <c r="Q821" i="2" s="1"/>
  <c r="W820" i="2"/>
  <c r="V820" i="2"/>
  <c r="U820" i="2"/>
  <c r="T820" i="2"/>
  <c r="S820" i="2"/>
  <c r="P820" i="2"/>
  <c r="Q820" i="2" s="1"/>
  <c r="V819" i="2"/>
  <c r="W819" i="2" s="1"/>
  <c r="U819" i="2"/>
  <c r="T819" i="2"/>
  <c r="S819" i="2"/>
  <c r="P819" i="2"/>
  <c r="Q819" i="2" s="1"/>
  <c r="V818" i="2"/>
  <c r="W818" i="2" s="1"/>
  <c r="U818" i="2"/>
  <c r="T818" i="2"/>
  <c r="S818" i="2"/>
  <c r="P818" i="2"/>
  <c r="Q818" i="2" s="1"/>
  <c r="V817" i="2"/>
  <c r="W817" i="2" s="1"/>
  <c r="U817" i="2"/>
  <c r="T817" i="2"/>
  <c r="S817" i="2"/>
  <c r="P817" i="2"/>
  <c r="Q817" i="2" s="1"/>
  <c r="V816" i="2"/>
  <c r="W816" i="2" s="1"/>
  <c r="U816" i="2"/>
  <c r="T816" i="2"/>
  <c r="S816" i="2"/>
  <c r="P816" i="2"/>
  <c r="Q816" i="2" s="1"/>
  <c r="V815" i="2"/>
  <c r="W815" i="2" s="1"/>
  <c r="U815" i="2"/>
  <c r="T815" i="2"/>
  <c r="S815" i="2"/>
  <c r="P815" i="2"/>
  <c r="Q815" i="2" s="1"/>
  <c r="V814" i="2"/>
  <c r="W814" i="2" s="1"/>
  <c r="U814" i="2"/>
  <c r="T814" i="2"/>
  <c r="S814" i="2"/>
  <c r="P814" i="2"/>
  <c r="Q814" i="2" s="1"/>
  <c r="W813" i="2"/>
  <c r="V813" i="2"/>
  <c r="U813" i="2"/>
  <c r="T813" i="2"/>
  <c r="S813" i="2"/>
  <c r="P813" i="2"/>
  <c r="Q813" i="2" s="1"/>
  <c r="V812" i="2"/>
  <c r="W812" i="2" s="1"/>
  <c r="U812" i="2"/>
  <c r="T812" i="2"/>
  <c r="S812" i="2"/>
  <c r="P812" i="2"/>
  <c r="Q812" i="2" s="1"/>
  <c r="W811" i="2"/>
  <c r="V811" i="2"/>
  <c r="U811" i="2"/>
  <c r="T811" i="2"/>
  <c r="S811" i="2"/>
  <c r="P811" i="2"/>
  <c r="Q811" i="2" s="1"/>
  <c r="V810" i="2"/>
  <c r="W810" i="2" s="1"/>
  <c r="U810" i="2"/>
  <c r="T810" i="2"/>
  <c r="S810" i="2"/>
  <c r="P810" i="2"/>
  <c r="Q810" i="2" s="1"/>
  <c r="V809" i="2"/>
  <c r="W809" i="2" s="1"/>
  <c r="U809" i="2"/>
  <c r="T809" i="2"/>
  <c r="S809" i="2"/>
  <c r="P809" i="2"/>
  <c r="Q809" i="2" s="1"/>
  <c r="V808" i="2"/>
  <c r="W808" i="2" s="1"/>
  <c r="U808" i="2"/>
  <c r="T808" i="2"/>
  <c r="S808" i="2"/>
  <c r="P808" i="2"/>
  <c r="Q808" i="2" s="1"/>
  <c r="V807" i="2"/>
  <c r="W807" i="2" s="1"/>
  <c r="U807" i="2"/>
  <c r="T807" i="2"/>
  <c r="S807" i="2"/>
  <c r="P807" i="2"/>
  <c r="Q807" i="2" s="1"/>
  <c r="V806" i="2"/>
  <c r="W806" i="2" s="1"/>
  <c r="U806" i="2"/>
  <c r="T806" i="2"/>
  <c r="S806" i="2"/>
  <c r="P806" i="2"/>
  <c r="Q806" i="2" s="1"/>
  <c r="V805" i="2"/>
  <c r="W805" i="2" s="1"/>
  <c r="U805" i="2"/>
  <c r="T805" i="2"/>
  <c r="S805" i="2"/>
  <c r="P805" i="2"/>
  <c r="Q805" i="2" s="1"/>
  <c r="V804" i="2"/>
  <c r="W804" i="2" s="1"/>
  <c r="U804" i="2"/>
  <c r="T804" i="2"/>
  <c r="S804" i="2"/>
  <c r="P804" i="2"/>
  <c r="Q804" i="2" s="1"/>
  <c r="V803" i="2"/>
  <c r="W803" i="2" s="1"/>
  <c r="U803" i="2"/>
  <c r="T803" i="2"/>
  <c r="S803" i="2"/>
  <c r="P803" i="2"/>
  <c r="Q803" i="2" s="1"/>
  <c r="V802" i="2"/>
  <c r="W802" i="2" s="1"/>
  <c r="U802" i="2"/>
  <c r="T802" i="2"/>
  <c r="S802" i="2"/>
  <c r="P802" i="2"/>
  <c r="Q802" i="2" s="1"/>
  <c r="V801" i="2"/>
  <c r="W801" i="2" s="1"/>
  <c r="U801" i="2"/>
  <c r="T801" i="2"/>
  <c r="S801" i="2"/>
  <c r="P801" i="2"/>
  <c r="Q801" i="2" s="1"/>
  <c r="V800" i="2"/>
  <c r="W800" i="2" s="1"/>
  <c r="U800" i="2"/>
  <c r="T800" i="2"/>
  <c r="S800" i="2"/>
  <c r="P800" i="2"/>
  <c r="Q800" i="2" s="1"/>
  <c r="V799" i="2"/>
  <c r="W799" i="2" s="1"/>
  <c r="U799" i="2"/>
  <c r="T799" i="2"/>
  <c r="S799" i="2"/>
  <c r="P799" i="2"/>
  <c r="Q799" i="2" s="1"/>
  <c r="V798" i="2"/>
  <c r="W798" i="2" s="1"/>
  <c r="U798" i="2"/>
  <c r="T798" i="2"/>
  <c r="S798" i="2"/>
  <c r="P798" i="2"/>
  <c r="Q798" i="2" s="1"/>
  <c r="V797" i="2"/>
  <c r="W797" i="2" s="1"/>
  <c r="U797" i="2"/>
  <c r="T797" i="2"/>
  <c r="S797" i="2"/>
  <c r="P797" i="2"/>
  <c r="Q797" i="2" s="1"/>
  <c r="V796" i="2"/>
  <c r="W796" i="2" s="1"/>
  <c r="U796" i="2"/>
  <c r="T796" i="2"/>
  <c r="S796" i="2"/>
  <c r="P796" i="2"/>
  <c r="Q796" i="2" s="1"/>
  <c r="V795" i="2"/>
  <c r="W795" i="2" s="1"/>
  <c r="U795" i="2"/>
  <c r="T795" i="2"/>
  <c r="S795" i="2"/>
  <c r="P795" i="2"/>
  <c r="Q795" i="2" s="1"/>
  <c r="V794" i="2"/>
  <c r="W794" i="2" s="1"/>
  <c r="U794" i="2"/>
  <c r="T794" i="2"/>
  <c r="S794" i="2"/>
  <c r="P794" i="2"/>
  <c r="Q794" i="2" s="1"/>
  <c r="V793" i="2"/>
  <c r="W793" i="2" s="1"/>
  <c r="U793" i="2"/>
  <c r="T793" i="2"/>
  <c r="S793" i="2"/>
  <c r="P793" i="2"/>
  <c r="Q793" i="2" s="1"/>
  <c r="V792" i="2"/>
  <c r="W792" i="2" s="1"/>
  <c r="U792" i="2"/>
  <c r="T792" i="2"/>
  <c r="S792" i="2"/>
  <c r="P792" i="2"/>
  <c r="Q792" i="2" s="1"/>
  <c r="V791" i="2"/>
  <c r="W791" i="2" s="1"/>
  <c r="U791" i="2"/>
  <c r="T791" i="2"/>
  <c r="S791" i="2"/>
  <c r="P791" i="2"/>
  <c r="Q791" i="2" s="1"/>
  <c r="V790" i="2"/>
  <c r="W790" i="2" s="1"/>
  <c r="U790" i="2"/>
  <c r="T790" i="2"/>
  <c r="S790" i="2"/>
  <c r="P790" i="2"/>
  <c r="Q790" i="2" s="1"/>
  <c r="V789" i="2"/>
  <c r="W789" i="2" s="1"/>
  <c r="U789" i="2"/>
  <c r="T789" i="2"/>
  <c r="S789" i="2"/>
  <c r="P789" i="2"/>
  <c r="Q789" i="2" s="1"/>
  <c r="V788" i="2"/>
  <c r="W788" i="2" s="1"/>
  <c r="U788" i="2"/>
  <c r="T788" i="2"/>
  <c r="S788" i="2"/>
  <c r="P788" i="2"/>
  <c r="Q788" i="2" s="1"/>
  <c r="V787" i="2"/>
  <c r="W787" i="2" s="1"/>
  <c r="U787" i="2"/>
  <c r="T787" i="2"/>
  <c r="S787" i="2"/>
  <c r="P787" i="2"/>
  <c r="Q787" i="2" s="1"/>
  <c r="V786" i="2"/>
  <c r="W786" i="2" s="1"/>
  <c r="U786" i="2"/>
  <c r="T786" i="2"/>
  <c r="S786" i="2"/>
  <c r="P786" i="2"/>
  <c r="Q786" i="2" s="1"/>
  <c r="V785" i="2"/>
  <c r="W785" i="2" s="1"/>
  <c r="U785" i="2"/>
  <c r="T785" i="2"/>
  <c r="S785" i="2"/>
  <c r="P785" i="2"/>
  <c r="Q785" i="2" s="1"/>
  <c r="V784" i="2"/>
  <c r="W784" i="2" s="1"/>
  <c r="U784" i="2"/>
  <c r="T784" i="2"/>
  <c r="S784" i="2"/>
  <c r="P784" i="2"/>
  <c r="Q784" i="2" s="1"/>
  <c r="V783" i="2"/>
  <c r="W783" i="2" s="1"/>
  <c r="U783" i="2"/>
  <c r="T783" i="2"/>
  <c r="S783" i="2"/>
  <c r="P783" i="2"/>
  <c r="Q783" i="2" s="1"/>
  <c r="V782" i="2"/>
  <c r="W782" i="2" s="1"/>
  <c r="U782" i="2"/>
  <c r="T782" i="2"/>
  <c r="S782" i="2"/>
  <c r="P782" i="2"/>
  <c r="Q782" i="2" s="1"/>
  <c r="V781" i="2"/>
  <c r="W781" i="2" s="1"/>
  <c r="U781" i="2"/>
  <c r="T781" i="2"/>
  <c r="S781" i="2"/>
  <c r="P781" i="2"/>
  <c r="Q781" i="2" s="1"/>
  <c r="V780" i="2"/>
  <c r="W780" i="2" s="1"/>
  <c r="U780" i="2"/>
  <c r="T780" i="2"/>
  <c r="S780" i="2"/>
  <c r="P780" i="2"/>
  <c r="Q780" i="2" s="1"/>
  <c r="W779" i="2"/>
  <c r="V779" i="2"/>
  <c r="U779" i="2"/>
  <c r="T779" i="2"/>
  <c r="S779" i="2"/>
  <c r="P779" i="2"/>
  <c r="Q779" i="2" s="1"/>
  <c r="V778" i="2"/>
  <c r="W778" i="2" s="1"/>
  <c r="U778" i="2"/>
  <c r="T778" i="2"/>
  <c r="S778" i="2"/>
  <c r="P778" i="2"/>
  <c r="Q778" i="2" s="1"/>
  <c r="V777" i="2"/>
  <c r="W777" i="2" s="1"/>
  <c r="U777" i="2"/>
  <c r="T777" i="2"/>
  <c r="S777" i="2"/>
  <c r="P777" i="2"/>
  <c r="Q777" i="2" s="1"/>
  <c r="V776" i="2"/>
  <c r="W776" i="2" s="1"/>
  <c r="U776" i="2"/>
  <c r="T776" i="2"/>
  <c r="S776" i="2"/>
  <c r="P776" i="2"/>
  <c r="Q776" i="2" s="1"/>
  <c r="V775" i="2"/>
  <c r="W775" i="2" s="1"/>
  <c r="U775" i="2"/>
  <c r="T775" i="2"/>
  <c r="S775" i="2"/>
  <c r="P775" i="2"/>
  <c r="Q775" i="2" s="1"/>
  <c r="V774" i="2"/>
  <c r="W774" i="2" s="1"/>
  <c r="U774" i="2"/>
  <c r="T774" i="2"/>
  <c r="S774" i="2"/>
  <c r="P774" i="2"/>
  <c r="Q774" i="2" s="1"/>
  <c r="V773" i="2"/>
  <c r="W773" i="2" s="1"/>
  <c r="U773" i="2"/>
  <c r="T773" i="2"/>
  <c r="S773" i="2"/>
  <c r="P773" i="2"/>
  <c r="Q773" i="2" s="1"/>
  <c r="V772" i="2"/>
  <c r="W772" i="2" s="1"/>
  <c r="U772" i="2"/>
  <c r="T772" i="2"/>
  <c r="S772" i="2"/>
  <c r="P772" i="2"/>
  <c r="Q772" i="2" s="1"/>
  <c r="V771" i="2"/>
  <c r="W771" i="2" s="1"/>
  <c r="U771" i="2"/>
  <c r="T771" i="2"/>
  <c r="S771" i="2"/>
  <c r="P771" i="2"/>
  <c r="Q771" i="2" s="1"/>
  <c r="V770" i="2"/>
  <c r="W770" i="2" s="1"/>
  <c r="U770" i="2"/>
  <c r="T770" i="2"/>
  <c r="S770" i="2"/>
  <c r="P770" i="2"/>
  <c r="Q770" i="2" s="1"/>
  <c r="V769" i="2"/>
  <c r="W769" i="2" s="1"/>
  <c r="U769" i="2"/>
  <c r="T769" i="2"/>
  <c r="S769" i="2"/>
  <c r="P769" i="2"/>
  <c r="Q769" i="2" s="1"/>
  <c r="V768" i="2"/>
  <c r="W768" i="2" s="1"/>
  <c r="U768" i="2"/>
  <c r="T768" i="2"/>
  <c r="S768" i="2"/>
  <c r="P768" i="2"/>
  <c r="Q768" i="2" s="1"/>
  <c r="V767" i="2"/>
  <c r="W767" i="2" s="1"/>
  <c r="U767" i="2"/>
  <c r="T767" i="2"/>
  <c r="S767" i="2"/>
  <c r="P767" i="2"/>
  <c r="Q767" i="2" s="1"/>
  <c r="V766" i="2"/>
  <c r="W766" i="2" s="1"/>
  <c r="U766" i="2"/>
  <c r="T766" i="2"/>
  <c r="S766" i="2"/>
  <c r="P766" i="2"/>
  <c r="Q766" i="2" s="1"/>
  <c r="V765" i="2"/>
  <c r="W765" i="2" s="1"/>
  <c r="U765" i="2"/>
  <c r="T765" i="2"/>
  <c r="S765" i="2"/>
  <c r="P765" i="2"/>
  <c r="Q765" i="2" s="1"/>
  <c r="V764" i="2"/>
  <c r="W764" i="2" s="1"/>
  <c r="U764" i="2"/>
  <c r="T764" i="2"/>
  <c r="S764" i="2"/>
  <c r="P764" i="2"/>
  <c r="Q764" i="2" s="1"/>
  <c r="V763" i="2"/>
  <c r="W763" i="2" s="1"/>
  <c r="U763" i="2"/>
  <c r="T763" i="2"/>
  <c r="S763" i="2"/>
  <c r="P763" i="2"/>
  <c r="Q763" i="2" s="1"/>
  <c r="V762" i="2"/>
  <c r="W762" i="2" s="1"/>
  <c r="U762" i="2"/>
  <c r="T762" i="2"/>
  <c r="S762" i="2"/>
  <c r="P762" i="2"/>
  <c r="Q762" i="2" s="1"/>
  <c r="V761" i="2"/>
  <c r="W761" i="2" s="1"/>
  <c r="U761" i="2"/>
  <c r="T761" i="2"/>
  <c r="S761" i="2"/>
  <c r="P761" i="2"/>
  <c r="Q761" i="2" s="1"/>
  <c r="V760" i="2"/>
  <c r="W760" i="2" s="1"/>
  <c r="U760" i="2"/>
  <c r="T760" i="2"/>
  <c r="S760" i="2"/>
  <c r="P760" i="2"/>
  <c r="Q760" i="2" s="1"/>
  <c r="V759" i="2"/>
  <c r="W759" i="2" s="1"/>
  <c r="U759" i="2"/>
  <c r="T759" i="2"/>
  <c r="S759" i="2"/>
  <c r="P759" i="2"/>
  <c r="Q759" i="2" s="1"/>
  <c r="V758" i="2"/>
  <c r="W758" i="2" s="1"/>
  <c r="U758" i="2"/>
  <c r="T758" i="2"/>
  <c r="S758" i="2"/>
  <c r="P758" i="2"/>
  <c r="Q758" i="2" s="1"/>
  <c r="V757" i="2"/>
  <c r="W757" i="2" s="1"/>
  <c r="U757" i="2"/>
  <c r="T757" i="2"/>
  <c r="S757" i="2"/>
  <c r="P757" i="2"/>
  <c r="Q757" i="2" s="1"/>
  <c r="V756" i="2"/>
  <c r="W756" i="2" s="1"/>
  <c r="U756" i="2"/>
  <c r="T756" i="2"/>
  <c r="S756" i="2"/>
  <c r="P756" i="2"/>
  <c r="Q756" i="2" s="1"/>
  <c r="V755" i="2"/>
  <c r="W755" i="2" s="1"/>
  <c r="U755" i="2"/>
  <c r="T755" i="2"/>
  <c r="S755" i="2"/>
  <c r="P755" i="2"/>
  <c r="Q755" i="2" s="1"/>
  <c r="V754" i="2"/>
  <c r="W754" i="2" s="1"/>
  <c r="U754" i="2"/>
  <c r="T754" i="2"/>
  <c r="S754" i="2"/>
  <c r="P754" i="2"/>
  <c r="Q754" i="2" s="1"/>
  <c r="V753" i="2"/>
  <c r="W753" i="2" s="1"/>
  <c r="U753" i="2"/>
  <c r="T753" i="2"/>
  <c r="S753" i="2"/>
  <c r="P753" i="2"/>
  <c r="Q753" i="2" s="1"/>
  <c r="V752" i="2"/>
  <c r="W752" i="2" s="1"/>
  <c r="U752" i="2"/>
  <c r="T752" i="2"/>
  <c r="S752" i="2"/>
  <c r="P752" i="2"/>
  <c r="Q752" i="2" s="1"/>
  <c r="V751" i="2"/>
  <c r="W751" i="2" s="1"/>
  <c r="U751" i="2"/>
  <c r="T751" i="2"/>
  <c r="S751" i="2"/>
  <c r="P751" i="2"/>
  <c r="Q751" i="2" s="1"/>
  <c r="V750" i="2"/>
  <c r="W750" i="2" s="1"/>
  <c r="U750" i="2"/>
  <c r="T750" i="2"/>
  <c r="S750" i="2"/>
  <c r="P750" i="2"/>
  <c r="Q750" i="2" s="1"/>
  <c r="V749" i="2"/>
  <c r="W749" i="2" s="1"/>
  <c r="U749" i="2"/>
  <c r="T749" i="2"/>
  <c r="S749" i="2"/>
  <c r="P749" i="2"/>
  <c r="Q749" i="2" s="1"/>
  <c r="V748" i="2"/>
  <c r="W748" i="2" s="1"/>
  <c r="U748" i="2"/>
  <c r="T748" i="2"/>
  <c r="S748" i="2"/>
  <c r="P748" i="2"/>
  <c r="Q748" i="2" s="1"/>
  <c r="V747" i="2"/>
  <c r="W747" i="2" s="1"/>
  <c r="U747" i="2"/>
  <c r="T747" i="2"/>
  <c r="S747" i="2"/>
  <c r="P747" i="2"/>
  <c r="Q747" i="2" s="1"/>
  <c r="V746" i="2"/>
  <c r="W746" i="2" s="1"/>
  <c r="U746" i="2"/>
  <c r="T746" i="2"/>
  <c r="S746" i="2"/>
  <c r="P746" i="2"/>
  <c r="Q746" i="2" s="1"/>
  <c r="V745" i="2"/>
  <c r="W745" i="2" s="1"/>
  <c r="U745" i="2"/>
  <c r="T745" i="2"/>
  <c r="S745" i="2"/>
  <c r="P745" i="2"/>
  <c r="Q745" i="2" s="1"/>
  <c r="V744" i="2"/>
  <c r="W744" i="2" s="1"/>
  <c r="U744" i="2"/>
  <c r="T744" i="2"/>
  <c r="S744" i="2"/>
  <c r="P744" i="2"/>
  <c r="Q744" i="2" s="1"/>
  <c r="V743" i="2"/>
  <c r="W743" i="2" s="1"/>
  <c r="U743" i="2"/>
  <c r="T743" i="2"/>
  <c r="S743" i="2"/>
  <c r="P743" i="2"/>
  <c r="Q743" i="2" s="1"/>
  <c r="V742" i="2"/>
  <c r="W742" i="2" s="1"/>
  <c r="U742" i="2"/>
  <c r="T742" i="2"/>
  <c r="S742" i="2"/>
  <c r="P742" i="2"/>
  <c r="Q742" i="2" s="1"/>
  <c r="V741" i="2"/>
  <c r="W741" i="2" s="1"/>
  <c r="U741" i="2"/>
  <c r="T741" i="2"/>
  <c r="S741" i="2"/>
  <c r="P741" i="2"/>
  <c r="Q741" i="2" s="1"/>
  <c r="V740" i="2"/>
  <c r="W740" i="2" s="1"/>
  <c r="U740" i="2"/>
  <c r="T740" i="2"/>
  <c r="S740" i="2"/>
  <c r="P740" i="2"/>
  <c r="Q740" i="2" s="1"/>
  <c r="V739" i="2"/>
  <c r="W739" i="2" s="1"/>
  <c r="U739" i="2"/>
  <c r="T739" i="2"/>
  <c r="S739" i="2"/>
  <c r="P739" i="2"/>
  <c r="Q739" i="2" s="1"/>
  <c r="V738" i="2"/>
  <c r="W738" i="2" s="1"/>
  <c r="U738" i="2"/>
  <c r="T738" i="2"/>
  <c r="S738" i="2"/>
  <c r="P738" i="2"/>
  <c r="Q738" i="2" s="1"/>
  <c r="V737" i="2"/>
  <c r="W737" i="2" s="1"/>
  <c r="U737" i="2"/>
  <c r="T737" i="2"/>
  <c r="S737" i="2"/>
  <c r="P737" i="2"/>
  <c r="Q737" i="2" s="1"/>
  <c r="V736" i="2"/>
  <c r="W736" i="2" s="1"/>
  <c r="U736" i="2"/>
  <c r="T736" i="2"/>
  <c r="S736" i="2"/>
  <c r="P736" i="2"/>
  <c r="Q736" i="2" s="1"/>
  <c r="V735" i="2"/>
  <c r="W735" i="2" s="1"/>
  <c r="U735" i="2"/>
  <c r="T735" i="2"/>
  <c r="S735" i="2"/>
  <c r="P735" i="2"/>
  <c r="Q735" i="2" s="1"/>
  <c r="V734" i="2"/>
  <c r="W734" i="2" s="1"/>
  <c r="U734" i="2"/>
  <c r="T734" i="2"/>
  <c r="S734" i="2"/>
  <c r="P734" i="2"/>
  <c r="Q734" i="2" s="1"/>
  <c r="V733" i="2"/>
  <c r="W733" i="2" s="1"/>
  <c r="U733" i="2"/>
  <c r="T733" i="2"/>
  <c r="S733" i="2"/>
  <c r="P733" i="2"/>
  <c r="Q733" i="2" s="1"/>
  <c r="V732" i="2"/>
  <c r="W732" i="2" s="1"/>
  <c r="U732" i="2"/>
  <c r="T732" i="2"/>
  <c r="S732" i="2"/>
  <c r="P732" i="2"/>
  <c r="Q732" i="2" s="1"/>
  <c r="V731" i="2"/>
  <c r="W731" i="2" s="1"/>
  <c r="U731" i="2"/>
  <c r="T731" i="2"/>
  <c r="S731" i="2"/>
  <c r="P731" i="2"/>
  <c r="Q731" i="2" s="1"/>
  <c r="V730" i="2"/>
  <c r="W730" i="2" s="1"/>
  <c r="U730" i="2"/>
  <c r="T730" i="2"/>
  <c r="S730" i="2"/>
  <c r="P730" i="2"/>
  <c r="Q730" i="2" s="1"/>
  <c r="V729" i="2"/>
  <c r="W729" i="2" s="1"/>
  <c r="U729" i="2"/>
  <c r="T729" i="2"/>
  <c r="S729" i="2"/>
  <c r="P729" i="2"/>
  <c r="Q729" i="2" s="1"/>
  <c r="V728" i="2"/>
  <c r="W728" i="2" s="1"/>
  <c r="U728" i="2"/>
  <c r="T728" i="2"/>
  <c r="S728" i="2"/>
  <c r="P728" i="2"/>
  <c r="Q728" i="2" s="1"/>
  <c r="V727" i="2"/>
  <c r="W727" i="2" s="1"/>
  <c r="U727" i="2"/>
  <c r="T727" i="2"/>
  <c r="S727" i="2"/>
  <c r="P727" i="2"/>
  <c r="Q727" i="2" s="1"/>
  <c r="V726" i="2"/>
  <c r="W726" i="2" s="1"/>
  <c r="U726" i="2"/>
  <c r="T726" i="2"/>
  <c r="S726" i="2"/>
  <c r="P726" i="2"/>
  <c r="Q726" i="2" s="1"/>
  <c r="V725" i="2"/>
  <c r="W725" i="2" s="1"/>
  <c r="U725" i="2"/>
  <c r="T725" i="2"/>
  <c r="S725" i="2"/>
  <c r="P725" i="2"/>
  <c r="Q725" i="2" s="1"/>
  <c r="V724" i="2"/>
  <c r="W724" i="2" s="1"/>
  <c r="U724" i="2"/>
  <c r="T724" i="2"/>
  <c r="S724" i="2"/>
  <c r="P724" i="2"/>
  <c r="Q724" i="2" s="1"/>
  <c r="V723" i="2"/>
  <c r="W723" i="2" s="1"/>
  <c r="U723" i="2"/>
  <c r="T723" i="2"/>
  <c r="S723" i="2"/>
  <c r="P723" i="2"/>
  <c r="Q723" i="2" s="1"/>
  <c r="V722" i="2"/>
  <c r="W722" i="2" s="1"/>
  <c r="U722" i="2"/>
  <c r="T722" i="2"/>
  <c r="S722" i="2"/>
  <c r="P722" i="2"/>
  <c r="Q722" i="2" s="1"/>
  <c r="V721" i="2"/>
  <c r="W721" i="2" s="1"/>
  <c r="U721" i="2"/>
  <c r="T721" i="2"/>
  <c r="S721" i="2"/>
  <c r="P721" i="2"/>
  <c r="Q721" i="2" s="1"/>
  <c r="V720" i="2"/>
  <c r="W720" i="2" s="1"/>
  <c r="U720" i="2"/>
  <c r="T720" i="2"/>
  <c r="S720" i="2"/>
  <c r="P720" i="2"/>
  <c r="Q720" i="2" s="1"/>
  <c r="V719" i="2"/>
  <c r="W719" i="2" s="1"/>
  <c r="U719" i="2"/>
  <c r="T719" i="2"/>
  <c r="S719" i="2"/>
  <c r="P719" i="2"/>
  <c r="Q719" i="2" s="1"/>
  <c r="V718" i="2"/>
  <c r="W718" i="2" s="1"/>
  <c r="U718" i="2"/>
  <c r="T718" i="2"/>
  <c r="S718" i="2"/>
  <c r="P718" i="2"/>
  <c r="Q718" i="2" s="1"/>
  <c r="V717" i="2"/>
  <c r="W717" i="2" s="1"/>
  <c r="U717" i="2"/>
  <c r="T717" i="2"/>
  <c r="S717" i="2"/>
  <c r="P717" i="2"/>
  <c r="Q717" i="2" s="1"/>
  <c r="V716" i="2"/>
  <c r="W716" i="2" s="1"/>
  <c r="U716" i="2"/>
  <c r="T716" i="2"/>
  <c r="S716" i="2"/>
  <c r="P716" i="2"/>
  <c r="Q716" i="2" s="1"/>
  <c r="V715" i="2"/>
  <c r="W715" i="2" s="1"/>
  <c r="U715" i="2"/>
  <c r="T715" i="2"/>
  <c r="S715" i="2"/>
  <c r="P715" i="2"/>
  <c r="Q715" i="2" s="1"/>
  <c r="V714" i="2"/>
  <c r="W714" i="2" s="1"/>
  <c r="U714" i="2"/>
  <c r="T714" i="2"/>
  <c r="S714" i="2"/>
  <c r="P714" i="2"/>
  <c r="Q714" i="2" s="1"/>
  <c r="W713" i="2"/>
  <c r="V713" i="2"/>
  <c r="U713" i="2"/>
  <c r="T713" i="2"/>
  <c r="S713" i="2"/>
  <c r="P713" i="2"/>
  <c r="Q713" i="2" s="1"/>
  <c r="V712" i="2"/>
  <c r="W712" i="2" s="1"/>
  <c r="U712" i="2"/>
  <c r="T712" i="2"/>
  <c r="S712" i="2"/>
  <c r="P712" i="2"/>
  <c r="Q712" i="2" s="1"/>
  <c r="V711" i="2"/>
  <c r="W711" i="2" s="1"/>
  <c r="U711" i="2"/>
  <c r="T711" i="2"/>
  <c r="S711" i="2"/>
  <c r="P711" i="2"/>
  <c r="Q711" i="2" s="1"/>
  <c r="V710" i="2"/>
  <c r="W710" i="2" s="1"/>
  <c r="U710" i="2"/>
  <c r="T710" i="2"/>
  <c r="S710" i="2"/>
  <c r="P710" i="2"/>
  <c r="Q710" i="2" s="1"/>
  <c r="V709" i="2"/>
  <c r="W709" i="2" s="1"/>
  <c r="U709" i="2"/>
  <c r="T709" i="2"/>
  <c r="S709" i="2"/>
  <c r="P709" i="2"/>
  <c r="Q709" i="2" s="1"/>
  <c r="V708" i="2"/>
  <c r="W708" i="2" s="1"/>
  <c r="U708" i="2"/>
  <c r="T708" i="2"/>
  <c r="S708" i="2"/>
  <c r="P708" i="2"/>
  <c r="Q708" i="2" s="1"/>
  <c r="V707" i="2"/>
  <c r="W707" i="2" s="1"/>
  <c r="U707" i="2"/>
  <c r="T707" i="2"/>
  <c r="S707" i="2"/>
  <c r="P707" i="2"/>
  <c r="Q707" i="2" s="1"/>
  <c r="V706" i="2"/>
  <c r="W706" i="2" s="1"/>
  <c r="U706" i="2"/>
  <c r="T706" i="2"/>
  <c r="S706" i="2"/>
  <c r="P706" i="2"/>
  <c r="Q706" i="2" s="1"/>
  <c r="V705" i="2"/>
  <c r="W705" i="2" s="1"/>
  <c r="U705" i="2"/>
  <c r="T705" i="2"/>
  <c r="S705" i="2"/>
  <c r="P705" i="2"/>
  <c r="Q705" i="2" s="1"/>
  <c r="V704" i="2"/>
  <c r="W704" i="2" s="1"/>
  <c r="U704" i="2"/>
  <c r="T704" i="2"/>
  <c r="S704" i="2"/>
  <c r="P704" i="2"/>
  <c r="Q704" i="2" s="1"/>
  <c r="V703" i="2"/>
  <c r="W703" i="2" s="1"/>
  <c r="U703" i="2"/>
  <c r="T703" i="2"/>
  <c r="S703" i="2"/>
  <c r="P703" i="2"/>
  <c r="Q703" i="2" s="1"/>
  <c r="V702" i="2"/>
  <c r="W702" i="2" s="1"/>
  <c r="U702" i="2"/>
  <c r="T702" i="2"/>
  <c r="S702" i="2"/>
  <c r="P702" i="2"/>
  <c r="Q702" i="2" s="1"/>
  <c r="V701" i="2"/>
  <c r="W701" i="2" s="1"/>
  <c r="U701" i="2"/>
  <c r="T701" i="2"/>
  <c r="S701" i="2"/>
  <c r="P701" i="2"/>
  <c r="Q701" i="2" s="1"/>
  <c r="V700" i="2"/>
  <c r="W700" i="2" s="1"/>
  <c r="U700" i="2"/>
  <c r="T700" i="2"/>
  <c r="S700" i="2"/>
  <c r="P700" i="2"/>
  <c r="Q700" i="2" s="1"/>
  <c r="V699" i="2"/>
  <c r="W699" i="2" s="1"/>
  <c r="U699" i="2"/>
  <c r="T699" i="2"/>
  <c r="S699" i="2"/>
  <c r="P699" i="2"/>
  <c r="Q699" i="2" s="1"/>
  <c r="V698" i="2"/>
  <c r="W698" i="2" s="1"/>
  <c r="U698" i="2"/>
  <c r="T698" i="2"/>
  <c r="S698" i="2"/>
  <c r="P698" i="2"/>
  <c r="Q698" i="2" s="1"/>
  <c r="V697" i="2"/>
  <c r="W697" i="2" s="1"/>
  <c r="U697" i="2"/>
  <c r="T697" i="2"/>
  <c r="S697" i="2"/>
  <c r="P697" i="2"/>
  <c r="Q697" i="2" s="1"/>
  <c r="V696" i="2"/>
  <c r="W696" i="2" s="1"/>
  <c r="U696" i="2"/>
  <c r="T696" i="2"/>
  <c r="S696" i="2"/>
  <c r="P696" i="2"/>
  <c r="Q696" i="2" s="1"/>
  <c r="V695" i="2"/>
  <c r="W695" i="2" s="1"/>
  <c r="U695" i="2"/>
  <c r="T695" i="2"/>
  <c r="S695" i="2"/>
  <c r="P695" i="2"/>
  <c r="Q695" i="2" s="1"/>
  <c r="V694" i="2"/>
  <c r="W694" i="2" s="1"/>
  <c r="U694" i="2"/>
  <c r="T694" i="2"/>
  <c r="S694" i="2"/>
  <c r="P694" i="2"/>
  <c r="Q694" i="2" s="1"/>
  <c r="V693" i="2"/>
  <c r="W693" i="2" s="1"/>
  <c r="U693" i="2"/>
  <c r="T693" i="2"/>
  <c r="S693" i="2"/>
  <c r="P693" i="2"/>
  <c r="Q693" i="2" s="1"/>
  <c r="V692" i="2"/>
  <c r="W692" i="2" s="1"/>
  <c r="U692" i="2"/>
  <c r="T692" i="2"/>
  <c r="S692" i="2"/>
  <c r="P692" i="2"/>
  <c r="Q692" i="2" s="1"/>
  <c r="V691" i="2"/>
  <c r="W691" i="2" s="1"/>
  <c r="U691" i="2"/>
  <c r="T691" i="2"/>
  <c r="S691" i="2"/>
  <c r="P691" i="2"/>
  <c r="Q691" i="2" s="1"/>
  <c r="V690" i="2"/>
  <c r="W690" i="2" s="1"/>
  <c r="U690" i="2"/>
  <c r="T690" i="2"/>
  <c r="S690" i="2"/>
  <c r="P690" i="2"/>
  <c r="Q690" i="2" s="1"/>
  <c r="V689" i="2"/>
  <c r="W689" i="2" s="1"/>
  <c r="U689" i="2"/>
  <c r="T689" i="2"/>
  <c r="S689" i="2"/>
  <c r="P689" i="2"/>
  <c r="Q689" i="2" s="1"/>
  <c r="V688" i="2"/>
  <c r="W688" i="2" s="1"/>
  <c r="U688" i="2"/>
  <c r="T688" i="2"/>
  <c r="S688" i="2"/>
  <c r="P688" i="2"/>
  <c r="Q688" i="2" s="1"/>
  <c r="V687" i="2"/>
  <c r="W687" i="2" s="1"/>
  <c r="U687" i="2"/>
  <c r="T687" i="2"/>
  <c r="S687" i="2"/>
  <c r="P687" i="2"/>
  <c r="Q687" i="2" s="1"/>
  <c r="V686" i="2"/>
  <c r="W686" i="2" s="1"/>
  <c r="U686" i="2"/>
  <c r="T686" i="2"/>
  <c r="S686" i="2"/>
  <c r="P686" i="2"/>
  <c r="Q686" i="2" s="1"/>
  <c r="V685" i="2"/>
  <c r="W685" i="2" s="1"/>
  <c r="U685" i="2"/>
  <c r="T685" i="2"/>
  <c r="S685" i="2"/>
  <c r="P685" i="2"/>
  <c r="Q685" i="2" s="1"/>
  <c r="V684" i="2"/>
  <c r="W684" i="2" s="1"/>
  <c r="U684" i="2"/>
  <c r="T684" i="2"/>
  <c r="S684" i="2"/>
  <c r="P684" i="2"/>
  <c r="Q684" i="2" s="1"/>
  <c r="V683" i="2"/>
  <c r="W683" i="2" s="1"/>
  <c r="U683" i="2"/>
  <c r="T683" i="2"/>
  <c r="S683" i="2"/>
  <c r="P683" i="2"/>
  <c r="Q683" i="2" s="1"/>
  <c r="V682" i="2"/>
  <c r="W682" i="2" s="1"/>
  <c r="U682" i="2"/>
  <c r="T682" i="2"/>
  <c r="S682" i="2"/>
  <c r="P682" i="2"/>
  <c r="Q682" i="2" s="1"/>
  <c r="V681" i="2"/>
  <c r="W681" i="2" s="1"/>
  <c r="U681" i="2"/>
  <c r="T681" i="2"/>
  <c r="S681" i="2"/>
  <c r="P681" i="2"/>
  <c r="Q681" i="2" s="1"/>
  <c r="V680" i="2"/>
  <c r="W680" i="2" s="1"/>
  <c r="U680" i="2"/>
  <c r="T680" i="2"/>
  <c r="S680" i="2"/>
  <c r="P680" i="2"/>
  <c r="Q680" i="2" s="1"/>
  <c r="V679" i="2"/>
  <c r="W679" i="2" s="1"/>
  <c r="U679" i="2"/>
  <c r="T679" i="2"/>
  <c r="S679" i="2"/>
  <c r="P679" i="2"/>
  <c r="Q679" i="2" s="1"/>
  <c r="V678" i="2"/>
  <c r="W678" i="2" s="1"/>
  <c r="U678" i="2"/>
  <c r="T678" i="2"/>
  <c r="S678" i="2"/>
  <c r="P678" i="2"/>
  <c r="Q678" i="2" s="1"/>
  <c r="V677" i="2"/>
  <c r="W677" i="2" s="1"/>
  <c r="U677" i="2"/>
  <c r="T677" i="2"/>
  <c r="S677" i="2"/>
  <c r="P677" i="2"/>
  <c r="Q677" i="2" s="1"/>
  <c r="V676" i="2"/>
  <c r="W676" i="2" s="1"/>
  <c r="U676" i="2"/>
  <c r="T676" i="2"/>
  <c r="S676" i="2"/>
  <c r="P676" i="2"/>
  <c r="Q676" i="2" s="1"/>
  <c r="V675" i="2"/>
  <c r="W675" i="2" s="1"/>
  <c r="U675" i="2"/>
  <c r="T675" i="2"/>
  <c r="S675" i="2"/>
  <c r="P675" i="2"/>
  <c r="Q675" i="2" s="1"/>
  <c r="V674" i="2"/>
  <c r="W674" i="2" s="1"/>
  <c r="U674" i="2"/>
  <c r="T674" i="2"/>
  <c r="S674" i="2"/>
  <c r="P674" i="2"/>
  <c r="Q674" i="2" s="1"/>
  <c r="V673" i="2"/>
  <c r="W673" i="2" s="1"/>
  <c r="U673" i="2"/>
  <c r="T673" i="2"/>
  <c r="S673" i="2"/>
  <c r="P673" i="2"/>
  <c r="Q673" i="2" s="1"/>
  <c r="V672" i="2"/>
  <c r="W672" i="2" s="1"/>
  <c r="U672" i="2"/>
  <c r="T672" i="2"/>
  <c r="S672" i="2"/>
  <c r="P672" i="2"/>
  <c r="Q672" i="2" s="1"/>
  <c r="V671" i="2"/>
  <c r="W671" i="2" s="1"/>
  <c r="U671" i="2"/>
  <c r="T671" i="2"/>
  <c r="S671" i="2"/>
  <c r="P671" i="2"/>
  <c r="Q671" i="2" s="1"/>
  <c r="V670" i="2"/>
  <c r="W670" i="2" s="1"/>
  <c r="U670" i="2"/>
  <c r="T670" i="2"/>
  <c r="S670" i="2"/>
  <c r="P670" i="2"/>
  <c r="Q670" i="2" s="1"/>
  <c r="V669" i="2"/>
  <c r="W669" i="2" s="1"/>
  <c r="U669" i="2"/>
  <c r="T669" i="2"/>
  <c r="S669" i="2"/>
  <c r="P669" i="2"/>
  <c r="Q669" i="2" s="1"/>
  <c r="V668" i="2"/>
  <c r="W668" i="2" s="1"/>
  <c r="U668" i="2"/>
  <c r="T668" i="2"/>
  <c r="S668" i="2"/>
  <c r="P668" i="2"/>
  <c r="Q668" i="2" s="1"/>
  <c r="V667" i="2"/>
  <c r="W667" i="2" s="1"/>
  <c r="U667" i="2"/>
  <c r="T667" i="2"/>
  <c r="S667" i="2"/>
  <c r="P667" i="2"/>
  <c r="Q667" i="2" s="1"/>
  <c r="V666" i="2"/>
  <c r="W666" i="2" s="1"/>
  <c r="U666" i="2"/>
  <c r="T666" i="2"/>
  <c r="S666" i="2"/>
  <c r="P666" i="2"/>
  <c r="Q666" i="2" s="1"/>
  <c r="V665" i="2"/>
  <c r="W665" i="2" s="1"/>
  <c r="U665" i="2"/>
  <c r="T665" i="2"/>
  <c r="S665" i="2"/>
  <c r="P665" i="2"/>
  <c r="Q665" i="2" s="1"/>
  <c r="V664" i="2"/>
  <c r="W664" i="2" s="1"/>
  <c r="U664" i="2"/>
  <c r="T664" i="2"/>
  <c r="S664" i="2"/>
  <c r="P664" i="2"/>
  <c r="Q664" i="2" s="1"/>
  <c r="V663" i="2"/>
  <c r="W663" i="2" s="1"/>
  <c r="U663" i="2"/>
  <c r="T663" i="2"/>
  <c r="S663" i="2"/>
  <c r="P663" i="2"/>
  <c r="Q663" i="2" s="1"/>
  <c r="V662" i="2"/>
  <c r="W662" i="2" s="1"/>
  <c r="U662" i="2"/>
  <c r="T662" i="2"/>
  <c r="S662" i="2"/>
  <c r="P662" i="2"/>
  <c r="Q662" i="2" s="1"/>
  <c r="W661" i="2"/>
  <c r="V661" i="2"/>
  <c r="U661" i="2"/>
  <c r="T661" i="2"/>
  <c r="S661" i="2"/>
  <c r="P661" i="2"/>
  <c r="Q661" i="2" s="1"/>
  <c r="V660" i="2"/>
  <c r="W660" i="2" s="1"/>
  <c r="U660" i="2"/>
  <c r="T660" i="2"/>
  <c r="S660" i="2"/>
  <c r="P660" i="2"/>
  <c r="Q660" i="2" s="1"/>
  <c r="V659" i="2"/>
  <c r="W659" i="2" s="1"/>
  <c r="U659" i="2"/>
  <c r="T659" i="2"/>
  <c r="S659" i="2"/>
  <c r="P659" i="2"/>
  <c r="Q659" i="2" s="1"/>
  <c r="V658" i="2"/>
  <c r="W658" i="2" s="1"/>
  <c r="U658" i="2"/>
  <c r="T658" i="2"/>
  <c r="S658" i="2"/>
  <c r="P658" i="2"/>
  <c r="Q658" i="2" s="1"/>
  <c r="V657" i="2"/>
  <c r="W657" i="2" s="1"/>
  <c r="U657" i="2"/>
  <c r="T657" i="2"/>
  <c r="S657" i="2"/>
  <c r="P657" i="2"/>
  <c r="Q657" i="2" s="1"/>
  <c r="V656" i="2"/>
  <c r="W656" i="2" s="1"/>
  <c r="U656" i="2"/>
  <c r="T656" i="2"/>
  <c r="S656" i="2"/>
  <c r="P656" i="2"/>
  <c r="Q656" i="2" s="1"/>
  <c r="V655" i="2"/>
  <c r="W655" i="2" s="1"/>
  <c r="U655" i="2"/>
  <c r="T655" i="2"/>
  <c r="S655" i="2"/>
  <c r="P655" i="2"/>
  <c r="Q655" i="2" s="1"/>
  <c r="V654" i="2"/>
  <c r="W654" i="2" s="1"/>
  <c r="U654" i="2"/>
  <c r="T654" i="2"/>
  <c r="S654" i="2"/>
  <c r="P654" i="2"/>
  <c r="Q654" i="2" s="1"/>
  <c r="W653" i="2"/>
  <c r="V653" i="2"/>
  <c r="U653" i="2"/>
  <c r="T653" i="2"/>
  <c r="S653" i="2"/>
  <c r="P653" i="2"/>
  <c r="Q653" i="2" s="1"/>
  <c r="V652" i="2"/>
  <c r="W652" i="2" s="1"/>
  <c r="U652" i="2"/>
  <c r="T652" i="2"/>
  <c r="S652" i="2"/>
  <c r="P652" i="2"/>
  <c r="Q652" i="2" s="1"/>
  <c r="V651" i="2"/>
  <c r="W651" i="2" s="1"/>
  <c r="U651" i="2"/>
  <c r="T651" i="2"/>
  <c r="S651" i="2"/>
  <c r="P651" i="2"/>
  <c r="Q651" i="2" s="1"/>
  <c r="V650" i="2"/>
  <c r="W650" i="2" s="1"/>
  <c r="U650" i="2"/>
  <c r="T650" i="2"/>
  <c r="S650" i="2"/>
  <c r="P650" i="2"/>
  <c r="Q650" i="2" s="1"/>
  <c r="V649" i="2"/>
  <c r="W649" i="2" s="1"/>
  <c r="U649" i="2"/>
  <c r="T649" i="2"/>
  <c r="S649" i="2"/>
  <c r="P649" i="2"/>
  <c r="Q649" i="2" s="1"/>
  <c r="V648" i="2"/>
  <c r="W648" i="2" s="1"/>
  <c r="U648" i="2"/>
  <c r="T648" i="2"/>
  <c r="S648" i="2"/>
  <c r="P648" i="2"/>
  <c r="Q648" i="2" s="1"/>
  <c r="V647" i="2"/>
  <c r="W647" i="2" s="1"/>
  <c r="U647" i="2"/>
  <c r="T647" i="2"/>
  <c r="S647" i="2"/>
  <c r="P647" i="2"/>
  <c r="Q647" i="2" s="1"/>
  <c r="V646" i="2"/>
  <c r="W646" i="2" s="1"/>
  <c r="U646" i="2"/>
  <c r="T646" i="2"/>
  <c r="S646" i="2"/>
  <c r="P646" i="2"/>
  <c r="Q646" i="2" s="1"/>
  <c r="W645" i="2"/>
  <c r="V645" i="2"/>
  <c r="U645" i="2"/>
  <c r="T645" i="2"/>
  <c r="S645" i="2"/>
  <c r="P645" i="2"/>
  <c r="Q645" i="2" s="1"/>
  <c r="V644" i="2"/>
  <c r="W644" i="2" s="1"/>
  <c r="U644" i="2"/>
  <c r="T644" i="2"/>
  <c r="S644" i="2"/>
  <c r="P644" i="2"/>
  <c r="Q644" i="2" s="1"/>
  <c r="V643" i="2"/>
  <c r="W643" i="2" s="1"/>
  <c r="U643" i="2"/>
  <c r="T643" i="2"/>
  <c r="S643" i="2"/>
  <c r="P643" i="2"/>
  <c r="Q643" i="2" s="1"/>
  <c r="V642" i="2"/>
  <c r="W642" i="2" s="1"/>
  <c r="U642" i="2"/>
  <c r="T642" i="2"/>
  <c r="S642" i="2"/>
  <c r="P642" i="2"/>
  <c r="Q642" i="2" s="1"/>
  <c r="V641" i="2"/>
  <c r="W641" i="2" s="1"/>
  <c r="U641" i="2"/>
  <c r="T641" i="2"/>
  <c r="S641" i="2"/>
  <c r="P641" i="2"/>
  <c r="Q641" i="2" s="1"/>
  <c r="V640" i="2"/>
  <c r="W640" i="2" s="1"/>
  <c r="U640" i="2"/>
  <c r="T640" i="2"/>
  <c r="S640" i="2"/>
  <c r="P640" i="2"/>
  <c r="Q640" i="2" s="1"/>
  <c r="V639" i="2"/>
  <c r="W639" i="2" s="1"/>
  <c r="U639" i="2"/>
  <c r="T639" i="2"/>
  <c r="S639" i="2"/>
  <c r="P639" i="2"/>
  <c r="Q639" i="2" s="1"/>
  <c r="V638" i="2"/>
  <c r="W638" i="2" s="1"/>
  <c r="U638" i="2"/>
  <c r="T638" i="2"/>
  <c r="S638" i="2"/>
  <c r="P638" i="2"/>
  <c r="Q638" i="2" s="1"/>
  <c r="W637" i="2"/>
  <c r="V637" i="2"/>
  <c r="U637" i="2"/>
  <c r="T637" i="2"/>
  <c r="S637" i="2"/>
  <c r="P637" i="2"/>
  <c r="Q637" i="2" s="1"/>
  <c r="V636" i="2"/>
  <c r="W636" i="2" s="1"/>
  <c r="U636" i="2"/>
  <c r="T636" i="2"/>
  <c r="S636" i="2"/>
  <c r="P636" i="2"/>
  <c r="Q636" i="2" s="1"/>
  <c r="V635" i="2"/>
  <c r="W635" i="2" s="1"/>
  <c r="U635" i="2"/>
  <c r="T635" i="2"/>
  <c r="S635" i="2"/>
  <c r="P635" i="2"/>
  <c r="Q635" i="2" s="1"/>
  <c r="V634" i="2"/>
  <c r="W634" i="2" s="1"/>
  <c r="U634" i="2"/>
  <c r="T634" i="2"/>
  <c r="S634" i="2"/>
  <c r="P634" i="2"/>
  <c r="Q634" i="2" s="1"/>
  <c r="V633" i="2"/>
  <c r="W633" i="2" s="1"/>
  <c r="U633" i="2"/>
  <c r="T633" i="2"/>
  <c r="S633" i="2"/>
  <c r="P633" i="2"/>
  <c r="Q633" i="2" s="1"/>
  <c r="V632" i="2"/>
  <c r="W632" i="2" s="1"/>
  <c r="U632" i="2"/>
  <c r="T632" i="2"/>
  <c r="S632" i="2"/>
  <c r="P632" i="2"/>
  <c r="Q632" i="2" s="1"/>
  <c r="V631" i="2"/>
  <c r="W631" i="2" s="1"/>
  <c r="U631" i="2"/>
  <c r="T631" i="2"/>
  <c r="S631" i="2"/>
  <c r="P631" i="2"/>
  <c r="Q631" i="2" s="1"/>
  <c r="V630" i="2"/>
  <c r="W630" i="2" s="1"/>
  <c r="U630" i="2"/>
  <c r="T630" i="2"/>
  <c r="S630" i="2"/>
  <c r="P630" i="2"/>
  <c r="Q630" i="2" s="1"/>
  <c r="V629" i="2"/>
  <c r="W629" i="2" s="1"/>
  <c r="U629" i="2"/>
  <c r="T629" i="2"/>
  <c r="S629" i="2"/>
  <c r="P629" i="2"/>
  <c r="Q629" i="2" s="1"/>
  <c r="V628" i="2"/>
  <c r="W628" i="2" s="1"/>
  <c r="U628" i="2"/>
  <c r="T628" i="2"/>
  <c r="S628" i="2"/>
  <c r="P628" i="2"/>
  <c r="Q628" i="2" s="1"/>
  <c r="V627" i="2"/>
  <c r="W627" i="2" s="1"/>
  <c r="U627" i="2"/>
  <c r="T627" i="2"/>
  <c r="S627" i="2"/>
  <c r="P627" i="2"/>
  <c r="Q627" i="2" s="1"/>
  <c r="V626" i="2"/>
  <c r="W626" i="2" s="1"/>
  <c r="U626" i="2"/>
  <c r="T626" i="2"/>
  <c r="S626" i="2"/>
  <c r="P626" i="2"/>
  <c r="Q626" i="2" s="1"/>
  <c r="V625" i="2"/>
  <c r="W625" i="2" s="1"/>
  <c r="U625" i="2"/>
  <c r="T625" i="2"/>
  <c r="S625" i="2"/>
  <c r="P625" i="2"/>
  <c r="Q625" i="2" s="1"/>
  <c r="V624" i="2"/>
  <c r="W624" i="2" s="1"/>
  <c r="U624" i="2"/>
  <c r="T624" i="2"/>
  <c r="S624" i="2"/>
  <c r="P624" i="2"/>
  <c r="Q624" i="2" s="1"/>
  <c r="V623" i="2"/>
  <c r="W623" i="2" s="1"/>
  <c r="U623" i="2"/>
  <c r="T623" i="2"/>
  <c r="S623" i="2"/>
  <c r="P623" i="2"/>
  <c r="Q623" i="2" s="1"/>
  <c r="V622" i="2"/>
  <c r="W622" i="2" s="1"/>
  <c r="U622" i="2"/>
  <c r="T622" i="2"/>
  <c r="S622" i="2"/>
  <c r="P622" i="2"/>
  <c r="Q622" i="2" s="1"/>
  <c r="V621" i="2"/>
  <c r="W621" i="2" s="1"/>
  <c r="U621" i="2"/>
  <c r="T621" i="2"/>
  <c r="S621" i="2"/>
  <c r="P621" i="2"/>
  <c r="Q621" i="2" s="1"/>
  <c r="V620" i="2"/>
  <c r="W620" i="2" s="1"/>
  <c r="U620" i="2"/>
  <c r="T620" i="2"/>
  <c r="S620" i="2"/>
  <c r="P620" i="2"/>
  <c r="Q620" i="2" s="1"/>
  <c r="V619" i="2"/>
  <c r="W619" i="2" s="1"/>
  <c r="U619" i="2"/>
  <c r="T619" i="2"/>
  <c r="S619" i="2"/>
  <c r="P619" i="2"/>
  <c r="Q619" i="2" s="1"/>
  <c r="V618" i="2"/>
  <c r="W618" i="2" s="1"/>
  <c r="U618" i="2"/>
  <c r="T618" i="2"/>
  <c r="S618" i="2"/>
  <c r="P618" i="2"/>
  <c r="Q618" i="2" s="1"/>
  <c r="V617" i="2"/>
  <c r="W617" i="2" s="1"/>
  <c r="U617" i="2"/>
  <c r="T617" i="2"/>
  <c r="S617" i="2"/>
  <c r="P617" i="2"/>
  <c r="Q617" i="2" s="1"/>
  <c r="V616" i="2"/>
  <c r="W616" i="2" s="1"/>
  <c r="U616" i="2"/>
  <c r="T616" i="2"/>
  <c r="S616" i="2"/>
  <c r="P616" i="2"/>
  <c r="Q616" i="2" s="1"/>
  <c r="V615" i="2"/>
  <c r="W615" i="2" s="1"/>
  <c r="U615" i="2"/>
  <c r="T615" i="2"/>
  <c r="S615" i="2"/>
  <c r="P615" i="2"/>
  <c r="Q615" i="2" s="1"/>
  <c r="V614" i="2"/>
  <c r="W614" i="2" s="1"/>
  <c r="U614" i="2"/>
  <c r="T614" i="2"/>
  <c r="S614" i="2"/>
  <c r="P614" i="2"/>
  <c r="Q614" i="2" s="1"/>
  <c r="V613" i="2"/>
  <c r="W613" i="2" s="1"/>
  <c r="U613" i="2"/>
  <c r="T613" i="2"/>
  <c r="S613" i="2"/>
  <c r="P613" i="2"/>
  <c r="Q613" i="2" s="1"/>
  <c r="V612" i="2"/>
  <c r="W612" i="2" s="1"/>
  <c r="U612" i="2"/>
  <c r="T612" i="2"/>
  <c r="S612" i="2"/>
  <c r="P612" i="2"/>
  <c r="Q612" i="2" s="1"/>
  <c r="V611" i="2"/>
  <c r="W611" i="2" s="1"/>
  <c r="U611" i="2"/>
  <c r="T611" i="2"/>
  <c r="S611" i="2"/>
  <c r="P611" i="2"/>
  <c r="Q611" i="2" s="1"/>
  <c r="V610" i="2"/>
  <c r="W610" i="2" s="1"/>
  <c r="U610" i="2"/>
  <c r="T610" i="2"/>
  <c r="S610" i="2"/>
  <c r="P610" i="2"/>
  <c r="Q610" i="2" s="1"/>
  <c r="V609" i="2"/>
  <c r="W609" i="2" s="1"/>
  <c r="U609" i="2"/>
  <c r="T609" i="2"/>
  <c r="S609" i="2"/>
  <c r="P609" i="2"/>
  <c r="Q609" i="2" s="1"/>
  <c r="W608" i="2"/>
  <c r="V608" i="2"/>
  <c r="U608" i="2"/>
  <c r="T608" i="2"/>
  <c r="S608" i="2"/>
  <c r="P608" i="2"/>
  <c r="Q608" i="2" s="1"/>
  <c r="V607" i="2"/>
  <c r="W607" i="2" s="1"/>
  <c r="U607" i="2"/>
  <c r="T607" i="2"/>
  <c r="S607" i="2"/>
  <c r="P607" i="2"/>
  <c r="Q607" i="2" s="1"/>
  <c r="V606" i="2"/>
  <c r="W606" i="2" s="1"/>
  <c r="U606" i="2"/>
  <c r="T606" i="2"/>
  <c r="S606" i="2"/>
  <c r="P606" i="2"/>
  <c r="Q606" i="2" s="1"/>
  <c r="V605" i="2"/>
  <c r="W605" i="2" s="1"/>
  <c r="U605" i="2"/>
  <c r="T605" i="2"/>
  <c r="S605" i="2"/>
  <c r="P605" i="2"/>
  <c r="Q605" i="2" s="1"/>
  <c r="V604" i="2"/>
  <c r="W604" i="2" s="1"/>
  <c r="U604" i="2"/>
  <c r="T604" i="2"/>
  <c r="S604" i="2"/>
  <c r="P604" i="2"/>
  <c r="Q604" i="2" s="1"/>
  <c r="W603" i="2"/>
  <c r="V603" i="2"/>
  <c r="U603" i="2"/>
  <c r="T603" i="2"/>
  <c r="S603" i="2"/>
  <c r="P603" i="2"/>
  <c r="Q603" i="2" s="1"/>
  <c r="V602" i="2"/>
  <c r="W602" i="2" s="1"/>
  <c r="U602" i="2"/>
  <c r="T602" i="2"/>
  <c r="S602" i="2"/>
  <c r="P602" i="2"/>
  <c r="Q602" i="2" s="1"/>
  <c r="W601" i="2"/>
  <c r="V601" i="2"/>
  <c r="U601" i="2"/>
  <c r="T601" i="2"/>
  <c r="S601" i="2"/>
  <c r="P601" i="2"/>
  <c r="Q601" i="2" s="1"/>
  <c r="V600" i="2"/>
  <c r="W600" i="2" s="1"/>
  <c r="U600" i="2"/>
  <c r="T600" i="2"/>
  <c r="S600" i="2"/>
  <c r="P600" i="2"/>
  <c r="Q600" i="2" s="1"/>
  <c r="V599" i="2"/>
  <c r="W599" i="2" s="1"/>
  <c r="U599" i="2"/>
  <c r="T599" i="2"/>
  <c r="S599" i="2"/>
  <c r="P599" i="2"/>
  <c r="Q599" i="2" s="1"/>
  <c r="V598" i="2"/>
  <c r="W598" i="2" s="1"/>
  <c r="U598" i="2"/>
  <c r="T598" i="2"/>
  <c r="S598" i="2"/>
  <c r="P598" i="2"/>
  <c r="Q598" i="2" s="1"/>
  <c r="V597" i="2"/>
  <c r="W597" i="2" s="1"/>
  <c r="U597" i="2"/>
  <c r="T597" i="2"/>
  <c r="S597" i="2"/>
  <c r="P597" i="2"/>
  <c r="Q597" i="2" s="1"/>
  <c r="V596" i="2"/>
  <c r="W596" i="2" s="1"/>
  <c r="U596" i="2"/>
  <c r="T596" i="2"/>
  <c r="S596" i="2"/>
  <c r="P596" i="2"/>
  <c r="Q596" i="2" s="1"/>
  <c r="W595" i="2"/>
  <c r="V595" i="2"/>
  <c r="U595" i="2"/>
  <c r="T595" i="2"/>
  <c r="S595" i="2"/>
  <c r="P595" i="2"/>
  <c r="Q595" i="2" s="1"/>
  <c r="V594" i="2"/>
  <c r="W594" i="2" s="1"/>
  <c r="U594" i="2"/>
  <c r="T594" i="2"/>
  <c r="S594" i="2"/>
  <c r="P594" i="2"/>
  <c r="Q594" i="2" s="1"/>
  <c r="W593" i="2"/>
  <c r="V593" i="2"/>
  <c r="U593" i="2"/>
  <c r="T593" i="2"/>
  <c r="S593" i="2"/>
  <c r="P593" i="2"/>
  <c r="Q593" i="2" s="1"/>
  <c r="V592" i="2"/>
  <c r="W592" i="2" s="1"/>
  <c r="U592" i="2"/>
  <c r="T592" i="2"/>
  <c r="S592" i="2"/>
  <c r="P592" i="2"/>
  <c r="Q592" i="2" s="1"/>
  <c r="V591" i="2"/>
  <c r="W591" i="2" s="1"/>
  <c r="U591" i="2"/>
  <c r="T591" i="2"/>
  <c r="S591" i="2"/>
  <c r="P591" i="2"/>
  <c r="Q591" i="2" s="1"/>
  <c r="V590" i="2"/>
  <c r="W590" i="2" s="1"/>
  <c r="U590" i="2"/>
  <c r="T590" i="2"/>
  <c r="S590" i="2"/>
  <c r="P590" i="2"/>
  <c r="Q590" i="2" s="1"/>
  <c r="W589" i="2"/>
  <c r="V589" i="2"/>
  <c r="U589" i="2"/>
  <c r="T589" i="2"/>
  <c r="S589" i="2"/>
  <c r="P589" i="2"/>
  <c r="Q589" i="2" s="1"/>
  <c r="V588" i="2"/>
  <c r="W588" i="2" s="1"/>
  <c r="U588" i="2"/>
  <c r="T588" i="2"/>
  <c r="S588" i="2"/>
  <c r="P588" i="2"/>
  <c r="Q588" i="2" s="1"/>
  <c r="W587" i="2"/>
  <c r="V587" i="2"/>
  <c r="U587" i="2"/>
  <c r="T587" i="2"/>
  <c r="S587" i="2"/>
  <c r="P587" i="2"/>
  <c r="Q587" i="2" s="1"/>
  <c r="V586" i="2"/>
  <c r="W586" i="2" s="1"/>
  <c r="U586" i="2"/>
  <c r="T586" i="2"/>
  <c r="S586" i="2"/>
  <c r="P586" i="2"/>
  <c r="Q586" i="2" s="1"/>
  <c r="W585" i="2"/>
  <c r="V585" i="2"/>
  <c r="U585" i="2"/>
  <c r="T585" i="2"/>
  <c r="S585" i="2"/>
  <c r="P585" i="2"/>
  <c r="Q585" i="2" s="1"/>
  <c r="V584" i="2"/>
  <c r="W584" i="2" s="1"/>
  <c r="U584" i="2"/>
  <c r="T584" i="2"/>
  <c r="S584" i="2"/>
  <c r="P584" i="2"/>
  <c r="Q584" i="2" s="1"/>
  <c r="V583" i="2"/>
  <c r="W583" i="2" s="1"/>
  <c r="U583" i="2"/>
  <c r="T583" i="2"/>
  <c r="S583" i="2"/>
  <c r="P583" i="2"/>
  <c r="Q583" i="2" s="1"/>
  <c r="V582" i="2"/>
  <c r="W582" i="2" s="1"/>
  <c r="U582" i="2"/>
  <c r="T582" i="2"/>
  <c r="S582" i="2"/>
  <c r="P582" i="2"/>
  <c r="Q582" i="2" s="1"/>
  <c r="V581" i="2"/>
  <c r="W581" i="2" s="1"/>
  <c r="U581" i="2"/>
  <c r="T581" i="2"/>
  <c r="S581" i="2"/>
  <c r="P581" i="2"/>
  <c r="Q581" i="2" s="1"/>
  <c r="V580" i="2"/>
  <c r="W580" i="2" s="1"/>
  <c r="U580" i="2"/>
  <c r="T580" i="2"/>
  <c r="S580" i="2"/>
  <c r="P580" i="2"/>
  <c r="Q580" i="2" s="1"/>
  <c r="V579" i="2"/>
  <c r="W579" i="2" s="1"/>
  <c r="U579" i="2"/>
  <c r="T579" i="2"/>
  <c r="S579" i="2"/>
  <c r="P579" i="2"/>
  <c r="Q579" i="2" s="1"/>
  <c r="V578" i="2"/>
  <c r="W578" i="2" s="1"/>
  <c r="U578" i="2"/>
  <c r="T578" i="2"/>
  <c r="S578" i="2"/>
  <c r="P578" i="2"/>
  <c r="Q578" i="2" s="1"/>
  <c r="W577" i="2"/>
  <c r="V577" i="2"/>
  <c r="U577" i="2"/>
  <c r="T577" i="2"/>
  <c r="S577" i="2"/>
  <c r="P577" i="2"/>
  <c r="Q577" i="2" s="1"/>
  <c r="V576" i="2"/>
  <c r="W576" i="2" s="1"/>
  <c r="U576" i="2"/>
  <c r="T576" i="2"/>
  <c r="S576" i="2"/>
  <c r="P576" i="2"/>
  <c r="Q576" i="2" s="1"/>
  <c r="W575" i="2"/>
  <c r="V575" i="2"/>
  <c r="U575" i="2"/>
  <c r="T575" i="2"/>
  <c r="S575" i="2"/>
  <c r="P575" i="2"/>
  <c r="Q575" i="2" s="1"/>
  <c r="V574" i="2"/>
  <c r="W574" i="2" s="1"/>
  <c r="U574" i="2"/>
  <c r="T574" i="2"/>
  <c r="S574" i="2"/>
  <c r="P574" i="2"/>
  <c r="Q574" i="2" s="1"/>
  <c r="V573" i="2"/>
  <c r="W573" i="2" s="1"/>
  <c r="U573" i="2"/>
  <c r="T573" i="2"/>
  <c r="S573" i="2"/>
  <c r="P573" i="2"/>
  <c r="Q573" i="2" s="1"/>
  <c r="V572" i="2"/>
  <c r="W572" i="2" s="1"/>
  <c r="U572" i="2"/>
  <c r="T572" i="2"/>
  <c r="S572" i="2"/>
  <c r="P572" i="2"/>
  <c r="Q572" i="2" s="1"/>
  <c r="W571" i="2"/>
  <c r="V571" i="2"/>
  <c r="U571" i="2"/>
  <c r="T571" i="2"/>
  <c r="S571" i="2"/>
  <c r="P571" i="2"/>
  <c r="Q571" i="2" s="1"/>
  <c r="V570" i="2"/>
  <c r="W570" i="2" s="1"/>
  <c r="U570" i="2"/>
  <c r="T570" i="2"/>
  <c r="S570" i="2"/>
  <c r="P570" i="2"/>
  <c r="Q570" i="2" s="1"/>
  <c r="V569" i="2"/>
  <c r="W569" i="2" s="1"/>
  <c r="U569" i="2"/>
  <c r="T569" i="2"/>
  <c r="S569" i="2"/>
  <c r="P569" i="2"/>
  <c r="Q569" i="2" s="1"/>
  <c r="W568" i="2"/>
  <c r="V568" i="2"/>
  <c r="U568" i="2"/>
  <c r="T568" i="2"/>
  <c r="S568" i="2"/>
  <c r="P568" i="2"/>
  <c r="Q568" i="2" s="1"/>
  <c r="V567" i="2"/>
  <c r="W567" i="2" s="1"/>
  <c r="U567" i="2"/>
  <c r="T567" i="2"/>
  <c r="S567" i="2"/>
  <c r="P567" i="2"/>
  <c r="Q567" i="2" s="1"/>
  <c r="V566" i="2"/>
  <c r="W566" i="2" s="1"/>
  <c r="U566" i="2"/>
  <c r="T566" i="2"/>
  <c r="S566" i="2"/>
  <c r="P566" i="2"/>
  <c r="Q566" i="2" s="1"/>
  <c r="V565" i="2"/>
  <c r="W565" i="2" s="1"/>
  <c r="U565" i="2"/>
  <c r="T565" i="2"/>
  <c r="S565" i="2"/>
  <c r="P565" i="2"/>
  <c r="Q565" i="2" s="1"/>
  <c r="V564" i="2"/>
  <c r="W564" i="2" s="1"/>
  <c r="U564" i="2"/>
  <c r="T564" i="2"/>
  <c r="S564" i="2"/>
  <c r="P564" i="2"/>
  <c r="Q564" i="2" s="1"/>
  <c r="V563" i="2"/>
  <c r="W563" i="2" s="1"/>
  <c r="U563" i="2"/>
  <c r="T563" i="2"/>
  <c r="S563" i="2"/>
  <c r="P563" i="2"/>
  <c r="Q563" i="2" s="1"/>
  <c r="V562" i="2"/>
  <c r="W562" i="2" s="1"/>
  <c r="U562" i="2"/>
  <c r="T562" i="2"/>
  <c r="S562" i="2"/>
  <c r="P562" i="2"/>
  <c r="Q562" i="2" s="1"/>
  <c r="V561" i="2"/>
  <c r="W561" i="2" s="1"/>
  <c r="U561" i="2"/>
  <c r="T561" i="2"/>
  <c r="S561" i="2"/>
  <c r="P561" i="2"/>
  <c r="Q561" i="2" s="1"/>
  <c r="V560" i="2"/>
  <c r="W560" i="2" s="1"/>
  <c r="U560" i="2"/>
  <c r="T560" i="2"/>
  <c r="S560" i="2"/>
  <c r="P560" i="2"/>
  <c r="Q560" i="2" s="1"/>
  <c r="W559" i="2"/>
  <c r="V559" i="2"/>
  <c r="U559" i="2"/>
  <c r="T559" i="2"/>
  <c r="S559" i="2"/>
  <c r="P559" i="2"/>
  <c r="Q559" i="2" s="1"/>
  <c r="V558" i="2"/>
  <c r="W558" i="2" s="1"/>
  <c r="U558" i="2"/>
  <c r="T558" i="2"/>
  <c r="S558" i="2"/>
  <c r="P558" i="2"/>
  <c r="Q558" i="2" s="1"/>
  <c r="V557" i="2"/>
  <c r="W557" i="2" s="1"/>
  <c r="U557" i="2"/>
  <c r="T557" i="2"/>
  <c r="S557" i="2"/>
  <c r="P557" i="2"/>
  <c r="Q557" i="2" s="1"/>
  <c r="V556" i="2"/>
  <c r="W556" i="2" s="1"/>
  <c r="U556" i="2"/>
  <c r="T556" i="2"/>
  <c r="S556" i="2"/>
  <c r="P556" i="2"/>
  <c r="Q556" i="2" s="1"/>
  <c r="W555" i="2"/>
  <c r="V555" i="2"/>
  <c r="U555" i="2"/>
  <c r="T555" i="2"/>
  <c r="S555" i="2"/>
  <c r="P555" i="2"/>
  <c r="Q555" i="2" s="1"/>
  <c r="V554" i="2"/>
  <c r="W554" i="2" s="1"/>
  <c r="U554" i="2"/>
  <c r="T554" i="2"/>
  <c r="S554" i="2"/>
  <c r="P554" i="2"/>
  <c r="Q554" i="2" s="1"/>
  <c r="V553" i="2"/>
  <c r="W553" i="2" s="1"/>
  <c r="U553" i="2"/>
  <c r="T553" i="2"/>
  <c r="S553" i="2"/>
  <c r="P553" i="2"/>
  <c r="Q553" i="2" s="1"/>
  <c r="W552" i="2"/>
  <c r="V552" i="2"/>
  <c r="U552" i="2"/>
  <c r="T552" i="2"/>
  <c r="S552" i="2"/>
  <c r="P552" i="2"/>
  <c r="Q552" i="2" s="1"/>
  <c r="W551" i="2"/>
  <c r="V551" i="2"/>
  <c r="U551" i="2"/>
  <c r="T551" i="2"/>
  <c r="S551" i="2"/>
  <c r="P551" i="2"/>
  <c r="Q551" i="2" s="1"/>
  <c r="V550" i="2"/>
  <c r="W550" i="2" s="1"/>
  <c r="U550" i="2"/>
  <c r="T550" i="2"/>
  <c r="S550" i="2"/>
  <c r="P550" i="2"/>
  <c r="Q550" i="2" s="1"/>
  <c r="V549" i="2"/>
  <c r="W549" i="2" s="1"/>
  <c r="U549" i="2"/>
  <c r="T549" i="2"/>
  <c r="S549" i="2"/>
  <c r="P549" i="2"/>
  <c r="Q549" i="2" s="1"/>
  <c r="W548" i="2"/>
  <c r="V548" i="2"/>
  <c r="U548" i="2"/>
  <c r="T548" i="2"/>
  <c r="S548" i="2"/>
  <c r="P548" i="2"/>
  <c r="Q548" i="2" s="1"/>
  <c r="W547" i="2"/>
  <c r="V547" i="2"/>
  <c r="U547" i="2"/>
  <c r="T547" i="2"/>
  <c r="S547" i="2"/>
  <c r="P547" i="2"/>
  <c r="Q547" i="2" s="1"/>
  <c r="V546" i="2"/>
  <c r="W546" i="2" s="1"/>
  <c r="U546" i="2"/>
  <c r="T546" i="2"/>
  <c r="S546" i="2"/>
  <c r="P546" i="2"/>
  <c r="Q546" i="2" s="1"/>
  <c r="W545" i="2"/>
  <c r="V545" i="2"/>
  <c r="U545" i="2"/>
  <c r="T545" i="2"/>
  <c r="S545" i="2"/>
  <c r="P545" i="2"/>
  <c r="Q545" i="2" s="1"/>
  <c r="W544" i="2"/>
  <c r="V544" i="2"/>
  <c r="U544" i="2"/>
  <c r="T544" i="2"/>
  <c r="S544" i="2"/>
  <c r="P544" i="2"/>
  <c r="Q544" i="2" s="1"/>
  <c r="V543" i="2"/>
  <c r="W543" i="2" s="1"/>
  <c r="U543" i="2"/>
  <c r="T543" i="2"/>
  <c r="S543" i="2"/>
  <c r="P543" i="2"/>
  <c r="Q543" i="2" s="1"/>
  <c r="V542" i="2"/>
  <c r="W542" i="2" s="1"/>
  <c r="U542" i="2"/>
  <c r="T542" i="2"/>
  <c r="S542" i="2"/>
  <c r="P542" i="2"/>
  <c r="Q542" i="2" s="1"/>
  <c r="V541" i="2"/>
  <c r="W541" i="2" s="1"/>
  <c r="U541" i="2"/>
  <c r="T541" i="2"/>
  <c r="S541" i="2"/>
  <c r="P541" i="2"/>
  <c r="Q541" i="2" s="1"/>
  <c r="V540" i="2"/>
  <c r="W540" i="2" s="1"/>
  <c r="U540" i="2"/>
  <c r="T540" i="2"/>
  <c r="S540" i="2"/>
  <c r="P540" i="2"/>
  <c r="Q540" i="2" s="1"/>
  <c r="V539" i="2"/>
  <c r="W539" i="2" s="1"/>
  <c r="U539" i="2"/>
  <c r="T539" i="2"/>
  <c r="S539" i="2"/>
  <c r="P539" i="2"/>
  <c r="Q539" i="2" s="1"/>
  <c r="V538" i="2"/>
  <c r="W538" i="2" s="1"/>
  <c r="U538" i="2"/>
  <c r="T538" i="2"/>
  <c r="S538" i="2"/>
  <c r="P538" i="2"/>
  <c r="Q538" i="2" s="1"/>
  <c r="V537" i="2"/>
  <c r="W537" i="2" s="1"/>
  <c r="U537" i="2"/>
  <c r="T537" i="2"/>
  <c r="S537" i="2"/>
  <c r="P537" i="2"/>
  <c r="Q537" i="2" s="1"/>
  <c r="V536" i="2"/>
  <c r="W536" i="2" s="1"/>
  <c r="U536" i="2"/>
  <c r="T536" i="2"/>
  <c r="S536" i="2"/>
  <c r="P536" i="2"/>
  <c r="Q536" i="2" s="1"/>
  <c r="V535" i="2"/>
  <c r="W535" i="2" s="1"/>
  <c r="U535" i="2"/>
  <c r="T535" i="2"/>
  <c r="S535" i="2"/>
  <c r="P535" i="2"/>
  <c r="Q535" i="2" s="1"/>
  <c r="V534" i="2"/>
  <c r="W534" i="2" s="1"/>
  <c r="U534" i="2"/>
  <c r="T534" i="2"/>
  <c r="S534" i="2"/>
  <c r="P534" i="2"/>
  <c r="Q534" i="2" s="1"/>
  <c r="V533" i="2"/>
  <c r="W533" i="2" s="1"/>
  <c r="U533" i="2"/>
  <c r="T533" i="2"/>
  <c r="S533" i="2"/>
  <c r="P533" i="2"/>
  <c r="Q533" i="2" s="1"/>
  <c r="V532" i="2"/>
  <c r="W532" i="2" s="1"/>
  <c r="U532" i="2"/>
  <c r="T532" i="2"/>
  <c r="S532" i="2"/>
  <c r="P532" i="2"/>
  <c r="Q532" i="2" s="1"/>
  <c r="V531" i="2"/>
  <c r="W531" i="2" s="1"/>
  <c r="U531" i="2"/>
  <c r="T531" i="2"/>
  <c r="S531" i="2"/>
  <c r="P531" i="2"/>
  <c r="Q531" i="2" s="1"/>
  <c r="V530" i="2"/>
  <c r="W530" i="2" s="1"/>
  <c r="U530" i="2"/>
  <c r="T530" i="2"/>
  <c r="S530" i="2"/>
  <c r="P530" i="2"/>
  <c r="Q530" i="2" s="1"/>
  <c r="V529" i="2"/>
  <c r="W529" i="2" s="1"/>
  <c r="U529" i="2"/>
  <c r="T529" i="2"/>
  <c r="S529" i="2"/>
  <c r="P529" i="2"/>
  <c r="Q529" i="2" s="1"/>
  <c r="W528" i="2"/>
  <c r="V528" i="2"/>
  <c r="U528" i="2"/>
  <c r="T528" i="2"/>
  <c r="S528" i="2"/>
  <c r="P528" i="2"/>
  <c r="Q528" i="2" s="1"/>
  <c r="V527" i="2"/>
  <c r="W527" i="2" s="1"/>
  <c r="U527" i="2"/>
  <c r="T527" i="2"/>
  <c r="S527" i="2"/>
  <c r="P527" i="2"/>
  <c r="Q527" i="2" s="1"/>
  <c r="V526" i="2"/>
  <c r="W526" i="2" s="1"/>
  <c r="U526" i="2"/>
  <c r="T526" i="2"/>
  <c r="S526" i="2"/>
  <c r="P526" i="2"/>
  <c r="Q526" i="2" s="1"/>
  <c r="V525" i="2"/>
  <c r="W525" i="2" s="1"/>
  <c r="U525" i="2"/>
  <c r="T525" i="2"/>
  <c r="S525" i="2"/>
  <c r="P525" i="2"/>
  <c r="Q525" i="2" s="1"/>
  <c r="V524" i="2"/>
  <c r="W524" i="2" s="1"/>
  <c r="U524" i="2"/>
  <c r="T524" i="2"/>
  <c r="S524" i="2"/>
  <c r="P524" i="2"/>
  <c r="Q524" i="2" s="1"/>
  <c r="W523" i="2"/>
  <c r="V523" i="2"/>
  <c r="U523" i="2"/>
  <c r="T523" i="2"/>
  <c r="S523" i="2"/>
  <c r="P523" i="2"/>
  <c r="Q523" i="2" s="1"/>
  <c r="V522" i="2"/>
  <c r="W522" i="2" s="1"/>
  <c r="U522" i="2"/>
  <c r="T522" i="2"/>
  <c r="S522" i="2"/>
  <c r="P522" i="2"/>
  <c r="Q522" i="2" s="1"/>
  <c r="W521" i="2"/>
  <c r="V521" i="2"/>
  <c r="U521" i="2"/>
  <c r="T521" i="2"/>
  <c r="S521" i="2"/>
  <c r="P521" i="2"/>
  <c r="Q521" i="2" s="1"/>
  <c r="W520" i="2"/>
  <c r="V520" i="2"/>
  <c r="U520" i="2"/>
  <c r="T520" i="2"/>
  <c r="S520" i="2"/>
  <c r="P520" i="2"/>
  <c r="Q520" i="2" s="1"/>
  <c r="V519" i="2"/>
  <c r="W519" i="2" s="1"/>
  <c r="U519" i="2"/>
  <c r="T519" i="2"/>
  <c r="S519" i="2"/>
  <c r="P519" i="2"/>
  <c r="Q519" i="2" s="1"/>
  <c r="V518" i="2"/>
  <c r="W518" i="2" s="1"/>
  <c r="U518" i="2"/>
  <c r="T518" i="2"/>
  <c r="S518" i="2"/>
  <c r="P518" i="2"/>
  <c r="Q518" i="2" s="1"/>
  <c r="V517" i="2"/>
  <c r="W517" i="2" s="1"/>
  <c r="U517" i="2"/>
  <c r="T517" i="2"/>
  <c r="S517" i="2"/>
  <c r="P517" i="2"/>
  <c r="Q517" i="2" s="1"/>
  <c r="V516" i="2"/>
  <c r="W516" i="2" s="1"/>
  <c r="U516" i="2"/>
  <c r="T516" i="2"/>
  <c r="S516" i="2"/>
  <c r="P516" i="2"/>
  <c r="Q516" i="2" s="1"/>
  <c r="W515" i="2"/>
  <c r="V515" i="2"/>
  <c r="U515" i="2"/>
  <c r="T515" i="2"/>
  <c r="S515" i="2"/>
  <c r="P515" i="2"/>
  <c r="Q515" i="2" s="1"/>
  <c r="V514" i="2"/>
  <c r="W514" i="2" s="1"/>
  <c r="U514" i="2"/>
  <c r="T514" i="2"/>
  <c r="S514" i="2"/>
  <c r="P514" i="2"/>
  <c r="Q514" i="2" s="1"/>
  <c r="W513" i="2"/>
  <c r="V513" i="2"/>
  <c r="U513" i="2"/>
  <c r="T513" i="2"/>
  <c r="S513" i="2"/>
  <c r="P513" i="2"/>
  <c r="Q513" i="2" s="1"/>
  <c r="W512" i="2"/>
  <c r="V512" i="2"/>
  <c r="U512" i="2"/>
  <c r="T512" i="2"/>
  <c r="S512" i="2"/>
  <c r="P512" i="2"/>
  <c r="Q512" i="2" s="1"/>
  <c r="V511" i="2"/>
  <c r="W511" i="2" s="1"/>
  <c r="U511" i="2"/>
  <c r="T511" i="2"/>
  <c r="S511" i="2"/>
  <c r="P511" i="2"/>
  <c r="Q511" i="2" s="1"/>
  <c r="V510" i="2"/>
  <c r="W510" i="2" s="1"/>
  <c r="U510" i="2"/>
  <c r="T510" i="2"/>
  <c r="S510" i="2"/>
  <c r="P510" i="2"/>
  <c r="Q510" i="2" s="1"/>
  <c r="V509" i="2"/>
  <c r="W509" i="2" s="1"/>
  <c r="U509" i="2"/>
  <c r="T509" i="2"/>
  <c r="S509" i="2"/>
  <c r="P509" i="2"/>
  <c r="Q509" i="2" s="1"/>
  <c r="V508" i="2"/>
  <c r="W508" i="2" s="1"/>
  <c r="U508" i="2"/>
  <c r="T508" i="2"/>
  <c r="S508" i="2"/>
  <c r="P508" i="2"/>
  <c r="Q508" i="2" s="1"/>
  <c r="W507" i="2"/>
  <c r="V507" i="2"/>
  <c r="U507" i="2"/>
  <c r="T507" i="2"/>
  <c r="S507" i="2"/>
  <c r="P507" i="2"/>
  <c r="Q507" i="2" s="1"/>
  <c r="V506" i="2"/>
  <c r="W506" i="2" s="1"/>
  <c r="U506" i="2"/>
  <c r="T506" i="2"/>
  <c r="S506" i="2"/>
  <c r="P506" i="2"/>
  <c r="Q506" i="2" s="1"/>
  <c r="W505" i="2"/>
  <c r="V505" i="2"/>
  <c r="U505" i="2"/>
  <c r="T505" i="2"/>
  <c r="S505" i="2"/>
  <c r="P505" i="2"/>
  <c r="Q505" i="2" s="1"/>
  <c r="W504" i="2"/>
  <c r="V504" i="2"/>
  <c r="U504" i="2"/>
  <c r="T504" i="2"/>
  <c r="S504" i="2"/>
  <c r="P504" i="2"/>
  <c r="Q504" i="2" s="1"/>
  <c r="V503" i="2"/>
  <c r="W503" i="2" s="1"/>
  <c r="U503" i="2"/>
  <c r="T503" i="2"/>
  <c r="S503" i="2"/>
  <c r="P503" i="2"/>
  <c r="Q503" i="2" s="1"/>
  <c r="V502" i="2"/>
  <c r="W502" i="2" s="1"/>
  <c r="U502" i="2"/>
  <c r="T502" i="2"/>
  <c r="S502" i="2"/>
  <c r="P502" i="2"/>
  <c r="Q502" i="2" s="1"/>
  <c r="V501" i="2"/>
  <c r="W501" i="2" s="1"/>
  <c r="U501" i="2"/>
  <c r="T501" i="2"/>
  <c r="S501" i="2"/>
  <c r="P501" i="2"/>
  <c r="Q501" i="2" s="1"/>
  <c r="V500" i="2"/>
  <c r="W500" i="2" s="1"/>
  <c r="U500" i="2"/>
  <c r="T500" i="2"/>
  <c r="S500" i="2"/>
  <c r="P500" i="2"/>
  <c r="Q500" i="2" s="1"/>
  <c r="W499" i="2"/>
  <c r="V499" i="2"/>
  <c r="U499" i="2"/>
  <c r="T499" i="2"/>
  <c r="S499" i="2"/>
  <c r="P499" i="2"/>
  <c r="Q499" i="2" s="1"/>
  <c r="V498" i="2"/>
  <c r="W498" i="2" s="1"/>
  <c r="U498" i="2"/>
  <c r="T498" i="2"/>
  <c r="S498" i="2"/>
  <c r="P498" i="2"/>
  <c r="Q498" i="2" s="1"/>
  <c r="V497" i="2"/>
  <c r="W497" i="2" s="1"/>
  <c r="U497" i="2"/>
  <c r="T497" i="2"/>
  <c r="S497" i="2"/>
  <c r="P497" i="2"/>
  <c r="Q497" i="2" s="1"/>
  <c r="W496" i="2"/>
  <c r="V496" i="2"/>
  <c r="U496" i="2"/>
  <c r="T496" i="2"/>
  <c r="S496" i="2"/>
  <c r="P496" i="2"/>
  <c r="Q496" i="2" s="1"/>
  <c r="V495" i="2"/>
  <c r="W495" i="2" s="1"/>
  <c r="U495" i="2"/>
  <c r="T495" i="2"/>
  <c r="S495" i="2"/>
  <c r="P495" i="2"/>
  <c r="Q495" i="2" s="1"/>
  <c r="V494" i="2"/>
  <c r="W494" i="2" s="1"/>
  <c r="U494" i="2"/>
  <c r="T494" i="2"/>
  <c r="S494" i="2"/>
  <c r="P494" i="2"/>
  <c r="Q494" i="2" s="1"/>
  <c r="V493" i="2"/>
  <c r="W493" i="2" s="1"/>
  <c r="U493" i="2"/>
  <c r="T493" i="2"/>
  <c r="S493" i="2"/>
  <c r="P493" i="2"/>
  <c r="Q493" i="2" s="1"/>
  <c r="V492" i="2"/>
  <c r="W492" i="2" s="1"/>
  <c r="U492" i="2"/>
  <c r="T492" i="2"/>
  <c r="S492" i="2"/>
  <c r="P492" i="2"/>
  <c r="Q492" i="2" s="1"/>
  <c r="W491" i="2"/>
  <c r="V491" i="2"/>
  <c r="U491" i="2"/>
  <c r="T491" i="2"/>
  <c r="S491" i="2"/>
  <c r="P491" i="2"/>
  <c r="Q491" i="2" s="1"/>
  <c r="V490" i="2"/>
  <c r="W490" i="2" s="1"/>
  <c r="U490" i="2"/>
  <c r="T490" i="2"/>
  <c r="S490" i="2"/>
  <c r="P490" i="2"/>
  <c r="Q490" i="2" s="1"/>
  <c r="V489" i="2"/>
  <c r="W489" i="2" s="1"/>
  <c r="U489" i="2"/>
  <c r="T489" i="2"/>
  <c r="S489" i="2"/>
  <c r="P489" i="2"/>
  <c r="Q489" i="2" s="1"/>
  <c r="V488" i="2"/>
  <c r="W488" i="2" s="1"/>
  <c r="U488" i="2"/>
  <c r="T488" i="2"/>
  <c r="S488" i="2"/>
  <c r="P488" i="2"/>
  <c r="Q488" i="2" s="1"/>
  <c r="V487" i="2"/>
  <c r="W487" i="2" s="1"/>
  <c r="U487" i="2"/>
  <c r="T487" i="2"/>
  <c r="S487" i="2"/>
  <c r="P487" i="2"/>
  <c r="Q487" i="2" s="1"/>
  <c r="V486" i="2"/>
  <c r="W486" i="2" s="1"/>
  <c r="U486" i="2"/>
  <c r="T486" i="2"/>
  <c r="S486" i="2"/>
  <c r="P486" i="2"/>
  <c r="Q486" i="2" s="1"/>
  <c r="W485" i="2"/>
  <c r="V485" i="2"/>
  <c r="U485" i="2"/>
  <c r="T485" i="2"/>
  <c r="S485" i="2"/>
  <c r="P485" i="2"/>
  <c r="Q485" i="2" s="1"/>
  <c r="V484" i="2"/>
  <c r="W484" i="2" s="1"/>
  <c r="U484" i="2"/>
  <c r="T484" i="2"/>
  <c r="S484" i="2"/>
  <c r="P484" i="2"/>
  <c r="Q484" i="2" s="1"/>
  <c r="V483" i="2"/>
  <c r="W483" i="2" s="1"/>
  <c r="U483" i="2"/>
  <c r="T483" i="2"/>
  <c r="S483" i="2"/>
  <c r="P483" i="2"/>
  <c r="Q483" i="2" s="1"/>
  <c r="V482" i="2"/>
  <c r="W482" i="2" s="1"/>
  <c r="U482" i="2"/>
  <c r="T482" i="2"/>
  <c r="S482" i="2"/>
  <c r="P482" i="2"/>
  <c r="Q482" i="2" s="1"/>
  <c r="V481" i="2"/>
  <c r="W481" i="2" s="1"/>
  <c r="U481" i="2"/>
  <c r="T481" i="2"/>
  <c r="S481" i="2"/>
  <c r="P481" i="2"/>
  <c r="Q481" i="2" s="1"/>
  <c r="W480" i="2"/>
  <c r="V480" i="2"/>
  <c r="U480" i="2"/>
  <c r="T480" i="2"/>
  <c r="S480" i="2"/>
  <c r="P480" i="2"/>
  <c r="Q480" i="2" s="1"/>
  <c r="V479" i="2"/>
  <c r="W479" i="2" s="1"/>
  <c r="U479" i="2"/>
  <c r="T479" i="2"/>
  <c r="S479" i="2"/>
  <c r="P479" i="2"/>
  <c r="Q479" i="2" s="1"/>
  <c r="V478" i="2"/>
  <c r="W478" i="2" s="1"/>
  <c r="U478" i="2"/>
  <c r="T478" i="2"/>
  <c r="S478" i="2"/>
  <c r="P478" i="2"/>
  <c r="Q478" i="2" s="1"/>
  <c r="V477" i="2"/>
  <c r="W477" i="2" s="1"/>
  <c r="U477" i="2"/>
  <c r="T477" i="2"/>
  <c r="S477" i="2"/>
  <c r="P477" i="2"/>
  <c r="Q477" i="2" s="1"/>
  <c r="V476" i="2"/>
  <c r="W476" i="2" s="1"/>
  <c r="U476" i="2"/>
  <c r="T476" i="2"/>
  <c r="S476" i="2"/>
  <c r="P476" i="2"/>
  <c r="Q476" i="2" s="1"/>
  <c r="V475" i="2"/>
  <c r="W475" i="2" s="1"/>
  <c r="U475" i="2"/>
  <c r="T475" i="2"/>
  <c r="S475" i="2"/>
  <c r="P475" i="2"/>
  <c r="Q475" i="2" s="1"/>
  <c r="V474" i="2"/>
  <c r="W474" i="2" s="1"/>
  <c r="U474" i="2"/>
  <c r="T474" i="2"/>
  <c r="S474" i="2"/>
  <c r="P474" i="2"/>
  <c r="Q474" i="2" s="1"/>
  <c r="V473" i="2"/>
  <c r="W473" i="2" s="1"/>
  <c r="U473" i="2"/>
  <c r="T473" i="2"/>
  <c r="S473" i="2"/>
  <c r="P473" i="2"/>
  <c r="Q473" i="2" s="1"/>
  <c r="W472" i="2"/>
  <c r="V472" i="2"/>
  <c r="U472" i="2"/>
  <c r="T472" i="2"/>
  <c r="S472" i="2"/>
  <c r="P472" i="2"/>
  <c r="Q472" i="2" s="1"/>
  <c r="V471" i="2"/>
  <c r="W471" i="2" s="1"/>
  <c r="U471" i="2"/>
  <c r="T471" i="2"/>
  <c r="S471" i="2"/>
  <c r="P471" i="2"/>
  <c r="Q471" i="2" s="1"/>
  <c r="V470" i="2"/>
  <c r="W470" i="2" s="1"/>
  <c r="U470" i="2"/>
  <c r="T470" i="2"/>
  <c r="S470" i="2"/>
  <c r="P470" i="2"/>
  <c r="Q470" i="2" s="1"/>
  <c r="V469" i="2"/>
  <c r="W469" i="2" s="1"/>
  <c r="U469" i="2"/>
  <c r="T469" i="2"/>
  <c r="S469" i="2"/>
  <c r="P469" i="2"/>
  <c r="Q469" i="2" s="1"/>
  <c r="V468" i="2"/>
  <c r="W468" i="2" s="1"/>
  <c r="U468" i="2"/>
  <c r="T468" i="2"/>
  <c r="S468" i="2"/>
  <c r="P468" i="2"/>
  <c r="Q468" i="2" s="1"/>
  <c r="W467" i="2"/>
  <c r="V467" i="2"/>
  <c r="U467" i="2"/>
  <c r="T467" i="2"/>
  <c r="S467" i="2"/>
  <c r="P467" i="2"/>
  <c r="Q467" i="2" s="1"/>
  <c r="V466" i="2"/>
  <c r="W466" i="2" s="1"/>
  <c r="U466" i="2"/>
  <c r="T466" i="2"/>
  <c r="S466" i="2"/>
  <c r="P466" i="2"/>
  <c r="Q466" i="2" s="1"/>
  <c r="V465" i="2"/>
  <c r="W465" i="2" s="1"/>
  <c r="U465" i="2"/>
  <c r="T465" i="2"/>
  <c r="S465" i="2"/>
  <c r="P465" i="2"/>
  <c r="Q465" i="2" s="1"/>
  <c r="W464" i="2"/>
  <c r="V464" i="2"/>
  <c r="U464" i="2"/>
  <c r="T464" i="2"/>
  <c r="S464" i="2"/>
  <c r="P464" i="2"/>
  <c r="Q464" i="2" s="1"/>
  <c r="V463" i="2"/>
  <c r="W463" i="2" s="1"/>
  <c r="U463" i="2"/>
  <c r="T463" i="2"/>
  <c r="S463" i="2"/>
  <c r="P463" i="2"/>
  <c r="Q463" i="2" s="1"/>
  <c r="V462" i="2"/>
  <c r="W462" i="2" s="1"/>
  <c r="U462" i="2"/>
  <c r="T462" i="2"/>
  <c r="S462" i="2"/>
  <c r="P462" i="2"/>
  <c r="Q462" i="2" s="1"/>
  <c r="V461" i="2"/>
  <c r="W461" i="2" s="1"/>
  <c r="U461" i="2"/>
  <c r="T461" i="2"/>
  <c r="S461" i="2"/>
  <c r="P461" i="2"/>
  <c r="Q461" i="2" s="1"/>
  <c r="W460" i="2"/>
  <c r="V460" i="2"/>
  <c r="U460" i="2"/>
  <c r="T460" i="2"/>
  <c r="S460" i="2"/>
  <c r="P460" i="2"/>
  <c r="Q460" i="2" s="1"/>
  <c r="V459" i="2"/>
  <c r="W459" i="2" s="1"/>
  <c r="U459" i="2"/>
  <c r="T459" i="2"/>
  <c r="S459" i="2"/>
  <c r="P459" i="2"/>
  <c r="Q459" i="2" s="1"/>
  <c r="V458" i="2"/>
  <c r="W458" i="2" s="1"/>
  <c r="U458" i="2"/>
  <c r="T458" i="2"/>
  <c r="S458" i="2"/>
  <c r="P458" i="2"/>
  <c r="Q458" i="2" s="1"/>
  <c r="V457" i="2"/>
  <c r="W457" i="2" s="1"/>
  <c r="U457" i="2"/>
  <c r="T457" i="2"/>
  <c r="S457" i="2"/>
  <c r="P457" i="2"/>
  <c r="Q457" i="2" s="1"/>
  <c r="V456" i="2"/>
  <c r="W456" i="2" s="1"/>
  <c r="U456" i="2"/>
  <c r="T456" i="2"/>
  <c r="S456" i="2"/>
  <c r="P456" i="2"/>
  <c r="Q456" i="2" s="1"/>
  <c r="V455" i="2"/>
  <c r="W455" i="2" s="1"/>
  <c r="U455" i="2"/>
  <c r="T455" i="2"/>
  <c r="S455" i="2"/>
  <c r="P455" i="2"/>
  <c r="Q455" i="2" s="1"/>
  <c r="V454" i="2"/>
  <c r="W454" i="2" s="1"/>
  <c r="U454" i="2"/>
  <c r="T454" i="2"/>
  <c r="S454" i="2"/>
  <c r="P454" i="2"/>
  <c r="Q454" i="2" s="1"/>
  <c r="V453" i="2"/>
  <c r="W453" i="2" s="1"/>
  <c r="U453" i="2"/>
  <c r="T453" i="2"/>
  <c r="S453" i="2"/>
  <c r="P453" i="2"/>
  <c r="Q453" i="2" s="1"/>
  <c r="V452" i="2"/>
  <c r="W452" i="2" s="1"/>
  <c r="U452" i="2"/>
  <c r="T452" i="2"/>
  <c r="S452" i="2"/>
  <c r="P452" i="2"/>
  <c r="Q452" i="2" s="1"/>
  <c r="V451" i="2"/>
  <c r="W451" i="2" s="1"/>
  <c r="U451" i="2"/>
  <c r="T451" i="2"/>
  <c r="S451" i="2"/>
  <c r="P451" i="2"/>
  <c r="Q451" i="2" s="1"/>
  <c r="V450" i="2"/>
  <c r="W450" i="2" s="1"/>
  <c r="U450" i="2"/>
  <c r="T450" i="2"/>
  <c r="S450" i="2"/>
  <c r="P450" i="2"/>
  <c r="Q450" i="2" s="1"/>
  <c r="V449" i="2"/>
  <c r="W449" i="2" s="1"/>
  <c r="U449" i="2"/>
  <c r="T449" i="2"/>
  <c r="S449" i="2"/>
  <c r="P449" i="2"/>
  <c r="Q449" i="2" s="1"/>
  <c r="V448" i="2"/>
  <c r="W448" i="2" s="1"/>
  <c r="U448" i="2"/>
  <c r="T448" i="2"/>
  <c r="S448" i="2"/>
  <c r="P448" i="2"/>
  <c r="Q448" i="2" s="1"/>
  <c r="V447" i="2"/>
  <c r="W447" i="2" s="1"/>
  <c r="U447" i="2"/>
  <c r="T447" i="2"/>
  <c r="S447" i="2"/>
  <c r="P447" i="2"/>
  <c r="Q447" i="2" s="1"/>
  <c r="V446" i="2"/>
  <c r="W446" i="2" s="1"/>
  <c r="U446" i="2"/>
  <c r="T446" i="2"/>
  <c r="S446" i="2"/>
  <c r="P446" i="2"/>
  <c r="Q446" i="2" s="1"/>
  <c r="V445" i="2"/>
  <c r="W445" i="2" s="1"/>
  <c r="U445" i="2"/>
  <c r="T445" i="2"/>
  <c r="S445" i="2"/>
  <c r="P445" i="2"/>
  <c r="Q445" i="2" s="1"/>
  <c r="V444" i="2"/>
  <c r="W444" i="2" s="1"/>
  <c r="U444" i="2"/>
  <c r="T444" i="2"/>
  <c r="S444" i="2"/>
  <c r="P444" i="2"/>
  <c r="Q444" i="2" s="1"/>
  <c r="V443" i="2"/>
  <c r="W443" i="2" s="1"/>
  <c r="U443" i="2"/>
  <c r="T443" i="2"/>
  <c r="S443" i="2"/>
  <c r="P443" i="2"/>
  <c r="Q443" i="2" s="1"/>
  <c r="V442" i="2"/>
  <c r="W442" i="2" s="1"/>
  <c r="U442" i="2"/>
  <c r="T442" i="2"/>
  <c r="S442" i="2"/>
  <c r="P442" i="2"/>
  <c r="Q442" i="2" s="1"/>
  <c r="V441" i="2"/>
  <c r="W441" i="2" s="1"/>
  <c r="U441" i="2"/>
  <c r="T441" i="2"/>
  <c r="S441" i="2"/>
  <c r="P441" i="2"/>
  <c r="Q441" i="2" s="1"/>
  <c r="V440" i="2"/>
  <c r="W440" i="2" s="1"/>
  <c r="U440" i="2"/>
  <c r="T440" i="2"/>
  <c r="S440" i="2"/>
  <c r="P440" i="2"/>
  <c r="Q440" i="2" s="1"/>
  <c r="V439" i="2"/>
  <c r="W439" i="2" s="1"/>
  <c r="U439" i="2"/>
  <c r="T439" i="2"/>
  <c r="S439" i="2"/>
  <c r="P439" i="2"/>
  <c r="Q439" i="2" s="1"/>
  <c r="V438" i="2"/>
  <c r="W438" i="2" s="1"/>
  <c r="U438" i="2"/>
  <c r="T438" i="2"/>
  <c r="S438" i="2"/>
  <c r="P438" i="2"/>
  <c r="Q438" i="2" s="1"/>
  <c r="V437" i="2"/>
  <c r="W437" i="2" s="1"/>
  <c r="U437" i="2"/>
  <c r="T437" i="2"/>
  <c r="S437" i="2"/>
  <c r="P437" i="2"/>
  <c r="Q437" i="2" s="1"/>
  <c r="V436" i="2"/>
  <c r="W436" i="2" s="1"/>
  <c r="U436" i="2"/>
  <c r="T436" i="2"/>
  <c r="S436" i="2"/>
  <c r="P436" i="2"/>
  <c r="Q436" i="2" s="1"/>
  <c r="V435" i="2"/>
  <c r="W435" i="2" s="1"/>
  <c r="U435" i="2"/>
  <c r="T435" i="2"/>
  <c r="S435" i="2"/>
  <c r="P435" i="2"/>
  <c r="Q435" i="2" s="1"/>
  <c r="V434" i="2"/>
  <c r="W434" i="2" s="1"/>
  <c r="U434" i="2"/>
  <c r="T434" i="2"/>
  <c r="S434" i="2"/>
  <c r="P434" i="2"/>
  <c r="Q434" i="2" s="1"/>
  <c r="V433" i="2"/>
  <c r="W433" i="2" s="1"/>
  <c r="U433" i="2"/>
  <c r="T433" i="2"/>
  <c r="S433" i="2"/>
  <c r="P433" i="2"/>
  <c r="Q433" i="2" s="1"/>
  <c r="V432" i="2"/>
  <c r="W432" i="2" s="1"/>
  <c r="U432" i="2"/>
  <c r="T432" i="2"/>
  <c r="S432" i="2"/>
  <c r="P432" i="2"/>
  <c r="Q432" i="2" s="1"/>
  <c r="V431" i="2"/>
  <c r="W431" i="2" s="1"/>
  <c r="U431" i="2"/>
  <c r="T431" i="2"/>
  <c r="S431" i="2"/>
  <c r="P431" i="2"/>
  <c r="Q431" i="2" s="1"/>
  <c r="V430" i="2"/>
  <c r="W430" i="2" s="1"/>
  <c r="U430" i="2"/>
  <c r="T430" i="2"/>
  <c r="S430" i="2"/>
  <c r="P430" i="2"/>
  <c r="Q430" i="2" s="1"/>
  <c r="V429" i="2"/>
  <c r="W429" i="2" s="1"/>
  <c r="U429" i="2"/>
  <c r="T429" i="2"/>
  <c r="S429" i="2"/>
  <c r="P429" i="2"/>
  <c r="Q429" i="2" s="1"/>
  <c r="V428" i="2"/>
  <c r="W428" i="2" s="1"/>
  <c r="U428" i="2"/>
  <c r="T428" i="2"/>
  <c r="S428" i="2"/>
  <c r="P428" i="2"/>
  <c r="Q428" i="2" s="1"/>
  <c r="V427" i="2"/>
  <c r="W427" i="2" s="1"/>
  <c r="U427" i="2"/>
  <c r="T427" i="2"/>
  <c r="S427" i="2"/>
  <c r="P427" i="2"/>
  <c r="Q427" i="2" s="1"/>
  <c r="V426" i="2"/>
  <c r="W426" i="2" s="1"/>
  <c r="U426" i="2"/>
  <c r="T426" i="2"/>
  <c r="S426" i="2"/>
  <c r="P426" i="2"/>
  <c r="Q426" i="2" s="1"/>
  <c r="V425" i="2"/>
  <c r="W425" i="2" s="1"/>
  <c r="U425" i="2"/>
  <c r="T425" i="2"/>
  <c r="S425" i="2"/>
  <c r="P425" i="2"/>
  <c r="Q425" i="2" s="1"/>
  <c r="V424" i="2"/>
  <c r="W424" i="2" s="1"/>
  <c r="U424" i="2"/>
  <c r="T424" i="2"/>
  <c r="S424" i="2"/>
  <c r="P424" i="2"/>
  <c r="Q424" i="2" s="1"/>
  <c r="V423" i="2"/>
  <c r="W423" i="2" s="1"/>
  <c r="U423" i="2"/>
  <c r="T423" i="2"/>
  <c r="S423" i="2"/>
  <c r="P423" i="2"/>
  <c r="Q423" i="2" s="1"/>
  <c r="V422" i="2"/>
  <c r="W422" i="2" s="1"/>
  <c r="U422" i="2"/>
  <c r="T422" i="2"/>
  <c r="S422" i="2"/>
  <c r="P422" i="2"/>
  <c r="Q422" i="2" s="1"/>
  <c r="V421" i="2"/>
  <c r="W421" i="2" s="1"/>
  <c r="U421" i="2"/>
  <c r="T421" i="2"/>
  <c r="S421" i="2"/>
  <c r="P421" i="2"/>
  <c r="Q421" i="2" s="1"/>
  <c r="V420" i="2"/>
  <c r="W420" i="2" s="1"/>
  <c r="U420" i="2"/>
  <c r="T420" i="2"/>
  <c r="S420" i="2"/>
  <c r="P420" i="2"/>
  <c r="Q420" i="2" s="1"/>
  <c r="V419" i="2"/>
  <c r="W419" i="2" s="1"/>
  <c r="U419" i="2"/>
  <c r="T419" i="2"/>
  <c r="S419" i="2"/>
  <c r="P419" i="2"/>
  <c r="Q419" i="2" s="1"/>
  <c r="V418" i="2"/>
  <c r="W418" i="2" s="1"/>
  <c r="U418" i="2"/>
  <c r="T418" i="2"/>
  <c r="S418" i="2"/>
  <c r="P418" i="2"/>
  <c r="Q418" i="2" s="1"/>
  <c r="V417" i="2"/>
  <c r="W417" i="2" s="1"/>
  <c r="U417" i="2"/>
  <c r="T417" i="2"/>
  <c r="S417" i="2"/>
  <c r="P417" i="2"/>
  <c r="Q417" i="2" s="1"/>
  <c r="V416" i="2"/>
  <c r="W416" i="2" s="1"/>
  <c r="U416" i="2"/>
  <c r="T416" i="2"/>
  <c r="S416" i="2"/>
  <c r="P416" i="2"/>
  <c r="Q416" i="2" s="1"/>
  <c r="V415" i="2"/>
  <c r="W415" i="2" s="1"/>
  <c r="U415" i="2"/>
  <c r="T415" i="2"/>
  <c r="S415" i="2"/>
  <c r="P415" i="2"/>
  <c r="Q415" i="2" s="1"/>
  <c r="V414" i="2"/>
  <c r="W414" i="2" s="1"/>
  <c r="U414" i="2"/>
  <c r="T414" i="2"/>
  <c r="S414" i="2"/>
  <c r="P414" i="2"/>
  <c r="Q414" i="2" s="1"/>
  <c r="V413" i="2"/>
  <c r="W413" i="2" s="1"/>
  <c r="U413" i="2"/>
  <c r="T413" i="2"/>
  <c r="S413" i="2"/>
  <c r="P413" i="2"/>
  <c r="Q413" i="2" s="1"/>
  <c r="W412" i="2"/>
  <c r="V412" i="2"/>
  <c r="U412" i="2"/>
  <c r="T412" i="2"/>
  <c r="S412" i="2"/>
  <c r="P412" i="2"/>
  <c r="Q412" i="2" s="1"/>
  <c r="V411" i="2"/>
  <c r="W411" i="2" s="1"/>
  <c r="U411" i="2"/>
  <c r="T411" i="2"/>
  <c r="S411" i="2"/>
  <c r="P411" i="2"/>
  <c r="Q411" i="2" s="1"/>
  <c r="V410" i="2"/>
  <c r="W410" i="2" s="1"/>
  <c r="U410" i="2"/>
  <c r="T410" i="2"/>
  <c r="S410" i="2"/>
  <c r="P410" i="2"/>
  <c r="Q410" i="2" s="1"/>
  <c r="V409" i="2"/>
  <c r="W409" i="2" s="1"/>
  <c r="U409" i="2"/>
  <c r="T409" i="2"/>
  <c r="S409" i="2"/>
  <c r="P409" i="2"/>
  <c r="Q409" i="2" s="1"/>
  <c r="V408" i="2"/>
  <c r="W408" i="2" s="1"/>
  <c r="U408" i="2"/>
  <c r="T408" i="2"/>
  <c r="S408" i="2"/>
  <c r="P408" i="2"/>
  <c r="Q408" i="2" s="1"/>
  <c r="V407" i="2"/>
  <c r="W407" i="2" s="1"/>
  <c r="U407" i="2"/>
  <c r="T407" i="2"/>
  <c r="S407" i="2"/>
  <c r="P407" i="2"/>
  <c r="Q407" i="2" s="1"/>
  <c r="V406" i="2"/>
  <c r="W406" i="2" s="1"/>
  <c r="U406" i="2"/>
  <c r="T406" i="2"/>
  <c r="S406" i="2"/>
  <c r="P406" i="2"/>
  <c r="Q406" i="2" s="1"/>
  <c r="V405" i="2"/>
  <c r="W405" i="2" s="1"/>
  <c r="U405" i="2"/>
  <c r="T405" i="2"/>
  <c r="S405" i="2"/>
  <c r="P405" i="2"/>
  <c r="Q405" i="2" s="1"/>
  <c r="V404" i="2"/>
  <c r="W404" i="2" s="1"/>
  <c r="U404" i="2"/>
  <c r="T404" i="2"/>
  <c r="S404" i="2"/>
  <c r="P404" i="2"/>
  <c r="Q404" i="2" s="1"/>
  <c r="V403" i="2"/>
  <c r="W403" i="2" s="1"/>
  <c r="U403" i="2"/>
  <c r="T403" i="2"/>
  <c r="S403" i="2"/>
  <c r="P403" i="2"/>
  <c r="Q403" i="2" s="1"/>
  <c r="V402" i="2"/>
  <c r="W402" i="2" s="1"/>
  <c r="U402" i="2"/>
  <c r="T402" i="2"/>
  <c r="S402" i="2"/>
  <c r="P402" i="2"/>
  <c r="Q402" i="2" s="1"/>
  <c r="V401" i="2"/>
  <c r="W401" i="2" s="1"/>
  <c r="U401" i="2"/>
  <c r="T401" i="2"/>
  <c r="S401" i="2"/>
  <c r="P401" i="2"/>
  <c r="Q401" i="2" s="1"/>
  <c r="W400" i="2"/>
  <c r="V400" i="2"/>
  <c r="U400" i="2"/>
  <c r="T400" i="2"/>
  <c r="S400" i="2"/>
  <c r="P400" i="2"/>
  <c r="Q400" i="2" s="1"/>
  <c r="V399" i="2"/>
  <c r="W399" i="2" s="1"/>
  <c r="U399" i="2"/>
  <c r="T399" i="2"/>
  <c r="S399" i="2"/>
  <c r="P399" i="2"/>
  <c r="Q399" i="2" s="1"/>
  <c r="V398" i="2"/>
  <c r="W398" i="2" s="1"/>
  <c r="U398" i="2"/>
  <c r="T398" i="2"/>
  <c r="S398" i="2"/>
  <c r="P398" i="2"/>
  <c r="Q398" i="2" s="1"/>
  <c r="V397" i="2"/>
  <c r="W397" i="2" s="1"/>
  <c r="U397" i="2"/>
  <c r="T397" i="2"/>
  <c r="S397" i="2"/>
  <c r="P397" i="2"/>
  <c r="Q397" i="2" s="1"/>
  <c r="V396" i="2"/>
  <c r="W396" i="2" s="1"/>
  <c r="U396" i="2"/>
  <c r="T396" i="2"/>
  <c r="S396" i="2"/>
  <c r="P396" i="2"/>
  <c r="Q396" i="2" s="1"/>
  <c r="V395" i="2"/>
  <c r="W395" i="2" s="1"/>
  <c r="U395" i="2"/>
  <c r="T395" i="2"/>
  <c r="S395" i="2"/>
  <c r="P395" i="2"/>
  <c r="Q395" i="2" s="1"/>
  <c r="V394" i="2"/>
  <c r="W394" i="2" s="1"/>
  <c r="U394" i="2"/>
  <c r="T394" i="2"/>
  <c r="S394" i="2"/>
  <c r="P394" i="2"/>
  <c r="Q394" i="2" s="1"/>
  <c r="V393" i="2"/>
  <c r="W393" i="2" s="1"/>
  <c r="U393" i="2"/>
  <c r="T393" i="2"/>
  <c r="S393" i="2"/>
  <c r="P393" i="2"/>
  <c r="Q393" i="2" s="1"/>
  <c r="V392" i="2"/>
  <c r="W392" i="2" s="1"/>
  <c r="U392" i="2"/>
  <c r="T392" i="2"/>
  <c r="S392" i="2"/>
  <c r="P392" i="2"/>
  <c r="Q392" i="2" s="1"/>
  <c r="V391" i="2"/>
  <c r="W391" i="2" s="1"/>
  <c r="U391" i="2"/>
  <c r="T391" i="2"/>
  <c r="S391" i="2"/>
  <c r="P391" i="2"/>
  <c r="Q391" i="2" s="1"/>
  <c r="V390" i="2"/>
  <c r="W390" i="2" s="1"/>
  <c r="U390" i="2"/>
  <c r="T390" i="2"/>
  <c r="S390" i="2"/>
  <c r="P390" i="2"/>
  <c r="Q390" i="2" s="1"/>
  <c r="W389" i="2"/>
  <c r="V389" i="2"/>
  <c r="U389" i="2"/>
  <c r="T389" i="2"/>
  <c r="S389" i="2"/>
  <c r="P389" i="2"/>
  <c r="Q389" i="2" s="1"/>
  <c r="W388" i="2"/>
  <c r="V388" i="2"/>
  <c r="U388" i="2"/>
  <c r="T388" i="2"/>
  <c r="S388" i="2"/>
  <c r="P388" i="2"/>
  <c r="Q388" i="2" s="1"/>
  <c r="V387" i="2"/>
  <c r="W387" i="2" s="1"/>
  <c r="U387" i="2"/>
  <c r="T387" i="2"/>
  <c r="S387" i="2"/>
  <c r="P387" i="2"/>
  <c r="Q387" i="2" s="1"/>
  <c r="V386" i="2"/>
  <c r="W386" i="2" s="1"/>
  <c r="U386" i="2"/>
  <c r="T386" i="2"/>
  <c r="S386" i="2"/>
  <c r="P386" i="2"/>
  <c r="Q386" i="2" s="1"/>
  <c r="V385" i="2"/>
  <c r="W385" i="2" s="1"/>
  <c r="U385" i="2"/>
  <c r="T385" i="2"/>
  <c r="S385" i="2"/>
  <c r="P385" i="2"/>
  <c r="Q385" i="2" s="1"/>
  <c r="V384" i="2"/>
  <c r="W384" i="2" s="1"/>
  <c r="U384" i="2"/>
  <c r="T384" i="2"/>
  <c r="S384" i="2"/>
  <c r="P384" i="2"/>
  <c r="Q384" i="2" s="1"/>
  <c r="V383" i="2"/>
  <c r="W383" i="2" s="1"/>
  <c r="U383" i="2"/>
  <c r="T383" i="2"/>
  <c r="S383" i="2"/>
  <c r="P383" i="2"/>
  <c r="Q383" i="2" s="1"/>
  <c r="V382" i="2"/>
  <c r="W382" i="2" s="1"/>
  <c r="U382" i="2"/>
  <c r="T382" i="2"/>
  <c r="S382" i="2"/>
  <c r="P382" i="2"/>
  <c r="Q382" i="2" s="1"/>
  <c r="V381" i="2"/>
  <c r="W381" i="2" s="1"/>
  <c r="U381" i="2"/>
  <c r="T381" i="2"/>
  <c r="S381" i="2"/>
  <c r="P381" i="2"/>
  <c r="Q381" i="2" s="1"/>
  <c r="V380" i="2"/>
  <c r="W380" i="2" s="1"/>
  <c r="U380" i="2"/>
  <c r="T380" i="2"/>
  <c r="S380" i="2"/>
  <c r="P380" i="2"/>
  <c r="Q380" i="2" s="1"/>
  <c r="V379" i="2"/>
  <c r="W379" i="2" s="1"/>
  <c r="U379" i="2"/>
  <c r="T379" i="2"/>
  <c r="S379" i="2"/>
  <c r="P379" i="2"/>
  <c r="Q379" i="2" s="1"/>
  <c r="V378" i="2"/>
  <c r="W378" i="2" s="1"/>
  <c r="U378" i="2"/>
  <c r="T378" i="2"/>
  <c r="S378" i="2"/>
  <c r="P378" i="2"/>
  <c r="Q378" i="2" s="1"/>
  <c r="V377" i="2"/>
  <c r="W377" i="2" s="1"/>
  <c r="U377" i="2"/>
  <c r="T377" i="2"/>
  <c r="S377" i="2"/>
  <c r="P377" i="2"/>
  <c r="Q377" i="2" s="1"/>
  <c r="V376" i="2"/>
  <c r="W376" i="2" s="1"/>
  <c r="U376" i="2"/>
  <c r="T376" i="2"/>
  <c r="S376" i="2"/>
  <c r="P376" i="2"/>
  <c r="Q376" i="2" s="1"/>
  <c r="V375" i="2"/>
  <c r="W375" i="2" s="1"/>
  <c r="U375" i="2"/>
  <c r="T375" i="2"/>
  <c r="S375" i="2"/>
  <c r="P375" i="2"/>
  <c r="Q375" i="2" s="1"/>
  <c r="V374" i="2"/>
  <c r="W374" i="2" s="1"/>
  <c r="U374" i="2"/>
  <c r="T374" i="2"/>
  <c r="S374" i="2"/>
  <c r="P374" i="2"/>
  <c r="Q374" i="2" s="1"/>
  <c r="V373" i="2"/>
  <c r="W373" i="2" s="1"/>
  <c r="U373" i="2"/>
  <c r="T373" i="2"/>
  <c r="S373" i="2"/>
  <c r="P373" i="2"/>
  <c r="Q373" i="2" s="1"/>
  <c r="V372" i="2"/>
  <c r="W372" i="2" s="1"/>
  <c r="U372" i="2"/>
  <c r="T372" i="2"/>
  <c r="S372" i="2"/>
  <c r="P372" i="2"/>
  <c r="Q372" i="2" s="1"/>
  <c r="V371" i="2"/>
  <c r="W371" i="2" s="1"/>
  <c r="U371" i="2"/>
  <c r="T371" i="2"/>
  <c r="S371" i="2"/>
  <c r="P371" i="2"/>
  <c r="Q371" i="2" s="1"/>
  <c r="V370" i="2"/>
  <c r="W370" i="2" s="1"/>
  <c r="U370" i="2"/>
  <c r="T370" i="2"/>
  <c r="S370" i="2"/>
  <c r="P370" i="2"/>
  <c r="Q370" i="2" s="1"/>
  <c r="V369" i="2"/>
  <c r="W369" i="2" s="1"/>
  <c r="U369" i="2"/>
  <c r="T369" i="2"/>
  <c r="S369" i="2"/>
  <c r="P369" i="2"/>
  <c r="Q369" i="2" s="1"/>
  <c r="V368" i="2"/>
  <c r="W368" i="2" s="1"/>
  <c r="U368" i="2"/>
  <c r="T368" i="2"/>
  <c r="S368" i="2"/>
  <c r="P368" i="2"/>
  <c r="Q368" i="2" s="1"/>
  <c r="V367" i="2"/>
  <c r="W367" i="2" s="1"/>
  <c r="U367" i="2"/>
  <c r="T367" i="2"/>
  <c r="S367" i="2"/>
  <c r="P367" i="2"/>
  <c r="Q367" i="2" s="1"/>
  <c r="V366" i="2"/>
  <c r="W366" i="2" s="1"/>
  <c r="U366" i="2"/>
  <c r="T366" i="2"/>
  <c r="S366" i="2"/>
  <c r="P366" i="2"/>
  <c r="Q366" i="2" s="1"/>
  <c r="V365" i="2"/>
  <c r="W365" i="2" s="1"/>
  <c r="U365" i="2"/>
  <c r="T365" i="2"/>
  <c r="S365" i="2"/>
  <c r="P365" i="2"/>
  <c r="Q365" i="2" s="1"/>
  <c r="V364" i="2"/>
  <c r="W364" i="2" s="1"/>
  <c r="U364" i="2"/>
  <c r="T364" i="2"/>
  <c r="S364" i="2"/>
  <c r="P364" i="2"/>
  <c r="Q364" i="2" s="1"/>
  <c r="V363" i="2"/>
  <c r="W363" i="2" s="1"/>
  <c r="U363" i="2"/>
  <c r="T363" i="2"/>
  <c r="S363" i="2"/>
  <c r="P363" i="2"/>
  <c r="Q363" i="2" s="1"/>
  <c r="V362" i="2"/>
  <c r="W362" i="2" s="1"/>
  <c r="U362" i="2"/>
  <c r="T362" i="2"/>
  <c r="S362" i="2"/>
  <c r="P362" i="2"/>
  <c r="Q362" i="2" s="1"/>
  <c r="V361" i="2"/>
  <c r="W361" i="2" s="1"/>
  <c r="U361" i="2"/>
  <c r="T361" i="2"/>
  <c r="S361" i="2"/>
  <c r="P361" i="2"/>
  <c r="Q361" i="2" s="1"/>
  <c r="V360" i="2"/>
  <c r="W360" i="2" s="1"/>
  <c r="U360" i="2"/>
  <c r="T360" i="2"/>
  <c r="S360" i="2"/>
  <c r="P360" i="2"/>
  <c r="Q360" i="2" s="1"/>
  <c r="V359" i="2"/>
  <c r="W359" i="2" s="1"/>
  <c r="U359" i="2"/>
  <c r="T359" i="2"/>
  <c r="S359" i="2"/>
  <c r="P359" i="2"/>
  <c r="Q359" i="2" s="1"/>
  <c r="V358" i="2"/>
  <c r="W358" i="2" s="1"/>
  <c r="U358" i="2"/>
  <c r="T358" i="2"/>
  <c r="S358" i="2"/>
  <c r="P358" i="2"/>
  <c r="Q358" i="2" s="1"/>
  <c r="V357" i="2"/>
  <c r="W357" i="2" s="1"/>
  <c r="U357" i="2"/>
  <c r="T357" i="2"/>
  <c r="S357" i="2"/>
  <c r="P357" i="2"/>
  <c r="Q357" i="2" s="1"/>
  <c r="V356" i="2"/>
  <c r="W356" i="2" s="1"/>
  <c r="U356" i="2"/>
  <c r="T356" i="2"/>
  <c r="S356" i="2"/>
  <c r="P356" i="2"/>
  <c r="Q356" i="2" s="1"/>
  <c r="V355" i="2"/>
  <c r="W355" i="2" s="1"/>
  <c r="U355" i="2"/>
  <c r="T355" i="2"/>
  <c r="S355" i="2"/>
  <c r="P355" i="2"/>
  <c r="Q355" i="2" s="1"/>
  <c r="V354" i="2"/>
  <c r="W354" i="2" s="1"/>
  <c r="U354" i="2"/>
  <c r="T354" i="2"/>
  <c r="S354" i="2"/>
  <c r="P354" i="2"/>
  <c r="Q354" i="2" s="1"/>
  <c r="V353" i="2"/>
  <c r="W353" i="2" s="1"/>
  <c r="U353" i="2"/>
  <c r="T353" i="2"/>
  <c r="S353" i="2"/>
  <c r="P353" i="2"/>
  <c r="Q353" i="2" s="1"/>
  <c r="V352" i="2"/>
  <c r="W352" i="2" s="1"/>
  <c r="U352" i="2"/>
  <c r="T352" i="2"/>
  <c r="S352" i="2"/>
  <c r="P352" i="2"/>
  <c r="Q352" i="2" s="1"/>
  <c r="V351" i="2"/>
  <c r="W351" i="2" s="1"/>
  <c r="U351" i="2"/>
  <c r="T351" i="2"/>
  <c r="S351" i="2"/>
  <c r="P351" i="2"/>
  <c r="Q351" i="2" s="1"/>
  <c r="V350" i="2"/>
  <c r="W350" i="2" s="1"/>
  <c r="U350" i="2"/>
  <c r="T350" i="2"/>
  <c r="S350" i="2"/>
  <c r="P350" i="2"/>
  <c r="Q350" i="2" s="1"/>
  <c r="V349" i="2"/>
  <c r="W349" i="2" s="1"/>
  <c r="U349" i="2"/>
  <c r="T349" i="2"/>
  <c r="S349" i="2"/>
  <c r="P349" i="2"/>
  <c r="Q349" i="2" s="1"/>
  <c r="V348" i="2"/>
  <c r="W348" i="2" s="1"/>
  <c r="U348" i="2"/>
  <c r="T348" i="2"/>
  <c r="S348" i="2"/>
  <c r="P348" i="2"/>
  <c r="Q348" i="2" s="1"/>
  <c r="V347" i="2"/>
  <c r="W347" i="2" s="1"/>
  <c r="U347" i="2"/>
  <c r="T347" i="2"/>
  <c r="S347" i="2"/>
  <c r="P347" i="2"/>
  <c r="Q347" i="2" s="1"/>
  <c r="V346" i="2"/>
  <c r="W346" i="2" s="1"/>
  <c r="U346" i="2"/>
  <c r="T346" i="2"/>
  <c r="S346" i="2"/>
  <c r="P346" i="2"/>
  <c r="Q346" i="2" s="1"/>
  <c r="V345" i="2"/>
  <c r="W345" i="2" s="1"/>
  <c r="U345" i="2"/>
  <c r="T345" i="2"/>
  <c r="S345" i="2"/>
  <c r="P345" i="2"/>
  <c r="Q345" i="2" s="1"/>
  <c r="V344" i="2"/>
  <c r="W344" i="2" s="1"/>
  <c r="U344" i="2"/>
  <c r="T344" i="2"/>
  <c r="S344" i="2"/>
  <c r="P344" i="2"/>
  <c r="Q344" i="2" s="1"/>
  <c r="V343" i="2"/>
  <c r="W343" i="2" s="1"/>
  <c r="U343" i="2"/>
  <c r="T343" i="2"/>
  <c r="S343" i="2"/>
  <c r="P343" i="2"/>
  <c r="Q343" i="2" s="1"/>
  <c r="V342" i="2"/>
  <c r="W342" i="2" s="1"/>
  <c r="U342" i="2"/>
  <c r="T342" i="2"/>
  <c r="S342" i="2"/>
  <c r="P342" i="2"/>
  <c r="Q342" i="2" s="1"/>
  <c r="V341" i="2"/>
  <c r="W341" i="2" s="1"/>
  <c r="U341" i="2"/>
  <c r="T341" i="2"/>
  <c r="S341" i="2"/>
  <c r="P341" i="2"/>
  <c r="Q341" i="2" s="1"/>
  <c r="V340" i="2"/>
  <c r="W340" i="2" s="1"/>
  <c r="U340" i="2"/>
  <c r="T340" i="2"/>
  <c r="S340" i="2"/>
  <c r="P340" i="2"/>
  <c r="Q340" i="2" s="1"/>
  <c r="V339" i="2"/>
  <c r="W339" i="2" s="1"/>
  <c r="U339" i="2"/>
  <c r="T339" i="2"/>
  <c r="S339" i="2"/>
  <c r="P339" i="2"/>
  <c r="Q339" i="2" s="1"/>
  <c r="V338" i="2"/>
  <c r="W338" i="2" s="1"/>
  <c r="U338" i="2"/>
  <c r="T338" i="2"/>
  <c r="S338" i="2"/>
  <c r="P338" i="2"/>
  <c r="Q338" i="2" s="1"/>
  <c r="V337" i="2"/>
  <c r="W337" i="2" s="1"/>
  <c r="U337" i="2"/>
  <c r="T337" i="2"/>
  <c r="S337" i="2"/>
  <c r="P337" i="2"/>
  <c r="Q337" i="2" s="1"/>
  <c r="V336" i="2"/>
  <c r="W336" i="2" s="1"/>
  <c r="U336" i="2"/>
  <c r="T336" i="2"/>
  <c r="S336" i="2"/>
  <c r="P336" i="2"/>
  <c r="Q336" i="2" s="1"/>
  <c r="V335" i="2"/>
  <c r="W335" i="2" s="1"/>
  <c r="U335" i="2"/>
  <c r="T335" i="2"/>
  <c r="S335" i="2"/>
  <c r="P335" i="2"/>
  <c r="Q335" i="2" s="1"/>
  <c r="V334" i="2"/>
  <c r="W334" i="2" s="1"/>
  <c r="U334" i="2"/>
  <c r="T334" i="2"/>
  <c r="S334" i="2"/>
  <c r="P334" i="2"/>
  <c r="Q334" i="2" s="1"/>
  <c r="V333" i="2"/>
  <c r="W333" i="2" s="1"/>
  <c r="U333" i="2"/>
  <c r="T333" i="2"/>
  <c r="S333" i="2"/>
  <c r="P333" i="2"/>
  <c r="Q333" i="2" s="1"/>
  <c r="V332" i="2"/>
  <c r="W332" i="2" s="1"/>
  <c r="U332" i="2"/>
  <c r="T332" i="2"/>
  <c r="S332" i="2"/>
  <c r="P332" i="2"/>
  <c r="Q332" i="2" s="1"/>
  <c r="V331" i="2"/>
  <c r="W331" i="2" s="1"/>
  <c r="U331" i="2"/>
  <c r="T331" i="2"/>
  <c r="S331" i="2"/>
  <c r="P331" i="2"/>
  <c r="Q331" i="2" s="1"/>
  <c r="V330" i="2"/>
  <c r="W330" i="2" s="1"/>
  <c r="U330" i="2"/>
  <c r="T330" i="2"/>
  <c r="S330" i="2"/>
  <c r="P330" i="2"/>
  <c r="Q330" i="2" s="1"/>
  <c r="V329" i="2"/>
  <c r="W329" i="2" s="1"/>
  <c r="U329" i="2"/>
  <c r="T329" i="2"/>
  <c r="S329" i="2"/>
  <c r="P329" i="2"/>
  <c r="Q329" i="2" s="1"/>
  <c r="V328" i="2"/>
  <c r="W328" i="2" s="1"/>
  <c r="U328" i="2"/>
  <c r="T328" i="2"/>
  <c r="S328" i="2"/>
  <c r="P328" i="2"/>
  <c r="Q328" i="2" s="1"/>
  <c r="V327" i="2"/>
  <c r="W327" i="2" s="1"/>
  <c r="U327" i="2"/>
  <c r="T327" i="2"/>
  <c r="S327" i="2"/>
  <c r="P327" i="2"/>
  <c r="Q327" i="2" s="1"/>
  <c r="V326" i="2"/>
  <c r="W326" i="2" s="1"/>
  <c r="U326" i="2"/>
  <c r="T326" i="2"/>
  <c r="S326" i="2"/>
  <c r="P326" i="2"/>
  <c r="Q326" i="2" s="1"/>
  <c r="V325" i="2"/>
  <c r="W325" i="2" s="1"/>
  <c r="U325" i="2"/>
  <c r="T325" i="2"/>
  <c r="S325" i="2"/>
  <c r="P325" i="2"/>
  <c r="Q325" i="2" s="1"/>
  <c r="V324" i="2"/>
  <c r="W324" i="2" s="1"/>
  <c r="U324" i="2"/>
  <c r="T324" i="2"/>
  <c r="S324" i="2"/>
  <c r="P324" i="2"/>
  <c r="Q324" i="2" s="1"/>
  <c r="V323" i="2"/>
  <c r="W323" i="2" s="1"/>
  <c r="U323" i="2"/>
  <c r="T323" i="2"/>
  <c r="S323" i="2"/>
  <c r="P323" i="2"/>
  <c r="Q323" i="2" s="1"/>
  <c r="V322" i="2"/>
  <c r="W322" i="2" s="1"/>
  <c r="U322" i="2"/>
  <c r="T322" i="2"/>
  <c r="S322" i="2"/>
  <c r="P322" i="2"/>
  <c r="Q322" i="2" s="1"/>
  <c r="V321" i="2"/>
  <c r="W321" i="2" s="1"/>
  <c r="U321" i="2"/>
  <c r="T321" i="2"/>
  <c r="S321" i="2"/>
  <c r="P321" i="2"/>
  <c r="Q321" i="2" s="1"/>
  <c r="V320" i="2"/>
  <c r="W320" i="2" s="1"/>
  <c r="U320" i="2"/>
  <c r="T320" i="2"/>
  <c r="S320" i="2"/>
  <c r="P320" i="2"/>
  <c r="Q320" i="2" s="1"/>
  <c r="V319" i="2"/>
  <c r="W319" i="2" s="1"/>
  <c r="U319" i="2"/>
  <c r="T319" i="2"/>
  <c r="S319" i="2"/>
  <c r="P319" i="2"/>
  <c r="Q319" i="2" s="1"/>
  <c r="V318" i="2"/>
  <c r="W318" i="2" s="1"/>
  <c r="U318" i="2"/>
  <c r="T318" i="2"/>
  <c r="S318" i="2"/>
  <c r="P318" i="2"/>
  <c r="Q318" i="2" s="1"/>
  <c r="V317" i="2"/>
  <c r="W317" i="2" s="1"/>
  <c r="U317" i="2"/>
  <c r="T317" i="2"/>
  <c r="S317" i="2"/>
  <c r="P317" i="2"/>
  <c r="Q317" i="2" s="1"/>
  <c r="V316" i="2"/>
  <c r="W316" i="2" s="1"/>
  <c r="U316" i="2"/>
  <c r="T316" i="2"/>
  <c r="S316" i="2"/>
  <c r="P316" i="2"/>
  <c r="Q316" i="2" s="1"/>
  <c r="V315" i="2"/>
  <c r="W315" i="2" s="1"/>
  <c r="U315" i="2"/>
  <c r="T315" i="2"/>
  <c r="S315" i="2"/>
  <c r="P315" i="2"/>
  <c r="Q315" i="2" s="1"/>
  <c r="V314" i="2"/>
  <c r="W314" i="2" s="1"/>
  <c r="U314" i="2"/>
  <c r="T314" i="2"/>
  <c r="S314" i="2"/>
  <c r="P314" i="2"/>
  <c r="Q314" i="2" s="1"/>
  <c r="V313" i="2"/>
  <c r="W313" i="2" s="1"/>
  <c r="U313" i="2"/>
  <c r="T313" i="2"/>
  <c r="S313" i="2"/>
  <c r="P313" i="2"/>
  <c r="Q313" i="2" s="1"/>
  <c r="V312" i="2"/>
  <c r="W312" i="2" s="1"/>
  <c r="U312" i="2"/>
  <c r="T312" i="2"/>
  <c r="S312" i="2"/>
  <c r="P312" i="2"/>
  <c r="Q312" i="2" s="1"/>
  <c r="V311" i="2"/>
  <c r="W311" i="2" s="1"/>
  <c r="U311" i="2"/>
  <c r="T311" i="2"/>
  <c r="S311" i="2"/>
  <c r="P311" i="2"/>
  <c r="Q311" i="2" s="1"/>
  <c r="V310" i="2"/>
  <c r="W310" i="2" s="1"/>
  <c r="U310" i="2"/>
  <c r="T310" i="2"/>
  <c r="S310" i="2"/>
  <c r="P310" i="2"/>
  <c r="Q310" i="2" s="1"/>
  <c r="V309" i="2"/>
  <c r="W309" i="2" s="1"/>
  <c r="U309" i="2"/>
  <c r="T309" i="2"/>
  <c r="S309" i="2"/>
  <c r="P309" i="2"/>
  <c r="Q309" i="2" s="1"/>
  <c r="V308" i="2"/>
  <c r="W308" i="2" s="1"/>
  <c r="U308" i="2"/>
  <c r="T308" i="2"/>
  <c r="S308" i="2"/>
  <c r="P308" i="2"/>
  <c r="Q308" i="2" s="1"/>
  <c r="V307" i="2"/>
  <c r="W307" i="2" s="1"/>
  <c r="U307" i="2"/>
  <c r="T307" i="2"/>
  <c r="S307" i="2"/>
  <c r="P307" i="2"/>
  <c r="Q307" i="2" s="1"/>
  <c r="V306" i="2"/>
  <c r="W306" i="2" s="1"/>
  <c r="U306" i="2"/>
  <c r="T306" i="2"/>
  <c r="S306" i="2"/>
  <c r="P306" i="2"/>
  <c r="Q306" i="2" s="1"/>
  <c r="V305" i="2"/>
  <c r="W305" i="2" s="1"/>
  <c r="U305" i="2"/>
  <c r="T305" i="2"/>
  <c r="S305" i="2"/>
  <c r="P305" i="2"/>
  <c r="Q305" i="2" s="1"/>
  <c r="W304" i="2"/>
  <c r="V304" i="2"/>
  <c r="U304" i="2"/>
  <c r="T304" i="2"/>
  <c r="S304" i="2"/>
  <c r="P304" i="2"/>
  <c r="Q304" i="2" s="1"/>
  <c r="W303" i="2"/>
  <c r="V303" i="2"/>
  <c r="U303" i="2"/>
  <c r="T303" i="2"/>
  <c r="S303" i="2"/>
  <c r="P303" i="2"/>
  <c r="Q303" i="2" s="1"/>
  <c r="V302" i="2"/>
  <c r="W302" i="2" s="1"/>
  <c r="U302" i="2"/>
  <c r="T302" i="2"/>
  <c r="S302" i="2"/>
  <c r="P302" i="2"/>
  <c r="Q302" i="2" s="1"/>
  <c r="V301" i="2"/>
  <c r="W301" i="2" s="1"/>
  <c r="U301" i="2"/>
  <c r="T301" i="2"/>
  <c r="S301" i="2"/>
  <c r="P301" i="2"/>
  <c r="Q301" i="2" s="1"/>
  <c r="V300" i="2"/>
  <c r="W300" i="2" s="1"/>
  <c r="U300" i="2"/>
  <c r="T300" i="2"/>
  <c r="S300" i="2"/>
  <c r="P300" i="2"/>
  <c r="Q300" i="2" s="1"/>
  <c r="V299" i="2"/>
  <c r="W299" i="2" s="1"/>
  <c r="U299" i="2"/>
  <c r="T299" i="2"/>
  <c r="S299" i="2"/>
  <c r="P299" i="2"/>
  <c r="Q299" i="2" s="1"/>
  <c r="V298" i="2"/>
  <c r="W298" i="2" s="1"/>
  <c r="U298" i="2"/>
  <c r="T298" i="2"/>
  <c r="S298" i="2"/>
  <c r="P298" i="2"/>
  <c r="Q298" i="2" s="1"/>
  <c r="V297" i="2"/>
  <c r="W297" i="2" s="1"/>
  <c r="U297" i="2"/>
  <c r="T297" i="2"/>
  <c r="S297" i="2"/>
  <c r="P297" i="2"/>
  <c r="Q297" i="2" s="1"/>
  <c r="V296" i="2"/>
  <c r="W296" i="2" s="1"/>
  <c r="U296" i="2"/>
  <c r="T296" i="2"/>
  <c r="S296" i="2"/>
  <c r="P296" i="2"/>
  <c r="Q296" i="2" s="1"/>
  <c r="V295" i="2"/>
  <c r="W295" i="2" s="1"/>
  <c r="U295" i="2"/>
  <c r="T295" i="2"/>
  <c r="S295" i="2"/>
  <c r="P295" i="2"/>
  <c r="Q295" i="2" s="1"/>
  <c r="V294" i="2"/>
  <c r="W294" i="2" s="1"/>
  <c r="U294" i="2"/>
  <c r="T294" i="2"/>
  <c r="S294" i="2"/>
  <c r="P294" i="2"/>
  <c r="Q294" i="2" s="1"/>
  <c r="V293" i="2"/>
  <c r="W293" i="2" s="1"/>
  <c r="U293" i="2"/>
  <c r="T293" i="2"/>
  <c r="S293" i="2"/>
  <c r="P293" i="2"/>
  <c r="Q293" i="2" s="1"/>
  <c r="V292" i="2"/>
  <c r="W292" i="2" s="1"/>
  <c r="U292" i="2"/>
  <c r="T292" i="2"/>
  <c r="S292" i="2"/>
  <c r="P292" i="2"/>
  <c r="Q292" i="2" s="1"/>
  <c r="V291" i="2"/>
  <c r="W291" i="2" s="1"/>
  <c r="U291" i="2"/>
  <c r="T291" i="2"/>
  <c r="S291" i="2"/>
  <c r="P291" i="2"/>
  <c r="Q291" i="2" s="1"/>
  <c r="V290" i="2"/>
  <c r="W290" i="2" s="1"/>
  <c r="U290" i="2"/>
  <c r="T290" i="2"/>
  <c r="S290" i="2"/>
  <c r="P290" i="2"/>
  <c r="Q290" i="2" s="1"/>
  <c r="V289" i="2"/>
  <c r="W289" i="2" s="1"/>
  <c r="U289" i="2"/>
  <c r="T289" i="2"/>
  <c r="S289" i="2"/>
  <c r="P289" i="2"/>
  <c r="Q289" i="2" s="1"/>
  <c r="V288" i="2"/>
  <c r="W288" i="2" s="1"/>
  <c r="U288" i="2"/>
  <c r="T288" i="2"/>
  <c r="S288" i="2"/>
  <c r="P288" i="2"/>
  <c r="Q288" i="2" s="1"/>
  <c r="V287" i="2"/>
  <c r="W287" i="2" s="1"/>
  <c r="U287" i="2"/>
  <c r="T287" i="2"/>
  <c r="S287" i="2"/>
  <c r="P287" i="2"/>
  <c r="Q287" i="2" s="1"/>
  <c r="V286" i="2"/>
  <c r="W286" i="2" s="1"/>
  <c r="U286" i="2"/>
  <c r="T286" i="2"/>
  <c r="S286" i="2"/>
  <c r="P286" i="2"/>
  <c r="Q286" i="2" s="1"/>
  <c r="V285" i="2"/>
  <c r="W285" i="2" s="1"/>
  <c r="U285" i="2"/>
  <c r="T285" i="2"/>
  <c r="S285" i="2"/>
  <c r="P285" i="2"/>
  <c r="Q285" i="2" s="1"/>
  <c r="V284" i="2"/>
  <c r="W284" i="2" s="1"/>
  <c r="U284" i="2"/>
  <c r="T284" i="2"/>
  <c r="S284" i="2"/>
  <c r="P284" i="2"/>
  <c r="Q284" i="2" s="1"/>
  <c r="V283" i="2"/>
  <c r="W283" i="2" s="1"/>
  <c r="U283" i="2"/>
  <c r="T283" i="2"/>
  <c r="S283" i="2"/>
  <c r="P283" i="2"/>
  <c r="Q283" i="2" s="1"/>
  <c r="V282" i="2"/>
  <c r="W282" i="2" s="1"/>
  <c r="U282" i="2"/>
  <c r="T282" i="2"/>
  <c r="S282" i="2"/>
  <c r="P282" i="2"/>
  <c r="Q282" i="2" s="1"/>
  <c r="V281" i="2"/>
  <c r="W281" i="2" s="1"/>
  <c r="U281" i="2"/>
  <c r="T281" i="2"/>
  <c r="S281" i="2"/>
  <c r="P281" i="2"/>
  <c r="Q281" i="2" s="1"/>
  <c r="V280" i="2"/>
  <c r="W280" i="2" s="1"/>
  <c r="U280" i="2"/>
  <c r="T280" i="2"/>
  <c r="S280" i="2"/>
  <c r="P280" i="2"/>
  <c r="Q280" i="2" s="1"/>
  <c r="V279" i="2"/>
  <c r="W279" i="2" s="1"/>
  <c r="U279" i="2"/>
  <c r="T279" i="2"/>
  <c r="S279" i="2"/>
  <c r="P279" i="2"/>
  <c r="Q279" i="2" s="1"/>
  <c r="V278" i="2"/>
  <c r="W278" i="2" s="1"/>
  <c r="U278" i="2"/>
  <c r="T278" i="2"/>
  <c r="S278" i="2"/>
  <c r="P278" i="2"/>
  <c r="Q278" i="2" s="1"/>
  <c r="V277" i="2"/>
  <c r="W277" i="2" s="1"/>
  <c r="U277" i="2"/>
  <c r="T277" i="2"/>
  <c r="S277" i="2"/>
  <c r="P277" i="2"/>
  <c r="Q277" i="2" s="1"/>
  <c r="V276" i="2"/>
  <c r="W276" i="2" s="1"/>
  <c r="U276" i="2"/>
  <c r="T276" i="2"/>
  <c r="S276" i="2"/>
  <c r="P276" i="2"/>
  <c r="Q276" i="2" s="1"/>
  <c r="V275" i="2"/>
  <c r="W275" i="2" s="1"/>
  <c r="U275" i="2"/>
  <c r="T275" i="2"/>
  <c r="S275" i="2"/>
  <c r="P275" i="2"/>
  <c r="Q275" i="2" s="1"/>
  <c r="V274" i="2"/>
  <c r="W274" i="2" s="1"/>
  <c r="U274" i="2"/>
  <c r="T274" i="2"/>
  <c r="S274" i="2"/>
  <c r="P274" i="2"/>
  <c r="Q274" i="2" s="1"/>
  <c r="V273" i="2"/>
  <c r="W273" i="2" s="1"/>
  <c r="U273" i="2"/>
  <c r="T273" i="2"/>
  <c r="S273" i="2"/>
  <c r="P273" i="2"/>
  <c r="Q273" i="2" s="1"/>
  <c r="W272" i="2"/>
  <c r="V272" i="2"/>
  <c r="U272" i="2"/>
  <c r="T272" i="2"/>
  <c r="S272" i="2"/>
  <c r="P272" i="2"/>
  <c r="Q272" i="2" s="1"/>
  <c r="V271" i="2"/>
  <c r="W271" i="2" s="1"/>
  <c r="U271" i="2"/>
  <c r="T271" i="2"/>
  <c r="S271" i="2"/>
  <c r="P271" i="2"/>
  <c r="Q271" i="2" s="1"/>
  <c r="V270" i="2"/>
  <c r="W270" i="2" s="1"/>
  <c r="U270" i="2"/>
  <c r="T270" i="2"/>
  <c r="S270" i="2"/>
  <c r="P270" i="2"/>
  <c r="Q270" i="2" s="1"/>
  <c r="V269" i="2"/>
  <c r="W269" i="2" s="1"/>
  <c r="U269" i="2"/>
  <c r="T269" i="2"/>
  <c r="S269" i="2"/>
  <c r="P269" i="2"/>
  <c r="Q269" i="2" s="1"/>
  <c r="V268" i="2"/>
  <c r="W268" i="2" s="1"/>
  <c r="U268" i="2"/>
  <c r="T268" i="2"/>
  <c r="S268" i="2"/>
  <c r="P268" i="2"/>
  <c r="Q268" i="2" s="1"/>
  <c r="V267" i="2"/>
  <c r="W267" i="2" s="1"/>
  <c r="U267" i="2"/>
  <c r="T267" i="2"/>
  <c r="S267" i="2"/>
  <c r="P267" i="2"/>
  <c r="Q267" i="2" s="1"/>
  <c r="V266" i="2"/>
  <c r="W266" i="2" s="1"/>
  <c r="U266" i="2"/>
  <c r="T266" i="2"/>
  <c r="S266" i="2"/>
  <c r="Q266" i="2"/>
  <c r="P266" i="2"/>
  <c r="V265" i="2"/>
  <c r="W265" i="2" s="1"/>
  <c r="U265" i="2"/>
  <c r="T265" i="2"/>
  <c r="S265" i="2"/>
  <c r="P265" i="2"/>
  <c r="Q265" i="2" s="1"/>
  <c r="V264" i="2"/>
  <c r="W264" i="2" s="1"/>
  <c r="U264" i="2"/>
  <c r="T264" i="2"/>
  <c r="S264" i="2"/>
  <c r="P264" i="2"/>
  <c r="Q264" i="2" s="1"/>
  <c r="V263" i="2"/>
  <c r="W263" i="2" s="1"/>
  <c r="U263" i="2"/>
  <c r="T263" i="2"/>
  <c r="S263" i="2"/>
  <c r="P263" i="2"/>
  <c r="Q263" i="2" s="1"/>
  <c r="V262" i="2"/>
  <c r="W262" i="2" s="1"/>
  <c r="U262" i="2"/>
  <c r="T262" i="2"/>
  <c r="S262" i="2"/>
  <c r="P262" i="2"/>
  <c r="Q262" i="2" s="1"/>
  <c r="V261" i="2"/>
  <c r="W261" i="2" s="1"/>
  <c r="U261" i="2"/>
  <c r="T261" i="2"/>
  <c r="S261" i="2"/>
  <c r="P261" i="2"/>
  <c r="Q261" i="2" s="1"/>
  <c r="V260" i="2"/>
  <c r="W260" i="2" s="1"/>
  <c r="U260" i="2"/>
  <c r="T260" i="2"/>
  <c r="S260" i="2"/>
  <c r="P260" i="2"/>
  <c r="Q260" i="2" s="1"/>
  <c r="V259" i="2"/>
  <c r="W259" i="2" s="1"/>
  <c r="U259" i="2"/>
  <c r="T259" i="2"/>
  <c r="S259" i="2"/>
  <c r="P259" i="2"/>
  <c r="Q259" i="2" s="1"/>
  <c r="V258" i="2"/>
  <c r="W258" i="2" s="1"/>
  <c r="U258" i="2"/>
  <c r="T258" i="2"/>
  <c r="S258" i="2"/>
  <c r="P258" i="2"/>
  <c r="Q258" i="2" s="1"/>
  <c r="V257" i="2"/>
  <c r="W257" i="2" s="1"/>
  <c r="U257" i="2"/>
  <c r="T257" i="2"/>
  <c r="S257" i="2"/>
  <c r="P257" i="2"/>
  <c r="Q257" i="2" s="1"/>
  <c r="W256" i="2"/>
  <c r="V256" i="2"/>
  <c r="U256" i="2"/>
  <c r="T256" i="2"/>
  <c r="S256" i="2"/>
  <c r="P256" i="2"/>
  <c r="Q256" i="2" s="1"/>
  <c r="V255" i="2"/>
  <c r="W255" i="2" s="1"/>
  <c r="U255" i="2"/>
  <c r="T255" i="2"/>
  <c r="S255" i="2"/>
  <c r="P255" i="2"/>
  <c r="Q255" i="2" s="1"/>
  <c r="V254" i="2"/>
  <c r="W254" i="2" s="1"/>
  <c r="U254" i="2"/>
  <c r="T254" i="2"/>
  <c r="S254" i="2"/>
  <c r="P254" i="2"/>
  <c r="Q254" i="2" s="1"/>
  <c r="V253" i="2"/>
  <c r="W253" i="2" s="1"/>
  <c r="U253" i="2"/>
  <c r="T253" i="2"/>
  <c r="S253" i="2"/>
  <c r="P253" i="2"/>
  <c r="Q253" i="2" s="1"/>
  <c r="W252" i="2"/>
  <c r="V252" i="2"/>
  <c r="U252" i="2"/>
  <c r="T252" i="2"/>
  <c r="S252" i="2"/>
  <c r="P252" i="2"/>
  <c r="Q252" i="2" s="1"/>
  <c r="W251" i="2"/>
  <c r="V251" i="2"/>
  <c r="U251" i="2"/>
  <c r="T251" i="2"/>
  <c r="S251" i="2"/>
  <c r="P251" i="2"/>
  <c r="Q251" i="2" s="1"/>
  <c r="V250" i="2"/>
  <c r="W250" i="2" s="1"/>
  <c r="U250" i="2"/>
  <c r="T250" i="2"/>
  <c r="S250" i="2"/>
  <c r="P250" i="2"/>
  <c r="Q250" i="2" s="1"/>
  <c r="V249" i="2"/>
  <c r="W249" i="2" s="1"/>
  <c r="U249" i="2"/>
  <c r="T249" i="2"/>
  <c r="S249" i="2"/>
  <c r="P249" i="2"/>
  <c r="Q249" i="2" s="1"/>
  <c r="V248" i="2"/>
  <c r="W248" i="2" s="1"/>
  <c r="U248" i="2"/>
  <c r="T248" i="2"/>
  <c r="S248" i="2"/>
  <c r="P248" i="2"/>
  <c r="Q248" i="2" s="1"/>
  <c r="W247" i="2"/>
  <c r="V247" i="2"/>
  <c r="U247" i="2"/>
  <c r="T247" i="2"/>
  <c r="S247" i="2"/>
  <c r="P247" i="2"/>
  <c r="Q247" i="2" s="1"/>
  <c r="V246" i="2"/>
  <c r="W246" i="2" s="1"/>
  <c r="U246" i="2"/>
  <c r="T246" i="2"/>
  <c r="S246" i="2"/>
  <c r="P246" i="2"/>
  <c r="Q246" i="2" s="1"/>
  <c r="V245" i="2"/>
  <c r="W245" i="2" s="1"/>
  <c r="U245" i="2"/>
  <c r="T245" i="2"/>
  <c r="S245" i="2"/>
  <c r="P245" i="2"/>
  <c r="Q245" i="2" s="1"/>
  <c r="V244" i="2"/>
  <c r="W244" i="2" s="1"/>
  <c r="U244" i="2"/>
  <c r="T244" i="2"/>
  <c r="S244" i="2"/>
  <c r="P244" i="2"/>
  <c r="Q244" i="2" s="1"/>
  <c r="W243" i="2"/>
  <c r="V243" i="2"/>
  <c r="U243" i="2"/>
  <c r="T243" i="2"/>
  <c r="S243" i="2"/>
  <c r="P243" i="2"/>
  <c r="Q243" i="2" s="1"/>
  <c r="V242" i="2"/>
  <c r="W242" i="2" s="1"/>
  <c r="U242" i="2"/>
  <c r="T242" i="2"/>
  <c r="S242" i="2"/>
  <c r="P242" i="2"/>
  <c r="Q242" i="2" s="1"/>
  <c r="V241" i="2"/>
  <c r="W241" i="2" s="1"/>
  <c r="U241" i="2"/>
  <c r="T241" i="2"/>
  <c r="S241" i="2"/>
  <c r="P241" i="2"/>
  <c r="Q241" i="2" s="1"/>
  <c r="V240" i="2"/>
  <c r="W240" i="2" s="1"/>
  <c r="U240" i="2"/>
  <c r="T240" i="2"/>
  <c r="S240" i="2"/>
  <c r="P240" i="2"/>
  <c r="Q240" i="2" s="1"/>
  <c r="W239" i="2"/>
  <c r="V239" i="2"/>
  <c r="U239" i="2"/>
  <c r="T239" i="2"/>
  <c r="S239" i="2"/>
  <c r="P239" i="2"/>
  <c r="Q239" i="2" s="1"/>
  <c r="V238" i="2"/>
  <c r="W238" i="2" s="1"/>
  <c r="U238" i="2"/>
  <c r="T238" i="2"/>
  <c r="S238" i="2"/>
  <c r="P238" i="2"/>
  <c r="Q238" i="2" s="1"/>
  <c r="V237" i="2"/>
  <c r="W237" i="2" s="1"/>
  <c r="U237" i="2"/>
  <c r="T237" i="2"/>
  <c r="S237" i="2"/>
  <c r="P237" i="2"/>
  <c r="Q237" i="2" s="1"/>
  <c r="V236" i="2"/>
  <c r="W236" i="2" s="1"/>
  <c r="U236" i="2"/>
  <c r="T236" i="2"/>
  <c r="S236" i="2"/>
  <c r="P236" i="2"/>
  <c r="Q236" i="2" s="1"/>
  <c r="W235" i="2"/>
  <c r="V235" i="2"/>
  <c r="U235" i="2"/>
  <c r="T235" i="2"/>
  <c r="S235" i="2"/>
  <c r="P235" i="2"/>
  <c r="Q235" i="2" s="1"/>
  <c r="V234" i="2"/>
  <c r="W234" i="2" s="1"/>
  <c r="U234" i="2"/>
  <c r="T234" i="2"/>
  <c r="S234" i="2"/>
  <c r="P234" i="2"/>
  <c r="Q234" i="2" s="1"/>
  <c r="V233" i="2"/>
  <c r="W233" i="2" s="1"/>
  <c r="U233" i="2"/>
  <c r="T233" i="2"/>
  <c r="S233" i="2"/>
  <c r="P233" i="2"/>
  <c r="Q233" i="2" s="1"/>
  <c r="V232" i="2"/>
  <c r="W232" i="2" s="1"/>
  <c r="U232" i="2"/>
  <c r="T232" i="2"/>
  <c r="S232" i="2"/>
  <c r="P232" i="2"/>
  <c r="Q232" i="2" s="1"/>
  <c r="W231" i="2"/>
  <c r="V231" i="2"/>
  <c r="U231" i="2"/>
  <c r="T231" i="2"/>
  <c r="S231" i="2"/>
  <c r="P231" i="2"/>
  <c r="Q231" i="2" s="1"/>
  <c r="V230" i="2"/>
  <c r="W230" i="2" s="1"/>
  <c r="U230" i="2"/>
  <c r="T230" i="2"/>
  <c r="S230" i="2"/>
  <c r="P230" i="2"/>
  <c r="Q230" i="2" s="1"/>
  <c r="V229" i="2"/>
  <c r="W229" i="2" s="1"/>
  <c r="U229" i="2"/>
  <c r="T229" i="2"/>
  <c r="S229" i="2"/>
  <c r="P229" i="2"/>
  <c r="Q229" i="2" s="1"/>
  <c r="V228" i="2"/>
  <c r="W228" i="2" s="1"/>
  <c r="U228" i="2"/>
  <c r="T228" i="2"/>
  <c r="S228" i="2"/>
  <c r="P228" i="2"/>
  <c r="Q228" i="2" s="1"/>
  <c r="W227" i="2"/>
  <c r="V227" i="2"/>
  <c r="U227" i="2"/>
  <c r="T227" i="2"/>
  <c r="S227" i="2"/>
  <c r="P227" i="2"/>
  <c r="Q227" i="2" s="1"/>
  <c r="V226" i="2"/>
  <c r="W226" i="2" s="1"/>
  <c r="U226" i="2"/>
  <c r="T226" i="2"/>
  <c r="S226" i="2"/>
  <c r="P226" i="2"/>
  <c r="Q226" i="2" s="1"/>
  <c r="V225" i="2"/>
  <c r="W225" i="2" s="1"/>
  <c r="U225" i="2"/>
  <c r="T225" i="2"/>
  <c r="S225" i="2"/>
  <c r="P225" i="2"/>
  <c r="Q225" i="2" s="1"/>
  <c r="V224" i="2"/>
  <c r="W224" i="2" s="1"/>
  <c r="U224" i="2"/>
  <c r="T224" i="2"/>
  <c r="S224" i="2"/>
  <c r="P224" i="2"/>
  <c r="Q224" i="2" s="1"/>
  <c r="W223" i="2"/>
  <c r="V223" i="2"/>
  <c r="U223" i="2"/>
  <c r="T223" i="2"/>
  <c r="S223" i="2"/>
  <c r="P223" i="2"/>
  <c r="Q223" i="2" s="1"/>
  <c r="V222" i="2"/>
  <c r="W222" i="2" s="1"/>
  <c r="U222" i="2"/>
  <c r="T222" i="2"/>
  <c r="S222" i="2"/>
  <c r="P222" i="2"/>
  <c r="Q222" i="2" s="1"/>
  <c r="V221" i="2"/>
  <c r="W221" i="2" s="1"/>
  <c r="U221" i="2"/>
  <c r="T221" i="2"/>
  <c r="S221" i="2"/>
  <c r="P221" i="2"/>
  <c r="Q221" i="2" s="1"/>
  <c r="V220" i="2"/>
  <c r="W220" i="2" s="1"/>
  <c r="U220" i="2"/>
  <c r="T220" i="2"/>
  <c r="S220" i="2"/>
  <c r="P220" i="2"/>
  <c r="Q220" i="2" s="1"/>
  <c r="W219" i="2"/>
  <c r="V219" i="2"/>
  <c r="U219" i="2"/>
  <c r="T219" i="2"/>
  <c r="S219" i="2"/>
  <c r="P219" i="2"/>
  <c r="Q219" i="2" s="1"/>
  <c r="V218" i="2"/>
  <c r="W218" i="2" s="1"/>
  <c r="U218" i="2"/>
  <c r="T218" i="2"/>
  <c r="S218" i="2"/>
  <c r="P218" i="2"/>
  <c r="Q218" i="2" s="1"/>
  <c r="V217" i="2"/>
  <c r="W217" i="2" s="1"/>
  <c r="U217" i="2"/>
  <c r="T217" i="2"/>
  <c r="S217" i="2"/>
  <c r="P217" i="2"/>
  <c r="Q217" i="2" s="1"/>
  <c r="V216" i="2"/>
  <c r="W216" i="2" s="1"/>
  <c r="U216" i="2"/>
  <c r="T216" i="2"/>
  <c r="S216" i="2"/>
  <c r="P216" i="2"/>
  <c r="Q216" i="2" s="1"/>
  <c r="W215" i="2"/>
  <c r="V215" i="2"/>
  <c r="U215" i="2"/>
  <c r="T215" i="2"/>
  <c r="S215" i="2"/>
  <c r="P215" i="2"/>
  <c r="Q215" i="2" s="1"/>
  <c r="V214" i="2"/>
  <c r="W214" i="2" s="1"/>
  <c r="U214" i="2"/>
  <c r="T214" i="2"/>
  <c r="S214" i="2"/>
  <c r="P214" i="2"/>
  <c r="Q214" i="2" s="1"/>
  <c r="V213" i="2"/>
  <c r="W213" i="2" s="1"/>
  <c r="U213" i="2"/>
  <c r="T213" i="2"/>
  <c r="S213" i="2"/>
  <c r="P213" i="2"/>
  <c r="Q213" i="2" s="1"/>
  <c r="V212" i="2"/>
  <c r="W212" i="2" s="1"/>
  <c r="U212" i="2"/>
  <c r="T212" i="2"/>
  <c r="S212" i="2"/>
  <c r="P212" i="2"/>
  <c r="Q212" i="2" s="1"/>
  <c r="V211" i="2"/>
  <c r="W211" i="2" s="1"/>
  <c r="U211" i="2"/>
  <c r="T211" i="2"/>
  <c r="S211" i="2"/>
  <c r="P211" i="2"/>
  <c r="Q211" i="2" s="1"/>
  <c r="V210" i="2"/>
  <c r="W210" i="2" s="1"/>
  <c r="U210" i="2"/>
  <c r="T210" i="2"/>
  <c r="S210" i="2"/>
  <c r="P210" i="2"/>
  <c r="Q210" i="2" s="1"/>
  <c r="V209" i="2"/>
  <c r="W209" i="2" s="1"/>
  <c r="U209" i="2"/>
  <c r="T209" i="2"/>
  <c r="S209" i="2"/>
  <c r="P209" i="2"/>
  <c r="Q209" i="2" s="1"/>
  <c r="V208" i="2"/>
  <c r="W208" i="2" s="1"/>
  <c r="U208" i="2"/>
  <c r="T208" i="2"/>
  <c r="S208" i="2"/>
  <c r="P208" i="2"/>
  <c r="Q208" i="2" s="1"/>
  <c r="V207" i="2"/>
  <c r="W207" i="2" s="1"/>
  <c r="U207" i="2"/>
  <c r="T207" i="2"/>
  <c r="S207" i="2"/>
  <c r="P207" i="2"/>
  <c r="Q207" i="2" s="1"/>
  <c r="V206" i="2"/>
  <c r="W206" i="2" s="1"/>
  <c r="U206" i="2"/>
  <c r="T206" i="2"/>
  <c r="S206" i="2"/>
  <c r="P206" i="2"/>
  <c r="Q206" i="2" s="1"/>
  <c r="V205" i="2"/>
  <c r="W205" i="2" s="1"/>
  <c r="U205" i="2"/>
  <c r="T205" i="2"/>
  <c r="S205" i="2"/>
  <c r="P205" i="2"/>
  <c r="Q205" i="2" s="1"/>
  <c r="V204" i="2"/>
  <c r="W204" i="2" s="1"/>
  <c r="U204" i="2"/>
  <c r="T204" i="2"/>
  <c r="S204" i="2"/>
  <c r="P204" i="2"/>
  <c r="Q204" i="2" s="1"/>
  <c r="V203" i="2"/>
  <c r="W203" i="2" s="1"/>
  <c r="U203" i="2"/>
  <c r="T203" i="2"/>
  <c r="S203" i="2"/>
  <c r="P203" i="2"/>
  <c r="Q203" i="2" s="1"/>
  <c r="V202" i="2"/>
  <c r="W202" i="2" s="1"/>
  <c r="U202" i="2"/>
  <c r="T202" i="2"/>
  <c r="S202" i="2"/>
  <c r="P202" i="2"/>
  <c r="Q202" i="2" s="1"/>
  <c r="V201" i="2"/>
  <c r="W201" i="2" s="1"/>
  <c r="U201" i="2"/>
  <c r="T201" i="2"/>
  <c r="S201" i="2"/>
  <c r="P201" i="2"/>
  <c r="Q201" i="2" s="1"/>
  <c r="V200" i="2"/>
  <c r="W200" i="2" s="1"/>
  <c r="U200" i="2"/>
  <c r="T200" i="2"/>
  <c r="S200" i="2"/>
  <c r="P200" i="2"/>
  <c r="Q200" i="2" s="1"/>
  <c r="V199" i="2"/>
  <c r="W199" i="2" s="1"/>
  <c r="U199" i="2"/>
  <c r="T199" i="2"/>
  <c r="S199" i="2"/>
  <c r="P199" i="2"/>
  <c r="Q199" i="2" s="1"/>
  <c r="V198" i="2"/>
  <c r="W198" i="2" s="1"/>
  <c r="U198" i="2"/>
  <c r="T198" i="2"/>
  <c r="S198" i="2"/>
  <c r="P198" i="2"/>
  <c r="Q198" i="2" s="1"/>
  <c r="V197" i="2"/>
  <c r="W197" i="2" s="1"/>
  <c r="U197" i="2"/>
  <c r="T197" i="2"/>
  <c r="S197" i="2"/>
  <c r="P197" i="2"/>
  <c r="Q197" i="2" s="1"/>
  <c r="V196" i="2"/>
  <c r="W196" i="2" s="1"/>
  <c r="U196" i="2"/>
  <c r="T196" i="2"/>
  <c r="S196" i="2"/>
  <c r="P196" i="2"/>
  <c r="Q196" i="2" s="1"/>
  <c r="V195" i="2"/>
  <c r="W195" i="2" s="1"/>
  <c r="U195" i="2"/>
  <c r="T195" i="2"/>
  <c r="S195" i="2"/>
  <c r="P195" i="2"/>
  <c r="Q195" i="2" s="1"/>
  <c r="V194" i="2"/>
  <c r="W194" i="2" s="1"/>
  <c r="U194" i="2"/>
  <c r="T194" i="2"/>
  <c r="S194" i="2"/>
  <c r="P194" i="2"/>
  <c r="Q194" i="2" s="1"/>
  <c r="V193" i="2"/>
  <c r="W193" i="2" s="1"/>
  <c r="U193" i="2"/>
  <c r="T193" i="2"/>
  <c r="S193" i="2"/>
  <c r="P193" i="2"/>
  <c r="Q193" i="2" s="1"/>
  <c r="V192" i="2"/>
  <c r="W192" i="2" s="1"/>
  <c r="U192" i="2"/>
  <c r="T192" i="2"/>
  <c r="S192" i="2"/>
  <c r="P192" i="2"/>
  <c r="Q192" i="2" s="1"/>
  <c r="V191" i="2"/>
  <c r="W191" i="2" s="1"/>
  <c r="U191" i="2"/>
  <c r="T191" i="2"/>
  <c r="S191" i="2"/>
  <c r="P191" i="2"/>
  <c r="Q191" i="2" s="1"/>
  <c r="V190" i="2"/>
  <c r="W190" i="2" s="1"/>
  <c r="U190" i="2"/>
  <c r="T190" i="2"/>
  <c r="S190" i="2"/>
  <c r="P190" i="2"/>
  <c r="Q190" i="2" s="1"/>
  <c r="V189" i="2"/>
  <c r="W189" i="2" s="1"/>
  <c r="U189" i="2"/>
  <c r="T189" i="2"/>
  <c r="S189" i="2"/>
  <c r="P189" i="2"/>
  <c r="Q189" i="2" s="1"/>
  <c r="V188" i="2"/>
  <c r="W188" i="2" s="1"/>
  <c r="U188" i="2"/>
  <c r="T188" i="2"/>
  <c r="S188" i="2"/>
  <c r="P188" i="2"/>
  <c r="Q188" i="2" s="1"/>
  <c r="V187" i="2"/>
  <c r="W187" i="2" s="1"/>
  <c r="U187" i="2"/>
  <c r="T187" i="2"/>
  <c r="S187" i="2"/>
  <c r="P187" i="2"/>
  <c r="Q187" i="2" s="1"/>
  <c r="V186" i="2"/>
  <c r="W186" i="2" s="1"/>
  <c r="U186" i="2"/>
  <c r="T186" i="2"/>
  <c r="S186" i="2"/>
  <c r="P186" i="2"/>
  <c r="Q186" i="2" s="1"/>
  <c r="V185" i="2"/>
  <c r="W185" i="2" s="1"/>
  <c r="U185" i="2"/>
  <c r="T185" i="2"/>
  <c r="S185" i="2"/>
  <c r="P185" i="2"/>
  <c r="Q185" i="2" s="1"/>
  <c r="V184" i="2"/>
  <c r="W184" i="2" s="1"/>
  <c r="U184" i="2"/>
  <c r="T184" i="2"/>
  <c r="S184" i="2"/>
  <c r="P184" i="2"/>
  <c r="Q184" i="2" s="1"/>
  <c r="V183" i="2"/>
  <c r="W183" i="2" s="1"/>
  <c r="U183" i="2"/>
  <c r="T183" i="2"/>
  <c r="S183" i="2"/>
  <c r="P183" i="2"/>
  <c r="Q183" i="2" s="1"/>
  <c r="V182" i="2"/>
  <c r="W182" i="2" s="1"/>
  <c r="U182" i="2"/>
  <c r="T182" i="2"/>
  <c r="S182" i="2"/>
  <c r="P182" i="2"/>
  <c r="Q182" i="2" s="1"/>
  <c r="V181" i="2"/>
  <c r="W181" i="2" s="1"/>
  <c r="U181" i="2"/>
  <c r="T181" i="2"/>
  <c r="S181" i="2"/>
  <c r="P181" i="2"/>
  <c r="Q181" i="2" s="1"/>
  <c r="V180" i="2"/>
  <c r="W180" i="2" s="1"/>
  <c r="U180" i="2"/>
  <c r="T180" i="2"/>
  <c r="S180" i="2"/>
  <c r="P180" i="2"/>
  <c r="Q180" i="2" s="1"/>
  <c r="V179" i="2"/>
  <c r="W179" i="2" s="1"/>
  <c r="U179" i="2"/>
  <c r="T179" i="2"/>
  <c r="S179" i="2"/>
  <c r="P179" i="2"/>
  <c r="Q179" i="2" s="1"/>
  <c r="V178" i="2"/>
  <c r="W178" i="2" s="1"/>
  <c r="U178" i="2"/>
  <c r="T178" i="2"/>
  <c r="S178" i="2"/>
  <c r="P178" i="2"/>
  <c r="Q178" i="2" s="1"/>
  <c r="V177" i="2"/>
  <c r="W177" i="2" s="1"/>
  <c r="U177" i="2"/>
  <c r="T177" i="2"/>
  <c r="S177" i="2"/>
  <c r="P177" i="2"/>
  <c r="Q177" i="2" s="1"/>
  <c r="V176" i="2"/>
  <c r="W176" i="2" s="1"/>
  <c r="U176" i="2"/>
  <c r="T176" i="2"/>
  <c r="S176" i="2"/>
  <c r="P176" i="2"/>
  <c r="Q176" i="2" s="1"/>
  <c r="V175" i="2"/>
  <c r="W175" i="2" s="1"/>
  <c r="U175" i="2"/>
  <c r="T175" i="2"/>
  <c r="S175" i="2"/>
  <c r="P175" i="2"/>
  <c r="Q175" i="2" s="1"/>
  <c r="V174" i="2"/>
  <c r="W174" i="2" s="1"/>
  <c r="U174" i="2"/>
  <c r="T174" i="2"/>
  <c r="S174" i="2"/>
  <c r="P174" i="2"/>
  <c r="Q174" i="2" s="1"/>
  <c r="V173" i="2"/>
  <c r="W173" i="2" s="1"/>
  <c r="U173" i="2"/>
  <c r="T173" i="2"/>
  <c r="S173" i="2"/>
  <c r="P173" i="2"/>
  <c r="Q173" i="2" s="1"/>
  <c r="V172" i="2"/>
  <c r="W172" i="2" s="1"/>
  <c r="U172" i="2"/>
  <c r="T172" i="2"/>
  <c r="S172" i="2"/>
  <c r="P172" i="2"/>
  <c r="Q172" i="2" s="1"/>
  <c r="V171" i="2"/>
  <c r="W171" i="2" s="1"/>
  <c r="U171" i="2"/>
  <c r="T171" i="2"/>
  <c r="S171" i="2"/>
  <c r="P171" i="2"/>
  <c r="Q171" i="2" s="1"/>
  <c r="V170" i="2"/>
  <c r="W170" i="2" s="1"/>
  <c r="U170" i="2"/>
  <c r="T170" i="2"/>
  <c r="S170" i="2"/>
  <c r="P170" i="2"/>
  <c r="Q170" i="2" s="1"/>
  <c r="V169" i="2"/>
  <c r="W169" i="2" s="1"/>
  <c r="U169" i="2"/>
  <c r="T169" i="2"/>
  <c r="S169" i="2"/>
  <c r="P169" i="2"/>
  <c r="Q169" i="2" s="1"/>
  <c r="V168" i="2"/>
  <c r="W168" i="2" s="1"/>
  <c r="U168" i="2"/>
  <c r="T168" i="2"/>
  <c r="S168" i="2"/>
  <c r="P168" i="2"/>
  <c r="Q168" i="2" s="1"/>
  <c r="V167" i="2"/>
  <c r="W167" i="2" s="1"/>
  <c r="U167" i="2"/>
  <c r="T167" i="2"/>
  <c r="S167" i="2"/>
  <c r="P167" i="2"/>
  <c r="Q167" i="2" s="1"/>
  <c r="W166" i="2"/>
  <c r="V166" i="2"/>
  <c r="U166" i="2"/>
  <c r="T166" i="2"/>
  <c r="S166" i="2"/>
  <c r="P166" i="2"/>
  <c r="Q166" i="2" s="1"/>
  <c r="V165" i="2"/>
  <c r="W165" i="2" s="1"/>
  <c r="U165" i="2"/>
  <c r="T165" i="2"/>
  <c r="S165" i="2"/>
  <c r="P165" i="2"/>
  <c r="Q165" i="2" s="1"/>
  <c r="V164" i="2"/>
  <c r="W164" i="2" s="1"/>
  <c r="U164" i="2"/>
  <c r="T164" i="2"/>
  <c r="S164" i="2"/>
  <c r="P164" i="2"/>
  <c r="Q164" i="2" s="1"/>
  <c r="V163" i="2"/>
  <c r="W163" i="2" s="1"/>
  <c r="U163" i="2"/>
  <c r="T163" i="2"/>
  <c r="S163" i="2"/>
  <c r="P163" i="2"/>
  <c r="Q163" i="2" s="1"/>
  <c r="W162" i="2"/>
  <c r="V162" i="2"/>
  <c r="U162" i="2"/>
  <c r="T162" i="2"/>
  <c r="S162" i="2"/>
  <c r="P162" i="2"/>
  <c r="Q162" i="2" s="1"/>
  <c r="V161" i="2"/>
  <c r="W161" i="2" s="1"/>
  <c r="U161" i="2"/>
  <c r="T161" i="2"/>
  <c r="S161" i="2"/>
  <c r="P161" i="2"/>
  <c r="Q161" i="2" s="1"/>
  <c r="V160" i="2"/>
  <c r="W160" i="2" s="1"/>
  <c r="U160" i="2"/>
  <c r="T160" i="2"/>
  <c r="S160" i="2"/>
  <c r="P160" i="2"/>
  <c r="Q160" i="2" s="1"/>
  <c r="V159" i="2"/>
  <c r="W159" i="2" s="1"/>
  <c r="U159" i="2"/>
  <c r="T159" i="2"/>
  <c r="S159" i="2"/>
  <c r="P159" i="2"/>
  <c r="Q159" i="2" s="1"/>
  <c r="W158" i="2"/>
  <c r="V158" i="2"/>
  <c r="U158" i="2"/>
  <c r="T158" i="2"/>
  <c r="S158" i="2"/>
  <c r="P158" i="2"/>
  <c r="Q158" i="2" s="1"/>
  <c r="V157" i="2"/>
  <c r="W157" i="2" s="1"/>
  <c r="U157" i="2"/>
  <c r="T157" i="2"/>
  <c r="S157" i="2"/>
  <c r="P157" i="2"/>
  <c r="Q157" i="2" s="1"/>
  <c r="V156" i="2"/>
  <c r="W156" i="2" s="1"/>
  <c r="U156" i="2"/>
  <c r="T156" i="2"/>
  <c r="S156" i="2"/>
  <c r="P156" i="2"/>
  <c r="Q156" i="2" s="1"/>
  <c r="V155" i="2"/>
  <c r="W155" i="2" s="1"/>
  <c r="U155" i="2"/>
  <c r="T155" i="2"/>
  <c r="S155" i="2"/>
  <c r="P155" i="2"/>
  <c r="Q155" i="2" s="1"/>
  <c r="V154" i="2"/>
  <c r="W154" i="2" s="1"/>
  <c r="U154" i="2"/>
  <c r="T154" i="2"/>
  <c r="S154" i="2"/>
  <c r="P154" i="2"/>
  <c r="Q154" i="2" s="1"/>
  <c r="V153" i="2"/>
  <c r="W153" i="2" s="1"/>
  <c r="U153" i="2"/>
  <c r="T153" i="2"/>
  <c r="S153" i="2"/>
  <c r="P153" i="2"/>
  <c r="Q153" i="2" s="1"/>
  <c r="V152" i="2"/>
  <c r="W152" i="2" s="1"/>
  <c r="U152" i="2"/>
  <c r="T152" i="2"/>
  <c r="S152" i="2"/>
  <c r="P152" i="2"/>
  <c r="Q152" i="2" s="1"/>
  <c r="V151" i="2"/>
  <c r="W151" i="2" s="1"/>
  <c r="U151" i="2"/>
  <c r="T151" i="2"/>
  <c r="S151" i="2"/>
  <c r="P151" i="2"/>
  <c r="Q151" i="2" s="1"/>
  <c r="V150" i="2"/>
  <c r="W150" i="2" s="1"/>
  <c r="U150" i="2"/>
  <c r="T150" i="2"/>
  <c r="S150" i="2"/>
  <c r="P150" i="2"/>
  <c r="Q150" i="2" s="1"/>
  <c r="V149" i="2"/>
  <c r="W149" i="2" s="1"/>
  <c r="U149" i="2"/>
  <c r="T149" i="2"/>
  <c r="S149" i="2"/>
  <c r="P149" i="2"/>
  <c r="Q149" i="2" s="1"/>
  <c r="V148" i="2"/>
  <c r="W148" i="2" s="1"/>
  <c r="U148" i="2"/>
  <c r="T148" i="2"/>
  <c r="S148" i="2"/>
  <c r="P148" i="2"/>
  <c r="Q148" i="2" s="1"/>
  <c r="V147" i="2"/>
  <c r="W147" i="2" s="1"/>
  <c r="U147" i="2"/>
  <c r="T147" i="2"/>
  <c r="S147" i="2"/>
  <c r="P147" i="2"/>
  <c r="Q147" i="2" s="1"/>
  <c r="V146" i="2"/>
  <c r="W146" i="2" s="1"/>
  <c r="U146" i="2"/>
  <c r="T146" i="2"/>
  <c r="S146" i="2"/>
  <c r="P146" i="2"/>
  <c r="Q146" i="2" s="1"/>
  <c r="V145" i="2"/>
  <c r="W145" i="2" s="1"/>
  <c r="U145" i="2"/>
  <c r="T145" i="2"/>
  <c r="S145" i="2"/>
  <c r="P145" i="2"/>
  <c r="Q145" i="2" s="1"/>
  <c r="V144" i="2"/>
  <c r="W144" i="2" s="1"/>
  <c r="U144" i="2"/>
  <c r="T144" i="2"/>
  <c r="S144" i="2"/>
  <c r="P144" i="2"/>
  <c r="Q144" i="2" s="1"/>
  <c r="V143" i="2"/>
  <c r="W143" i="2" s="1"/>
  <c r="U143" i="2"/>
  <c r="T143" i="2"/>
  <c r="S143" i="2"/>
  <c r="P143" i="2"/>
  <c r="Q143" i="2" s="1"/>
  <c r="V142" i="2"/>
  <c r="W142" i="2" s="1"/>
  <c r="U142" i="2"/>
  <c r="T142" i="2"/>
  <c r="S142" i="2"/>
  <c r="P142" i="2"/>
  <c r="Q142" i="2" s="1"/>
  <c r="V141" i="2"/>
  <c r="W141" i="2" s="1"/>
  <c r="U141" i="2"/>
  <c r="T141" i="2"/>
  <c r="S141" i="2"/>
  <c r="P141" i="2"/>
  <c r="Q141" i="2" s="1"/>
  <c r="V140" i="2"/>
  <c r="W140" i="2" s="1"/>
  <c r="U140" i="2"/>
  <c r="T140" i="2"/>
  <c r="S140" i="2"/>
  <c r="P140" i="2"/>
  <c r="Q140" i="2" s="1"/>
  <c r="V139" i="2"/>
  <c r="W139" i="2" s="1"/>
  <c r="U139" i="2"/>
  <c r="T139" i="2"/>
  <c r="S139" i="2"/>
  <c r="P139" i="2"/>
  <c r="Q139" i="2" s="1"/>
  <c r="V138" i="2"/>
  <c r="W138" i="2" s="1"/>
  <c r="U138" i="2"/>
  <c r="T138" i="2"/>
  <c r="S138" i="2"/>
  <c r="P138" i="2"/>
  <c r="Q138" i="2" s="1"/>
  <c r="V137" i="2"/>
  <c r="W137" i="2" s="1"/>
  <c r="U137" i="2"/>
  <c r="T137" i="2"/>
  <c r="S137" i="2"/>
  <c r="P137" i="2"/>
  <c r="Q137" i="2" s="1"/>
  <c r="V136" i="2"/>
  <c r="W136" i="2" s="1"/>
  <c r="U136" i="2"/>
  <c r="T136" i="2"/>
  <c r="S136" i="2"/>
  <c r="P136" i="2"/>
  <c r="Q136" i="2" s="1"/>
  <c r="V135" i="2"/>
  <c r="W135" i="2" s="1"/>
  <c r="U135" i="2"/>
  <c r="T135" i="2"/>
  <c r="S135" i="2"/>
  <c r="P135" i="2"/>
  <c r="Q135" i="2" s="1"/>
  <c r="V134" i="2"/>
  <c r="W134" i="2" s="1"/>
  <c r="U134" i="2"/>
  <c r="T134" i="2"/>
  <c r="S134" i="2"/>
  <c r="P134" i="2"/>
  <c r="Q134" i="2" s="1"/>
  <c r="V133" i="2"/>
  <c r="W133" i="2" s="1"/>
  <c r="U133" i="2"/>
  <c r="T133" i="2"/>
  <c r="S133" i="2"/>
  <c r="P133" i="2"/>
  <c r="Q133" i="2" s="1"/>
  <c r="V132" i="2"/>
  <c r="W132" i="2" s="1"/>
  <c r="U132" i="2"/>
  <c r="T132" i="2"/>
  <c r="S132" i="2"/>
  <c r="P132" i="2"/>
  <c r="Q132" i="2" s="1"/>
  <c r="V131" i="2"/>
  <c r="W131" i="2" s="1"/>
  <c r="U131" i="2"/>
  <c r="T131" i="2"/>
  <c r="S131" i="2"/>
  <c r="P131" i="2"/>
  <c r="Q131" i="2" s="1"/>
  <c r="V130" i="2"/>
  <c r="W130" i="2" s="1"/>
  <c r="U130" i="2"/>
  <c r="T130" i="2"/>
  <c r="S130" i="2"/>
  <c r="P130" i="2"/>
  <c r="Q130" i="2" s="1"/>
  <c r="V129" i="2"/>
  <c r="W129" i="2" s="1"/>
  <c r="U129" i="2"/>
  <c r="T129" i="2"/>
  <c r="S129" i="2"/>
  <c r="P129" i="2"/>
  <c r="Q129" i="2" s="1"/>
  <c r="V128" i="2"/>
  <c r="W128" i="2" s="1"/>
  <c r="U128" i="2"/>
  <c r="T128" i="2"/>
  <c r="S128" i="2"/>
  <c r="P128" i="2"/>
  <c r="Q128" i="2" s="1"/>
  <c r="V127" i="2"/>
  <c r="W127" i="2" s="1"/>
  <c r="U127" i="2"/>
  <c r="T127" i="2"/>
  <c r="S127" i="2"/>
  <c r="P127" i="2"/>
  <c r="Q127" i="2" s="1"/>
  <c r="V126" i="2"/>
  <c r="W126" i="2" s="1"/>
  <c r="U126" i="2"/>
  <c r="T126" i="2"/>
  <c r="S126" i="2"/>
  <c r="P126" i="2"/>
  <c r="Q126" i="2" s="1"/>
  <c r="V125" i="2"/>
  <c r="W125" i="2" s="1"/>
  <c r="U125" i="2"/>
  <c r="T125" i="2"/>
  <c r="S125" i="2"/>
  <c r="P125" i="2"/>
  <c r="Q125" i="2" s="1"/>
  <c r="V124" i="2"/>
  <c r="W124" i="2" s="1"/>
  <c r="U124" i="2"/>
  <c r="T124" i="2"/>
  <c r="S124" i="2"/>
  <c r="P124" i="2"/>
  <c r="Q124" i="2" s="1"/>
  <c r="V123" i="2"/>
  <c r="W123" i="2" s="1"/>
  <c r="U123" i="2"/>
  <c r="T123" i="2"/>
  <c r="S123" i="2"/>
  <c r="P123" i="2"/>
  <c r="Q123" i="2" s="1"/>
  <c r="V122" i="2"/>
  <c r="W122" i="2" s="1"/>
  <c r="U122" i="2"/>
  <c r="T122" i="2"/>
  <c r="S122" i="2"/>
  <c r="P122" i="2"/>
  <c r="Q122" i="2" s="1"/>
  <c r="V121" i="2"/>
  <c r="W121" i="2" s="1"/>
  <c r="U121" i="2"/>
  <c r="T121" i="2"/>
  <c r="S121" i="2"/>
  <c r="P121" i="2"/>
  <c r="Q121" i="2" s="1"/>
  <c r="V120" i="2"/>
  <c r="W120" i="2" s="1"/>
  <c r="U120" i="2"/>
  <c r="T120" i="2"/>
  <c r="S120" i="2"/>
  <c r="P120" i="2"/>
  <c r="Q120" i="2" s="1"/>
  <c r="V119" i="2"/>
  <c r="W119" i="2" s="1"/>
  <c r="U119" i="2"/>
  <c r="T119" i="2"/>
  <c r="S119" i="2"/>
  <c r="P119" i="2"/>
  <c r="Q119" i="2" s="1"/>
  <c r="V118" i="2"/>
  <c r="W118" i="2" s="1"/>
  <c r="U118" i="2"/>
  <c r="T118" i="2"/>
  <c r="S118" i="2"/>
  <c r="P118" i="2"/>
  <c r="Q118" i="2" s="1"/>
  <c r="W117" i="2"/>
  <c r="V117" i="2"/>
  <c r="U117" i="2"/>
  <c r="T117" i="2"/>
  <c r="S117" i="2"/>
  <c r="P117" i="2"/>
  <c r="Q117" i="2" s="1"/>
  <c r="V116" i="2"/>
  <c r="W116" i="2" s="1"/>
  <c r="U116" i="2"/>
  <c r="T116" i="2"/>
  <c r="S116" i="2"/>
  <c r="P116" i="2"/>
  <c r="Q116" i="2" s="1"/>
  <c r="V115" i="2"/>
  <c r="W115" i="2" s="1"/>
  <c r="U115" i="2"/>
  <c r="T115" i="2"/>
  <c r="S115" i="2"/>
  <c r="P115" i="2"/>
  <c r="Q115" i="2" s="1"/>
  <c r="V114" i="2"/>
  <c r="W114" i="2" s="1"/>
  <c r="U114" i="2"/>
  <c r="T114" i="2"/>
  <c r="S114" i="2"/>
  <c r="P114" i="2"/>
  <c r="Q114" i="2" s="1"/>
  <c r="W113" i="2"/>
  <c r="V113" i="2"/>
  <c r="U113" i="2"/>
  <c r="T113" i="2"/>
  <c r="S113" i="2"/>
  <c r="P113" i="2"/>
  <c r="Q113" i="2" s="1"/>
  <c r="V112" i="2"/>
  <c r="W112" i="2" s="1"/>
  <c r="U112" i="2"/>
  <c r="T112" i="2"/>
  <c r="S112" i="2"/>
  <c r="P112" i="2"/>
  <c r="Q112" i="2" s="1"/>
  <c r="V111" i="2"/>
  <c r="W111" i="2" s="1"/>
  <c r="U111" i="2"/>
  <c r="T111" i="2"/>
  <c r="S111" i="2"/>
  <c r="P111" i="2"/>
  <c r="Q111" i="2" s="1"/>
  <c r="V110" i="2"/>
  <c r="W110" i="2" s="1"/>
  <c r="U110" i="2"/>
  <c r="T110" i="2"/>
  <c r="S110" i="2"/>
  <c r="P110" i="2"/>
  <c r="Q110" i="2" s="1"/>
  <c r="V109" i="2"/>
  <c r="W109" i="2" s="1"/>
  <c r="U109" i="2"/>
  <c r="T109" i="2"/>
  <c r="S109" i="2"/>
  <c r="P109" i="2"/>
  <c r="Q109" i="2" s="1"/>
  <c r="V108" i="2"/>
  <c r="W108" i="2" s="1"/>
  <c r="U108" i="2"/>
  <c r="T108" i="2"/>
  <c r="S108" i="2"/>
  <c r="P108" i="2"/>
  <c r="Q108" i="2" s="1"/>
  <c r="V107" i="2"/>
  <c r="W107" i="2" s="1"/>
  <c r="U107" i="2"/>
  <c r="T107" i="2"/>
  <c r="S107" i="2"/>
  <c r="P107" i="2"/>
  <c r="Q107" i="2" s="1"/>
  <c r="V106" i="2"/>
  <c r="W106" i="2" s="1"/>
  <c r="U106" i="2"/>
  <c r="T106" i="2"/>
  <c r="S106" i="2"/>
  <c r="P106" i="2"/>
  <c r="Q106" i="2" s="1"/>
  <c r="V105" i="2"/>
  <c r="W105" i="2" s="1"/>
  <c r="U105" i="2"/>
  <c r="T105" i="2"/>
  <c r="S105" i="2"/>
  <c r="P105" i="2"/>
  <c r="Q105" i="2" s="1"/>
  <c r="V104" i="2"/>
  <c r="W104" i="2" s="1"/>
  <c r="U104" i="2"/>
  <c r="T104" i="2"/>
  <c r="S104" i="2"/>
  <c r="P104" i="2"/>
  <c r="Q104" i="2" s="1"/>
  <c r="V103" i="2"/>
  <c r="W103" i="2" s="1"/>
  <c r="U103" i="2"/>
  <c r="T103" i="2"/>
  <c r="S103" i="2"/>
  <c r="P103" i="2"/>
  <c r="Q103" i="2" s="1"/>
  <c r="V102" i="2"/>
  <c r="W102" i="2" s="1"/>
  <c r="U102" i="2"/>
  <c r="T102" i="2"/>
  <c r="S102" i="2"/>
  <c r="P102" i="2"/>
  <c r="Q102" i="2" s="1"/>
  <c r="V101" i="2"/>
  <c r="W101" i="2" s="1"/>
  <c r="U101" i="2"/>
  <c r="T101" i="2"/>
  <c r="S101" i="2"/>
  <c r="P101" i="2"/>
  <c r="Q101" i="2" s="1"/>
  <c r="V100" i="2"/>
  <c r="W100" i="2" s="1"/>
  <c r="U100" i="2"/>
  <c r="T100" i="2"/>
  <c r="S100" i="2"/>
  <c r="P100" i="2"/>
  <c r="Q100" i="2" s="1"/>
  <c r="V99" i="2"/>
  <c r="W99" i="2" s="1"/>
  <c r="U99" i="2"/>
  <c r="T99" i="2"/>
  <c r="S99" i="2"/>
  <c r="P99" i="2"/>
  <c r="Q99" i="2" s="1"/>
  <c r="V98" i="2"/>
  <c r="W98" i="2" s="1"/>
  <c r="U98" i="2"/>
  <c r="T98" i="2"/>
  <c r="S98" i="2"/>
  <c r="P98" i="2"/>
  <c r="Q98" i="2" s="1"/>
  <c r="V97" i="2"/>
  <c r="W97" i="2" s="1"/>
  <c r="U97" i="2"/>
  <c r="T97" i="2"/>
  <c r="S97" i="2"/>
  <c r="P97" i="2"/>
  <c r="Q97" i="2" s="1"/>
  <c r="W96" i="2"/>
  <c r="V96" i="2"/>
  <c r="U96" i="2"/>
  <c r="T96" i="2"/>
  <c r="S96" i="2"/>
  <c r="P96" i="2"/>
  <c r="Q96" i="2" s="1"/>
  <c r="V95" i="2"/>
  <c r="W95" i="2" s="1"/>
  <c r="U95" i="2"/>
  <c r="T95" i="2"/>
  <c r="S95" i="2"/>
  <c r="P95" i="2"/>
  <c r="Q95" i="2" s="1"/>
  <c r="V94" i="2"/>
  <c r="W94" i="2" s="1"/>
  <c r="U94" i="2"/>
  <c r="T94" i="2"/>
  <c r="S94" i="2"/>
  <c r="P94" i="2"/>
  <c r="Q94" i="2" s="1"/>
  <c r="V93" i="2"/>
  <c r="W93" i="2" s="1"/>
  <c r="U93" i="2"/>
  <c r="T93" i="2"/>
  <c r="S93" i="2"/>
  <c r="P93" i="2"/>
  <c r="Q93" i="2" s="1"/>
  <c r="V92" i="2"/>
  <c r="W92" i="2" s="1"/>
  <c r="U92" i="2"/>
  <c r="T92" i="2"/>
  <c r="S92" i="2"/>
  <c r="P92" i="2"/>
  <c r="Q92" i="2" s="1"/>
  <c r="V91" i="2"/>
  <c r="W91" i="2" s="1"/>
  <c r="U91" i="2"/>
  <c r="T91" i="2"/>
  <c r="S91" i="2"/>
  <c r="P91" i="2"/>
  <c r="Q91" i="2" s="1"/>
  <c r="V90" i="2"/>
  <c r="W90" i="2" s="1"/>
  <c r="U90" i="2"/>
  <c r="T90" i="2"/>
  <c r="S90" i="2"/>
  <c r="P90" i="2"/>
  <c r="Q90" i="2" s="1"/>
  <c r="V89" i="2"/>
  <c r="W89" i="2" s="1"/>
  <c r="U89" i="2"/>
  <c r="T89" i="2"/>
  <c r="S89" i="2"/>
  <c r="P89" i="2"/>
  <c r="Q89" i="2" s="1"/>
  <c r="V88" i="2"/>
  <c r="W88" i="2" s="1"/>
  <c r="U88" i="2"/>
  <c r="T88" i="2"/>
  <c r="S88" i="2"/>
  <c r="P88" i="2"/>
  <c r="Q88" i="2" s="1"/>
  <c r="V87" i="2"/>
  <c r="W87" i="2" s="1"/>
  <c r="U87" i="2"/>
  <c r="T87" i="2"/>
  <c r="S87" i="2"/>
  <c r="P87" i="2"/>
  <c r="Q87" i="2" s="1"/>
  <c r="V86" i="2"/>
  <c r="W86" i="2" s="1"/>
  <c r="U86" i="2"/>
  <c r="T86" i="2"/>
  <c r="S86" i="2"/>
  <c r="P86" i="2"/>
  <c r="Q86" i="2" s="1"/>
  <c r="V85" i="2"/>
  <c r="W85" i="2" s="1"/>
  <c r="U85" i="2"/>
  <c r="T85" i="2"/>
  <c r="S85" i="2"/>
  <c r="P85" i="2"/>
  <c r="Q85" i="2" s="1"/>
  <c r="V84" i="2"/>
  <c r="W84" i="2" s="1"/>
  <c r="U84" i="2"/>
  <c r="T84" i="2"/>
  <c r="S84" i="2"/>
  <c r="P84" i="2"/>
  <c r="Q84" i="2" s="1"/>
  <c r="V83" i="2"/>
  <c r="W83" i="2" s="1"/>
  <c r="U83" i="2"/>
  <c r="T83" i="2"/>
  <c r="S83" i="2"/>
  <c r="P83" i="2"/>
  <c r="Q83" i="2" s="1"/>
  <c r="V82" i="2"/>
  <c r="W82" i="2" s="1"/>
  <c r="U82" i="2"/>
  <c r="T82" i="2"/>
  <c r="S82" i="2"/>
  <c r="P82" i="2"/>
  <c r="Q82" i="2" s="1"/>
  <c r="V81" i="2"/>
  <c r="W81" i="2" s="1"/>
  <c r="U81" i="2"/>
  <c r="T81" i="2"/>
  <c r="S81" i="2"/>
  <c r="P81" i="2"/>
  <c r="Q81" i="2" s="1"/>
  <c r="W80" i="2"/>
  <c r="V80" i="2"/>
  <c r="U80" i="2"/>
  <c r="T80" i="2"/>
  <c r="S80" i="2"/>
  <c r="P80" i="2"/>
  <c r="Q80" i="2" s="1"/>
  <c r="V79" i="2"/>
  <c r="W79" i="2" s="1"/>
  <c r="U79" i="2"/>
  <c r="T79" i="2"/>
  <c r="S79" i="2"/>
  <c r="P79" i="2"/>
  <c r="Q79" i="2" s="1"/>
  <c r="V78" i="2"/>
  <c r="W78" i="2" s="1"/>
  <c r="U78" i="2"/>
  <c r="T78" i="2"/>
  <c r="S78" i="2"/>
  <c r="P78" i="2"/>
  <c r="Q78" i="2" s="1"/>
  <c r="V77" i="2"/>
  <c r="W77" i="2" s="1"/>
  <c r="U77" i="2"/>
  <c r="T77" i="2"/>
  <c r="S77" i="2"/>
  <c r="P77" i="2"/>
  <c r="Q77" i="2" s="1"/>
  <c r="V76" i="2"/>
  <c r="W76" i="2" s="1"/>
  <c r="U76" i="2"/>
  <c r="T76" i="2"/>
  <c r="S76" i="2"/>
  <c r="P76" i="2"/>
  <c r="Q76" i="2" s="1"/>
  <c r="V75" i="2"/>
  <c r="W75" i="2" s="1"/>
  <c r="U75" i="2"/>
  <c r="T75" i="2"/>
  <c r="S75" i="2"/>
  <c r="P75" i="2"/>
  <c r="Q75" i="2" s="1"/>
  <c r="V74" i="2"/>
  <c r="W74" i="2" s="1"/>
  <c r="U74" i="2"/>
  <c r="T74" i="2"/>
  <c r="S74" i="2"/>
  <c r="P74" i="2"/>
  <c r="Q74" i="2" s="1"/>
  <c r="V73" i="2"/>
  <c r="W73" i="2" s="1"/>
  <c r="U73" i="2"/>
  <c r="T73" i="2"/>
  <c r="S73" i="2"/>
  <c r="P73" i="2"/>
  <c r="Q73" i="2" s="1"/>
  <c r="V72" i="2"/>
  <c r="W72" i="2" s="1"/>
  <c r="U72" i="2"/>
  <c r="T72" i="2"/>
  <c r="S72" i="2"/>
  <c r="P72" i="2"/>
  <c r="Q72" i="2" s="1"/>
  <c r="V71" i="2"/>
  <c r="W71" i="2" s="1"/>
  <c r="U71" i="2"/>
  <c r="T71" i="2"/>
  <c r="S71" i="2"/>
  <c r="P71" i="2"/>
  <c r="Q71" i="2" s="1"/>
  <c r="V70" i="2"/>
  <c r="W70" i="2" s="1"/>
  <c r="U70" i="2"/>
  <c r="T70" i="2"/>
  <c r="S70" i="2"/>
  <c r="P70" i="2"/>
  <c r="Q70" i="2" s="1"/>
  <c r="V69" i="2"/>
  <c r="W69" i="2" s="1"/>
  <c r="U69" i="2"/>
  <c r="T69" i="2"/>
  <c r="S69" i="2"/>
  <c r="P69" i="2"/>
  <c r="Q69" i="2" s="1"/>
  <c r="V68" i="2"/>
  <c r="W68" i="2" s="1"/>
  <c r="U68" i="2"/>
  <c r="T68" i="2"/>
  <c r="S68" i="2"/>
  <c r="P68" i="2"/>
  <c r="Q68" i="2" s="1"/>
  <c r="V67" i="2"/>
  <c r="W67" i="2" s="1"/>
  <c r="U67" i="2"/>
  <c r="T67" i="2"/>
  <c r="S67" i="2"/>
  <c r="P67" i="2"/>
  <c r="Q67" i="2" s="1"/>
  <c r="V66" i="2"/>
  <c r="W66" i="2" s="1"/>
  <c r="U66" i="2"/>
  <c r="T66" i="2"/>
  <c r="S66" i="2"/>
  <c r="P66" i="2"/>
  <c r="Q66" i="2" s="1"/>
  <c r="V65" i="2"/>
  <c r="W65" i="2" s="1"/>
  <c r="U65" i="2"/>
  <c r="T65" i="2"/>
  <c r="S65" i="2"/>
  <c r="P65" i="2"/>
  <c r="Q65" i="2" s="1"/>
  <c r="W64" i="2"/>
  <c r="V64" i="2"/>
  <c r="U64" i="2"/>
  <c r="T64" i="2"/>
  <c r="S64" i="2"/>
  <c r="P64" i="2"/>
  <c r="Q64" i="2" s="1"/>
  <c r="V63" i="2"/>
  <c r="W63" i="2" s="1"/>
  <c r="U63" i="2"/>
  <c r="T63" i="2"/>
  <c r="S63" i="2"/>
  <c r="P63" i="2"/>
  <c r="Q63" i="2" s="1"/>
  <c r="V62" i="2"/>
  <c r="W62" i="2" s="1"/>
  <c r="U62" i="2"/>
  <c r="T62" i="2"/>
  <c r="S62" i="2"/>
  <c r="P62" i="2"/>
  <c r="Q62" i="2" s="1"/>
  <c r="V61" i="2"/>
  <c r="W61" i="2" s="1"/>
  <c r="U61" i="2"/>
  <c r="T61" i="2"/>
  <c r="S61" i="2"/>
  <c r="P61" i="2"/>
  <c r="Q61" i="2" s="1"/>
  <c r="V60" i="2"/>
  <c r="W60" i="2" s="1"/>
  <c r="U60" i="2"/>
  <c r="T60" i="2"/>
  <c r="S60" i="2"/>
  <c r="P60" i="2"/>
  <c r="Q60" i="2" s="1"/>
  <c r="V59" i="2"/>
  <c r="W59" i="2" s="1"/>
  <c r="U59" i="2"/>
  <c r="T59" i="2"/>
  <c r="S59" i="2"/>
  <c r="P59" i="2"/>
  <c r="Q59" i="2" s="1"/>
  <c r="V58" i="2"/>
  <c r="W58" i="2" s="1"/>
  <c r="U58" i="2"/>
  <c r="T58" i="2"/>
  <c r="S58" i="2"/>
  <c r="P58" i="2"/>
  <c r="Q58" i="2" s="1"/>
  <c r="V57" i="2"/>
  <c r="W57" i="2" s="1"/>
  <c r="U57" i="2"/>
  <c r="T57" i="2"/>
  <c r="S57" i="2"/>
  <c r="P57" i="2"/>
  <c r="Q57" i="2" s="1"/>
  <c r="V56" i="2"/>
  <c r="W56" i="2" s="1"/>
  <c r="U56" i="2"/>
  <c r="T56" i="2"/>
  <c r="S56" i="2"/>
  <c r="P56" i="2"/>
  <c r="Q56" i="2" s="1"/>
  <c r="V55" i="2"/>
  <c r="W55" i="2" s="1"/>
  <c r="U55" i="2"/>
  <c r="T55" i="2"/>
  <c r="S55" i="2"/>
  <c r="P55" i="2"/>
  <c r="Q55" i="2" s="1"/>
  <c r="V54" i="2"/>
  <c r="W54" i="2" s="1"/>
  <c r="U54" i="2"/>
  <c r="T54" i="2"/>
  <c r="S54" i="2"/>
  <c r="P54" i="2"/>
  <c r="Q54" i="2" s="1"/>
  <c r="V53" i="2"/>
  <c r="W53" i="2" s="1"/>
  <c r="U53" i="2"/>
  <c r="T53" i="2"/>
  <c r="S53" i="2"/>
  <c r="P53" i="2"/>
  <c r="Q53" i="2" s="1"/>
  <c r="V52" i="2"/>
  <c r="W52" i="2" s="1"/>
  <c r="U52" i="2"/>
  <c r="T52" i="2"/>
  <c r="S52" i="2"/>
  <c r="P52" i="2"/>
  <c r="Q52" i="2" s="1"/>
  <c r="V51" i="2"/>
  <c r="W51" i="2" s="1"/>
  <c r="U51" i="2"/>
  <c r="T51" i="2"/>
  <c r="S51" i="2"/>
  <c r="P51" i="2"/>
  <c r="Q51" i="2" s="1"/>
  <c r="V50" i="2"/>
  <c r="W50" i="2" s="1"/>
  <c r="U50" i="2"/>
  <c r="T50" i="2"/>
  <c r="S50" i="2"/>
  <c r="P50" i="2"/>
  <c r="Q50" i="2" s="1"/>
  <c r="V49" i="2"/>
  <c r="W49" i="2" s="1"/>
  <c r="U49" i="2"/>
  <c r="T49" i="2"/>
  <c r="S49" i="2"/>
  <c r="P49" i="2"/>
  <c r="Q49" i="2" s="1"/>
  <c r="W48" i="2"/>
  <c r="V48" i="2"/>
  <c r="U48" i="2"/>
  <c r="T48" i="2"/>
  <c r="S48" i="2"/>
  <c r="P48" i="2"/>
  <c r="Q48" i="2" s="1"/>
  <c r="V47" i="2"/>
  <c r="W47" i="2" s="1"/>
  <c r="U47" i="2"/>
  <c r="T47" i="2"/>
  <c r="S47" i="2"/>
  <c r="P47" i="2"/>
  <c r="Q47" i="2" s="1"/>
  <c r="V46" i="2"/>
  <c r="W46" i="2" s="1"/>
  <c r="U46" i="2"/>
  <c r="T46" i="2"/>
  <c r="S46" i="2"/>
  <c r="P46" i="2"/>
  <c r="Q46" i="2" s="1"/>
  <c r="V45" i="2"/>
  <c r="W45" i="2" s="1"/>
  <c r="U45" i="2"/>
  <c r="T45" i="2"/>
  <c r="S45" i="2"/>
  <c r="P45" i="2"/>
  <c r="Q45" i="2" s="1"/>
  <c r="V44" i="2"/>
  <c r="W44" i="2" s="1"/>
  <c r="U44" i="2"/>
  <c r="T44" i="2"/>
  <c r="S44" i="2"/>
  <c r="P44" i="2"/>
  <c r="Q44" i="2" s="1"/>
  <c r="V43" i="2"/>
  <c r="W43" i="2" s="1"/>
  <c r="U43" i="2"/>
  <c r="T43" i="2"/>
  <c r="S43" i="2"/>
  <c r="P43" i="2"/>
  <c r="Q43" i="2" s="1"/>
  <c r="V42" i="2"/>
  <c r="W42" i="2" s="1"/>
  <c r="U42" i="2"/>
  <c r="T42" i="2"/>
  <c r="S42" i="2"/>
  <c r="P42" i="2"/>
  <c r="Q42" i="2" s="1"/>
  <c r="V41" i="2"/>
  <c r="W41" i="2" s="1"/>
  <c r="U41" i="2"/>
  <c r="T41" i="2"/>
  <c r="S41" i="2"/>
  <c r="P41" i="2"/>
  <c r="Q41" i="2" s="1"/>
  <c r="W40" i="2"/>
  <c r="V40" i="2"/>
  <c r="U40" i="2"/>
  <c r="T40" i="2"/>
  <c r="S40" i="2"/>
  <c r="P40" i="2"/>
  <c r="Q40" i="2" s="1"/>
  <c r="V39" i="2"/>
  <c r="W39" i="2" s="1"/>
  <c r="U39" i="2"/>
  <c r="T39" i="2"/>
  <c r="S39" i="2"/>
  <c r="P39" i="2"/>
  <c r="Q39" i="2" s="1"/>
  <c r="V38" i="2"/>
  <c r="W38" i="2" s="1"/>
  <c r="U38" i="2"/>
  <c r="T38" i="2"/>
  <c r="S38" i="2"/>
  <c r="P38" i="2"/>
  <c r="Q38" i="2" s="1"/>
  <c r="V37" i="2"/>
  <c r="W37" i="2" s="1"/>
  <c r="U37" i="2"/>
  <c r="T37" i="2"/>
  <c r="S37" i="2"/>
  <c r="P37" i="2"/>
  <c r="Q37" i="2" s="1"/>
  <c r="V36" i="2"/>
  <c r="W36" i="2" s="1"/>
  <c r="U36" i="2"/>
  <c r="T36" i="2"/>
  <c r="S36" i="2"/>
  <c r="P36" i="2"/>
  <c r="Q36" i="2" s="1"/>
  <c r="V35" i="2"/>
  <c r="W35" i="2" s="1"/>
  <c r="U35" i="2"/>
  <c r="T35" i="2"/>
  <c r="S35" i="2"/>
  <c r="P35" i="2"/>
  <c r="Q35" i="2" s="1"/>
  <c r="V34" i="2"/>
  <c r="W34" i="2" s="1"/>
  <c r="U34" i="2"/>
  <c r="T34" i="2"/>
  <c r="S34" i="2"/>
  <c r="P34" i="2"/>
  <c r="Q34" i="2" s="1"/>
  <c r="V33" i="2"/>
  <c r="W33" i="2" s="1"/>
  <c r="U33" i="2"/>
  <c r="T33" i="2"/>
  <c r="S33" i="2"/>
  <c r="P33" i="2"/>
  <c r="Q33" i="2" s="1"/>
  <c r="V32" i="2"/>
  <c r="W32" i="2" s="1"/>
  <c r="U32" i="2"/>
  <c r="T32" i="2"/>
  <c r="S32" i="2"/>
  <c r="P32" i="2"/>
  <c r="Q32" i="2" s="1"/>
  <c r="V31" i="2"/>
  <c r="W31" i="2" s="1"/>
  <c r="U31" i="2"/>
  <c r="T31" i="2"/>
  <c r="S31" i="2"/>
  <c r="P31" i="2"/>
  <c r="Q31" i="2" s="1"/>
  <c r="V30" i="2"/>
  <c r="W30" i="2" s="1"/>
  <c r="U30" i="2"/>
  <c r="T30" i="2"/>
  <c r="S30" i="2"/>
  <c r="P30" i="2"/>
  <c r="Q30" i="2" s="1"/>
  <c r="V29" i="2"/>
  <c r="W29" i="2" s="1"/>
  <c r="U29" i="2"/>
  <c r="T29" i="2"/>
  <c r="S29" i="2"/>
  <c r="P29" i="2"/>
  <c r="Q29" i="2" s="1"/>
  <c r="V28" i="2"/>
  <c r="W28" i="2" s="1"/>
  <c r="U28" i="2"/>
  <c r="T28" i="2"/>
  <c r="S28" i="2"/>
  <c r="P28" i="2"/>
  <c r="Q28" i="2" s="1"/>
  <c r="V27" i="2"/>
  <c r="W27" i="2" s="1"/>
  <c r="U27" i="2"/>
  <c r="T27" i="2"/>
  <c r="S27" i="2"/>
  <c r="P27" i="2"/>
  <c r="Q27" i="2" s="1"/>
  <c r="V26" i="2"/>
  <c r="W26" i="2" s="1"/>
  <c r="U26" i="2"/>
  <c r="T26" i="2"/>
  <c r="S26" i="2"/>
  <c r="P26" i="2"/>
  <c r="Q26" i="2" s="1"/>
  <c r="V25" i="2"/>
  <c r="W25" i="2" s="1"/>
  <c r="U25" i="2"/>
  <c r="T25" i="2"/>
  <c r="S25" i="2"/>
  <c r="P25" i="2"/>
  <c r="Q25" i="2" s="1"/>
  <c r="V24" i="2"/>
  <c r="W24" i="2" s="1"/>
  <c r="U24" i="2"/>
  <c r="T24" i="2"/>
  <c r="S24" i="2"/>
  <c r="P24" i="2"/>
  <c r="Q24" i="2" s="1"/>
  <c r="W23" i="2"/>
  <c r="V23" i="2"/>
  <c r="U23" i="2"/>
  <c r="T23" i="2"/>
  <c r="S23" i="2"/>
  <c r="P23" i="2"/>
  <c r="Q23" i="2" s="1"/>
  <c r="V22" i="2"/>
  <c r="W22" i="2" s="1"/>
  <c r="U22" i="2"/>
  <c r="T22" i="2"/>
  <c r="S22" i="2"/>
  <c r="P22" i="2"/>
  <c r="Q22" i="2" s="1"/>
  <c r="V21" i="2"/>
  <c r="W21" i="2" s="1"/>
  <c r="U21" i="2"/>
  <c r="T21" i="2"/>
  <c r="S21" i="2"/>
  <c r="P21" i="2"/>
  <c r="Q21" i="2" s="1"/>
  <c r="V20" i="2"/>
  <c r="W20" i="2" s="1"/>
  <c r="U20" i="2"/>
  <c r="T20" i="2"/>
  <c r="S20" i="2"/>
  <c r="P20" i="2"/>
  <c r="Q20" i="2" s="1"/>
  <c r="V19" i="2"/>
  <c r="W19" i="2" s="1"/>
  <c r="U19" i="2"/>
  <c r="T19" i="2"/>
  <c r="S19" i="2"/>
  <c r="P19" i="2"/>
  <c r="Q19" i="2" s="1"/>
  <c r="V18" i="2"/>
  <c r="W18" i="2" s="1"/>
  <c r="U18" i="2"/>
  <c r="T18" i="2"/>
  <c r="S18" i="2"/>
  <c r="P18" i="2"/>
  <c r="Q18" i="2" s="1"/>
  <c r="V17" i="2"/>
  <c r="W17" i="2" s="1"/>
  <c r="U17" i="2"/>
  <c r="T17" i="2"/>
  <c r="S17" i="2"/>
  <c r="P17" i="2"/>
  <c r="Q17" i="2" s="1"/>
  <c r="V16" i="2"/>
  <c r="W16" i="2" s="1"/>
  <c r="U16" i="2"/>
  <c r="T16" i="2"/>
  <c r="S16" i="2"/>
  <c r="P16" i="2"/>
  <c r="Q16" i="2" s="1"/>
  <c r="V15" i="2"/>
  <c r="W15" i="2" s="1"/>
  <c r="U15" i="2"/>
  <c r="T15" i="2"/>
  <c r="S15" i="2"/>
  <c r="P15" i="2"/>
  <c r="Q15" i="2" s="1"/>
  <c r="V14" i="2"/>
  <c r="W14" i="2" s="1"/>
  <c r="U14" i="2"/>
  <c r="T14" i="2"/>
  <c r="S14" i="2"/>
  <c r="P14" i="2"/>
  <c r="Q14" i="2" s="1"/>
  <c r="V13" i="2"/>
  <c r="W13" i="2" s="1"/>
  <c r="U13" i="2"/>
  <c r="T13" i="2"/>
  <c r="S13" i="2"/>
  <c r="P13" i="2"/>
  <c r="Q13" i="2" s="1"/>
  <c r="V12" i="2"/>
  <c r="W12" i="2" s="1"/>
  <c r="U12" i="2"/>
  <c r="T12" i="2"/>
  <c r="S12" i="2"/>
  <c r="P12" i="2"/>
  <c r="Q12" i="2" s="1"/>
  <c r="V11" i="2"/>
  <c r="W11" i="2" s="1"/>
  <c r="U11" i="2"/>
  <c r="T11" i="2"/>
  <c r="S11" i="2"/>
  <c r="P11" i="2"/>
  <c r="Q11" i="2" s="1"/>
  <c r="V10" i="2"/>
  <c r="W10" i="2" s="1"/>
  <c r="U10" i="2"/>
  <c r="T10" i="2"/>
  <c r="S10" i="2"/>
  <c r="P10" i="2"/>
  <c r="Q10" i="2" s="1"/>
  <c r="V9" i="2"/>
  <c r="W9" i="2" s="1"/>
  <c r="U9" i="2"/>
  <c r="T9" i="2"/>
  <c r="S9" i="2"/>
  <c r="P9" i="2"/>
  <c r="Q9" i="2" s="1"/>
  <c r="V8" i="2"/>
  <c r="W8" i="2" s="1"/>
  <c r="U8" i="2"/>
  <c r="T8" i="2"/>
  <c r="S8" i="2"/>
  <c r="P8" i="2"/>
  <c r="Q8" i="2" s="1"/>
  <c r="V7" i="2"/>
  <c r="W7" i="2" s="1"/>
  <c r="U7" i="2"/>
  <c r="T7" i="2"/>
  <c r="S7" i="2"/>
  <c r="P7" i="2"/>
  <c r="Q7" i="2" s="1"/>
  <c r="V6" i="2"/>
  <c r="W6" i="2" s="1"/>
  <c r="U6" i="2"/>
  <c r="T6" i="2"/>
  <c r="S6" i="2"/>
  <c r="P6" i="2"/>
  <c r="Q6" i="2" s="1"/>
  <c r="V5" i="2"/>
  <c r="U5" i="2"/>
  <c r="T5" i="2"/>
  <c r="S5" i="2"/>
  <c r="P5" i="2"/>
  <c r="AC1006" i="4"/>
  <c r="AC1005" i="4"/>
  <c r="AC1004" i="4"/>
  <c r="AC1003" i="4"/>
  <c r="AC1002" i="4"/>
  <c r="AC1001" i="4"/>
  <c r="AC1000" i="4"/>
  <c r="AC999" i="4"/>
  <c r="AC998" i="4"/>
  <c r="AC997" i="4"/>
  <c r="AC996" i="4"/>
  <c r="AC995" i="4"/>
  <c r="AC994" i="4"/>
  <c r="AC993" i="4"/>
  <c r="AC992" i="4"/>
  <c r="AC991" i="4"/>
  <c r="AC990" i="4"/>
  <c r="AC989" i="4"/>
  <c r="AC988" i="4"/>
  <c r="W988" i="4"/>
  <c r="U988" i="4"/>
  <c r="AC987" i="4"/>
  <c r="W987" i="4"/>
  <c r="U987" i="4"/>
  <c r="AC986" i="4"/>
  <c r="W986" i="4"/>
  <c r="U986" i="4"/>
  <c r="AC985" i="4"/>
  <c r="W985" i="4"/>
  <c r="U985" i="4"/>
  <c r="AC984" i="4"/>
  <c r="W984" i="4"/>
  <c r="U984" i="4"/>
  <c r="AC983" i="4"/>
  <c r="W983" i="4"/>
  <c r="U983" i="4"/>
  <c r="AC982" i="4"/>
  <c r="W982" i="4"/>
  <c r="U982" i="4"/>
  <c r="AC981" i="4"/>
  <c r="W981" i="4"/>
  <c r="U981" i="4"/>
  <c r="AC980" i="4"/>
  <c r="W980" i="4"/>
  <c r="U980" i="4"/>
  <c r="AC979" i="4"/>
  <c r="W979" i="4"/>
  <c r="U979" i="4"/>
  <c r="AC978" i="4"/>
  <c r="U978" i="4"/>
  <c r="AC977" i="4"/>
  <c r="U977" i="4"/>
  <c r="AC976" i="4"/>
  <c r="U976" i="4"/>
  <c r="AC975" i="4"/>
  <c r="U975" i="4"/>
  <c r="AC974" i="4"/>
  <c r="U974" i="4"/>
  <c r="AC973" i="4"/>
  <c r="U973" i="4"/>
  <c r="AC972" i="4"/>
  <c r="U972" i="4"/>
  <c r="AC971" i="4"/>
  <c r="U971" i="4"/>
  <c r="AC970" i="4"/>
  <c r="U970" i="4"/>
  <c r="AC969" i="4"/>
  <c r="U969" i="4"/>
  <c r="AC968" i="4"/>
  <c r="U968" i="4"/>
  <c r="AC967" i="4"/>
  <c r="U967" i="4"/>
  <c r="AC966" i="4"/>
  <c r="U966" i="4"/>
  <c r="AC965" i="4"/>
  <c r="U965" i="4"/>
  <c r="AC964" i="4"/>
  <c r="U964" i="4"/>
  <c r="AC963" i="4"/>
  <c r="U963" i="4"/>
  <c r="AC962" i="4"/>
  <c r="U962" i="4"/>
  <c r="AC961" i="4"/>
  <c r="U961" i="4"/>
  <c r="AC960" i="4"/>
  <c r="AA960" i="4"/>
  <c r="Z960" i="4"/>
  <c r="Y960" i="4"/>
  <c r="U960" i="4"/>
  <c r="AC959" i="4"/>
  <c r="AA959" i="4"/>
  <c r="Z959" i="4"/>
  <c r="Y959" i="4"/>
  <c r="V959" i="4"/>
  <c r="W959" i="4" s="1"/>
  <c r="U959" i="4"/>
  <c r="AC958" i="4"/>
  <c r="AA958" i="4"/>
  <c r="Z958" i="4"/>
  <c r="Y958" i="4"/>
  <c r="V958" i="4"/>
  <c r="W958" i="4" s="1"/>
  <c r="U958" i="4"/>
  <c r="T958" i="4"/>
  <c r="V957" i="4"/>
  <c r="W957" i="4" s="1"/>
  <c r="U957" i="4"/>
  <c r="T957" i="4"/>
  <c r="S957" i="4"/>
  <c r="P957" i="4"/>
  <c r="Q957" i="4" s="1"/>
  <c r="V956" i="4"/>
  <c r="W956" i="4" s="1"/>
  <c r="U956" i="4"/>
  <c r="T956" i="4"/>
  <c r="S956" i="4"/>
  <c r="P956" i="4"/>
  <c r="Q956" i="4" s="1"/>
  <c r="V955" i="4"/>
  <c r="W955" i="4" s="1"/>
  <c r="U955" i="4"/>
  <c r="T955" i="4"/>
  <c r="S955" i="4"/>
  <c r="P955" i="4"/>
  <c r="Q955" i="4" s="1"/>
  <c r="V954" i="4"/>
  <c r="W954" i="4" s="1"/>
  <c r="U954" i="4"/>
  <c r="T954" i="4"/>
  <c r="S954" i="4"/>
  <c r="P954" i="4"/>
  <c r="Q954" i="4" s="1"/>
  <c r="V953" i="4"/>
  <c r="W953" i="4" s="1"/>
  <c r="U953" i="4"/>
  <c r="T953" i="4"/>
  <c r="S953" i="4"/>
  <c r="P953" i="4"/>
  <c r="Q953" i="4" s="1"/>
  <c r="V952" i="4"/>
  <c r="W952" i="4" s="1"/>
  <c r="U952" i="4"/>
  <c r="T952" i="4"/>
  <c r="S952" i="4"/>
  <c r="P952" i="4"/>
  <c r="Q952" i="4" s="1"/>
  <c r="V951" i="4"/>
  <c r="W951" i="4" s="1"/>
  <c r="U951" i="4"/>
  <c r="T951" i="4"/>
  <c r="S951" i="4"/>
  <c r="P951" i="4"/>
  <c r="Q951" i="4" s="1"/>
  <c r="V950" i="4"/>
  <c r="W950" i="4" s="1"/>
  <c r="U950" i="4"/>
  <c r="T950" i="4"/>
  <c r="S950" i="4"/>
  <c r="P950" i="4"/>
  <c r="Q950" i="4" s="1"/>
  <c r="V949" i="4"/>
  <c r="W949" i="4" s="1"/>
  <c r="U949" i="4"/>
  <c r="T949" i="4"/>
  <c r="S949" i="4"/>
  <c r="P949" i="4"/>
  <c r="Q949" i="4" s="1"/>
  <c r="V948" i="4"/>
  <c r="W948" i="4" s="1"/>
  <c r="U948" i="4"/>
  <c r="T948" i="4"/>
  <c r="S948" i="4"/>
  <c r="Q948" i="4"/>
  <c r="P948" i="4"/>
  <c r="V947" i="4"/>
  <c r="W947" i="4" s="1"/>
  <c r="U947" i="4"/>
  <c r="T947" i="4"/>
  <c r="S947" i="4"/>
  <c r="P947" i="4"/>
  <c r="Q947" i="4" s="1"/>
  <c r="V946" i="4"/>
  <c r="W946" i="4" s="1"/>
  <c r="U946" i="4"/>
  <c r="T946" i="4"/>
  <c r="S946" i="4"/>
  <c r="P946" i="4"/>
  <c r="Q946" i="4" s="1"/>
  <c r="V945" i="4"/>
  <c r="W945" i="4" s="1"/>
  <c r="U945" i="4"/>
  <c r="T945" i="4"/>
  <c r="S945" i="4"/>
  <c r="P945" i="4"/>
  <c r="Q945" i="4" s="1"/>
  <c r="V944" i="4"/>
  <c r="W944" i="4" s="1"/>
  <c r="U944" i="4"/>
  <c r="T944" i="4"/>
  <c r="S944" i="4"/>
  <c r="P944" i="4"/>
  <c r="Q944" i="4" s="1"/>
  <c r="V943" i="4"/>
  <c r="W943" i="4" s="1"/>
  <c r="U943" i="4"/>
  <c r="T943" i="4"/>
  <c r="S943" i="4"/>
  <c r="P943" i="4"/>
  <c r="Q943" i="4" s="1"/>
  <c r="V942" i="4"/>
  <c r="W942" i="4" s="1"/>
  <c r="U942" i="4"/>
  <c r="T942" i="4"/>
  <c r="S942" i="4"/>
  <c r="P942" i="4"/>
  <c r="Q942" i="4" s="1"/>
  <c r="V941" i="4"/>
  <c r="W941" i="4" s="1"/>
  <c r="U941" i="4"/>
  <c r="T941" i="4"/>
  <c r="S941" i="4"/>
  <c r="Q941" i="4"/>
  <c r="P941" i="4"/>
  <c r="V940" i="4"/>
  <c r="W940" i="4" s="1"/>
  <c r="U940" i="4"/>
  <c r="T940" i="4"/>
  <c r="S940" i="4"/>
  <c r="P940" i="4"/>
  <c r="Q940" i="4" s="1"/>
  <c r="V939" i="4"/>
  <c r="W939" i="4" s="1"/>
  <c r="U939" i="4"/>
  <c r="T939" i="4"/>
  <c r="S939" i="4"/>
  <c r="P939" i="4"/>
  <c r="Q939" i="4" s="1"/>
  <c r="V938" i="4"/>
  <c r="W938" i="4" s="1"/>
  <c r="U938" i="4"/>
  <c r="T938" i="4"/>
  <c r="S938" i="4"/>
  <c r="P938" i="4"/>
  <c r="Q938" i="4" s="1"/>
  <c r="V937" i="4"/>
  <c r="W937" i="4" s="1"/>
  <c r="U937" i="4"/>
  <c r="T937" i="4"/>
  <c r="S937" i="4"/>
  <c r="P937" i="4"/>
  <c r="Q937" i="4" s="1"/>
  <c r="V936" i="4"/>
  <c r="W936" i="4" s="1"/>
  <c r="U936" i="4"/>
  <c r="T936" i="4"/>
  <c r="S936" i="4"/>
  <c r="P936" i="4"/>
  <c r="Q936" i="4" s="1"/>
  <c r="V935" i="4"/>
  <c r="W935" i="4" s="1"/>
  <c r="U935" i="4"/>
  <c r="T935" i="4"/>
  <c r="S935" i="4"/>
  <c r="P935" i="4"/>
  <c r="Q935" i="4" s="1"/>
  <c r="V934" i="4"/>
  <c r="W934" i="4" s="1"/>
  <c r="U934" i="4"/>
  <c r="T934" i="4"/>
  <c r="S934" i="4"/>
  <c r="P934" i="4"/>
  <c r="Q934" i="4" s="1"/>
  <c r="V933" i="4"/>
  <c r="W933" i="4" s="1"/>
  <c r="U933" i="4"/>
  <c r="T933" i="4"/>
  <c r="S933" i="4"/>
  <c r="P933" i="4"/>
  <c r="Q933" i="4" s="1"/>
  <c r="V932" i="4"/>
  <c r="W932" i="4" s="1"/>
  <c r="U932" i="4"/>
  <c r="T932" i="4"/>
  <c r="S932" i="4"/>
  <c r="P932" i="4"/>
  <c r="Q932" i="4" s="1"/>
  <c r="V931" i="4"/>
  <c r="W931" i="4" s="1"/>
  <c r="U931" i="4"/>
  <c r="T931" i="4"/>
  <c r="S931" i="4"/>
  <c r="P931" i="4"/>
  <c r="Q931" i="4" s="1"/>
  <c r="V930" i="4"/>
  <c r="W930" i="4" s="1"/>
  <c r="U930" i="4"/>
  <c r="T930" i="4"/>
  <c r="S930" i="4"/>
  <c r="P930" i="4"/>
  <c r="Q930" i="4" s="1"/>
  <c r="V929" i="4"/>
  <c r="W929" i="4" s="1"/>
  <c r="U929" i="4"/>
  <c r="T929" i="4"/>
  <c r="S929" i="4"/>
  <c r="P929" i="4"/>
  <c r="Q929" i="4" s="1"/>
  <c r="V928" i="4"/>
  <c r="W928" i="4" s="1"/>
  <c r="U928" i="4"/>
  <c r="T928" i="4"/>
  <c r="S928" i="4"/>
  <c r="P928" i="4"/>
  <c r="Q928" i="4" s="1"/>
  <c r="V927" i="4"/>
  <c r="W927" i="4" s="1"/>
  <c r="U927" i="4"/>
  <c r="T927" i="4"/>
  <c r="S927" i="4"/>
  <c r="P927" i="4"/>
  <c r="Q927" i="4" s="1"/>
  <c r="V926" i="4"/>
  <c r="W926" i="4" s="1"/>
  <c r="U926" i="4"/>
  <c r="T926" i="4"/>
  <c r="S926" i="4"/>
  <c r="P926" i="4"/>
  <c r="Q926" i="4" s="1"/>
  <c r="V925" i="4"/>
  <c r="W925" i="4" s="1"/>
  <c r="U925" i="4"/>
  <c r="T925" i="4"/>
  <c r="S925" i="4"/>
  <c r="P925" i="4"/>
  <c r="Q925" i="4" s="1"/>
  <c r="V924" i="4"/>
  <c r="W924" i="4" s="1"/>
  <c r="U924" i="4"/>
  <c r="T924" i="4"/>
  <c r="S924" i="4"/>
  <c r="P924" i="4"/>
  <c r="Q924" i="4" s="1"/>
  <c r="V923" i="4"/>
  <c r="W923" i="4" s="1"/>
  <c r="U923" i="4"/>
  <c r="T923" i="4"/>
  <c r="S923" i="4"/>
  <c r="P923" i="4"/>
  <c r="Q923" i="4" s="1"/>
  <c r="V922" i="4"/>
  <c r="W922" i="4" s="1"/>
  <c r="U922" i="4"/>
  <c r="T922" i="4"/>
  <c r="S922" i="4"/>
  <c r="P922" i="4"/>
  <c r="Q922" i="4" s="1"/>
  <c r="V921" i="4"/>
  <c r="W921" i="4" s="1"/>
  <c r="U921" i="4"/>
  <c r="T921" i="4"/>
  <c r="S921" i="4"/>
  <c r="P921" i="4"/>
  <c r="Q921" i="4" s="1"/>
  <c r="V920" i="4"/>
  <c r="W920" i="4" s="1"/>
  <c r="U920" i="4"/>
  <c r="T920" i="4"/>
  <c r="S920" i="4"/>
  <c r="P920" i="4"/>
  <c r="Q920" i="4" s="1"/>
  <c r="V919" i="4"/>
  <c r="W919" i="4" s="1"/>
  <c r="U919" i="4"/>
  <c r="T919" i="4"/>
  <c r="S919" i="4"/>
  <c r="P919" i="4"/>
  <c r="Q919" i="4" s="1"/>
  <c r="V918" i="4"/>
  <c r="W918" i="4" s="1"/>
  <c r="U918" i="4"/>
  <c r="T918" i="4"/>
  <c r="S918" i="4"/>
  <c r="P918" i="4"/>
  <c r="Q918" i="4" s="1"/>
  <c r="V917" i="4"/>
  <c r="W917" i="4" s="1"/>
  <c r="U917" i="4"/>
  <c r="T917" i="4"/>
  <c r="S917" i="4"/>
  <c r="P917" i="4"/>
  <c r="Q917" i="4" s="1"/>
  <c r="V916" i="4"/>
  <c r="W916" i="4" s="1"/>
  <c r="U916" i="4"/>
  <c r="T916" i="4"/>
  <c r="S916" i="4"/>
  <c r="P916" i="4"/>
  <c r="Q916" i="4" s="1"/>
  <c r="V915" i="4"/>
  <c r="W915" i="4" s="1"/>
  <c r="U915" i="4"/>
  <c r="T915" i="4"/>
  <c r="S915" i="4"/>
  <c r="P915" i="4"/>
  <c r="Q915" i="4" s="1"/>
  <c r="V914" i="4"/>
  <c r="W914" i="4" s="1"/>
  <c r="U914" i="4"/>
  <c r="T914" i="4"/>
  <c r="S914" i="4"/>
  <c r="P914" i="4"/>
  <c r="Q914" i="4" s="1"/>
  <c r="V913" i="4"/>
  <c r="W913" i="4" s="1"/>
  <c r="U913" i="4"/>
  <c r="T913" i="4"/>
  <c r="S913" i="4"/>
  <c r="P913" i="4"/>
  <c r="Q913" i="4" s="1"/>
  <c r="V912" i="4"/>
  <c r="W912" i="4" s="1"/>
  <c r="U912" i="4"/>
  <c r="T912" i="4"/>
  <c r="S912" i="4"/>
  <c r="P912" i="4"/>
  <c r="Q912" i="4" s="1"/>
  <c r="V911" i="4"/>
  <c r="W911" i="4" s="1"/>
  <c r="U911" i="4"/>
  <c r="T911" i="4"/>
  <c r="S911" i="4"/>
  <c r="P911" i="4"/>
  <c r="Q911" i="4" s="1"/>
  <c r="W910" i="4"/>
  <c r="V910" i="4"/>
  <c r="U910" i="4"/>
  <c r="T910" i="4"/>
  <c r="S910" i="4"/>
  <c r="P910" i="4"/>
  <c r="Q910" i="4" s="1"/>
  <c r="V909" i="4"/>
  <c r="W909" i="4" s="1"/>
  <c r="U909" i="4"/>
  <c r="T909" i="4"/>
  <c r="S909" i="4"/>
  <c r="P909" i="4"/>
  <c r="Q909" i="4" s="1"/>
  <c r="V908" i="4"/>
  <c r="W908" i="4" s="1"/>
  <c r="U908" i="4"/>
  <c r="T908" i="4"/>
  <c r="S908" i="4"/>
  <c r="P908" i="4"/>
  <c r="Q908" i="4" s="1"/>
  <c r="V907" i="4"/>
  <c r="W907" i="4" s="1"/>
  <c r="U907" i="4"/>
  <c r="T907" i="4"/>
  <c r="S907" i="4"/>
  <c r="P907" i="4"/>
  <c r="Q907" i="4" s="1"/>
  <c r="V906" i="4"/>
  <c r="W906" i="4" s="1"/>
  <c r="U906" i="4"/>
  <c r="T906" i="4"/>
  <c r="S906" i="4"/>
  <c r="P906" i="4"/>
  <c r="Q906" i="4" s="1"/>
  <c r="V905" i="4"/>
  <c r="W905" i="4" s="1"/>
  <c r="U905" i="4"/>
  <c r="T905" i="4"/>
  <c r="S905" i="4"/>
  <c r="P905" i="4"/>
  <c r="Q905" i="4" s="1"/>
  <c r="V904" i="4"/>
  <c r="W904" i="4" s="1"/>
  <c r="U904" i="4"/>
  <c r="T904" i="4"/>
  <c r="S904" i="4"/>
  <c r="P904" i="4"/>
  <c r="Q904" i="4" s="1"/>
  <c r="V903" i="4"/>
  <c r="W903" i="4" s="1"/>
  <c r="U903" i="4"/>
  <c r="T903" i="4"/>
  <c r="S903" i="4"/>
  <c r="P903" i="4"/>
  <c r="Q903" i="4" s="1"/>
  <c r="V902" i="4"/>
  <c r="W902" i="4" s="1"/>
  <c r="U902" i="4"/>
  <c r="T902" i="4"/>
  <c r="S902" i="4"/>
  <c r="P902" i="4"/>
  <c r="Q902" i="4" s="1"/>
  <c r="V901" i="4"/>
  <c r="W901" i="4" s="1"/>
  <c r="U901" i="4"/>
  <c r="T901" i="4"/>
  <c r="S901" i="4"/>
  <c r="P901" i="4"/>
  <c r="Q901" i="4" s="1"/>
  <c r="V900" i="4"/>
  <c r="W900" i="4" s="1"/>
  <c r="U900" i="4"/>
  <c r="T900" i="4"/>
  <c r="S900" i="4"/>
  <c r="P900" i="4"/>
  <c r="Q900" i="4" s="1"/>
  <c r="V899" i="4"/>
  <c r="W899" i="4" s="1"/>
  <c r="U899" i="4"/>
  <c r="T899" i="4"/>
  <c r="S899" i="4"/>
  <c r="P899" i="4"/>
  <c r="Q899" i="4" s="1"/>
  <c r="V898" i="4"/>
  <c r="W898" i="4" s="1"/>
  <c r="U898" i="4"/>
  <c r="T898" i="4"/>
  <c r="S898" i="4"/>
  <c r="P898" i="4"/>
  <c r="Q898" i="4" s="1"/>
  <c r="V897" i="4"/>
  <c r="W897" i="4" s="1"/>
  <c r="U897" i="4"/>
  <c r="T897" i="4"/>
  <c r="S897" i="4"/>
  <c r="P897" i="4"/>
  <c r="Q897" i="4" s="1"/>
  <c r="V896" i="4"/>
  <c r="W896" i="4" s="1"/>
  <c r="U896" i="4"/>
  <c r="T896" i="4"/>
  <c r="S896" i="4"/>
  <c r="P896" i="4"/>
  <c r="Q896" i="4" s="1"/>
  <c r="V895" i="4"/>
  <c r="W895" i="4" s="1"/>
  <c r="U895" i="4"/>
  <c r="T895" i="4"/>
  <c r="S895" i="4"/>
  <c r="P895" i="4"/>
  <c r="Q895" i="4" s="1"/>
  <c r="V894" i="4"/>
  <c r="W894" i="4" s="1"/>
  <c r="U894" i="4"/>
  <c r="T894" i="4"/>
  <c r="S894" i="4"/>
  <c r="P894" i="4"/>
  <c r="Q894" i="4" s="1"/>
  <c r="V893" i="4"/>
  <c r="W893" i="4" s="1"/>
  <c r="U893" i="4"/>
  <c r="T893" i="4"/>
  <c r="S893" i="4"/>
  <c r="P893" i="4"/>
  <c r="Q893" i="4" s="1"/>
  <c r="V892" i="4"/>
  <c r="W892" i="4" s="1"/>
  <c r="U892" i="4"/>
  <c r="T892" i="4"/>
  <c r="S892" i="4"/>
  <c r="P892" i="4"/>
  <c r="Q892" i="4" s="1"/>
  <c r="V891" i="4"/>
  <c r="W891" i="4" s="1"/>
  <c r="U891" i="4"/>
  <c r="T891" i="4"/>
  <c r="S891" i="4"/>
  <c r="P891" i="4"/>
  <c r="Q891" i="4" s="1"/>
  <c r="V890" i="4"/>
  <c r="W890" i="4" s="1"/>
  <c r="U890" i="4"/>
  <c r="T890" i="4"/>
  <c r="S890" i="4"/>
  <c r="P890" i="4"/>
  <c r="Q890" i="4" s="1"/>
  <c r="V889" i="4"/>
  <c r="W889" i="4" s="1"/>
  <c r="U889" i="4"/>
  <c r="T889" i="4"/>
  <c r="S889" i="4"/>
  <c r="P889" i="4"/>
  <c r="Q889" i="4" s="1"/>
  <c r="V888" i="4"/>
  <c r="W888" i="4" s="1"/>
  <c r="U888" i="4"/>
  <c r="T888" i="4"/>
  <c r="S888" i="4"/>
  <c r="P888" i="4"/>
  <c r="Q888" i="4" s="1"/>
  <c r="V887" i="4"/>
  <c r="W887" i="4" s="1"/>
  <c r="U887" i="4"/>
  <c r="T887" i="4"/>
  <c r="S887" i="4"/>
  <c r="P887" i="4"/>
  <c r="Q887" i="4" s="1"/>
  <c r="V886" i="4"/>
  <c r="W886" i="4" s="1"/>
  <c r="U886" i="4"/>
  <c r="T886" i="4"/>
  <c r="S886" i="4"/>
  <c r="P886" i="4"/>
  <c r="Q886" i="4" s="1"/>
  <c r="V885" i="4"/>
  <c r="W885" i="4" s="1"/>
  <c r="U885" i="4"/>
  <c r="T885" i="4"/>
  <c r="S885" i="4"/>
  <c r="P885" i="4"/>
  <c r="Q885" i="4" s="1"/>
  <c r="V884" i="4"/>
  <c r="W884" i="4" s="1"/>
  <c r="U884" i="4"/>
  <c r="T884" i="4"/>
  <c r="S884" i="4"/>
  <c r="P884" i="4"/>
  <c r="Q884" i="4" s="1"/>
  <c r="V883" i="4"/>
  <c r="W883" i="4" s="1"/>
  <c r="U883" i="4"/>
  <c r="T883" i="4"/>
  <c r="S883" i="4"/>
  <c r="P883" i="4"/>
  <c r="Q883" i="4" s="1"/>
  <c r="V882" i="4"/>
  <c r="W882" i="4" s="1"/>
  <c r="U882" i="4"/>
  <c r="T882" i="4"/>
  <c r="S882" i="4"/>
  <c r="P882" i="4"/>
  <c r="Q882" i="4" s="1"/>
  <c r="V881" i="4"/>
  <c r="W881" i="4" s="1"/>
  <c r="U881" i="4"/>
  <c r="T881" i="4"/>
  <c r="S881" i="4"/>
  <c r="P881" i="4"/>
  <c r="Q881" i="4" s="1"/>
  <c r="V880" i="4"/>
  <c r="W880" i="4" s="1"/>
  <c r="U880" i="4"/>
  <c r="T880" i="4"/>
  <c r="S880" i="4"/>
  <c r="P880" i="4"/>
  <c r="Q880" i="4" s="1"/>
  <c r="V879" i="4"/>
  <c r="W879" i="4" s="1"/>
  <c r="U879" i="4"/>
  <c r="T879" i="4"/>
  <c r="S879" i="4"/>
  <c r="P879" i="4"/>
  <c r="Q879" i="4" s="1"/>
  <c r="V878" i="4"/>
  <c r="W878" i="4" s="1"/>
  <c r="U878" i="4"/>
  <c r="T878" i="4"/>
  <c r="S878" i="4"/>
  <c r="P878" i="4"/>
  <c r="Q878" i="4" s="1"/>
  <c r="V877" i="4"/>
  <c r="W877" i="4" s="1"/>
  <c r="U877" i="4"/>
  <c r="T877" i="4"/>
  <c r="S877" i="4"/>
  <c r="P877" i="4"/>
  <c r="Q877" i="4" s="1"/>
  <c r="V876" i="4"/>
  <c r="W876" i="4" s="1"/>
  <c r="U876" i="4"/>
  <c r="T876" i="4"/>
  <c r="S876" i="4"/>
  <c r="P876" i="4"/>
  <c r="Q876" i="4" s="1"/>
  <c r="V875" i="4"/>
  <c r="W875" i="4" s="1"/>
  <c r="U875" i="4"/>
  <c r="T875" i="4"/>
  <c r="S875" i="4"/>
  <c r="P875" i="4"/>
  <c r="Q875" i="4" s="1"/>
  <c r="V874" i="4"/>
  <c r="W874" i="4" s="1"/>
  <c r="U874" i="4"/>
  <c r="T874" i="4"/>
  <c r="S874" i="4"/>
  <c r="P874" i="4"/>
  <c r="Q874" i="4" s="1"/>
  <c r="W873" i="4"/>
  <c r="V873" i="4"/>
  <c r="U873" i="4"/>
  <c r="T873" i="4"/>
  <c r="S873" i="4"/>
  <c r="P873" i="4"/>
  <c r="Q873" i="4" s="1"/>
  <c r="V872" i="4"/>
  <c r="W872" i="4" s="1"/>
  <c r="U872" i="4"/>
  <c r="T872" i="4"/>
  <c r="S872" i="4"/>
  <c r="P872" i="4"/>
  <c r="Q872" i="4" s="1"/>
  <c r="W871" i="4"/>
  <c r="V871" i="4"/>
  <c r="U871" i="4"/>
  <c r="T871" i="4"/>
  <c r="S871" i="4"/>
  <c r="P871" i="4"/>
  <c r="Q871" i="4" s="1"/>
  <c r="V870" i="4"/>
  <c r="W870" i="4" s="1"/>
  <c r="U870" i="4"/>
  <c r="T870" i="4"/>
  <c r="S870" i="4"/>
  <c r="P870" i="4"/>
  <c r="Q870" i="4" s="1"/>
  <c r="W869" i="4"/>
  <c r="V869" i="4"/>
  <c r="U869" i="4"/>
  <c r="T869" i="4"/>
  <c r="S869" i="4"/>
  <c r="P869" i="4"/>
  <c r="Q869" i="4" s="1"/>
  <c r="V868" i="4"/>
  <c r="W868" i="4" s="1"/>
  <c r="U868" i="4"/>
  <c r="T868" i="4"/>
  <c r="S868" i="4"/>
  <c r="P868" i="4"/>
  <c r="Q868" i="4" s="1"/>
  <c r="V867" i="4"/>
  <c r="W867" i="4" s="1"/>
  <c r="U867" i="4"/>
  <c r="T867" i="4"/>
  <c r="S867" i="4"/>
  <c r="P867" i="4"/>
  <c r="Q867" i="4" s="1"/>
  <c r="V866" i="4"/>
  <c r="W866" i="4" s="1"/>
  <c r="U866" i="4"/>
  <c r="T866" i="4"/>
  <c r="S866" i="4"/>
  <c r="P866" i="4"/>
  <c r="Q866" i="4" s="1"/>
  <c r="V865" i="4"/>
  <c r="W865" i="4" s="1"/>
  <c r="U865" i="4"/>
  <c r="T865" i="4"/>
  <c r="S865" i="4"/>
  <c r="P865" i="4"/>
  <c r="Q865" i="4" s="1"/>
  <c r="V864" i="4"/>
  <c r="W864" i="4" s="1"/>
  <c r="U864" i="4"/>
  <c r="T864" i="4"/>
  <c r="S864" i="4"/>
  <c r="P864" i="4"/>
  <c r="Q864" i="4" s="1"/>
  <c r="V863" i="4"/>
  <c r="W863" i="4" s="1"/>
  <c r="U863" i="4"/>
  <c r="T863" i="4"/>
  <c r="S863" i="4"/>
  <c r="P863" i="4"/>
  <c r="Q863" i="4" s="1"/>
  <c r="V862" i="4"/>
  <c r="W862" i="4" s="1"/>
  <c r="U862" i="4"/>
  <c r="T862" i="4"/>
  <c r="S862" i="4"/>
  <c r="P862" i="4"/>
  <c r="Q862" i="4" s="1"/>
  <c r="V861" i="4"/>
  <c r="W861" i="4" s="1"/>
  <c r="U861" i="4"/>
  <c r="T861" i="4"/>
  <c r="S861" i="4"/>
  <c r="P861" i="4"/>
  <c r="Q861" i="4" s="1"/>
  <c r="V860" i="4"/>
  <c r="W860" i="4" s="1"/>
  <c r="U860" i="4"/>
  <c r="T860" i="4"/>
  <c r="S860" i="4"/>
  <c r="P860" i="4"/>
  <c r="Q860" i="4" s="1"/>
  <c r="V859" i="4"/>
  <c r="W859" i="4" s="1"/>
  <c r="U859" i="4"/>
  <c r="T859" i="4"/>
  <c r="S859" i="4"/>
  <c r="P859" i="4"/>
  <c r="Q859" i="4" s="1"/>
  <c r="V858" i="4"/>
  <c r="W858" i="4" s="1"/>
  <c r="U858" i="4"/>
  <c r="T858" i="4"/>
  <c r="S858" i="4"/>
  <c r="P858" i="4"/>
  <c r="Q858" i="4" s="1"/>
  <c r="V857" i="4"/>
  <c r="W857" i="4" s="1"/>
  <c r="U857" i="4"/>
  <c r="T857" i="4"/>
  <c r="S857" i="4"/>
  <c r="P857" i="4"/>
  <c r="Q857" i="4" s="1"/>
  <c r="V856" i="4"/>
  <c r="W856" i="4" s="1"/>
  <c r="U856" i="4"/>
  <c r="T856" i="4"/>
  <c r="S856" i="4"/>
  <c r="P856" i="4"/>
  <c r="Q856" i="4" s="1"/>
  <c r="V855" i="4"/>
  <c r="W855" i="4" s="1"/>
  <c r="U855" i="4"/>
  <c r="T855" i="4"/>
  <c r="S855" i="4"/>
  <c r="P855" i="4"/>
  <c r="Q855" i="4" s="1"/>
  <c r="V854" i="4"/>
  <c r="W854" i="4" s="1"/>
  <c r="U854" i="4"/>
  <c r="T854" i="4"/>
  <c r="S854" i="4"/>
  <c r="P854" i="4"/>
  <c r="Q854" i="4" s="1"/>
  <c r="V853" i="4"/>
  <c r="W853" i="4" s="1"/>
  <c r="U853" i="4"/>
  <c r="T853" i="4"/>
  <c r="S853" i="4"/>
  <c r="P853" i="4"/>
  <c r="Q853" i="4" s="1"/>
  <c r="V852" i="4"/>
  <c r="W852" i="4" s="1"/>
  <c r="U852" i="4"/>
  <c r="T852" i="4"/>
  <c r="S852" i="4"/>
  <c r="P852" i="4"/>
  <c r="Q852" i="4" s="1"/>
  <c r="V851" i="4"/>
  <c r="W851" i="4" s="1"/>
  <c r="U851" i="4"/>
  <c r="T851" i="4"/>
  <c r="S851" i="4"/>
  <c r="P851" i="4"/>
  <c r="Q851" i="4" s="1"/>
  <c r="V850" i="4"/>
  <c r="W850" i="4" s="1"/>
  <c r="U850" i="4"/>
  <c r="T850" i="4"/>
  <c r="S850" i="4"/>
  <c r="P850" i="4"/>
  <c r="Q850" i="4" s="1"/>
  <c r="V849" i="4"/>
  <c r="W849" i="4" s="1"/>
  <c r="U849" i="4"/>
  <c r="T849" i="4"/>
  <c r="S849" i="4"/>
  <c r="P849" i="4"/>
  <c r="Q849" i="4" s="1"/>
  <c r="V848" i="4"/>
  <c r="W848" i="4" s="1"/>
  <c r="U848" i="4"/>
  <c r="T848" i="4"/>
  <c r="S848" i="4"/>
  <c r="P848" i="4"/>
  <c r="Q848" i="4" s="1"/>
  <c r="V847" i="4"/>
  <c r="W847" i="4" s="1"/>
  <c r="U847" i="4"/>
  <c r="T847" i="4"/>
  <c r="S847" i="4"/>
  <c r="P847" i="4"/>
  <c r="Q847" i="4" s="1"/>
  <c r="V846" i="4"/>
  <c r="W846" i="4" s="1"/>
  <c r="U846" i="4"/>
  <c r="T846" i="4"/>
  <c r="S846" i="4"/>
  <c r="P846" i="4"/>
  <c r="Q846" i="4" s="1"/>
  <c r="V845" i="4"/>
  <c r="W845" i="4" s="1"/>
  <c r="U845" i="4"/>
  <c r="T845" i="4"/>
  <c r="S845" i="4"/>
  <c r="P845" i="4"/>
  <c r="Q845" i="4" s="1"/>
  <c r="V844" i="4"/>
  <c r="W844" i="4" s="1"/>
  <c r="U844" i="4"/>
  <c r="T844" i="4"/>
  <c r="S844" i="4"/>
  <c r="P844" i="4"/>
  <c r="Q844" i="4" s="1"/>
  <c r="V843" i="4"/>
  <c r="W843" i="4" s="1"/>
  <c r="U843" i="4"/>
  <c r="T843" i="4"/>
  <c r="S843" i="4"/>
  <c r="P843" i="4"/>
  <c r="Q843" i="4" s="1"/>
  <c r="V842" i="4"/>
  <c r="W842" i="4" s="1"/>
  <c r="U842" i="4"/>
  <c r="T842" i="4"/>
  <c r="S842" i="4"/>
  <c r="P842" i="4"/>
  <c r="Q842" i="4" s="1"/>
  <c r="V841" i="4"/>
  <c r="W841" i="4" s="1"/>
  <c r="U841" i="4"/>
  <c r="T841" i="4"/>
  <c r="S841" i="4"/>
  <c r="P841" i="4"/>
  <c r="Q841" i="4" s="1"/>
  <c r="V840" i="4"/>
  <c r="W840" i="4" s="1"/>
  <c r="U840" i="4"/>
  <c r="T840" i="4"/>
  <c r="S840" i="4"/>
  <c r="P840" i="4"/>
  <c r="Q840" i="4" s="1"/>
  <c r="V839" i="4"/>
  <c r="W839" i="4" s="1"/>
  <c r="U839" i="4"/>
  <c r="T839" i="4"/>
  <c r="S839" i="4"/>
  <c r="P839" i="4"/>
  <c r="Q839" i="4" s="1"/>
  <c r="V838" i="4"/>
  <c r="W838" i="4" s="1"/>
  <c r="U838" i="4"/>
  <c r="T838" i="4"/>
  <c r="S838" i="4"/>
  <c r="P838" i="4"/>
  <c r="Q838" i="4" s="1"/>
  <c r="V837" i="4"/>
  <c r="W837" i="4" s="1"/>
  <c r="U837" i="4"/>
  <c r="T837" i="4"/>
  <c r="S837" i="4"/>
  <c r="P837" i="4"/>
  <c r="Q837" i="4" s="1"/>
  <c r="V836" i="4"/>
  <c r="W836" i="4" s="1"/>
  <c r="U836" i="4"/>
  <c r="T836" i="4"/>
  <c r="S836" i="4"/>
  <c r="P836" i="4"/>
  <c r="Q836" i="4" s="1"/>
  <c r="V835" i="4"/>
  <c r="W835" i="4" s="1"/>
  <c r="U835" i="4"/>
  <c r="T835" i="4"/>
  <c r="S835" i="4"/>
  <c r="P835" i="4"/>
  <c r="Q835" i="4" s="1"/>
  <c r="V834" i="4"/>
  <c r="W834" i="4" s="1"/>
  <c r="U834" i="4"/>
  <c r="T834" i="4"/>
  <c r="S834" i="4"/>
  <c r="P834" i="4"/>
  <c r="Q834" i="4" s="1"/>
  <c r="V833" i="4"/>
  <c r="W833" i="4" s="1"/>
  <c r="U833" i="4"/>
  <c r="T833" i="4"/>
  <c r="S833" i="4"/>
  <c r="P833" i="4"/>
  <c r="Q833" i="4" s="1"/>
  <c r="V832" i="4"/>
  <c r="W832" i="4" s="1"/>
  <c r="U832" i="4"/>
  <c r="T832" i="4"/>
  <c r="S832" i="4"/>
  <c r="P832" i="4"/>
  <c r="Q832" i="4" s="1"/>
  <c r="V831" i="4"/>
  <c r="W831" i="4" s="1"/>
  <c r="U831" i="4"/>
  <c r="T831" i="4"/>
  <c r="S831" i="4"/>
  <c r="P831" i="4"/>
  <c r="Q831" i="4" s="1"/>
  <c r="V830" i="4"/>
  <c r="W830" i="4" s="1"/>
  <c r="U830" i="4"/>
  <c r="T830" i="4"/>
  <c r="S830" i="4"/>
  <c r="P830" i="4"/>
  <c r="Q830" i="4" s="1"/>
  <c r="V829" i="4"/>
  <c r="W829" i="4" s="1"/>
  <c r="U829" i="4"/>
  <c r="T829" i="4"/>
  <c r="S829" i="4"/>
  <c r="P829" i="4"/>
  <c r="Q829" i="4" s="1"/>
  <c r="V828" i="4"/>
  <c r="W828" i="4" s="1"/>
  <c r="U828" i="4"/>
  <c r="T828" i="4"/>
  <c r="S828" i="4"/>
  <c r="P828" i="4"/>
  <c r="Q828" i="4" s="1"/>
  <c r="V827" i="4"/>
  <c r="W827" i="4" s="1"/>
  <c r="U827" i="4"/>
  <c r="T827" i="4"/>
  <c r="S827" i="4"/>
  <c r="P827" i="4"/>
  <c r="Q827" i="4" s="1"/>
  <c r="V826" i="4"/>
  <c r="W826" i="4" s="1"/>
  <c r="U826" i="4"/>
  <c r="T826" i="4"/>
  <c r="S826" i="4"/>
  <c r="P826" i="4"/>
  <c r="Q826" i="4" s="1"/>
  <c r="V825" i="4"/>
  <c r="W825" i="4" s="1"/>
  <c r="U825" i="4"/>
  <c r="T825" i="4"/>
  <c r="S825" i="4"/>
  <c r="P825" i="4"/>
  <c r="Q825" i="4" s="1"/>
  <c r="V824" i="4"/>
  <c r="W824" i="4" s="1"/>
  <c r="U824" i="4"/>
  <c r="T824" i="4"/>
  <c r="S824" i="4"/>
  <c r="P824" i="4"/>
  <c r="Q824" i="4" s="1"/>
  <c r="V823" i="4"/>
  <c r="W823" i="4" s="1"/>
  <c r="U823" i="4"/>
  <c r="T823" i="4"/>
  <c r="S823" i="4"/>
  <c r="P823" i="4"/>
  <c r="Q823" i="4" s="1"/>
  <c r="V822" i="4"/>
  <c r="W822" i="4" s="1"/>
  <c r="U822" i="4"/>
  <c r="T822" i="4"/>
  <c r="S822" i="4"/>
  <c r="P822" i="4"/>
  <c r="Q822" i="4" s="1"/>
  <c r="V821" i="4"/>
  <c r="W821" i="4" s="1"/>
  <c r="U821" i="4"/>
  <c r="T821" i="4"/>
  <c r="S821" i="4"/>
  <c r="P821" i="4"/>
  <c r="Q821" i="4" s="1"/>
  <c r="V820" i="4"/>
  <c r="W820" i="4" s="1"/>
  <c r="U820" i="4"/>
  <c r="T820" i="4"/>
  <c r="S820" i="4"/>
  <c r="P820" i="4"/>
  <c r="Q820" i="4" s="1"/>
  <c r="V819" i="4"/>
  <c r="W819" i="4" s="1"/>
  <c r="U819" i="4"/>
  <c r="T819" i="4"/>
  <c r="S819" i="4"/>
  <c r="P819" i="4"/>
  <c r="Q819" i="4" s="1"/>
  <c r="V818" i="4"/>
  <c r="W818" i="4" s="1"/>
  <c r="U818" i="4"/>
  <c r="T818" i="4"/>
  <c r="S818" i="4"/>
  <c r="P818" i="4"/>
  <c r="Q818" i="4" s="1"/>
  <c r="V817" i="4"/>
  <c r="W817" i="4" s="1"/>
  <c r="U817" i="4"/>
  <c r="T817" i="4"/>
  <c r="S817" i="4"/>
  <c r="P817" i="4"/>
  <c r="Q817" i="4" s="1"/>
  <c r="V816" i="4"/>
  <c r="W816" i="4" s="1"/>
  <c r="U816" i="4"/>
  <c r="T816" i="4"/>
  <c r="S816" i="4"/>
  <c r="P816" i="4"/>
  <c r="Q816" i="4" s="1"/>
  <c r="V815" i="4"/>
  <c r="W815" i="4" s="1"/>
  <c r="U815" i="4"/>
  <c r="T815" i="4"/>
  <c r="S815" i="4"/>
  <c r="P815" i="4"/>
  <c r="Q815" i="4" s="1"/>
  <c r="V814" i="4"/>
  <c r="W814" i="4" s="1"/>
  <c r="U814" i="4"/>
  <c r="T814" i="4"/>
  <c r="S814" i="4"/>
  <c r="P814" i="4"/>
  <c r="Q814" i="4" s="1"/>
  <c r="V813" i="4"/>
  <c r="W813" i="4" s="1"/>
  <c r="U813" i="4"/>
  <c r="T813" i="4"/>
  <c r="S813" i="4"/>
  <c r="P813" i="4"/>
  <c r="Q813" i="4" s="1"/>
  <c r="W812" i="4"/>
  <c r="V812" i="4"/>
  <c r="U812" i="4"/>
  <c r="T812" i="4"/>
  <c r="S812" i="4"/>
  <c r="P812" i="4"/>
  <c r="Q812" i="4" s="1"/>
  <c r="V811" i="4"/>
  <c r="W811" i="4" s="1"/>
  <c r="U811" i="4"/>
  <c r="T811" i="4"/>
  <c r="S811" i="4"/>
  <c r="P811" i="4"/>
  <c r="Q811" i="4" s="1"/>
  <c r="V810" i="4"/>
  <c r="W810" i="4" s="1"/>
  <c r="U810" i="4"/>
  <c r="T810" i="4"/>
  <c r="S810" i="4"/>
  <c r="P810" i="4"/>
  <c r="Q810" i="4" s="1"/>
  <c r="V809" i="4"/>
  <c r="W809" i="4" s="1"/>
  <c r="U809" i="4"/>
  <c r="T809" i="4"/>
  <c r="S809" i="4"/>
  <c r="P809" i="4"/>
  <c r="Q809" i="4" s="1"/>
  <c r="V808" i="4"/>
  <c r="W808" i="4" s="1"/>
  <c r="U808" i="4"/>
  <c r="T808" i="4"/>
  <c r="S808" i="4"/>
  <c r="P808" i="4"/>
  <c r="Q808" i="4" s="1"/>
  <c r="V807" i="4"/>
  <c r="W807" i="4" s="1"/>
  <c r="U807" i="4"/>
  <c r="T807" i="4"/>
  <c r="S807" i="4"/>
  <c r="P807" i="4"/>
  <c r="Q807" i="4" s="1"/>
  <c r="V806" i="4"/>
  <c r="W806" i="4" s="1"/>
  <c r="U806" i="4"/>
  <c r="T806" i="4"/>
  <c r="S806" i="4"/>
  <c r="P806" i="4"/>
  <c r="Q806" i="4" s="1"/>
  <c r="V805" i="4"/>
  <c r="W805" i="4" s="1"/>
  <c r="U805" i="4"/>
  <c r="T805" i="4"/>
  <c r="S805" i="4"/>
  <c r="P805" i="4"/>
  <c r="Q805" i="4" s="1"/>
  <c r="V804" i="4"/>
  <c r="W804" i="4" s="1"/>
  <c r="U804" i="4"/>
  <c r="T804" i="4"/>
  <c r="S804" i="4"/>
  <c r="P804" i="4"/>
  <c r="Q804" i="4" s="1"/>
  <c r="V803" i="4"/>
  <c r="W803" i="4" s="1"/>
  <c r="U803" i="4"/>
  <c r="T803" i="4"/>
  <c r="S803" i="4"/>
  <c r="P803" i="4"/>
  <c r="Q803" i="4" s="1"/>
  <c r="V802" i="4"/>
  <c r="W802" i="4" s="1"/>
  <c r="U802" i="4"/>
  <c r="T802" i="4"/>
  <c r="S802" i="4"/>
  <c r="P802" i="4"/>
  <c r="Q802" i="4" s="1"/>
  <c r="V801" i="4"/>
  <c r="W801" i="4" s="1"/>
  <c r="U801" i="4"/>
  <c r="T801" i="4"/>
  <c r="S801" i="4"/>
  <c r="P801" i="4"/>
  <c r="Q801" i="4" s="1"/>
  <c r="V800" i="4"/>
  <c r="W800" i="4" s="1"/>
  <c r="U800" i="4"/>
  <c r="T800" i="4"/>
  <c r="S800" i="4"/>
  <c r="P800" i="4"/>
  <c r="Q800" i="4" s="1"/>
  <c r="V799" i="4"/>
  <c r="W799" i="4" s="1"/>
  <c r="U799" i="4"/>
  <c r="T799" i="4"/>
  <c r="S799" i="4"/>
  <c r="P799" i="4"/>
  <c r="Q799" i="4" s="1"/>
  <c r="V798" i="4"/>
  <c r="W798" i="4" s="1"/>
  <c r="U798" i="4"/>
  <c r="T798" i="4"/>
  <c r="S798" i="4"/>
  <c r="P798" i="4"/>
  <c r="Q798" i="4" s="1"/>
  <c r="V797" i="4"/>
  <c r="W797" i="4" s="1"/>
  <c r="U797" i="4"/>
  <c r="T797" i="4"/>
  <c r="S797" i="4"/>
  <c r="P797" i="4"/>
  <c r="Q797" i="4" s="1"/>
  <c r="V796" i="4"/>
  <c r="W796" i="4" s="1"/>
  <c r="U796" i="4"/>
  <c r="T796" i="4"/>
  <c r="S796" i="4"/>
  <c r="P796" i="4"/>
  <c r="Q796" i="4" s="1"/>
  <c r="V795" i="4"/>
  <c r="W795" i="4" s="1"/>
  <c r="U795" i="4"/>
  <c r="T795" i="4"/>
  <c r="S795" i="4"/>
  <c r="P795" i="4"/>
  <c r="Q795" i="4" s="1"/>
  <c r="V794" i="4"/>
  <c r="W794" i="4" s="1"/>
  <c r="U794" i="4"/>
  <c r="T794" i="4"/>
  <c r="S794" i="4"/>
  <c r="P794" i="4"/>
  <c r="Q794" i="4" s="1"/>
  <c r="V793" i="4"/>
  <c r="W793" i="4" s="1"/>
  <c r="U793" i="4"/>
  <c r="T793" i="4"/>
  <c r="S793" i="4"/>
  <c r="P793" i="4"/>
  <c r="Q793" i="4" s="1"/>
  <c r="V792" i="4"/>
  <c r="W792" i="4" s="1"/>
  <c r="U792" i="4"/>
  <c r="T792" i="4"/>
  <c r="S792" i="4"/>
  <c r="P792" i="4"/>
  <c r="Q792" i="4" s="1"/>
  <c r="V791" i="4"/>
  <c r="W791" i="4" s="1"/>
  <c r="U791" i="4"/>
  <c r="T791" i="4"/>
  <c r="S791" i="4"/>
  <c r="P791" i="4"/>
  <c r="Q791" i="4" s="1"/>
  <c r="V790" i="4"/>
  <c r="W790" i="4" s="1"/>
  <c r="U790" i="4"/>
  <c r="T790" i="4"/>
  <c r="S790" i="4"/>
  <c r="P790" i="4"/>
  <c r="Q790" i="4" s="1"/>
  <c r="V789" i="4"/>
  <c r="W789" i="4" s="1"/>
  <c r="U789" i="4"/>
  <c r="T789" i="4"/>
  <c r="S789" i="4"/>
  <c r="P789" i="4"/>
  <c r="Q789" i="4" s="1"/>
  <c r="V788" i="4"/>
  <c r="W788" i="4" s="1"/>
  <c r="U788" i="4"/>
  <c r="T788" i="4"/>
  <c r="S788" i="4"/>
  <c r="P788" i="4"/>
  <c r="Q788" i="4" s="1"/>
  <c r="V787" i="4"/>
  <c r="W787" i="4" s="1"/>
  <c r="U787" i="4"/>
  <c r="T787" i="4"/>
  <c r="S787" i="4"/>
  <c r="P787" i="4"/>
  <c r="Q787" i="4" s="1"/>
  <c r="V786" i="4"/>
  <c r="W786" i="4" s="1"/>
  <c r="U786" i="4"/>
  <c r="T786" i="4"/>
  <c r="S786" i="4"/>
  <c r="P786" i="4"/>
  <c r="Q786" i="4" s="1"/>
  <c r="V785" i="4"/>
  <c r="W785" i="4" s="1"/>
  <c r="U785" i="4"/>
  <c r="T785" i="4"/>
  <c r="S785" i="4"/>
  <c r="P785" i="4"/>
  <c r="Q785" i="4" s="1"/>
  <c r="V784" i="4"/>
  <c r="W784" i="4" s="1"/>
  <c r="U784" i="4"/>
  <c r="T784" i="4"/>
  <c r="S784" i="4"/>
  <c r="P784" i="4"/>
  <c r="Q784" i="4" s="1"/>
  <c r="V783" i="4"/>
  <c r="W783" i="4" s="1"/>
  <c r="U783" i="4"/>
  <c r="T783" i="4"/>
  <c r="S783" i="4"/>
  <c r="P783" i="4"/>
  <c r="Q783" i="4" s="1"/>
  <c r="V782" i="4"/>
  <c r="W782" i="4" s="1"/>
  <c r="U782" i="4"/>
  <c r="T782" i="4"/>
  <c r="S782" i="4"/>
  <c r="P782" i="4"/>
  <c r="Q782" i="4" s="1"/>
  <c r="V781" i="4"/>
  <c r="W781" i="4" s="1"/>
  <c r="U781" i="4"/>
  <c r="T781" i="4"/>
  <c r="S781" i="4"/>
  <c r="P781" i="4"/>
  <c r="Q781" i="4" s="1"/>
  <c r="V780" i="4"/>
  <c r="W780" i="4" s="1"/>
  <c r="U780" i="4"/>
  <c r="T780" i="4"/>
  <c r="S780" i="4"/>
  <c r="P780" i="4"/>
  <c r="Q780" i="4" s="1"/>
  <c r="V779" i="4"/>
  <c r="W779" i="4" s="1"/>
  <c r="U779" i="4"/>
  <c r="T779" i="4"/>
  <c r="S779" i="4"/>
  <c r="P779" i="4"/>
  <c r="Q779" i="4" s="1"/>
  <c r="V778" i="4"/>
  <c r="W778" i="4" s="1"/>
  <c r="U778" i="4"/>
  <c r="T778" i="4"/>
  <c r="S778" i="4"/>
  <c r="P778" i="4"/>
  <c r="Q778" i="4" s="1"/>
  <c r="V777" i="4"/>
  <c r="W777" i="4" s="1"/>
  <c r="U777" i="4"/>
  <c r="T777" i="4"/>
  <c r="S777" i="4"/>
  <c r="P777" i="4"/>
  <c r="Q777" i="4" s="1"/>
  <c r="V776" i="4"/>
  <c r="W776" i="4" s="1"/>
  <c r="U776" i="4"/>
  <c r="T776" i="4"/>
  <c r="S776" i="4"/>
  <c r="P776" i="4"/>
  <c r="Q776" i="4" s="1"/>
  <c r="V775" i="4"/>
  <c r="W775" i="4" s="1"/>
  <c r="U775" i="4"/>
  <c r="T775" i="4"/>
  <c r="S775" i="4"/>
  <c r="P775" i="4"/>
  <c r="Q775" i="4" s="1"/>
  <c r="V774" i="4"/>
  <c r="W774" i="4" s="1"/>
  <c r="U774" i="4"/>
  <c r="T774" i="4"/>
  <c r="S774" i="4"/>
  <c r="P774" i="4"/>
  <c r="Q774" i="4" s="1"/>
  <c r="V773" i="4"/>
  <c r="W773" i="4" s="1"/>
  <c r="U773" i="4"/>
  <c r="T773" i="4"/>
  <c r="S773" i="4"/>
  <c r="P773" i="4"/>
  <c r="Q773" i="4" s="1"/>
  <c r="V772" i="4"/>
  <c r="W772" i="4" s="1"/>
  <c r="U772" i="4"/>
  <c r="T772" i="4"/>
  <c r="S772" i="4"/>
  <c r="P772" i="4"/>
  <c r="Q772" i="4" s="1"/>
  <c r="V771" i="4"/>
  <c r="W771" i="4" s="1"/>
  <c r="U771" i="4"/>
  <c r="T771" i="4"/>
  <c r="S771" i="4"/>
  <c r="P771" i="4"/>
  <c r="Q771" i="4" s="1"/>
  <c r="V770" i="4"/>
  <c r="W770" i="4" s="1"/>
  <c r="U770" i="4"/>
  <c r="T770" i="4"/>
  <c r="S770" i="4"/>
  <c r="P770" i="4"/>
  <c r="Q770" i="4" s="1"/>
  <c r="V769" i="4"/>
  <c r="W769" i="4" s="1"/>
  <c r="U769" i="4"/>
  <c r="T769" i="4"/>
  <c r="S769" i="4"/>
  <c r="P769" i="4"/>
  <c r="Q769" i="4" s="1"/>
  <c r="V768" i="4"/>
  <c r="W768" i="4" s="1"/>
  <c r="U768" i="4"/>
  <c r="T768" i="4"/>
  <c r="S768" i="4"/>
  <c r="P768" i="4"/>
  <c r="Q768" i="4" s="1"/>
  <c r="V767" i="4"/>
  <c r="W767" i="4" s="1"/>
  <c r="U767" i="4"/>
  <c r="T767" i="4"/>
  <c r="S767" i="4"/>
  <c r="P767" i="4"/>
  <c r="Q767" i="4" s="1"/>
  <c r="V766" i="4"/>
  <c r="W766" i="4" s="1"/>
  <c r="U766" i="4"/>
  <c r="T766" i="4"/>
  <c r="S766" i="4"/>
  <c r="P766" i="4"/>
  <c r="Q766" i="4" s="1"/>
  <c r="V765" i="4"/>
  <c r="W765" i="4" s="1"/>
  <c r="U765" i="4"/>
  <c r="T765" i="4"/>
  <c r="S765" i="4"/>
  <c r="P765" i="4"/>
  <c r="Q765" i="4" s="1"/>
  <c r="V764" i="4"/>
  <c r="W764" i="4" s="1"/>
  <c r="U764" i="4"/>
  <c r="T764" i="4"/>
  <c r="S764" i="4"/>
  <c r="P764" i="4"/>
  <c r="Q764" i="4" s="1"/>
  <c r="V763" i="4"/>
  <c r="W763" i="4" s="1"/>
  <c r="U763" i="4"/>
  <c r="T763" i="4"/>
  <c r="S763" i="4"/>
  <c r="P763" i="4"/>
  <c r="Q763" i="4" s="1"/>
  <c r="V762" i="4"/>
  <c r="W762" i="4" s="1"/>
  <c r="U762" i="4"/>
  <c r="T762" i="4"/>
  <c r="S762" i="4"/>
  <c r="P762" i="4"/>
  <c r="Q762" i="4" s="1"/>
  <c r="V761" i="4"/>
  <c r="W761" i="4" s="1"/>
  <c r="U761" i="4"/>
  <c r="T761" i="4"/>
  <c r="S761" i="4"/>
  <c r="P761" i="4"/>
  <c r="Q761" i="4" s="1"/>
  <c r="V760" i="4"/>
  <c r="W760" i="4" s="1"/>
  <c r="U760" i="4"/>
  <c r="T760" i="4"/>
  <c r="S760" i="4"/>
  <c r="P760" i="4"/>
  <c r="Q760" i="4" s="1"/>
  <c r="V759" i="4"/>
  <c r="W759" i="4" s="1"/>
  <c r="U759" i="4"/>
  <c r="T759" i="4"/>
  <c r="S759" i="4"/>
  <c r="P759" i="4"/>
  <c r="Q759" i="4" s="1"/>
  <c r="V758" i="4"/>
  <c r="W758" i="4" s="1"/>
  <c r="U758" i="4"/>
  <c r="T758" i="4"/>
  <c r="S758" i="4"/>
  <c r="P758" i="4"/>
  <c r="Q758" i="4" s="1"/>
  <c r="V757" i="4"/>
  <c r="W757" i="4" s="1"/>
  <c r="U757" i="4"/>
  <c r="T757" i="4"/>
  <c r="S757" i="4"/>
  <c r="P757" i="4"/>
  <c r="Q757" i="4" s="1"/>
  <c r="V756" i="4"/>
  <c r="W756" i="4" s="1"/>
  <c r="U756" i="4"/>
  <c r="T756" i="4"/>
  <c r="S756" i="4"/>
  <c r="P756" i="4"/>
  <c r="Q756" i="4" s="1"/>
  <c r="V755" i="4"/>
  <c r="W755" i="4" s="1"/>
  <c r="U755" i="4"/>
  <c r="T755" i="4"/>
  <c r="S755" i="4"/>
  <c r="P755" i="4"/>
  <c r="Q755" i="4" s="1"/>
  <c r="V754" i="4"/>
  <c r="W754" i="4" s="1"/>
  <c r="U754" i="4"/>
  <c r="T754" i="4"/>
  <c r="S754" i="4"/>
  <c r="P754" i="4"/>
  <c r="Q754" i="4" s="1"/>
  <c r="V753" i="4"/>
  <c r="W753" i="4" s="1"/>
  <c r="U753" i="4"/>
  <c r="T753" i="4"/>
  <c r="S753" i="4"/>
  <c r="P753" i="4"/>
  <c r="Q753" i="4" s="1"/>
  <c r="V752" i="4"/>
  <c r="W752" i="4" s="1"/>
  <c r="U752" i="4"/>
  <c r="T752" i="4"/>
  <c r="S752" i="4"/>
  <c r="P752" i="4"/>
  <c r="Q752" i="4" s="1"/>
  <c r="V751" i="4"/>
  <c r="W751" i="4" s="1"/>
  <c r="U751" i="4"/>
  <c r="T751" i="4"/>
  <c r="S751" i="4"/>
  <c r="P751" i="4"/>
  <c r="Q751" i="4" s="1"/>
  <c r="V750" i="4"/>
  <c r="W750" i="4" s="1"/>
  <c r="U750" i="4"/>
  <c r="T750" i="4"/>
  <c r="S750" i="4"/>
  <c r="P750" i="4"/>
  <c r="Q750" i="4" s="1"/>
  <c r="V749" i="4"/>
  <c r="W749" i="4" s="1"/>
  <c r="U749" i="4"/>
  <c r="T749" i="4"/>
  <c r="S749" i="4"/>
  <c r="P749" i="4"/>
  <c r="Q749" i="4" s="1"/>
  <c r="V748" i="4"/>
  <c r="W748" i="4" s="1"/>
  <c r="U748" i="4"/>
  <c r="T748" i="4"/>
  <c r="S748" i="4"/>
  <c r="P748" i="4"/>
  <c r="Q748" i="4" s="1"/>
  <c r="V747" i="4"/>
  <c r="W747" i="4" s="1"/>
  <c r="U747" i="4"/>
  <c r="T747" i="4"/>
  <c r="S747" i="4"/>
  <c r="P747" i="4"/>
  <c r="Q747" i="4" s="1"/>
  <c r="V746" i="4"/>
  <c r="W746" i="4" s="1"/>
  <c r="U746" i="4"/>
  <c r="T746" i="4"/>
  <c r="S746" i="4"/>
  <c r="P746" i="4"/>
  <c r="Q746" i="4" s="1"/>
  <c r="V745" i="4"/>
  <c r="W745" i="4" s="1"/>
  <c r="U745" i="4"/>
  <c r="T745" i="4"/>
  <c r="S745" i="4"/>
  <c r="P745" i="4"/>
  <c r="Q745" i="4" s="1"/>
  <c r="V744" i="4"/>
  <c r="W744" i="4" s="1"/>
  <c r="U744" i="4"/>
  <c r="T744" i="4"/>
  <c r="S744" i="4"/>
  <c r="P744" i="4"/>
  <c r="Q744" i="4" s="1"/>
  <c r="V743" i="4"/>
  <c r="W743" i="4" s="1"/>
  <c r="U743" i="4"/>
  <c r="T743" i="4"/>
  <c r="S743" i="4"/>
  <c r="P743" i="4"/>
  <c r="Q743" i="4" s="1"/>
  <c r="V742" i="4"/>
  <c r="W742" i="4" s="1"/>
  <c r="U742" i="4"/>
  <c r="T742" i="4"/>
  <c r="S742" i="4"/>
  <c r="P742" i="4"/>
  <c r="Q742" i="4" s="1"/>
  <c r="V741" i="4"/>
  <c r="W741" i="4" s="1"/>
  <c r="U741" i="4"/>
  <c r="T741" i="4"/>
  <c r="S741" i="4"/>
  <c r="P741" i="4"/>
  <c r="Q741" i="4" s="1"/>
  <c r="V740" i="4"/>
  <c r="W740" i="4" s="1"/>
  <c r="U740" i="4"/>
  <c r="T740" i="4"/>
  <c r="S740" i="4"/>
  <c r="P740" i="4"/>
  <c r="Q740" i="4" s="1"/>
  <c r="V739" i="4"/>
  <c r="W739" i="4" s="1"/>
  <c r="U739" i="4"/>
  <c r="T739" i="4"/>
  <c r="S739" i="4"/>
  <c r="P739" i="4"/>
  <c r="Q739" i="4" s="1"/>
  <c r="V738" i="4"/>
  <c r="W738" i="4" s="1"/>
  <c r="U738" i="4"/>
  <c r="T738" i="4"/>
  <c r="S738" i="4"/>
  <c r="P738" i="4"/>
  <c r="Q738" i="4" s="1"/>
  <c r="V737" i="4"/>
  <c r="W737" i="4" s="1"/>
  <c r="U737" i="4"/>
  <c r="T737" i="4"/>
  <c r="S737" i="4"/>
  <c r="P737" i="4"/>
  <c r="Q737" i="4" s="1"/>
  <c r="V736" i="4"/>
  <c r="W736" i="4" s="1"/>
  <c r="U736" i="4"/>
  <c r="T736" i="4"/>
  <c r="S736" i="4"/>
  <c r="P736" i="4"/>
  <c r="Q736" i="4" s="1"/>
  <c r="V735" i="4"/>
  <c r="W735" i="4" s="1"/>
  <c r="U735" i="4"/>
  <c r="T735" i="4"/>
  <c r="S735" i="4"/>
  <c r="P735" i="4"/>
  <c r="Q735" i="4" s="1"/>
  <c r="V734" i="4"/>
  <c r="W734" i="4" s="1"/>
  <c r="U734" i="4"/>
  <c r="T734" i="4"/>
  <c r="S734" i="4"/>
  <c r="P734" i="4"/>
  <c r="Q734" i="4" s="1"/>
  <c r="V733" i="4"/>
  <c r="W733" i="4" s="1"/>
  <c r="U733" i="4"/>
  <c r="T733" i="4"/>
  <c r="S733" i="4"/>
  <c r="P733" i="4"/>
  <c r="Q733" i="4" s="1"/>
  <c r="V732" i="4"/>
  <c r="W732" i="4" s="1"/>
  <c r="U732" i="4"/>
  <c r="T732" i="4"/>
  <c r="S732" i="4"/>
  <c r="P732" i="4"/>
  <c r="Q732" i="4" s="1"/>
  <c r="V731" i="4"/>
  <c r="W731" i="4" s="1"/>
  <c r="U731" i="4"/>
  <c r="T731" i="4"/>
  <c r="S731" i="4"/>
  <c r="Q731" i="4"/>
  <c r="P731" i="4"/>
  <c r="V730" i="4"/>
  <c r="W730" i="4" s="1"/>
  <c r="U730" i="4"/>
  <c r="T730" i="4"/>
  <c r="S730" i="4"/>
  <c r="P730" i="4"/>
  <c r="Q730" i="4" s="1"/>
  <c r="V729" i="4"/>
  <c r="W729" i="4" s="1"/>
  <c r="U729" i="4"/>
  <c r="T729" i="4"/>
  <c r="S729" i="4"/>
  <c r="P729" i="4"/>
  <c r="Q729" i="4" s="1"/>
  <c r="V728" i="4"/>
  <c r="W728" i="4" s="1"/>
  <c r="U728" i="4"/>
  <c r="T728" i="4"/>
  <c r="S728" i="4"/>
  <c r="P728" i="4"/>
  <c r="Q728" i="4" s="1"/>
  <c r="V727" i="4"/>
  <c r="W727" i="4" s="1"/>
  <c r="U727" i="4"/>
  <c r="T727" i="4"/>
  <c r="S727" i="4"/>
  <c r="P727" i="4"/>
  <c r="Q727" i="4" s="1"/>
  <c r="V726" i="4"/>
  <c r="W726" i="4" s="1"/>
  <c r="U726" i="4"/>
  <c r="T726" i="4"/>
  <c r="S726" i="4"/>
  <c r="P726" i="4"/>
  <c r="Q726" i="4" s="1"/>
  <c r="V725" i="4"/>
  <c r="W725" i="4" s="1"/>
  <c r="U725" i="4"/>
  <c r="T725" i="4"/>
  <c r="S725" i="4"/>
  <c r="P725" i="4"/>
  <c r="Q725" i="4" s="1"/>
  <c r="V724" i="4"/>
  <c r="W724" i="4" s="1"/>
  <c r="U724" i="4"/>
  <c r="T724" i="4"/>
  <c r="S724" i="4"/>
  <c r="P724" i="4"/>
  <c r="Q724" i="4" s="1"/>
  <c r="V723" i="4"/>
  <c r="W723" i="4" s="1"/>
  <c r="U723" i="4"/>
  <c r="T723" i="4"/>
  <c r="S723" i="4"/>
  <c r="P723" i="4"/>
  <c r="Q723" i="4" s="1"/>
  <c r="V722" i="4"/>
  <c r="W722" i="4" s="1"/>
  <c r="U722" i="4"/>
  <c r="T722" i="4"/>
  <c r="S722" i="4"/>
  <c r="P722" i="4"/>
  <c r="Q722" i="4" s="1"/>
  <c r="V721" i="4"/>
  <c r="W721" i="4" s="1"/>
  <c r="U721" i="4"/>
  <c r="T721" i="4"/>
  <c r="S721" i="4"/>
  <c r="P721" i="4"/>
  <c r="Q721" i="4" s="1"/>
  <c r="V720" i="4"/>
  <c r="W720" i="4" s="1"/>
  <c r="U720" i="4"/>
  <c r="T720" i="4"/>
  <c r="S720" i="4"/>
  <c r="P720" i="4"/>
  <c r="Q720" i="4" s="1"/>
  <c r="V719" i="4"/>
  <c r="W719" i="4" s="1"/>
  <c r="U719" i="4"/>
  <c r="T719" i="4"/>
  <c r="S719" i="4"/>
  <c r="P719" i="4"/>
  <c r="Q719" i="4" s="1"/>
  <c r="V718" i="4"/>
  <c r="W718" i="4" s="1"/>
  <c r="U718" i="4"/>
  <c r="T718" i="4"/>
  <c r="S718" i="4"/>
  <c r="P718" i="4"/>
  <c r="Q718" i="4" s="1"/>
  <c r="V717" i="4"/>
  <c r="W717" i="4" s="1"/>
  <c r="U717" i="4"/>
  <c r="T717" i="4"/>
  <c r="S717" i="4"/>
  <c r="P717" i="4"/>
  <c r="Q717" i="4" s="1"/>
  <c r="V716" i="4"/>
  <c r="W716" i="4" s="1"/>
  <c r="U716" i="4"/>
  <c r="T716" i="4"/>
  <c r="S716" i="4"/>
  <c r="P716" i="4"/>
  <c r="Q716" i="4" s="1"/>
  <c r="V715" i="4"/>
  <c r="W715" i="4" s="1"/>
  <c r="U715" i="4"/>
  <c r="T715" i="4"/>
  <c r="S715" i="4"/>
  <c r="P715" i="4"/>
  <c r="Q715" i="4" s="1"/>
  <c r="V714" i="4"/>
  <c r="W714" i="4" s="1"/>
  <c r="U714" i="4"/>
  <c r="T714" i="4"/>
  <c r="S714" i="4"/>
  <c r="P714" i="4"/>
  <c r="Q714" i="4" s="1"/>
  <c r="V713" i="4"/>
  <c r="W713" i="4" s="1"/>
  <c r="U713" i="4"/>
  <c r="T713" i="4"/>
  <c r="S713" i="4"/>
  <c r="P713" i="4"/>
  <c r="Q713" i="4" s="1"/>
  <c r="V712" i="4"/>
  <c r="W712" i="4" s="1"/>
  <c r="U712" i="4"/>
  <c r="T712" i="4"/>
  <c r="S712" i="4"/>
  <c r="P712" i="4"/>
  <c r="Q712" i="4" s="1"/>
  <c r="V711" i="4"/>
  <c r="W711" i="4" s="1"/>
  <c r="U711" i="4"/>
  <c r="T711" i="4"/>
  <c r="S711" i="4"/>
  <c r="P711" i="4"/>
  <c r="Q711" i="4" s="1"/>
  <c r="V710" i="4"/>
  <c r="W710" i="4" s="1"/>
  <c r="U710" i="4"/>
  <c r="T710" i="4"/>
  <c r="S710" i="4"/>
  <c r="P710" i="4"/>
  <c r="Q710" i="4" s="1"/>
  <c r="V709" i="4"/>
  <c r="W709" i="4" s="1"/>
  <c r="U709" i="4"/>
  <c r="T709" i="4"/>
  <c r="S709" i="4"/>
  <c r="P709" i="4"/>
  <c r="Q709" i="4" s="1"/>
  <c r="V708" i="4"/>
  <c r="W708" i="4" s="1"/>
  <c r="U708" i="4"/>
  <c r="T708" i="4"/>
  <c r="S708" i="4"/>
  <c r="P708" i="4"/>
  <c r="Q708" i="4" s="1"/>
  <c r="V707" i="4"/>
  <c r="W707" i="4" s="1"/>
  <c r="U707" i="4"/>
  <c r="T707" i="4"/>
  <c r="S707" i="4"/>
  <c r="P707" i="4"/>
  <c r="Q707" i="4" s="1"/>
  <c r="V706" i="4"/>
  <c r="W706" i="4" s="1"/>
  <c r="U706" i="4"/>
  <c r="T706" i="4"/>
  <c r="S706" i="4"/>
  <c r="P706" i="4"/>
  <c r="Q706" i="4" s="1"/>
  <c r="V705" i="4"/>
  <c r="W705" i="4" s="1"/>
  <c r="U705" i="4"/>
  <c r="T705" i="4"/>
  <c r="S705" i="4"/>
  <c r="P705" i="4"/>
  <c r="Q705" i="4" s="1"/>
  <c r="V704" i="4"/>
  <c r="W704" i="4" s="1"/>
  <c r="U704" i="4"/>
  <c r="T704" i="4"/>
  <c r="S704" i="4"/>
  <c r="P704" i="4"/>
  <c r="Q704" i="4" s="1"/>
  <c r="V703" i="4"/>
  <c r="W703" i="4" s="1"/>
  <c r="U703" i="4"/>
  <c r="T703" i="4"/>
  <c r="S703" i="4"/>
  <c r="P703" i="4"/>
  <c r="Q703" i="4" s="1"/>
  <c r="V702" i="4"/>
  <c r="W702" i="4" s="1"/>
  <c r="U702" i="4"/>
  <c r="T702" i="4"/>
  <c r="S702" i="4"/>
  <c r="P702" i="4"/>
  <c r="Q702" i="4" s="1"/>
  <c r="V701" i="4"/>
  <c r="W701" i="4" s="1"/>
  <c r="U701" i="4"/>
  <c r="T701" i="4"/>
  <c r="S701" i="4"/>
  <c r="P701" i="4"/>
  <c r="Q701" i="4" s="1"/>
  <c r="V700" i="4"/>
  <c r="W700" i="4" s="1"/>
  <c r="U700" i="4"/>
  <c r="T700" i="4"/>
  <c r="S700" i="4"/>
  <c r="P700" i="4"/>
  <c r="Q700" i="4" s="1"/>
  <c r="V699" i="4"/>
  <c r="W699" i="4" s="1"/>
  <c r="U699" i="4"/>
  <c r="T699" i="4"/>
  <c r="S699" i="4"/>
  <c r="P699" i="4"/>
  <c r="Q699" i="4" s="1"/>
  <c r="V698" i="4"/>
  <c r="W698" i="4" s="1"/>
  <c r="U698" i="4"/>
  <c r="T698" i="4"/>
  <c r="S698" i="4"/>
  <c r="P698" i="4"/>
  <c r="Q698" i="4" s="1"/>
  <c r="V697" i="4"/>
  <c r="W697" i="4" s="1"/>
  <c r="U697" i="4"/>
  <c r="T697" i="4"/>
  <c r="S697" i="4"/>
  <c r="P697" i="4"/>
  <c r="Q697" i="4" s="1"/>
  <c r="V696" i="4"/>
  <c r="W696" i="4" s="1"/>
  <c r="U696" i="4"/>
  <c r="T696" i="4"/>
  <c r="S696" i="4"/>
  <c r="P696" i="4"/>
  <c r="Q696" i="4" s="1"/>
  <c r="V695" i="4"/>
  <c r="W695" i="4" s="1"/>
  <c r="U695" i="4"/>
  <c r="T695" i="4"/>
  <c r="S695" i="4"/>
  <c r="P695" i="4"/>
  <c r="Q695" i="4" s="1"/>
  <c r="V694" i="4"/>
  <c r="W694" i="4" s="1"/>
  <c r="U694" i="4"/>
  <c r="T694" i="4"/>
  <c r="S694" i="4"/>
  <c r="P694" i="4"/>
  <c r="Q694" i="4" s="1"/>
  <c r="V693" i="4"/>
  <c r="W693" i="4" s="1"/>
  <c r="U693" i="4"/>
  <c r="T693" i="4"/>
  <c r="S693" i="4"/>
  <c r="P693" i="4"/>
  <c r="Q693" i="4" s="1"/>
  <c r="V692" i="4"/>
  <c r="W692" i="4" s="1"/>
  <c r="U692" i="4"/>
  <c r="T692" i="4"/>
  <c r="S692" i="4"/>
  <c r="P692" i="4"/>
  <c r="Q692" i="4" s="1"/>
  <c r="V691" i="4"/>
  <c r="W691" i="4" s="1"/>
  <c r="U691" i="4"/>
  <c r="T691" i="4"/>
  <c r="S691" i="4"/>
  <c r="P691" i="4"/>
  <c r="Q691" i="4" s="1"/>
  <c r="V690" i="4"/>
  <c r="W690" i="4" s="1"/>
  <c r="U690" i="4"/>
  <c r="T690" i="4"/>
  <c r="S690" i="4"/>
  <c r="P690" i="4"/>
  <c r="Q690" i="4" s="1"/>
  <c r="V689" i="4"/>
  <c r="W689" i="4" s="1"/>
  <c r="U689" i="4"/>
  <c r="T689" i="4"/>
  <c r="S689" i="4"/>
  <c r="P689" i="4"/>
  <c r="Q689" i="4" s="1"/>
  <c r="V688" i="4"/>
  <c r="W688" i="4" s="1"/>
  <c r="U688" i="4"/>
  <c r="T688" i="4"/>
  <c r="S688" i="4"/>
  <c r="P688" i="4"/>
  <c r="Q688" i="4" s="1"/>
  <c r="V687" i="4"/>
  <c r="W687" i="4" s="1"/>
  <c r="U687" i="4"/>
  <c r="T687" i="4"/>
  <c r="S687" i="4"/>
  <c r="P687" i="4"/>
  <c r="Q687" i="4" s="1"/>
  <c r="V686" i="4"/>
  <c r="W686" i="4" s="1"/>
  <c r="U686" i="4"/>
  <c r="T686" i="4"/>
  <c r="S686" i="4"/>
  <c r="P686" i="4"/>
  <c r="Q686" i="4" s="1"/>
  <c r="V685" i="4"/>
  <c r="W685" i="4" s="1"/>
  <c r="U685" i="4"/>
  <c r="T685" i="4"/>
  <c r="S685" i="4"/>
  <c r="P685" i="4"/>
  <c r="Q685" i="4" s="1"/>
  <c r="V684" i="4"/>
  <c r="W684" i="4" s="1"/>
  <c r="U684" i="4"/>
  <c r="T684" i="4"/>
  <c r="S684" i="4"/>
  <c r="P684" i="4"/>
  <c r="Q684" i="4" s="1"/>
  <c r="V683" i="4"/>
  <c r="W683" i="4" s="1"/>
  <c r="U683" i="4"/>
  <c r="T683" i="4"/>
  <c r="S683" i="4"/>
  <c r="P683" i="4"/>
  <c r="Q683" i="4" s="1"/>
  <c r="V682" i="4"/>
  <c r="W682" i="4" s="1"/>
  <c r="U682" i="4"/>
  <c r="T682" i="4"/>
  <c r="S682" i="4"/>
  <c r="P682" i="4"/>
  <c r="Q682" i="4" s="1"/>
  <c r="V681" i="4"/>
  <c r="W681" i="4" s="1"/>
  <c r="U681" i="4"/>
  <c r="T681" i="4"/>
  <c r="S681" i="4"/>
  <c r="P681" i="4"/>
  <c r="Q681" i="4" s="1"/>
  <c r="V680" i="4"/>
  <c r="W680" i="4" s="1"/>
  <c r="U680" i="4"/>
  <c r="T680" i="4"/>
  <c r="S680" i="4"/>
  <c r="P680" i="4"/>
  <c r="Q680" i="4" s="1"/>
  <c r="V679" i="4"/>
  <c r="W679" i="4" s="1"/>
  <c r="U679" i="4"/>
  <c r="T679" i="4"/>
  <c r="S679" i="4"/>
  <c r="P679" i="4"/>
  <c r="Q679" i="4" s="1"/>
  <c r="V678" i="4"/>
  <c r="W678" i="4" s="1"/>
  <c r="U678" i="4"/>
  <c r="T678" i="4"/>
  <c r="S678" i="4"/>
  <c r="P678" i="4"/>
  <c r="Q678" i="4" s="1"/>
  <c r="V677" i="4"/>
  <c r="W677" i="4" s="1"/>
  <c r="U677" i="4"/>
  <c r="T677" i="4"/>
  <c r="S677" i="4"/>
  <c r="P677" i="4"/>
  <c r="Q677" i="4" s="1"/>
  <c r="V676" i="4"/>
  <c r="W676" i="4" s="1"/>
  <c r="U676" i="4"/>
  <c r="T676" i="4"/>
  <c r="S676" i="4"/>
  <c r="P676" i="4"/>
  <c r="Q676" i="4" s="1"/>
  <c r="V675" i="4"/>
  <c r="W675" i="4" s="1"/>
  <c r="U675" i="4"/>
  <c r="T675" i="4"/>
  <c r="S675" i="4"/>
  <c r="P675" i="4"/>
  <c r="Q675" i="4" s="1"/>
  <c r="V674" i="4"/>
  <c r="W674" i="4" s="1"/>
  <c r="U674" i="4"/>
  <c r="T674" i="4"/>
  <c r="S674" i="4"/>
  <c r="P674" i="4"/>
  <c r="Q674" i="4" s="1"/>
  <c r="V673" i="4"/>
  <c r="W673" i="4" s="1"/>
  <c r="U673" i="4"/>
  <c r="T673" i="4"/>
  <c r="S673" i="4"/>
  <c r="P673" i="4"/>
  <c r="Q673" i="4" s="1"/>
  <c r="V672" i="4"/>
  <c r="W672" i="4" s="1"/>
  <c r="U672" i="4"/>
  <c r="T672" i="4"/>
  <c r="S672" i="4"/>
  <c r="P672" i="4"/>
  <c r="Q672" i="4" s="1"/>
  <c r="V671" i="4"/>
  <c r="W671" i="4" s="1"/>
  <c r="U671" i="4"/>
  <c r="T671" i="4"/>
  <c r="S671" i="4"/>
  <c r="P671" i="4"/>
  <c r="Q671" i="4" s="1"/>
  <c r="V670" i="4"/>
  <c r="W670" i="4" s="1"/>
  <c r="U670" i="4"/>
  <c r="T670" i="4"/>
  <c r="S670" i="4"/>
  <c r="P670" i="4"/>
  <c r="Q670" i="4" s="1"/>
  <c r="V669" i="4"/>
  <c r="W669" i="4" s="1"/>
  <c r="U669" i="4"/>
  <c r="T669" i="4"/>
  <c r="S669" i="4"/>
  <c r="P669" i="4"/>
  <c r="Q669" i="4" s="1"/>
  <c r="V668" i="4"/>
  <c r="W668" i="4" s="1"/>
  <c r="U668" i="4"/>
  <c r="T668" i="4"/>
  <c r="S668" i="4"/>
  <c r="P668" i="4"/>
  <c r="Q668" i="4" s="1"/>
  <c r="V667" i="4"/>
  <c r="W667" i="4" s="1"/>
  <c r="U667" i="4"/>
  <c r="T667" i="4"/>
  <c r="S667" i="4"/>
  <c r="P667" i="4"/>
  <c r="Q667" i="4" s="1"/>
  <c r="V666" i="4"/>
  <c r="W666" i="4" s="1"/>
  <c r="U666" i="4"/>
  <c r="T666" i="4"/>
  <c r="S666" i="4"/>
  <c r="P666" i="4"/>
  <c r="Q666" i="4" s="1"/>
  <c r="V665" i="4"/>
  <c r="W665" i="4" s="1"/>
  <c r="U665" i="4"/>
  <c r="T665" i="4"/>
  <c r="S665" i="4"/>
  <c r="P665" i="4"/>
  <c r="Q665" i="4" s="1"/>
  <c r="V664" i="4"/>
  <c r="W664" i="4" s="1"/>
  <c r="U664" i="4"/>
  <c r="T664" i="4"/>
  <c r="S664" i="4"/>
  <c r="P664" i="4"/>
  <c r="Q664" i="4" s="1"/>
  <c r="V663" i="4"/>
  <c r="W663" i="4" s="1"/>
  <c r="U663" i="4"/>
  <c r="T663" i="4"/>
  <c r="S663" i="4"/>
  <c r="P663" i="4"/>
  <c r="Q663" i="4" s="1"/>
  <c r="V662" i="4"/>
  <c r="W662" i="4" s="1"/>
  <c r="U662" i="4"/>
  <c r="T662" i="4"/>
  <c r="S662" i="4"/>
  <c r="P662" i="4"/>
  <c r="Q662" i="4" s="1"/>
  <c r="V661" i="4"/>
  <c r="W661" i="4" s="1"/>
  <c r="U661" i="4"/>
  <c r="T661" i="4"/>
  <c r="S661" i="4"/>
  <c r="P661" i="4"/>
  <c r="Q661" i="4" s="1"/>
  <c r="V660" i="4"/>
  <c r="W660" i="4" s="1"/>
  <c r="U660" i="4"/>
  <c r="T660" i="4"/>
  <c r="S660" i="4"/>
  <c r="P660" i="4"/>
  <c r="Q660" i="4" s="1"/>
  <c r="V659" i="4"/>
  <c r="W659" i="4" s="1"/>
  <c r="U659" i="4"/>
  <c r="T659" i="4"/>
  <c r="S659" i="4"/>
  <c r="P659" i="4"/>
  <c r="Q659" i="4" s="1"/>
  <c r="V658" i="4"/>
  <c r="W658" i="4" s="1"/>
  <c r="U658" i="4"/>
  <c r="T658" i="4"/>
  <c r="S658" i="4"/>
  <c r="P658" i="4"/>
  <c r="Q658" i="4" s="1"/>
  <c r="V657" i="4"/>
  <c r="W657" i="4" s="1"/>
  <c r="U657" i="4"/>
  <c r="T657" i="4"/>
  <c r="S657" i="4"/>
  <c r="P657" i="4"/>
  <c r="Q657" i="4" s="1"/>
  <c r="V656" i="4"/>
  <c r="W656" i="4" s="1"/>
  <c r="U656" i="4"/>
  <c r="T656" i="4"/>
  <c r="S656" i="4"/>
  <c r="P656" i="4"/>
  <c r="Q656" i="4" s="1"/>
  <c r="V655" i="4"/>
  <c r="W655" i="4" s="1"/>
  <c r="U655" i="4"/>
  <c r="T655" i="4"/>
  <c r="S655" i="4"/>
  <c r="P655" i="4"/>
  <c r="Q655" i="4" s="1"/>
  <c r="V654" i="4"/>
  <c r="W654" i="4" s="1"/>
  <c r="U654" i="4"/>
  <c r="T654" i="4"/>
  <c r="S654" i="4"/>
  <c r="P654" i="4"/>
  <c r="Q654" i="4" s="1"/>
  <c r="V653" i="4"/>
  <c r="W653" i="4" s="1"/>
  <c r="U653" i="4"/>
  <c r="T653" i="4"/>
  <c r="S653" i="4"/>
  <c r="P653" i="4"/>
  <c r="Q653" i="4" s="1"/>
  <c r="V652" i="4"/>
  <c r="W652" i="4" s="1"/>
  <c r="U652" i="4"/>
  <c r="T652" i="4"/>
  <c r="S652" i="4"/>
  <c r="P652" i="4"/>
  <c r="Q652" i="4" s="1"/>
  <c r="V651" i="4"/>
  <c r="W651" i="4" s="1"/>
  <c r="U651" i="4"/>
  <c r="T651" i="4"/>
  <c r="S651" i="4"/>
  <c r="P651" i="4"/>
  <c r="Q651" i="4" s="1"/>
  <c r="V650" i="4"/>
  <c r="W650" i="4" s="1"/>
  <c r="U650" i="4"/>
  <c r="T650" i="4"/>
  <c r="S650" i="4"/>
  <c r="P650" i="4"/>
  <c r="Q650" i="4" s="1"/>
  <c r="V649" i="4"/>
  <c r="W649" i="4" s="1"/>
  <c r="U649" i="4"/>
  <c r="T649" i="4"/>
  <c r="S649" i="4"/>
  <c r="P649" i="4"/>
  <c r="Q649" i="4" s="1"/>
  <c r="V648" i="4"/>
  <c r="W648" i="4" s="1"/>
  <c r="U648" i="4"/>
  <c r="T648" i="4"/>
  <c r="S648" i="4"/>
  <c r="P648" i="4"/>
  <c r="Q648" i="4" s="1"/>
  <c r="V647" i="4"/>
  <c r="W647" i="4" s="1"/>
  <c r="U647" i="4"/>
  <c r="T647" i="4"/>
  <c r="S647" i="4"/>
  <c r="P647" i="4"/>
  <c r="Q647" i="4" s="1"/>
  <c r="V646" i="4"/>
  <c r="W646" i="4" s="1"/>
  <c r="U646" i="4"/>
  <c r="T646" i="4"/>
  <c r="S646" i="4"/>
  <c r="P646" i="4"/>
  <c r="Q646" i="4" s="1"/>
  <c r="V645" i="4"/>
  <c r="W645" i="4" s="1"/>
  <c r="U645" i="4"/>
  <c r="T645" i="4"/>
  <c r="S645" i="4"/>
  <c r="P645" i="4"/>
  <c r="Q645" i="4" s="1"/>
  <c r="V644" i="4"/>
  <c r="W644" i="4" s="1"/>
  <c r="U644" i="4"/>
  <c r="T644" i="4"/>
  <c r="S644" i="4"/>
  <c r="P644" i="4"/>
  <c r="Q644" i="4" s="1"/>
  <c r="V643" i="4"/>
  <c r="W643" i="4" s="1"/>
  <c r="U643" i="4"/>
  <c r="T643" i="4"/>
  <c r="S643" i="4"/>
  <c r="P643" i="4"/>
  <c r="Q643" i="4" s="1"/>
  <c r="V642" i="4"/>
  <c r="W642" i="4" s="1"/>
  <c r="U642" i="4"/>
  <c r="T642" i="4"/>
  <c r="S642" i="4"/>
  <c r="P642" i="4"/>
  <c r="Q642" i="4" s="1"/>
  <c r="V641" i="4"/>
  <c r="W641" i="4" s="1"/>
  <c r="U641" i="4"/>
  <c r="T641" i="4"/>
  <c r="S641" i="4"/>
  <c r="P641" i="4"/>
  <c r="Q641" i="4" s="1"/>
  <c r="V640" i="4"/>
  <c r="W640" i="4" s="1"/>
  <c r="U640" i="4"/>
  <c r="T640" i="4"/>
  <c r="S640" i="4"/>
  <c r="P640" i="4"/>
  <c r="Q640" i="4" s="1"/>
  <c r="V639" i="4"/>
  <c r="W639" i="4" s="1"/>
  <c r="U639" i="4"/>
  <c r="T639" i="4"/>
  <c r="S639" i="4"/>
  <c r="P639" i="4"/>
  <c r="Q639" i="4" s="1"/>
  <c r="V638" i="4"/>
  <c r="W638" i="4" s="1"/>
  <c r="U638" i="4"/>
  <c r="T638" i="4"/>
  <c r="S638" i="4"/>
  <c r="P638" i="4"/>
  <c r="Q638" i="4" s="1"/>
  <c r="V637" i="4"/>
  <c r="W637" i="4" s="1"/>
  <c r="U637" i="4"/>
  <c r="T637" i="4"/>
  <c r="S637" i="4"/>
  <c r="P637" i="4"/>
  <c r="Q637" i="4" s="1"/>
  <c r="V636" i="4"/>
  <c r="W636" i="4" s="1"/>
  <c r="U636" i="4"/>
  <c r="T636" i="4"/>
  <c r="S636" i="4"/>
  <c r="P636" i="4"/>
  <c r="Q636" i="4" s="1"/>
  <c r="V635" i="4"/>
  <c r="W635" i="4" s="1"/>
  <c r="U635" i="4"/>
  <c r="T635" i="4"/>
  <c r="S635" i="4"/>
  <c r="P635" i="4"/>
  <c r="Q635" i="4" s="1"/>
  <c r="V634" i="4"/>
  <c r="W634" i="4" s="1"/>
  <c r="U634" i="4"/>
  <c r="T634" i="4"/>
  <c r="S634" i="4"/>
  <c r="P634" i="4"/>
  <c r="Q634" i="4" s="1"/>
  <c r="V633" i="4"/>
  <c r="W633" i="4" s="1"/>
  <c r="U633" i="4"/>
  <c r="T633" i="4"/>
  <c r="S633" i="4"/>
  <c r="P633" i="4"/>
  <c r="Q633" i="4" s="1"/>
  <c r="V632" i="4"/>
  <c r="W632" i="4" s="1"/>
  <c r="U632" i="4"/>
  <c r="T632" i="4"/>
  <c r="S632" i="4"/>
  <c r="P632" i="4"/>
  <c r="Q632" i="4" s="1"/>
  <c r="V631" i="4"/>
  <c r="W631" i="4" s="1"/>
  <c r="U631" i="4"/>
  <c r="T631" i="4"/>
  <c r="S631" i="4"/>
  <c r="P631" i="4"/>
  <c r="Q631" i="4" s="1"/>
  <c r="V630" i="4"/>
  <c r="W630" i="4" s="1"/>
  <c r="U630" i="4"/>
  <c r="T630" i="4"/>
  <c r="S630" i="4"/>
  <c r="P630" i="4"/>
  <c r="Q630" i="4" s="1"/>
  <c r="V629" i="4"/>
  <c r="W629" i="4" s="1"/>
  <c r="U629" i="4"/>
  <c r="T629" i="4"/>
  <c r="S629" i="4"/>
  <c r="P629" i="4"/>
  <c r="Q629" i="4" s="1"/>
  <c r="V628" i="4"/>
  <c r="W628" i="4" s="1"/>
  <c r="U628" i="4"/>
  <c r="T628" i="4"/>
  <c r="S628" i="4"/>
  <c r="P628" i="4"/>
  <c r="Q628" i="4" s="1"/>
  <c r="V627" i="4"/>
  <c r="W627" i="4" s="1"/>
  <c r="U627" i="4"/>
  <c r="T627" i="4"/>
  <c r="S627" i="4"/>
  <c r="P627" i="4"/>
  <c r="Q627" i="4" s="1"/>
  <c r="V626" i="4"/>
  <c r="W626" i="4" s="1"/>
  <c r="U626" i="4"/>
  <c r="T626" i="4"/>
  <c r="S626" i="4"/>
  <c r="P626" i="4"/>
  <c r="Q626" i="4" s="1"/>
  <c r="V625" i="4"/>
  <c r="W625" i="4" s="1"/>
  <c r="U625" i="4"/>
  <c r="T625" i="4"/>
  <c r="S625" i="4"/>
  <c r="P625" i="4"/>
  <c r="Q625" i="4" s="1"/>
  <c r="V624" i="4"/>
  <c r="W624" i="4" s="1"/>
  <c r="U624" i="4"/>
  <c r="T624" i="4"/>
  <c r="S624" i="4"/>
  <c r="P624" i="4"/>
  <c r="Q624" i="4" s="1"/>
  <c r="V623" i="4"/>
  <c r="W623" i="4" s="1"/>
  <c r="U623" i="4"/>
  <c r="T623" i="4"/>
  <c r="S623" i="4"/>
  <c r="P623" i="4"/>
  <c r="Q623" i="4" s="1"/>
  <c r="V622" i="4"/>
  <c r="W622" i="4" s="1"/>
  <c r="U622" i="4"/>
  <c r="T622" i="4"/>
  <c r="S622" i="4"/>
  <c r="P622" i="4"/>
  <c r="Q622" i="4" s="1"/>
  <c r="V621" i="4"/>
  <c r="W621" i="4" s="1"/>
  <c r="U621" i="4"/>
  <c r="T621" i="4"/>
  <c r="S621" i="4"/>
  <c r="P621" i="4"/>
  <c r="Q621" i="4" s="1"/>
  <c r="V620" i="4"/>
  <c r="W620" i="4" s="1"/>
  <c r="U620" i="4"/>
  <c r="T620" i="4"/>
  <c r="S620" i="4"/>
  <c r="P620" i="4"/>
  <c r="Q620" i="4" s="1"/>
  <c r="V619" i="4"/>
  <c r="W619" i="4" s="1"/>
  <c r="U619" i="4"/>
  <c r="T619" i="4"/>
  <c r="S619" i="4"/>
  <c r="P619" i="4"/>
  <c r="Q619" i="4" s="1"/>
  <c r="V618" i="4"/>
  <c r="W618" i="4" s="1"/>
  <c r="U618" i="4"/>
  <c r="T618" i="4"/>
  <c r="S618" i="4"/>
  <c r="P618" i="4"/>
  <c r="Q618" i="4" s="1"/>
  <c r="W617" i="4"/>
  <c r="V617" i="4"/>
  <c r="U617" i="4"/>
  <c r="T617" i="4"/>
  <c r="S617" i="4"/>
  <c r="P617" i="4"/>
  <c r="Q617" i="4" s="1"/>
  <c r="V616" i="4"/>
  <c r="W616" i="4" s="1"/>
  <c r="U616" i="4"/>
  <c r="T616" i="4"/>
  <c r="S616" i="4"/>
  <c r="P616" i="4"/>
  <c r="Q616" i="4" s="1"/>
  <c r="V615" i="4"/>
  <c r="W615" i="4" s="1"/>
  <c r="U615" i="4"/>
  <c r="T615" i="4"/>
  <c r="S615" i="4"/>
  <c r="P615" i="4"/>
  <c r="Q615" i="4" s="1"/>
  <c r="V614" i="4"/>
  <c r="W614" i="4" s="1"/>
  <c r="U614" i="4"/>
  <c r="T614" i="4"/>
  <c r="S614" i="4"/>
  <c r="P614" i="4"/>
  <c r="Q614" i="4" s="1"/>
  <c r="V613" i="4"/>
  <c r="W613" i="4" s="1"/>
  <c r="U613" i="4"/>
  <c r="T613" i="4"/>
  <c r="S613" i="4"/>
  <c r="P613" i="4"/>
  <c r="Q613" i="4" s="1"/>
  <c r="V612" i="4"/>
  <c r="W612" i="4" s="1"/>
  <c r="U612" i="4"/>
  <c r="T612" i="4"/>
  <c r="S612" i="4"/>
  <c r="P612" i="4"/>
  <c r="Q612" i="4" s="1"/>
  <c r="V611" i="4"/>
  <c r="W611" i="4" s="1"/>
  <c r="U611" i="4"/>
  <c r="T611" i="4"/>
  <c r="S611" i="4"/>
  <c r="P611" i="4"/>
  <c r="Q611" i="4" s="1"/>
  <c r="V610" i="4"/>
  <c r="W610" i="4" s="1"/>
  <c r="U610" i="4"/>
  <c r="T610" i="4"/>
  <c r="S610" i="4"/>
  <c r="P610" i="4"/>
  <c r="Q610" i="4" s="1"/>
  <c r="V609" i="4"/>
  <c r="W609" i="4" s="1"/>
  <c r="U609" i="4"/>
  <c r="T609" i="4"/>
  <c r="S609" i="4"/>
  <c r="P609" i="4"/>
  <c r="Q609" i="4" s="1"/>
  <c r="V608" i="4"/>
  <c r="W608" i="4" s="1"/>
  <c r="U608" i="4"/>
  <c r="T608" i="4"/>
  <c r="S608" i="4"/>
  <c r="P608" i="4"/>
  <c r="Q608" i="4" s="1"/>
  <c r="V607" i="4"/>
  <c r="W607" i="4" s="1"/>
  <c r="U607" i="4"/>
  <c r="T607" i="4"/>
  <c r="S607" i="4"/>
  <c r="P607" i="4"/>
  <c r="Q607" i="4" s="1"/>
  <c r="V606" i="4"/>
  <c r="W606" i="4" s="1"/>
  <c r="U606" i="4"/>
  <c r="T606" i="4"/>
  <c r="S606" i="4"/>
  <c r="P606" i="4"/>
  <c r="Q606" i="4" s="1"/>
  <c r="V605" i="4"/>
  <c r="W605" i="4" s="1"/>
  <c r="U605" i="4"/>
  <c r="T605" i="4"/>
  <c r="S605" i="4"/>
  <c r="P605" i="4"/>
  <c r="Q605" i="4" s="1"/>
  <c r="V604" i="4"/>
  <c r="W604" i="4" s="1"/>
  <c r="U604" i="4"/>
  <c r="T604" i="4"/>
  <c r="S604" i="4"/>
  <c r="P604" i="4"/>
  <c r="Q604" i="4" s="1"/>
  <c r="V603" i="4"/>
  <c r="W603" i="4" s="1"/>
  <c r="U603" i="4"/>
  <c r="T603" i="4"/>
  <c r="S603" i="4"/>
  <c r="P603" i="4"/>
  <c r="Q603" i="4" s="1"/>
  <c r="V602" i="4"/>
  <c r="W602" i="4" s="1"/>
  <c r="U602" i="4"/>
  <c r="T602" i="4"/>
  <c r="S602" i="4"/>
  <c r="P602" i="4"/>
  <c r="Q602" i="4" s="1"/>
  <c r="V601" i="4"/>
  <c r="W601" i="4" s="1"/>
  <c r="U601" i="4"/>
  <c r="T601" i="4"/>
  <c r="S601" i="4"/>
  <c r="P601" i="4"/>
  <c r="Q601" i="4" s="1"/>
  <c r="V600" i="4"/>
  <c r="W600" i="4" s="1"/>
  <c r="U600" i="4"/>
  <c r="T600" i="4"/>
  <c r="S600" i="4"/>
  <c r="P600" i="4"/>
  <c r="Q600" i="4" s="1"/>
  <c r="V599" i="4"/>
  <c r="W599" i="4" s="1"/>
  <c r="U599" i="4"/>
  <c r="T599" i="4"/>
  <c r="S599" i="4"/>
  <c r="P599" i="4"/>
  <c r="Q599" i="4" s="1"/>
  <c r="V598" i="4"/>
  <c r="W598" i="4" s="1"/>
  <c r="U598" i="4"/>
  <c r="T598" i="4"/>
  <c r="S598" i="4"/>
  <c r="P598" i="4"/>
  <c r="Q598" i="4" s="1"/>
  <c r="V597" i="4"/>
  <c r="W597" i="4" s="1"/>
  <c r="U597" i="4"/>
  <c r="T597" i="4"/>
  <c r="S597" i="4"/>
  <c r="P597" i="4"/>
  <c r="Q597" i="4" s="1"/>
  <c r="V596" i="4"/>
  <c r="W596" i="4" s="1"/>
  <c r="U596" i="4"/>
  <c r="T596" i="4"/>
  <c r="S596" i="4"/>
  <c r="P596" i="4"/>
  <c r="Q596" i="4" s="1"/>
  <c r="V595" i="4"/>
  <c r="W595" i="4" s="1"/>
  <c r="U595" i="4"/>
  <c r="T595" i="4"/>
  <c r="S595" i="4"/>
  <c r="P595" i="4"/>
  <c r="Q595" i="4" s="1"/>
  <c r="V594" i="4"/>
  <c r="W594" i="4" s="1"/>
  <c r="U594" i="4"/>
  <c r="T594" i="4"/>
  <c r="S594" i="4"/>
  <c r="P594" i="4"/>
  <c r="Q594" i="4" s="1"/>
  <c r="V593" i="4"/>
  <c r="W593" i="4" s="1"/>
  <c r="U593" i="4"/>
  <c r="T593" i="4"/>
  <c r="S593" i="4"/>
  <c r="P593" i="4"/>
  <c r="Q593" i="4" s="1"/>
  <c r="V592" i="4"/>
  <c r="W592" i="4" s="1"/>
  <c r="U592" i="4"/>
  <c r="T592" i="4"/>
  <c r="S592" i="4"/>
  <c r="P592" i="4"/>
  <c r="Q592" i="4" s="1"/>
  <c r="V591" i="4"/>
  <c r="W591" i="4" s="1"/>
  <c r="U591" i="4"/>
  <c r="T591" i="4"/>
  <c r="S591" i="4"/>
  <c r="P591" i="4"/>
  <c r="Q591" i="4" s="1"/>
  <c r="W590" i="4"/>
  <c r="V590" i="4"/>
  <c r="U590" i="4"/>
  <c r="T590" i="4"/>
  <c r="S590" i="4"/>
  <c r="P590" i="4"/>
  <c r="Q590" i="4" s="1"/>
  <c r="V589" i="4"/>
  <c r="W589" i="4" s="1"/>
  <c r="U589" i="4"/>
  <c r="T589" i="4"/>
  <c r="S589" i="4"/>
  <c r="P589" i="4"/>
  <c r="Q589" i="4" s="1"/>
  <c r="V588" i="4"/>
  <c r="W588" i="4" s="1"/>
  <c r="U588" i="4"/>
  <c r="T588" i="4"/>
  <c r="S588" i="4"/>
  <c r="P588" i="4"/>
  <c r="Q588" i="4" s="1"/>
  <c r="V587" i="4"/>
  <c r="W587" i="4" s="1"/>
  <c r="U587" i="4"/>
  <c r="T587" i="4"/>
  <c r="S587" i="4"/>
  <c r="P587" i="4"/>
  <c r="Q587" i="4" s="1"/>
  <c r="V586" i="4"/>
  <c r="W586" i="4" s="1"/>
  <c r="U586" i="4"/>
  <c r="T586" i="4"/>
  <c r="S586" i="4"/>
  <c r="P586" i="4"/>
  <c r="Q586" i="4" s="1"/>
  <c r="V585" i="4"/>
  <c r="W585" i="4" s="1"/>
  <c r="U585" i="4"/>
  <c r="T585" i="4"/>
  <c r="S585" i="4"/>
  <c r="P585" i="4"/>
  <c r="Q585" i="4" s="1"/>
  <c r="V584" i="4"/>
  <c r="W584" i="4" s="1"/>
  <c r="U584" i="4"/>
  <c r="T584" i="4"/>
  <c r="S584" i="4"/>
  <c r="P584" i="4"/>
  <c r="Q584" i="4" s="1"/>
  <c r="V583" i="4"/>
  <c r="W583" i="4" s="1"/>
  <c r="U583" i="4"/>
  <c r="T583" i="4"/>
  <c r="S583" i="4"/>
  <c r="P583" i="4"/>
  <c r="Q583" i="4" s="1"/>
  <c r="V582" i="4"/>
  <c r="W582" i="4" s="1"/>
  <c r="U582" i="4"/>
  <c r="T582" i="4"/>
  <c r="S582" i="4"/>
  <c r="P582" i="4"/>
  <c r="Q582" i="4" s="1"/>
  <c r="V581" i="4"/>
  <c r="W581" i="4" s="1"/>
  <c r="U581" i="4"/>
  <c r="T581" i="4"/>
  <c r="S581" i="4"/>
  <c r="P581" i="4"/>
  <c r="Q581" i="4" s="1"/>
  <c r="V580" i="4"/>
  <c r="W580" i="4" s="1"/>
  <c r="U580" i="4"/>
  <c r="T580" i="4"/>
  <c r="S580" i="4"/>
  <c r="P580" i="4"/>
  <c r="Q580" i="4" s="1"/>
  <c r="V579" i="4"/>
  <c r="W579" i="4" s="1"/>
  <c r="U579" i="4"/>
  <c r="T579" i="4"/>
  <c r="S579" i="4"/>
  <c r="P579" i="4"/>
  <c r="Q579" i="4" s="1"/>
  <c r="V578" i="4"/>
  <c r="W578" i="4" s="1"/>
  <c r="U578" i="4"/>
  <c r="T578" i="4"/>
  <c r="S578" i="4"/>
  <c r="P578" i="4"/>
  <c r="Q578" i="4" s="1"/>
  <c r="V577" i="4"/>
  <c r="W577" i="4" s="1"/>
  <c r="U577" i="4"/>
  <c r="T577" i="4"/>
  <c r="S577" i="4"/>
  <c r="P577" i="4"/>
  <c r="Q577" i="4" s="1"/>
  <c r="V576" i="4"/>
  <c r="W576" i="4" s="1"/>
  <c r="U576" i="4"/>
  <c r="T576" i="4"/>
  <c r="S576" i="4"/>
  <c r="P576" i="4"/>
  <c r="Q576" i="4" s="1"/>
  <c r="V575" i="4"/>
  <c r="W575" i="4" s="1"/>
  <c r="U575" i="4"/>
  <c r="T575" i="4"/>
  <c r="S575" i="4"/>
  <c r="P575" i="4"/>
  <c r="Q575" i="4" s="1"/>
  <c r="V574" i="4"/>
  <c r="W574" i="4" s="1"/>
  <c r="U574" i="4"/>
  <c r="T574" i="4"/>
  <c r="S574" i="4"/>
  <c r="P574" i="4"/>
  <c r="Q574" i="4" s="1"/>
  <c r="V573" i="4"/>
  <c r="W573" i="4" s="1"/>
  <c r="U573" i="4"/>
  <c r="T573" i="4"/>
  <c r="S573" i="4"/>
  <c r="P573" i="4"/>
  <c r="Q573" i="4" s="1"/>
  <c r="V572" i="4"/>
  <c r="W572" i="4" s="1"/>
  <c r="U572" i="4"/>
  <c r="T572" i="4"/>
  <c r="S572" i="4"/>
  <c r="P572" i="4"/>
  <c r="Q572" i="4" s="1"/>
  <c r="V571" i="4"/>
  <c r="W571" i="4" s="1"/>
  <c r="U571" i="4"/>
  <c r="T571" i="4"/>
  <c r="S571" i="4"/>
  <c r="P571" i="4"/>
  <c r="Q571" i="4" s="1"/>
  <c r="V570" i="4"/>
  <c r="W570" i="4" s="1"/>
  <c r="U570" i="4"/>
  <c r="T570" i="4"/>
  <c r="S570" i="4"/>
  <c r="P570" i="4"/>
  <c r="Q570" i="4" s="1"/>
  <c r="V569" i="4"/>
  <c r="W569" i="4" s="1"/>
  <c r="U569" i="4"/>
  <c r="T569" i="4"/>
  <c r="S569" i="4"/>
  <c r="P569" i="4"/>
  <c r="Q569" i="4" s="1"/>
  <c r="V568" i="4"/>
  <c r="W568" i="4" s="1"/>
  <c r="U568" i="4"/>
  <c r="T568" i="4"/>
  <c r="S568" i="4"/>
  <c r="P568" i="4"/>
  <c r="Q568" i="4" s="1"/>
  <c r="V567" i="4"/>
  <c r="W567" i="4" s="1"/>
  <c r="U567" i="4"/>
  <c r="T567" i="4"/>
  <c r="S567" i="4"/>
  <c r="P567" i="4"/>
  <c r="Q567" i="4" s="1"/>
  <c r="V566" i="4"/>
  <c r="W566" i="4" s="1"/>
  <c r="U566" i="4"/>
  <c r="T566" i="4"/>
  <c r="S566" i="4"/>
  <c r="P566" i="4"/>
  <c r="Q566" i="4" s="1"/>
  <c r="V565" i="4"/>
  <c r="W565" i="4" s="1"/>
  <c r="U565" i="4"/>
  <c r="T565" i="4"/>
  <c r="S565" i="4"/>
  <c r="P565" i="4"/>
  <c r="Q565" i="4" s="1"/>
  <c r="V564" i="4"/>
  <c r="W564" i="4" s="1"/>
  <c r="U564" i="4"/>
  <c r="T564" i="4"/>
  <c r="S564" i="4"/>
  <c r="P564" i="4"/>
  <c r="Q564" i="4" s="1"/>
  <c r="V563" i="4"/>
  <c r="W563" i="4" s="1"/>
  <c r="U563" i="4"/>
  <c r="T563" i="4"/>
  <c r="S563" i="4"/>
  <c r="P563" i="4"/>
  <c r="Q563" i="4" s="1"/>
  <c r="V562" i="4"/>
  <c r="W562" i="4" s="1"/>
  <c r="U562" i="4"/>
  <c r="T562" i="4"/>
  <c r="S562" i="4"/>
  <c r="P562" i="4"/>
  <c r="Q562" i="4" s="1"/>
  <c r="V561" i="4"/>
  <c r="W561" i="4" s="1"/>
  <c r="U561" i="4"/>
  <c r="T561" i="4"/>
  <c r="S561" i="4"/>
  <c r="P561" i="4"/>
  <c r="Q561" i="4" s="1"/>
  <c r="V560" i="4"/>
  <c r="W560" i="4" s="1"/>
  <c r="U560" i="4"/>
  <c r="T560" i="4"/>
  <c r="S560" i="4"/>
  <c r="P560" i="4"/>
  <c r="Q560" i="4" s="1"/>
  <c r="W559" i="4"/>
  <c r="V559" i="4"/>
  <c r="U559" i="4"/>
  <c r="T559" i="4"/>
  <c r="S559" i="4"/>
  <c r="P559" i="4"/>
  <c r="Q559" i="4" s="1"/>
  <c r="V558" i="4"/>
  <c r="W558" i="4" s="1"/>
  <c r="U558" i="4"/>
  <c r="T558" i="4"/>
  <c r="S558" i="4"/>
  <c r="P558" i="4"/>
  <c r="Q558" i="4" s="1"/>
  <c r="W557" i="4"/>
  <c r="V557" i="4"/>
  <c r="U557" i="4"/>
  <c r="T557" i="4"/>
  <c r="S557" i="4"/>
  <c r="P557" i="4"/>
  <c r="Q557" i="4" s="1"/>
  <c r="V556" i="4"/>
  <c r="W556" i="4" s="1"/>
  <c r="U556" i="4"/>
  <c r="T556" i="4"/>
  <c r="S556" i="4"/>
  <c r="P556" i="4"/>
  <c r="Q556" i="4" s="1"/>
  <c r="V555" i="4"/>
  <c r="W555" i="4" s="1"/>
  <c r="U555" i="4"/>
  <c r="T555" i="4"/>
  <c r="S555" i="4"/>
  <c r="P555" i="4"/>
  <c r="Q555" i="4" s="1"/>
  <c r="V554" i="4"/>
  <c r="W554" i="4" s="1"/>
  <c r="U554" i="4"/>
  <c r="T554" i="4"/>
  <c r="S554" i="4"/>
  <c r="P554" i="4"/>
  <c r="Q554" i="4" s="1"/>
  <c r="V553" i="4"/>
  <c r="W553" i="4" s="1"/>
  <c r="U553" i="4"/>
  <c r="T553" i="4"/>
  <c r="S553" i="4"/>
  <c r="P553" i="4"/>
  <c r="Q553" i="4" s="1"/>
  <c r="V552" i="4"/>
  <c r="W552" i="4" s="1"/>
  <c r="U552" i="4"/>
  <c r="T552" i="4"/>
  <c r="S552" i="4"/>
  <c r="P552" i="4"/>
  <c r="Q552" i="4" s="1"/>
  <c r="V551" i="4"/>
  <c r="W551" i="4" s="1"/>
  <c r="U551" i="4"/>
  <c r="T551" i="4"/>
  <c r="S551" i="4"/>
  <c r="P551" i="4"/>
  <c r="Q551" i="4" s="1"/>
  <c r="V550" i="4"/>
  <c r="W550" i="4" s="1"/>
  <c r="U550" i="4"/>
  <c r="T550" i="4"/>
  <c r="S550" i="4"/>
  <c r="P550" i="4"/>
  <c r="Q550" i="4" s="1"/>
  <c r="V549" i="4"/>
  <c r="W549" i="4" s="1"/>
  <c r="U549" i="4"/>
  <c r="T549" i="4"/>
  <c r="S549" i="4"/>
  <c r="P549" i="4"/>
  <c r="Q549" i="4" s="1"/>
  <c r="V548" i="4"/>
  <c r="W548" i="4" s="1"/>
  <c r="U548" i="4"/>
  <c r="T548" i="4"/>
  <c r="S548" i="4"/>
  <c r="P548" i="4"/>
  <c r="Q548" i="4" s="1"/>
  <c r="V547" i="4"/>
  <c r="W547" i="4" s="1"/>
  <c r="U547" i="4"/>
  <c r="T547" i="4"/>
  <c r="S547" i="4"/>
  <c r="P547" i="4"/>
  <c r="Q547" i="4" s="1"/>
  <c r="V546" i="4"/>
  <c r="W546" i="4" s="1"/>
  <c r="U546" i="4"/>
  <c r="T546" i="4"/>
  <c r="S546" i="4"/>
  <c r="P546" i="4"/>
  <c r="Q546" i="4" s="1"/>
  <c r="W545" i="4"/>
  <c r="V545" i="4"/>
  <c r="U545" i="4"/>
  <c r="T545" i="4"/>
  <c r="S545" i="4"/>
  <c r="P545" i="4"/>
  <c r="Q545" i="4" s="1"/>
  <c r="V544" i="4"/>
  <c r="W544" i="4" s="1"/>
  <c r="U544" i="4"/>
  <c r="T544" i="4"/>
  <c r="S544" i="4"/>
  <c r="P544" i="4"/>
  <c r="Q544" i="4" s="1"/>
  <c r="V543" i="4"/>
  <c r="W543" i="4" s="1"/>
  <c r="U543" i="4"/>
  <c r="T543" i="4"/>
  <c r="S543" i="4"/>
  <c r="P543" i="4"/>
  <c r="Q543" i="4" s="1"/>
  <c r="V542" i="4"/>
  <c r="W542" i="4" s="1"/>
  <c r="U542" i="4"/>
  <c r="T542" i="4"/>
  <c r="S542" i="4"/>
  <c r="P542" i="4"/>
  <c r="Q542" i="4" s="1"/>
  <c r="V541" i="4"/>
  <c r="W541" i="4" s="1"/>
  <c r="U541" i="4"/>
  <c r="T541" i="4"/>
  <c r="S541" i="4"/>
  <c r="P541" i="4"/>
  <c r="Q541" i="4" s="1"/>
  <c r="V540" i="4"/>
  <c r="W540" i="4" s="1"/>
  <c r="U540" i="4"/>
  <c r="T540" i="4"/>
  <c r="S540" i="4"/>
  <c r="P540" i="4"/>
  <c r="Q540" i="4" s="1"/>
  <c r="V539" i="4"/>
  <c r="W539" i="4" s="1"/>
  <c r="U539" i="4"/>
  <c r="T539" i="4"/>
  <c r="S539" i="4"/>
  <c r="P539" i="4"/>
  <c r="Q539" i="4" s="1"/>
  <c r="V538" i="4"/>
  <c r="W538" i="4" s="1"/>
  <c r="U538" i="4"/>
  <c r="T538" i="4"/>
  <c r="S538" i="4"/>
  <c r="P538" i="4"/>
  <c r="Q538" i="4" s="1"/>
  <c r="V537" i="4"/>
  <c r="W537" i="4" s="1"/>
  <c r="U537" i="4"/>
  <c r="T537" i="4"/>
  <c r="S537" i="4"/>
  <c r="P537" i="4"/>
  <c r="Q537" i="4" s="1"/>
  <c r="V536" i="4"/>
  <c r="W536" i="4" s="1"/>
  <c r="U536" i="4"/>
  <c r="T536" i="4"/>
  <c r="S536" i="4"/>
  <c r="P536" i="4"/>
  <c r="Q536" i="4" s="1"/>
  <c r="V535" i="4"/>
  <c r="W535" i="4" s="1"/>
  <c r="U535" i="4"/>
  <c r="T535" i="4"/>
  <c r="S535" i="4"/>
  <c r="P535" i="4"/>
  <c r="Q535" i="4" s="1"/>
  <c r="V534" i="4"/>
  <c r="W534" i="4" s="1"/>
  <c r="U534" i="4"/>
  <c r="T534" i="4"/>
  <c r="S534" i="4"/>
  <c r="P534" i="4"/>
  <c r="Q534" i="4" s="1"/>
  <c r="V533" i="4"/>
  <c r="W533" i="4" s="1"/>
  <c r="U533" i="4"/>
  <c r="T533" i="4"/>
  <c r="S533" i="4"/>
  <c r="P533" i="4"/>
  <c r="Q533" i="4" s="1"/>
  <c r="V532" i="4"/>
  <c r="W532" i="4" s="1"/>
  <c r="U532" i="4"/>
  <c r="T532" i="4"/>
  <c r="S532" i="4"/>
  <c r="P532" i="4"/>
  <c r="Q532" i="4" s="1"/>
  <c r="V531" i="4"/>
  <c r="W531" i="4" s="1"/>
  <c r="U531" i="4"/>
  <c r="T531" i="4"/>
  <c r="S531" i="4"/>
  <c r="P531" i="4"/>
  <c r="Q531" i="4" s="1"/>
  <c r="V530" i="4"/>
  <c r="W530" i="4" s="1"/>
  <c r="U530" i="4"/>
  <c r="T530" i="4"/>
  <c r="S530" i="4"/>
  <c r="P530" i="4"/>
  <c r="Q530" i="4" s="1"/>
  <c r="V529" i="4"/>
  <c r="W529" i="4" s="1"/>
  <c r="U529" i="4"/>
  <c r="T529" i="4"/>
  <c r="S529" i="4"/>
  <c r="P529" i="4"/>
  <c r="Q529" i="4" s="1"/>
  <c r="V528" i="4"/>
  <c r="W528" i="4" s="1"/>
  <c r="U528" i="4"/>
  <c r="T528" i="4"/>
  <c r="S528" i="4"/>
  <c r="P528" i="4"/>
  <c r="Q528" i="4" s="1"/>
  <c r="V527" i="4"/>
  <c r="W527" i="4" s="1"/>
  <c r="U527" i="4"/>
  <c r="T527" i="4"/>
  <c r="S527" i="4"/>
  <c r="P527" i="4"/>
  <c r="Q527" i="4" s="1"/>
  <c r="V526" i="4"/>
  <c r="W526" i="4" s="1"/>
  <c r="U526" i="4"/>
  <c r="T526" i="4"/>
  <c r="S526" i="4"/>
  <c r="P526" i="4"/>
  <c r="Q526" i="4" s="1"/>
  <c r="V525" i="4"/>
  <c r="W525" i="4" s="1"/>
  <c r="U525" i="4"/>
  <c r="T525" i="4"/>
  <c r="S525" i="4"/>
  <c r="P525" i="4"/>
  <c r="Q525" i="4" s="1"/>
  <c r="V524" i="4"/>
  <c r="W524" i="4" s="1"/>
  <c r="U524" i="4"/>
  <c r="T524" i="4"/>
  <c r="S524" i="4"/>
  <c r="P524" i="4"/>
  <c r="Q524" i="4" s="1"/>
  <c r="V523" i="4"/>
  <c r="W523" i="4" s="1"/>
  <c r="U523" i="4"/>
  <c r="T523" i="4"/>
  <c r="S523" i="4"/>
  <c r="P523" i="4"/>
  <c r="Q523" i="4" s="1"/>
  <c r="V522" i="4"/>
  <c r="W522" i="4" s="1"/>
  <c r="U522" i="4"/>
  <c r="T522" i="4"/>
  <c r="S522" i="4"/>
  <c r="P522" i="4"/>
  <c r="Q522" i="4" s="1"/>
  <c r="V521" i="4"/>
  <c r="W521" i="4" s="1"/>
  <c r="U521" i="4"/>
  <c r="T521" i="4"/>
  <c r="S521" i="4"/>
  <c r="P521" i="4"/>
  <c r="Q521" i="4" s="1"/>
  <c r="V520" i="4"/>
  <c r="W520" i="4" s="1"/>
  <c r="U520" i="4"/>
  <c r="T520" i="4"/>
  <c r="S520" i="4"/>
  <c r="P520" i="4"/>
  <c r="Q520" i="4" s="1"/>
  <c r="V519" i="4"/>
  <c r="W519" i="4" s="1"/>
  <c r="U519" i="4"/>
  <c r="T519" i="4"/>
  <c r="S519" i="4"/>
  <c r="P519" i="4"/>
  <c r="Q519" i="4" s="1"/>
  <c r="V518" i="4"/>
  <c r="W518" i="4" s="1"/>
  <c r="U518" i="4"/>
  <c r="T518" i="4"/>
  <c r="S518" i="4"/>
  <c r="P518" i="4"/>
  <c r="Q518" i="4" s="1"/>
  <c r="V517" i="4"/>
  <c r="W517" i="4" s="1"/>
  <c r="U517" i="4"/>
  <c r="T517" i="4"/>
  <c r="S517" i="4"/>
  <c r="P517" i="4"/>
  <c r="Q517" i="4" s="1"/>
  <c r="V516" i="4"/>
  <c r="W516" i="4" s="1"/>
  <c r="U516" i="4"/>
  <c r="T516" i="4"/>
  <c r="S516" i="4"/>
  <c r="P516" i="4"/>
  <c r="Q516" i="4" s="1"/>
  <c r="V515" i="4"/>
  <c r="W515" i="4" s="1"/>
  <c r="U515" i="4"/>
  <c r="T515" i="4"/>
  <c r="S515" i="4"/>
  <c r="P515" i="4"/>
  <c r="Q515" i="4" s="1"/>
  <c r="V514" i="4"/>
  <c r="W514" i="4" s="1"/>
  <c r="U514" i="4"/>
  <c r="T514" i="4"/>
  <c r="S514" i="4"/>
  <c r="P514" i="4"/>
  <c r="Q514" i="4" s="1"/>
  <c r="V513" i="4"/>
  <c r="W513" i="4" s="1"/>
  <c r="U513" i="4"/>
  <c r="T513" i="4"/>
  <c r="S513" i="4"/>
  <c r="P513" i="4"/>
  <c r="Q513" i="4" s="1"/>
  <c r="V512" i="4"/>
  <c r="W512" i="4" s="1"/>
  <c r="U512" i="4"/>
  <c r="T512" i="4"/>
  <c r="S512" i="4"/>
  <c r="P512" i="4"/>
  <c r="Q512" i="4" s="1"/>
  <c r="V511" i="4"/>
  <c r="W511" i="4" s="1"/>
  <c r="U511" i="4"/>
  <c r="T511" i="4"/>
  <c r="S511" i="4"/>
  <c r="P511" i="4"/>
  <c r="Q511" i="4" s="1"/>
  <c r="V510" i="4"/>
  <c r="W510" i="4" s="1"/>
  <c r="U510" i="4"/>
  <c r="T510" i="4"/>
  <c r="S510" i="4"/>
  <c r="P510" i="4"/>
  <c r="Q510" i="4" s="1"/>
  <c r="V509" i="4"/>
  <c r="W509" i="4" s="1"/>
  <c r="U509" i="4"/>
  <c r="T509" i="4"/>
  <c r="S509" i="4"/>
  <c r="P509" i="4"/>
  <c r="Q509" i="4" s="1"/>
  <c r="V508" i="4"/>
  <c r="W508" i="4" s="1"/>
  <c r="U508" i="4"/>
  <c r="T508" i="4"/>
  <c r="S508" i="4"/>
  <c r="P508" i="4"/>
  <c r="Q508" i="4" s="1"/>
  <c r="V507" i="4"/>
  <c r="W507" i="4" s="1"/>
  <c r="U507" i="4"/>
  <c r="T507" i="4"/>
  <c r="S507" i="4"/>
  <c r="P507" i="4"/>
  <c r="Q507" i="4" s="1"/>
  <c r="V506" i="4"/>
  <c r="W506" i="4" s="1"/>
  <c r="U506" i="4"/>
  <c r="T506" i="4"/>
  <c r="S506" i="4"/>
  <c r="P506" i="4"/>
  <c r="Q506" i="4" s="1"/>
  <c r="V505" i="4"/>
  <c r="W505" i="4" s="1"/>
  <c r="U505" i="4"/>
  <c r="T505" i="4"/>
  <c r="S505" i="4"/>
  <c r="P505" i="4"/>
  <c r="Q505" i="4" s="1"/>
  <c r="V504" i="4"/>
  <c r="W504" i="4" s="1"/>
  <c r="U504" i="4"/>
  <c r="T504" i="4"/>
  <c r="S504" i="4"/>
  <c r="P504" i="4"/>
  <c r="Q504" i="4" s="1"/>
  <c r="V503" i="4"/>
  <c r="W503" i="4" s="1"/>
  <c r="U503" i="4"/>
  <c r="T503" i="4"/>
  <c r="S503" i="4"/>
  <c r="P503" i="4"/>
  <c r="Q503" i="4" s="1"/>
  <c r="V502" i="4"/>
  <c r="W502" i="4" s="1"/>
  <c r="U502" i="4"/>
  <c r="T502" i="4"/>
  <c r="S502" i="4"/>
  <c r="P502" i="4"/>
  <c r="Q502" i="4" s="1"/>
  <c r="V501" i="4"/>
  <c r="W501" i="4" s="1"/>
  <c r="U501" i="4"/>
  <c r="T501" i="4"/>
  <c r="S501" i="4"/>
  <c r="P501" i="4"/>
  <c r="Q501" i="4" s="1"/>
  <c r="V500" i="4"/>
  <c r="W500" i="4" s="1"/>
  <c r="U500" i="4"/>
  <c r="T500" i="4"/>
  <c r="S500" i="4"/>
  <c r="P500" i="4"/>
  <c r="Q500" i="4" s="1"/>
  <c r="V499" i="4"/>
  <c r="W499" i="4" s="1"/>
  <c r="U499" i="4"/>
  <c r="T499" i="4"/>
  <c r="S499" i="4"/>
  <c r="P499" i="4"/>
  <c r="Q499" i="4" s="1"/>
  <c r="V498" i="4"/>
  <c r="W498" i="4" s="1"/>
  <c r="U498" i="4"/>
  <c r="T498" i="4"/>
  <c r="S498" i="4"/>
  <c r="P498" i="4"/>
  <c r="Q498" i="4" s="1"/>
  <c r="V497" i="4"/>
  <c r="W497" i="4" s="1"/>
  <c r="U497" i="4"/>
  <c r="T497" i="4"/>
  <c r="S497" i="4"/>
  <c r="P497" i="4"/>
  <c r="Q497" i="4" s="1"/>
  <c r="V496" i="4"/>
  <c r="W496" i="4" s="1"/>
  <c r="U496" i="4"/>
  <c r="T496" i="4"/>
  <c r="S496" i="4"/>
  <c r="P496" i="4"/>
  <c r="Q496" i="4" s="1"/>
  <c r="V495" i="4"/>
  <c r="W495" i="4" s="1"/>
  <c r="U495" i="4"/>
  <c r="T495" i="4"/>
  <c r="S495" i="4"/>
  <c r="P495" i="4"/>
  <c r="Q495" i="4" s="1"/>
  <c r="V494" i="4"/>
  <c r="W494" i="4" s="1"/>
  <c r="U494" i="4"/>
  <c r="T494" i="4"/>
  <c r="S494" i="4"/>
  <c r="P494" i="4"/>
  <c r="Q494" i="4" s="1"/>
  <c r="W493" i="4"/>
  <c r="V493" i="4"/>
  <c r="U493" i="4"/>
  <c r="T493" i="4"/>
  <c r="S493" i="4"/>
  <c r="P493" i="4"/>
  <c r="Q493" i="4" s="1"/>
  <c r="V492" i="4"/>
  <c r="W492" i="4" s="1"/>
  <c r="U492" i="4"/>
  <c r="T492" i="4"/>
  <c r="S492" i="4"/>
  <c r="P492" i="4"/>
  <c r="Q492" i="4" s="1"/>
  <c r="V491" i="4"/>
  <c r="W491" i="4" s="1"/>
  <c r="U491" i="4"/>
  <c r="T491" i="4"/>
  <c r="S491" i="4"/>
  <c r="P491" i="4"/>
  <c r="Q491" i="4" s="1"/>
  <c r="V490" i="4"/>
  <c r="W490" i="4" s="1"/>
  <c r="U490" i="4"/>
  <c r="T490" i="4"/>
  <c r="S490" i="4"/>
  <c r="P490" i="4"/>
  <c r="Q490" i="4" s="1"/>
  <c r="V489" i="4"/>
  <c r="W489" i="4" s="1"/>
  <c r="U489" i="4"/>
  <c r="T489" i="4"/>
  <c r="S489" i="4"/>
  <c r="P489" i="4"/>
  <c r="Q489" i="4" s="1"/>
  <c r="V488" i="4"/>
  <c r="W488" i="4" s="1"/>
  <c r="U488" i="4"/>
  <c r="T488" i="4"/>
  <c r="S488" i="4"/>
  <c r="P488" i="4"/>
  <c r="Q488" i="4" s="1"/>
  <c r="V487" i="4"/>
  <c r="W487" i="4" s="1"/>
  <c r="U487" i="4"/>
  <c r="T487" i="4"/>
  <c r="S487" i="4"/>
  <c r="P487" i="4"/>
  <c r="Q487" i="4" s="1"/>
  <c r="V486" i="4"/>
  <c r="W486" i="4" s="1"/>
  <c r="U486" i="4"/>
  <c r="T486" i="4"/>
  <c r="S486" i="4"/>
  <c r="P486" i="4"/>
  <c r="Q486" i="4" s="1"/>
  <c r="V485" i="4"/>
  <c r="W485" i="4" s="1"/>
  <c r="U485" i="4"/>
  <c r="T485" i="4"/>
  <c r="S485" i="4"/>
  <c r="P485" i="4"/>
  <c r="Q485" i="4" s="1"/>
  <c r="V484" i="4"/>
  <c r="W484" i="4" s="1"/>
  <c r="U484" i="4"/>
  <c r="T484" i="4"/>
  <c r="S484" i="4"/>
  <c r="P484" i="4"/>
  <c r="Q484" i="4" s="1"/>
  <c r="V483" i="4"/>
  <c r="W483" i="4" s="1"/>
  <c r="U483" i="4"/>
  <c r="T483" i="4"/>
  <c r="S483" i="4"/>
  <c r="P483" i="4"/>
  <c r="Q483" i="4" s="1"/>
  <c r="V482" i="4"/>
  <c r="W482" i="4" s="1"/>
  <c r="U482" i="4"/>
  <c r="T482" i="4"/>
  <c r="S482" i="4"/>
  <c r="P482" i="4"/>
  <c r="Q482" i="4" s="1"/>
  <c r="V481" i="4"/>
  <c r="W481" i="4" s="1"/>
  <c r="U481" i="4"/>
  <c r="T481" i="4"/>
  <c r="S481" i="4"/>
  <c r="P481" i="4"/>
  <c r="Q481" i="4" s="1"/>
  <c r="V480" i="4"/>
  <c r="W480" i="4" s="1"/>
  <c r="U480" i="4"/>
  <c r="T480" i="4"/>
  <c r="S480" i="4"/>
  <c r="P480" i="4"/>
  <c r="Q480" i="4" s="1"/>
  <c r="V479" i="4"/>
  <c r="W479" i="4" s="1"/>
  <c r="U479" i="4"/>
  <c r="T479" i="4"/>
  <c r="S479" i="4"/>
  <c r="P479" i="4"/>
  <c r="Q479" i="4" s="1"/>
  <c r="V478" i="4"/>
  <c r="W478" i="4" s="1"/>
  <c r="U478" i="4"/>
  <c r="T478" i="4"/>
  <c r="S478" i="4"/>
  <c r="P478" i="4"/>
  <c r="Q478" i="4" s="1"/>
  <c r="V477" i="4"/>
  <c r="W477" i="4" s="1"/>
  <c r="U477" i="4"/>
  <c r="T477" i="4"/>
  <c r="S477" i="4"/>
  <c r="P477" i="4"/>
  <c r="Q477" i="4" s="1"/>
  <c r="V476" i="4"/>
  <c r="W476" i="4" s="1"/>
  <c r="U476" i="4"/>
  <c r="T476" i="4"/>
  <c r="S476" i="4"/>
  <c r="P476" i="4"/>
  <c r="Q476" i="4" s="1"/>
  <c r="V475" i="4"/>
  <c r="W475" i="4" s="1"/>
  <c r="U475" i="4"/>
  <c r="T475" i="4"/>
  <c r="S475" i="4"/>
  <c r="P475" i="4"/>
  <c r="Q475" i="4" s="1"/>
  <c r="V474" i="4"/>
  <c r="W474" i="4" s="1"/>
  <c r="U474" i="4"/>
  <c r="T474" i="4"/>
  <c r="S474" i="4"/>
  <c r="P474" i="4"/>
  <c r="Q474" i="4" s="1"/>
  <c r="V473" i="4"/>
  <c r="W473" i="4" s="1"/>
  <c r="U473" i="4"/>
  <c r="T473" i="4"/>
  <c r="S473" i="4"/>
  <c r="P473" i="4"/>
  <c r="Q473" i="4" s="1"/>
  <c r="V472" i="4"/>
  <c r="W472" i="4" s="1"/>
  <c r="U472" i="4"/>
  <c r="T472" i="4"/>
  <c r="S472" i="4"/>
  <c r="P472" i="4"/>
  <c r="Q472" i="4" s="1"/>
  <c r="V471" i="4"/>
  <c r="W471" i="4" s="1"/>
  <c r="U471" i="4"/>
  <c r="T471" i="4"/>
  <c r="S471" i="4"/>
  <c r="P471" i="4"/>
  <c r="Q471" i="4" s="1"/>
  <c r="V470" i="4"/>
  <c r="W470" i="4" s="1"/>
  <c r="U470" i="4"/>
  <c r="T470" i="4"/>
  <c r="S470" i="4"/>
  <c r="P470" i="4"/>
  <c r="Q470" i="4" s="1"/>
  <c r="V469" i="4"/>
  <c r="W469" i="4" s="1"/>
  <c r="U469" i="4"/>
  <c r="T469" i="4"/>
  <c r="S469" i="4"/>
  <c r="P469" i="4"/>
  <c r="Q469" i="4" s="1"/>
  <c r="V468" i="4"/>
  <c r="W468" i="4" s="1"/>
  <c r="U468" i="4"/>
  <c r="T468" i="4"/>
  <c r="S468" i="4"/>
  <c r="P468" i="4"/>
  <c r="Q468" i="4" s="1"/>
  <c r="V467" i="4"/>
  <c r="W467" i="4" s="1"/>
  <c r="U467" i="4"/>
  <c r="T467" i="4"/>
  <c r="S467" i="4"/>
  <c r="P467" i="4"/>
  <c r="Q467" i="4" s="1"/>
  <c r="V466" i="4"/>
  <c r="W466" i="4" s="1"/>
  <c r="U466" i="4"/>
  <c r="T466" i="4"/>
  <c r="S466" i="4"/>
  <c r="P466" i="4"/>
  <c r="Q466" i="4" s="1"/>
  <c r="V465" i="4"/>
  <c r="W465" i="4" s="1"/>
  <c r="U465" i="4"/>
  <c r="T465" i="4"/>
  <c r="S465" i="4"/>
  <c r="P465" i="4"/>
  <c r="Q465" i="4" s="1"/>
  <c r="V464" i="4"/>
  <c r="W464" i="4" s="1"/>
  <c r="U464" i="4"/>
  <c r="T464" i="4"/>
  <c r="S464" i="4"/>
  <c r="P464" i="4"/>
  <c r="Q464" i="4" s="1"/>
  <c r="V463" i="4"/>
  <c r="W463" i="4" s="1"/>
  <c r="U463" i="4"/>
  <c r="T463" i="4"/>
  <c r="S463" i="4"/>
  <c r="P463" i="4"/>
  <c r="Q463" i="4" s="1"/>
  <c r="V462" i="4"/>
  <c r="W462" i="4" s="1"/>
  <c r="U462" i="4"/>
  <c r="T462" i="4"/>
  <c r="S462" i="4"/>
  <c r="P462" i="4"/>
  <c r="Q462" i="4" s="1"/>
  <c r="V461" i="4"/>
  <c r="W461" i="4" s="1"/>
  <c r="U461" i="4"/>
  <c r="T461" i="4"/>
  <c r="S461" i="4"/>
  <c r="P461" i="4"/>
  <c r="Q461" i="4" s="1"/>
  <c r="V460" i="4"/>
  <c r="W460" i="4" s="1"/>
  <c r="U460" i="4"/>
  <c r="T460" i="4"/>
  <c r="S460" i="4"/>
  <c r="P460" i="4"/>
  <c r="Q460" i="4" s="1"/>
  <c r="V459" i="4"/>
  <c r="W459" i="4" s="1"/>
  <c r="U459" i="4"/>
  <c r="T459" i="4"/>
  <c r="S459" i="4"/>
  <c r="P459" i="4"/>
  <c r="Q459" i="4" s="1"/>
  <c r="V458" i="4"/>
  <c r="W458" i="4" s="1"/>
  <c r="U458" i="4"/>
  <c r="T458" i="4"/>
  <c r="S458" i="4"/>
  <c r="P458" i="4"/>
  <c r="Q458" i="4" s="1"/>
  <c r="V457" i="4"/>
  <c r="W457" i="4" s="1"/>
  <c r="U457" i="4"/>
  <c r="T457" i="4"/>
  <c r="S457" i="4"/>
  <c r="P457" i="4"/>
  <c r="Q457" i="4" s="1"/>
  <c r="V456" i="4"/>
  <c r="W456" i="4" s="1"/>
  <c r="U456" i="4"/>
  <c r="T456" i="4"/>
  <c r="S456" i="4"/>
  <c r="P456" i="4"/>
  <c r="Q456" i="4" s="1"/>
  <c r="V455" i="4"/>
  <c r="W455" i="4" s="1"/>
  <c r="U455" i="4"/>
  <c r="T455" i="4"/>
  <c r="S455" i="4"/>
  <c r="P455" i="4"/>
  <c r="Q455" i="4" s="1"/>
  <c r="V454" i="4"/>
  <c r="W454" i="4" s="1"/>
  <c r="U454" i="4"/>
  <c r="T454" i="4"/>
  <c r="S454" i="4"/>
  <c r="P454" i="4"/>
  <c r="Q454" i="4" s="1"/>
  <c r="V453" i="4"/>
  <c r="W453" i="4" s="1"/>
  <c r="U453" i="4"/>
  <c r="T453" i="4"/>
  <c r="S453" i="4"/>
  <c r="P453" i="4"/>
  <c r="Q453" i="4" s="1"/>
  <c r="V452" i="4"/>
  <c r="W452" i="4" s="1"/>
  <c r="U452" i="4"/>
  <c r="T452" i="4"/>
  <c r="S452" i="4"/>
  <c r="P452" i="4"/>
  <c r="Q452" i="4" s="1"/>
  <c r="V451" i="4"/>
  <c r="W451" i="4" s="1"/>
  <c r="U451" i="4"/>
  <c r="T451" i="4"/>
  <c r="S451" i="4"/>
  <c r="P451" i="4"/>
  <c r="Q451" i="4" s="1"/>
  <c r="V450" i="4"/>
  <c r="W450" i="4" s="1"/>
  <c r="U450" i="4"/>
  <c r="T450" i="4"/>
  <c r="S450" i="4"/>
  <c r="P450" i="4"/>
  <c r="Q450" i="4" s="1"/>
  <c r="V449" i="4"/>
  <c r="W449" i="4" s="1"/>
  <c r="U449" i="4"/>
  <c r="T449" i="4"/>
  <c r="S449" i="4"/>
  <c r="P449" i="4"/>
  <c r="Q449" i="4" s="1"/>
  <c r="V448" i="4"/>
  <c r="W448" i="4" s="1"/>
  <c r="U448" i="4"/>
  <c r="T448" i="4"/>
  <c r="S448" i="4"/>
  <c r="P448" i="4"/>
  <c r="Q448" i="4" s="1"/>
  <c r="V447" i="4"/>
  <c r="W447" i="4" s="1"/>
  <c r="U447" i="4"/>
  <c r="T447" i="4"/>
  <c r="S447" i="4"/>
  <c r="P447" i="4"/>
  <c r="Q447" i="4" s="1"/>
  <c r="V446" i="4"/>
  <c r="W446" i="4" s="1"/>
  <c r="U446" i="4"/>
  <c r="T446" i="4"/>
  <c r="S446" i="4"/>
  <c r="P446" i="4"/>
  <c r="Q446" i="4" s="1"/>
  <c r="V445" i="4"/>
  <c r="W445" i="4" s="1"/>
  <c r="U445" i="4"/>
  <c r="T445" i="4"/>
  <c r="S445" i="4"/>
  <c r="P445" i="4"/>
  <c r="Q445" i="4" s="1"/>
  <c r="V444" i="4"/>
  <c r="W444" i="4" s="1"/>
  <c r="U444" i="4"/>
  <c r="T444" i="4"/>
  <c r="S444" i="4"/>
  <c r="P444" i="4"/>
  <c r="Q444" i="4" s="1"/>
  <c r="V443" i="4"/>
  <c r="W443" i="4" s="1"/>
  <c r="U443" i="4"/>
  <c r="T443" i="4"/>
  <c r="S443" i="4"/>
  <c r="P443" i="4"/>
  <c r="Q443" i="4" s="1"/>
  <c r="V442" i="4"/>
  <c r="W442" i="4" s="1"/>
  <c r="U442" i="4"/>
  <c r="T442" i="4"/>
  <c r="S442" i="4"/>
  <c r="P442" i="4"/>
  <c r="Q442" i="4" s="1"/>
  <c r="V441" i="4"/>
  <c r="W441" i="4" s="1"/>
  <c r="U441" i="4"/>
  <c r="T441" i="4"/>
  <c r="S441" i="4"/>
  <c r="P441" i="4"/>
  <c r="Q441" i="4" s="1"/>
  <c r="V440" i="4"/>
  <c r="W440" i="4" s="1"/>
  <c r="U440" i="4"/>
  <c r="T440" i="4"/>
  <c r="S440" i="4"/>
  <c r="P440" i="4"/>
  <c r="Q440" i="4" s="1"/>
  <c r="V439" i="4"/>
  <c r="W439" i="4" s="1"/>
  <c r="U439" i="4"/>
  <c r="T439" i="4"/>
  <c r="S439" i="4"/>
  <c r="P439" i="4"/>
  <c r="Q439" i="4" s="1"/>
  <c r="V438" i="4"/>
  <c r="W438" i="4" s="1"/>
  <c r="U438" i="4"/>
  <c r="T438" i="4"/>
  <c r="S438" i="4"/>
  <c r="P438" i="4"/>
  <c r="Q438" i="4" s="1"/>
  <c r="V437" i="4"/>
  <c r="W437" i="4" s="1"/>
  <c r="U437" i="4"/>
  <c r="T437" i="4"/>
  <c r="S437" i="4"/>
  <c r="P437" i="4"/>
  <c r="Q437" i="4" s="1"/>
  <c r="V436" i="4"/>
  <c r="W436" i="4" s="1"/>
  <c r="U436" i="4"/>
  <c r="T436" i="4"/>
  <c r="S436" i="4"/>
  <c r="P436" i="4"/>
  <c r="Q436" i="4" s="1"/>
  <c r="V435" i="4"/>
  <c r="W435" i="4" s="1"/>
  <c r="U435" i="4"/>
  <c r="T435" i="4"/>
  <c r="S435" i="4"/>
  <c r="P435" i="4"/>
  <c r="Q435" i="4" s="1"/>
  <c r="V434" i="4"/>
  <c r="W434" i="4" s="1"/>
  <c r="U434" i="4"/>
  <c r="T434" i="4"/>
  <c r="S434" i="4"/>
  <c r="P434" i="4"/>
  <c r="Q434" i="4" s="1"/>
  <c r="V433" i="4"/>
  <c r="W433" i="4" s="1"/>
  <c r="U433" i="4"/>
  <c r="T433" i="4"/>
  <c r="S433" i="4"/>
  <c r="P433" i="4"/>
  <c r="Q433" i="4" s="1"/>
  <c r="V432" i="4"/>
  <c r="W432" i="4" s="1"/>
  <c r="U432" i="4"/>
  <c r="T432" i="4"/>
  <c r="S432" i="4"/>
  <c r="P432" i="4"/>
  <c r="Q432" i="4" s="1"/>
  <c r="V431" i="4"/>
  <c r="W431" i="4" s="1"/>
  <c r="U431" i="4"/>
  <c r="T431" i="4"/>
  <c r="S431" i="4"/>
  <c r="P431" i="4"/>
  <c r="Q431" i="4" s="1"/>
  <c r="V430" i="4"/>
  <c r="W430" i="4" s="1"/>
  <c r="U430" i="4"/>
  <c r="T430" i="4"/>
  <c r="S430" i="4"/>
  <c r="P430" i="4"/>
  <c r="Q430" i="4" s="1"/>
  <c r="V429" i="4"/>
  <c r="W429" i="4" s="1"/>
  <c r="U429" i="4"/>
  <c r="T429" i="4"/>
  <c r="S429" i="4"/>
  <c r="P429" i="4"/>
  <c r="Q429" i="4" s="1"/>
  <c r="V428" i="4"/>
  <c r="W428" i="4" s="1"/>
  <c r="U428" i="4"/>
  <c r="T428" i="4"/>
  <c r="S428" i="4"/>
  <c r="P428" i="4"/>
  <c r="Q428" i="4" s="1"/>
  <c r="V427" i="4"/>
  <c r="W427" i="4" s="1"/>
  <c r="U427" i="4"/>
  <c r="T427" i="4"/>
  <c r="S427" i="4"/>
  <c r="P427" i="4"/>
  <c r="Q427" i="4" s="1"/>
  <c r="V426" i="4"/>
  <c r="W426" i="4" s="1"/>
  <c r="U426" i="4"/>
  <c r="T426" i="4"/>
  <c r="S426" i="4"/>
  <c r="P426" i="4"/>
  <c r="Q426" i="4" s="1"/>
  <c r="V425" i="4"/>
  <c r="W425" i="4" s="1"/>
  <c r="U425" i="4"/>
  <c r="T425" i="4"/>
  <c r="S425" i="4"/>
  <c r="P425" i="4"/>
  <c r="Q425" i="4" s="1"/>
  <c r="V424" i="4"/>
  <c r="W424" i="4" s="1"/>
  <c r="U424" i="4"/>
  <c r="T424" i="4"/>
  <c r="S424" i="4"/>
  <c r="P424" i="4"/>
  <c r="Q424" i="4" s="1"/>
  <c r="V423" i="4"/>
  <c r="W423" i="4" s="1"/>
  <c r="U423" i="4"/>
  <c r="T423" i="4"/>
  <c r="S423" i="4"/>
  <c r="P423" i="4"/>
  <c r="Q423" i="4" s="1"/>
  <c r="V422" i="4"/>
  <c r="W422" i="4" s="1"/>
  <c r="U422" i="4"/>
  <c r="T422" i="4"/>
  <c r="S422" i="4"/>
  <c r="P422" i="4"/>
  <c r="Q422" i="4" s="1"/>
  <c r="V421" i="4"/>
  <c r="W421" i="4" s="1"/>
  <c r="U421" i="4"/>
  <c r="T421" i="4"/>
  <c r="S421" i="4"/>
  <c r="P421" i="4"/>
  <c r="Q421" i="4" s="1"/>
  <c r="V420" i="4"/>
  <c r="W420" i="4" s="1"/>
  <c r="U420" i="4"/>
  <c r="T420" i="4"/>
  <c r="S420" i="4"/>
  <c r="P420" i="4"/>
  <c r="Q420" i="4" s="1"/>
  <c r="V419" i="4"/>
  <c r="W419" i="4" s="1"/>
  <c r="U419" i="4"/>
  <c r="T419" i="4"/>
  <c r="S419" i="4"/>
  <c r="P419" i="4"/>
  <c r="Q419" i="4" s="1"/>
  <c r="V418" i="4"/>
  <c r="W418" i="4" s="1"/>
  <c r="U418" i="4"/>
  <c r="T418" i="4"/>
  <c r="S418" i="4"/>
  <c r="P418" i="4"/>
  <c r="Q418" i="4" s="1"/>
  <c r="V417" i="4"/>
  <c r="W417" i="4" s="1"/>
  <c r="U417" i="4"/>
  <c r="T417" i="4"/>
  <c r="S417" i="4"/>
  <c r="P417" i="4"/>
  <c r="Q417" i="4" s="1"/>
  <c r="V416" i="4"/>
  <c r="W416" i="4" s="1"/>
  <c r="U416" i="4"/>
  <c r="T416" i="4"/>
  <c r="S416" i="4"/>
  <c r="P416" i="4"/>
  <c r="Q416" i="4" s="1"/>
  <c r="V415" i="4"/>
  <c r="W415" i="4" s="1"/>
  <c r="U415" i="4"/>
  <c r="T415" i="4"/>
  <c r="S415" i="4"/>
  <c r="P415" i="4"/>
  <c r="Q415" i="4" s="1"/>
  <c r="V414" i="4"/>
  <c r="W414" i="4" s="1"/>
  <c r="U414" i="4"/>
  <c r="T414" i="4"/>
  <c r="S414" i="4"/>
  <c r="P414" i="4"/>
  <c r="Q414" i="4" s="1"/>
  <c r="V413" i="4"/>
  <c r="W413" i="4" s="1"/>
  <c r="U413" i="4"/>
  <c r="T413" i="4"/>
  <c r="S413" i="4"/>
  <c r="P413" i="4"/>
  <c r="Q413" i="4" s="1"/>
  <c r="V412" i="4"/>
  <c r="W412" i="4" s="1"/>
  <c r="U412" i="4"/>
  <c r="T412" i="4"/>
  <c r="S412" i="4"/>
  <c r="P412" i="4"/>
  <c r="Q412" i="4" s="1"/>
  <c r="V411" i="4"/>
  <c r="W411" i="4" s="1"/>
  <c r="U411" i="4"/>
  <c r="T411" i="4"/>
  <c r="S411" i="4"/>
  <c r="P411" i="4"/>
  <c r="Q411" i="4" s="1"/>
  <c r="V410" i="4"/>
  <c r="W410" i="4" s="1"/>
  <c r="U410" i="4"/>
  <c r="T410" i="4"/>
  <c r="S410" i="4"/>
  <c r="P410" i="4"/>
  <c r="Q410" i="4" s="1"/>
  <c r="V409" i="4"/>
  <c r="W409" i="4" s="1"/>
  <c r="U409" i="4"/>
  <c r="T409" i="4"/>
  <c r="S409" i="4"/>
  <c r="P409" i="4"/>
  <c r="Q409" i="4" s="1"/>
  <c r="V408" i="4"/>
  <c r="W408" i="4" s="1"/>
  <c r="U408" i="4"/>
  <c r="T408" i="4"/>
  <c r="S408" i="4"/>
  <c r="P408" i="4"/>
  <c r="Q408" i="4" s="1"/>
  <c r="V407" i="4"/>
  <c r="W407" i="4" s="1"/>
  <c r="U407" i="4"/>
  <c r="T407" i="4"/>
  <c r="S407" i="4"/>
  <c r="P407" i="4"/>
  <c r="Q407" i="4" s="1"/>
  <c r="V406" i="4"/>
  <c r="W406" i="4" s="1"/>
  <c r="U406" i="4"/>
  <c r="T406" i="4"/>
  <c r="S406" i="4"/>
  <c r="P406" i="4"/>
  <c r="Q406" i="4" s="1"/>
  <c r="V405" i="4"/>
  <c r="W405" i="4" s="1"/>
  <c r="U405" i="4"/>
  <c r="T405" i="4"/>
  <c r="S405" i="4"/>
  <c r="P405" i="4"/>
  <c r="Q405" i="4" s="1"/>
  <c r="V404" i="4"/>
  <c r="W404" i="4" s="1"/>
  <c r="U404" i="4"/>
  <c r="T404" i="4"/>
  <c r="S404" i="4"/>
  <c r="P404" i="4"/>
  <c r="Q404" i="4" s="1"/>
  <c r="V403" i="4"/>
  <c r="W403" i="4" s="1"/>
  <c r="U403" i="4"/>
  <c r="T403" i="4"/>
  <c r="S403" i="4"/>
  <c r="P403" i="4"/>
  <c r="Q403" i="4" s="1"/>
  <c r="V402" i="4"/>
  <c r="W402" i="4" s="1"/>
  <c r="U402" i="4"/>
  <c r="T402" i="4"/>
  <c r="S402" i="4"/>
  <c r="P402" i="4"/>
  <c r="Q402" i="4" s="1"/>
  <c r="V401" i="4"/>
  <c r="W401" i="4" s="1"/>
  <c r="U401" i="4"/>
  <c r="T401" i="4"/>
  <c r="S401" i="4"/>
  <c r="P401" i="4"/>
  <c r="Q401" i="4" s="1"/>
  <c r="V400" i="4"/>
  <c r="W400" i="4" s="1"/>
  <c r="U400" i="4"/>
  <c r="T400" i="4"/>
  <c r="S400" i="4"/>
  <c r="P400" i="4"/>
  <c r="Q400" i="4" s="1"/>
  <c r="V399" i="4"/>
  <c r="W399" i="4" s="1"/>
  <c r="U399" i="4"/>
  <c r="T399" i="4"/>
  <c r="S399" i="4"/>
  <c r="P399" i="4"/>
  <c r="Q399" i="4" s="1"/>
  <c r="V398" i="4"/>
  <c r="W398" i="4" s="1"/>
  <c r="U398" i="4"/>
  <c r="T398" i="4"/>
  <c r="S398" i="4"/>
  <c r="P398" i="4"/>
  <c r="Q398" i="4" s="1"/>
  <c r="V397" i="4"/>
  <c r="W397" i="4" s="1"/>
  <c r="U397" i="4"/>
  <c r="T397" i="4"/>
  <c r="S397" i="4"/>
  <c r="P397" i="4"/>
  <c r="Q397" i="4" s="1"/>
  <c r="V396" i="4"/>
  <c r="W396" i="4" s="1"/>
  <c r="U396" i="4"/>
  <c r="T396" i="4"/>
  <c r="S396" i="4"/>
  <c r="P396" i="4"/>
  <c r="Q396" i="4" s="1"/>
  <c r="V395" i="4"/>
  <c r="W395" i="4" s="1"/>
  <c r="U395" i="4"/>
  <c r="T395" i="4"/>
  <c r="S395" i="4"/>
  <c r="P395" i="4"/>
  <c r="Q395" i="4" s="1"/>
  <c r="V394" i="4"/>
  <c r="W394" i="4" s="1"/>
  <c r="U394" i="4"/>
  <c r="T394" i="4"/>
  <c r="S394" i="4"/>
  <c r="P394" i="4"/>
  <c r="Q394" i="4" s="1"/>
  <c r="V393" i="4"/>
  <c r="W393" i="4" s="1"/>
  <c r="U393" i="4"/>
  <c r="T393" i="4"/>
  <c r="S393" i="4"/>
  <c r="P393" i="4"/>
  <c r="Q393" i="4" s="1"/>
  <c r="V392" i="4"/>
  <c r="W392" i="4" s="1"/>
  <c r="U392" i="4"/>
  <c r="T392" i="4"/>
  <c r="S392" i="4"/>
  <c r="P392" i="4"/>
  <c r="Q392" i="4" s="1"/>
  <c r="V391" i="4"/>
  <c r="W391" i="4" s="1"/>
  <c r="U391" i="4"/>
  <c r="T391" i="4"/>
  <c r="S391" i="4"/>
  <c r="P391" i="4"/>
  <c r="Q391" i="4" s="1"/>
  <c r="V390" i="4"/>
  <c r="W390" i="4" s="1"/>
  <c r="U390" i="4"/>
  <c r="T390" i="4"/>
  <c r="S390" i="4"/>
  <c r="P390" i="4"/>
  <c r="Q390" i="4" s="1"/>
  <c r="V389" i="4"/>
  <c r="W389" i="4" s="1"/>
  <c r="U389" i="4"/>
  <c r="T389" i="4"/>
  <c r="S389" i="4"/>
  <c r="P389" i="4"/>
  <c r="Q389" i="4" s="1"/>
  <c r="V388" i="4"/>
  <c r="W388" i="4" s="1"/>
  <c r="U388" i="4"/>
  <c r="T388" i="4"/>
  <c r="S388" i="4"/>
  <c r="P388" i="4"/>
  <c r="Q388" i="4" s="1"/>
  <c r="V387" i="4"/>
  <c r="W387" i="4" s="1"/>
  <c r="U387" i="4"/>
  <c r="T387" i="4"/>
  <c r="S387" i="4"/>
  <c r="P387" i="4"/>
  <c r="Q387" i="4" s="1"/>
  <c r="V386" i="4"/>
  <c r="W386" i="4" s="1"/>
  <c r="U386" i="4"/>
  <c r="T386" i="4"/>
  <c r="S386" i="4"/>
  <c r="P386" i="4"/>
  <c r="Q386" i="4" s="1"/>
  <c r="V385" i="4"/>
  <c r="W385" i="4" s="1"/>
  <c r="U385" i="4"/>
  <c r="T385" i="4"/>
  <c r="S385" i="4"/>
  <c r="P385" i="4"/>
  <c r="Q385" i="4" s="1"/>
  <c r="V384" i="4"/>
  <c r="W384" i="4" s="1"/>
  <c r="U384" i="4"/>
  <c r="T384" i="4"/>
  <c r="S384" i="4"/>
  <c r="P384" i="4"/>
  <c r="Q384" i="4" s="1"/>
  <c r="V383" i="4"/>
  <c r="W383" i="4" s="1"/>
  <c r="U383" i="4"/>
  <c r="T383" i="4"/>
  <c r="S383" i="4"/>
  <c r="P383" i="4"/>
  <c r="Q383" i="4" s="1"/>
  <c r="V382" i="4"/>
  <c r="W382" i="4" s="1"/>
  <c r="U382" i="4"/>
  <c r="T382" i="4"/>
  <c r="S382" i="4"/>
  <c r="P382" i="4"/>
  <c r="Q382" i="4" s="1"/>
  <c r="V381" i="4"/>
  <c r="W381" i="4" s="1"/>
  <c r="U381" i="4"/>
  <c r="T381" i="4"/>
  <c r="S381" i="4"/>
  <c r="P381" i="4"/>
  <c r="Q381" i="4" s="1"/>
  <c r="V380" i="4"/>
  <c r="W380" i="4" s="1"/>
  <c r="U380" i="4"/>
  <c r="T380" i="4"/>
  <c r="S380" i="4"/>
  <c r="P380" i="4"/>
  <c r="Q380" i="4" s="1"/>
  <c r="V379" i="4"/>
  <c r="W379" i="4" s="1"/>
  <c r="U379" i="4"/>
  <c r="T379" i="4"/>
  <c r="S379" i="4"/>
  <c r="P379" i="4"/>
  <c r="Q379" i="4" s="1"/>
  <c r="V378" i="4"/>
  <c r="W378" i="4" s="1"/>
  <c r="U378" i="4"/>
  <c r="T378" i="4"/>
  <c r="S378" i="4"/>
  <c r="P378" i="4"/>
  <c r="Q378" i="4" s="1"/>
  <c r="V377" i="4"/>
  <c r="W377" i="4" s="1"/>
  <c r="U377" i="4"/>
  <c r="T377" i="4"/>
  <c r="S377" i="4"/>
  <c r="P377" i="4"/>
  <c r="Q377" i="4" s="1"/>
  <c r="V376" i="4"/>
  <c r="W376" i="4" s="1"/>
  <c r="U376" i="4"/>
  <c r="T376" i="4"/>
  <c r="S376" i="4"/>
  <c r="P376" i="4"/>
  <c r="Q376" i="4" s="1"/>
  <c r="V375" i="4"/>
  <c r="W375" i="4" s="1"/>
  <c r="U375" i="4"/>
  <c r="T375" i="4"/>
  <c r="S375" i="4"/>
  <c r="P375" i="4"/>
  <c r="Q375" i="4" s="1"/>
  <c r="V374" i="4"/>
  <c r="W374" i="4" s="1"/>
  <c r="U374" i="4"/>
  <c r="T374" i="4"/>
  <c r="S374" i="4"/>
  <c r="P374" i="4"/>
  <c r="Q374" i="4" s="1"/>
  <c r="V373" i="4"/>
  <c r="W373" i="4" s="1"/>
  <c r="U373" i="4"/>
  <c r="T373" i="4"/>
  <c r="S373" i="4"/>
  <c r="P373" i="4"/>
  <c r="Q373" i="4" s="1"/>
  <c r="V372" i="4"/>
  <c r="W372" i="4" s="1"/>
  <c r="U372" i="4"/>
  <c r="T372" i="4"/>
  <c r="S372" i="4"/>
  <c r="P372" i="4"/>
  <c r="Q372" i="4" s="1"/>
  <c r="V371" i="4"/>
  <c r="W371" i="4" s="1"/>
  <c r="U371" i="4"/>
  <c r="T371" i="4"/>
  <c r="S371" i="4"/>
  <c r="P371" i="4"/>
  <c r="Q371" i="4" s="1"/>
  <c r="V370" i="4"/>
  <c r="W370" i="4" s="1"/>
  <c r="U370" i="4"/>
  <c r="T370" i="4"/>
  <c r="S370" i="4"/>
  <c r="P370" i="4"/>
  <c r="Q370" i="4" s="1"/>
  <c r="V369" i="4"/>
  <c r="W369" i="4" s="1"/>
  <c r="U369" i="4"/>
  <c r="T369" i="4"/>
  <c r="S369" i="4"/>
  <c r="P369" i="4"/>
  <c r="Q369" i="4" s="1"/>
  <c r="V368" i="4"/>
  <c r="W368" i="4" s="1"/>
  <c r="U368" i="4"/>
  <c r="T368" i="4"/>
  <c r="S368" i="4"/>
  <c r="P368" i="4"/>
  <c r="Q368" i="4" s="1"/>
  <c r="V367" i="4"/>
  <c r="W367" i="4" s="1"/>
  <c r="U367" i="4"/>
  <c r="T367" i="4"/>
  <c r="S367" i="4"/>
  <c r="P367" i="4"/>
  <c r="Q367" i="4" s="1"/>
  <c r="W366" i="4"/>
  <c r="V366" i="4"/>
  <c r="U366" i="4"/>
  <c r="T366" i="4"/>
  <c r="S366" i="4"/>
  <c r="P366" i="4"/>
  <c r="Q366" i="4" s="1"/>
  <c r="V365" i="4"/>
  <c r="W365" i="4" s="1"/>
  <c r="U365" i="4"/>
  <c r="T365" i="4"/>
  <c r="S365" i="4"/>
  <c r="P365" i="4"/>
  <c r="Q365" i="4" s="1"/>
  <c r="V364" i="4"/>
  <c r="W364" i="4" s="1"/>
  <c r="U364" i="4"/>
  <c r="T364" i="4"/>
  <c r="S364" i="4"/>
  <c r="P364" i="4"/>
  <c r="Q364" i="4" s="1"/>
  <c r="V363" i="4"/>
  <c r="W363" i="4" s="1"/>
  <c r="U363" i="4"/>
  <c r="T363" i="4"/>
  <c r="S363" i="4"/>
  <c r="P363" i="4"/>
  <c r="Q363" i="4" s="1"/>
  <c r="V362" i="4"/>
  <c r="W362" i="4" s="1"/>
  <c r="U362" i="4"/>
  <c r="T362" i="4"/>
  <c r="S362" i="4"/>
  <c r="P362" i="4"/>
  <c r="Q362" i="4" s="1"/>
  <c r="V361" i="4"/>
  <c r="W361" i="4" s="1"/>
  <c r="U361" i="4"/>
  <c r="T361" i="4"/>
  <c r="S361" i="4"/>
  <c r="P361" i="4"/>
  <c r="Q361" i="4" s="1"/>
  <c r="V360" i="4"/>
  <c r="W360" i="4" s="1"/>
  <c r="U360" i="4"/>
  <c r="T360" i="4"/>
  <c r="S360" i="4"/>
  <c r="P360" i="4"/>
  <c r="Q360" i="4" s="1"/>
  <c r="V359" i="4"/>
  <c r="W359" i="4" s="1"/>
  <c r="U359" i="4"/>
  <c r="T359" i="4"/>
  <c r="S359" i="4"/>
  <c r="P359" i="4"/>
  <c r="Q359" i="4" s="1"/>
  <c r="V358" i="4"/>
  <c r="W358" i="4" s="1"/>
  <c r="U358" i="4"/>
  <c r="T358" i="4"/>
  <c r="S358" i="4"/>
  <c r="P358" i="4"/>
  <c r="Q358" i="4" s="1"/>
  <c r="V357" i="4"/>
  <c r="W357" i="4" s="1"/>
  <c r="U357" i="4"/>
  <c r="T357" i="4"/>
  <c r="S357" i="4"/>
  <c r="P357" i="4"/>
  <c r="Q357" i="4" s="1"/>
  <c r="V356" i="4"/>
  <c r="W356" i="4" s="1"/>
  <c r="U356" i="4"/>
  <c r="T356" i="4"/>
  <c r="S356" i="4"/>
  <c r="P356" i="4"/>
  <c r="Q356" i="4" s="1"/>
  <c r="W355" i="4"/>
  <c r="V355" i="4"/>
  <c r="U355" i="4"/>
  <c r="T355" i="4"/>
  <c r="S355" i="4"/>
  <c r="P355" i="4"/>
  <c r="Q355" i="4" s="1"/>
  <c r="V354" i="4"/>
  <c r="W354" i="4" s="1"/>
  <c r="U354" i="4"/>
  <c r="T354" i="4"/>
  <c r="S354" i="4"/>
  <c r="P354" i="4"/>
  <c r="Q354" i="4" s="1"/>
  <c r="V353" i="4"/>
  <c r="W353" i="4" s="1"/>
  <c r="U353" i="4"/>
  <c r="T353" i="4"/>
  <c r="S353" i="4"/>
  <c r="P353" i="4"/>
  <c r="Q353" i="4" s="1"/>
  <c r="V352" i="4"/>
  <c r="W352" i="4" s="1"/>
  <c r="U352" i="4"/>
  <c r="T352" i="4"/>
  <c r="S352" i="4"/>
  <c r="P352" i="4"/>
  <c r="Q352" i="4" s="1"/>
  <c r="V351" i="4"/>
  <c r="W351" i="4" s="1"/>
  <c r="U351" i="4"/>
  <c r="T351" i="4"/>
  <c r="S351" i="4"/>
  <c r="P351" i="4"/>
  <c r="Q351" i="4" s="1"/>
  <c r="V350" i="4"/>
  <c r="W350" i="4" s="1"/>
  <c r="U350" i="4"/>
  <c r="T350" i="4"/>
  <c r="S350" i="4"/>
  <c r="P350" i="4"/>
  <c r="Q350" i="4" s="1"/>
  <c r="V349" i="4"/>
  <c r="W349" i="4" s="1"/>
  <c r="U349" i="4"/>
  <c r="T349" i="4"/>
  <c r="S349" i="4"/>
  <c r="P349" i="4"/>
  <c r="Q349" i="4" s="1"/>
  <c r="V348" i="4"/>
  <c r="W348" i="4" s="1"/>
  <c r="U348" i="4"/>
  <c r="T348" i="4"/>
  <c r="S348" i="4"/>
  <c r="P348" i="4"/>
  <c r="Q348" i="4" s="1"/>
  <c r="V347" i="4"/>
  <c r="W347" i="4" s="1"/>
  <c r="U347" i="4"/>
  <c r="T347" i="4"/>
  <c r="S347" i="4"/>
  <c r="P347" i="4"/>
  <c r="Q347" i="4" s="1"/>
  <c r="W346" i="4"/>
  <c r="V346" i="4"/>
  <c r="U346" i="4"/>
  <c r="T346" i="4"/>
  <c r="S346" i="4"/>
  <c r="P346" i="4"/>
  <c r="Q346" i="4" s="1"/>
  <c r="V345" i="4"/>
  <c r="W345" i="4" s="1"/>
  <c r="U345" i="4"/>
  <c r="T345" i="4"/>
  <c r="S345" i="4"/>
  <c r="P345" i="4"/>
  <c r="Q345" i="4" s="1"/>
  <c r="W344" i="4"/>
  <c r="V344" i="4"/>
  <c r="U344" i="4"/>
  <c r="T344" i="4"/>
  <c r="S344" i="4"/>
  <c r="P344" i="4"/>
  <c r="Q344" i="4" s="1"/>
  <c r="V343" i="4"/>
  <c r="W343" i="4" s="1"/>
  <c r="U343" i="4"/>
  <c r="T343" i="4"/>
  <c r="S343" i="4"/>
  <c r="P343" i="4"/>
  <c r="Q343" i="4" s="1"/>
  <c r="V342" i="4"/>
  <c r="W342" i="4" s="1"/>
  <c r="U342" i="4"/>
  <c r="T342" i="4"/>
  <c r="S342" i="4"/>
  <c r="P342" i="4"/>
  <c r="Q342" i="4" s="1"/>
  <c r="W341" i="4"/>
  <c r="V341" i="4"/>
  <c r="U341" i="4"/>
  <c r="T341" i="4"/>
  <c r="S341" i="4"/>
  <c r="P341" i="4"/>
  <c r="Q341" i="4" s="1"/>
  <c r="V340" i="4"/>
  <c r="W340" i="4" s="1"/>
  <c r="U340" i="4"/>
  <c r="T340" i="4"/>
  <c r="S340" i="4"/>
  <c r="P340" i="4"/>
  <c r="Q340" i="4" s="1"/>
  <c r="W339" i="4"/>
  <c r="V339" i="4"/>
  <c r="U339" i="4"/>
  <c r="T339" i="4"/>
  <c r="S339" i="4"/>
  <c r="P339" i="4"/>
  <c r="Q339" i="4" s="1"/>
  <c r="V338" i="4"/>
  <c r="W338" i="4" s="1"/>
  <c r="U338" i="4"/>
  <c r="T338" i="4"/>
  <c r="S338" i="4"/>
  <c r="P338" i="4"/>
  <c r="Q338" i="4" s="1"/>
  <c r="V337" i="4"/>
  <c r="W337" i="4" s="1"/>
  <c r="U337" i="4"/>
  <c r="T337" i="4"/>
  <c r="S337" i="4"/>
  <c r="P337" i="4"/>
  <c r="Q337" i="4" s="1"/>
  <c r="V336" i="4"/>
  <c r="W336" i="4" s="1"/>
  <c r="U336" i="4"/>
  <c r="T336" i="4"/>
  <c r="S336" i="4"/>
  <c r="P336" i="4"/>
  <c r="Q336" i="4" s="1"/>
  <c r="V335" i="4"/>
  <c r="W335" i="4" s="1"/>
  <c r="U335" i="4"/>
  <c r="T335" i="4"/>
  <c r="S335" i="4"/>
  <c r="P335" i="4"/>
  <c r="Q335" i="4" s="1"/>
  <c r="V334" i="4"/>
  <c r="W334" i="4" s="1"/>
  <c r="U334" i="4"/>
  <c r="T334" i="4"/>
  <c r="S334" i="4"/>
  <c r="P334" i="4"/>
  <c r="Q334" i="4" s="1"/>
  <c r="V333" i="4"/>
  <c r="W333" i="4" s="1"/>
  <c r="U333" i="4"/>
  <c r="T333" i="4"/>
  <c r="S333" i="4"/>
  <c r="P333" i="4"/>
  <c r="Q333" i="4" s="1"/>
  <c r="V332" i="4"/>
  <c r="W332" i="4" s="1"/>
  <c r="U332" i="4"/>
  <c r="T332" i="4"/>
  <c r="S332" i="4"/>
  <c r="P332" i="4"/>
  <c r="Q332" i="4" s="1"/>
  <c r="V331" i="4"/>
  <c r="W331" i="4" s="1"/>
  <c r="U331" i="4"/>
  <c r="T331" i="4"/>
  <c r="S331" i="4"/>
  <c r="P331" i="4"/>
  <c r="Q331" i="4" s="1"/>
  <c r="V330" i="4"/>
  <c r="W330" i="4" s="1"/>
  <c r="U330" i="4"/>
  <c r="T330" i="4"/>
  <c r="S330" i="4"/>
  <c r="P330" i="4"/>
  <c r="Q330" i="4" s="1"/>
  <c r="V329" i="4"/>
  <c r="W329" i="4" s="1"/>
  <c r="U329" i="4"/>
  <c r="T329" i="4"/>
  <c r="S329" i="4"/>
  <c r="P329" i="4"/>
  <c r="Q329" i="4" s="1"/>
  <c r="W328" i="4"/>
  <c r="V328" i="4"/>
  <c r="U328" i="4"/>
  <c r="T328" i="4"/>
  <c r="S328" i="4"/>
  <c r="P328" i="4"/>
  <c r="Q328" i="4" s="1"/>
  <c r="V327" i="4"/>
  <c r="W327" i="4" s="1"/>
  <c r="U327" i="4"/>
  <c r="T327" i="4"/>
  <c r="S327" i="4"/>
  <c r="P327" i="4"/>
  <c r="Q327" i="4" s="1"/>
  <c r="V326" i="4"/>
  <c r="W326" i="4" s="1"/>
  <c r="U326" i="4"/>
  <c r="T326" i="4"/>
  <c r="S326" i="4"/>
  <c r="P326" i="4"/>
  <c r="Q326" i="4" s="1"/>
  <c r="V325" i="4"/>
  <c r="W325" i="4" s="1"/>
  <c r="U325" i="4"/>
  <c r="T325" i="4"/>
  <c r="S325" i="4"/>
  <c r="P325" i="4"/>
  <c r="Q325" i="4" s="1"/>
  <c r="V324" i="4"/>
  <c r="W324" i="4" s="1"/>
  <c r="U324" i="4"/>
  <c r="T324" i="4"/>
  <c r="S324" i="4"/>
  <c r="P324" i="4"/>
  <c r="Q324" i="4" s="1"/>
  <c r="V323" i="4"/>
  <c r="W323" i="4" s="1"/>
  <c r="U323" i="4"/>
  <c r="T323" i="4"/>
  <c r="S323" i="4"/>
  <c r="P323" i="4"/>
  <c r="Q323" i="4" s="1"/>
  <c r="V322" i="4"/>
  <c r="W322" i="4" s="1"/>
  <c r="U322" i="4"/>
  <c r="T322" i="4"/>
  <c r="S322" i="4"/>
  <c r="P322" i="4"/>
  <c r="Q322" i="4" s="1"/>
  <c r="V321" i="4"/>
  <c r="W321" i="4" s="1"/>
  <c r="U321" i="4"/>
  <c r="T321" i="4"/>
  <c r="S321" i="4"/>
  <c r="P321" i="4"/>
  <c r="Q321" i="4" s="1"/>
  <c r="V320" i="4"/>
  <c r="W320" i="4" s="1"/>
  <c r="U320" i="4"/>
  <c r="T320" i="4"/>
  <c r="S320" i="4"/>
  <c r="P320" i="4"/>
  <c r="Q320" i="4" s="1"/>
  <c r="V319" i="4"/>
  <c r="W319" i="4" s="1"/>
  <c r="U319" i="4"/>
  <c r="T319" i="4"/>
  <c r="S319" i="4"/>
  <c r="P319" i="4"/>
  <c r="Q319" i="4" s="1"/>
  <c r="V318" i="4"/>
  <c r="W318" i="4" s="1"/>
  <c r="U318" i="4"/>
  <c r="T318" i="4"/>
  <c r="S318" i="4"/>
  <c r="P318" i="4"/>
  <c r="Q318" i="4" s="1"/>
  <c r="V317" i="4"/>
  <c r="W317" i="4" s="1"/>
  <c r="U317" i="4"/>
  <c r="T317" i="4"/>
  <c r="S317" i="4"/>
  <c r="P317" i="4"/>
  <c r="Q317" i="4" s="1"/>
  <c r="V316" i="4"/>
  <c r="W316" i="4" s="1"/>
  <c r="U316" i="4"/>
  <c r="T316" i="4"/>
  <c r="S316" i="4"/>
  <c r="P316" i="4"/>
  <c r="Q316" i="4" s="1"/>
  <c r="V315" i="4"/>
  <c r="W315" i="4" s="1"/>
  <c r="U315" i="4"/>
  <c r="T315" i="4"/>
  <c r="S315" i="4"/>
  <c r="P315" i="4"/>
  <c r="Q315" i="4" s="1"/>
  <c r="V314" i="4"/>
  <c r="W314" i="4" s="1"/>
  <c r="U314" i="4"/>
  <c r="T314" i="4"/>
  <c r="S314" i="4"/>
  <c r="P314" i="4"/>
  <c r="Q314" i="4" s="1"/>
  <c r="W313" i="4"/>
  <c r="V313" i="4"/>
  <c r="U313" i="4"/>
  <c r="T313" i="4"/>
  <c r="S313" i="4"/>
  <c r="P313" i="4"/>
  <c r="Q313" i="4" s="1"/>
  <c r="V312" i="4"/>
  <c r="W312" i="4" s="1"/>
  <c r="U312" i="4"/>
  <c r="T312" i="4"/>
  <c r="S312" i="4"/>
  <c r="P312" i="4"/>
  <c r="Q312" i="4" s="1"/>
  <c r="V311" i="4"/>
  <c r="W311" i="4" s="1"/>
  <c r="U311" i="4"/>
  <c r="T311" i="4"/>
  <c r="S311" i="4"/>
  <c r="P311" i="4"/>
  <c r="Q311" i="4" s="1"/>
  <c r="V310" i="4"/>
  <c r="W310" i="4" s="1"/>
  <c r="U310" i="4"/>
  <c r="T310" i="4"/>
  <c r="S310" i="4"/>
  <c r="P310" i="4"/>
  <c r="Q310" i="4" s="1"/>
  <c r="W309" i="4"/>
  <c r="V309" i="4"/>
  <c r="U309" i="4"/>
  <c r="T309" i="4"/>
  <c r="S309" i="4"/>
  <c r="P309" i="4"/>
  <c r="Q309" i="4" s="1"/>
  <c r="V308" i="4"/>
  <c r="W308" i="4" s="1"/>
  <c r="U308" i="4"/>
  <c r="T308" i="4"/>
  <c r="S308" i="4"/>
  <c r="P308" i="4"/>
  <c r="Q308" i="4" s="1"/>
  <c r="V307" i="4"/>
  <c r="W307" i="4" s="1"/>
  <c r="U307" i="4"/>
  <c r="T307" i="4"/>
  <c r="S307" i="4"/>
  <c r="P307" i="4"/>
  <c r="Q307" i="4" s="1"/>
  <c r="V306" i="4"/>
  <c r="W306" i="4" s="1"/>
  <c r="U306" i="4"/>
  <c r="T306" i="4"/>
  <c r="S306" i="4"/>
  <c r="P306" i="4"/>
  <c r="Q306" i="4" s="1"/>
  <c r="W305" i="4"/>
  <c r="V305" i="4"/>
  <c r="U305" i="4"/>
  <c r="T305" i="4"/>
  <c r="S305" i="4"/>
  <c r="P305" i="4"/>
  <c r="Q305" i="4" s="1"/>
  <c r="V304" i="4"/>
  <c r="W304" i="4" s="1"/>
  <c r="U304" i="4"/>
  <c r="T304" i="4"/>
  <c r="S304" i="4"/>
  <c r="P304" i="4"/>
  <c r="Q304" i="4" s="1"/>
  <c r="V303" i="4"/>
  <c r="W303" i="4" s="1"/>
  <c r="U303" i="4"/>
  <c r="T303" i="4"/>
  <c r="S303" i="4"/>
  <c r="P303" i="4"/>
  <c r="Q303" i="4" s="1"/>
  <c r="V302" i="4"/>
  <c r="W302" i="4" s="1"/>
  <c r="U302" i="4"/>
  <c r="T302" i="4"/>
  <c r="S302" i="4"/>
  <c r="P302" i="4"/>
  <c r="Q302" i="4" s="1"/>
  <c r="W301" i="4"/>
  <c r="V301" i="4"/>
  <c r="U301" i="4"/>
  <c r="T301" i="4"/>
  <c r="S301" i="4"/>
  <c r="P301" i="4"/>
  <c r="Q301" i="4" s="1"/>
  <c r="V300" i="4"/>
  <c r="W300" i="4" s="1"/>
  <c r="U300" i="4"/>
  <c r="T300" i="4"/>
  <c r="S300" i="4"/>
  <c r="P300" i="4"/>
  <c r="Q300" i="4" s="1"/>
  <c r="V299" i="4"/>
  <c r="W299" i="4" s="1"/>
  <c r="U299" i="4"/>
  <c r="T299" i="4"/>
  <c r="S299" i="4"/>
  <c r="P299" i="4"/>
  <c r="Q299" i="4" s="1"/>
  <c r="V298" i="4"/>
  <c r="W298" i="4" s="1"/>
  <c r="U298" i="4"/>
  <c r="T298" i="4"/>
  <c r="S298" i="4"/>
  <c r="P298" i="4"/>
  <c r="Q298" i="4" s="1"/>
  <c r="W297" i="4"/>
  <c r="V297" i="4"/>
  <c r="U297" i="4"/>
  <c r="T297" i="4"/>
  <c r="S297" i="4"/>
  <c r="P297" i="4"/>
  <c r="Q297" i="4" s="1"/>
  <c r="V296" i="4"/>
  <c r="W296" i="4" s="1"/>
  <c r="U296" i="4"/>
  <c r="T296" i="4"/>
  <c r="S296" i="4"/>
  <c r="P296" i="4"/>
  <c r="Q296" i="4" s="1"/>
  <c r="V295" i="4"/>
  <c r="W295" i="4" s="1"/>
  <c r="U295" i="4"/>
  <c r="T295" i="4"/>
  <c r="S295" i="4"/>
  <c r="P295" i="4"/>
  <c r="Q295" i="4" s="1"/>
  <c r="V294" i="4"/>
  <c r="W294" i="4" s="1"/>
  <c r="U294" i="4"/>
  <c r="T294" i="4"/>
  <c r="S294" i="4"/>
  <c r="P294" i="4"/>
  <c r="Q294" i="4" s="1"/>
  <c r="W293" i="4"/>
  <c r="V293" i="4"/>
  <c r="U293" i="4"/>
  <c r="T293" i="4"/>
  <c r="S293" i="4"/>
  <c r="P293" i="4"/>
  <c r="Q293" i="4" s="1"/>
  <c r="V292" i="4"/>
  <c r="W292" i="4" s="1"/>
  <c r="U292" i="4"/>
  <c r="T292" i="4"/>
  <c r="S292" i="4"/>
  <c r="P292" i="4"/>
  <c r="Q292" i="4" s="1"/>
  <c r="V291" i="4"/>
  <c r="W291" i="4" s="1"/>
  <c r="U291" i="4"/>
  <c r="T291" i="4"/>
  <c r="S291" i="4"/>
  <c r="P291" i="4"/>
  <c r="Q291" i="4" s="1"/>
  <c r="V290" i="4"/>
  <c r="W290" i="4" s="1"/>
  <c r="U290" i="4"/>
  <c r="T290" i="4"/>
  <c r="S290" i="4"/>
  <c r="P290" i="4"/>
  <c r="Q290" i="4" s="1"/>
  <c r="V289" i="4"/>
  <c r="W289" i="4" s="1"/>
  <c r="U289" i="4"/>
  <c r="T289" i="4"/>
  <c r="S289" i="4"/>
  <c r="P289" i="4"/>
  <c r="Q289" i="4" s="1"/>
  <c r="V288" i="4"/>
  <c r="W288" i="4" s="1"/>
  <c r="U288" i="4"/>
  <c r="T288" i="4"/>
  <c r="S288" i="4"/>
  <c r="P288" i="4"/>
  <c r="Q288" i="4" s="1"/>
  <c r="V287" i="4"/>
  <c r="W287" i="4" s="1"/>
  <c r="U287" i="4"/>
  <c r="T287" i="4"/>
  <c r="S287" i="4"/>
  <c r="P287" i="4"/>
  <c r="Q287" i="4" s="1"/>
  <c r="V286" i="4"/>
  <c r="W286" i="4" s="1"/>
  <c r="U286" i="4"/>
  <c r="T286" i="4"/>
  <c r="S286" i="4"/>
  <c r="P286" i="4"/>
  <c r="Q286" i="4" s="1"/>
  <c r="W285" i="4"/>
  <c r="V285" i="4"/>
  <c r="U285" i="4"/>
  <c r="T285" i="4"/>
  <c r="S285" i="4"/>
  <c r="P285" i="4"/>
  <c r="Q285" i="4" s="1"/>
  <c r="V284" i="4"/>
  <c r="W284" i="4" s="1"/>
  <c r="U284" i="4"/>
  <c r="T284" i="4"/>
  <c r="S284" i="4"/>
  <c r="P284" i="4"/>
  <c r="Q284" i="4" s="1"/>
  <c r="V283" i="4"/>
  <c r="W283" i="4" s="1"/>
  <c r="U283" i="4"/>
  <c r="T283" i="4"/>
  <c r="S283" i="4"/>
  <c r="P283" i="4"/>
  <c r="Q283" i="4" s="1"/>
  <c r="V282" i="4"/>
  <c r="W282" i="4" s="1"/>
  <c r="U282" i="4"/>
  <c r="T282" i="4"/>
  <c r="S282" i="4"/>
  <c r="P282" i="4"/>
  <c r="Q282" i="4" s="1"/>
  <c r="V281" i="4"/>
  <c r="W281" i="4" s="1"/>
  <c r="U281" i="4"/>
  <c r="T281" i="4"/>
  <c r="S281" i="4"/>
  <c r="P281" i="4"/>
  <c r="Q281" i="4" s="1"/>
  <c r="V280" i="4"/>
  <c r="W280" i="4" s="1"/>
  <c r="U280" i="4"/>
  <c r="T280" i="4"/>
  <c r="S280" i="4"/>
  <c r="P280" i="4"/>
  <c r="Q280" i="4" s="1"/>
  <c r="V279" i="4"/>
  <c r="W279" i="4" s="1"/>
  <c r="U279" i="4"/>
  <c r="T279" i="4"/>
  <c r="S279" i="4"/>
  <c r="P279" i="4"/>
  <c r="Q279" i="4" s="1"/>
  <c r="V278" i="4"/>
  <c r="W278" i="4" s="1"/>
  <c r="U278" i="4"/>
  <c r="T278" i="4"/>
  <c r="S278" i="4"/>
  <c r="P278" i="4"/>
  <c r="Q278" i="4" s="1"/>
  <c r="V277" i="4"/>
  <c r="W277" i="4" s="1"/>
  <c r="U277" i="4"/>
  <c r="T277" i="4"/>
  <c r="S277" i="4"/>
  <c r="P277" i="4"/>
  <c r="Q277" i="4" s="1"/>
  <c r="W276" i="4"/>
  <c r="V276" i="4"/>
  <c r="U276" i="4"/>
  <c r="T276" i="4"/>
  <c r="S276" i="4"/>
  <c r="P276" i="4"/>
  <c r="Q276" i="4" s="1"/>
  <c r="V275" i="4"/>
  <c r="W275" i="4" s="1"/>
  <c r="U275" i="4"/>
  <c r="T275" i="4"/>
  <c r="S275" i="4"/>
  <c r="P275" i="4"/>
  <c r="Q275" i="4" s="1"/>
  <c r="V274" i="4"/>
  <c r="W274" i="4" s="1"/>
  <c r="U274" i="4"/>
  <c r="T274" i="4"/>
  <c r="S274" i="4"/>
  <c r="P274" i="4"/>
  <c r="Q274" i="4" s="1"/>
  <c r="V273" i="4"/>
  <c r="W273" i="4" s="1"/>
  <c r="U273" i="4"/>
  <c r="T273" i="4"/>
  <c r="S273" i="4"/>
  <c r="P273" i="4"/>
  <c r="Q273" i="4" s="1"/>
  <c r="W272" i="4"/>
  <c r="V272" i="4"/>
  <c r="U272" i="4"/>
  <c r="T272" i="4"/>
  <c r="S272" i="4"/>
  <c r="P272" i="4"/>
  <c r="Q272" i="4" s="1"/>
  <c r="V271" i="4"/>
  <c r="W271" i="4" s="1"/>
  <c r="U271" i="4"/>
  <c r="T271" i="4"/>
  <c r="S271" i="4"/>
  <c r="P271" i="4"/>
  <c r="Q271" i="4" s="1"/>
  <c r="V270" i="4"/>
  <c r="W270" i="4" s="1"/>
  <c r="U270" i="4"/>
  <c r="T270" i="4"/>
  <c r="S270" i="4"/>
  <c r="P270" i="4"/>
  <c r="Q270" i="4" s="1"/>
  <c r="W269" i="4"/>
  <c r="V269" i="4"/>
  <c r="U269" i="4"/>
  <c r="T269" i="4"/>
  <c r="S269" i="4"/>
  <c r="P269" i="4"/>
  <c r="Q269" i="4" s="1"/>
  <c r="V268" i="4"/>
  <c r="W268" i="4" s="1"/>
  <c r="U268" i="4"/>
  <c r="T268" i="4"/>
  <c r="S268" i="4"/>
  <c r="P268" i="4"/>
  <c r="Q268" i="4" s="1"/>
  <c r="V267" i="4"/>
  <c r="W267" i="4" s="1"/>
  <c r="U267" i="4"/>
  <c r="T267" i="4"/>
  <c r="S267" i="4"/>
  <c r="P267" i="4"/>
  <c r="Q267" i="4" s="1"/>
  <c r="V266" i="4"/>
  <c r="W266" i="4" s="1"/>
  <c r="U266" i="4"/>
  <c r="T266" i="4"/>
  <c r="S266" i="4"/>
  <c r="P266" i="4"/>
  <c r="Q266" i="4" s="1"/>
  <c r="W265" i="4"/>
  <c r="V265" i="4"/>
  <c r="U265" i="4"/>
  <c r="T265" i="4"/>
  <c r="S265" i="4"/>
  <c r="P265" i="4"/>
  <c r="Q265" i="4" s="1"/>
  <c r="V264" i="4"/>
  <c r="W264" i="4" s="1"/>
  <c r="U264" i="4"/>
  <c r="T264" i="4"/>
  <c r="S264" i="4"/>
  <c r="P264" i="4"/>
  <c r="Q264" i="4" s="1"/>
  <c r="V263" i="4"/>
  <c r="W263" i="4" s="1"/>
  <c r="U263" i="4"/>
  <c r="T263" i="4"/>
  <c r="S263" i="4"/>
  <c r="P263" i="4"/>
  <c r="Q263" i="4" s="1"/>
  <c r="V262" i="4"/>
  <c r="W262" i="4" s="1"/>
  <c r="U262" i="4"/>
  <c r="T262" i="4"/>
  <c r="S262" i="4"/>
  <c r="P262" i="4"/>
  <c r="Q262" i="4" s="1"/>
  <c r="V261" i="4"/>
  <c r="W261" i="4" s="1"/>
  <c r="U261" i="4"/>
  <c r="T261" i="4"/>
  <c r="S261" i="4"/>
  <c r="P261" i="4"/>
  <c r="Q261" i="4" s="1"/>
  <c r="V260" i="4"/>
  <c r="W260" i="4" s="1"/>
  <c r="U260" i="4"/>
  <c r="T260" i="4"/>
  <c r="S260" i="4"/>
  <c r="P260" i="4"/>
  <c r="Q260" i="4" s="1"/>
  <c r="V259" i="4"/>
  <c r="W259" i="4" s="1"/>
  <c r="U259" i="4"/>
  <c r="T259" i="4"/>
  <c r="S259" i="4"/>
  <c r="P259" i="4"/>
  <c r="Q259" i="4" s="1"/>
  <c r="V258" i="4"/>
  <c r="W258" i="4" s="1"/>
  <c r="U258" i="4"/>
  <c r="T258" i="4"/>
  <c r="S258" i="4"/>
  <c r="P258" i="4"/>
  <c r="Q258" i="4" s="1"/>
  <c r="V257" i="4"/>
  <c r="W257" i="4" s="1"/>
  <c r="U257" i="4"/>
  <c r="T257" i="4"/>
  <c r="S257" i="4"/>
  <c r="P257" i="4"/>
  <c r="Q257" i="4" s="1"/>
  <c r="V256" i="4"/>
  <c r="W256" i="4" s="1"/>
  <c r="U256" i="4"/>
  <c r="T256" i="4"/>
  <c r="S256" i="4"/>
  <c r="P256" i="4"/>
  <c r="Q256" i="4" s="1"/>
  <c r="V255" i="4"/>
  <c r="W255" i="4" s="1"/>
  <c r="U255" i="4"/>
  <c r="T255" i="4"/>
  <c r="S255" i="4"/>
  <c r="P255" i="4"/>
  <c r="Q255" i="4" s="1"/>
  <c r="V254" i="4"/>
  <c r="W254" i="4" s="1"/>
  <c r="U254" i="4"/>
  <c r="T254" i="4"/>
  <c r="S254" i="4"/>
  <c r="P254" i="4"/>
  <c r="Q254" i="4" s="1"/>
  <c r="W253" i="4"/>
  <c r="V253" i="4"/>
  <c r="U253" i="4"/>
  <c r="T253" i="4"/>
  <c r="S253" i="4"/>
  <c r="P253" i="4"/>
  <c r="Q253" i="4" s="1"/>
  <c r="V252" i="4"/>
  <c r="W252" i="4" s="1"/>
  <c r="U252" i="4"/>
  <c r="T252" i="4"/>
  <c r="S252" i="4"/>
  <c r="P252" i="4"/>
  <c r="Q252" i="4" s="1"/>
  <c r="V251" i="4"/>
  <c r="W251" i="4" s="1"/>
  <c r="U251" i="4"/>
  <c r="T251" i="4"/>
  <c r="S251" i="4"/>
  <c r="P251" i="4"/>
  <c r="Q251" i="4" s="1"/>
  <c r="V250" i="4"/>
  <c r="W250" i="4" s="1"/>
  <c r="U250" i="4"/>
  <c r="T250" i="4"/>
  <c r="S250" i="4"/>
  <c r="P250" i="4"/>
  <c r="Q250" i="4" s="1"/>
  <c r="V249" i="4"/>
  <c r="W249" i="4" s="1"/>
  <c r="U249" i="4"/>
  <c r="T249" i="4"/>
  <c r="S249" i="4"/>
  <c r="P249" i="4"/>
  <c r="Q249" i="4" s="1"/>
  <c r="W248" i="4"/>
  <c r="V248" i="4"/>
  <c r="U248" i="4"/>
  <c r="T248" i="4"/>
  <c r="S248" i="4"/>
  <c r="P248" i="4"/>
  <c r="Q248" i="4" s="1"/>
  <c r="V247" i="4"/>
  <c r="W247" i="4" s="1"/>
  <c r="U247" i="4"/>
  <c r="T247" i="4"/>
  <c r="S247" i="4"/>
  <c r="P247" i="4"/>
  <c r="Q247" i="4" s="1"/>
  <c r="V246" i="4"/>
  <c r="W246" i="4" s="1"/>
  <c r="U246" i="4"/>
  <c r="T246" i="4"/>
  <c r="S246" i="4"/>
  <c r="P246" i="4"/>
  <c r="Q246" i="4" s="1"/>
  <c r="V245" i="4"/>
  <c r="W245" i="4" s="1"/>
  <c r="U245" i="4"/>
  <c r="T245" i="4"/>
  <c r="S245" i="4"/>
  <c r="P245" i="4"/>
  <c r="Q245" i="4" s="1"/>
  <c r="W244" i="4"/>
  <c r="V244" i="4"/>
  <c r="U244" i="4"/>
  <c r="T244" i="4"/>
  <c r="S244" i="4"/>
  <c r="P244" i="4"/>
  <c r="Q244" i="4" s="1"/>
  <c r="V243" i="4"/>
  <c r="W243" i="4" s="1"/>
  <c r="U243" i="4"/>
  <c r="T243" i="4"/>
  <c r="S243" i="4"/>
  <c r="P243" i="4"/>
  <c r="Q243" i="4" s="1"/>
  <c r="V242" i="4"/>
  <c r="W242" i="4" s="1"/>
  <c r="U242" i="4"/>
  <c r="T242" i="4"/>
  <c r="S242" i="4"/>
  <c r="P242" i="4"/>
  <c r="Q242" i="4" s="1"/>
  <c r="V241" i="4"/>
  <c r="W241" i="4" s="1"/>
  <c r="U241" i="4"/>
  <c r="T241" i="4"/>
  <c r="S241" i="4"/>
  <c r="P241" i="4"/>
  <c r="Q241" i="4" s="1"/>
  <c r="V240" i="4"/>
  <c r="W240" i="4" s="1"/>
  <c r="U240" i="4"/>
  <c r="T240" i="4"/>
  <c r="S240" i="4"/>
  <c r="P240" i="4"/>
  <c r="Q240" i="4" s="1"/>
  <c r="V239" i="4"/>
  <c r="W239" i="4" s="1"/>
  <c r="U239" i="4"/>
  <c r="T239" i="4"/>
  <c r="S239" i="4"/>
  <c r="P239" i="4"/>
  <c r="Q239" i="4" s="1"/>
  <c r="V238" i="4"/>
  <c r="W238" i="4" s="1"/>
  <c r="U238" i="4"/>
  <c r="T238" i="4"/>
  <c r="S238" i="4"/>
  <c r="P238" i="4"/>
  <c r="Q238" i="4" s="1"/>
  <c r="W237" i="4"/>
  <c r="V237" i="4"/>
  <c r="U237" i="4"/>
  <c r="T237" i="4"/>
  <c r="S237" i="4"/>
  <c r="P237" i="4"/>
  <c r="Q237" i="4" s="1"/>
  <c r="V236" i="4"/>
  <c r="W236" i="4" s="1"/>
  <c r="U236" i="4"/>
  <c r="T236" i="4"/>
  <c r="S236" i="4"/>
  <c r="P236" i="4"/>
  <c r="Q236" i="4" s="1"/>
  <c r="V235" i="4"/>
  <c r="W235" i="4" s="1"/>
  <c r="U235" i="4"/>
  <c r="T235" i="4"/>
  <c r="S235" i="4"/>
  <c r="P235" i="4"/>
  <c r="Q235" i="4" s="1"/>
  <c r="V234" i="4"/>
  <c r="W234" i="4" s="1"/>
  <c r="U234" i="4"/>
  <c r="T234" i="4"/>
  <c r="S234" i="4"/>
  <c r="P234" i="4"/>
  <c r="Q234" i="4" s="1"/>
  <c r="V233" i="4"/>
  <c r="W233" i="4" s="1"/>
  <c r="U233" i="4"/>
  <c r="T233" i="4"/>
  <c r="S233" i="4"/>
  <c r="P233" i="4"/>
  <c r="Q233" i="4" s="1"/>
  <c r="V232" i="4"/>
  <c r="W232" i="4" s="1"/>
  <c r="U232" i="4"/>
  <c r="T232" i="4"/>
  <c r="S232" i="4"/>
  <c r="P232" i="4"/>
  <c r="Q232" i="4" s="1"/>
  <c r="V231" i="4"/>
  <c r="W231" i="4" s="1"/>
  <c r="U231" i="4"/>
  <c r="T231" i="4"/>
  <c r="S231" i="4"/>
  <c r="P231" i="4"/>
  <c r="Q231" i="4" s="1"/>
  <c r="V230" i="4"/>
  <c r="W230" i="4" s="1"/>
  <c r="U230" i="4"/>
  <c r="T230" i="4"/>
  <c r="S230" i="4"/>
  <c r="P230" i="4"/>
  <c r="Q230" i="4" s="1"/>
  <c r="V229" i="4"/>
  <c r="W229" i="4" s="1"/>
  <c r="U229" i="4"/>
  <c r="T229" i="4"/>
  <c r="S229" i="4"/>
  <c r="P229" i="4"/>
  <c r="Q229" i="4" s="1"/>
  <c r="V228" i="4"/>
  <c r="W228" i="4" s="1"/>
  <c r="U228" i="4"/>
  <c r="T228" i="4"/>
  <c r="S228" i="4"/>
  <c r="P228" i="4"/>
  <c r="Q228" i="4" s="1"/>
  <c r="V227" i="4"/>
  <c r="W227" i="4" s="1"/>
  <c r="U227" i="4"/>
  <c r="T227" i="4"/>
  <c r="S227" i="4"/>
  <c r="P227" i="4"/>
  <c r="Q227" i="4" s="1"/>
  <c r="V226" i="4"/>
  <c r="W226" i="4" s="1"/>
  <c r="U226" i="4"/>
  <c r="T226" i="4"/>
  <c r="S226" i="4"/>
  <c r="P226" i="4"/>
  <c r="Q226" i="4" s="1"/>
  <c r="V225" i="4"/>
  <c r="W225" i="4" s="1"/>
  <c r="U225" i="4"/>
  <c r="T225" i="4"/>
  <c r="S225" i="4"/>
  <c r="P225" i="4"/>
  <c r="Q225" i="4" s="1"/>
  <c r="V224" i="4"/>
  <c r="W224" i="4" s="1"/>
  <c r="U224" i="4"/>
  <c r="T224" i="4"/>
  <c r="S224" i="4"/>
  <c r="P224" i="4"/>
  <c r="Q224" i="4" s="1"/>
  <c r="V223" i="4"/>
  <c r="W223" i="4" s="1"/>
  <c r="U223" i="4"/>
  <c r="T223" i="4"/>
  <c r="S223" i="4"/>
  <c r="P223" i="4"/>
  <c r="Q223" i="4" s="1"/>
  <c r="V222" i="4"/>
  <c r="W222" i="4" s="1"/>
  <c r="U222" i="4"/>
  <c r="T222" i="4"/>
  <c r="S222" i="4"/>
  <c r="P222" i="4"/>
  <c r="Q222" i="4" s="1"/>
  <c r="V221" i="4"/>
  <c r="W221" i="4" s="1"/>
  <c r="U221" i="4"/>
  <c r="T221" i="4"/>
  <c r="S221" i="4"/>
  <c r="P221" i="4"/>
  <c r="Q221" i="4" s="1"/>
  <c r="W220" i="4"/>
  <c r="V220" i="4"/>
  <c r="U220" i="4"/>
  <c r="T220" i="4"/>
  <c r="S220" i="4"/>
  <c r="P220" i="4"/>
  <c r="Q220" i="4" s="1"/>
  <c r="V219" i="4"/>
  <c r="W219" i="4" s="1"/>
  <c r="U219" i="4"/>
  <c r="T219" i="4"/>
  <c r="S219" i="4"/>
  <c r="P219" i="4"/>
  <c r="Q219" i="4" s="1"/>
  <c r="V218" i="4"/>
  <c r="W218" i="4" s="1"/>
  <c r="U218" i="4"/>
  <c r="T218" i="4"/>
  <c r="S218" i="4"/>
  <c r="P218" i="4"/>
  <c r="Q218" i="4" s="1"/>
  <c r="V217" i="4"/>
  <c r="W217" i="4" s="1"/>
  <c r="U217" i="4"/>
  <c r="T217" i="4"/>
  <c r="S217" i="4"/>
  <c r="P217" i="4"/>
  <c r="Q217" i="4" s="1"/>
  <c r="V216" i="4"/>
  <c r="W216" i="4" s="1"/>
  <c r="U216" i="4"/>
  <c r="T216" i="4"/>
  <c r="S216" i="4"/>
  <c r="P216" i="4"/>
  <c r="Q216" i="4" s="1"/>
  <c r="V215" i="4"/>
  <c r="W215" i="4" s="1"/>
  <c r="U215" i="4"/>
  <c r="T215" i="4"/>
  <c r="S215" i="4"/>
  <c r="P215" i="4"/>
  <c r="Q215" i="4" s="1"/>
  <c r="V214" i="4"/>
  <c r="W214" i="4" s="1"/>
  <c r="U214" i="4"/>
  <c r="T214" i="4"/>
  <c r="S214" i="4"/>
  <c r="P214" i="4"/>
  <c r="Q214" i="4" s="1"/>
  <c r="V213" i="4"/>
  <c r="W213" i="4" s="1"/>
  <c r="U213" i="4"/>
  <c r="T213" i="4"/>
  <c r="S213" i="4"/>
  <c r="P213" i="4"/>
  <c r="Q213" i="4" s="1"/>
  <c r="W212" i="4"/>
  <c r="V212" i="4"/>
  <c r="U212" i="4"/>
  <c r="T212" i="4"/>
  <c r="S212" i="4"/>
  <c r="P212" i="4"/>
  <c r="Q212" i="4" s="1"/>
  <c r="V211" i="4"/>
  <c r="W211" i="4" s="1"/>
  <c r="U211" i="4"/>
  <c r="T211" i="4"/>
  <c r="S211" i="4"/>
  <c r="P211" i="4"/>
  <c r="Q211" i="4" s="1"/>
  <c r="V210" i="4"/>
  <c r="W210" i="4" s="1"/>
  <c r="U210" i="4"/>
  <c r="T210" i="4"/>
  <c r="S210" i="4"/>
  <c r="P210" i="4"/>
  <c r="Q210" i="4" s="1"/>
  <c r="V209" i="4"/>
  <c r="W209" i="4" s="1"/>
  <c r="U209" i="4"/>
  <c r="T209" i="4"/>
  <c r="S209" i="4"/>
  <c r="P209" i="4"/>
  <c r="Q209" i="4" s="1"/>
  <c r="V208" i="4"/>
  <c r="W208" i="4" s="1"/>
  <c r="U208" i="4"/>
  <c r="T208" i="4"/>
  <c r="S208" i="4"/>
  <c r="P208" i="4"/>
  <c r="Q208" i="4" s="1"/>
  <c r="V207" i="4"/>
  <c r="W207" i="4" s="1"/>
  <c r="U207" i="4"/>
  <c r="T207" i="4"/>
  <c r="S207" i="4"/>
  <c r="P207" i="4"/>
  <c r="Q207" i="4" s="1"/>
  <c r="V206" i="4"/>
  <c r="W206" i="4" s="1"/>
  <c r="U206" i="4"/>
  <c r="T206" i="4"/>
  <c r="S206" i="4"/>
  <c r="P206" i="4"/>
  <c r="Q206" i="4" s="1"/>
  <c r="V205" i="4"/>
  <c r="W205" i="4" s="1"/>
  <c r="U205" i="4"/>
  <c r="T205" i="4"/>
  <c r="S205" i="4"/>
  <c r="P205" i="4"/>
  <c r="Q205" i="4" s="1"/>
  <c r="W204" i="4"/>
  <c r="V204" i="4"/>
  <c r="U204" i="4"/>
  <c r="T204" i="4"/>
  <c r="S204" i="4"/>
  <c r="P204" i="4"/>
  <c r="Q204" i="4" s="1"/>
  <c r="V203" i="4"/>
  <c r="W203" i="4" s="1"/>
  <c r="U203" i="4"/>
  <c r="T203" i="4"/>
  <c r="S203" i="4"/>
  <c r="P203" i="4"/>
  <c r="Q203" i="4" s="1"/>
  <c r="V202" i="4"/>
  <c r="W202" i="4" s="1"/>
  <c r="U202" i="4"/>
  <c r="T202" i="4"/>
  <c r="S202" i="4"/>
  <c r="P202" i="4"/>
  <c r="Q202" i="4" s="1"/>
  <c r="V201" i="4"/>
  <c r="W201" i="4" s="1"/>
  <c r="U201" i="4"/>
  <c r="T201" i="4"/>
  <c r="S201" i="4"/>
  <c r="P201" i="4"/>
  <c r="Q201" i="4" s="1"/>
  <c r="V200" i="4"/>
  <c r="W200" i="4" s="1"/>
  <c r="U200" i="4"/>
  <c r="T200" i="4"/>
  <c r="S200" i="4"/>
  <c r="P200" i="4"/>
  <c r="Q200" i="4" s="1"/>
  <c r="V199" i="4"/>
  <c r="W199" i="4" s="1"/>
  <c r="U199" i="4"/>
  <c r="T199" i="4"/>
  <c r="S199" i="4"/>
  <c r="P199" i="4"/>
  <c r="Q199" i="4" s="1"/>
  <c r="V198" i="4"/>
  <c r="W198" i="4" s="1"/>
  <c r="U198" i="4"/>
  <c r="T198" i="4"/>
  <c r="S198" i="4"/>
  <c r="P198" i="4"/>
  <c r="Q198" i="4" s="1"/>
  <c r="V197" i="4"/>
  <c r="W197" i="4" s="1"/>
  <c r="U197" i="4"/>
  <c r="T197" i="4"/>
  <c r="S197" i="4"/>
  <c r="P197" i="4"/>
  <c r="Q197" i="4" s="1"/>
  <c r="W196" i="4"/>
  <c r="V196" i="4"/>
  <c r="U196" i="4"/>
  <c r="T196" i="4"/>
  <c r="S196" i="4"/>
  <c r="P196" i="4"/>
  <c r="Q196" i="4" s="1"/>
  <c r="V195" i="4"/>
  <c r="W195" i="4" s="1"/>
  <c r="U195" i="4"/>
  <c r="T195" i="4"/>
  <c r="S195" i="4"/>
  <c r="P195" i="4"/>
  <c r="Q195" i="4" s="1"/>
  <c r="V194" i="4"/>
  <c r="W194" i="4" s="1"/>
  <c r="U194" i="4"/>
  <c r="T194" i="4"/>
  <c r="S194" i="4"/>
  <c r="P194" i="4"/>
  <c r="Q194" i="4" s="1"/>
  <c r="V193" i="4"/>
  <c r="W193" i="4" s="1"/>
  <c r="U193" i="4"/>
  <c r="T193" i="4"/>
  <c r="S193" i="4"/>
  <c r="P193" i="4"/>
  <c r="Q193" i="4" s="1"/>
  <c r="V192" i="4"/>
  <c r="W192" i="4" s="1"/>
  <c r="U192" i="4"/>
  <c r="T192" i="4"/>
  <c r="S192" i="4"/>
  <c r="P192" i="4"/>
  <c r="Q192" i="4" s="1"/>
  <c r="V191" i="4"/>
  <c r="W191" i="4" s="1"/>
  <c r="U191" i="4"/>
  <c r="T191" i="4"/>
  <c r="S191" i="4"/>
  <c r="P191" i="4"/>
  <c r="Q191" i="4" s="1"/>
  <c r="V190" i="4"/>
  <c r="W190" i="4" s="1"/>
  <c r="U190" i="4"/>
  <c r="T190" i="4"/>
  <c r="S190" i="4"/>
  <c r="P190" i="4"/>
  <c r="Q190" i="4" s="1"/>
  <c r="V189" i="4"/>
  <c r="W189" i="4" s="1"/>
  <c r="U189" i="4"/>
  <c r="T189" i="4"/>
  <c r="S189" i="4"/>
  <c r="P189" i="4"/>
  <c r="Q189" i="4" s="1"/>
  <c r="V188" i="4"/>
  <c r="W188" i="4" s="1"/>
  <c r="U188" i="4"/>
  <c r="T188" i="4"/>
  <c r="S188" i="4"/>
  <c r="P188" i="4"/>
  <c r="Q188" i="4" s="1"/>
  <c r="V187" i="4"/>
  <c r="W187" i="4" s="1"/>
  <c r="U187" i="4"/>
  <c r="T187" i="4"/>
  <c r="S187" i="4"/>
  <c r="P187" i="4"/>
  <c r="Q187" i="4" s="1"/>
  <c r="V186" i="4"/>
  <c r="W186" i="4" s="1"/>
  <c r="U186" i="4"/>
  <c r="T186" i="4"/>
  <c r="S186" i="4"/>
  <c r="P186" i="4"/>
  <c r="Q186" i="4" s="1"/>
  <c r="V185" i="4"/>
  <c r="W185" i="4" s="1"/>
  <c r="U185" i="4"/>
  <c r="T185" i="4"/>
  <c r="S185" i="4"/>
  <c r="P185" i="4"/>
  <c r="Q185" i="4" s="1"/>
  <c r="W184" i="4"/>
  <c r="V184" i="4"/>
  <c r="U184" i="4"/>
  <c r="T184" i="4"/>
  <c r="S184" i="4"/>
  <c r="P184" i="4"/>
  <c r="Q184" i="4" s="1"/>
  <c r="V183" i="4"/>
  <c r="W183" i="4" s="1"/>
  <c r="U183" i="4"/>
  <c r="T183" i="4"/>
  <c r="S183" i="4"/>
  <c r="P183" i="4"/>
  <c r="Q183" i="4" s="1"/>
  <c r="V182" i="4"/>
  <c r="W182" i="4" s="1"/>
  <c r="U182" i="4"/>
  <c r="T182" i="4"/>
  <c r="S182" i="4"/>
  <c r="P182" i="4"/>
  <c r="Q182" i="4" s="1"/>
  <c r="V181" i="4"/>
  <c r="W181" i="4" s="1"/>
  <c r="U181" i="4"/>
  <c r="T181" i="4"/>
  <c r="S181" i="4"/>
  <c r="P181" i="4"/>
  <c r="Q181" i="4" s="1"/>
  <c r="W180" i="4"/>
  <c r="V180" i="4"/>
  <c r="U180" i="4"/>
  <c r="T180" i="4"/>
  <c r="S180" i="4"/>
  <c r="P180" i="4"/>
  <c r="Q180" i="4" s="1"/>
  <c r="V179" i="4"/>
  <c r="W179" i="4" s="1"/>
  <c r="U179" i="4"/>
  <c r="T179" i="4"/>
  <c r="S179" i="4"/>
  <c r="P179" i="4"/>
  <c r="Q179" i="4" s="1"/>
  <c r="V178" i="4"/>
  <c r="W178" i="4" s="1"/>
  <c r="U178" i="4"/>
  <c r="T178" i="4"/>
  <c r="S178" i="4"/>
  <c r="P178" i="4"/>
  <c r="Q178" i="4" s="1"/>
  <c r="V177" i="4"/>
  <c r="W177" i="4" s="1"/>
  <c r="U177" i="4"/>
  <c r="T177" i="4"/>
  <c r="S177" i="4"/>
  <c r="P177" i="4"/>
  <c r="Q177" i="4" s="1"/>
  <c r="V176" i="4"/>
  <c r="W176" i="4" s="1"/>
  <c r="U176" i="4"/>
  <c r="T176" i="4"/>
  <c r="S176" i="4"/>
  <c r="P176" i="4"/>
  <c r="Q176" i="4" s="1"/>
  <c r="V175" i="4"/>
  <c r="W175" i="4" s="1"/>
  <c r="U175" i="4"/>
  <c r="T175" i="4"/>
  <c r="S175" i="4"/>
  <c r="P175" i="4"/>
  <c r="Q175" i="4" s="1"/>
  <c r="V174" i="4"/>
  <c r="W174" i="4" s="1"/>
  <c r="U174" i="4"/>
  <c r="T174" i="4"/>
  <c r="S174" i="4"/>
  <c r="P174" i="4"/>
  <c r="Q174" i="4" s="1"/>
  <c r="W173" i="4"/>
  <c r="V173" i="4"/>
  <c r="U173" i="4"/>
  <c r="T173" i="4"/>
  <c r="S173" i="4"/>
  <c r="P173" i="4"/>
  <c r="Q173" i="4" s="1"/>
  <c r="V172" i="4"/>
  <c r="W172" i="4" s="1"/>
  <c r="U172" i="4"/>
  <c r="T172" i="4"/>
  <c r="S172" i="4"/>
  <c r="P172" i="4"/>
  <c r="Q172" i="4" s="1"/>
  <c r="V171" i="4"/>
  <c r="W171" i="4" s="1"/>
  <c r="U171" i="4"/>
  <c r="T171" i="4"/>
  <c r="S171" i="4"/>
  <c r="P171" i="4"/>
  <c r="Q171" i="4" s="1"/>
  <c r="V170" i="4"/>
  <c r="W170" i="4" s="1"/>
  <c r="U170" i="4"/>
  <c r="T170" i="4"/>
  <c r="S170" i="4"/>
  <c r="P170" i="4"/>
  <c r="Q170" i="4" s="1"/>
  <c r="W169" i="4"/>
  <c r="V169" i="4"/>
  <c r="U169" i="4"/>
  <c r="T169" i="4"/>
  <c r="S169" i="4"/>
  <c r="P169" i="4"/>
  <c r="Q169" i="4" s="1"/>
  <c r="V168" i="4"/>
  <c r="W168" i="4" s="1"/>
  <c r="U168" i="4"/>
  <c r="T168" i="4"/>
  <c r="S168" i="4"/>
  <c r="P168" i="4"/>
  <c r="Q168" i="4" s="1"/>
  <c r="V167" i="4"/>
  <c r="W167" i="4" s="1"/>
  <c r="U167" i="4"/>
  <c r="T167" i="4"/>
  <c r="S167" i="4"/>
  <c r="P167" i="4"/>
  <c r="Q167" i="4" s="1"/>
  <c r="V166" i="4"/>
  <c r="W166" i="4" s="1"/>
  <c r="U166" i="4"/>
  <c r="T166" i="4"/>
  <c r="S166" i="4"/>
  <c r="P166" i="4"/>
  <c r="Q166" i="4" s="1"/>
  <c r="W165" i="4"/>
  <c r="V165" i="4"/>
  <c r="U165" i="4"/>
  <c r="T165" i="4"/>
  <c r="S165" i="4"/>
  <c r="P165" i="4"/>
  <c r="Q165" i="4" s="1"/>
  <c r="V164" i="4"/>
  <c r="W164" i="4" s="1"/>
  <c r="U164" i="4"/>
  <c r="T164" i="4"/>
  <c r="S164" i="4"/>
  <c r="P164" i="4"/>
  <c r="Q164" i="4" s="1"/>
  <c r="V163" i="4"/>
  <c r="W163" i="4" s="1"/>
  <c r="U163" i="4"/>
  <c r="T163" i="4"/>
  <c r="S163" i="4"/>
  <c r="P163" i="4"/>
  <c r="Q163" i="4" s="1"/>
  <c r="V162" i="4"/>
  <c r="W162" i="4" s="1"/>
  <c r="U162" i="4"/>
  <c r="T162" i="4"/>
  <c r="S162" i="4"/>
  <c r="P162" i="4"/>
  <c r="Q162" i="4" s="1"/>
  <c r="V161" i="4"/>
  <c r="W161" i="4" s="1"/>
  <c r="U161" i="4"/>
  <c r="T161" i="4"/>
  <c r="S161" i="4"/>
  <c r="P161" i="4"/>
  <c r="Q161" i="4" s="1"/>
  <c r="V160" i="4"/>
  <c r="W160" i="4" s="1"/>
  <c r="U160" i="4"/>
  <c r="T160" i="4"/>
  <c r="S160" i="4"/>
  <c r="P160" i="4"/>
  <c r="Q160" i="4" s="1"/>
  <c r="V159" i="4"/>
  <c r="W159" i="4" s="1"/>
  <c r="U159" i="4"/>
  <c r="T159" i="4"/>
  <c r="S159" i="4"/>
  <c r="P159" i="4"/>
  <c r="Q159" i="4" s="1"/>
  <c r="V158" i="4"/>
  <c r="W158" i="4" s="1"/>
  <c r="U158" i="4"/>
  <c r="T158" i="4"/>
  <c r="S158" i="4"/>
  <c r="P158" i="4"/>
  <c r="Q158" i="4" s="1"/>
  <c r="V157" i="4"/>
  <c r="W157" i="4" s="1"/>
  <c r="U157" i="4"/>
  <c r="T157" i="4"/>
  <c r="S157" i="4"/>
  <c r="P157" i="4"/>
  <c r="Q157" i="4" s="1"/>
  <c r="V156" i="4"/>
  <c r="W156" i="4" s="1"/>
  <c r="U156" i="4"/>
  <c r="T156" i="4"/>
  <c r="S156" i="4"/>
  <c r="P156" i="4"/>
  <c r="Q156" i="4" s="1"/>
  <c r="V155" i="4"/>
  <c r="W155" i="4" s="1"/>
  <c r="U155" i="4"/>
  <c r="T155" i="4"/>
  <c r="S155" i="4"/>
  <c r="P155" i="4"/>
  <c r="Q155" i="4" s="1"/>
  <c r="V154" i="4"/>
  <c r="W154" i="4" s="1"/>
  <c r="U154" i="4"/>
  <c r="T154" i="4"/>
  <c r="S154" i="4"/>
  <c r="P154" i="4"/>
  <c r="Q154" i="4" s="1"/>
  <c r="W153" i="4"/>
  <c r="V153" i="4"/>
  <c r="U153" i="4"/>
  <c r="T153" i="4"/>
  <c r="S153" i="4"/>
  <c r="P153" i="4"/>
  <c r="Q153" i="4" s="1"/>
  <c r="V152" i="4"/>
  <c r="W152" i="4" s="1"/>
  <c r="U152" i="4"/>
  <c r="T152" i="4"/>
  <c r="S152" i="4"/>
  <c r="P152" i="4"/>
  <c r="Q152" i="4" s="1"/>
  <c r="V151" i="4"/>
  <c r="W151" i="4" s="1"/>
  <c r="U151" i="4"/>
  <c r="T151" i="4"/>
  <c r="S151" i="4"/>
  <c r="P151" i="4"/>
  <c r="Q151" i="4" s="1"/>
  <c r="V150" i="4"/>
  <c r="W150" i="4" s="1"/>
  <c r="U150" i="4"/>
  <c r="T150" i="4"/>
  <c r="S150" i="4"/>
  <c r="P150" i="4"/>
  <c r="Q150" i="4" s="1"/>
  <c r="W149" i="4"/>
  <c r="V149" i="4"/>
  <c r="U149" i="4"/>
  <c r="T149" i="4"/>
  <c r="S149" i="4"/>
  <c r="P149" i="4"/>
  <c r="Q149" i="4" s="1"/>
  <c r="V148" i="4"/>
  <c r="W148" i="4" s="1"/>
  <c r="U148" i="4"/>
  <c r="T148" i="4"/>
  <c r="S148" i="4"/>
  <c r="P148" i="4"/>
  <c r="Q148" i="4" s="1"/>
  <c r="V147" i="4"/>
  <c r="W147" i="4" s="1"/>
  <c r="U147" i="4"/>
  <c r="T147" i="4"/>
  <c r="S147" i="4"/>
  <c r="P147" i="4"/>
  <c r="Q147" i="4" s="1"/>
  <c r="V146" i="4"/>
  <c r="W146" i="4" s="1"/>
  <c r="U146" i="4"/>
  <c r="T146" i="4"/>
  <c r="S146" i="4"/>
  <c r="P146" i="4"/>
  <c r="Q146" i="4" s="1"/>
  <c r="V145" i="4"/>
  <c r="W145" i="4" s="1"/>
  <c r="U145" i="4"/>
  <c r="T145" i="4"/>
  <c r="S145" i="4"/>
  <c r="P145" i="4"/>
  <c r="Q145" i="4" s="1"/>
  <c r="V144" i="4"/>
  <c r="W144" i="4" s="1"/>
  <c r="U144" i="4"/>
  <c r="T144" i="4"/>
  <c r="S144" i="4"/>
  <c r="P144" i="4"/>
  <c r="Q144" i="4" s="1"/>
  <c r="V143" i="4"/>
  <c r="W143" i="4" s="1"/>
  <c r="U143" i="4"/>
  <c r="T143" i="4"/>
  <c r="S143" i="4"/>
  <c r="P143" i="4"/>
  <c r="Q143" i="4" s="1"/>
  <c r="V142" i="4"/>
  <c r="W142" i="4" s="1"/>
  <c r="U142" i="4"/>
  <c r="T142" i="4"/>
  <c r="S142" i="4"/>
  <c r="P142" i="4"/>
  <c r="Q142" i="4" s="1"/>
  <c r="W141" i="4"/>
  <c r="V141" i="4"/>
  <c r="U141" i="4"/>
  <c r="T141" i="4"/>
  <c r="S141" i="4"/>
  <c r="P141" i="4"/>
  <c r="Q141" i="4" s="1"/>
  <c r="V140" i="4"/>
  <c r="W140" i="4" s="1"/>
  <c r="U140" i="4"/>
  <c r="T140" i="4"/>
  <c r="S140" i="4"/>
  <c r="P140" i="4"/>
  <c r="Q140" i="4" s="1"/>
  <c r="V139" i="4"/>
  <c r="W139" i="4" s="1"/>
  <c r="U139" i="4"/>
  <c r="T139" i="4"/>
  <c r="S139" i="4"/>
  <c r="P139" i="4"/>
  <c r="Q139" i="4" s="1"/>
  <c r="V138" i="4"/>
  <c r="W138" i="4" s="1"/>
  <c r="U138" i="4"/>
  <c r="T138" i="4"/>
  <c r="S138" i="4"/>
  <c r="P138" i="4"/>
  <c r="Q138" i="4" s="1"/>
  <c r="V137" i="4"/>
  <c r="W137" i="4" s="1"/>
  <c r="U137" i="4"/>
  <c r="T137" i="4"/>
  <c r="S137" i="4"/>
  <c r="P137" i="4"/>
  <c r="Q137" i="4" s="1"/>
  <c r="V136" i="4"/>
  <c r="W136" i="4" s="1"/>
  <c r="U136" i="4"/>
  <c r="T136" i="4"/>
  <c r="S136" i="4"/>
  <c r="P136" i="4"/>
  <c r="Q136" i="4" s="1"/>
  <c r="V135" i="4"/>
  <c r="W135" i="4" s="1"/>
  <c r="U135" i="4"/>
  <c r="T135" i="4"/>
  <c r="S135" i="4"/>
  <c r="P135" i="4"/>
  <c r="Q135" i="4" s="1"/>
  <c r="V134" i="4"/>
  <c r="W134" i="4" s="1"/>
  <c r="U134" i="4"/>
  <c r="T134" i="4"/>
  <c r="S134" i="4"/>
  <c r="P134" i="4"/>
  <c r="Q134" i="4" s="1"/>
  <c r="V133" i="4"/>
  <c r="W133" i="4" s="1"/>
  <c r="U133" i="4"/>
  <c r="T133" i="4"/>
  <c r="S133" i="4"/>
  <c r="P133" i="4"/>
  <c r="Q133" i="4" s="1"/>
  <c r="V132" i="4"/>
  <c r="W132" i="4" s="1"/>
  <c r="U132" i="4"/>
  <c r="T132" i="4"/>
  <c r="S132" i="4"/>
  <c r="P132" i="4"/>
  <c r="Q132" i="4" s="1"/>
  <c r="V131" i="4"/>
  <c r="W131" i="4" s="1"/>
  <c r="U131" i="4"/>
  <c r="T131" i="4"/>
  <c r="S131" i="4"/>
  <c r="P131" i="4"/>
  <c r="Q131" i="4" s="1"/>
  <c r="V130" i="4"/>
  <c r="W130" i="4" s="1"/>
  <c r="U130" i="4"/>
  <c r="T130" i="4"/>
  <c r="S130" i="4"/>
  <c r="P130" i="4"/>
  <c r="Q130" i="4" s="1"/>
  <c r="W129" i="4"/>
  <c r="V129" i="4"/>
  <c r="U129" i="4"/>
  <c r="T129" i="4"/>
  <c r="S129" i="4"/>
  <c r="P129" i="4"/>
  <c r="Q129" i="4" s="1"/>
  <c r="V128" i="4"/>
  <c r="W128" i="4" s="1"/>
  <c r="U128" i="4"/>
  <c r="T128" i="4"/>
  <c r="S128" i="4"/>
  <c r="P128" i="4"/>
  <c r="Q128" i="4" s="1"/>
  <c r="V127" i="4"/>
  <c r="W127" i="4" s="1"/>
  <c r="U127" i="4"/>
  <c r="T127" i="4"/>
  <c r="S127" i="4"/>
  <c r="P127" i="4"/>
  <c r="Q127" i="4" s="1"/>
  <c r="V126" i="4"/>
  <c r="W126" i="4" s="1"/>
  <c r="U126" i="4"/>
  <c r="T126" i="4"/>
  <c r="S126" i="4"/>
  <c r="P126" i="4"/>
  <c r="Q126" i="4" s="1"/>
  <c r="V125" i="4"/>
  <c r="W125" i="4" s="1"/>
  <c r="U125" i="4"/>
  <c r="T125" i="4"/>
  <c r="S125" i="4"/>
  <c r="P125" i="4"/>
  <c r="Q125" i="4" s="1"/>
  <c r="V124" i="4"/>
  <c r="W124" i="4" s="1"/>
  <c r="U124" i="4"/>
  <c r="T124" i="4"/>
  <c r="S124" i="4"/>
  <c r="P124" i="4"/>
  <c r="Q124" i="4" s="1"/>
  <c r="V123" i="4"/>
  <c r="W123" i="4" s="1"/>
  <c r="U123" i="4"/>
  <c r="T123" i="4"/>
  <c r="S123" i="4"/>
  <c r="P123" i="4"/>
  <c r="Q123" i="4" s="1"/>
  <c r="V122" i="4"/>
  <c r="W122" i="4" s="1"/>
  <c r="U122" i="4"/>
  <c r="T122" i="4"/>
  <c r="S122" i="4"/>
  <c r="P122" i="4"/>
  <c r="Q122" i="4" s="1"/>
  <c r="V95" i="4"/>
  <c r="W95" i="4" s="1"/>
  <c r="U95" i="4"/>
  <c r="T95" i="4"/>
  <c r="S95" i="4"/>
  <c r="P95" i="4"/>
  <c r="Q95" i="4" s="1"/>
  <c r="V94" i="4"/>
  <c r="W94" i="4" s="1"/>
  <c r="U94" i="4"/>
  <c r="T94" i="4"/>
  <c r="S94" i="4"/>
  <c r="P94" i="4"/>
  <c r="Q94" i="4" s="1"/>
  <c r="V93" i="4"/>
  <c r="W93" i="4" s="1"/>
  <c r="U93" i="4"/>
  <c r="T93" i="4"/>
  <c r="S93" i="4"/>
  <c r="P93" i="4"/>
  <c r="Q93" i="4" s="1"/>
  <c r="V92" i="4"/>
  <c r="W92" i="4" s="1"/>
  <c r="U92" i="4"/>
  <c r="T92" i="4"/>
  <c r="S92" i="4"/>
  <c r="P92" i="4"/>
  <c r="Q92" i="4" s="1"/>
  <c r="V91" i="4"/>
  <c r="W91" i="4" s="1"/>
  <c r="U91" i="4"/>
  <c r="T91" i="4"/>
  <c r="S91" i="4"/>
  <c r="P91" i="4"/>
  <c r="Q91" i="4" s="1"/>
  <c r="V120" i="4"/>
  <c r="W120" i="4" s="1"/>
  <c r="U120" i="4"/>
  <c r="T120" i="4"/>
  <c r="S120" i="4"/>
  <c r="P120" i="4"/>
  <c r="Q120" i="4" s="1"/>
  <c r="V90" i="4"/>
  <c r="W90" i="4" s="1"/>
  <c r="U90" i="4"/>
  <c r="T90" i="4"/>
  <c r="S90" i="4"/>
  <c r="P90" i="4"/>
  <c r="Q90" i="4" s="1"/>
  <c r="V89" i="4"/>
  <c r="W89" i="4" s="1"/>
  <c r="U89" i="4"/>
  <c r="T89" i="4"/>
  <c r="S89" i="4"/>
  <c r="P89" i="4"/>
  <c r="Q89" i="4" s="1"/>
  <c r="V88" i="4"/>
  <c r="W88" i="4" s="1"/>
  <c r="U88" i="4"/>
  <c r="T88" i="4"/>
  <c r="S88" i="4"/>
  <c r="P88" i="4"/>
  <c r="Q88" i="4" s="1"/>
  <c r="V87" i="4"/>
  <c r="W87" i="4" s="1"/>
  <c r="U87" i="4"/>
  <c r="T87" i="4"/>
  <c r="S87" i="4"/>
  <c r="P87" i="4"/>
  <c r="Q87" i="4" s="1"/>
  <c r="V86" i="4"/>
  <c r="W86" i="4" s="1"/>
  <c r="U86" i="4"/>
  <c r="T86" i="4"/>
  <c r="S86" i="4"/>
  <c r="P86" i="4"/>
  <c r="Q86" i="4" s="1"/>
  <c r="V85" i="4"/>
  <c r="W85" i="4" s="1"/>
  <c r="U85" i="4"/>
  <c r="T85" i="4"/>
  <c r="S85" i="4"/>
  <c r="P85" i="4"/>
  <c r="Q85" i="4" s="1"/>
  <c r="V84" i="4"/>
  <c r="W84" i="4" s="1"/>
  <c r="U84" i="4"/>
  <c r="T84" i="4"/>
  <c r="S84" i="4"/>
  <c r="P84" i="4"/>
  <c r="Q84" i="4" s="1"/>
  <c r="V119" i="4"/>
  <c r="W119" i="4" s="1"/>
  <c r="U119" i="4"/>
  <c r="T119" i="4"/>
  <c r="S119" i="4"/>
  <c r="P119" i="4"/>
  <c r="Q119" i="4" s="1"/>
  <c r="V83" i="4"/>
  <c r="W83" i="4" s="1"/>
  <c r="U83" i="4"/>
  <c r="T83" i="4"/>
  <c r="S83" i="4"/>
  <c r="P83" i="4"/>
  <c r="Q83" i="4" s="1"/>
  <c r="V82" i="4"/>
  <c r="W82" i="4" s="1"/>
  <c r="U82" i="4"/>
  <c r="T82" i="4"/>
  <c r="S82" i="4"/>
  <c r="P82" i="4"/>
  <c r="Q82" i="4" s="1"/>
  <c r="V81" i="4"/>
  <c r="W81" i="4" s="1"/>
  <c r="U81" i="4"/>
  <c r="T81" i="4"/>
  <c r="S81" i="4"/>
  <c r="P81" i="4"/>
  <c r="Q81" i="4" s="1"/>
  <c r="V80" i="4"/>
  <c r="W80" i="4" s="1"/>
  <c r="U80" i="4"/>
  <c r="T80" i="4"/>
  <c r="S80" i="4"/>
  <c r="P80" i="4"/>
  <c r="Q80" i="4" s="1"/>
  <c r="V79" i="4"/>
  <c r="W79" i="4" s="1"/>
  <c r="U79" i="4"/>
  <c r="T79" i="4"/>
  <c r="S79" i="4"/>
  <c r="P79" i="4"/>
  <c r="Q79" i="4" s="1"/>
  <c r="V78" i="4"/>
  <c r="W78" i="4" s="1"/>
  <c r="U78" i="4"/>
  <c r="T78" i="4"/>
  <c r="S78" i="4"/>
  <c r="P78" i="4"/>
  <c r="Q78" i="4" s="1"/>
  <c r="V77" i="4"/>
  <c r="W77" i="4" s="1"/>
  <c r="U77" i="4"/>
  <c r="T77" i="4"/>
  <c r="S77" i="4"/>
  <c r="P77" i="4"/>
  <c r="Q77" i="4" s="1"/>
  <c r="V76" i="4"/>
  <c r="W76" i="4" s="1"/>
  <c r="U76" i="4"/>
  <c r="T76" i="4"/>
  <c r="S76" i="4"/>
  <c r="P76" i="4"/>
  <c r="Q76" i="4" s="1"/>
  <c r="V75" i="4"/>
  <c r="W75" i="4" s="1"/>
  <c r="U75" i="4"/>
  <c r="T75" i="4"/>
  <c r="S75" i="4"/>
  <c r="P75" i="4"/>
  <c r="Q75" i="4" s="1"/>
  <c r="V74" i="4"/>
  <c r="W74" i="4" s="1"/>
  <c r="U74" i="4"/>
  <c r="T74" i="4"/>
  <c r="S74" i="4"/>
  <c r="P74" i="4"/>
  <c r="Q74" i="4" s="1"/>
  <c r="V73" i="4"/>
  <c r="W73" i="4" s="1"/>
  <c r="U73" i="4"/>
  <c r="T73" i="4"/>
  <c r="S73" i="4"/>
  <c r="P73" i="4"/>
  <c r="Q73" i="4" s="1"/>
  <c r="V72" i="4"/>
  <c r="W72" i="4" s="1"/>
  <c r="U72" i="4"/>
  <c r="T72" i="4"/>
  <c r="S72" i="4"/>
  <c r="P72" i="4"/>
  <c r="Q72" i="4" s="1"/>
  <c r="V71" i="4"/>
  <c r="W71" i="4" s="1"/>
  <c r="U71" i="4"/>
  <c r="T71" i="4"/>
  <c r="S71" i="4"/>
  <c r="P71" i="4"/>
  <c r="Q71" i="4" s="1"/>
  <c r="V118" i="4"/>
  <c r="W118" i="4" s="1"/>
  <c r="U118" i="4"/>
  <c r="T118" i="4"/>
  <c r="S118" i="4"/>
  <c r="P118" i="4"/>
  <c r="Q118" i="4" s="1"/>
  <c r="V70" i="4"/>
  <c r="W70" i="4" s="1"/>
  <c r="U70" i="4"/>
  <c r="T70" i="4"/>
  <c r="S70" i="4"/>
  <c r="P70" i="4"/>
  <c r="Q70" i="4" s="1"/>
  <c r="V69" i="4"/>
  <c r="W69" i="4" s="1"/>
  <c r="U69" i="4"/>
  <c r="T69" i="4"/>
  <c r="S69" i="4"/>
  <c r="P69" i="4"/>
  <c r="Q69" i="4" s="1"/>
  <c r="V117" i="4"/>
  <c r="W117" i="4" s="1"/>
  <c r="U117" i="4"/>
  <c r="T117" i="4"/>
  <c r="S117" i="4"/>
  <c r="P117" i="4"/>
  <c r="Q117" i="4" s="1"/>
  <c r="V68" i="4"/>
  <c r="W68" i="4" s="1"/>
  <c r="U68" i="4"/>
  <c r="T68" i="4"/>
  <c r="S68" i="4"/>
  <c r="P68" i="4"/>
  <c r="Q68" i="4" s="1"/>
  <c r="V67" i="4"/>
  <c r="W67" i="4" s="1"/>
  <c r="U67" i="4"/>
  <c r="T67" i="4"/>
  <c r="S67" i="4"/>
  <c r="P67" i="4"/>
  <c r="Q67" i="4" s="1"/>
  <c r="V116" i="4"/>
  <c r="W116" i="4" s="1"/>
  <c r="U116" i="4"/>
  <c r="T116" i="4"/>
  <c r="S116" i="4"/>
  <c r="P116" i="4"/>
  <c r="Q116" i="4" s="1"/>
  <c r="V66" i="4"/>
  <c r="W66" i="4" s="1"/>
  <c r="U66" i="4"/>
  <c r="T66" i="4"/>
  <c r="S66" i="4"/>
  <c r="P66" i="4"/>
  <c r="Q66" i="4" s="1"/>
  <c r="V65" i="4"/>
  <c r="W65" i="4" s="1"/>
  <c r="U65" i="4"/>
  <c r="T65" i="4"/>
  <c r="S65" i="4"/>
  <c r="P65" i="4"/>
  <c r="Q65" i="4" s="1"/>
  <c r="V64" i="4"/>
  <c r="W64" i="4" s="1"/>
  <c r="U64" i="4"/>
  <c r="T64" i="4"/>
  <c r="S64" i="4"/>
  <c r="P64" i="4"/>
  <c r="Q64" i="4" s="1"/>
  <c r="V63" i="4"/>
  <c r="W63" i="4" s="1"/>
  <c r="U63" i="4"/>
  <c r="T63" i="4"/>
  <c r="S63" i="4"/>
  <c r="P63" i="4"/>
  <c r="Q63" i="4" s="1"/>
  <c r="V62" i="4"/>
  <c r="W62" i="4" s="1"/>
  <c r="U62" i="4"/>
  <c r="T62" i="4"/>
  <c r="S62" i="4"/>
  <c r="P62" i="4"/>
  <c r="Q62" i="4" s="1"/>
  <c r="V61" i="4"/>
  <c r="W61" i="4" s="1"/>
  <c r="U61" i="4"/>
  <c r="T61" i="4"/>
  <c r="S61" i="4"/>
  <c r="P61" i="4"/>
  <c r="Q61" i="4" s="1"/>
  <c r="V60" i="4"/>
  <c r="W60" i="4" s="1"/>
  <c r="U60" i="4"/>
  <c r="T60" i="4"/>
  <c r="S60" i="4"/>
  <c r="P60" i="4"/>
  <c r="Q60" i="4" s="1"/>
  <c r="W59" i="4"/>
  <c r="V59" i="4"/>
  <c r="U59" i="4"/>
  <c r="T59" i="4"/>
  <c r="S59" i="4"/>
  <c r="P59" i="4"/>
  <c r="Q59" i="4" s="1"/>
  <c r="V115" i="4"/>
  <c r="W115" i="4" s="1"/>
  <c r="U115" i="4"/>
  <c r="T115" i="4"/>
  <c r="S115" i="4"/>
  <c r="P115" i="4"/>
  <c r="Q115" i="4" s="1"/>
  <c r="V58" i="4"/>
  <c r="W58" i="4" s="1"/>
  <c r="U58" i="4"/>
  <c r="T58" i="4"/>
  <c r="S58" i="4"/>
  <c r="P58" i="4"/>
  <c r="Q58" i="4" s="1"/>
  <c r="V57" i="4"/>
  <c r="W57" i="4" s="1"/>
  <c r="U57" i="4"/>
  <c r="T57" i="4"/>
  <c r="S57" i="4"/>
  <c r="P57" i="4"/>
  <c r="Q57" i="4" s="1"/>
  <c r="W114" i="4"/>
  <c r="V114" i="4"/>
  <c r="U114" i="4"/>
  <c r="T114" i="4"/>
  <c r="S114" i="4"/>
  <c r="P114" i="4"/>
  <c r="Q114" i="4" s="1"/>
  <c r="V113" i="4"/>
  <c r="W113" i="4" s="1"/>
  <c r="U113" i="4"/>
  <c r="T113" i="4"/>
  <c r="S113" i="4"/>
  <c r="P113" i="4"/>
  <c r="Q113" i="4" s="1"/>
  <c r="V56" i="4"/>
  <c r="W56" i="4" s="1"/>
  <c r="U56" i="4"/>
  <c r="T56" i="4"/>
  <c r="S56" i="4"/>
  <c r="P56" i="4"/>
  <c r="Q56" i="4" s="1"/>
  <c r="V112" i="4"/>
  <c r="W112" i="4" s="1"/>
  <c r="U112" i="4"/>
  <c r="T112" i="4"/>
  <c r="S112" i="4"/>
  <c r="P112" i="4"/>
  <c r="Q112" i="4" s="1"/>
  <c r="V55" i="4"/>
  <c r="W55" i="4" s="1"/>
  <c r="U55" i="4"/>
  <c r="T55" i="4"/>
  <c r="S55" i="4"/>
  <c r="P55" i="4"/>
  <c r="Q55" i="4" s="1"/>
  <c r="W54" i="4"/>
  <c r="V54" i="4"/>
  <c r="U54" i="4"/>
  <c r="T54" i="4"/>
  <c r="S54" i="4"/>
  <c r="P54" i="4"/>
  <c r="Q54" i="4" s="1"/>
  <c r="V99" i="4"/>
  <c r="W99" i="4" s="1"/>
  <c r="U99" i="4"/>
  <c r="T99" i="4"/>
  <c r="S99" i="4"/>
  <c r="P99" i="4"/>
  <c r="Q99" i="4" s="1"/>
  <c r="V98" i="4"/>
  <c r="W98" i="4" s="1"/>
  <c r="U98" i="4"/>
  <c r="T98" i="4"/>
  <c r="S98" i="4"/>
  <c r="P98" i="4"/>
  <c r="Q98" i="4" s="1"/>
  <c r="V53" i="4"/>
  <c r="W53" i="4" s="1"/>
  <c r="U53" i="4"/>
  <c r="T53" i="4"/>
  <c r="S53" i="4"/>
  <c r="P53" i="4"/>
  <c r="Q53" i="4" s="1"/>
  <c r="V97" i="4"/>
  <c r="W97" i="4" s="1"/>
  <c r="U97" i="4"/>
  <c r="T97" i="4"/>
  <c r="S97" i="4"/>
  <c r="P97" i="4"/>
  <c r="Q97" i="4" s="1"/>
  <c r="V52" i="4"/>
  <c r="W52" i="4" s="1"/>
  <c r="U52" i="4"/>
  <c r="T52" i="4"/>
  <c r="S52" i="4"/>
  <c r="P52" i="4"/>
  <c r="Q52" i="4" s="1"/>
  <c r="W51" i="4"/>
  <c r="V51" i="4"/>
  <c r="U51" i="4"/>
  <c r="T51" i="4"/>
  <c r="S51" i="4"/>
  <c r="P51" i="4"/>
  <c r="Q51" i="4" s="1"/>
  <c r="V50" i="4"/>
  <c r="W50" i="4" s="1"/>
  <c r="U50" i="4"/>
  <c r="T50" i="4"/>
  <c r="S50" i="4"/>
  <c r="P50" i="4"/>
  <c r="Q50" i="4" s="1"/>
  <c r="V49" i="4"/>
  <c r="W49" i="4" s="1"/>
  <c r="U49" i="4"/>
  <c r="T49" i="4"/>
  <c r="S49" i="4"/>
  <c r="P49" i="4"/>
  <c r="Q49" i="4" s="1"/>
  <c r="V48" i="4"/>
  <c r="W48" i="4" s="1"/>
  <c r="U48" i="4"/>
  <c r="T48" i="4"/>
  <c r="S48" i="4"/>
  <c r="P48" i="4"/>
  <c r="Q48" i="4" s="1"/>
  <c r="V47" i="4"/>
  <c r="W47" i="4" s="1"/>
  <c r="U47" i="4"/>
  <c r="T47" i="4"/>
  <c r="S47" i="4"/>
  <c r="P47" i="4"/>
  <c r="Q47" i="4" s="1"/>
  <c r="V46" i="4"/>
  <c r="W46" i="4" s="1"/>
  <c r="U46" i="4"/>
  <c r="T46" i="4"/>
  <c r="S46" i="4"/>
  <c r="P46" i="4"/>
  <c r="Q46" i="4" s="1"/>
  <c r="V111" i="4"/>
  <c r="W111" i="4" s="1"/>
  <c r="U111" i="4"/>
  <c r="T111" i="4"/>
  <c r="S111" i="4"/>
  <c r="P111" i="4"/>
  <c r="Q111" i="4" s="1"/>
  <c r="V110" i="4"/>
  <c r="W110" i="4" s="1"/>
  <c r="U110" i="4"/>
  <c r="T110" i="4"/>
  <c r="S110" i="4"/>
  <c r="P110" i="4"/>
  <c r="Q110" i="4" s="1"/>
  <c r="V109" i="4"/>
  <c r="W109" i="4" s="1"/>
  <c r="U109" i="4"/>
  <c r="T109" i="4"/>
  <c r="S109" i="4"/>
  <c r="P109" i="4"/>
  <c r="Q109" i="4" s="1"/>
  <c r="V108" i="4"/>
  <c r="W108" i="4" s="1"/>
  <c r="U108" i="4"/>
  <c r="T108" i="4"/>
  <c r="S108" i="4"/>
  <c r="P108" i="4"/>
  <c r="Q108" i="4" s="1"/>
  <c r="W107" i="4"/>
  <c r="V107" i="4"/>
  <c r="U107" i="4"/>
  <c r="T107" i="4"/>
  <c r="S107" i="4"/>
  <c r="P107" i="4"/>
  <c r="Q107" i="4" s="1"/>
  <c r="V45" i="4"/>
  <c r="W45" i="4" s="1"/>
  <c r="U45" i="4"/>
  <c r="T45" i="4"/>
  <c r="S45" i="4"/>
  <c r="P45" i="4"/>
  <c r="Q45" i="4" s="1"/>
  <c r="W44" i="4"/>
  <c r="V44" i="4"/>
  <c r="U44" i="4"/>
  <c r="T44" i="4"/>
  <c r="S44" i="4"/>
  <c r="P44" i="4"/>
  <c r="Q44" i="4" s="1"/>
  <c r="V43" i="4"/>
  <c r="W43" i="4" s="1"/>
  <c r="U43" i="4"/>
  <c r="T43" i="4"/>
  <c r="S43" i="4"/>
  <c r="P43" i="4"/>
  <c r="Q43" i="4" s="1"/>
  <c r="V42" i="4"/>
  <c r="W42" i="4" s="1"/>
  <c r="U42" i="4"/>
  <c r="T42" i="4"/>
  <c r="S42" i="4"/>
  <c r="P42" i="4"/>
  <c r="Q42" i="4" s="1"/>
  <c r="V41" i="4"/>
  <c r="W41" i="4" s="1"/>
  <c r="U41" i="4"/>
  <c r="T41" i="4"/>
  <c r="S41" i="4"/>
  <c r="P41" i="4"/>
  <c r="Q41" i="4" s="1"/>
  <c r="W40" i="4"/>
  <c r="V40" i="4"/>
  <c r="U40" i="4"/>
  <c r="T40" i="4"/>
  <c r="S40" i="4"/>
  <c r="P40" i="4"/>
  <c r="Q40" i="4" s="1"/>
  <c r="V121" i="4"/>
  <c r="W121" i="4" s="1"/>
  <c r="U121" i="4"/>
  <c r="T121" i="4"/>
  <c r="S121" i="4"/>
  <c r="P121" i="4"/>
  <c r="Q121" i="4" s="1"/>
  <c r="W39" i="4"/>
  <c r="V39" i="4"/>
  <c r="U39" i="4"/>
  <c r="T39" i="4"/>
  <c r="S39" i="4"/>
  <c r="P39" i="4"/>
  <c r="Q39" i="4" s="1"/>
  <c r="V106" i="4"/>
  <c r="W106" i="4" s="1"/>
  <c r="U106" i="4"/>
  <c r="T106" i="4"/>
  <c r="S106" i="4"/>
  <c r="P106" i="4"/>
  <c r="Q106" i="4" s="1"/>
  <c r="V38" i="4"/>
  <c r="W38" i="4" s="1"/>
  <c r="U38" i="4"/>
  <c r="T38" i="4"/>
  <c r="S38" i="4"/>
  <c r="P38" i="4"/>
  <c r="Q38" i="4" s="1"/>
  <c r="V37" i="4"/>
  <c r="W37" i="4" s="1"/>
  <c r="U37" i="4"/>
  <c r="T37" i="4"/>
  <c r="S37" i="4"/>
  <c r="P37" i="4"/>
  <c r="Q37" i="4" s="1"/>
  <c r="V36" i="4"/>
  <c r="W36" i="4" s="1"/>
  <c r="U36" i="4"/>
  <c r="T36" i="4"/>
  <c r="S36" i="4"/>
  <c r="P36" i="4"/>
  <c r="Q36" i="4" s="1"/>
  <c r="V35" i="4"/>
  <c r="W35" i="4" s="1"/>
  <c r="U35" i="4"/>
  <c r="T35" i="4"/>
  <c r="S35" i="4"/>
  <c r="P35" i="4"/>
  <c r="Q35" i="4" s="1"/>
  <c r="W34" i="4"/>
  <c r="V34" i="4"/>
  <c r="U34" i="4"/>
  <c r="T34" i="4"/>
  <c r="S34" i="4"/>
  <c r="P34" i="4"/>
  <c r="Q34" i="4" s="1"/>
  <c r="V96" i="4"/>
  <c r="W96" i="4" s="1"/>
  <c r="U96" i="4"/>
  <c r="T96" i="4"/>
  <c r="S96" i="4"/>
  <c r="P96" i="4"/>
  <c r="Q96" i="4" s="1"/>
  <c r="V33" i="4"/>
  <c r="W33" i="4" s="1"/>
  <c r="U33" i="4"/>
  <c r="T33" i="4"/>
  <c r="S33" i="4"/>
  <c r="P33" i="4"/>
  <c r="Q33" i="4" s="1"/>
  <c r="V32" i="4"/>
  <c r="W32" i="4" s="1"/>
  <c r="U32" i="4"/>
  <c r="T32" i="4"/>
  <c r="S32" i="4"/>
  <c r="P32" i="4"/>
  <c r="Q32" i="4" s="1"/>
  <c r="V31" i="4"/>
  <c r="W31" i="4" s="1"/>
  <c r="U31" i="4"/>
  <c r="T31" i="4"/>
  <c r="S31" i="4"/>
  <c r="P31" i="4"/>
  <c r="Q31" i="4" s="1"/>
  <c r="V30" i="4"/>
  <c r="W30" i="4" s="1"/>
  <c r="U30" i="4"/>
  <c r="T30" i="4"/>
  <c r="S30" i="4"/>
  <c r="P30" i="4"/>
  <c r="Q30" i="4" s="1"/>
  <c r="V105" i="4"/>
  <c r="W105" i="4" s="1"/>
  <c r="U105" i="4"/>
  <c r="T105" i="4"/>
  <c r="S105" i="4"/>
  <c r="P105" i="4"/>
  <c r="Q105" i="4" s="1"/>
  <c r="V29" i="4"/>
  <c r="W29" i="4" s="1"/>
  <c r="U29" i="4"/>
  <c r="T29" i="4"/>
  <c r="S29" i="4"/>
  <c r="P29" i="4"/>
  <c r="Q29" i="4" s="1"/>
  <c r="V28" i="4"/>
  <c r="W28" i="4" s="1"/>
  <c r="U28" i="4"/>
  <c r="T28" i="4"/>
  <c r="S28" i="4"/>
  <c r="P28" i="4"/>
  <c r="Q28" i="4" s="1"/>
  <c r="V27" i="4"/>
  <c r="W27" i="4" s="1"/>
  <c r="U27" i="4"/>
  <c r="T27" i="4"/>
  <c r="S27" i="4"/>
  <c r="P27" i="4"/>
  <c r="Q27" i="4" s="1"/>
  <c r="V26" i="4"/>
  <c r="W26" i="4" s="1"/>
  <c r="U26" i="4"/>
  <c r="T26" i="4"/>
  <c r="S26" i="4"/>
  <c r="P26" i="4"/>
  <c r="Q26" i="4" s="1"/>
  <c r="V25" i="4"/>
  <c r="W25" i="4" s="1"/>
  <c r="U25" i="4"/>
  <c r="T25" i="4"/>
  <c r="S25" i="4"/>
  <c r="P25" i="4"/>
  <c r="Q25" i="4" s="1"/>
  <c r="V104" i="4"/>
  <c r="W104" i="4" s="1"/>
  <c r="U104" i="4"/>
  <c r="T104" i="4"/>
  <c r="S104" i="4"/>
  <c r="P104" i="4"/>
  <c r="Q104" i="4" s="1"/>
  <c r="V24" i="4"/>
  <c r="W24" i="4" s="1"/>
  <c r="U24" i="4"/>
  <c r="T24" i="4"/>
  <c r="S24" i="4"/>
  <c r="P24" i="4"/>
  <c r="Q24" i="4" s="1"/>
  <c r="V23" i="4"/>
  <c r="W23" i="4" s="1"/>
  <c r="U23" i="4"/>
  <c r="T23" i="4"/>
  <c r="S23" i="4"/>
  <c r="P23" i="4"/>
  <c r="Q23" i="4" s="1"/>
  <c r="V22" i="4"/>
  <c r="W22" i="4" s="1"/>
  <c r="U22" i="4"/>
  <c r="T22" i="4"/>
  <c r="S22" i="4"/>
  <c r="P22" i="4"/>
  <c r="Q22" i="4" s="1"/>
  <c r="V21" i="4"/>
  <c r="W21" i="4" s="1"/>
  <c r="U21" i="4"/>
  <c r="T21" i="4"/>
  <c r="S21" i="4"/>
  <c r="P21" i="4"/>
  <c r="Q21" i="4" s="1"/>
  <c r="V20" i="4"/>
  <c r="W20" i="4" s="1"/>
  <c r="U20" i="4"/>
  <c r="T20" i="4"/>
  <c r="S20" i="4"/>
  <c r="P20" i="4"/>
  <c r="Q20" i="4" s="1"/>
  <c r="V19" i="4"/>
  <c r="W19" i="4" s="1"/>
  <c r="U19" i="4"/>
  <c r="T19" i="4"/>
  <c r="S19" i="4"/>
  <c r="P19" i="4"/>
  <c r="Q19" i="4" s="1"/>
  <c r="V103" i="4"/>
  <c r="W103" i="4" s="1"/>
  <c r="U103" i="4"/>
  <c r="T103" i="4"/>
  <c r="S103" i="4"/>
  <c r="P103" i="4"/>
  <c r="Q103" i="4" s="1"/>
  <c r="V18" i="4"/>
  <c r="W18" i="4" s="1"/>
  <c r="U18" i="4"/>
  <c r="T18" i="4"/>
  <c r="S18" i="4"/>
  <c r="P18" i="4"/>
  <c r="Q18" i="4" s="1"/>
  <c r="W17" i="4"/>
  <c r="V17" i="4"/>
  <c r="U17" i="4"/>
  <c r="T17" i="4"/>
  <c r="S17" i="4"/>
  <c r="P17" i="4"/>
  <c r="Q17" i="4" s="1"/>
  <c r="V16" i="4"/>
  <c r="W16" i="4" s="1"/>
  <c r="U16" i="4"/>
  <c r="T16" i="4"/>
  <c r="S16" i="4"/>
  <c r="P16" i="4"/>
  <c r="Q16" i="4" s="1"/>
  <c r="V15" i="4"/>
  <c r="W15" i="4" s="1"/>
  <c r="U15" i="4"/>
  <c r="T15" i="4"/>
  <c r="S15" i="4"/>
  <c r="P15" i="4"/>
  <c r="Q15" i="4" s="1"/>
  <c r="V14" i="4"/>
  <c r="W14" i="4" s="1"/>
  <c r="U14" i="4"/>
  <c r="T14" i="4"/>
  <c r="S14" i="4"/>
  <c r="P14" i="4"/>
  <c r="Q14" i="4" s="1"/>
  <c r="V13" i="4"/>
  <c r="W13" i="4" s="1"/>
  <c r="U13" i="4"/>
  <c r="T13" i="4"/>
  <c r="S13" i="4"/>
  <c r="P13" i="4"/>
  <c r="Q13" i="4" s="1"/>
  <c r="V12" i="4"/>
  <c r="W12" i="4" s="1"/>
  <c r="U12" i="4"/>
  <c r="T12" i="4"/>
  <c r="S12" i="4"/>
  <c r="P12" i="4"/>
  <c r="Q12" i="4" s="1"/>
  <c r="V11" i="4"/>
  <c r="W11" i="4" s="1"/>
  <c r="U11" i="4"/>
  <c r="T11" i="4"/>
  <c r="S11" i="4"/>
  <c r="P11" i="4"/>
  <c r="Q11" i="4" s="1"/>
  <c r="W10" i="4"/>
  <c r="V10" i="4"/>
  <c r="U10" i="4"/>
  <c r="T10" i="4"/>
  <c r="S10" i="4"/>
  <c r="P10" i="4"/>
  <c r="Q10" i="4" s="1"/>
  <c r="V102" i="4"/>
  <c r="W102" i="4" s="1"/>
  <c r="U102" i="4"/>
  <c r="T102" i="4"/>
  <c r="S102" i="4"/>
  <c r="P102" i="4"/>
  <c r="Q102" i="4" s="1"/>
  <c r="V101" i="4"/>
  <c r="W101" i="4" s="1"/>
  <c r="U101" i="4"/>
  <c r="T101" i="4"/>
  <c r="S101" i="4"/>
  <c r="P101" i="4"/>
  <c r="Q101" i="4" s="1"/>
  <c r="V9" i="4"/>
  <c r="W9" i="4" s="1"/>
  <c r="U9" i="4"/>
  <c r="T9" i="4"/>
  <c r="S9" i="4"/>
  <c r="P9" i="4"/>
  <c r="Q9" i="4" s="1"/>
  <c r="V8" i="4"/>
  <c r="W8" i="4" s="1"/>
  <c r="U8" i="4"/>
  <c r="T8" i="4"/>
  <c r="S8" i="4"/>
  <c r="P8" i="4"/>
  <c r="Q8" i="4" s="1"/>
  <c r="V100" i="4"/>
  <c r="W100" i="4" s="1"/>
  <c r="U100" i="4"/>
  <c r="T100" i="4"/>
  <c r="S100" i="4"/>
  <c r="P100" i="4"/>
  <c r="Q100" i="4" s="1"/>
  <c r="V7" i="4"/>
  <c r="U7" i="4"/>
  <c r="T7" i="4"/>
  <c r="S7" i="4"/>
  <c r="P7" i="4"/>
  <c r="Q7" i="4" s="1"/>
  <c r="V6" i="4"/>
  <c r="W6" i="4" s="1"/>
  <c r="U6" i="4"/>
  <c r="T6" i="4"/>
  <c r="S6" i="4"/>
  <c r="P6" i="4"/>
  <c r="V5" i="4"/>
  <c r="U5" i="4"/>
  <c r="T5" i="4"/>
  <c r="S5" i="4"/>
  <c r="P5" i="4"/>
  <c r="R5" i="4" s="1"/>
  <c r="X100" i="4" l="1"/>
  <c r="Q5" i="4"/>
  <c r="W7" i="4"/>
  <c r="AC5" i="4"/>
  <c r="Z5" i="4"/>
  <c r="Y5" i="4"/>
  <c r="R17" i="4"/>
  <c r="AC17" i="4" s="1"/>
  <c r="Q6" i="4"/>
  <c r="X29" i="4"/>
  <c r="X102" i="4"/>
  <c r="W5" i="4"/>
  <c r="R143" i="2"/>
  <c r="AA143" i="2" s="1"/>
  <c r="R13" i="2"/>
  <c r="Z13" i="2" s="1"/>
  <c r="R9" i="2"/>
  <c r="AC9" i="2" s="1"/>
  <c r="X23" i="2"/>
  <c r="Z96" i="3"/>
  <c r="Y5" i="3"/>
  <c r="AC6" i="3"/>
  <c r="Y6" i="3"/>
  <c r="X955" i="3"/>
  <c r="X951" i="3"/>
  <c r="X947" i="3"/>
  <c r="X943" i="3"/>
  <c r="X939" i="3"/>
  <c r="X935" i="3"/>
  <c r="X931" i="3"/>
  <c r="X927" i="3"/>
  <c r="X923" i="3"/>
  <c r="X919" i="3"/>
  <c r="X959" i="3"/>
  <c r="X958" i="3"/>
  <c r="X954" i="3"/>
  <c r="X950" i="3"/>
  <c r="X946" i="3"/>
  <c r="X942" i="3"/>
  <c r="X938" i="3"/>
  <c r="X934" i="3"/>
  <c r="X930" i="3"/>
  <c r="X926" i="3"/>
  <c r="X922" i="3"/>
  <c r="X918" i="3"/>
  <c r="X913" i="3"/>
  <c r="X909" i="3"/>
  <c r="X905" i="3"/>
  <c r="X901" i="3"/>
  <c r="X897" i="3"/>
  <c r="X893" i="3"/>
  <c r="X889" i="3"/>
  <c r="X885" i="3"/>
  <c r="X916" i="3"/>
  <c r="X912" i="3"/>
  <c r="X908" i="3"/>
  <c r="X904" i="3"/>
  <c r="X900" i="3"/>
  <c r="X896" i="3"/>
  <c r="X892" i="3"/>
  <c r="X888" i="3"/>
  <c r="X884" i="3"/>
  <c r="X880" i="3"/>
  <c r="X957" i="3"/>
  <c r="X953" i="3"/>
  <c r="X949" i="3"/>
  <c r="X945" i="3"/>
  <c r="X941" i="3"/>
  <c r="X937" i="3"/>
  <c r="X933" i="3"/>
  <c r="X929" i="3"/>
  <c r="X925" i="3"/>
  <c r="X921" i="3"/>
  <c r="X915" i="3"/>
  <c r="X911" i="3"/>
  <c r="X907" i="3"/>
  <c r="X956" i="3"/>
  <c r="X914" i="3"/>
  <c r="X906" i="3"/>
  <c r="X903" i="3"/>
  <c r="X895" i="3"/>
  <c r="X887" i="3"/>
  <c r="X879" i="3"/>
  <c r="X875" i="3"/>
  <c r="X871" i="3"/>
  <c r="X867" i="3"/>
  <c r="X863" i="3"/>
  <c r="X859" i="3"/>
  <c r="X855" i="3"/>
  <c r="X952" i="3"/>
  <c r="X944" i="3"/>
  <c r="X936" i="3"/>
  <c r="X928" i="3"/>
  <c r="X920" i="3"/>
  <c r="X917" i="3"/>
  <c r="X902" i="3"/>
  <c r="X894" i="3"/>
  <c r="X886" i="3"/>
  <c r="X881" i="3"/>
  <c r="X878" i="3"/>
  <c r="X874" i="3"/>
  <c r="X870" i="3"/>
  <c r="X866" i="3"/>
  <c r="X862" i="3"/>
  <c r="X910" i="3"/>
  <c r="X899" i="3"/>
  <c r="X891" i="3"/>
  <c r="X883" i="3"/>
  <c r="X877" i="3"/>
  <c r="X873" i="3"/>
  <c r="X869" i="3"/>
  <c r="X865" i="3"/>
  <c r="X861" i="3"/>
  <c r="X857" i="3"/>
  <c r="X853" i="3"/>
  <c r="X876" i="3"/>
  <c r="X868" i="3"/>
  <c r="X858" i="3"/>
  <c r="X854" i="3"/>
  <c r="X851" i="3"/>
  <c r="X847" i="3"/>
  <c r="X843" i="3"/>
  <c r="X839" i="3"/>
  <c r="X835" i="3"/>
  <c r="X831" i="3"/>
  <c r="X827" i="3"/>
  <c r="X823" i="3"/>
  <c r="X819" i="3"/>
  <c r="X815" i="3"/>
  <c r="X811" i="3"/>
  <c r="X807" i="3"/>
  <c r="X803" i="3"/>
  <c r="X799" i="3"/>
  <c r="X795" i="3"/>
  <c r="X791" i="3"/>
  <c r="X787" i="3"/>
  <c r="X783" i="3"/>
  <c r="X898" i="3"/>
  <c r="X850" i="3"/>
  <c r="X846" i="3"/>
  <c r="X842" i="3"/>
  <c r="X838" i="3"/>
  <c r="X834" i="3"/>
  <c r="X830" i="3"/>
  <c r="X826" i="3"/>
  <c r="X822" i="3"/>
  <c r="X818" i="3"/>
  <c r="X814" i="3"/>
  <c r="X810" i="3"/>
  <c r="X806" i="3"/>
  <c r="X802" i="3"/>
  <c r="X798" i="3"/>
  <c r="X794" i="3"/>
  <c r="X790" i="3"/>
  <c r="X786" i="3"/>
  <c r="X948" i="3"/>
  <c r="X940" i="3"/>
  <c r="X932" i="3"/>
  <c r="X924" i="3"/>
  <c r="X890" i="3"/>
  <c r="X872" i="3"/>
  <c r="X864" i="3"/>
  <c r="X860" i="3"/>
  <c r="X856" i="3"/>
  <c r="X852" i="3"/>
  <c r="X849" i="3"/>
  <c r="X845" i="3"/>
  <c r="X841" i="3"/>
  <c r="X837" i="3"/>
  <c r="X833" i="3"/>
  <c r="X829" i="3"/>
  <c r="X825" i="3"/>
  <c r="X821" i="3"/>
  <c r="X817" i="3"/>
  <c r="X813" i="3"/>
  <c r="X809" i="3"/>
  <c r="X805" i="3"/>
  <c r="X801" i="3"/>
  <c r="X797" i="3"/>
  <c r="X793" i="3"/>
  <c r="X789" i="3"/>
  <c r="X785" i="3"/>
  <c r="X782" i="3"/>
  <c r="X781" i="3"/>
  <c r="X777" i="3"/>
  <c r="X773" i="3"/>
  <c r="X769" i="3"/>
  <c r="X765" i="3"/>
  <c r="X761" i="3"/>
  <c r="X757" i="3"/>
  <c r="X753" i="3"/>
  <c r="X749" i="3"/>
  <c r="X745" i="3"/>
  <c r="X741" i="3"/>
  <c r="X737" i="3"/>
  <c r="X733" i="3"/>
  <c r="X729" i="3"/>
  <c r="X725" i="3"/>
  <c r="X836" i="3"/>
  <c r="X828" i="3"/>
  <c r="X820" i="3"/>
  <c r="X812" i="3"/>
  <c r="X804" i="3"/>
  <c r="X796" i="3"/>
  <c r="X788" i="3"/>
  <c r="X780" i="3"/>
  <c r="X776" i="3"/>
  <c r="X772" i="3"/>
  <c r="X768" i="3"/>
  <c r="X764" i="3"/>
  <c r="X760" i="3"/>
  <c r="X756" i="3"/>
  <c r="X752" i="3"/>
  <c r="X748" i="3"/>
  <c r="X744" i="3"/>
  <c r="X740" i="3"/>
  <c r="X736" i="3"/>
  <c r="X732" i="3"/>
  <c r="X728" i="3"/>
  <c r="X724" i="3"/>
  <c r="X720" i="3"/>
  <c r="X716" i="3"/>
  <c r="X712" i="3"/>
  <c r="X882" i="3"/>
  <c r="X848" i="3"/>
  <c r="X844" i="3"/>
  <c r="X779" i="3"/>
  <c r="X775" i="3"/>
  <c r="X771" i="3"/>
  <c r="X767" i="3"/>
  <c r="X763" i="3"/>
  <c r="X759" i="3"/>
  <c r="X755" i="3"/>
  <c r="X751" i="3"/>
  <c r="X747" i="3"/>
  <c r="X743" i="3"/>
  <c r="X739" i="3"/>
  <c r="X735" i="3"/>
  <c r="X731" i="3"/>
  <c r="X727" i="3"/>
  <c r="X723" i="3"/>
  <c r="X824" i="3"/>
  <c r="X792" i="3"/>
  <c r="X711" i="3"/>
  <c r="X707" i="3"/>
  <c r="X703" i="3"/>
  <c r="X699" i="3"/>
  <c r="X695" i="3"/>
  <c r="X691" i="3"/>
  <c r="X687" i="3"/>
  <c r="X683" i="3"/>
  <c r="X679" i="3"/>
  <c r="X675" i="3"/>
  <c r="X671" i="3"/>
  <c r="X667" i="3"/>
  <c r="X663" i="3"/>
  <c r="X659" i="3"/>
  <c r="X655" i="3"/>
  <c r="X651" i="3"/>
  <c r="X832" i="3"/>
  <c r="X800" i="3"/>
  <c r="X778" i="3"/>
  <c r="X770" i="3"/>
  <c r="X762" i="3"/>
  <c r="X754" i="3"/>
  <c r="X746" i="3"/>
  <c r="X738" i="3"/>
  <c r="X730" i="3"/>
  <c r="X722" i="3"/>
  <c r="X717" i="3"/>
  <c r="X713" i="3"/>
  <c r="X710" i="3"/>
  <c r="X706" i="3"/>
  <c r="X702" i="3"/>
  <c r="X698" i="3"/>
  <c r="X694" i="3"/>
  <c r="X690" i="3"/>
  <c r="X686" i="3"/>
  <c r="X682" i="3"/>
  <c r="X678" i="3"/>
  <c r="X674" i="3"/>
  <c r="X840" i="3"/>
  <c r="X808" i="3"/>
  <c r="X721" i="3"/>
  <c r="X718" i="3"/>
  <c r="X714" i="3"/>
  <c r="X709" i="3"/>
  <c r="X705" i="3"/>
  <c r="X701" i="3"/>
  <c r="X697" i="3"/>
  <c r="X693" i="3"/>
  <c r="X689" i="3"/>
  <c r="X685" i="3"/>
  <c r="X681" i="3"/>
  <c r="X677" i="3"/>
  <c r="X673" i="3"/>
  <c r="X669" i="3"/>
  <c r="X816" i="3"/>
  <c r="X766" i="3"/>
  <c r="X734" i="3"/>
  <c r="X715" i="3"/>
  <c r="X704" i="3"/>
  <c r="X696" i="3"/>
  <c r="X688" i="3"/>
  <c r="X680" i="3"/>
  <c r="X670" i="3"/>
  <c r="X665" i="3"/>
  <c r="X661" i="3"/>
  <c r="X657" i="3"/>
  <c r="X653" i="3"/>
  <c r="X649" i="3"/>
  <c r="X648" i="3"/>
  <c r="X644" i="3"/>
  <c r="X640" i="3"/>
  <c r="X636" i="3"/>
  <c r="X632" i="3"/>
  <c r="X628" i="3"/>
  <c r="X624" i="3"/>
  <c r="X620" i="3"/>
  <c r="X616" i="3"/>
  <c r="X612" i="3"/>
  <c r="X608" i="3"/>
  <c r="X604" i="3"/>
  <c r="X600" i="3"/>
  <c r="X596" i="3"/>
  <c r="X592" i="3"/>
  <c r="X588" i="3"/>
  <c r="X584" i="3"/>
  <c r="X580" i="3"/>
  <c r="X576" i="3"/>
  <c r="X572" i="3"/>
  <c r="X568" i="3"/>
  <c r="X564" i="3"/>
  <c r="X560" i="3"/>
  <c r="X556" i="3"/>
  <c r="X552" i="3"/>
  <c r="X548" i="3"/>
  <c r="X544" i="3"/>
  <c r="X540" i="3"/>
  <c r="X536" i="3"/>
  <c r="X532" i="3"/>
  <c r="X528" i="3"/>
  <c r="X524" i="3"/>
  <c r="X774" i="3"/>
  <c r="X742" i="3"/>
  <c r="X719" i="3"/>
  <c r="X666" i="3"/>
  <c r="X662" i="3"/>
  <c r="X658" i="3"/>
  <c r="X654" i="3"/>
  <c r="X650" i="3"/>
  <c r="X647" i="3"/>
  <c r="X643" i="3"/>
  <c r="X639" i="3"/>
  <c r="X635" i="3"/>
  <c r="X631" i="3"/>
  <c r="X627" i="3"/>
  <c r="X623" i="3"/>
  <c r="X619" i="3"/>
  <c r="X615" i="3"/>
  <c r="X611" i="3"/>
  <c r="X607" i="3"/>
  <c r="X603" i="3"/>
  <c r="X599" i="3"/>
  <c r="X595" i="3"/>
  <c r="X591" i="3"/>
  <c r="X587" i="3"/>
  <c r="X583" i="3"/>
  <c r="X579" i="3"/>
  <c r="X575" i="3"/>
  <c r="X571" i="3"/>
  <c r="X567" i="3"/>
  <c r="X563" i="3"/>
  <c r="X559" i="3"/>
  <c r="X555" i="3"/>
  <c r="X551" i="3"/>
  <c r="X547" i="3"/>
  <c r="X543" i="3"/>
  <c r="X539" i="3"/>
  <c r="X535" i="3"/>
  <c r="X531" i="3"/>
  <c r="X527" i="3"/>
  <c r="X523" i="3"/>
  <c r="X519" i="3"/>
  <c r="X515" i="3"/>
  <c r="X511" i="3"/>
  <c r="X507" i="3"/>
  <c r="X750" i="3"/>
  <c r="X708" i="3"/>
  <c r="X700" i="3"/>
  <c r="X692" i="3"/>
  <c r="X684" i="3"/>
  <c r="X676" i="3"/>
  <c r="X672" i="3"/>
  <c r="X668" i="3"/>
  <c r="X646" i="3"/>
  <c r="X642" i="3"/>
  <c r="X638" i="3"/>
  <c r="X634" i="3"/>
  <c r="X630" i="3"/>
  <c r="X626" i="3"/>
  <c r="X622" i="3"/>
  <c r="X618" i="3"/>
  <c r="X614" i="3"/>
  <c r="X610" i="3"/>
  <c r="X606" i="3"/>
  <c r="X602" i="3"/>
  <c r="X598" i="3"/>
  <c r="X594" i="3"/>
  <c r="X590" i="3"/>
  <c r="X586" i="3"/>
  <c r="X582" i="3"/>
  <c r="X578" i="3"/>
  <c r="X574" i="3"/>
  <c r="X570" i="3"/>
  <c r="X566" i="3"/>
  <c r="X562" i="3"/>
  <c r="X558" i="3"/>
  <c r="X554" i="3"/>
  <c r="X550" i="3"/>
  <c r="X546" i="3"/>
  <c r="X542" i="3"/>
  <c r="X538" i="3"/>
  <c r="X534" i="3"/>
  <c r="X530" i="3"/>
  <c r="X526" i="3"/>
  <c r="X522" i="3"/>
  <c r="X518" i="3"/>
  <c r="X514" i="3"/>
  <c r="X510" i="3"/>
  <c r="X645" i="3"/>
  <c r="X637" i="3"/>
  <c r="X629" i="3"/>
  <c r="X621" i="3"/>
  <c r="X613" i="3"/>
  <c r="X605" i="3"/>
  <c r="X597" i="3"/>
  <c r="X589" i="3"/>
  <c r="X581" i="3"/>
  <c r="X573" i="3"/>
  <c r="X565" i="3"/>
  <c r="X557" i="3"/>
  <c r="X549" i="3"/>
  <c r="X541" i="3"/>
  <c r="X533" i="3"/>
  <c r="X525" i="3"/>
  <c r="X520" i="3"/>
  <c r="X784" i="3"/>
  <c r="X726" i="3"/>
  <c r="X664" i="3"/>
  <c r="X660" i="3"/>
  <c r="X656" i="3"/>
  <c r="X652" i="3"/>
  <c r="X758" i="3"/>
  <c r="X641" i="3"/>
  <c r="X633" i="3"/>
  <c r="X625" i="3"/>
  <c r="X617" i="3"/>
  <c r="X609" i="3"/>
  <c r="X601" i="3"/>
  <c r="X593" i="3"/>
  <c r="X585" i="3"/>
  <c r="X577" i="3"/>
  <c r="X569" i="3"/>
  <c r="X561" i="3"/>
  <c r="X553" i="3"/>
  <c r="X545" i="3"/>
  <c r="X537" i="3"/>
  <c r="X529" i="3"/>
  <c r="X505" i="3"/>
  <c r="X521" i="3"/>
  <c r="X517" i="3"/>
  <c r="X513" i="3"/>
  <c r="X509" i="3"/>
  <c r="X504" i="3"/>
  <c r="X503" i="3"/>
  <c r="X499" i="3"/>
  <c r="X495" i="3"/>
  <c r="X491" i="3"/>
  <c r="X487" i="3"/>
  <c r="X483" i="3"/>
  <c r="X479" i="3"/>
  <c r="X475" i="3"/>
  <c r="X471" i="3"/>
  <c r="X467" i="3"/>
  <c r="X463" i="3"/>
  <c r="X459" i="3"/>
  <c r="X455" i="3"/>
  <c r="X451" i="3"/>
  <c r="X447" i="3"/>
  <c r="X443" i="3"/>
  <c r="X439" i="3"/>
  <c r="X435" i="3"/>
  <c r="X431" i="3"/>
  <c r="X427" i="3"/>
  <c r="X423" i="3"/>
  <c r="X419" i="3"/>
  <c r="X415" i="3"/>
  <c r="X411" i="3"/>
  <c r="X407" i="3"/>
  <c r="X403" i="3"/>
  <c r="X399" i="3"/>
  <c r="X395" i="3"/>
  <c r="X391" i="3"/>
  <c r="X387" i="3"/>
  <c r="X383" i="3"/>
  <c r="X379" i="3"/>
  <c r="X516" i="3"/>
  <c r="X508" i="3"/>
  <c r="X506" i="3"/>
  <c r="X502" i="3"/>
  <c r="X498" i="3"/>
  <c r="X494" i="3"/>
  <c r="X490" i="3"/>
  <c r="X486" i="3"/>
  <c r="X482" i="3"/>
  <c r="X478" i="3"/>
  <c r="X474" i="3"/>
  <c r="X470" i="3"/>
  <c r="X466" i="3"/>
  <c r="X462" i="3"/>
  <c r="X458" i="3"/>
  <c r="X454" i="3"/>
  <c r="X450" i="3"/>
  <c r="X446" i="3"/>
  <c r="X442" i="3"/>
  <c r="X438" i="3"/>
  <c r="X434" i="3"/>
  <c r="X430" i="3"/>
  <c r="X426" i="3"/>
  <c r="X422" i="3"/>
  <c r="X418" i="3"/>
  <c r="X414" i="3"/>
  <c r="X410" i="3"/>
  <c r="X406" i="3"/>
  <c r="X402" i="3"/>
  <c r="X398" i="3"/>
  <c r="X394" i="3"/>
  <c r="X390" i="3"/>
  <c r="X386" i="3"/>
  <c r="X382" i="3"/>
  <c r="X378" i="3"/>
  <c r="X374" i="3"/>
  <c r="X370" i="3"/>
  <c r="X366" i="3"/>
  <c r="X362" i="3"/>
  <c r="X358" i="3"/>
  <c r="X354" i="3"/>
  <c r="X350" i="3"/>
  <c r="X346" i="3"/>
  <c r="X342" i="3"/>
  <c r="X501" i="3"/>
  <c r="X512" i="3"/>
  <c r="X500" i="3"/>
  <c r="X496" i="3"/>
  <c r="X492" i="3"/>
  <c r="X488" i="3"/>
  <c r="X484" i="3"/>
  <c r="X480" i="3"/>
  <c r="X476" i="3"/>
  <c r="X472" i="3"/>
  <c r="X468" i="3"/>
  <c r="X464" i="3"/>
  <c r="X460" i="3"/>
  <c r="X456" i="3"/>
  <c r="X452" i="3"/>
  <c r="X448" i="3"/>
  <c r="X444" i="3"/>
  <c r="X440" i="3"/>
  <c r="X436" i="3"/>
  <c r="X493" i="3"/>
  <c r="X485" i="3"/>
  <c r="X477" i="3"/>
  <c r="X461" i="3"/>
  <c r="X432" i="3"/>
  <c r="X424" i="3"/>
  <c r="X416" i="3"/>
  <c r="X408" i="3"/>
  <c r="X400" i="3"/>
  <c r="X392" i="3"/>
  <c r="X384" i="3"/>
  <c r="X376" i="3"/>
  <c r="X372" i="3"/>
  <c r="X368" i="3"/>
  <c r="X364" i="3"/>
  <c r="X360" i="3"/>
  <c r="X356" i="3"/>
  <c r="X352" i="3"/>
  <c r="X348" i="3"/>
  <c r="X344" i="3"/>
  <c r="X340" i="3"/>
  <c r="X336" i="3"/>
  <c r="X332" i="3"/>
  <c r="X328" i="3"/>
  <c r="X324" i="3"/>
  <c r="X320" i="3"/>
  <c r="X316" i="3"/>
  <c r="X312" i="3"/>
  <c r="X308" i="3"/>
  <c r="X304" i="3"/>
  <c r="X300" i="3"/>
  <c r="X296" i="3"/>
  <c r="X292" i="3"/>
  <c r="X465" i="3"/>
  <c r="X429" i="3"/>
  <c r="X421" i="3"/>
  <c r="X413" i="3"/>
  <c r="X405" i="3"/>
  <c r="X397" i="3"/>
  <c r="X389" i="3"/>
  <c r="X381" i="3"/>
  <c r="X373" i="3"/>
  <c r="X369" i="3"/>
  <c r="X365" i="3"/>
  <c r="X361" i="3"/>
  <c r="X357" i="3"/>
  <c r="X353" i="3"/>
  <c r="X349" i="3"/>
  <c r="X345" i="3"/>
  <c r="X341" i="3"/>
  <c r="X335" i="3"/>
  <c r="X331" i="3"/>
  <c r="X327" i="3"/>
  <c r="X323" i="3"/>
  <c r="X319" i="3"/>
  <c r="X315" i="3"/>
  <c r="X311" i="3"/>
  <c r="X307" i="3"/>
  <c r="X303" i="3"/>
  <c r="X299" i="3"/>
  <c r="X295" i="3"/>
  <c r="X291" i="3"/>
  <c r="X287" i="3"/>
  <c r="X283" i="3"/>
  <c r="X279" i="3"/>
  <c r="X275" i="3"/>
  <c r="X271" i="3"/>
  <c r="X267" i="3"/>
  <c r="X263" i="3"/>
  <c r="X259" i="3"/>
  <c r="X255" i="3"/>
  <c r="X497" i="3"/>
  <c r="X489" i="3"/>
  <c r="X481" i="3"/>
  <c r="X469" i="3"/>
  <c r="X453" i="3"/>
  <c r="X449" i="3"/>
  <c r="X445" i="3"/>
  <c r="X441" i="3"/>
  <c r="X437" i="3"/>
  <c r="X428" i="3"/>
  <c r="X420" i="3"/>
  <c r="X412" i="3"/>
  <c r="X404" i="3"/>
  <c r="X396" i="3"/>
  <c r="X388" i="3"/>
  <c r="X380" i="3"/>
  <c r="X338" i="3"/>
  <c r="X334" i="3"/>
  <c r="X330" i="3"/>
  <c r="X326" i="3"/>
  <c r="X322" i="3"/>
  <c r="X318" i="3"/>
  <c r="X314" i="3"/>
  <c r="X310" i="3"/>
  <c r="X306" i="3"/>
  <c r="X302" i="3"/>
  <c r="X298" i="3"/>
  <c r="X294" i="3"/>
  <c r="X290" i="3"/>
  <c r="X286" i="3"/>
  <c r="X473" i="3"/>
  <c r="X457" i="3"/>
  <c r="X433" i="3"/>
  <c r="X425" i="3"/>
  <c r="X417" i="3"/>
  <c r="X409" i="3"/>
  <c r="X401" i="3"/>
  <c r="X393" i="3"/>
  <c r="X385" i="3"/>
  <c r="X377" i="3"/>
  <c r="X375" i="3"/>
  <c r="X371" i="3"/>
  <c r="X367" i="3"/>
  <c r="X363" i="3"/>
  <c r="X359" i="3"/>
  <c r="X355" i="3"/>
  <c r="X351" i="3"/>
  <c r="X347" i="3"/>
  <c r="X343" i="3"/>
  <c r="X339" i="3"/>
  <c r="X337" i="3"/>
  <c r="X333" i="3"/>
  <c r="X329" i="3"/>
  <c r="X325" i="3"/>
  <c r="X321" i="3"/>
  <c r="X317" i="3"/>
  <c r="X313" i="3"/>
  <c r="X309" i="3"/>
  <c r="X305" i="3"/>
  <c r="X288" i="3"/>
  <c r="X284" i="3"/>
  <c r="X281" i="3"/>
  <c r="X277" i="3"/>
  <c r="X273" i="3"/>
  <c r="X269" i="3"/>
  <c r="X265" i="3"/>
  <c r="X261" i="3"/>
  <c r="X257" i="3"/>
  <c r="X253" i="3"/>
  <c r="X250" i="3"/>
  <c r="X246" i="3"/>
  <c r="X242" i="3"/>
  <c r="X238" i="3"/>
  <c r="X234" i="3"/>
  <c r="X230" i="3"/>
  <c r="X226" i="3"/>
  <c r="X222" i="3"/>
  <c r="X218" i="3"/>
  <c r="X214" i="3"/>
  <c r="X210" i="3"/>
  <c r="X206" i="3"/>
  <c r="X202" i="3"/>
  <c r="X198" i="3"/>
  <c r="X194" i="3"/>
  <c r="X190" i="3"/>
  <c r="X186" i="3"/>
  <c r="X182" i="3"/>
  <c r="X178" i="3"/>
  <c r="X174" i="3"/>
  <c r="X170" i="3"/>
  <c r="X166" i="3"/>
  <c r="X162" i="3"/>
  <c r="X158" i="3"/>
  <c r="X154" i="3"/>
  <c r="X150" i="3"/>
  <c r="X146" i="3"/>
  <c r="X142" i="3"/>
  <c r="X138" i="3"/>
  <c r="X137" i="3"/>
  <c r="X133" i="3"/>
  <c r="X129" i="3"/>
  <c r="X125" i="3"/>
  <c r="X107" i="3"/>
  <c r="X103" i="3"/>
  <c r="X99" i="3"/>
  <c r="X95" i="3"/>
  <c r="X301" i="3"/>
  <c r="X293" i="3"/>
  <c r="X282" i="3"/>
  <c r="X278" i="3"/>
  <c r="X274" i="3"/>
  <c r="X270" i="3"/>
  <c r="X266" i="3"/>
  <c r="X262" i="3"/>
  <c r="X258" i="3"/>
  <c r="X254" i="3"/>
  <c r="X249" i="3"/>
  <c r="X245" i="3"/>
  <c r="X241" i="3"/>
  <c r="X237" i="3"/>
  <c r="X233" i="3"/>
  <c r="X229" i="3"/>
  <c r="X225" i="3"/>
  <c r="X221" i="3"/>
  <c r="X217" i="3"/>
  <c r="X213" i="3"/>
  <c r="X209" i="3"/>
  <c r="X205" i="3"/>
  <c r="X201" i="3"/>
  <c r="X197" i="3"/>
  <c r="X193" i="3"/>
  <c r="X189" i="3"/>
  <c r="X185" i="3"/>
  <c r="X181" i="3"/>
  <c r="X177" i="3"/>
  <c r="X173" i="3"/>
  <c r="X169" i="3"/>
  <c r="X165" i="3"/>
  <c r="X161" i="3"/>
  <c r="X157" i="3"/>
  <c r="X153" i="3"/>
  <c r="X149" i="3"/>
  <c r="X145" i="3"/>
  <c r="X141" i="3"/>
  <c r="X136" i="3"/>
  <c r="X132" i="3"/>
  <c r="X128" i="3"/>
  <c r="X124" i="3"/>
  <c r="X106" i="3"/>
  <c r="X102" i="3"/>
  <c r="X98" i="3"/>
  <c r="X248" i="3"/>
  <c r="X244" i="3"/>
  <c r="X240" i="3"/>
  <c r="X236" i="3"/>
  <c r="X232" i="3"/>
  <c r="X228" i="3"/>
  <c r="X224" i="3"/>
  <c r="X220" i="3"/>
  <c r="X216" i="3"/>
  <c r="X212" i="3"/>
  <c r="X208" i="3"/>
  <c r="X204" i="3"/>
  <c r="X200" i="3"/>
  <c r="X196" i="3"/>
  <c r="X192" i="3"/>
  <c r="X188" i="3"/>
  <c r="X184" i="3"/>
  <c r="X180" i="3"/>
  <c r="X176" i="3"/>
  <c r="X172" i="3"/>
  <c r="X168" i="3"/>
  <c r="X164" i="3"/>
  <c r="X160" i="3"/>
  <c r="X156" i="3"/>
  <c r="X152" i="3"/>
  <c r="X148" i="3"/>
  <c r="X144" i="3"/>
  <c r="X140" i="3"/>
  <c r="X135" i="3"/>
  <c r="X131" i="3"/>
  <c r="X127" i="3"/>
  <c r="X112" i="3"/>
  <c r="X297" i="3"/>
  <c r="X289" i="3"/>
  <c r="X285" i="3"/>
  <c r="X280" i="3"/>
  <c r="X276" i="3"/>
  <c r="X272" i="3"/>
  <c r="X268" i="3"/>
  <c r="X264" i="3"/>
  <c r="X260" i="3"/>
  <c r="X256" i="3"/>
  <c r="X252" i="3"/>
  <c r="X251" i="3"/>
  <c r="X247" i="3"/>
  <c r="X243" i="3"/>
  <c r="X239" i="3"/>
  <c r="X235" i="3"/>
  <c r="X231" i="3"/>
  <c r="X227" i="3"/>
  <c r="X223" i="3"/>
  <c r="X219" i="3"/>
  <c r="X215" i="3"/>
  <c r="X211" i="3"/>
  <c r="X207" i="3"/>
  <c r="X203" i="3"/>
  <c r="X199" i="3"/>
  <c r="X195" i="3"/>
  <c r="X191" i="3"/>
  <c r="X187" i="3"/>
  <c r="X183" i="3"/>
  <c r="X179" i="3"/>
  <c r="X175" i="3"/>
  <c r="X171" i="3"/>
  <c r="X167" i="3"/>
  <c r="X163" i="3"/>
  <c r="X159" i="3"/>
  <c r="X155" i="3"/>
  <c r="X151" i="3"/>
  <c r="X147" i="3"/>
  <c r="X143" i="3"/>
  <c r="X139" i="3"/>
  <c r="X134" i="3"/>
  <c r="X130" i="3"/>
  <c r="X126" i="3"/>
  <c r="X108" i="3"/>
  <c r="X104" i="3"/>
  <c r="Z5" i="3"/>
  <c r="X7" i="3"/>
  <c r="X11" i="3"/>
  <c r="X15" i="3"/>
  <c r="X19" i="3"/>
  <c r="X23" i="3"/>
  <c r="X26" i="3"/>
  <c r="X30" i="3"/>
  <c r="X32" i="3"/>
  <c r="X34" i="3"/>
  <c r="X38" i="3"/>
  <c r="X41" i="3"/>
  <c r="X45" i="3"/>
  <c r="X49" i="3"/>
  <c r="X53" i="3"/>
  <c r="X57" i="3"/>
  <c r="X61" i="3"/>
  <c r="X121" i="3"/>
  <c r="X68" i="3"/>
  <c r="X71" i="3"/>
  <c r="X74" i="3"/>
  <c r="X116" i="3"/>
  <c r="X81" i="3"/>
  <c r="X85" i="3"/>
  <c r="X88" i="3"/>
  <c r="X123" i="3"/>
  <c r="X119" i="3"/>
  <c r="X105" i="3"/>
  <c r="W5" i="3"/>
  <c r="X109" i="3" s="1"/>
  <c r="AA5" i="3"/>
  <c r="X8" i="3"/>
  <c r="X12" i="3"/>
  <c r="X16" i="3"/>
  <c r="X20" i="3"/>
  <c r="X27" i="3"/>
  <c r="X113" i="3"/>
  <c r="X110" i="3"/>
  <c r="X35" i="3"/>
  <c r="X39" i="3"/>
  <c r="X42" i="3"/>
  <c r="X46" i="3"/>
  <c r="X50" i="3"/>
  <c r="X54" i="3"/>
  <c r="X58" i="3"/>
  <c r="X62" i="3"/>
  <c r="X65" i="3"/>
  <c r="X69" i="3"/>
  <c r="X122" i="3"/>
  <c r="X75" i="3"/>
  <c r="X78" i="3"/>
  <c r="X82" i="3"/>
  <c r="X117" i="3"/>
  <c r="X89" i="3"/>
  <c r="X118" i="3"/>
  <c r="X97" i="3"/>
  <c r="X100" i="3"/>
  <c r="X5" i="3"/>
  <c r="AC5" i="3"/>
  <c r="X9" i="3"/>
  <c r="X13" i="3"/>
  <c r="X17" i="3"/>
  <c r="X21" i="3"/>
  <c r="X24" i="3"/>
  <c r="X28" i="3"/>
  <c r="X120" i="3"/>
  <c r="X33" i="3"/>
  <c r="X36" i="3"/>
  <c r="X115" i="3"/>
  <c r="X43" i="3"/>
  <c r="X47" i="3"/>
  <c r="X51" i="3"/>
  <c r="X55" i="3"/>
  <c r="X59" i="3"/>
  <c r="X63" i="3"/>
  <c r="X66" i="3"/>
  <c r="X111" i="3"/>
  <c r="X72" i="3"/>
  <c r="X76" i="3"/>
  <c r="X79" i="3"/>
  <c r="X83" i="3"/>
  <c r="X86" i="3"/>
  <c r="X90" i="3"/>
  <c r="X92" i="3"/>
  <c r="X94" i="3"/>
  <c r="X96" i="3"/>
  <c r="X101" i="3"/>
  <c r="X6" i="3"/>
  <c r="X10" i="3"/>
  <c r="X14" i="3"/>
  <c r="X18" i="3"/>
  <c r="X22" i="3"/>
  <c r="X25" i="3"/>
  <c r="X29" i="3"/>
  <c r="X31" i="3"/>
  <c r="X114" i="3"/>
  <c r="X37" i="3"/>
  <c r="X40" i="3"/>
  <c r="X44" i="3"/>
  <c r="X48" i="3"/>
  <c r="X52" i="3"/>
  <c r="X56" i="3"/>
  <c r="X60" i="3"/>
  <c r="X64" i="3"/>
  <c r="X67" i="3"/>
  <c r="X70" i="3"/>
  <c r="X73" i="3"/>
  <c r="X77" i="3"/>
  <c r="X80" i="3"/>
  <c r="X84" i="3"/>
  <c r="X87" i="3"/>
  <c r="X91" i="3"/>
  <c r="X93" i="3"/>
  <c r="AC143" i="2"/>
  <c r="Z143" i="2"/>
  <c r="X5" i="2"/>
  <c r="X9" i="2"/>
  <c r="R25" i="2"/>
  <c r="X112" i="2"/>
  <c r="X116" i="2"/>
  <c r="X120" i="2"/>
  <c r="X124" i="2"/>
  <c r="X128" i="2"/>
  <c r="X132" i="2"/>
  <c r="X136" i="2"/>
  <c r="R7" i="2"/>
  <c r="Z9" i="2"/>
  <c r="R11" i="2"/>
  <c r="X19" i="2"/>
  <c r="X31" i="2"/>
  <c r="X35" i="2"/>
  <c r="X39" i="2"/>
  <c r="X43" i="2"/>
  <c r="X47" i="2"/>
  <c r="X51" i="2"/>
  <c r="X55" i="2"/>
  <c r="X59" i="2"/>
  <c r="X63" i="2"/>
  <c r="X67" i="2"/>
  <c r="X71" i="2"/>
  <c r="X75" i="2"/>
  <c r="X79" i="2"/>
  <c r="X83" i="2"/>
  <c r="X87" i="2"/>
  <c r="X91" i="2"/>
  <c r="X95" i="2"/>
  <c r="X99" i="2"/>
  <c r="X103" i="2"/>
  <c r="X107" i="2"/>
  <c r="R139" i="2"/>
  <c r="R957" i="2"/>
  <c r="R953" i="2"/>
  <c r="R949" i="2"/>
  <c r="R945" i="2"/>
  <c r="R941" i="2"/>
  <c r="R937" i="2"/>
  <c r="R933" i="2"/>
  <c r="R929" i="2"/>
  <c r="R925" i="2"/>
  <c r="R921" i="2"/>
  <c r="R917" i="2"/>
  <c r="R956" i="2"/>
  <c r="R952" i="2"/>
  <c r="R948" i="2"/>
  <c r="R955" i="2"/>
  <c r="R951" i="2"/>
  <c r="R947" i="2"/>
  <c r="R943" i="2"/>
  <c r="R939" i="2"/>
  <c r="R935" i="2"/>
  <c r="R931" i="2"/>
  <c r="R927" i="2"/>
  <c r="R923" i="2"/>
  <c r="R919" i="2"/>
  <c r="R950" i="2"/>
  <c r="R946" i="2"/>
  <c r="R942" i="2"/>
  <c r="R938" i="2"/>
  <c r="R934" i="2"/>
  <c r="R930" i="2"/>
  <c r="R926" i="2"/>
  <c r="R922" i="2"/>
  <c r="R918" i="2"/>
  <c r="R914" i="2"/>
  <c r="R910" i="2"/>
  <c r="R906" i="2"/>
  <c r="R902" i="2"/>
  <c r="R898" i="2"/>
  <c r="R894" i="2"/>
  <c r="R890" i="2"/>
  <c r="R886" i="2"/>
  <c r="R882" i="2"/>
  <c r="R878" i="2"/>
  <c r="R874" i="2"/>
  <c r="R870" i="2"/>
  <c r="R866" i="2"/>
  <c r="R862" i="2"/>
  <c r="R913" i="2"/>
  <c r="R909" i="2"/>
  <c r="R905" i="2"/>
  <c r="R901" i="2"/>
  <c r="R897" i="2"/>
  <c r="R893" i="2"/>
  <c r="R889" i="2"/>
  <c r="R954" i="2"/>
  <c r="R944" i="2"/>
  <c r="R940" i="2"/>
  <c r="R936" i="2"/>
  <c r="R932" i="2"/>
  <c r="R928" i="2"/>
  <c r="R924" i="2"/>
  <c r="R916" i="2"/>
  <c r="R884" i="2"/>
  <c r="R883" i="2"/>
  <c r="R880" i="2"/>
  <c r="R879" i="2"/>
  <c r="R876" i="2"/>
  <c r="R875" i="2"/>
  <c r="R872" i="2"/>
  <c r="R871" i="2"/>
  <c r="R868" i="2"/>
  <c r="R867" i="2"/>
  <c r="R864" i="2"/>
  <c r="R920" i="2"/>
  <c r="R915" i="2"/>
  <c r="R911" i="2"/>
  <c r="R907" i="2"/>
  <c r="R903" i="2"/>
  <c r="R899" i="2"/>
  <c r="R895" i="2"/>
  <c r="R891" i="2"/>
  <c r="R887" i="2"/>
  <c r="R885" i="2"/>
  <c r="R881" i="2"/>
  <c r="R877" i="2"/>
  <c r="R857" i="2"/>
  <c r="R912" i="2"/>
  <c r="R908" i="2"/>
  <c r="R904" i="2"/>
  <c r="R900" i="2"/>
  <c r="R896" i="2"/>
  <c r="R892" i="2"/>
  <c r="R888" i="2"/>
  <c r="R856" i="2"/>
  <c r="R852" i="2"/>
  <c r="R873" i="2"/>
  <c r="R869" i="2"/>
  <c r="R865" i="2"/>
  <c r="R860" i="2"/>
  <c r="R850" i="2"/>
  <c r="R846" i="2"/>
  <c r="R842" i="2"/>
  <c r="R838" i="2"/>
  <c r="R834" i="2"/>
  <c r="R830" i="2"/>
  <c r="R826" i="2"/>
  <c r="R822" i="2"/>
  <c r="R818" i="2"/>
  <c r="R859" i="2"/>
  <c r="R854" i="2"/>
  <c r="R853" i="2"/>
  <c r="R849" i="2"/>
  <c r="R845" i="2"/>
  <c r="R841" i="2"/>
  <c r="R837" i="2"/>
  <c r="R833" i="2"/>
  <c r="R829" i="2"/>
  <c r="R825" i="2"/>
  <c r="R821" i="2"/>
  <c r="R817" i="2"/>
  <c r="R813" i="2"/>
  <c r="R848" i="2"/>
  <c r="R844" i="2"/>
  <c r="R840" i="2"/>
  <c r="R836" i="2"/>
  <c r="R832" i="2"/>
  <c r="R828" i="2"/>
  <c r="R824" i="2"/>
  <c r="R820" i="2"/>
  <c r="R816" i="2"/>
  <c r="R812" i="2"/>
  <c r="R863" i="2"/>
  <c r="R861" i="2"/>
  <c r="R858" i="2"/>
  <c r="R855" i="2"/>
  <c r="R851" i="2"/>
  <c r="R847" i="2"/>
  <c r="R843" i="2"/>
  <c r="R839" i="2"/>
  <c r="R835" i="2"/>
  <c r="R831" i="2"/>
  <c r="R827" i="2"/>
  <c r="R823" i="2"/>
  <c r="R819" i="2"/>
  <c r="R815" i="2"/>
  <c r="R811" i="2"/>
  <c r="R807" i="2"/>
  <c r="R803" i="2"/>
  <c r="R799" i="2"/>
  <c r="R795" i="2"/>
  <c r="R791" i="2"/>
  <c r="R787" i="2"/>
  <c r="R783" i="2"/>
  <c r="R779" i="2"/>
  <c r="R775" i="2"/>
  <c r="R771" i="2"/>
  <c r="R767" i="2"/>
  <c r="R763" i="2"/>
  <c r="R759" i="2"/>
  <c r="R755" i="2"/>
  <c r="R751" i="2"/>
  <c r="R747" i="2"/>
  <c r="R743" i="2"/>
  <c r="R739" i="2"/>
  <c r="R735" i="2"/>
  <c r="R731" i="2"/>
  <c r="R814" i="2"/>
  <c r="R810" i="2"/>
  <c r="R806" i="2"/>
  <c r="R802" i="2"/>
  <c r="R798" i="2"/>
  <c r="R794" i="2"/>
  <c r="R790" i="2"/>
  <c r="R786" i="2"/>
  <c r="R782" i="2"/>
  <c r="R778" i="2"/>
  <c r="R774" i="2"/>
  <c r="R770" i="2"/>
  <c r="R766" i="2"/>
  <c r="R762" i="2"/>
  <c r="R758" i="2"/>
  <c r="R754" i="2"/>
  <c r="R809" i="2"/>
  <c r="R805" i="2"/>
  <c r="R801" i="2"/>
  <c r="R797" i="2"/>
  <c r="R793" i="2"/>
  <c r="R789" i="2"/>
  <c r="R785" i="2"/>
  <c r="R781" i="2"/>
  <c r="R777" i="2"/>
  <c r="R773" i="2"/>
  <c r="R769" i="2"/>
  <c r="R765" i="2"/>
  <c r="R761" i="2"/>
  <c r="R757" i="2"/>
  <c r="R753" i="2"/>
  <c r="R749" i="2"/>
  <c r="R745" i="2"/>
  <c r="R741" i="2"/>
  <c r="R737" i="2"/>
  <c r="R733" i="2"/>
  <c r="R729" i="2"/>
  <c r="R800" i="2"/>
  <c r="R784" i="2"/>
  <c r="R772" i="2"/>
  <c r="R764" i="2"/>
  <c r="R756" i="2"/>
  <c r="R750" i="2"/>
  <c r="R746" i="2"/>
  <c r="R742" i="2"/>
  <c r="R738" i="2"/>
  <c r="R734" i="2"/>
  <c r="R730" i="2"/>
  <c r="R725" i="2"/>
  <c r="R721" i="2"/>
  <c r="R717" i="2"/>
  <c r="R713" i="2"/>
  <c r="R709" i="2"/>
  <c r="R705" i="2"/>
  <c r="R701" i="2"/>
  <c r="R697" i="2"/>
  <c r="R693" i="2"/>
  <c r="R689" i="2"/>
  <c r="R685" i="2"/>
  <c r="R681" i="2"/>
  <c r="R677" i="2"/>
  <c r="R673" i="2"/>
  <c r="R669" i="2"/>
  <c r="R665" i="2"/>
  <c r="R796" i="2"/>
  <c r="R780" i="2"/>
  <c r="R724" i="2"/>
  <c r="R720" i="2"/>
  <c r="R716" i="2"/>
  <c r="R712" i="2"/>
  <c r="R708" i="2"/>
  <c r="R704" i="2"/>
  <c r="R768" i="2"/>
  <c r="R752" i="2"/>
  <c r="R744" i="2"/>
  <c r="R736" i="2"/>
  <c r="R728" i="2"/>
  <c r="R700" i="2"/>
  <c r="R696" i="2"/>
  <c r="R692" i="2"/>
  <c r="R688" i="2"/>
  <c r="R684" i="2"/>
  <c r="R680" i="2"/>
  <c r="R676" i="2"/>
  <c r="R672" i="2"/>
  <c r="R668" i="2"/>
  <c r="R664" i="2"/>
  <c r="R661" i="2"/>
  <c r="R657" i="2"/>
  <c r="R653" i="2"/>
  <c r="R649" i="2"/>
  <c r="R645" i="2"/>
  <c r="R641" i="2"/>
  <c r="R637" i="2"/>
  <c r="R804" i="2"/>
  <c r="R788" i="2"/>
  <c r="R727" i="2"/>
  <c r="R723" i="2"/>
  <c r="R719" i="2"/>
  <c r="R715" i="2"/>
  <c r="R711" i="2"/>
  <c r="R707" i="2"/>
  <c r="R660" i="2"/>
  <c r="R656" i="2"/>
  <c r="R652" i="2"/>
  <c r="R648" i="2"/>
  <c r="R644" i="2"/>
  <c r="R640" i="2"/>
  <c r="R636" i="2"/>
  <c r="R632" i="2"/>
  <c r="R628" i="2"/>
  <c r="R624" i="2"/>
  <c r="R808" i="2"/>
  <c r="R792" i="2"/>
  <c r="R776" i="2"/>
  <c r="R760" i="2"/>
  <c r="R748" i="2"/>
  <c r="R740" i="2"/>
  <c r="R732" i="2"/>
  <c r="R659" i="2"/>
  <c r="R655" i="2"/>
  <c r="R651" i="2"/>
  <c r="R647" i="2"/>
  <c r="R643" i="2"/>
  <c r="R639" i="2"/>
  <c r="R635" i="2"/>
  <c r="R631" i="2"/>
  <c r="R627" i="2"/>
  <c r="R621" i="2"/>
  <c r="R617" i="2"/>
  <c r="R613" i="2"/>
  <c r="R609" i="2"/>
  <c r="R605" i="2"/>
  <c r="R601" i="2"/>
  <c r="R597" i="2"/>
  <c r="R593" i="2"/>
  <c r="R589" i="2"/>
  <c r="R585" i="2"/>
  <c r="R581" i="2"/>
  <c r="R577" i="2"/>
  <c r="R573" i="2"/>
  <c r="R569" i="2"/>
  <c r="R565" i="2"/>
  <c r="R561" i="2"/>
  <c r="R557" i="2"/>
  <c r="R553" i="2"/>
  <c r="R549" i="2"/>
  <c r="R545" i="2"/>
  <c r="R541" i="2"/>
  <c r="R537" i="2"/>
  <c r="R533" i="2"/>
  <c r="R529" i="2"/>
  <c r="R525" i="2"/>
  <c r="R521" i="2"/>
  <c r="R517" i="2"/>
  <c r="R513" i="2"/>
  <c r="R509" i="2"/>
  <c r="R505" i="2"/>
  <c r="R501" i="2"/>
  <c r="R497" i="2"/>
  <c r="R493" i="2"/>
  <c r="R726" i="2"/>
  <c r="R718" i="2"/>
  <c r="R710" i="2"/>
  <c r="R658" i="2"/>
  <c r="R650" i="2"/>
  <c r="R642" i="2"/>
  <c r="R634" i="2"/>
  <c r="R630" i="2"/>
  <c r="R620" i="2"/>
  <c r="R616" i="2"/>
  <c r="R612" i="2"/>
  <c r="R608" i="2"/>
  <c r="R604" i="2"/>
  <c r="R600" i="2"/>
  <c r="R596" i="2"/>
  <c r="R592" i="2"/>
  <c r="R588" i="2"/>
  <c r="R584" i="2"/>
  <c r="R580" i="2"/>
  <c r="R576" i="2"/>
  <c r="R572" i="2"/>
  <c r="R568" i="2"/>
  <c r="R564" i="2"/>
  <c r="R560" i="2"/>
  <c r="R556" i="2"/>
  <c r="R552" i="2"/>
  <c r="R548" i="2"/>
  <c r="R544" i="2"/>
  <c r="R540" i="2"/>
  <c r="R536" i="2"/>
  <c r="R532" i="2"/>
  <c r="R528" i="2"/>
  <c r="R524" i="2"/>
  <c r="R520" i="2"/>
  <c r="R516" i="2"/>
  <c r="R512" i="2"/>
  <c r="R508" i="2"/>
  <c r="R504" i="2"/>
  <c r="R500" i="2"/>
  <c r="R496" i="2"/>
  <c r="R492" i="2"/>
  <c r="R488" i="2"/>
  <c r="R623" i="2"/>
  <c r="R619" i="2"/>
  <c r="R615" i="2"/>
  <c r="R611" i="2"/>
  <c r="R607" i="2"/>
  <c r="R603" i="2"/>
  <c r="R599" i="2"/>
  <c r="R595" i="2"/>
  <c r="R591" i="2"/>
  <c r="R587" i="2"/>
  <c r="R583" i="2"/>
  <c r="R579" i="2"/>
  <c r="R575" i="2"/>
  <c r="R571" i="2"/>
  <c r="R567" i="2"/>
  <c r="R563" i="2"/>
  <c r="R559" i="2"/>
  <c r="R555" i="2"/>
  <c r="R551" i="2"/>
  <c r="R547" i="2"/>
  <c r="R543" i="2"/>
  <c r="R539" i="2"/>
  <c r="R535" i="2"/>
  <c r="R531" i="2"/>
  <c r="R527" i="2"/>
  <c r="R523" i="2"/>
  <c r="R519" i="2"/>
  <c r="R515" i="2"/>
  <c r="R511" i="2"/>
  <c r="R507" i="2"/>
  <c r="R503" i="2"/>
  <c r="R499" i="2"/>
  <c r="R495" i="2"/>
  <c r="R491" i="2"/>
  <c r="R487" i="2"/>
  <c r="R483" i="2"/>
  <c r="R654" i="2"/>
  <c r="R633" i="2"/>
  <c r="R626" i="2"/>
  <c r="R625" i="2"/>
  <c r="R485" i="2"/>
  <c r="R484" i="2"/>
  <c r="R481" i="2"/>
  <c r="R480" i="2"/>
  <c r="R476" i="2"/>
  <c r="R472" i="2"/>
  <c r="R468" i="2"/>
  <c r="R464" i="2"/>
  <c r="R460" i="2"/>
  <c r="R456" i="2"/>
  <c r="R452" i="2"/>
  <c r="R448" i="2"/>
  <c r="R444" i="2"/>
  <c r="R440" i="2"/>
  <c r="R436" i="2"/>
  <c r="R432" i="2"/>
  <c r="R428" i="2"/>
  <c r="R424" i="2"/>
  <c r="R420" i="2"/>
  <c r="R416" i="2"/>
  <c r="R412" i="2"/>
  <c r="R408" i="2"/>
  <c r="R404" i="2"/>
  <c r="R400" i="2"/>
  <c r="R396" i="2"/>
  <c r="R392" i="2"/>
  <c r="R388" i="2"/>
  <c r="R384" i="2"/>
  <c r="R380" i="2"/>
  <c r="R376" i="2"/>
  <c r="R372" i="2"/>
  <c r="R368" i="2"/>
  <c r="R364" i="2"/>
  <c r="R360" i="2"/>
  <c r="R356" i="2"/>
  <c r="R352" i="2"/>
  <c r="R722" i="2"/>
  <c r="R706" i="2"/>
  <c r="R702" i="2"/>
  <c r="R698" i="2"/>
  <c r="R694" i="2"/>
  <c r="R690" i="2"/>
  <c r="R686" i="2"/>
  <c r="R682" i="2"/>
  <c r="R678" i="2"/>
  <c r="R674" i="2"/>
  <c r="R670" i="2"/>
  <c r="R666" i="2"/>
  <c r="R662" i="2"/>
  <c r="R489" i="2"/>
  <c r="R486" i="2"/>
  <c r="R482" i="2"/>
  <c r="R479" i="2"/>
  <c r="R475" i="2"/>
  <c r="R471" i="2"/>
  <c r="R467" i="2"/>
  <c r="R463" i="2"/>
  <c r="R459" i="2"/>
  <c r="R455" i="2"/>
  <c r="R451" i="2"/>
  <c r="R447" i="2"/>
  <c r="R443" i="2"/>
  <c r="R439" i="2"/>
  <c r="R435" i="2"/>
  <c r="R431" i="2"/>
  <c r="R427" i="2"/>
  <c r="R423" i="2"/>
  <c r="R419" i="2"/>
  <c r="R415" i="2"/>
  <c r="R411" i="2"/>
  <c r="R407" i="2"/>
  <c r="R403" i="2"/>
  <c r="R399" i="2"/>
  <c r="R395" i="2"/>
  <c r="R703" i="2"/>
  <c r="R699" i="2"/>
  <c r="R695" i="2"/>
  <c r="R691" i="2"/>
  <c r="R687" i="2"/>
  <c r="R683" i="2"/>
  <c r="R679" i="2"/>
  <c r="R675" i="2"/>
  <c r="R671" i="2"/>
  <c r="R667" i="2"/>
  <c r="R663" i="2"/>
  <c r="R638" i="2"/>
  <c r="R622" i="2"/>
  <c r="R618" i="2"/>
  <c r="R614" i="2"/>
  <c r="R610" i="2"/>
  <c r="R606" i="2"/>
  <c r="R602" i="2"/>
  <c r="R598" i="2"/>
  <c r="R594" i="2"/>
  <c r="R590" i="2"/>
  <c r="R586" i="2"/>
  <c r="R582" i="2"/>
  <c r="R578" i="2"/>
  <c r="R574" i="2"/>
  <c r="R570" i="2"/>
  <c r="R566" i="2"/>
  <c r="R562" i="2"/>
  <c r="R558" i="2"/>
  <c r="R554" i="2"/>
  <c r="R550" i="2"/>
  <c r="R546" i="2"/>
  <c r="R542" i="2"/>
  <c r="R538" i="2"/>
  <c r="R534" i="2"/>
  <c r="R530" i="2"/>
  <c r="R526" i="2"/>
  <c r="R522" i="2"/>
  <c r="R518" i="2"/>
  <c r="R514" i="2"/>
  <c r="R510" i="2"/>
  <c r="R506" i="2"/>
  <c r="R502" i="2"/>
  <c r="R498" i="2"/>
  <c r="R494" i="2"/>
  <c r="R478" i="2"/>
  <c r="R474" i="2"/>
  <c r="R470" i="2"/>
  <c r="R466" i="2"/>
  <c r="R462" i="2"/>
  <c r="R458" i="2"/>
  <c r="R454" i="2"/>
  <c r="R450" i="2"/>
  <c r="R446" i="2"/>
  <c r="R442" i="2"/>
  <c r="R438" i="2"/>
  <c r="R434" i="2"/>
  <c r="R430" i="2"/>
  <c r="R426" i="2"/>
  <c r="R422" i="2"/>
  <c r="R418" i="2"/>
  <c r="R414" i="2"/>
  <c r="R410" i="2"/>
  <c r="R465" i="2"/>
  <c r="R348" i="2"/>
  <c r="R344" i="2"/>
  <c r="R340" i="2"/>
  <c r="R336" i="2"/>
  <c r="R332" i="2"/>
  <c r="R328" i="2"/>
  <c r="R324" i="2"/>
  <c r="R320" i="2"/>
  <c r="R316" i="2"/>
  <c r="R312" i="2"/>
  <c r="R308" i="2"/>
  <c r="R304" i="2"/>
  <c r="R300" i="2"/>
  <c r="R296" i="2"/>
  <c r="R292" i="2"/>
  <c r="R288" i="2"/>
  <c r="R284" i="2"/>
  <c r="R280" i="2"/>
  <c r="R276" i="2"/>
  <c r="R272" i="2"/>
  <c r="R268" i="2"/>
  <c r="R264" i="2"/>
  <c r="R260" i="2"/>
  <c r="R256" i="2"/>
  <c r="R252" i="2"/>
  <c r="R248" i="2"/>
  <c r="R244" i="2"/>
  <c r="R240" i="2"/>
  <c r="R236" i="2"/>
  <c r="R232" i="2"/>
  <c r="R228" i="2"/>
  <c r="R224" i="2"/>
  <c r="R220" i="2"/>
  <c r="R216" i="2"/>
  <c r="R490" i="2"/>
  <c r="R461" i="2"/>
  <c r="R449" i="2"/>
  <c r="R441" i="2"/>
  <c r="R433" i="2"/>
  <c r="R425" i="2"/>
  <c r="R417" i="2"/>
  <c r="R405" i="2"/>
  <c r="R401" i="2"/>
  <c r="R397" i="2"/>
  <c r="R347" i="2"/>
  <c r="R343" i="2"/>
  <c r="R339" i="2"/>
  <c r="R335" i="2"/>
  <c r="R331" i="2"/>
  <c r="R327" i="2"/>
  <c r="R323" i="2"/>
  <c r="R319" i="2"/>
  <c r="R315" i="2"/>
  <c r="R311" i="2"/>
  <c r="R307" i="2"/>
  <c r="R303" i="2"/>
  <c r="R299" i="2"/>
  <c r="R295" i="2"/>
  <c r="R291" i="2"/>
  <c r="R287" i="2"/>
  <c r="R283" i="2"/>
  <c r="R279" i="2"/>
  <c r="R275" i="2"/>
  <c r="R271" i="2"/>
  <c r="R267" i="2"/>
  <c r="R263" i="2"/>
  <c r="R259" i="2"/>
  <c r="R255" i="2"/>
  <c r="R251" i="2"/>
  <c r="R247" i="2"/>
  <c r="R243" i="2"/>
  <c r="R239" i="2"/>
  <c r="R235" i="2"/>
  <c r="R231" i="2"/>
  <c r="R227" i="2"/>
  <c r="R223" i="2"/>
  <c r="R219" i="2"/>
  <c r="R215" i="2"/>
  <c r="R457" i="2"/>
  <c r="R393" i="2"/>
  <c r="R390" i="2"/>
  <c r="R389" i="2"/>
  <c r="R386" i="2"/>
  <c r="R385" i="2"/>
  <c r="R382" i="2"/>
  <c r="R381" i="2"/>
  <c r="R378" i="2"/>
  <c r="R377" i="2"/>
  <c r="R374" i="2"/>
  <c r="R373" i="2"/>
  <c r="R370" i="2"/>
  <c r="R369" i="2"/>
  <c r="R366" i="2"/>
  <c r="R365" i="2"/>
  <c r="R362" i="2"/>
  <c r="R361" i="2"/>
  <c r="R358" i="2"/>
  <c r="R357" i="2"/>
  <c r="R354" i="2"/>
  <c r="R353" i="2"/>
  <c r="R350" i="2"/>
  <c r="R346" i="2"/>
  <c r="R342" i="2"/>
  <c r="R338" i="2"/>
  <c r="R334" i="2"/>
  <c r="R330" i="2"/>
  <c r="R326" i="2"/>
  <c r="R322" i="2"/>
  <c r="R318" i="2"/>
  <c r="R314" i="2"/>
  <c r="R310" i="2"/>
  <c r="R306" i="2"/>
  <c r="R302" i="2"/>
  <c r="R298" i="2"/>
  <c r="R294" i="2"/>
  <c r="R290" i="2"/>
  <c r="R286" i="2"/>
  <c r="R282" i="2"/>
  <c r="R278" i="2"/>
  <c r="R274" i="2"/>
  <c r="R270" i="2"/>
  <c r="R266" i="2"/>
  <c r="R262" i="2"/>
  <c r="R258" i="2"/>
  <c r="R254" i="2"/>
  <c r="R250" i="2"/>
  <c r="R246" i="2"/>
  <c r="R242" i="2"/>
  <c r="R238" i="2"/>
  <c r="R234" i="2"/>
  <c r="R230" i="2"/>
  <c r="R226" i="2"/>
  <c r="R222" i="2"/>
  <c r="R218" i="2"/>
  <c r="R629" i="2"/>
  <c r="R445" i="2"/>
  <c r="R413" i="2"/>
  <c r="R409" i="2"/>
  <c r="R402" i="2"/>
  <c r="R394" i="2"/>
  <c r="R375" i="2"/>
  <c r="R359" i="2"/>
  <c r="R349" i="2"/>
  <c r="R345" i="2"/>
  <c r="R341" i="2"/>
  <c r="R337" i="2"/>
  <c r="R333" i="2"/>
  <c r="R329" i="2"/>
  <c r="R325" i="2"/>
  <c r="R321" i="2"/>
  <c r="R317" i="2"/>
  <c r="R301" i="2"/>
  <c r="R281" i="2"/>
  <c r="R277" i="2"/>
  <c r="R273" i="2"/>
  <c r="R269" i="2"/>
  <c r="R265" i="2"/>
  <c r="R261" i="2"/>
  <c r="R257" i="2"/>
  <c r="R214" i="2"/>
  <c r="R210" i="2"/>
  <c r="R206" i="2"/>
  <c r="R202" i="2"/>
  <c r="R198" i="2"/>
  <c r="R194" i="2"/>
  <c r="R190" i="2"/>
  <c r="R186" i="2"/>
  <c r="R182" i="2"/>
  <c r="R178" i="2"/>
  <c r="R174" i="2"/>
  <c r="R170" i="2"/>
  <c r="R166" i="2"/>
  <c r="R162" i="2"/>
  <c r="R158" i="2"/>
  <c r="R154" i="2"/>
  <c r="R150" i="2"/>
  <c r="R146" i="2"/>
  <c r="R142" i="2"/>
  <c r="R138" i="2"/>
  <c r="R137" i="2"/>
  <c r="R133" i="2"/>
  <c r="R129" i="2"/>
  <c r="R125" i="2"/>
  <c r="R121" i="2"/>
  <c r="R117" i="2"/>
  <c r="R113" i="2"/>
  <c r="R108" i="2"/>
  <c r="R104" i="2"/>
  <c r="R100" i="2"/>
  <c r="R96" i="2"/>
  <c r="R92" i="2"/>
  <c r="R88" i="2"/>
  <c r="R84" i="2"/>
  <c r="R80" i="2"/>
  <c r="R76" i="2"/>
  <c r="R72" i="2"/>
  <c r="R68" i="2"/>
  <c r="R64" i="2"/>
  <c r="R60" i="2"/>
  <c r="R56" i="2"/>
  <c r="R52" i="2"/>
  <c r="R48" i="2"/>
  <c r="R44" i="2"/>
  <c r="R40" i="2"/>
  <c r="R36" i="2"/>
  <c r="R32" i="2"/>
  <c r="R28" i="2"/>
  <c r="R24" i="2"/>
  <c r="R20" i="2"/>
  <c r="R16" i="2"/>
  <c r="R12" i="2"/>
  <c r="R8" i="2"/>
  <c r="Q5" i="2"/>
  <c r="R5" i="2" s="1"/>
  <c r="R453" i="2"/>
  <c r="R421" i="2"/>
  <c r="R387" i="2"/>
  <c r="R379" i="2"/>
  <c r="R363" i="2"/>
  <c r="R313" i="2"/>
  <c r="R297" i="2"/>
  <c r="R253" i="2"/>
  <c r="R241" i="2"/>
  <c r="R233" i="2"/>
  <c r="R225" i="2"/>
  <c r="R217" i="2"/>
  <c r="R209" i="2"/>
  <c r="R205" i="2"/>
  <c r="R201" i="2"/>
  <c r="R197" i="2"/>
  <c r="R193" i="2"/>
  <c r="R189" i="2"/>
  <c r="R185" i="2"/>
  <c r="R181" i="2"/>
  <c r="R177" i="2"/>
  <c r="R173" i="2"/>
  <c r="R169" i="2"/>
  <c r="R165" i="2"/>
  <c r="R161" i="2"/>
  <c r="R157" i="2"/>
  <c r="R153" i="2"/>
  <c r="R149" i="2"/>
  <c r="R145" i="2"/>
  <c r="R141" i="2"/>
  <c r="R136" i="2"/>
  <c r="R132" i="2"/>
  <c r="R128" i="2"/>
  <c r="R124" i="2"/>
  <c r="R120" i="2"/>
  <c r="R116" i="2"/>
  <c r="R112" i="2"/>
  <c r="R107" i="2"/>
  <c r="R103" i="2"/>
  <c r="R99" i="2"/>
  <c r="R95" i="2"/>
  <c r="R91" i="2"/>
  <c r="R87" i="2"/>
  <c r="R83" i="2"/>
  <c r="R79" i="2"/>
  <c r="R75" i="2"/>
  <c r="R71" i="2"/>
  <c r="R67" i="2"/>
  <c r="R63" i="2"/>
  <c r="R59" i="2"/>
  <c r="R55" i="2"/>
  <c r="R51" i="2"/>
  <c r="R47" i="2"/>
  <c r="R43" i="2"/>
  <c r="R39" i="2"/>
  <c r="R35" i="2"/>
  <c r="R31" i="2"/>
  <c r="R27" i="2"/>
  <c r="R23" i="2"/>
  <c r="R19" i="2"/>
  <c r="R15" i="2"/>
  <c r="R714" i="2"/>
  <c r="R646" i="2"/>
  <c r="R429" i="2"/>
  <c r="R406" i="2"/>
  <c r="R398" i="2"/>
  <c r="R383" i="2"/>
  <c r="R367" i="2"/>
  <c r="R351" i="2"/>
  <c r="R309" i="2"/>
  <c r="R293" i="2"/>
  <c r="R289" i="2"/>
  <c r="R249" i="2"/>
  <c r="R213" i="2"/>
  <c r="R212" i="2"/>
  <c r="R208" i="2"/>
  <c r="R204" i="2"/>
  <c r="R200" i="2"/>
  <c r="R196" i="2"/>
  <c r="R192" i="2"/>
  <c r="R188" i="2"/>
  <c r="R184" i="2"/>
  <c r="R180" i="2"/>
  <c r="R176" i="2"/>
  <c r="R172" i="2"/>
  <c r="R168" i="2"/>
  <c r="R164" i="2"/>
  <c r="R160" i="2"/>
  <c r="R156" i="2"/>
  <c r="R152" i="2"/>
  <c r="R148" i="2"/>
  <c r="R144" i="2"/>
  <c r="R140" i="2"/>
  <c r="R135" i="2"/>
  <c r="R131" i="2"/>
  <c r="R127" i="2"/>
  <c r="R123" i="2"/>
  <c r="R119" i="2"/>
  <c r="R115" i="2"/>
  <c r="R111" i="2"/>
  <c r="R106" i="2"/>
  <c r="R102" i="2"/>
  <c r="R98" i="2"/>
  <c r="R94" i="2"/>
  <c r="R90" i="2"/>
  <c r="R86" i="2"/>
  <c r="R82" i="2"/>
  <c r="R78" i="2"/>
  <c r="R74" i="2"/>
  <c r="R70" i="2"/>
  <c r="R66" i="2"/>
  <c r="R62" i="2"/>
  <c r="R58" i="2"/>
  <c r="R54" i="2"/>
  <c r="R50" i="2"/>
  <c r="R46" i="2"/>
  <c r="R42" i="2"/>
  <c r="R38" i="2"/>
  <c r="R34" i="2"/>
  <c r="R30" i="2"/>
  <c r="R26" i="2"/>
  <c r="R22" i="2"/>
  <c r="R18" i="2"/>
  <c r="R14" i="2"/>
  <c r="R10" i="2"/>
  <c r="R477" i="2"/>
  <c r="R473" i="2"/>
  <c r="R469" i="2"/>
  <c r="R437" i="2"/>
  <c r="R391" i="2"/>
  <c r="R371" i="2"/>
  <c r="R355" i="2"/>
  <c r="R305" i="2"/>
  <c r="R285" i="2"/>
  <c r="R245" i="2"/>
  <c r="R237" i="2"/>
  <c r="R229" i="2"/>
  <c r="R221" i="2"/>
  <c r="R211" i="2"/>
  <c r="R207" i="2"/>
  <c r="R203" i="2"/>
  <c r="R199" i="2"/>
  <c r="R195" i="2"/>
  <c r="R191" i="2"/>
  <c r="R187" i="2"/>
  <c r="R183" i="2"/>
  <c r="R179" i="2"/>
  <c r="R175" i="2"/>
  <c r="R171" i="2"/>
  <c r="R167" i="2"/>
  <c r="R163" i="2"/>
  <c r="R159" i="2"/>
  <c r="R155" i="2"/>
  <c r="R151" i="2"/>
  <c r="R147" i="2"/>
  <c r="X7" i="2"/>
  <c r="X11" i="2"/>
  <c r="R17" i="2"/>
  <c r="R29" i="2"/>
  <c r="R110" i="2"/>
  <c r="R114" i="2"/>
  <c r="R118" i="2"/>
  <c r="R122" i="2"/>
  <c r="R126" i="2"/>
  <c r="R130" i="2"/>
  <c r="R134" i="2"/>
  <c r="X955" i="2"/>
  <c r="X951" i="2"/>
  <c r="X947" i="2"/>
  <c r="X943" i="2"/>
  <c r="X939" i="2"/>
  <c r="X935" i="2"/>
  <c r="X931" i="2"/>
  <c r="X927" i="2"/>
  <c r="X923" i="2"/>
  <c r="X919" i="2"/>
  <c r="X959" i="2"/>
  <c r="X958" i="2"/>
  <c r="X954" i="2"/>
  <c r="X950" i="2"/>
  <c r="X957" i="2"/>
  <c r="X953" i="2"/>
  <c r="X949" i="2"/>
  <c r="X945" i="2"/>
  <c r="X941" i="2"/>
  <c r="X937" i="2"/>
  <c r="X933" i="2"/>
  <c r="X929" i="2"/>
  <c r="X925" i="2"/>
  <c r="X921" i="2"/>
  <c r="X917" i="2"/>
  <c r="X912" i="2"/>
  <c r="X908" i="2"/>
  <c r="X904" i="2"/>
  <c r="X900" i="2"/>
  <c r="X896" i="2"/>
  <c r="X892" i="2"/>
  <c r="X888" i="2"/>
  <c r="X884" i="2"/>
  <c r="X880" i="2"/>
  <c r="X876" i="2"/>
  <c r="X872" i="2"/>
  <c r="X868" i="2"/>
  <c r="X864" i="2"/>
  <c r="X860" i="2"/>
  <c r="X952" i="2"/>
  <c r="X944" i="2"/>
  <c r="X940" i="2"/>
  <c r="X936" i="2"/>
  <c r="X932" i="2"/>
  <c r="X928" i="2"/>
  <c r="X924" i="2"/>
  <c r="X920" i="2"/>
  <c r="X915" i="2"/>
  <c r="X911" i="2"/>
  <c r="X907" i="2"/>
  <c r="X903" i="2"/>
  <c r="X899" i="2"/>
  <c r="X895" i="2"/>
  <c r="X891" i="2"/>
  <c r="X887" i="2"/>
  <c r="X956" i="2"/>
  <c r="X938" i="2"/>
  <c r="X885" i="2"/>
  <c r="X881" i="2"/>
  <c r="X877" i="2"/>
  <c r="X873" i="2"/>
  <c r="X869" i="2"/>
  <c r="X865" i="2"/>
  <c r="X948" i="2"/>
  <c r="X942" i="2"/>
  <c r="X926" i="2"/>
  <c r="X922" i="2"/>
  <c r="X914" i="2"/>
  <c r="X910" i="2"/>
  <c r="X906" i="2"/>
  <c r="X902" i="2"/>
  <c r="X898" i="2"/>
  <c r="X894" i="2"/>
  <c r="X890" i="2"/>
  <c r="X886" i="2"/>
  <c r="X882" i="2"/>
  <c r="X878" i="2"/>
  <c r="X946" i="2"/>
  <c r="X930" i="2"/>
  <c r="X913" i="2"/>
  <c r="X909" i="2"/>
  <c r="X905" i="2"/>
  <c r="X901" i="2"/>
  <c r="X897" i="2"/>
  <c r="X893" i="2"/>
  <c r="X889" i="2"/>
  <c r="X883" i="2"/>
  <c r="X879" i="2"/>
  <c r="X875" i="2"/>
  <c r="X871" i="2"/>
  <c r="X867" i="2"/>
  <c r="X863" i="2"/>
  <c r="X859" i="2"/>
  <c r="X855" i="2"/>
  <c r="X934" i="2"/>
  <c r="X918" i="2"/>
  <c r="X916" i="2"/>
  <c r="X858" i="2"/>
  <c r="X854" i="2"/>
  <c r="X874" i="2"/>
  <c r="X870" i="2"/>
  <c r="X866" i="2"/>
  <c r="X857" i="2"/>
  <c r="X848" i="2"/>
  <c r="X844" i="2"/>
  <c r="X840" i="2"/>
  <c r="X836" i="2"/>
  <c r="X832" i="2"/>
  <c r="X828" i="2"/>
  <c r="X824" i="2"/>
  <c r="X820" i="2"/>
  <c r="X816" i="2"/>
  <c r="X856" i="2"/>
  <c r="X851" i="2"/>
  <c r="X847" i="2"/>
  <c r="X843" i="2"/>
  <c r="X839" i="2"/>
  <c r="X835" i="2"/>
  <c r="X831" i="2"/>
  <c r="X827" i="2"/>
  <c r="X823" i="2"/>
  <c r="X819" i="2"/>
  <c r="X815" i="2"/>
  <c r="X862" i="2"/>
  <c r="X861" i="2"/>
  <c r="X852" i="2"/>
  <c r="X850" i="2"/>
  <c r="X846" i="2"/>
  <c r="X842" i="2"/>
  <c r="X838" i="2"/>
  <c r="X834" i="2"/>
  <c r="X830" i="2"/>
  <c r="X826" i="2"/>
  <c r="X822" i="2"/>
  <c r="X818" i="2"/>
  <c r="X814" i="2"/>
  <c r="X853" i="2"/>
  <c r="X849" i="2"/>
  <c r="X845" i="2"/>
  <c r="X841" i="2"/>
  <c r="X837" i="2"/>
  <c r="X833" i="2"/>
  <c r="X829" i="2"/>
  <c r="X825" i="2"/>
  <c r="X821" i="2"/>
  <c r="X817" i="2"/>
  <c r="X813" i="2"/>
  <c r="X809" i="2"/>
  <c r="X805" i="2"/>
  <c r="X801" i="2"/>
  <c r="X797" i="2"/>
  <c r="X793" i="2"/>
  <c r="X789" i="2"/>
  <c r="X785" i="2"/>
  <c r="X781" i="2"/>
  <c r="X777" i="2"/>
  <c r="X773" i="2"/>
  <c r="X769" i="2"/>
  <c r="X765" i="2"/>
  <c r="X761" i="2"/>
  <c r="X757" i="2"/>
  <c r="X753" i="2"/>
  <c r="X749" i="2"/>
  <c r="X745" i="2"/>
  <c r="X741" i="2"/>
  <c r="X737" i="2"/>
  <c r="X733" i="2"/>
  <c r="X729" i="2"/>
  <c r="X808" i="2"/>
  <c r="X804" i="2"/>
  <c r="X800" i="2"/>
  <c r="X796" i="2"/>
  <c r="X792" i="2"/>
  <c r="X788" i="2"/>
  <c r="X784" i="2"/>
  <c r="X780" i="2"/>
  <c r="X776" i="2"/>
  <c r="X772" i="2"/>
  <c r="X768" i="2"/>
  <c r="X764" i="2"/>
  <c r="X760" i="2"/>
  <c r="X756" i="2"/>
  <c r="X752" i="2"/>
  <c r="X811" i="2"/>
  <c r="X807" i="2"/>
  <c r="X803" i="2"/>
  <c r="X799" i="2"/>
  <c r="X795" i="2"/>
  <c r="X791" i="2"/>
  <c r="X787" i="2"/>
  <c r="X783" i="2"/>
  <c r="X779" i="2"/>
  <c r="X775" i="2"/>
  <c r="X771" i="2"/>
  <c r="X767" i="2"/>
  <c r="X763" i="2"/>
  <c r="X759" i="2"/>
  <c r="X755" i="2"/>
  <c r="X751" i="2"/>
  <c r="X747" i="2"/>
  <c r="X743" i="2"/>
  <c r="X739" i="2"/>
  <c r="X735" i="2"/>
  <c r="X731" i="2"/>
  <c r="X812" i="2"/>
  <c r="X806" i="2"/>
  <c r="X790" i="2"/>
  <c r="X727" i="2"/>
  <c r="X723" i="2"/>
  <c r="X719" i="2"/>
  <c r="X715" i="2"/>
  <c r="X711" i="2"/>
  <c r="X707" i="2"/>
  <c r="X703" i="2"/>
  <c r="X699" i="2"/>
  <c r="X695" i="2"/>
  <c r="X691" i="2"/>
  <c r="X687" i="2"/>
  <c r="X683" i="2"/>
  <c r="X679" i="2"/>
  <c r="X675" i="2"/>
  <c r="X671" i="2"/>
  <c r="X667" i="2"/>
  <c r="X663" i="2"/>
  <c r="X802" i="2"/>
  <c r="X786" i="2"/>
  <c r="X774" i="2"/>
  <c r="X766" i="2"/>
  <c r="X758" i="2"/>
  <c r="X748" i="2"/>
  <c r="X744" i="2"/>
  <c r="X740" i="2"/>
  <c r="X736" i="2"/>
  <c r="X732" i="2"/>
  <c r="X728" i="2"/>
  <c r="X726" i="2"/>
  <c r="X722" i="2"/>
  <c r="X718" i="2"/>
  <c r="X714" i="2"/>
  <c r="X710" i="2"/>
  <c r="X706" i="2"/>
  <c r="X746" i="2"/>
  <c r="X738" i="2"/>
  <c r="X730" i="2"/>
  <c r="X724" i="2"/>
  <c r="X720" i="2"/>
  <c r="X716" i="2"/>
  <c r="X712" i="2"/>
  <c r="X708" i="2"/>
  <c r="X704" i="2"/>
  <c r="X701" i="2"/>
  <c r="X697" i="2"/>
  <c r="X693" i="2"/>
  <c r="X689" i="2"/>
  <c r="X685" i="2"/>
  <c r="X681" i="2"/>
  <c r="X677" i="2"/>
  <c r="X673" i="2"/>
  <c r="X669" i="2"/>
  <c r="X665" i="2"/>
  <c r="X659" i="2"/>
  <c r="X655" i="2"/>
  <c r="X651" i="2"/>
  <c r="X647" i="2"/>
  <c r="X643" i="2"/>
  <c r="X639" i="2"/>
  <c r="X810" i="2"/>
  <c r="X794" i="2"/>
  <c r="X778" i="2"/>
  <c r="X762" i="2"/>
  <c r="X702" i="2"/>
  <c r="X698" i="2"/>
  <c r="X694" i="2"/>
  <c r="X690" i="2"/>
  <c r="X686" i="2"/>
  <c r="X682" i="2"/>
  <c r="X678" i="2"/>
  <c r="X674" i="2"/>
  <c r="X670" i="2"/>
  <c r="X666" i="2"/>
  <c r="X662" i="2"/>
  <c r="X658" i="2"/>
  <c r="X654" i="2"/>
  <c r="X650" i="2"/>
  <c r="X646" i="2"/>
  <c r="X642" i="2"/>
  <c r="X638" i="2"/>
  <c r="X634" i="2"/>
  <c r="X630" i="2"/>
  <c r="X626" i="2"/>
  <c r="X750" i="2"/>
  <c r="X742" i="2"/>
  <c r="X734" i="2"/>
  <c r="X661" i="2"/>
  <c r="X657" i="2"/>
  <c r="X653" i="2"/>
  <c r="X649" i="2"/>
  <c r="X645" i="2"/>
  <c r="X641" i="2"/>
  <c r="X637" i="2"/>
  <c r="X633" i="2"/>
  <c r="X629" i="2"/>
  <c r="X798" i="2"/>
  <c r="X700" i="2"/>
  <c r="X696" i="2"/>
  <c r="X692" i="2"/>
  <c r="X688" i="2"/>
  <c r="X684" i="2"/>
  <c r="X680" i="2"/>
  <c r="X676" i="2"/>
  <c r="X672" i="2"/>
  <c r="X668" i="2"/>
  <c r="X664" i="2"/>
  <c r="X656" i="2"/>
  <c r="X648" i="2"/>
  <c r="X640" i="2"/>
  <c r="X635" i="2"/>
  <c r="X631" i="2"/>
  <c r="X628" i="2"/>
  <c r="X624" i="2"/>
  <c r="X623" i="2"/>
  <c r="X619" i="2"/>
  <c r="X615" i="2"/>
  <c r="X611" i="2"/>
  <c r="X607" i="2"/>
  <c r="X603" i="2"/>
  <c r="X599" i="2"/>
  <c r="X595" i="2"/>
  <c r="X591" i="2"/>
  <c r="X587" i="2"/>
  <c r="X583" i="2"/>
  <c r="X579" i="2"/>
  <c r="X575" i="2"/>
  <c r="X571" i="2"/>
  <c r="X567" i="2"/>
  <c r="X563" i="2"/>
  <c r="X559" i="2"/>
  <c r="X555" i="2"/>
  <c r="X551" i="2"/>
  <c r="X547" i="2"/>
  <c r="X543" i="2"/>
  <c r="X539" i="2"/>
  <c r="X535" i="2"/>
  <c r="X531" i="2"/>
  <c r="X527" i="2"/>
  <c r="X523" i="2"/>
  <c r="X519" i="2"/>
  <c r="X515" i="2"/>
  <c r="X511" i="2"/>
  <c r="X507" i="2"/>
  <c r="X503" i="2"/>
  <c r="X499" i="2"/>
  <c r="X495" i="2"/>
  <c r="X491" i="2"/>
  <c r="X782" i="2"/>
  <c r="X770" i="2"/>
  <c r="X721" i="2"/>
  <c r="X713" i="2"/>
  <c r="X705" i="2"/>
  <c r="X625" i="2"/>
  <c r="X622" i="2"/>
  <c r="X618" i="2"/>
  <c r="X614" i="2"/>
  <c r="X610" i="2"/>
  <c r="X606" i="2"/>
  <c r="X602" i="2"/>
  <c r="X598" i="2"/>
  <c r="X594" i="2"/>
  <c r="X590" i="2"/>
  <c r="X586" i="2"/>
  <c r="X582" i="2"/>
  <c r="X578" i="2"/>
  <c r="X574" i="2"/>
  <c r="X570" i="2"/>
  <c r="X566" i="2"/>
  <c r="X562" i="2"/>
  <c r="X558" i="2"/>
  <c r="X554" i="2"/>
  <c r="X550" i="2"/>
  <c r="X546" i="2"/>
  <c r="X542" i="2"/>
  <c r="X538" i="2"/>
  <c r="X534" i="2"/>
  <c r="X530" i="2"/>
  <c r="X526" i="2"/>
  <c r="X522" i="2"/>
  <c r="X518" i="2"/>
  <c r="X514" i="2"/>
  <c r="X510" i="2"/>
  <c r="X506" i="2"/>
  <c r="X502" i="2"/>
  <c r="X498" i="2"/>
  <c r="X494" i="2"/>
  <c r="X490" i="2"/>
  <c r="X486" i="2"/>
  <c r="X754" i="2"/>
  <c r="X660" i="2"/>
  <c r="X652" i="2"/>
  <c r="X644" i="2"/>
  <c r="X621" i="2"/>
  <c r="X617" i="2"/>
  <c r="X613" i="2"/>
  <c r="X609" i="2"/>
  <c r="X605" i="2"/>
  <c r="X601" i="2"/>
  <c r="X597" i="2"/>
  <c r="X593" i="2"/>
  <c r="X589" i="2"/>
  <c r="X585" i="2"/>
  <c r="X581" i="2"/>
  <c r="X577" i="2"/>
  <c r="X573" i="2"/>
  <c r="X569" i="2"/>
  <c r="X565" i="2"/>
  <c r="X561" i="2"/>
  <c r="X557" i="2"/>
  <c r="X553" i="2"/>
  <c r="X549" i="2"/>
  <c r="X545" i="2"/>
  <c r="X541" i="2"/>
  <c r="X537" i="2"/>
  <c r="X533" i="2"/>
  <c r="X529" i="2"/>
  <c r="X525" i="2"/>
  <c r="X521" i="2"/>
  <c r="X517" i="2"/>
  <c r="X513" i="2"/>
  <c r="X509" i="2"/>
  <c r="X505" i="2"/>
  <c r="X501" i="2"/>
  <c r="X497" i="2"/>
  <c r="X493" i="2"/>
  <c r="X489" i="2"/>
  <c r="X485" i="2"/>
  <c r="X481" i="2"/>
  <c r="X627" i="2"/>
  <c r="X482" i="2"/>
  <c r="X478" i="2"/>
  <c r="X474" i="2"/>
  <c r="X470" i="2"/>
  <c r="X466" i="2"/>
  <c r="X462" i="2"/>
  <c r="X458" i="2"/>
  <c r="X454" i="2"/>
  <c r="X450" i="2"/>
  <c r="X446" i="2"/>
  <c r="X442" i="2"/>
  <c r="X438" i="2"/>
  <c r="X434" i="2"/>
  <c r="X430" i="2"/>
  <c r="X426" i="2"/>
  <c r="X422" i="2"/>
  <c r="X418" i="2"/>
  <c r="X414" i="2"/>
  <c r="X410" i="2"/>
  <c r="X406" i="2"/>
  <c r="X402" i="2"/>
  <c r="X398" i="2"/>
  <c r="X394" i="2"/>
  <c r="X390" i="2"/>
  <c r="X386" i="2"/>
  <c r="X382" i="2"/>
  <c r="X378" i="2"/>
  <c r="X374" i="2"/>
  <c r="X370" i="2"/>
  <c r="X366" i="2"/>
  <c r="X362" i="2"/>
  <c r="X358" i="2"/>
  <c r="X354" i="2"/>
  <c r="X350" i="2"/>
  <c r="X717" i="2"/>
  <c r="X483" i="2"/>
  <c r="X477" i="2"/>
  <c r="X473" i="2"/>
  <c r="X469" i="2"/>
  <c r="X465" i="2"/>
  <c r="X461" i="2"/>
  <c r="X457" i="2"/>
  <c r="X453" i="2"/>
  <c r="X449" i="2"/>
  <c r="X445" i="2"/>
  <c r="X441" i="2"/>
  <c r="X437" i="2"/>
  <c r="X433" i="2"/>
  <c r="X429" i="2"/>
  <c r="X425" i="2"/>
  <c r="X421" i="2"/>
  <c r="X417" i="2"/>
  <c r="X413" i="2"/>
  <c r="X409" i="2"/>
  <c r="X405" i="2"/>
  <c r="X401" i="2"/>
  <c r="X397" i="2"/>
  <c r="X632" i="2"/>
  <c r="X620" i="2"/>
  <c r="X616" i="2"/>
  <c r="X612" i="2"/>
  <c r="X608" i="2"/>
  <c r="X604" i="2"/>
  <c r="X600" i="2"/>
  <c r="X596" i="2"/>
  <c r="X592" i="2"/>
  <c r="X588" i="2"/>
  <c r="X584" i="2"/>
  <c r="X580" i="2"/>
  <c r="X576" i="2"/>
  <c r="X572" i="2"/>
  <c r="X568" i="2"/>
  <c r="X564" i="2"/>
  <c r="X560" i="2"/>
  <c r="X556" i="2"/>
  <c r="X552" i="2"/>
  <c r="X548" i="2"/>
  <c r="X544" i="2"/>
  <c r="X540" i="2"/>
  <c r="X536" i="2"/>
  <c r="X532" i="2"/>
  <c r="X528" i="2"/>
  <c r="X524" i="2"/>
  <c r="X520" i="2"/>
  <c r="X516" i="2"/>
  <c r="X512" i="2"/>
  <c r="X508" i="2"/>
  <c r="X504" i="2"/>
  <c r="X500" i="2"/>
  <c r="X496" i="2"/>
  <c r="X492" i="2"/>
  <c r="X488" i="2"/>
  <c r="X484" i="2"/>
  <c r="X480" i="2"/>
  <c r="X476" i="2"/>
  <c r="X472" i="2"/>
  <c r="X468" i="2"/>
  <c r="X464" i="2"/>
  <c r="X460" i="2"/>
  <c r="X456" i="2"/>
  <c r="X452" i="2"/>
  <c r="X448" i="2"/>
  <c r="X444" i="2"/>
  <c r="X440" i="2"/>
  <c r="X436" i="2"/>
  <c r="X432" i="2"/>
  <c r="X428" i="2"/>
  <c r="X424" i="2"/>
  <c r="X420" i="2"/>
  <c r="X416" i="2"/>
  <c r="X412" i="2"/>
  <c r="X408" i="2"/>
  <c r="X455" i="2"/>
  <c r="X447" i="2"/>
  <c r="X439" i="2"/>
  <c r="X431" i="2"/>
  <c r="X423" i="2"/>
  <c r="X415" i="2"/>
  <c r="X393" i="2"/>
  <c r="X389" i="2"/>
  <c r="X385" i="2"/>
  <c r="X381" i="2"/>
  <c r="X377" i="2"/>
  <c r="X373" i="2"/>
  <c r="X369" i="2"/>
  <c r="X365" i="2"/>
  <c r="X361" i="2"/>
  <c r="X357" i="2"/>
  <c r="X353" i="2"/>
  <c r="X346" i="2"/>
  <c r="X342" i="2"/>
  <c r="X338" i="2"/>
  <c r="X334" i="2"/>
  <c r="X330" i="2"/>
  <c r="X326" i="2"/>
  <c r="X322" i="2"/>
  <c r="X318" i="2"/>
  <c r="X314" i="2"/>
  <c r="X310" i="2"/>
  <c r="X306" i="2"/>
  <c r="X302" i="2"/>
  <c r="X298" i="2"/>
  <c r="X294" i="2"/>
  <c r="X290" i="2"/>
  <c r="X286" i="2"/>
  <c r="X282" i="2"/>
  <c r="X278" i="2"/>
  <c r="X274" i="2"/>
  <c r="X270" i="2"/>
  <c r="X266" i="2"/>
  <c r="X262" i="2"/>
  <c r="X258" i="2"/>
  <c r="X254" i="2"/>
  <c r="X250" i="2"/>
  <c r="X246" i="2"/>
  <c r="X242" i="2"/>
  <c r="X238" i="2"/>
  <c r="X234" i="2"/>
  <c r="X230" i="2"/>
  <c r="X226" i="2"/>
  <c r="X222" i="2"/>
  <c r="X218" i="2"/>
  <c r="X214" i="2"/>
  <c r="X725" i="2"/>
  <c r="X636" i="2"/>
  <c r="X487" i="2"/>
  <c r="X479" i="2"/>
  <c r="X475" i="2"/>
  <c r="X471" i="2"/>
  <c r="X467" i="2"/>
  <c r="X411" i="2"/>
  <c r="X404" i="2"/>
  <c r="X400" i="2"/>
  <c r="X396"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X245" i="2"/>
  <c r="X241" i="2"/>
  <c r="X237" i="2"/>
  <c r="X233" i="2"/>
  <c r="X229" i="2"/>
  <c r="X225" i="2"/>
  <c r="X221" i="2"/>
  <c r="X217" i="2"/>
  <c r="X213" i="2"/>
  <c r="X463" i="2"/>
  <c r="X451" i="2"/>
  <c r="X443" i="2"/>
  <c r="X435" i="2"/>
  <c r="X427" i="2"/>
  <c r="X419" i="2"/>
  <c r="X407" i="2"/>
  <c r="X403" i="2"/>
  <c r="X399" i="2"/>
  <c r="X395" i="2"/>
  <c r="X391" i="2"/>
  <c r="X387" i="2"/>
  <c r="X383" i="2"/>
  <c r="X379" i="2"/>
  <c r="X375" i="2"/>
  <c r="X371" i="2"/>
  <c r="X367" i="2"/>
  <c r="X363" i="2"/>
  <c r="X359" i="2"/>
  <c r="X355" i="2"/>
  <c r="X351" i="2"/>
  <c r="X348" i="2"/>
  <c r="X344" i="2"/>
  <c r="X340" i="2"/>
  <c r="X336" i="2"/>
  <c r="X332" i="2"/>
  <c r="X328" i="2"/>
  <c r="X324" i="2"/>
  <c r="X320" i="2"/>
  <c r="X316" i="2"/>
  <c r="X312" i="2"/>
  <c r="X308" i="2"/>
  <c r="X304" i="2"/>
  <c r="X300" i="2"/>
  <c r="X296" i="2"/>
  <c r="X292" i="2"/>
  <c r="X288" i="2"/>
  <c r="X284" i="2"/>
  <c r="X280" i="2"/>
  <c r="X276" i="2"/>
  <c r="X272" i="2"/>
  <c r="X268" i="2"/>
  <c r="X264" i="2"/>
  <c r="X260" i="2"/>
  <c r="X256" i="2"/>
  <c r="X252" i="2"/>
  <c r="X248" i="2"/>
  <c r="X244" i="2"/>
  <c r="X240" i="2"/>
  <c r="X236" i="2"/>
  <c r="X232" i="2"/>
  <c r="X228" i="2"/>
  <c r="X224" i="2"/>
  <c r="X220" i="2"/>
  <c r="X388" i="2"/>
  <c r="X376" i="2"/>
  <c r="X360" i="2"/>
  <c r="X307" i="2"/>
  <c r="X291" i="2"/>
  <c r="X287" i="2"/>
  <c r="X247" i="2"/>
  <c r="X239" i="2"/>
  <c r="X231" i="2"/>
  <c r="X223" i="2"/>
  <c r="X212" i="2"/>
  <c r="X208" i="2"/>
  <c r="X204" i="2"/>
  <c r="X200" i="2"/>
  <c r="X196" i="2"/>
  <c r="X192" i="2"/>
  <c r="X188" i="2"/>
  <c r="X184" i="2"/>
  <c r="X180" i="2"/>
  <c r="X176" i="2"/>
  <c r="X172" i="2"/>
  <c r="X168" i="2"/>
  <c r="X164" i="2"/>
  <c r="X160" i="2"/>
  <c r="X156" i="2"/>
  <c r="X152" i="2"/>
  <c r="X148" i="2"/>
  <c r="X144" i="2"/>
  <c r="X140" i="2"/>
  <c r="X135" i="2"/>
  <c r="X131" i="2"/>
  <c r="X127" i="2"/>
  <c r="X123" i="2"/>
  <c r="X119" i="2"/>
  <c r="X115" i="2"/>
  <c r="X111" i="2"/>
  <c r="X106" i="2"/>
  <c r="X102" i="2"/>
  <c r="X98" i="2"/>
  <c r="X94" i="2"/>
  <c r="X90" i="2"/>
  <c r="X86" i="2"/>
  <c r="X82" i="2"/>
  <c r="X78" i="2"/>
  <c r="X74" i="2"/>
  <c r="X70" i="2"/>
  <c r="X66" i="2"/>
  <c r="X62" i="2"/>
  <c r="X58" i="2"/>
  <c r="X54" i="2"/>
  <c r="X50" i="2"/>
  <c r="X46" i="2"/>
  <c r="X42" i="2"/>
  <c r="X38" i="2"/>
  <c r="X34" i="2"/>
  <c r="X30" i="2"/>
  <c r="X26" i="2"/>
  <c r="X22" i="2"/>
  <c r="X18" i="2"/>
  <c r="X14" i="2"/>
  <c r="X10" i="2"/>
  <c r="X6" i="2"/>
  <c r="X380" i="2"/>
  <c r="X364" i="2"/>
  <c r="X303" i="2"/>
  <c r="X283" i="2"/>
  <c r="X216" i="2"/>
  <c r="X211" i="2"/>
  <c r="X207" i="2"/>
  <c r="X203" i="2"/>
  <c r="X199" i="2"/>
  <c r="X195" i="2"/>
  <c r="X191" i="2"/>
  <c r="X187" i="2"/>
  <c r="X183" i="2"/>
  <c r="X179" i="2"/>
  <c r="X175" i="2"/>
  <c r="X171" i="2"/>
  <c r="X167" i="2"/>
  <c r="X163" i="2"/>
  <c r="X159" i="2"/>
  <c r="X155" i="2"/>
  <c r="X151" i="2"/>
  <c r="X147" i="2"/>
  <c r="X143" i="2"/>
  <c r="X139" i="2"/>
  <c r="X134" i="2"/>
  <c r="X130" i="2"/>
  <c r="X126" i="2"/>
  <c r="X122" i="2"/>
  <c r="X118" i="2"/>
  <c r="X114" i="2"/>
  <c r="X110" i="2"/>
  <c r="X109" i="2"/>
  <c r="X105" i="2"/>
  <c r="X101" i="2"/>
  <c r="X97" i="2"/>
  <c r="X93" i="2"/>
  <c r="X89" i="2"/>
  <c r="X85" i="2"/>
  <c r="X81" i="2"/>
  <c r="X77" i="2"/>
  <c r="X73" i="2"/>
  <c r="X69" i="2"/>
  <c r="X65" i="2"/>
  <c r="X61" i="2"/>
  <c r="X57" i="2"/>
  <c r="X53" i="2"/>
  <c r="X49" i="2"/>
  <c r="X45" i="2"/>
  <c r="X41" i="2"/>
  <c r="X37" i="2"/>
  <c r="X33" i="2"/>
  <c r="X29" i="2"/>
  <c r="X25" i="2"/>
  <c r="X21" i="2"/>
  <c r="X17" i="2"/>
  <c r="X13" i="2"/>
  <c r="X709" i="2"/>
  <c r="X392" i="2"/>
  <c r="X384" i="2"/>
  <c r="X368" i="2"/>
  <c r="X352" i="2"/>
  <c r="X347" i="2"/>
  <c r="X343" i="2"/>
  <c r="X339" i="2"/>
  <c r="X335" i="2"/>
  <c r="X331" i="2"/>
  <c r="X327" i="2"/>
  <c r="X323" i="2"/>
  <c r="X319" i="2"/>
  <c r="X315" i="2"/>
  <c r="X299" i="2"/>
  <c r="X279" i="2"/>
  <c r="X275" i="2"/>
  <c r="X271" i="2"/>
  <c r="X267" i="2"/>
  <c r="X263" i="2"/>
  <c r="X259" i="2"/>
  <c r="X255" i="2"/>
  <c r="X243" i="2"/>
  <c r="X235" i="2"/>
  <c r="X227" i="2"/>
  <c r="X219" i="2"/>
  <c r="X215" i="2"/>
  <c r="X210" i="2"/>
  <c r="X206" i="2"/>
  <c r="X202" i="2"/>
  <c r="X198" i="2"/>
  <c r="X194" i="2"/>
  <c r="X190" i="2"/>
  <c r="X186" i="2"/>
  <c r="X182" i="2"/>
  <c r="X178" i="2"/>
  <c r="X174" i="2"/>
  <c r="X170" i="2"/>
  <c r="X166" i="2"/>
  <c r="X162" i="2"/>
  <c r="X158" i="2"/>
  <c r="X154" i="2"/>
  <c r="X150" i="2"/>
  <c r="X146" i="2"/>
  <c r="X142" i="2"/>
  <c r="X138" i="2"/>
  <c r="X137" i="2"/>
  <c r="X133" i="2"/>
  <c r="X129" i="2"/>
  <c r="X125" i="2"/>
  <c r="X121" i="2"/>
  <c r="X117" i="2"/>
  <c r="X113" i="2"/>
  <c r="X108" i="2"/>
  <c r="X104" i="2"/>
  <c r="X100" i="2"/>
  <c r="X96" i="2"/>
  <c r="X92" i="2"/>
  <c r="X88" i="2"/>
  <c r="X84" i="2"/>
  <c r="X80" i="2"/>
  <c r="X76" i="2"/>
  <c r="X72" i="2"/>
  <c r="X68" i="2"/>
  <c r="X64" i="2"/>
  <c r="X60" i="2"/>
  <c r="X56" i="2"/>
  <c r="X52" i="2"/>
  <c r="X48" i="2"/>
  <c r="X44" i="2"/>
  <c r="X40" i="2"/>
  <c r="X36" i="2"/>
  <c r="X32" i="2"/>
  <c r="X28" i="2"/>
  <c r="X24" i="2"/>
  <c r="X20" i="2"/>
  <c r="X16" i="2"/>
  <c r="X12" i="2"/>
  <c r="X8" i="2"/>
  <c r="W5" i="2"/>
  <c r="X459" i="2"/>
  <c r="X372" i="2"/>
  <c r="X356" i="2"/>
  <c r="X311" i="2"/>
  <c r="X295" i="2"/>
  <c r="X251" i="2"/>
  <c r="X209" i="2"/>
  <c r="X205" i="2"/>
  <c r="X201" i="2"/>
  <c r="X197" i="2"/>
  <c r="X193" i="2"/>
  <c r="X189" i="2"/>
  <c r="X185" i="2"/>
  <c r="X181" i="2"/>
  <c r="X177" i="2"/>
  <c r="X173" i="2"/>
  <c r="X169" i="2"/>
  <c r="X165" i="2"/>
  <c r="X161" i="2"/>
  <c r="X157" i="2"/>
  <c r="X153" i="2"/>
  <c r="X149" i="2"/>
  <c r="Y9" i="2"/>
  <c r="AA9" i="2"/>
  <c r="Y13" i="2"/>
  <c r="AC13" i="2"/>
  <c r="AA13" i="2"/>
  <c r="X15" i="2"/>
  <c r="R21" i="2"/>
  <c r="X27" i="2"/>
  <c r="R33" i="2"/>
  <c r="R37" i="2"/>
  <c r="R41" i="2"/>
  <c r="R45" i="2"/>
  <c r="R49" i="2"/>
  <c r="R53" i="2"/>
  <c r="R57" i="2"/>
  <c r="R61" i="2"/>
  <c r="R65" i="2"/>
  <c r="R69" i="2"/>
  <c r="R73" i="2"/>
  <c r="R77" i="2"/>
  <c r="R81" i="2"/>
  <c r="R85" i="2"/>
  <c r="R89" i="2"/>
  <c r="R93" i="2"/>
  <c r="R97" i="2"/>
  <c r="R101" i="2"/>
  <c r="R105" i="2"/>
  <c r="R109" i="2"/>
  <c r="X141" i="2"/>
  <c r="X145" i="2"/>
  <c r="Y17" i="4"/>
  <c r="R6" i="4"/>
  <c r="X7" i="4"/>
  <c r="X11" i="4"/>
  <c r="X15" i="4"/>
  <c r="X103" i="4"/>
  <c r="X22" i="4"/>
  <c r="X25" i="4"/>
  <c r="R96" i="4"/>
  <c r="R121" i="4"/>
  <c r="R108" i="4"/>
  <c r="R198" i="4"/>
  <c r="R9" i="4"/>
  <c r="X101" i="4"/>
  <c r="X955" i="4"/>
  <c r="X951" i="4"/>
  <c r="X947" i="4"/>
  <c r="X943" i="4"/>
  <c r="X939" i="4"/>
  <c r="X935" i="4"/>
  <c r="X931" i="4"/>
  <c r="X927" i="4"/>
  <c r="X923" i="4"/>
  <c r="X919" i="4"/>
  <c r="X957" i="4"/>
  <c r="X953" i="4"/>
  <c r="X956" i="4"/>
  <c r="X952" i="4"/>
  <c r="X948" i="4"/>
  <c r="X944" i="4"/>
  <c r="X940" i="4"/>
  <c r="X936" i="4"/>
  <c r="X932" i="4"/>
  <c r="X928" i="4"/>
  <c r="X924" i="4"/>
  <c r="X920" i="4"/>
  <c r="X950" i="4"/>
  <c r="X937" i="4"/>
  <c r="X934" i="4"/>
  <c r="X921" i="4"/>
  <c r="X915" i="4"/>
  <c r="X911" i="4"/>
  <c r="X907" i="4"/>
  <c r="X903" i="4"/>
  <c r="X899" i="4"/>
  <c r="X895" i="4"/>
  <c r="X891" i="4"/>
  <c r="X887" i="4"/>
  <c r="X959" i="4"/>
  <c r="X958" i="4"/>
  <c r="X949" i="4"/>
  <c r="X946" i="4"/>
  <c r="X933" i="4"/>
  <c r="X930" i="4"/>
  <c r="X918" i="4"/>
  <c r="X916" i="4"/>
  <c r="X914" i="4"/>
  <c r="X910" i="4"/>
  <c r="X906" i="4"/>
  <c r="X902" i="4"/>
  <c r="X898" i="4"/>
  <c r="X894" i="4"/>
  <c r="X890" i="4"/>
  <c r="X954" i="4"/>
  <c r="X945" i="4"/>
  <c r="X942" i="4"/>
  <c r="X929" i="4"/>
  <c r="X926" i="4"/>
  <c r="X917" i="4"/>
  <c r="X913" i="4"/>
  <c r="X909" i="4"/>
  <c r="X905" i="4"/>
  <c r="X901" i="4"/>
  <c r="X897" i="4"/>
  <c r="X893" i="4"/>
  <c r="X941" i="4"/>
  <c r="X938" i="4"/>
  <c r="X925" i="4"/>
  <c r="X922" i="4"/>
  <c r="X912" i="4"/>
  <c r="X908" i="4"/>
  <c r="X904" i="4"/>
  <c r="X900" i="4"/>
  <c r="X896" i="4"/>
  <c r="X883" i="4"/>
  <c r="X879" i="4"/>
  <c r="X875" i="4"/>
  <c r="X871" i="4"/>
  <c r="X867" i="4"/>
  <c r="X863" i="4"/>
  <c r="X859" i="4"/>
  <c r="X855" i="4"/>
  <c r="X851" i="4"/>
  <c r="X847" i="4"/>
  <c r="X886" i="4"/>
  <c r="X888" i="4"/>
  <c r="X885" i="4"/>
  <c r="X881" i="4"/>
  <c r="X877" i="4"/>
  <c r="X873" i="4"/>
  <c r="X869" i="4"/>
  <c r="X865" i="4"/>
  <c r="X861" i="4"/>
  <c r="X857" i="4"/>
  <c r="X853" i="4"/>
  <c r="X849" i="4"/>
  <c r="X845" i="4"/>
  <c r="X892" i="4"/>
  <c r="X889" i="4"/>
  <c r="X884" i="4"/>
  <c r="X880" i="4"/>
  <c r="X876" i="4"/>
  <c r="X872" i="4"/>
  <c r="X868" i="4"/>
  <c r="X864" i="4"/>
  <c r="X860" i="4"/>
  <c r="X856" i="4"/>
  <c r="X852" i="4"/>
  <c r="X848" i="4"/>
  <c r="X870" i="4"/>
  <c r="X850" i="4"/>
  <c r="X844" i="4"/>
  <c r="X840" i="4"/>
  <c r="X836" i="4"/>
  <c r="X832" i="4"/>
  <c r="X828" i="4"/>
  <c r="X824" i="4"/>
  <c r="X820" i="4"/>
  <c r="X816" i="4"/>
  <c r="X812" i="4"/>
  <c r="X808" i="4"/>
  <c r="X804" i="4"/>
  <c r="X800" i="4"/>
  <c r="X796" i="4"/>
  <c r="X792" i="4"/>
  <c r="X788" i="4"/>
  <c r="X784" i="4"/>
  <c r="X780" i="4"/>
  <c r="X776" i="4"/>
  <c r="X772" i="4"/>
  <c r="X768" i="4"/>
  <c r="X764" i="4"/>
  <c r="X760" i="4"/>
  <c r="X756" i="4"/>
  <c r="X874" i="4"/>
  <c r="X862" i="4"/>
  <c r="X846" i="4"/>
  <c r="X843" i="4"/>
  <c r="X839" i="4"/>
  <c r="X835" i="4"/>
  <c r="X831" i="4"/>
  <c r="X827" i="4"/>
  <c r="X823" i="4"/>
  <c r="X819" i="4"/>
  <c r="X815" i="4"/>
  <c r="X811" i="4"/>
  <c r="X807" i="4"/>
  <c r="X803" i="4"/>
  <c r="X799" i="4"/>
  <c r="X795" i="4"/>
  <c r="X791" i="4"/>
  <c r="X878" i="4"/>
  <c r="X858" i="4"/>
  <c r="X842" i="4"/>
  <c r="X838" i="4"/>
  <c r="X834" i="4"/>
  <c r="X830" i="4"/>
  <c r="X826" i="4"/>
  <c r="X822" i="4"/>
  <c r="X818" i="4"/>
  <c r="X814" i="4"/>
  <c r="X810" i="4"/>
  <c r="X806" i="4"/>
  <c r="X802" i="4"/>
  <c r="X798" i="4"/>
  <c r="X794" i="4"/>
  <c r="X790" i="4"/>
  <c r="X786" i="4"/>
  <c r="X882" i="4"/>
  <c r="X866" i="4"/>
  <c r="X854" i="4"/>
  <c r="X841" i="4"/>
  <c r="X837" i="4"/>
  <c r="X833" i="4"/>
  <c r="X829" i="4"/>
  <c r="X825" i="4"/>
  <c r="X821" i="4"/>
  <c r="X817" i="4"/>
  <c r="X813" i="4"/>
  <c r="X805" i="4"/>
  <c r="X787" i="4"/>
  <c r="X782" i="4"/>
  <c r="X778" i="4"/>
  <c r="X774" i="4"/>
  <c r="X770" i="4"/>
  <c r="X766" i="4"/>
  <c r="X762" i="4"/>
  <c r="X758" i="4"/>
  <c r="X754" i="4"/>
  <c r="X753" i="4"/>
  <c r="X749" i="4"/>
  <c r="X745" i="4"/>
  <c r="X741" i="4"/>
  <c r="X737" i="4"/>
  <c r="X733" i="4"/>
  <c r="X729" i="4"/>
  <c r="X725" i="4"/>
  <c r="X721" i="4"/>
  <c r="X717" i="4"/>
  <c r="X713" i="4"/>
  <c r="X709" i="4"/>
  <c r="X809" i="4"/>
  <c r="X793" i="4"/>
  <c r="X783" i="4"/>
  <c r="X779" i="4"/>
  <c r="X775" i="4"/>
  <c r="X771" i="4"/>
  <c r="X767" i="4"/>
  <c r="X763" i="4"/>
  <c r="X759" i="4"/>
  <c r="X755" i="4"/>
  <c r="X752" i="4"/>
  <c r="X748" i="4"/>
  <c r="X744" i="4"/>
  <c r="X740" i="4"/>
  <c r="X736" i="4"/>
  <c r="X732" i="4"/>
  <c r="X728" i="4"/>
  <c r="X724" i="4"/>
  <c r="X720" i="4"/>
  <c r="X716" i="4"/>
  <c r="X797" i="4"/>
  <c r="X789" i="4"/>
  <c r="X751" i="4"/>
  <c r="X747" i="4"/>
  <c r="X743" i="4"/>
  <c r="X739" i="4"/>
  <c r="X735" i="4"/>
  <c r="X731" i="4"/>
  <c r="X727" i="4"/>
  <c r="X723" i="4"/>
  <c r="X719" i="4"/>
  <c r="X715" i="4"/>
  <c r="X711" i="4"/>
  <c r="X707" i="4"/>
  <c r="X703" i="4"/>
  <c r="X699" i="4"/>
  <c r="X801" i="4"/>
  <c r="X785" i="4"/>
  <c r="X781" i="4"/>
  <c r="X777" i="4"/>
  <c r="X773" i="4"/>
  <c r="X769" i="4"/>
  <c r="X765" i="4"/>
  <c r="X761" i="4"/>
  <c r="X757" i="4"/>
  <c r="X750" i="4"/>
  <c r="X746" i="4"/>
  <c r="X742" i="4"/>
  <c r="X738" i="4"/>
  <c r="X705" i="4"/>
  <c r="X701" i="4"/>
  <c r="X694" i="4"/>
  <c r="X690" i="4"/>
  <c r="X686" i="4"/>
  <c r="X682" i="4"/>
  <c r="X678" i="4"/>
  <c r="X674" i="4"/>
  <c r="X670" i="4"/>
  <c r="X666" i="4"/>
  <c r="X662" i="4"/>
  <c r="X658" i="4"/>
  <c r="X654" i="4"/>
  <c r="X650" i="4"/>
  <c r="X646" i="4"/>
  <c r="X734" i="4"/>
  <c r="X726" i="4"/>
  <c r="X718" i="4"/>
  <c r="X710" i="4"/>
  <c r="X706" i="4"/>
  <c r="X702" i="4"/>
  <c r="X698" i="4"/>
  <c r="X697" i="4"/>
  <c r="X693" i="4"/>
  <c r="X689" i="4"/>
  <c r="X685" i="4"/>
  <c r="X681" i="4"/>
  <c r="X677" i="4"/>
  <c r="X673" i="4"/>
  <c r="X669" i="4"/>
  <c r="X665" i="4"/>
  <c r="X661" i="4"/>
  <c r="X657" i="4"/>
  <c r="X653" i="4"/>
  <c r="X649" i="4"/>
  <c r="X645" i="4"/>
  <c r="X696" i="4"/>
  <c r="X692" i="4"/>
  <c r="X688" i="4"/>
  <c r="X684" i="4"/>
  <c r="X680" i="4"/>
  <c r="X676" i="4"/>
  <c r="X672" i="4"/>
  <c r="X730" i="4"/>
  <c r="X722" i="4"/>
  <c r="X714" i="4"/>
  <c r="X712" i="4"/>
  <c r="X708" i="4"/>
  <c r="X704" i="4"/>
  <c r="X700" i="4"/>
  <c r="X695" i="4"/>
  <c r="X691" i="4"/>
  <c r="X687" i="4"/>
  <c r="X683" i="4"/>
  <c r="X679" i="4"/>
  <c r="X675" i="4"/>
  <c r="X671" i="4"/>
  <c r="X667" i="4"/>
  <c r="X663" i="4"/>
  <c r="X660" i="4"/>
  <c r="X647" i="4"/>
  <c r="X644" i="4"/>
  <c r="X643" i="4"/>
  <c r="X639" i="4"/>
  <c r="X635" i="4"/>
  <c r="X631" i="4"/>
  <c r="X627" i="4"/>
  <c r="X623" i="4"/>
  <c r="X619" i="4"/>
  <c r="X615" i="4"/>
  <c r="X611" i="4"/>
  <c r="X607" i="4"/>
  <c r="X603" i="4"/>
  <c r="X599" i="4"/>
  <c r="X595" i="4"/>
  <c r="X591" i="4"/>
  <c r="X587" i="4"/>
  <c r="X583" i="4"/>
  <c r="X579" i="4"/>
  <c r="X664" i="4"/>
  <c r="X659" i="4"/>
  <c r="X656" i="4"/>
  <c r="X642" i="4"/>
  <c r="X638" i="4"/>
  <c r="X634" i="4"/>
  <c r="X630" i="4"/>
  <c r="X626" i="4"/>
  <c r="X622" i="4"/>
  <c r="X618" i="4"/>
  <c r="X614" i="4"/>
  <c r="X610" i="4"/>
  <c r="X606" i="4"/>
  <c r="X602" i="4"/>
  <c r="X598" i="4"/>
  <c r="X594" i="4"/>
  <c r="X590" i="4"/>
  <c r="X586" i="4"/>
  <c r="X582" i="4"/>
  <c r="X578" i="4"/>
  <c r="X574" i="4"/>
  <c r="X570" i="4"/>
  <c r="X668" i="4"/>
  <c r="X655" i="4"/>
  <c r="X652" i="4"/>
  <c r="X641" i="4"/>
  <c r="X637" i="4"/>
  <c r="X633" i="4"/>
  <c r="X629" i="4"/>
  <c r="X625" i="4"/>
  <c r="X621" i="4"/>
  <c r="X617" i="4"/>
  <c r="X613" i="4"/>
  <c r="X609" i="4"/>
  <c r="X605" i="4"/>
  <c r="X601" i="4"/>
  <c r="X651" i="4"/>
  <c r="X648" i="4"/>
  <c r="X640" i="4"/>
  <c r="X636" i="4"/>
  <c r="X632" i="4"/>
  <c r="X628" i="4"/>
  <c r="X624" i="4"/>
  <c r="X620" i="4"/>
  <c r="X616" i="4"/>
  <c r="X612" i="4"/>
  <c r="X608" i="4"/>
  <c r="X604" i="4"/>
  <c r="X600" i="4"/>
  <c r="X596" i="4"/>
  <c r="X592" i="4"/>
  <c r="X588" i="4"/>
  <c r="X584" i="4"/>
  <c r="X580" i="4"/>
  <c r="X576" i="4"/>
  <c r="X572" i="4"/>
  <c r="X585" i="4"/>
  <c r="X575" i="4"/>
  <c r="X571" i="4"/>
  <c r="X566" i="4"/>
  <c r="X562" i="4"/>
  <c r="X558" i="4"/>
  <c r="X554" i="4"/>
  <c r="X550" i="4"/>
  <c r="X546" i="4"/>
  <c r="X542" i="4"/>
  <c r="X538" i="4"/>
  <c r="X534" i="4"/>
  <c r="X530" i="4"/>
  <c r="X526" i="4"/>
  <c r="X522" i="4"/>
  <c r="X518" i="4"/>
  <c r="X514" i="4"/>
  <c r="X510" i="4"/>
  <c r="X506" i="4"/>
  <c r="X589" i="4"/>
  <c r="X565" i="4"/>
  <c r="X561" i="4"/>
  <c r="X557" i="4"/>
  <c r="X553" i="4"/>
  <c r="X549" i="4"/>
  <c r="X545" i="4"/>
  <c r="X541" i="4"/>
  <c r="X537" i="4"/>
  <c r="X533" i="4"/>
  <c r="X529" i="4"/>
  <c r="X525" i="4"/>
  <c r="X521" i="4"/>
  <c r="X517" i="4"/>
  <c r="X513" i="4"/>
  <c r="X509" i="4"/>
  <c r="X505" i="4"/>
  <c r="X501" i="4"/>
  <c r="X497" i="4"/>
  <c r="X493" i="4"/>
  <c r="X489" i="4"/>
  <c r="X597" i="4"/>
  <c r="X593" i="4"/>
  <c r="X577" i="4"/>
  <c r="X573" i="4"/>
  <c r="X569" i="4"/>
  <c r="X568" i="4"/>
  <c r="X564" i="4"/>
  <c r="X560" i="4"/>
  <c r="X556" i="4"/>
  <c r="X552" i="4"/>
  <c r="X548" i="4"/>
  <c r="X544" i="4"/>
  <c r="X540" i="4"/>
  <c r="X536" i="4"/>
  <c r="X532" i="4"/>
  <c r="X528" i="4"/>
  <c r="X524" i="4"/>
  <c r="X520" i="4"/>
  <c r="X516" i="4"/>
  <c r="X512" i="4"/>
  <c r="X508" i="4"/>
  <c r="X504" i="4"/>
  <c r="X500" i="4"/>
  <c r="X496" i="4"/>
  <c r="X492" i="4"/>
  <c r="X581" i="4"/>
  <c r="X567" i="4"/>
  <c r="X563" i="4"/>
  <c r="X559" i="4"/>
  <c r="X555" i="4"/>
  <c r="X551" i="4"/>
  <c r="X547" i="4"/>
  <c r="X543" i="4"/>
  <c r="X539" i="4"/>
  <c r="X535" i="4"/>
  <c r="X531" i="4"/>
  <c r="X527" i="4"/>
  <c r="X523" i="4"/>
  <c r="X519" i="4"/>
  <c r="X515" i="4"/>
  <c r="X511" i="4"/>
  <c r="X507" i="4"/>
  <c r="X503" i="4"/>
  <c r="X499" i="4"/>
  <c r="X495" i="4"/>
  <c r="X491" i="4"/>
  <c r="X498" i="4"/>
  <c r="X486" i="4"/>
  <c r="X482" i="4"/>
  <c r="X478" i="4"/>
  <c r="X474" i="4"/>
  <c r="X470" i="4"/>
  <c r="X466" i="4"/>
  <c r="X462" i="4"/>
  <c r="X458" i="4"/>
  <c r="X454" i="4"/>
  <c r="X450" i="4"/>
  <c r="X446" i="4"/>
  <c r="X442" i="4"/>
  <c r="X438" i="4"/>
  <c r="X434" i="4"/>
  <c r="X430" i="4"/>
  <c r="X426" i="4"/>
  <c r="X422" i="4"/>
  <c r="X418" i="4"/>
  <c r="X414" i="4"/>
  <c r="X410" i="4"/>
  <c r="X406" i="4"/>
  <c r="X402" i="4"/>
  <c r="X398" i="4"/>
  <c r="X394" i="4"/>
  <c r="X390" i="4"/>
  <c r="X386" i="4"/>
  <c r="X382" i="4"/>
  <c r="X378" i="4"/>
  <c r="X374" i="4"/>
  <c r="X370" i="4"/>
  <c r="X366" i="4"/>
  <c r="X362" i="4"/>
  <c r="X358" i="4"/>
  <c r="X354" i="4"/>
  <c r="X350" i="4"/>
  <c r="X346" i="4"/>
  <c r="X342" i="4"/>
  <c r="X338" i="4"/>
  <c r="X334" i="4"/>
  <c r="X330" i="4"/>
  <c r="X326" i="4"/>
  <c r="X322" i="4"/>
  <c r="X318" i="4"/>
  <c r="X490" i="4"/>
  <c r="X485" i="4"/>
  <c r="X481" i="4"/>
  <c r="X477" i="4"/>
  <c r="X473" i="4"/>
  <c r="X469" i="4"/>
  <c r="X465" i="4"/>
  <c r="X461" i="4"/>
  <c r="X457" i="4"/>
  <c r="X453" i="4"/>
  <c r="X449" i="4"/>
  <c r="X445" i="4"/>
  <c r="X441" i="4"/>
  <c r="X437" i="4"/>
  <c r="X433" i="4"/>
  <c r="X429" i="4"/>
  <c r="X425" i="4"/>
  <c r="X421" i="4"/>
  <c r="X417" i="4"/>
  <c r="X413" i="4"/>
  <c r="X409" i="4"/>
  <c r="X405" i="4"/>
  <c r="X401" i="4"/>
  <c r="X397" i="4"/>
  <c r="X393" i="4"/>
  <c r="X389" i="4"/>
  <c r="X385" i="4"/>
  <c r="X381" i="4"/>
  <c r="X377" i="4"/>
  <c r="X373" i="4"/>
  <c r="X369" i="4"/>
  <c r="X365" i="4"/>
  <c r="X361" i="4"/>
  <c r="X357" i="4"/>
  <c r="X353" i="4"/>
  <c r="X349" i="4"/>
  <c r="X345" i="4"/>
  <c r="X341" i="4"/>
  <c r="X337" i="4"/>
  <c r="X502" i="4"/>
  <c r="X494" i="4"/>
  <c r="X488" i="4"/>
  <c r="X484" i="4"/>
  <c r="X480" i="4"/>
  <c r="X476" i="4"/>
  <c r="X472" i="4"/>
  <c r="X468" i="4"/>
  <c r="X464" i="4"/>
  <c r="X460" i="4"/>
  <c r="X456" i="4"/>
  <c r="X452" i="4"/>
  <c r="X448" i="4"/>
  <c r="X444" i="4"/>
  <c r="X440" i="4"/>
  <c r="X436" i="4"/>
  <c r="X432" i="4"/>
  <c r="X428" i="4"/>
  <c r="X424" i="4"/>
  <c r="X420" i="4"/>
  <c r="X416" i="4"/>
  <c r="X412" i="4"/>
  <c r="X408" i="4"/>
  <c r="X404" i="4"/>
  <c r="X400" i="4"/>
  <c r="X396" i="4"/>
  <c r="X392" i="4"/>
  <c r="X388" i="4"/>
  <c r="X384" i="4"/>
  <c r="X380" i="4"/>
  <c r="X376" i="4"/>
  <c r="X372" i="4"/>
  <c r="X368" i="4"/>
  <c r="X364" i="4"/>
  <c r="X360" i="4"/>
  <c r="X356" i="4"/>
  <c r="X352" i="4"/>
  <c r="X348" i="4"/>
  <c r="X344" i="4"/>
  <c r="X487" i="4"/>
  <c r="X483" i="4"/>
  <c r="X479" i="4"/>
  <c r="X475" i="4"/>
  <c r="X471" i="4"/>
  <c r="X467" i="4"/>
  <c r="X463" i="4"/>
  <c r="X459" i="4"/>
  <c r="X455" i="4"/>
  <c r="X451" i="4"/>
  <c r="X447" i="4"/>
  <c r="X443" i="4"/>
  <c r="X439" i="4"/>
  <c r="X435" i="4"/>
  <c r="X431" i="4"/>
  <c r="X427" i="4"/>
  <c r="X423" i="4"/>
  <c r="X419" i="4"/>
  <c r="X415" i="4"/>
  <c r="X411" i="4"/>
  <c r="X407" i="4"/>
  <c r="X403" i="4"/>
  <c r="X399" i="4"/>
  <c r="X395" i="4"/>
  <c r="X333" i="4"/>
  <c r="X329" i="4"/>
  <c r="X325" i="4"/>
  <c r="X321" i="4"/>
  <c r="X317" i="4"/>
  <c r="X311" i="4"/>
  <c r="X307" i="4"/>
  <c r="X303" i="4"/>
  <c r="X299" i="4"/>
  <c r="X295" i="4"/>
  <c r="X291" i="4"/>
  <c r="X287" i="4"/>
  <c r="X283" i="4"/>
  <c r="X279" i="4"/>
  <c r="X275" i="4"/>
  <c r="X271" i="4"/>
  <c r="X267" i="4"/>
  <c r="X263" i="4"/>
  <c r="X259" i="4"/>
  <c r="X255" i="4"/>
  <c r="X251" i="4"/>
  <c r="X247" i="4"/>
  <c r="X243" i="4"/>
  <c r="X239" i="4"/>
  <c r="X235" i="4"/>
  <c r="X231" i="4"/>
  <c r="X227" i="4"/>
  <c r="X223" i="4"/>
  <c r="X219" i="4"/>
  <c r="X215" i="4"/>
  <c r="X211" i="4"/>
  <c r="X207" i="4"/>
  <c r="X203" i="4"/>
  <c r="X199" i="4"/>
  <c r="X387" i="4"/>
  <c r="X379" i="4"/>
  <c r="X371" i="4"/>
  <c r="X363" i="4"/>
  <c r="X340" i="4"/>
  <c r="X314" i="4"/>
  <c r="X310" i="4"/>
  <c r="X306" i="4"/>
  <c r="X302" i="4"/>
  <c r="X298" i="4"/>
  <c r="X294" i="4"/>
  <c r="X290" i="4"/>
  <c r="X286" i="4"/>
  <c r="X282" i="4"/>
  <c r="X278" i="4"/>
  <c r="X274" i="4"/>
  <c r="X270" i="4"/>
  <c r="X266" i="4"/>
  <c r="X262" i="4"/>
  <c r="X258" i="4"/>
  <c r="X254" i="4"/>
  <c r="X250" i="4"/>
  <c r="X246" i="4"/>
  <c r="X242" i="4"/>
  <c r="X238" i="4"/>
  <c r="X234" i="4"/>
  <c r="X230" i="4"/>
  <c r="X226" i="4"/>
  <c r="X222" i="4"/>
  <c r="X218" i="4"/>
  <c r="X214" i="4"/>
  <c r="X210" i="4"/>
  <c r="X206" i="4"/>
  <c r="X202" i="4"/>
  <c r="X198" i="4"/>
  <c r="X194" i="4"/>
  <c r="X190" i="4"/>
  <c r="X186" i="4"/>
  <c r="X182" i="4"/>
  <c r="X178" i="4"/>
  <c r="X355" i="4"/>
  <c r="X351" i="4"/>
  <c r="X347" i="4"/>
  <c r="X343" i="4"/>
  <c r="X339" i="4"/>
  <c r="X335" i="4"/>
  <c r="X331" i="4"/>
  <c r="X327" i="4"/>
  <c r="X323" i="4"/>
  <c r="X319" i="4"/>
  <c r="X315" i="4"/>
  <c r="X313" i="4"/>
  <c r="X309" i="4"/>
  <c r="X305" i="4"/>
  <c r="X301" i="4"/>
  <c r="X297" i="4"/>
  <c r="X293" i="4"/>
  <c r="X289" i="4"/>
  <c r="X285" i="4"/>
  <c r="X281" i="4"/>
  <c r="X277" i="4"/>
  <c r="X273" i="4"/>
  <c r="X269" i="4"/>
  <c r="X265" i="4"/>
  <c r="X261" i="4"/>
  <c r="X257" i="4"/>
  <c r="X253" i="4"/>
  <c r="X249" i="4"/>
  <c r="X245" i="4"/>
  <c r="X241" i="4"/>
  <c r="X237" i="4"/>
  <c r="X233" i="4"/>
  <c r="X229" i="4"/>
  <c r="X225" i="4"/>
  <c r="X221" i="4"/>
  <c r="X217" i="4"/>
  <c r="X213" i="4"/>
  <c r="X209" i="4"/>
  <c r="X205" i="4"/>
  <c r="X201" i="4"/>
  <c r="X391" i="4"/>
  <c r="X383" i="4"/>
  <c r="X308" i="4"/>
  <c r="X300" i="4"/>
  <c r="X292" i="4"/>
  <c r="X284" i="4"/>
  <c r="X276" i="4"/>
  <c r="X268" i="4"/>
  <c r="X260" i="4"/>
  <c r="X252" i="4"/>
  <c r="X240" i="4"/>
  <c r="X232" i="4"/>
  <c r="X224" i="4"/>
  <c r="X216" i="4"/>
  <c r="X208" i="4"/>
  <c r="X197" i="4"/>
  <c r="X193" i="4"/>
  <c r="X189" i="4"/>
  <c r="X185" i="4"/>
  <c r="X181" i="4"/>
  <c r="X177" i="4"/>
  <c r="X176" i="4"/>
  <c r="X172" i="4"/>
  <c r="X168" i="4"/>
  <c r="X164" i="4"/>
  <c r="X160" i="4"/>
  <c r="X156" i="4"/>
  <c r="X152" i="4"/>
  <c r="X148" i="4"/>
  <c r="X144" i="4"/>
  <c r="X140" i="4"/>
  <c r="X135" i="4"/>
  <c r="X131" i="4"/>
  <c r="X127" i="4"/>
  <c r="X123" i="4"/>
  <c r="X93" i="4"/>
  <c r="X90" i="4"/>
  <c r="X86" i="4"/>
  <c r="X82" i="4"/>
  <c r="X78" i="4"/>
  <c r="X74" i="4"/>
  <c r="X118" i="4"/>
  <c r="X68" i="4"/>
  <c r="X65" i="4"/>
  <c r="X61" i="4"/>
  <c r="X58" i="4"/>
  <c r="X56" i="4"/>
  <c r="X99" i="4"/>
  <c r="X52" i="4"/>
  <c r="X48" i="4"/>
  <c r="X359" i="4"/>
  <c r="X248" i="4"/>
  <c r="X200" i="4"/>
  <c r="X175" i="4"/>
  <c r="X171" i="4"/>
  <c r="X167" i="4"/>
  <c r="X163" i="4"/>
  <c r="X159" i="4"/>
  <c r="X155" i="4"/>
  <c r="X151" i="4"/>
  <c r="X147" i="4"/>
  <c r="X143" i="4"/>
  <c r="X139" i="4"/>
  <c r="X134" i="4"/>
  <c r="X130" i="4"/>
  <c r="X126" i="4"/>
  <c r="X122" i="4"/>
  <c r="X92" i="4"/>
  <c r="X89" i="4"/>
  <c r="X85" i="4"/>
  <c r="X84" i="4"/>
  <c r="X81" i="4"/>
  <c r="X77" i="4"/>
  <c r="X73" i="4"/>
  <c r="X70" i="4"/>
  <c r="X67" i="4"/>
  <c r="X64" i="4"/>
  <c r="X60" i="4"/>
  <c r="X57" i="4"/>
  <c r="X112" i="4"/>
  <c r="X98" i="4"/>
  <c r="X51" i="4"/>
  <c r="X47" i="4"/>
  <c r="X109" i="4"/>
  <c r="X44" i="4"/>
  <c r="X40" i="4"/>
  <c r="X38" i="4"/>
  <c r="X34" i="4"/>
  <c r="X31" i="4"/>
  <c r="X28" i="4"/>
  <c r="X104" i="4"/>
  <c r="X21" i="4"/>
  <c r="X18" i="4"/>
  <c r="X14" i="4"/>
  <c r="X10" i="4"/>
  <c r="X8" i="4"/>
  <c r="X5" i="4"/>
  <c r="X55" i="4"/>
  <c r="X53" i="4"/>
  <c r="X50" i="4"/>
  <c r="X46" i="4"/>
  <c r="X108" i="4"/>
  <c r="X43" i="4"/>
  <c r="X121" i="4"/>
  <c r="X37" i="4"/>
  <c r="X96" i="4"/>
  <c r="X27" i="4"/>
  <c r="X20" i="4"/>
  <c r="X367" i="4"/>
  <c r="X312" i="4"/>
  <c r="X304" i="4"/>
  <c r="X296" i="4"/>
  <c r="X288" i="4"/>
  <c r="X280" i="4"/>
  <c r="X272" i="4"/>
  <c r="X264" i="4"/>
  <c r="X256" i="4"/>
  <c r="X244" i="4"/>
  <c r="X236" i="4"/>
  <c r="X228" i="4"/>
  <c r="X220" i="4"/>
  <c r="X212" i="4"/>
  <c r="X204" i="4"/>
  <c r="X195" i="4"/>
  <c r="X191" i="4"/>
  <c r="X187" i="4"/>
  <c r="X183" i="4"/>
  <c r="X179" i="4"/>
  <c r="X174" i="4"/>
  <c r="X170" i="4"/>
  <c r="X166" i="4"/>
  <c r="X162" i="4"/>
  <c r="X158" i="4"/>
  <c r="X154" i="4"/>
  <c r="X150" i="4"/>
  <c r="X146" i="4"/>
  <c r="X142" i="4"/>
  <c r="X138" i="4"/>
  <c r="X137" i="4"/>
  <c r="X133" i="4"/>
  <c r="X129" i="4"/>
  <c r="X125" i="4"/>
  <c r="X95" i="4"/>
  <c r="X91" i="4"/>
  <c r="X88" i="4"/>
  <c r="X119" i="4"/>
  <c r="X80" i="4"/>
  <c r="X76" i="4"/>
  <c r="X72" i="4"/>
  <c r="X69" i="4"/>
  <c r="X116" i="4"/>
  <c r="X63" i="4"/>
  <c r="X59" i="4"/>
  <c r="X114" i="4"/>
  <c r="X30" i="4"/>
  <c r="X24" i="4"/>
  <c r="X17" i="4"/>
  <c r="X13" i="4"/>
  <c r="X375" i="4"/>
  <c r="X336" i="4"/>
  <c r="X332" i="4"/>
  <c r="X328" i="4"/>
  <c r="X324" i="4"/>
  <c r="X320" i="4"/>
  <c r="X316" i="4"/>
  <c r="X196" i="4"/>
  <c r="X192" i="4"/>
  <c r="X188" i="4"/>
  <c r="X184" i="4"/>
  <c r="X180" i="4"/>
  <c r="X173" i="4"/>
  <c r="X169" i="4"/>
  <c r="X165" i="4"/>
  <c r="X161" i="4"/>
  <c r="X157" i="4"/>
  <c r="X153" i="4"/>
  <c r="X149" i="4"/>
  <c r="X145" i="4"/>
  <c r="X141" i="4"/>
  <c r="X136" i="4"/>
  <c r="X132" i="4"/>
  <c r="X128" i="4"/>
  <c r="X124" i="4"/>
  <c r="X94" i="4"/>
  <c r="X120" i="4"/>
  <c r="X87" i="4"/>
  <c r="X83" i="4"/>
  <c r="X79" i="4"/>
  <c r="X75" i="4"/>
  <c r="X71" i="4"/>
  <c r="X117" i="4"/>
  <c r="X66" i="4"/>
  <c r="X62" i="4"/>
  <c r="X115" i="4"/>
  <c r="X113" i="4"/>
  <c r="X54" i="4"/>
  <c r="X97" i="4"/>
  <c r="X49" i="4"/>
  <c r="X111" i="4"/>
  <c r="X107" i="4"/>
  <c r="X42" i="4"/>
  <c r="X39" i="4"/>
  <c r="X36" i="4"/>
  <c r="X33" i="4"/>
  <c r="X105" i="4"/>
  <c r="X26" i="4"/>
  <c r="X23" i="4"/>
  <c r="X19" i="4"/>
  <c r="AA5" i="4"/>
  <c r="X6" i="4"/>
  <c r="R100" i="4"/>
  <c r="R8" i="4"/>
  <c r="X9" i="4"/>
  <c r="R102" i="4"/>
  <c r="R10" i="4"/>
  <c r="X12" i="4"/>
  <c r="R13" i="4"/>
  <c r="X16" i="4"/>
  <c r="X32" i="4"/>
  <c r="X106" i="4"/>
  <c r="X45" i="4"/>
  <c r="R55" i="4"/>
  <c r="R53" i="4"/>
  <c r="R50" i="4"/>
  <c r="R99" i="4"/>
  <c r="R52" i="4"/>
  <c r="R48" i="4"/>
  <c r="R110" i="4"/>
  <c r="R45" i="4"/>
  <c r="R41" i="4"/>
  <c r="R106" i="4"/>
  <c r="R35" i="4"/>
  <c r="R29" i="4"/>
  <c r="R22" i="4"/>
  <c r="R56" i="4"/>
  <c r="R32" i="4"/>
  <c r="R25" i="4"/>
  <c r="R103" i="4"/>
  <c r="R15" i="4"/>
  <c r="R11" i="4"/>
  <c r="R98" i="4"/>
  <c r="R51" i="4"/>
  <c r="R47" i="4"/>
  <c r="R109" i="4"/>
  <c r="R44" i="4"/>
  <c r="R40" i="4"/>
  <c r="R38" i="4"/>
  <c r="R34" i="4"/>
  <c r="R31" i="4"/>
  <c r="R28" i="4"/>
  <c r="R104" i="4"/>
  <c r="R21" i="4"/>
  <c r="R20" i="4"/>
  <c r="R24" i="4"/>
  <c r="R27" i="4"/>
  <c r="R30" i="4"/>
  <c r="R37" i="4"/>
  <c r="R43" i="4"/>
  <c r="R46" i="4"/>
  <c r="R14" i="4"/>
  <c r="R18" i="4"/>
  <c r="X35" i="4"/>
  <c r="X41" i="4"/>
  <c r="X110" i="4"/>
  <c r="R112" i="4"/>
  <c r="R57" i="4"/>
  <c r="R60" i="4"/>
  <c r="R64" i="4"/>
  <c r="R67" i="4"/>
  <c r="R70" i="4"/>
  <c r="R73" i="4"/>
  <c r="R77" i="4"/>
  <c r="R81" i="4"/>
  <c r="R84" i="4"/>
  <c r="R85" i="4"/>
  <c r="R89" i="4"/>
  <c r="R92" i="4"/>
  <c r="R122" i="4"/>
  <c r="R126" i="4"/>
  <c r="R130" i="4"/>
  <c r="R134" i="4"/>
  <c r="R139" i="4"/>
  <c r="R143" i="4"/>
  <c r="R147" i="4"/>
  <c r="R151" i="4"/>
  <c r="R155" i="4"/>
  <c r="R159" i="4"/>
  <c r="R163" i="4"/>
  <c r="R167" i="4"/>
  <c r="R171" i="4"/>
  <c r="R175" i="4"/>
  <c r="R179" i="4"/>
  <c r="R183" i="4"/>
  <c r="R187" i="4"/>
  <c r="R191" i="4"/>
  <c r="R195" i="4"/>
  <c r="R199" i="4"/>
  <c r="R206" i="4"/>
  <c r="R214" i="4"/>
  <c r="R222" i="4"/>
  <c r="R230" i="4"/>
  <c r="R238" i="4"/>
  <c r="R250" i="4"/>
  <c r="R258" i="4"/>
  <c r="R266" i="4"/>
  <c r="R274" i="4"/>
  <c r="R282" i="4"/>
  <c r="R290" i="4"/>
  <c r="R298" i="4"/>
  <c r="R306" i="4"/>
  <c r="R314" i="4"/>
  <c r="R315" i="4"/>
  <c r="R319" i="4"/>
  <c r="R323" i="4"/>
  <c r="R327" i="4"/>
  <c r="R331" i="4"/>
  <c r="R335" i="4"/>
  <c r="R58" i="4"/>
  <c r="R61" i="4"/>
  <c r="R65" i="4"/>
  <c r="R68" i="4"/>
  <c r="R118" i="4"/>
  <c r="R74" i="4"/>
  <c r="R78" i="4"/>
  <c r="R82" i="4"/>
  <c r="R86" i="4"/>
  <c r="R90" i="4"/>
  <c r="R93" i="4"/>
  <c r="R123" i="4"/>
  <c r="R127" i="4"/>
  <c r="R131" i="4"/>
  <c r="R135" i="4"/>
  <c r="R140" i="4"/>
  <c r="R144" i="4"/>
  <c r="R148" i="4"/>
  <c r="R152" i="4"/>
  <c r="R156" i="4"/>
  <c r="R160" i="4"/>
  <c r="R164" i="4"/>
  <c r="R168" i="4"/>
  <c r="R172" i="4"/>
  <c r="R176" i="4"/>
  <c r="R177" i="4"/>
  <c r="R178" i="4"/>
  <c r="R181" i="4"/>
  <c r="R182" i="4"/>
  <c r="R185" i="4"/>
  <c r="R186" i="4"/>
  <c r="R189" i="4"/>
  <c r="R190" i="4"/>
  <c r="R193" i="4"/>
  <c r="R194" i="4"/>
  <c r="R197" i="4"/>
  <c r="R957" i="4"/>
  <c r="R953" i="4"/>
  <c r="R949" i="4"/>
  <c r="R945" i="4"/>
  <c r="R941" i="4"/>
  <c r="R937" i="4"/>
  <c r="R933" i="4"/>
  <c r="R929" i="4"/>
  <c r="R925" i="4"/>
  <c r="R921" i="4"/>
  <c r="R917" i="4"/>
  <c r="R955" i="4"/>
  <c r="R951" i="4"/>
  <c r="R954" i="4"/>
  <c r="R950" i="4"/>
  <c r="R946" i="4"/>
  <c r="R942" i="4"/>
  <c r="R938" i="4"/>
  <c r="R934" i="4"/>
  <c r="R930" i="4"/>
  <c r="R926" i="4"/>
  <c r="R922" i="4"/>
  <c r="R918" i="4"/>
  <c r="R944" i="4"/>
  <c r="R935" i="4"/>
  <c r="R928" i="4"/>
  <c r="R919" i="4"/>
  <c r="R913" i="4"/>
  <c r="R909" i="4"/>
  <c r="R905" i="4"/>
  <c r="R901" i="4"/>
  <c r="R897" i="4"/>
  <c r="R893" i="4"/>
  <c r="R889" i="4"/>
  <c r="R952" i="4"/>
  <c r="R947" i="4"/>
  <c r="R940" i="4"/>
  <c r="R931" i="4"/>
  <c r="R924" i="4"/>
  <c r="R912" i="4"/>
  <c r="R908" i="4"/>
  <c r="R904" i="4"/>
  <c r="R900" i="4"/>
  <c r="R896" i="4"/>
  <c r="R892" i="4"/>
  <c r="R943" i="4"/>
  <c r="R936" i="4"/>
  <c r="R927" i="4"/>
  <c r="R920" i="4"/>
  <c r="R916" i="4"/>
  <c r="R915" i="4"/>
  <c r="R911" i="4"/>
  <c r="R907" i="4"/>
  <c r="R903" i="4"/>
  <c r="R899" i="4"/>
  <c r="R895" i="4"/>
  <c r="R956" i="4"/>
  <c r="R948" i="4"/>
  <c r="R939" i="4"/>
  <c r="R932" i="4"/>
  <c r="R923" i="4"/>
  <c r="R914" i="4"/>
  <c r="R910" i="4"/>
  <c r="R906" i="4"/>
  <c r="R902" i="4"/>
  <c r="R898" i="4"/>
  <c r="R894" i="4"/>
  <c r="R891" i="4"/>
  <c r="R885" i="4"/>
  <c r="R881" i="4"/>
  <c r="R877" i="4"/>
  <c r="R873" i="4"/>
  <c r="R869" i="4"/>
  <c r="R865" i="4"/>
  <c r="R861" i="4"/>
  <c r="R857" i="4"/>
  <c r="R853" i="4"/>
  <c r="R849" i="4"/>
  <c r="R845" i="4"/>
  <c r="R890" i="4"/>
  <c r="R887" i="4"/>
  <c r="R883" i="4"/>
  <c r="R879" i="4"/>
  <c r="R875" i="4"/>
  <c r="R871" i="4"/>
  <c r="R867" i="4"/>
  <c r="R863" i="4"/>
  <c r="R859" i="4"/>
  <c r="R855" i="4"/>
  <c r="R851" i="4"/>
  <c r="R847" i="4"/>
  <c r="R888" i="4"/>
  <c r="R886" i="4"/>
  <c r="R882" i="4"/>
  <c r="R878" i="4"/>
  <c r="R874" i="4"/>
  <c r="R870" i="4"/>
  <c r="R866" i="4"/>
  <c r="R862" i="4"/>
  <c r="R858" i="4"/>
  <c r="R854" i="4"/>
  <c r="R850" i="4"/>
  <c r="R846" i="4"/>
  <c r="R868" i="4"/>
  <c r="R860" i="4"/>
  <c r="R842" i="4"/>
  <c r="R838" i="4"/>
  <c r="R834" i="4"/>
  <c r="R830" i="4"/>
  <c r="R826" i="4"/>
  <c r="R822" i="4"/>
  <c r="R818" i="4"/>
  <c r="R814" i="4"/>
  <c r="R810" i="4"/>
  <c r="R806" i="4"/>
  <c r="R802" i="4"/>
  <c r="R798" i="4"/>
  <c r="R794" i="4"/>
  <c r="R790" i="4"/>
  <c r="R786" i="4"/>
  <c r="R782" i="4"/>
  <c r="R778" i="4"/>
  <c r="R774" i="4"/>
  <c r="R770" i="4"/>
  <c r="R766" i="4"/>
  <c r="R762" i="4"/>
  <c r="R758" i="4"/>
  <c r="R754" i="4"/>
  <c r="R872" i="4"/>
  <c r="R856" i="4"/>
  <c r="R841" i="4"/>
  <c r="R837" i="4"/>
  <c r="R833" i="4"/>
  <c r="R829" i="4"/>
  <c r="R825" i="4"/>
  <c r="R821" i="4"/>
  <c r="R817" i="4"/>
  <c r="R813" i="4"/>
  <c r="R809" i="4"/>
  <c r="R805" i="4"/>
  <c r="R801" i="4"/>
  <c r="R797" i="4"/>
  <c r="R793" i="4"/>
  <c r="R876" i="4"/>
  <c r="R864" i="4"/>
  <c r="R852" i="4"/>
  <c r="R844" i="4"/>
  <c r="R840" i="4"/>
  <c r="R836" i="4"/>
  <c r="R832" i="4"/>
  <c r="R828" i="4"/>
  <c r="R824" i="4"/>
  <c r="R820" i="4"/>
  <c r="R816" i="4"/>
  <c r="R812" i="4"/>
  <c r="R808" i="4"/>
  <c r="R804" i="4"/>
  <c r="R800" i="4"/>
  <c r="R796" i="4"/>
  <c r="R792" i="4"/>
  <c r="R788" i="4"/>
  <c r="R884" i="4"/>
  <c r="R880" i="4"/>
  <c r="R848" i="4"/>
  <c r="R843" i="4"/>
  <c r="R839" i="4"/>
  <c r="R835" i="4"/>
  <c r="R831" i="4"/>
  <c r="R827" i="4"/>
  <c r="R823" i="4"/>
  <c r="R819" i="4"/>
  <c r="R815" i="4"/>
  <c r="R811" i="4"/>
  <c r="R803" i="4"/>
  <c r="R785" i="4"/>
  <c r="R781" i="4"/>
  <c r="R777" i="4"/>
  <c r="R773" i="4"/>
  <c r="R769" i="4"/>
  <c r="R765" i="4"/>
  <c r="R761" i="4"/>
  <c r="R757" i="4"/>
  <c r="R751" i="4"/>
  <c r="R747" i="4"/>
  <c r="R743" i="4"/>
  <c r="R739" i="4"/>
  <c r="R735" i="4"/>
  <c r="R731" i="4"/>
  <c r="R727" i="4"/>
  <c r="R723" i="4"/>
  <c r="R719" i="4"/>
  <c r="R715" i="4"/>
  <c r="R711" i="4"/>
  <c r="R707" i="4"/>
  <c r="R807" i="4"/>
  <c r="R791" i="4"/>
  <c r="R787" i="4"/>
  <c r="R750" i="4"/>
  <c r="R746" i="4"/>
  <c r="R742" i="4"/>
  <c r="R738" i="4"/>
  <c r="R734" i="4"/>
  <c r="R730" i="4"/>
  <c r="R726" i="4"/>
  <c r="R722" i="4"/>
  <c r="R718" i="4"/>
  <c r="R714" i="4"/>
  <c r="R795" i="4"/>
  <c r="R753" i="4"/>
  <c r="R749" i="4"/>
  <c r="R745" i="4"/>
  <c r="R741" i="4"/>
  <c r="R737" i="4"/>
  <c r="R733" i="4"/>
  <c r="R729" i="4"/>
  <c r="R725" i="4"/>
  <c r="R721" i="4"/>
  <c r="R717" i="4"/>
  <c r="R713" i="4"/>
  <c r="R709" i="4"/>
  <c r="R705" i="4"/>
  <c r="R701" i="4"/>
  <c r="R799" i="4"/>
  <c r="R789" i="4"/>
  <c r="R784" i="4"/>
  <c r="R783" i="4"/>
  <c r="R780" i="4"/>
  <c r="R779" i="4"/>
  <c r="R776" i="4"/>
  <c r="R775" i="4"/>
  <c r="R772" i="4"/>
  <c r="R771" i="4"/>
  <c r="R768" i="4"/>
  <c r="R767" i="4"/>
  <c r="R764" i="4"/>
  <c r="R763" i="4"/>
  <c r="R760" i="4"/>
  <c r="R759" i="4"/>
  <c r="R756" i="4"/>
  <c r="R755" i="4"/>
  <c r="R752" i="4"/>
  <c r="R748" i="4"/>
  <c r="R744" i="4"/>
  <c r="R740" i="4"/>
  <c r="R732" i="4"/>
  <c r="R724" i="4"/>
  <c r="R716" i="4"/>
  <c r="R712" i="4"/>
  <c r="R708" i="4"/>
  <c r="R704" i="4"/>
  <c r="R700" i="4"/>
  <c r="R696" i="4"/>
  <c r="R692" i="4"/>
  <c r="R688" i="4"/>
  <c r="R684" i="4"/>
  <c r="R680" i="4"/>
  <c r="R676" i="4"/>
  <c r="R672" i="4"/>
  <c r="R668" i="4"/>
  <c r="R664" i="4"/>
  <c r="R660" i="4"/>
  <c r="R656" i="4"/>
  <c r="R652" i="4"/>
  <c r="R648" i="4"/>
  <c r="R644" i="4"/>
  <c r="R695" i="4"/>
  <c r="R691" i="4"/>
  <c r="R687" i="4"/>
  <c r="R683" i="4"/>
  <c r="R679" i="4"/>
  <c r="R675" i="4"/>
  <c r="R671" i="4"/>
  <c r="R667" i="4"/>
  <c r="R663" i="4"/>
  <c r="R659" i="4"/>
  <c r="R655" i="4"/>
  <c r="R651" i="4"/>
  <c r="R647" i="4"/>
  <c r="R736" i="4"/>
  <c r="R728" i="4"/>
  <c r="R720" i="4"/>
  <c r="R710" i="4"/>
  <c r="R694" i="4"/>
  <c r="R690" i="4"/>
  <c r="R686" i="4"/>
  <c r="R682" i="4"/>
  <c r="R678" i="4"/>
  <c r="R674" i="4"/>
  <c r="R670" i="4"/>
  <c r="R706" i="4"/>
  <c r="R703" i="4"/>
  <c r="R702" i="4"/>
  <c r="R699" i="4"/>
  <c r="R698" i="4"/>
  <c r="R697" i="4"/>
  <c r="R693" i="4"/>
  <c r="R689" i="4"/>
  <c r="R685" i="4"/>
  <c r="R681" i="4"/>
  <c r="R677" i="4"/>
  <c r="R673" i="4"/>
  <c r="R669" i="4"/>
  <c r="R665" i="4"/>
  <c r="R661" i="4"/>
  <c r="R654" i="4"/>
  <c r="R645" i="4"/>
  <c r="R641" i="4"/>
  <c r="R637" i="4"/>
  <c r="R633" i="4"/>
  <c r="R629" i="4"/>
  <c r="R625" i="4"/>
  <c r="R621" i="4"/>
  <c r="R617" i="4"/>
  <c r="R613" i="4"/>
  <c r="R609" i="4"/>
  <c r="R605" i="4"/>
  <c r="R601" i="4"/>
  <c r="R597" i="4"/>
  <c r="R593" i="4"/>
  <c r="R589" i="4"/>
  <c r="R585" i="4"/>
  <c r="R581" i="4"/>
  <c r="R662" i="4"/>
  <c r="R657" i="4"/>
  <c r="R650" i="4"/>
  <c r="R640" i="4"/>
  <c r="R636" i="4"/>
  <c r="R632" i="4"/>
  <c r="R628" i="4"/>
  <c r="R624" i="4"/>
  <c r="R620" i="4"/>
  <c r="R616" i="4"/>
  <c r="R612" i="4"/>
  <c r="R608" i="4"/>
  <c r="R604" i="4"/>
  <c r="R600" i="4"/>
  <c r="R596" i="4"/>
  <c r="R592" i="4"/>
  <c r="R588" i="4"/>
  <c r="R584" i="4"/>
  <c r="R580" i="4"/>
  <c r="R576" i="4"/>
  <c r="R572" i="4"/>
  <c r="R666" i="4"/>
  <c r="R653" i="4"/>
  <c r="R646" i="4"/>
  <c r="R643" i="4"/>
  <c r="R639" i="4"/>
  <c r="R635" i="4"/>
  <c r="R631" i="4"/>
  <c r="R627" i="4"/>
  <c r="R623" i="4"/>
  <c r="R619" i="4"/>
  <c r="R615" i="4"/>
  <c r="R611" i="4"/>
  <c r="R607" i="4"/>
  <c r="R603" i="4"/>
  <c r="R658" i="4"/>
  <c r="R649" i="4"/>
  <c r="R642" i="4"/>
  <c r="R638" i="4"/>
  <c r="R634" i="4"/>
  <c r="R630" i="4"/>
  <c r="R626" i="4"/>
  <c r="R622" i="4"/>
  <c r="R618" i="4"/>
  <c r="R614" i="4"/>
  <c r="R610" i="4"/>
  <c r="R606" i="4"/>
  <c r="R602" i="4"/>
  <c r="R598" i="4"/>
  <c r="R594" i="4"/>
  <c r="R590" i="4"/>
  <c r="R586" i="4"/>
  <c r="R582" i="4"/>
  <c r="R578" i="4"/>
  <c r="R574" i="4"/>
  <c r="R570" i="4"/>
  <c r="R583" i="4"/>
  <c r="R569" i="4"/>
  <c r="R568" i="4"/>
  <c r="R564" i="4"/>
  <c r="R560" i="4"/>
  <c r="R556" i="4"/>
  <c r="R552" i="4"/>
  <c r="R548" i="4"/>
  <c r="R544" i="4"/>
  <c r="R540" i="4"/>
  <c r="R536" i="4"/>
  <c r="R532" i="4"/>
  <c r="R528" i="4"/>
  <c r="R524" i="4"/>
  <c r="R520" i="4"/>
  <c r="R516" i="4"/>
  <c r="R512" i="4"/>
  <c r="R508" i="4"/>
  <c r="R587" i="4"/>
  <c r="R575" i="4"/>
  <c r="R571" i="4"/>
  <c r="R567" i="4"/>
  <c r="R563" i="4"/>
  <c r="R559" i="4"/>
  <c r="R555" i="4"/>
  <c r="R551" i="4"/>
  <c r="R547" i="4"/>
  <c r="R543" i="4"/>
  <c r="R539" i="4"/>
  <c r="R535" i="4"/>
  <c r="R531" i="4"/>
  <c r="R527" i="4"/>
  <c r="R523" i="4"/>
  <c r="R519" i="4"/>
  <c r="R515" i="4"/>
  <c r="R511" i="4"/>
  <c r="R507" i="4"/>
  <c r="R503" i="4"/>
  <c r="R499" i="4"/>
  <c r="R495" i="4"/>
  <c r="R491" i="4"/>
  <c r="R595" i="4"/>
  <c r="R591" i="4"/>
  <c r="R566" i="4"/>
  <c r="R562" i="4"/>
  <c r="R558" i="4"/>
  <c r="R554" i="4"/>
  <c r="R550" i="4"/>
  <c r="R546" i="4"/>
  <c r="R542" i="4"/>
  <c r="R538" i="4"/>
  <c r="R534" i="4"/>
  <c r="R530" i="4"/>
  <c r="R526" i="4"/>
  <c r="R522" i="4"/>
  <c r="R518" i="4"/>
  <c r="R514" i="4"/>
  <c r="R510" i="4"/>
  <c r="R506" i="4"/>
  <c r="R502" i="4"/>
  <c r="R498" i="4"/>
  <c r="R494" i="4"/>
  <c r="R599" i="4"/>
  <c r="R579" i="4"/>
  <c r="R577" i="4"/>
  <c r="R573" i="4"/>
  <c r="R565" i="4"/>
  <c r="R561" i="4"/>
  <c r="R557" i="4"/>
  <c r="R553" i="4"/>
  <c r="R549" i="4"/>
  <c r="R545" i="4"/>
  <c r="R541" i="4"/>
  <c r="R537" i="4"/>
  <c r="R533" i="4"/>
  <c r="R529" i="4"/>
  <c r="R525" i="4"/>
  <c r="R521" i="4"/>
  <c r="R517" i="4"/>
  <c r="R513" i="4"/>
  <c r="R509" i="4"/>
  <c r="R505" i="4"/>
  <c r="R501" i="4"/>
  <c r="R497" i="4"/>
  <c r="R493" i="4"/>
  <c r="R488" i="4"/>
  <c r="R484" i="4"/>
  <c r="R480" i="4"/>
  <c r="R476" i="4"/>
  <c r="R472" i="4"/>
  <c r="R468" i="4"/>
  <c r="R464" i="4"/>
  <c r="R460" i="4"/>
  <c r="R456" i="4"/>
  <c r="R452" i="4"/>
  <c r="R448" i="4"/>
  <c r="R444" i="4"/>
  <c r="R440" i="4"/>
  <c r="R436" i="4"/>
  <c r="R432" i="4"/>
  <c r="R428" i="4"/>
  <c r="R424" i="4"/>
  <c r="R420" i="4"/>
  <c r="R416" i="4"/>
  <c r="R412" i="4"/>
  <c r="R408" i="4"/>
  <c r="R404" i="4"/>
  <c r="R400" i="4"/>
  <c r="R396" i="4"/>
  <c r="R392" i="4"/>
  <c r="R388" i="4"/>
  <c r="R384" i="4"/>
  <c r="R380" i="4"/>
  <c r="R376" i="4"/>
  <c r="R372" i="4"/>
  <c r="R368" i="4"/>
  <c r="R364" i="4"/>
  <c r="R360" i="4"/>
  <c r="R356" i="4"/>
  <c r="R352" i="4"/>
  <c r="R348" i="4"/>
  <c r="R344" i="4"/>
  <c r="R340" i="4"/>
  <c r="R336" i="4"/>
  <c r="R332" i="4"/>
  <c r="R328" i="4"/>
  <c r="R324" i="4"/>
  <c r="R320" i="4"/>
  <c r="R316" i="4"/>
  <c r="R500" i="4"/>
  <c r="R492" i="4"/>
  <c r="R487" i="4"/>
  <c r="R483" i="4"/>
  <c r="R479" i="4"/>
  <c r="R475" i="4"/>
  <c r="R471" i="4"/>
  <c r="R467" i="4"/>
  <c r="R463" i="4"/>
  <c r="R459" i="4"/>
  <c r="R455" i="4"/>
  <c r="R451" i="4"/>
  <c r="R447" i="4"/>
  <c r="R443" i="4"/>
  <c r="R439" i="4"/>
  <c r="R435" i="4"/>
  <c r="R431" i="4"/>
  <c r="R427" i="4"/>
  <c r="R423" i="4"/>
  <c r="R419" i="4"/>
  <c r="R415" i="4"/>
  <c r="R411" i="4"/>
  <c r="R407" i="4"/>
  <c r="R403" i="4"/>
  <c r="R399" i="4"/>
  <c r="R395" i="4"/>
  <c r="R391" i="4"/>
  <c r="R387" i="4"/>
  <c r="R383" i="4"/>
  <c r="R379" i="4"/>
  <c r="R375" i="4"/>
  <c r="R371" i="4"/>
  <c r="R367" i="4"/>
  <c r="R363" i="4"/>
  <c r="R359" i="4"/>
  <c r="R355" i="4"/>
  <c r="R351" i="4"/>
  <c r="R347" i="4"/>
  <c r="R343" i="4"/>
  <c r="R339" i="4"/>
  <c r="R490" i="4"/>
  <c r="R486" i="4"/>
  <c r="R482" i="4"/>
  <c r="R478" i="4"/>
  <c r="R474" i="4"/>
  <c r="R470" i="4"/>
  <c r="R466" i="4"/>
  <c r="R462" i="4"/>
  <c r="R458" i="4"/>
  <c r="R454" i="4"/>
  <c r="R450" i="4"/>
  <c r="R446" i="4"/>
  <c r="R442" i="4"/>
  <c r="R438" i="4"/>
  <c r="R434" i="4"/>
  <c r="R430" i="4"/>
  <c r="R426" i="4"/>
  <c r="R422" i="4"/>
  <c r="R418" i="4"/>
  <c r="R414" i="4"/>
  <c r="R410" i="4"/>
  <c r="R406" i="4"/>
  <c r="R402" i="4"/>
  <c r="R398" i="4"/>
  <c r="R394" i="4"/>
  <c r="R390" i="4"/>
  <c r="R386" i="4"/>
  <c r="R382" i="4"/>
  <c r="R378" i="4"/>
  <c r="R374" i="4"/>
  <c r="R370" i="4"/>
  <c r="R366" i="4"/>
  <c r="R362" i="4"/>
  <c r="R358" i="4"/>
  <c r="R354" i="4"/>
  <c r="R350" i="4"/>
  <c r="R346" i="4"/>
  <c r="R504" i="4"/>
  <c r="R496" i="4"/>
  <c r="R489" i="4"/>
  <c r="R485" i="4"/>
  <c r="R481" i="4"/>
  <c r="R477" i="4"/>
  <c r="R473" i="4"/>
  <c r="R469" i="4"/>
  <c r="R465" i="4"/>
  <c r="R461" i="4"/>
  <c r="R457" i="4"/>
  <c r="R453" i="4"/>
  <c r="R449" i="4"/>
  <c r="R445" i="4"/>
  <c r="R441" i="4"/>
  <c r="R437" i="4"/>
  <c r="R433" i="4"/>
  <c r="R429" i="4"/>
  <c r="R425" i="4"/>
  <c r="R421" i="4"/>
  <c r="R417" i="4"/>
  <c r="R413" i="4"/>
  <c r="R409" i="4"/>
  <c r="R405" i="4"/>
  <c r="R401" i="4"/>
  <c r="R397" i="4"/>
  <c r="R393" i="4"/>
  <c r="R385" i="4"/>
  <c r="R377" i="4"/>
  <c r="R369" i="4"/>
  <c r="R361" i="4"/>
  <c r="R341" i="4"/>
  <c r="R338" i="4"/>
  <c r="R313" i="4"/>
  <c r="R309" i="4"/>
  <c r="R305" i="4"/>
  <c r="R301" i="4"/>
  <c r="R297" i="4"/>
  <c r="R293" i="4"/>
  <c r="R289" i="4"/>
  <c r="R285" i="4"/>
  <c r="R281" i="4"/>
  <c r="R277" i="4"/>
  <c r="R273" i="4"/>
  <c r="R269" i="4"/>
  <c r="R265" i="4"/>
  <c r="R261" i="4"/>
  <c r="R257" i="4"/>
  <c r="R253" i="4"/>
  <c r="R249" i="4"/>
  <c r="R245" i="4"/>
  <c r="R241" i="4"/>
  <c r="R237" i="4"/>
  <c r="R233" i="4"/>
  <c r="R229" i="4"/>
  <c r="R225" i="4"/>
  <c r="R221" i="4"/>
  <c r="R217" i="4"/>
  <c r="R213" i="4"/>
  <c r="R209" i="4"/>
  <c r="R205" i="4"/>
  <c r="R201" i="4"/>
  <c r="R312" i="4"/>
  <c r="R308" i="4"/>
  <c r="R304" i="4"/>
  <c r="R300" i="4"/>
  <c r="R296" i="4"/>
  <c r="R292" i="4"/>
  <c r="R288" i="4"/>
  <c r="R284" i="4"/>
  <c r="R280" i="4"/>
  <c r="R276" i="4"/>
  <c r="R272" i="4"/>
  <c r="R268" i="4"/>
  <c r="R264" i="4"/>
  <c r="R260" i="4"/>
  <c r="R256" i="4"/>
  <c r="R252" i="4"/>
  <c r="R248" i="4"/>
  <c r="R244" i="4"/>
  <c r="R240" i="4"/>
  <c r="R236" i="4"/>
  <c r="R232" i="4"/>
  <c r="R228" i="4"/>
  <c r="R224" i="4"/>
  <c r="R220" i="4"/>
  <c r="R216" i="4"/>
  <c r="R212" i="4"/>
  <c r="R208" i="4"/>
  <c r="R204" i="4"/>
  <c r="R200" i="4"/>
  <c r="R196" i="4"/>
  <c r="R192" i="4"/>
  <c r="R188" i="4"/>
  <c r="R184" i="4"/>
  <c r="R180" i="4"/>
  <c r="R389" i="4"/>
  <c r="R381" i="4"/>
  <c r="R373" i="4"/>
  <c r="R365" i="4"/>
  <c r="R357" i="4"/>
  <c r="R353" i="4"/>
  <c r="R349" i="4"/>
  <c r="R345" i="4"/>
  <c r="R342" i="4"/>
  <c r="R337" i="4"/>
  <c r="R334" i="4"/>
  <c r="R333" i="4"/>
  <c r="R330" i="4"/>
  <c r="R329" i="4"/>
  <c r="R326" i="4"/>
  <c r="R325" i="4"/>
  <c r="R322" i="4"/>
  <c r="R321" i="4"/>
  <c r="R318" i="4"/>
  <c r="R317" i="4"/>
  <c r="R311" i="4"/>
  <c r="R307" i="4"/>
  <c r="R303" i="4"/>
  <c r="R299" i="4"/>
  <c r="R295" i="4"/>
  <c r="R291" i="4"/>
  <c r="R287" i="4"/>
  <c r="R283" i="4"/>
  <c r="R279" i="4"/>
  <c r="R275" i="4"/>
  <c r="R271" i="4"/>
  <c r="R267" i="4"/>
  <c r="R263" i="4"/>
  <c r="R259" i="4"/>
  <c r="R255" i="4"/>
  <c r="R251" i="4"/>
  <c r="R247" i="4"/>
  <c r="R243" i="4"/>
  <c r="R239" i="4"/>
  <c r="R235" i="4"/>
  <c r="R231" i="4"/>
  <c r="R227" i="4"/>
  <c r="R223" i="4"/>
  <c r="R219" i="4"/>
  <c r="R215" i="4"/>
  <c r="R211" i="4"/>
  <c r="R207" i="4"/>
  <c r="R203" i="4"/>
  <c r="R7" i="4"/>
  <c r="R101" i="4"/>
  <c r="R12" i="4"/>
  <c r="R16" i="4"/>
  <c r="R19" i="4"/>
  <c r="R23" i="4"/>
  <c r="R26" i="4"/>
  <c r="R105" i="4"/>
  <c r="R33" i="4"/>
  <c r="R36" i="4"/>
  <c r="R39" i="4"/>
  <c r="R42" i="4"/>
  <c r="R107" i="4"/>
  <c r="R111" i="4"/>
  <c r="R49" i="4"/>
  <c r="R97" i="4"/>
  <c r="R54" i="4"/>
  <c r="R113" i="4"/>
  <c r="R115" i="4"/>
  <c r="R62" i="4"/>
  <c r="R66" i="4"/>
  <c r="R117" i="4"/>
  <c r="R71" i="4"/>
  <c r="R75" i="4"/>
  <c r="R79" i="4"/>
  <c r="R83" i="4"/>
  <c r="R87" i="4"/>
  <c r="R120" i="4"/>
  <c r="R94" i="4"/>
  <c r="R124" i="4"/>
  <c r="R128" i="4"/>
  <c r="R132" i="4"/>
  <c r="R136" i="4"/>
  <c r="R141" i="4"/>
  <c r="R145" i="4"/>
  <c r="R149" i="4"/>
  <c r="R153" i="4"/>
  <c r="R157" i="4"/>
  <c r="R161" i="4"/>
  <c r="R165" i="4"/>
  <c r="R169" i="4"/>
  <c r="R173" i="4"/>
  <c r="R202" i="4"/>
  <c r="R210" i="4"/>
  <c r="R218" i="4"/>
  <c r="R226" i="4"/>
  <c r="R234" i="4"/>
  <c r="R242" i="4"/>
  <c r="R254" i="4"/>
  <c r="R262" i="4"/>
  <c r="R270" i="4"/>
  <c r="R278" i="4"/>
  <c r="R286" i="4"/>
  <c r="R294" i="4"/>
  <c r="R302" i="4"/>
  <c r="R310" i="4"/>
  <c r="R114" i="4"/>
  <c r="R59" i="4"/>
  <c r="R63" i="4"/>
  <c r="R116" i="4"/>
  <c r="R69" i="4"/>
  <c r="R72" i="4"/>
  <c r="R76" i="4"/>
  <c r="R80" i="4"/>
  <c r="R119" i="4"/>
  <c r="R88" i="4"/>
  <c r="R91" i="4"/>
  <c r="R95" i="4"/>
  <c r="R125" i="4"/>
  <c r="R129" i="4"/>
  <c r="R133" i="4"/>
  <c r="R137" i="4"/>
  <c r="R138" i="4"/>
  <c r="R142" i="4"/>
  <c r="R146" i="4"/>
  <c r="R150" i="4"/>
  <c r="R154" i="4"/>
  <c r="R158" i="4"/>
  <c r="R162" i="4"/>
  <c r="R166" i="4"/>
  <c r="R170" i="4"/>
  <c r="R174" i="4"/>
  <c r="R246" i="4"/>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S392" i="8"/>
  <c r="S391" i="8"/>
  <c r="Q392" i="8"/>
  <c r="Q391" i="8"/>
  <c r="R392" i="8"/>
  <c r="R391" i="8"/>
  <c r="M94" i="6"/>
  <c r="N94" i="6"/>
  <c r="M6" i="6"/>
  <c r="N6" i="6"/>
  <c r="M7" i="6"/>
  <c r="N7" i="6"/>
  <c r="M59" i="6"/>
  <c r="N59" i="6"/>
  <c r="M60" i="6"/>
  <c r="N60" i="6"/>
  <c r="M8" i="6"/>
  <c r="N8" i="6"/>
  <c r="M95" i="6"/>
  <c r="N95" i="6"/>
  <c r="M96" i="6"/>
  <c r="N96" i="6"/>
  <c r="M9" i="6"/>
  <c r="N9" i="6"/>
  <c r="M97" i="6"/>
  <c r="N97" i="6"/>
  <c r="M10" i="6"/>
  <c r="N10" i="6"/>
  <c r="M61" i="6"/>
  <c r="N61" i="6"/>
  <c r="M98" i="6"/>
  <c r="N98" i="6"/>
  <c r="M99" i="6"/>
  <c r="N99" i="6"/>
  <c r="M62" i="6"/>
  <c r="N62" i="6"/>
  <c r="M63" i="6"/>
  <c r="N63" i="6"/>
  <c r="M100" i="6"/>
  <c r="N100" i="6"/>
  <c r="M101" i="6"/>
  <c r="N101" i="6"/>
  <c r="M102" i="6"/>
  <c r="N102" i="6"/>
  <c r="M103" i="6"/>
  <c r="N103" i="6"/>
  <c r="M104" i="6"/>
  <c r="N104" i="6"/>
  <c r="M11" i="6"/>
  <c r="N11" i="6"/>
  <c r="M105" i="6"/>
  <c r="N105" i="6"/>
  <c r="M64" i="6"/>
  <c r="N64" i="6"/>
  <c r="M12" i="6"/>
  <c r="N12" i="6"/>
  <c r="M106" i="6"/>
  <c r="N106" i="6"/>
  <c r="M107" i="6"/>
  <c r="N107" i="6"/>
  <c r="M65" i="6"/>
  <c r="N65" i="6"/>
  <c r="M13" i="6"/>
  <c r="N13" i="6"/>
  <c r="M14" i="6"/>
  <c r="N14" i="6"/>
  <c r="M15" i="6"/>
  <c r="N15" i="6"/>
  <c r="M16" i="6"/>
  <c r="N16" i="6"/>
  <c r="M17" i="6"/>
  <c r="N17" i="6"/>
  <c r="M18" i="6"/>
  <c r="N18" i="6"/>
  <c r="M19" i="6"/>
  <c r="N19" i="6"/>
  <c r="M20" i="6"/>
  <c r="N20" i="6"/>
  <c r="M108" i="6"/>
  <c r="N108" i="6"/>
  <c r="M109" i="6"/>
  <c r="N109" i="6"/>
  <c r="M21" i="6"/>
  <c r="N21" i="6"/>
  <c r="M22" i="6"/>
  <c r="N22" i="6"/>
  <c r="M110" i="6"/>
  <c r="N110" i="6"/>
  <c r="M23" i="6"/>
  <c r="N23" i="6"/>
  <c r="M111" i="6"/>
  <c r="N111" i="6"/>
  <c r="M112" i="6"/>
  <c r="N112" i="6"/>
  <c r="M113" i="6"/>
  <c r="N113" i="6"/>
  <c r="M114" i="6"/>
  <c r="N114" i="6"/>
  <c r="M66" i="6"/>
  <c r="N66" i="6"/>
  <c r="M24" i="6"/>
  <c r="N24" i="6"/>
  <c r="M115" i="6"/>
  <c r="N115" i="6"/>
  <c r="M116" i="6"/>
  <c r="N116" i="6"/>
  <c r="M117" i="6"/>
  <c r="N117" i="6"/>
  <c r="M25" i="6"/>
  <c r="N25" i="6"/>
  <c r="M26" i="6"/>
  <c r="N26" i="6"/>
  <c r="M118" i="6"/>
  <c r="N118" i="6"/>
  <c r="M119" i="6"/>
  <c r="N119" i="6"/>
  <c r="M120" i="6"/>
  <c r="N120" i="6"/>
  <c r="M67" i="6"/>
  <c r="N67" i="6"/>
  <c r="M27" i="6"/>
  <c r="N27" i="6"/>
  <c r="M28" i="6"/>
  <c r="N28" i="6"/>
  <c r="M121" i="6"/>
  <c r="N121" i="6"/>
  <c r="M68" i="6"/>
  <c r="N68" i="6"/>
  <c r="M69" i="6"/>
  <c r="N69" i="6"/>
  <c r="M122" i="6"/>
  <c r="N122" i="6"/>
  <c r="M123" i="6"/>
  <c r="N123" i="6"/>
  <c r="M29" i="6"/>
  <c r="N29" i="6"/>
  <c r="M30" i="6"/>
  <c r="N30" i="6"/>
  <c r="M124" i="6"/>
  <c r="N124" i="6"/>
  <c r="M232" i="6"/>
  <c r="N232" i="6"/>
  <c r="M233" i="6"/>
  <c r="N233" i="6"/>
  <c r="M234" i="6"/>
  <c r="N234" i="6"/>
  <c r="M235" i="6"/>
  <c r="N235" i="6"/>
  <c r="M125" i="6"/>
  <c r="N125" i="6"/>
  <c r="M126" i="6"/>
  <c r="N126" i="6"/>
  <c r="M70" i="6"/>
  <c r="N70" i="6"/>
  <c r="M71" i="6"/>
  <c r="N71" i="6"/>
  <c r="M72" i="6"/>
  <c r="N72" i="6"/>
  <c r="M31" i="6"/>
  <c r="N31" i="6"/>
  <c r="M32" i="6"/>
  <c r="N32" i="6"/>
  <c r="M127" i="6"/>
  <c r="N127" i="6"/>
  <c r="M128" i="6"/>
  <c r="N128" i="6"/>
  <c r="M129" i="6"/>
  <c r="N129" i="6"/>
  <c r="M130" i="6"/>
  <c r="N130" i="6"/>
  <c r="M73" i="6"/>
  <c r="N73" i="6"/>
  <c r="M131" i="6"/>
  <c r="N131" i="6"/>
  <c r="M132" i="6"/>
  <c r="N132" i="6"/>
  <c r="M74" i="6"/>
  <c r="N74" i="6"/>
  <c r="M133" i="6"/>
  <c r="N133" i="6"/>
  <c r="M134" i="6"/>
  <c r="N134" i="6"/>
  <c r="M135" i="6"/>
  <c r="N135" i="6"/>
  <c r="M136" i="6"/>
  <c r="N136" i="6"/>
  <c r="M137" i="6"/>
  <c r="N137" i="6"/>
  <c r="M75" i="6"/>
  <c r="N75" i="6"/>
  <c r="M76" i="6"/>
  <c r="N76" i="6"/>
  <c r="M138" i="6"/>
  <c r="N138" i="6"/>
  <c r="M33" i="6"/>
  <c r="N33" i="6"/>
  <c r="M34" i="6"/>
  <c r="N34" i="6"/>
  <c r="M35" i="6"/>
  <c r="N35" i="6"/>
  <c r="M36" i="6"/>
  <c r="N36" i="6"/>
  <c r="M139" i="6"/>
  <c r="N139" i="6"/>
  <c r="M140" i="6"/>
  <c r="N140" i="6"/>
  <c r="M141" i="6"/>
  <c r="N141" i="6"/>
  <c r="M142" i="6"/>
  <c r="N142" i="6"/>
  <c r="M143" i="6"/>
  <c r="N143" i="6"/>
  <c r="M144" i="6"/>
  <c r="N144" i="6"/>
  <c r="M145" i="6"/>
  <c r="N145" i="6"/>
  <c r="M77" i="6"/>
  <c r="N77" i="6"/>
  <c r="M146" i="6"/>
  <c r="N146" i="6"/>
  <c r="M78" i="6"/>
  <c r="N78" i="6"/>
  <c r="M37" i="6"/>
  <c r="N37" i="6"/>
  <c r="M38" i="6"/>
  <c r="N38" i="6"/>
  <c r="M39" i="6"/>
  <c r="N39" i="6"/>
  <c r="M79" i="6"/>
  <c r="N79" i="6"/>
  <c r="M147" i="6"/>
  <c r="N147" i="6"/>
  <c r="M148" i="6"/>
  <c r="N148" i="6"/>
  <c r="M80" i="6"/>
  <c r="N80" i="6"/>
  <c r="M40" i="6"/>
  <c r="N40" i="6"/>
  <c r="M149" i="6"/>
  <c r="N149" i="6"/>
  <c r="M150" i="6"/>
  <c r="N150" i="6"/>
  <c r="M151" i="6"/>
  <c r="N151" i="6"/>
  <c r="M81" i="6"/>
  <c r="N81" i="6"/>
  <c r="M41" i="6"/>
  <c r="N41" i="6"/>
  <c r="M42" i="6"/>
  <c r="N42" i="6"/>
  <c r="M152" i="6"/>
  <c r="N152" i="6"/>
  <c r="M153" i="6"/>
  <c r="N153" i="6"/>
  <c r="M43" i="6"/>
  <c r="N43" i="6"/>
  <c r="M154" i="6"/>
  <c r="N154" i="6"/>
  <c r="M44" i="6"/>
  <c r="N44" i="6"/>
  <c r="M45" i="6"/>
  <c r="N45" i="6"/>
  <c r="M155" i="6"/>
  <c r="N155" i="6"/>
  <c r="M156" i="6"/>
  <c r="N156" i="6"/>
  <c r="M157" i="6"/>
  <c r="N157" i="6"/>
  <c r="M158" i="6"/>
  <c r="N158" i="6"/>
  <c r="M159" i="6"/>
  <c r="N159" i="6"/>
  <c r="M46" i="6"/>
  <c r="N46" i="6"/>
  <c r="M82" i="6"/>
  <c r="N82" i="6"/>
  <c r="M160" i="6"/>
  <c r="N160" i="6"/>
  <c r="M47" i="6"/>
  <c r="N47" i="6"/>
  <c r="M161" i="6"/>
  <c r="N161" i="6"/>
  <c r="M162" i="6"/>
  <c r="N162" i="6"/>
  <c r="M83" i="6"/>
  <c r="N83" i="6"/>
  <c r="M163" i="6"/>
  <c r="N163" i="6"/>
  <c r="M164" i="6"/>
  <c r="N164" i="6"/>
  <c r="M165" i="6"/>
  <c r="N165" i="6"/>
  <c r="M166" i="6"/>
  <c r="N166" i="6"/>
  <c r="M167" i="6"/>
  <c r="N167" i="6"/>
  <c r="M168" i="6"/>
  <c r="N168" i="6"/>
  <c r="M169" i="6"/>
  <c r="N169" i="6"/>
  <c r="M170" i="6"/>
  <c r="N170" i="6"/>
  <c r="M171" i="6"/>
  <c r="N171" i="6"/>
  <c r="M172" i="6"/>
  <c r="N172" i="6"/>
  <c r="M48" i="6"/>
  <c r="N48" i="6"/>
  <c r="M173" i="6"/>
  <c r="N173" i="6"/>
  <c r="M174" i="6"/>
  <c r="N174" i="6"/>
  <c r="M175" i="6"/>
  <c r="N175" i="6"/>
  <c r="M176" i="6"/>
  <c r="N176" i="6"/>
  <c r="M177" i="6"/>
  <c r="N177" i="6"/>
  <c r="M178" i="6"/>
  <c r="N178" i="6"/>
  <c r="M179" i="6"/>
  <c r="N179" i="6"/>
  <c r="M180" i="6"/>
  <c r="N180" i="6"/>
  <c r="M181" i="6"/>
  <c r="N181" i="6"/>
  <c r="M182" i="6"/>
  <c r="N182" i="6"/>
  <c r="M183" i="6"/>
  <c r="N183" i="6"/>
  <c r="M184" i="6"/>
  <c r="N184" i="6"/>
  <c r="M185" i="6"/>
  <c r="N185" i="6"/>
  <c r="M186" i="6"/>
  <c r="N186" i="6"/>
  <c r="M187" i="6"/>
  <c r="N187" i="6"/>
  <c r="M84" i="6"/>
  <c r="N84" i="6"/>
  <c r="M49" i="6"/>
  <c r="N49" i="6"/>
  <c r="M188" i="6"/>
  <c r="N188" i="6"/>
  <c r="M189" i="6"/>
  <c r="N189" i="6"/>
  <c r="M190" i="6"/>
  <c r="N190" i="6"/>
  <c r="M191" i="6"/>
  <c r="N191" i="6"/>
  <c r="M192" i="6"/>
  <c r="N192" i="6"/>
  <c r="M193" i="6"/>
  <c r="N193" i="6"/>
  <c r="M194" i="6"/>
  <c r="N194" i="6"/>
  <c r="M195" i="6"/>
  <c r="N195" i="6"/>
  <c r="M196" i="6"/>
  <c r="N196" i="6"/>
  <c r="M197" i="6"/>
  <c r="N197" i="6"/>
  <c r="M198" i="6"/>
  <c r="N198" i="6"/>
  <c r="M199" i="6"/>
  <c r="N199" i="6"/>
  <c r="M85" i="6"/>
  <c r="N85" i="6"/>
  <c r="M200" i="6"/>
  <c r="N200" i="6"/>
  <c r="M86" i="6"/>
  <c r="N86" i="6"/>
  <c r="M201" i="6"/>
  <c r="N201" i="6"/>
  <c r="M202" i="6"/>
  <c r="N202" i="6"/>
  <c r="M50" i="6"/>
  <c r="N50" i="6"/>
  <c r="M203" i="6"/>
  <c r="N203" i="6"/>
  <c r="M204" i="6"/>
  <c r="N204" i="6"/>
  <c r="M205" i="6"/>
  <c r="N205" i="6"/>
  <c r="M51" i="6"/>
  <c r="N51" i="6"/>
  <c r="M206" i="6"/>
  <c r="N206" i="6"/>
  <c r="M207" i="6"/>
  <c r="N207" i="6"/>
  <c r="M208" i="6"/>
  <c r="N208" i="6"/>
  <c r="M52" i="6"/>
  <c r="N52" i="6"/>
  <c r="M209" i="6"/>
  <c r="N209" i="6"/>
  <c r="M210" i="6"/>
  <c r="N210" i="6"/>
  <c r="M211" i="6"/>
  <c r="N211" i="6"/>
  <c r="M212" i="6"/>
  <c r="N212" i="6"/>
  <c r="M53" i="6"/>
  <c r="N53" i="6"/>
  <c r="M54" i="6"/>
  <c r="N54" i="6"/>
  <c r="M213" i="6"/>
  <c r="N213" i="6"/>
  <c r="M214" i="6"/>
  <c r="N214" i="6"/>
  <c r="M215" i="6"/>
  <c r="N215" i="6"/>
  <c r="M87" i="6"/>
  <c r="N87" i="6"/>
  <c r="M216" i="6"/>
  <c r="N216" i="6"/>
  <c r="M217" i="6"/>
  <c r="N217" i="6"/>
  <c r="M218" i="6"/>
  <c r="N218" i="6"/>
  <c r="M219" i="6"/>
  <c r="N219" i="6"/>
  <c r="M55" i="6"/>
  <c r="N55" i="6"/>
  <c r="M56" i="6"/>
  <c r="N56" i="6"/>
  <c r="M220" i="6"/>
  <c r="N220" i="6"/>
  <c r="M221" i="6"/>
  <c r="N221" i="6"/>
  <c r="M57" i="6"/>
  <c r="N57" i="6"/>
  <c r="M222" i="6"/>
  <c r="N222" i="6"/>
  <c r="M88" i="6"/>
  <c r="N88" i="6"/>
  <c r="M223" i="6"/>
  <c r="N223" i="6"/>
  <c r="M224" i="6"/>
  <c r="N224" i="6"/>
  <c r="M89" i="6"/>
  <c r="N89" i="6"/>
  <c r="M225" i="6"/>
  <c r="N225" i="6"/>
  <c r="M90" i="6"/>
  <c r="N90" i="6"/>
  <c r="M226" i="6"/>
  <c r="N226" i="6"/>
  <c r="M58" i="6"/>
  <c r="N58" i="6"/>
  <c r="M91" i="6"/>
  <c r="N91" i="6"/>
  <c r="M227" i="6"/>
  <c r="N227" i="6"/>
  <c r="M92" i="6"/>
  <c r="N92" i="6"/>
  <c r="M228" i="6"/>
  <c r="N228" i="6"/>
  <c r="M93" i="6"/>
  <c r="N93" i="6"/>
  <c r="M229" i="6"/>
  <c r="N229" i="6"/>
  <c r="M230" i="6"/>
  <c r="N230" i="6"/>
  <c r="M231" i="6"/>
  <c r="N231" i="6"/>
  <c r="N5" i="6"/>
  <c r="M5" i="6"/>
  <c r="Y958" i="1"/>
  <c r="Z958" i="1"/>
  <c r="AA958" i="1"/>
  <c r="Y959" i="1"/>
  <c r="Z959" i="1"/>
  <c r="AA959" i="1"/>
  <c r="Y960" i="1"/>
  <c r="Z960" i="1"/>
  <c r="AA960" i="1"/>
  <c r="V6" i="1"/>
  <c r="W6" i="1" s="1"/>
  <c r="V7" i="1"/>
  <c r="V8" i="1"/>
  <c r="W8" i="1" s="1"/>
  <c r="V9" i="1"/>
  <c r="W9" i="1" s="1"/>
  <c r="V10" i="1"/>
  <c r="W10" i="1" s="1"/>
  <c r="V11" i="1"/>
  <c r="W11" i="1" s="1"/>
  <c r="V12" i="1"/>
  <c r="W12" i="1" s="1"/>
  <c r="V13" i="1"/>
  <c r="W13" i="1" s="1"/>
  <c r="V14" i="1"/>
  <c r="W14" i="1" s="1"/>
  <c r="V15" i="1"/>
  <c r="V16" i="1"/>
  <c r="W16" i="1" s="1"/>
  <c r="V17" i="1"/>
  <c r="W17" i="1" s="1"/>
  <c r="V350" i="1"/>
  <c r="W350" i="1" s="1"/>
  <c r="V18" i="1"/>
  <c r="W18" i="1" s="1"/>
  <c r="V945" i="1"/>
  <c r="W945" i="1" s="1"/>
  <c r="V19" i="1"/>
  <c r="W19" i="1" s="1"/>
  <c r="V20" i="1"/>
  <c r="W20" i="1" s="1"/>
  <c r="V21" i="1"/>
  <c r="W21" i="1" s="1"/>
  <c r="V22" i="1"/>
  <c r="W22" i="1" s="1"/>
  <c r="V23" i="1"/>
  <c r="W23" i="1" s="1"/>
  <c r="V24" i="1"/>
  <c r="W24" i="1" s="1"/>
  <c r="V25" i="1"/>
  <c r="W25" i="1" s="1"/>
  <c r="V26" i="1"/>
  <c r="W26" i="1" s="1"/>
  <c r="V27" i="1"/>
  <c r="W27" i="1" s="1"/>
  <c r="V28" i="1"/>
  <c r="W28" i="1" s="1"/>
  <c r="V29" i="1"/>
  <c r="W29" i="1" s="1"/>
  <c r="V30" i="1"/>
  <c r="W30" i="1" s="1"/>
  <c r="V946" i="1"/>
  <c r="W946" i="1" s="1"/>
  <c r="V351" i="1"/>
  <c r="W351" i="1" s="1"/>
  <c r="V287" i="1"/>
  <c r="W287" i="1" s="1"/>
  <c r="V947" i="1"/>
  <c r="W947" i="1" s="1"/>
  <c r="V948" i="1"/>
  <c r="W948" i="1" s="1"/>
  <c r="V352" i="1"/>
  <c r="W352" i="1" s="1"/>
  <c r="V31" i="1"/>
  <c r="W31" i="1" s="1"/>
  <c r="V353" i="1"/>
  <c r="W353" i="1" s="1"/>
  <c r="V949" i="1"/>
  <c r="W949" i="1" s="1"/>
  <c r="V32" i="1"/>
  <c r="W32" i="1" s="1"/>
  <c r="V354" i="1"/>
  <c r="W354" i="1" s="1"/>
  <c r="V33" i="1"/>
  <c r="W33" i="1" s="1"/>
  <c r="V355" i="1"/>
  <c r="W355" i="1" s="1"/>
  <c r="V950" i="1"/>
  <c r="W950" i="1" s="1"/>
  <c r="V34" i="1"/>
  <c r="W34" i="1" s="1"/>
  <c r="V35" i="1"/>
  <c r="W35" i="1" s="1"/>
  <c r="V36" i="1"/>
  <c r="W36" i="1" s="1"/>
  <c r="V37" i="1"/>
  <c r="W37" i="1" s="1"/>
  <c r="V38" i="1"/>
  <c r="W38" i="1" s="1"/>
  <c r="V39" i="1"/>
  <c r="W39" i="1" s="1"/>
  <c r="V40" i="1"/>
  <c r="W40" i="1" s="1"/>
  <c r="V41" i="1"/>
  <c r="W41" i="1" s="1"/>
  <c r="V288" i="1"/>
  <c r="W288" i="1" s="1"/>
  <c r="V42" i="1"/>
  <c r="W42" i="1" s="1"/>
  <c r="V43" i="1"/>
  <c r="W43" i="1" s="1"/>
  <c r="V44" i="1"/>
  <c r="W44" i="1" s="1"/>
  <c r="V45" i="1"/>
  <c r="W45" i="1" s="1"/>
  <c r="V46" i="1"/>
  <c r="W46" i="1" s="1"/>
  <c r="V47" i="1"/>
  <c r="W47" i="1" s="1"/>
  <c r="V289" i="1"/>
  <c r="W289" i="1" s="1"/>
  <c r="V356" i="1"/>
  <c r="W356" i="1" s="1"/>
  <c r="V48" i="1"/>
  <c r="W48" i="1" s="1"/>
  <c r="V290" i="1"/>
  <c r="W290" i="1" s="1"/>
  <c r="V291" i="1"/>
  <c r="W291" i="1" s="1"/>
  <c r="V357" i="1"/>
  <c r="W357" i="1" s="1"/>
  <c r="V49" i="1"/>
  <c r="W49" i="1" s="1"/>
  <c r="V358" i="1"/>
  <c r="W358" i="1" s="1"/>
  <c r="V50" i="1"/>
  <c r="W50" i="1" s="1"/>
  <c r="V359" i="1"/>
  <c r="W359" i="1" s="1"/>
  <c r="V51" i="1"/>
  <c r="W51" i="1" s="1"/>
  <c r="V52" i="1"/>
  <c r="W52" i="1" s="1"/>
  <c r="V53" i="1"/>
  <c r="W53" i="1" s="1"/>
  <c r="V54" i="1"/>
  <c r="W54" i="1" s="1"/>
  <c r="V55" i="1"/>
  <c r="W55" i="1" s="1"/>
  <c r="V56" i="1"/>
  <c r="W56" i="1" s="1"/>
  <c r="V57" i="1"/>
  <c r="W57" i="1" s="1"/>
  <c r="V58" i="1"/>
  <c r="W58" i="1" s="1"/>
  <c r="V59" i="1"/>
  <c r="W59" i="1" s="1"/>
  <c r="V60" i="1"/>
  <c r="W60" i="1" s="1"/>
  <c r="V61" i="1"/>
  <c r="W61" i="1" s="1"/>
  <c r="V62" i="1"/>
  <c r="W62" i="1" s="1"/>
  <c r="V63" i="1"/>
  <c r="W63" i="1" s="1"/>
  <c r="V64" i="1"/>
  <c r="W64" i="1" s="1"/>
  <c r="V65" i="1"/>
  <c r="W65" i="1" s="1"/>
  <c r="V360" i="1"/>
  <c r="W360" i="1" s="1"/>
  <c r="V66" i="1"/>
  <c r="W66" i="1" s="1"/>
  <c r="V67" i="1"/>
  <c r="W67" i="1" s="1"/>
  <c r="V68" i="1"/>
  <c r="W68" i="1" s="1"/>
  <c r="V69" i="1"/>
  <c r="W69" i="1" s="1"/>
  <c r="V70" i="1"/>
  <c r="W70" i="1" s="1"/>
  <c r="V71" i="1"/>
  <c r="W71" i="1" s="1"/>
  <c r="V72" i="1"/>
  <c r="W72" i="1" s="1"/>
  <c r="V73" i="1"/>
  <c r="W73" i="1" s="1"/>
  <c r="V74" i="1"/>
  <c r="W74" i="1" s="1"/>
  <c r="V75" i="1"/>
  <c r="W75" i="1" s="1"/>
  <c r="V76" i="1"/>
  <c r="W76" i="1" s="1"/>
  <c r="V77" i="1"/>
  <c r="W77" i="1" s="1"/>
  <c r="V951" i="1"/>
  <c r="W951" i="1" s="1"/>
  <c r="V78" i="1"/>
  <c r="W78" i="1" s="1"/>
  <c r="V79" i="1"/>
  <c r="W79" i="1" s="1"/>
  <c r="V361" i="1"/>
  <c r="W361" i="1" s="1"/>
  <c r="V80" i="1"/>
  <c r="W80" i="1" s="1"/>
  <c r="V81" i="1"/>
  <c r="W81" i="1" s="1"/>
  <c r="V82" i="1"/>
  <c r="W82" i="1" s="1"/>
  <c r="V83" i="1"/>
  <c r="W83" i="1" s="1"/>
  <c r="V84" i="1"/>
  <c r="W84" i="1" s="1"/>
  <c r="V85" i="1"/>
  <c r="W85" i="1" s="1"/>
  <c r="V362" i="1"/>
  <c r="W362" i="1" s="1"/>
  <c r="V86" i="1"/>
  <c r="W86" i="1" s="1"/>
  <c r="V363" i="1"/>
  <c r="W363" i="1" s="1"/>
  <c r="V364" i="1"/>
  <c r="W364" i="1" s="1"/>
  <c r="V87" i="1"/>
  <c r="W87" i="1" s="1"/>
  <c r="V292" i="1"/>
  <c r="W292" i="1" s="1"/>
  <c r="V293" i="1"/>
  <c r="W293" i="1" s="1"/>
  <c r="V88" i="1"/>
  <c r="W88" i="1" s="1"/>
  <c r="V365" i="1"/>
  <c r="W365" i="1" s="1"/>
  <c r="V89" i="1"/>
  <c r="W89" i="1" s="1"/>
  <c r="V366" i="1"/>
  <c r="W366" i="1" s="1"/>
  <c r="V294" i="1"/>
  <c r="W294" i="1" s="1"/>
  <c r="V90" i="1"/>
  <c r="W90" i="1" s="1"/>
  <c r="V295" i="1"/>
  <c r="W295" i="1" s="1"/>
  <c r="V296" i="1"/>
  <c r="W296" i="1" s="1"/>
  <c r="V367" i="1"/>
  <c r="W367" i="1" s="1"/>
  <c r="V368" i="1"/>
  <c r="W368" i="1" s="1"/>
  <c r="V369" i="1"/>
  <c r="W369" i="1" s="1"/>
  <c r="V370" i="1"/>
  <c r="W370" i="1" s="1"/>
  <c r="V371" i="1"/>
  <c r="W371" i="1" s="1"/>
  <c r="V372" i="1"/>
  <c r="W372" i="1" s="1"/>
  <c r="V373" i="1"/>
  <c r="W373" i="1" s="1"/>
  <c r="V374" i="1"/>
  <c r="W374" i="1" s="1"/>
  <c r="V297" i="1"/>
  <c r="W297" i="1" s="1"/>
  <c r="V375" i="1"/>
  <c r="W375" i="1" s="1"/>
  <c r="V376" i="1"/>
  <c r="W376" i="1" s="1"/>
  <c r="V377" i="1"/>
  <c r="W377" i="1" s="1"/>
  <c r="V378" i="1"/>
  <c r="W378" i="1" s="1"/>
  <c r="V379" i="1"/>
  <c r="W379" i="1" s="1"/>
  <c r="V91" i="1"/>
  <c r="W91" i="1" s="1"/>
  <c r="V380" i="1"/>
  <c r="W380" i="1" s="1"/>
  <c r="V381" i="1"/>
  <c r="W381" i="1" s="1"/>
  <c r="V298" i="1"/>
  <c r="W298" i="1" s="1"/>
  <c r="V382" i="1"/>
  <c r="W382" i="1" s="1"/>
  <c r="V383" i="1"/>
  <c r="W383" i="1" s="1"/>
  <c r="V384" i="1"/>
  <c r="W384" i="1" s="1"/>
  <c r="V299" i="1"/>
  <c r="W299" i="1" s="1"/>
  <c r="V385" i="1"/>
  <c r="W385" i="1" s="1"/>
  <c r="V386" i="1"/>
  <c r="W386" i="1" s="1"/>
  <c r="V387" i="1"/>
  <c r="W387" i="1" s="1"/>
  <c r="V388" i="1"/>
  <c r="W388" i="1" s="1"/>
  <c r="V92" i="1"/>
  <c r="W92" i="1" s="1"/>
  <c r="V389" i="1"/>
  <c r="W389" i="1" s="1"/>
  <c r="V390" i="1"/>
  <c r="W390" i="1" s="1"/>
  <c r="V391" i="1"/>
  <c r="W391" i="1" s="1"/>
  <c r="V392" i="1"/>
  <c r="W392" i="1" s="1"/>
  <c r="V93" i="1"/>
  <c r="W93" i="1" s="1"/>
  <c r="V393" i="1"/>
  <c r="W393" i="1" s="1"/>
  <c r="V394" i="1"/>
  <c r="W394" i="1" s="1"/>
  <c r="V395" i="1"/>
  <c r="W395" i="1" s="1"/>
  <c r="V94" i="1"/>
  <c r="W94" i="1" s="1"/>
  <c r="V95" i="1"/>
  <c r="W95" i="1" s="1"/>
  <c r="V300" i="1"/>
  <c r="W300" i="1" s="1"/>
  <c r="V96" i="1"/>
  <c r="W96" i="1" s="1"/>
  <c r="V97" i="1"/>
  <c r="W97" i="1" s="1"/>
  <c r="V952" i="1"/>
  <c r="W952" i="1" s="1"/>
  <c r="V98" i="1"/>
  <c r="W98" i="1" s="1"/>
  <c r="V99" i="1"/>
  <c r="W99" i="1" s="1"/>
  <c r="V301" i="1"/>
  <c r="W301" i="1" s="1"/>
  <c r="V100" i="1"/>
  <c r="W100" i="1" s="1"/>
  <c r="V101" i="1"/>
  <c r="W101" i="1" s="1"/>
  <c r="V102" i="1"/>
  <c r="W102" i="1" s="1"/>
  <c r="V396" i="1"/>
  <c r="W396" i="1" s="1"/>
  <c r="V103" i="1"/>
  <c r="W103" i="1" s="1"/>
  <c r="V104" i="1"/>
  <c r="W104" i="1" s="1"/>
  <c r="V397" i="1"/>
  <c r="W397" i="1" s="1"/>
  <c r="V302" i="1"/>
  <c r="W302" i="1" s="1"/>
  <c r="V953" i="1"/>
  <c r="W953" i="1" s="1"/>
  <c r="V398" i="1"/>
  <c r="W398" i="1" s="1"/>
  <c r="V105" i="1"/>
  <c r="W105" i="1" s="1"/>
  <c r="V399" i="1"/>
  <c r="W399" i="1" s="1"/>
  <c r="V400" i="1"/>
  <c r="W400" i="1" s="1"/>
  <c r="V106" i="1"/>
  <c r="W106" i="1" s="1"/>
  <c r="V303" i="1"/>
  <c r="W303" i="1" s="1"/>
  <c r="V401" i="1"/>
  <c r="W401" i="1" s="1"/>
  <c r="V107" i="1"/>
  <c r="W107" i="1" s="1"/>
  <c r="V108" i="1"/>
  <c r="W108" i="1" s="1"/>
  <c r="V109" i="1"/>
  <c r="W109" i="1" s="1"/>
  <c r="V304" i="1"/>
  <c r="W304" i="1" s="1"/>
  <c r="V402" i="1"/>
  <c r="W402" i="1" s="1"/>
  <c r="V403" i="1"/>
  <c r="W403" i="1" s="1"/>
  <c r="V404" i="1"/>
  <c r="W404" i="1" s="1"/>
  <c r="V110" i="1"/>
  <c r="W110" i="1" s="1"/>
  <c r="V111" i="1"/>
  <c r="W111" i="1" s="1"/>
  <c r="V112" i="1"/>
  <c r="W112" i="1" s="1"/>
  <c r="V405" i="1"/>
  <c r="W405" i="1" s="1"/>
  <c r="V113" i="1"/>
  <c r="W113" i="1" s="1"/>
  <c r="V406" i="1"/>
  <c r="W406" i="1" s="1"/>
  <c r="V114" i="1"/>
  <c r="W114" i="1" s="1"/>
  <c r="V115" i="1"/>
  <c r="W115" i="1" s="1"/>
  <c r="V407" i="1"/>
  <c r="W407" i="1" s="1"/>
  <c r="V408" i="1"/>
  <c r="W408" i="1" s="1"/>
  <c r="V116" i="1"/>
  <c r="W116" i="1" s="1"/>
  <c r="V117" i="1"/>
  <c r="W117" i="1" s="1"/>
  <c r="V409" i="1"/>
  <c r="W409" i="1" s="1"/>
  <c r="V410" i="1"/>
  <c r="W410" i="1" s="1"/>
  <c r="V118" i="1"/>
  <c r="W118" i="1" s="1"/>
  <c r="V411" i="1"/>
  <c r="W411" i="1" s="1"/>
  <c r="V119" i="1"/>
  <c r="W119" i="1" s="1"/>
  <c r="V120" i="1"/>
  <c r="W120" i="1" s="1"/>
  <c r="V412" i="1"/>
  <c r="W412" i="1" s="1"/>
  <c r="V413" i="1"/>
  <c r="W413" i="1" s="1"/>
  <c r="V414" i="1"/>
  <c r="W414" i="1" s="1"/>
  <c r="V415" i="1"/>
  <c r="W415" i="1" s="1"/>
  <c r="V416" i="1"/>
  <c r="W416" i="1" s="1"/>
  <c r="V417" i="1"/>
  <c r="W417" i="1" s="1"/>
  <c r="V121" i="1"/>
  <c r="W121" i="1" s="1"/>
  <c r="V418" i="1"/>
  <c r="W418" i="1" s="1"/>
  <c r="V305" i="1"/>
  <c r="W305" i="1" s="1"/>
  <c r="V419" i="1"/>
  <c r="W419" i="1" s="1"/>
  <c r="V420" i="1"/>
  <c r="W420" i="1" s="1"/>
  <c r="V421" i="1"/>
  <c r="W421" i="1" s="1"/>
  <c r="V422" i="1"/>
  <c r="W422" i="1" s="1"/>
  <c r="V122" i="1"/>
  <c r="W122" i="1" s="1"/>
  <c r="V123" i="1"/>
  <c r="W123" i="1" s="1"/>
  <c r="V124" i="1"/>
  <c r="W124" i="1" s="1"/>
  <c r="V125" i="1"/>
  <c r="W125" i="1" s="1"/>
  <c r="V126" i="1"/>
  <c r="W126" i="1" s="1"/>
  <c r="V423" i="1"/>
  <c r="W423" i="1" s="1"/>
  <c r="V127" i="1"/>
  <c r="W127" i="1" s="1"/>
  <c r="V128" i="1"/>
  <c r="W128" i="1" s="1"/>
  <c r="V424" i="1"/>
  <c r="W424" i="1" s="1"/>
  <c r="V129" i="1"/>
  <c r="W129" i="1" s="1"/>
  <c r="V425" i="1"/>
  <c r="W425" i="1" s="1"/>
  <c r="V130" i="1"/>
  <c r="W130" i="1" s="1"/>
  <c r="V131" i="1"/>
  <c r="W131" i="1" s="1"/>
  <c r="V132" i="1"/>
  <c r="W132" i="1" s="1"/>
  <c r="V133" i="1"/>
  <c r="W133" i="1" s="1"/>
  <c r="V134" i="1"/>
  <c r="W134" i="1" s="1"/>
  <c r="V954" i="1"/>
  <c r="W954" i="1" s="1"/>
  <c r="V135" i="1"/>
  <c r="W135" i="1" s="1"/>
  <c r="V426" i="1"/>
  <c r="W426" i="1" s="1"/>
  <c r="V427" i="1"/>
  <c r="W427" i="1" s="1"/>
  <c r="V428" i="1"/>
  <c r="W428" i="1" s="1"/>
  <c r="V136" i="1"/>
  <c r="W136" i="1" s="1"/>
  <c r="V306" i="1"/>
  <c r="W306" i="1" s="1"/>
  <c r="V429" i="1"/>
  <c r="W429" i="1" s="1"/>
  <c r="V430" i="1"/>
  <c r="W430" i="1" s="1"/>
  <c r="V431" i="1"/>
  <c r="W431" i="1" s="1"/>
  <c r="V432" i="1"/>
  <c r="W432" i="1" s="1"/>
  <c r="V137" i="1"/>
  <c r="W137" i="1" s="1"/>
  <c r="V955" i="1"/>
  <c r="W955" i="1" s="1"/>
  <c r="V433" i="1"/>
  <c r="W433" i="1" s="1"/>
  <c r="V434" i="1"/>
  <c r="W434" i="1" s="1"/>
  <c r="V307" i="1"/>
  <c r="W307" i="1" s="1"/>
  <c r="V435" i="1"/>
  <c r="W435" i="1" s="1"/>
  <c r="V138" i="1"/>
  <c r="W138" i="1" s="1"/>
  <c r="V139" i="1"/>
  <c r="W139" i="1" s="1"/>
  <c r="V140" i="1"/>
  <c r="W140" i="1" s="1"/>
  <c r="V308" i="1"/>
  <c r="W308" i="1" s="1"/>
  <c r="V436" i="1"/>
  <c r="W436" i="1" s="1"/>
  <c r="V437" i="1"/>
  <c r="W437" i="1" s="1"/>
  <c r="V141" i="1"/>
  <c r="W141" i="1" s="1"/>
  <c r="V438" i="1"/>
  <c r="W438" i="1" s="1"/>
  <c r="V142" i="1"/>
  <c r="W142" i="1" s="1"/>
  <c r="V143" i="1"/>
  <c r="W143" i="1" s="1"/>
  <c r="V439" i="1"/>
  <c r="W439" i="1" s="1"/>
  <c r="V309" i="1"/>
  <c r="W309" i="1" s="1"/>
  <c r="V144" i="1"/>
  <c r="W144" i="1" s="1"/>
  <c r="V440" i="1"/>
  <c r="W440" i="1" s="1"/>
  <c r="V145" i="1"/>
  <c r="W145" i="1" s="1"/>
  <c r="V310" i="1"/>
  <c r="W310" i="1" s="1"/>
  <c r="V146" i="1"/>
  <c r="W146" i="1" s="1"/>
  <c r="V147" i="1"/>
  <c r="W147" i="1" s="1"/>
  <c r="V311" i="1"/>
  <c r="W311" i="1" s="1"/>
  <c r="V312" i="1"/>
  <c r="W312" i="1" s="1"/>
  <c r="V148" i="1"/>
  <c r="W148" i="1" s="1"/>
  <c r="V441" i="1"/>
  <c r="W441" i="1" s="1"/>
  <c r="V149" i="1"/>
  <c r="W149" i="1" s="1"/>
  <c r="V150" i="1"/>
  <c r="W150" i="1" s="1"/>
  <c r="V151" i="1"/>
  <c r="W151" i="1" s="1"/>
  <c r="V152" i="1"/>
  <c r="W152" i="1" s="1"/>
  <c r="V442" i="1"/>
  <c r="W442" i="1" s="1"/>
  <c r="V443" i="1"/>
  <c r="W443" i="1" s="1"/>
  <c r="V444" i="1"/>
  <c r="W444" i="1" s="1"/>
  <c r="V445" i="1"/>
  <c r="W445" i="1" s="1"/>
  <c r="V153" i="1"/>
  <c r="W153" i="1" s="1"/>
  <c r="V446" i="1"/>
  <c r="W446" i="1" s="1"/>
  <c r="V447" i="1"/>
  <c r="W447" i="1" s="1"/>
  <c r="V448" i="1"/>
  <c r="W448" i="1" s="1"/>
  <c r="V449" i="1"/>
  <c r="W449" i="1" s="1"/>
  <c r="V154" i="1"/>
  <c r="W154" i="1" s="1"/>
  <c r="V450" i="1"/>
  <c r="W450" i="1" s="1"/>
  <c r="V155" i="1"/>
  <c r="W155" i="1" s="1"/>
  <c r="V451" i="1"/>
  <c r="W451" i="1" s="1"/>
  <c r="V452" i="1"/>
  <c r="W452" i="1" s="1"/>
  <c r="V453" i="1"/>
  <c r="W453" i="1" s="1"/>
  <c r="V156" i="1"/>
  <c r="W156" i="1" s="1"/>
  <c r="V157" i="1"/>
  <c r="W157" i="1" s="1"/>
  <c r="V158" i="1"/>
  <c r="W158" i="1" s="1"/>
  <c r="V159" i="1"/>
  <c r="W159" i="1" s="1"/>
  <c r="V454" i="1"/>
  <c r="W454" i="1" s="1"/>
  <c r="V455" i="1"/>
  <c r="W455" i="1" s="1"/>
  <c r="V313" i="1"/>
  <c r="W313" i="1" s="1"/>
  <c r="V160" i="1"/>
  <c r="W160" i="1" s="1"/>
  <c r="V161" i="1"/>
  <c r="W161" i="1" s="1"/>
  <c r="V314" i="1"/>
  <c r="W314" i="1" s="1"/>
  <c r="V456" i="1"/>
  <c r="W456" i="1" s="1"/>
  <c r="V457" i="1"/>
  <c r="W457" i="1" s="1"/>
  <c r="V458" i="1"/>
  <c r="W458" i="1" s="1"/>
  <c r="V459" i="1"/>
  <c r="W459" i="1" s="1"/>
  <c r="V460" i="1"/>
  <c r="W460" i="1" s="1"/>
  <c r="V461" i="1"/>
  <c r="W461" i="1" s="1"/>
  <c r="V462" i="1"/>
  <c r="W462" i="1" s="1"/>
  <c r="V463" i="1"/>
  <c r="W463" i="1" s="1"/>
  <c r="V464" i="1"/>
  <c r="W464" i="1" s="1"/>
  <c r="V465" i="1"/>
  <c r="W465" i="1" s="1"/>
  <c r="V466" i="1"/>
  <c r="W466" i="1" s="1"/>
  <c r="V467" i="1"/>
  <c r="W467" i="1" s="1"/>
  <c r="V468" i="1"/>
  <c r="W468" i="1" s="1"/>
  <c r="V469" i="1"/>
  <c r="W469" i="1" s="1"/>
  <c r="V470" i="1"/>
  <c r="W470" i="1" s="1"/>
  <c r="V471" i="1"/>
  <c r="W471" i="1" s="1"/>
  <c r="V472" i="1"/>
  <c r="W472" i="1" s="1"/>
  <c r="V473" i="1"/>
  <c r="W473" i="1" s="1"/>
  <c r="V474" i="1"/>
  <c r="W474" i="1" s="1"/>
  <c r="V475" i="1"/>
  <c r="W475" i="1" s="1"/>
  <c r="V476" i="1"/>
  <c r="W476" i="1" s="1"/>
  <c r="V477" i="1"/>
  <c r="W477" i="1" s="1"/>
  <c r="V478" i="1"/>
  <c r="W478" i="1" s="1"/>
  <c r="V479" i="1"/>
  <c r="W479" i="1" s="1"/>
  <c r="V480" i="1"/>
  <c r="W480" i="1" s="1"/>
  <c r="V481" i="1"/>
  <c r="W481" i="1" s="1"/>
  <c r="V482" i="1"/>
  <c r="W482" i="1" s="1"/>
  <c r="V315" i="1"/>
  <c r="W315" i="1" s="1"/>
  <c r="V483" i="1"/>
  <c r="W483" i="1" s="1"/>
  <c r="V484" i="1"/>
  <c r="W484" i="1" s="1"/>
  <c r="V485" i="1"/>
  <c r="W485" i="1" s="1"/>
  <c r="V486" i="1"/>
  <c r="W486" i="1" s="1"/>
  <c r="V487" i="1"/>
  <c r="W487" i="1" s="1"/>
  <c r="V488" i="1"/>
  <c r="W488" i="1" s="1"/>
  <c r="V489" i="1"/>
  <c r="W489" i="1" s="1"/>
  <c r="V490" i="1"/>
  <c r="W490" i="1" s="1"/>
  <c r="V491" i="1"/>
  <c r="W491" i="1" s="1"/>
  <c r="V316" i="1"/>
  <c r="W316" i="1" s="1"/>
  <c r="V317" i="1"/>
  <c r="W317" i="1" s="1"/>
  <c r="V492" i="1"/>
  <c r="W492" i="1" s="1"/>
  <c r="V493" i="1"/>
  <c r="W493" i="1" s="1"/>
  <c r="V494" i="1"/>
  <c r="W494" i="1" s="1"/>
  <c r="V495" i="1"/>
  <c r="W495" i="1" s="1"/>
  <c r="V496" i="1"/>
  <c r="W496" i="1" s="1"/>
  <c r="V497" i="1"/>
  <c r="W497" i="1" s="1"/>
  <c r="V498" i="1"/>
  <c r="W498" i="1" s="1"/>
  <c r="V499" i="1"/>
  <c r="W499" i="1" s="1"/>
  <c r="V500" i="1"/>
  <c r="W500" i="1" s="1"/>
  <c r="V501" i="1"/>
  <c r="W501" i="1" s="1"/>
  <c r="V502" i="1"/>
  <c r="W502" i="1" s="1"/>
  <c r="V503" i="1"/>
  <c r="W503" i="1" s="1"/>
  <c r="V504" i="1"/>
  <c r="W504" i="1" s="1"/>
  <c r="V505" i="1"/>
  <c r="W505" i="1" s="1"/>
  <c r="V506" i="1"/>
  <c r="W506" i="1" s="1"/>
  <c r="V507" i="1"/>
  <c r="W507" i="1" s="1"/>
  <c r="V508" i="1"/>
  <c r="W508" i="1" s="1"/>
  <c r="V509" i="1"/>
  <c r="W509" i="1" s="1"/>
  <c r="V510" i="1"/>
  <c r="W510" i="1" s="1"/>
  <c r="V511" i="1"/>
  <c r="W511" i="1" s="1"/>
  <c r="V512" i="1"/>
  <c r="W512" i="1" s="1"/>
  <c r="V513" i="1"/>
  <c r="W513" i="1" s="1"/>
  <c r="V514" i="1"/>
  <c r="W514" i="1" s="1"/>
  <c r="V515" i="1"/>
  <c r="W515" i="1" s="1"/>
  <c r="V516" i="1"/>
  <c r="W516" i="1" s="1"/>
  <c r="V517" i="1"/>
  <c r="W517" i="1" s="1"/>
  <c r="V518" i="1"/>
  <c r="W518" i="1" s="1"/>
  <c r="V519" i="1"/>
  <c r="W519" i="1" s="1"/>
  <c r="V520" i="1"/>
  <c r="W520" i="1" s="1"/>
  <c r="V521" i="1"/>
  <c r="W521" i="1" s="1"/>
  <c r="V522" i="1"/>
  <c r="W522" i="1" s="1"/>
  <c r="V523" i="1"/>
  <c r="W523" i="1" s="1"/>
  <c r="V524" i="1"/>
  <c r="W524" i="1" s="1"/>
  <c r="V525" i="1"/>
  <c r="W525" i="1" s="1"/>
  <c r="V526" i="1"/>
  <c r="W526" i="1" s="1"/>
  <c r="V527" i="1"/>
  <c r="W527" i="1" s="1"/>
  <c r="V528" i="1"/>
  <c r="W528" i="1" s="1"/>
  <c r="V529" i="1"/>
  <c r="W529" i="1" s="1"/>
  <c r="V530" i="1"/>
  <c r="W530" i="1" s="1"/>
  <c r="V531" i="1"/>
  <c r="W531" i="1" s="1"/>
  <c r="V532" i="1"/>
  <c r="W532" i="1" s="1"/>
  <c r="V533" i="1"/>
  <c r="W533" i="1" s="1"/>
  <c r="V534" i="1"/>
  <c r="W534" i="1" s="1"/>
  <c r="V318" i="1"/>
  <c r="W318" i="1" s="1"/>
  <c r="V319" i="1"/>
  <c r="W319" i="1" s="1"/>
  <c r="V535" i="1"/>
  <c r="W535" i="1" s="1"/>
  <c r="V536" i="1"/>
  <c r="W536" i="1" s="1"/>
  <c r="V537" i="1"/>
  <c r="W537" i="1" s="1"/>
  <c r="V538" i="1"/>
  <c r="W538" i="1" s="1"/>
  <c r="V539" i="1"/>
  <c r="W539" i="1" s="1"/>
  <c r="V540" i="1"/>
  <c r="W540" i="1" s="1"/>
  <c r="V541" i="1"/>
  <c r="W541" i="1" s="1"/>
  <c r="V542" i="1"/>
  <c r="W542" i="1" s="1"/>
  <c r="V543" i="1"/>
  <c r="W543" i="1" s="1"/>
  <c r="V544" i="1"/>
  <c r="W544" i="1" s="1"/>
  <c r="V545" i="1"/>
  <c r="W545" i="1" s="1"/>
  <c r="V546" i="1"/>
  <c r="W546" i="1" s="1"/>
  <c r="V547" i="1"/>
  <c r="W547" i="1" s="1"/>
  <c r="V548" i="1"/>
  <c r="W548" i="1" s="1"/>
  <c r="V162" i="1"/>
  <c r="W162" i="1" s="1"/>
  <c r="V549" i="1"/>
  <c r="W549" i="1" s="1"/>
  <c r="V550" i="1"/>
  <c r="W550" i="1" s="1"/>
  <c r="V551" i="1"/>
  <c r="W551" i="1" s="1"/>
  <c r="V552" i="1"/>
  <c r="W552" i="1" s="1"/>
  <c r="V553" i="1"/>
  <c r="V554" i="1"/>
  <c r="W554" i="1" s="1"/>
  <c r="V555" i="1"/>
  <c r="W555" i="1" s="1"/>
  <c r="V556" i="1"/>
  <c r="W556" i="1" s="1"/>
  <c r="V557" i="1"/>
  <c r="W557" i="1" s="1"/>
  <c r="V558" i="1"/>
  <c r="W558" i="1" s="1"/>
  <c r="V559" i="1"/>
  <c r="W559" i="1" s="1"/>
  <c r="V560" i="1"/>
  <c r="W560" i="1" s="1"/>
  <c r="V561" i="1"/>
  <c r="W561" i="1" s="1"/>
  <c r="V562" i="1"/>
  <c r="W562" i="1" s="1"/>
  <c r="V563" i="1"/>
  <c r="W563" i="1" s="1"/>
  <c r="V564" i="1"/>
  <c r="W564" i="1" s="1"/>
  <c r="V565" i="1"/>
  <c r="W565" i="1" s="1"/>
  <c r="V566" i="1"/>
  <c r="W566" i="1" s="1"/>
  <c r="V567" i="1"/>
  <c r="W567" i="1" s="1"/>
  <c r="V568" i="1"/>
  <c r="W568" i="1" s="1"/>
  <c r="V569" i="1"/>
  <c r="W569" i="1" s="1"/>
  <c r="V570" i="1"/>
  <c r="W570" i="1" s="1"/>
  <c r="V571" i="1"/>
  <c r="W571" i="1" s="1"/>
  <c r="V572" i="1"/>
  <c r="W572" i="1" s="1"/>
  <c r="V573" i="1"/>
  <c r="W573" i="1" s="1"/>
  <c r="V574" i="1"/>
  <c r="W574" i="1" s="1"/>
  <c r="V575" i="1"/>
  <c r="W575" i="1" s="1"/>
  <c r="V576" i="1"/>
  <c r="W576" i="1" s="1"/>
  <c r="V577" i="1"/>
  <c r="W577" i="1" s="1"/>
  <c r="V578" i="1"/>
  <c r="W578" i="1" s="1"/>
  <c r="V956" i="1"/>
  <c r="W956" i="1" s="1"/>
  <c r="V163" i="1"/>
  <c r="W163" i="1" s="1"/>
  <c r="V579" i="1"/>
  <c r="W579" i="1" s="1"/>
  <c r="V580" i="1"/>
  <c r="W580" i="1" s="1"/>
  <c r="V581" i="1"/>
  <c r="W581" i="1" s="1"/>
  <c r="V582" i="1"/>
  <c r="W582" i="1" s="1"/>
  <c r="V583" i="1"/>
  <c r="W583" i="1" s="1"/>
  <c r="V584" i="1"/>
  <c r="W584" i="1" s="1"/>
  <c r="V585" i="1"/>
  <c r="W585" i="1" s="1"/>
  <c r="V586" i="1"/>
  <c r="W586" i="1" s="1"/>
  <c r="V587" i="1"/>
  <c r="W587" i="1" s="1"/>
  <c r="V164" i="1"/>
  <c r="W164" i="1" s="1"/>
  <c r="V588" i="1"/>
  <c r="W588" i="1" s="1"/>
  <c r="V589" i="1"/>
  <c r="W589" i="1" s="1"/>
  <c r="V590" i="1"/>
  <c r="W590" i="1" s="1"/>
  <c r="V591" i="1"/>
  <c r="W591" i="1" s="1"/>
  <c r="V592" i="1"/>
  <c r="W592" i="1" s="1"/>
  <c r="V593" i="1"/>
  <c r="W593" i="1" s="1"/>
  <c r="V165" i="1"/>
  <c r="W165" i="1" s="1"/>
  <c r="V166" i="1"/>
  <c r="W166" i="1" s="1"/>
  <c r="V594" i="1"/>
  <c r="W594" i="1" s="1"/>
  <c r="V167" i="1"/>
  <c r="W167" i="1" s="1"/>
  <c r="V595" i="1"/>
  <c r="W595" i="1" s="1"/>
  <c r="V596" i="1"/>
  <c r="W596" i="1" s="1"/>
  <c r="V168" i="1"/>
  <c r="W168" i="1" s="1"/>
  <c r="V597" i="1"/>
  <c r="W597" i="1" s="1"/>
  <c r="V169" i="1"/>
  <c r="W169" i="1" s="1"/>
  <c r="V598" i="1"/>
  <c r="W598" i="1" s="1"/>
  <c r="V170" i="1"/>
  <c r="W170" i="1" s="1"/>
  <c r="V599" i="1"/>
  <c r="W599" i="1" s="1"/>
  <c r="V320" i="1"/>
  <c r="W320" i="1" s="1"/>
  <c r="V600" i="1"/>
  <c r="W600" i="1" s="1"/>
  <c r="V601" i="1"/>
  <c r="W601" i="1" s="1"/>
  <c r="V602" i="1"/>
  <c r="W602" i="1" s="1"/>
  <c r="V321" i="1"/>
  <c r="W321" i="1" s="1"/>
  <c r="V603" i="1"/>
  <c r="W603" i="1" s="1"/>
  <c r="V604" i="1"/>
  <c r="W604" i="1" s="1"/>
  <c r="V605" i="1"/>
  <c r="W605" i="1" s="1"/>
  <c r="V606" i="1"/>
  <c r="W606" i="1" s="1"/>
  <c r="V607" i="1"/>
  <c r="W607" i="1" s="1"/>
  <c r="V608" i="1"/>
  <c r="W608" i="1" s="1"/>
  <c r="V609" i="1"/>
  <c r="W609" i="1" s="1"/>
  <c r="V171" i="1"/>
  <c r="W171" i="1" s="1"/>
  <c r="V610" i="1"/>
  <c r="W610" i="1" s="1"/>
  <c r="V611" i="1"/>
  <c r="W611" i="1" s="1"/>
  <c r="V612" i="1"/>
  <c r="W612" i="1" s="1"/>
  <c r="V613" i="1"/>
  <c r="W613" i="1" s="1"/>
  <c r="V614" i="1"/>
  <c r="V615" i="1"/>
  <c r="W615" i="1" s="1"/>
  <c r="V616" i="1"/>
  <c r="W616" i="1" s="1"/>
  <c r="V617" i="1"/>
  <c r="W617" i="1" s="1"/>
  <c r="V618" i="1"/>
  <c r="V619" i="1"/>
  <c r="W619" i="1" s="1"/>
  <c r="V322" i="1"/>
  <c r="W322" i="1" s="1"/>
  <c r="V620" i="1"/>
  <c r="W620" i="1" s="1"/>
  <c r="V621" i="1"/>
  <c r="V622" i="1"/>
  <c r="W622" i="1" s="1"/>
  <c r="V323" i="1"/>
  <c r="W323" i="1" s="1"/>
  <c r="V172" i="1"/>
  <c r="W172" i="1" s="1"/>
  <c r="V623" i="1"/>
  <c r="V624" i="1"/>
  <c r="W624" i="1" s="1"/>
  <c r="V625" i="1"/>
  <c r="W625" i="1" s="1"/>
  <c r="V324" i="1"/>
  <c r="W324" i="1" s="1"/>
  <c r="V626" i="1"/>
  <c r="V627" i="1"/>
  <c r="W627" i="1" s="1"/>
  <c r="V173" i="1"/>
  <c r="W173" i="1" s="1"/>
  <c r="V628" i="1"/>
  <c r="W628" i="1" s="1"/>
  <c r="V629" i="1"/>
  <c r="V325" i="1"/>
  <c r="W325" i="1" s="1"/>
  <c r="V630" i="1"/>
  <c r="W630" i="1" s="1"/>
  <c r="V326" i="1"/>
  <c r="W326" i="1" s="1"/>
  <c r="V631" i="1"/>
  <c r="V174" i="1"/>
  <c r="W174" i="1" s="1"/>
  <c r="V632" i="1"/>
  <c r="W632" i="1" s="1"/>
  <c r="V175" i="1"/>
  <c r="W175" i="1" s="1"/>
  <c r="V633" i="1"/>
  <c r="V634" i="1"/>
  <c r="W634" i="1" s="1"/>
  <c r="V327" i="1"/>
  <c r="W327" i="1" s="1"/>
  <c r="V176" i="1"/>
  <c r="W176" i="1" s="1"/>
  <c r="V635" i="1"/>
  <c r="V177" i="1"/>
  <c r="W177" i="1" s="1"/>
  <c r="V636" i="1"/>
  <c r="W636" i="1" s="1"/>
  <c r="V637" i="1"/>
  <c r="W637" i="1" s="1"/>
  <c r="V638" i="1"/>
  <c r="V639" i="1"/>
  <c r="W639" i="1" s="1"/>
  <c r="V640" i="1"/>
  <c r="W640" i="1" s="1"/>
  <c r="V328" i="1"/>
  <c r="W328" i="1" s="1"/>
  <c r="V641" i="1"/>
  <c r="V642" i="1"/>
  <c r="W642" i="1" s="1"/>
  <c r="V643" i="1"/>
  <c r="W643" i="1" s="1"/>
  <c r="V644" i="1"/>
  <c r="W644" i="1" s="1"/>
  <c r="V645" i="1"/>
  <c r="V646" i="1"/>
  <c r="W646" i="1" s="1"/>
  <c r="V647" i="1"/>
  <c r="W647" i="1" s="1"/>
  <c r="V329" i="1"/>
  <c r="W329" i="1" s="1"/>
  <c r="V648" i="1"/>
  <c r="V649" i="1"/>
  <c r="W649" i="1" s="1"/>
  <c r="V650" i="1"/>
  <c r="W650" i="1" s="1"/>
  <c r="V651" i="1"/>
  <c r="W651" i="1" s="1"/>
  <c r="V330" i="1"/>
  <c r="V652" i="1"/>
  <c r="W652" i="1" s="1"/>
  <c r="V653" i="1"/>
  <c r="W653" i="1" s="1"/>
  <c r="V654" i="1"/>
  <c r="W654" i="1" s="1"/>
  <c r="V655" i="1"/>
  <c r="V178" i="1"/>
  <c r="W178" i="1" s="1"/>
  <c r="V331" i="1"/>
  <c r="W331" i="1" s="1"/>
  <c r="V656" i="1"/>
  <c r="W656" i="1" s="1"/>
  <c r="V179" i="1"/>
  <c r="V180" i="1"/>
  <c r="W180" i="1" s="1"/>
  <c r="V657" i="1"/>
  <c r="W657" i="1" s="1"/>
  <c r="V658" i="1"/>
  <c r="W658" i="1" s="1"/>
  <c r="V181" i="1"/>
  <c r="V182" i="1"/>
  <c r="W182" i="1" s="1"/>
  <c r="V183" i="1"/>
  <c r="W183" i="1" s="1"/>
  <c r="V184" i="1"/>
  <c r="W184" i="1" s="1"/>
  <c r="V659" i="1"/>
  <c r="V660" i="1"/>
  <c r="W660" i="1" s="1"/>
  <c r="V661" i="1"/>
  <c r="W661" i="1" s="1"/>
  <c r="V332" i="1"/>
  <c r="W332" i="1" s="1"/>
  <c r="V185" i="1"/>
  <c r="V186" i="1"/>
  <c r="W186" i="1" s="1"/>
  <c r="V333" i="1"/>
  <c r="W333" i="1" s="1"/>
  <c r="V662" i="1"/>
  <c r="W662" i="1" s="1"/>
  <c r="V663" i="1"/>
  <c r="V187" i="1"/>
  <c r="W187" i="1" s="1"/>
  <c r="V664" i="1"/>
  <c r="W664" i="1" s="1"/>
  <c r="V665" i="1"/>
  <c r="W665" i="1" s="1"/>
  <c r="V666" i="1"/>
  <c r="V667" i="1"/>
  <c r="W667" i="1" s="1"/>
  <c r="V668" i="1"/>
  <c r="W668" i="1" s="1"/>
  <c r="V669" i="1"/>
  <c r="W669" i="1" s="1"/>
  <c r="V670" i="1"/>
  <c r="V671" i="1"/>
  <c r="W671" i="1" s="1"/>
  <c r="V672" i="1"/>
  <c r="W672" i="1" s="1"/>
  <c r="V673" i="1"/>
  <c r="W673" i="1" s="1"/>
  <c r="V188" i="1"/>
  <c r="V189" i="1"/>
  <c r="W189" i="1" s="1"/>
  <c r="V674" i="1"/>
  <c r="W674" i="1" s="1"/>
  <c r="V675" i="1"/>
  <c r="W675" i="1" s="1"/>
  <c r="V676" i="1"/>
  <c r="V190" i="1"/>
  <c r="W190" i="1" s="1"/>
  <c r="V677" i="1"/>
  <c r="W677" i="1" s="1"/>
  <c r="V191" i="1"/>
  <c r="W191" i="1" s="1"/>
  <c r="V678" i="1"/>
  <c r="V679" i="1"/>
  <c r="W679" i="1" s="1"/>
  <c r="V680" i="1"/>
  <c r="W680" i="1" s="1"/>
  <c r="V681" i="1"/>
  <c r="W681" i="1" s="1"/>
  <c r="V682" i="1"/>
  <c r="V192" i="1"/>
  <c r="W192" i="1" s="1"/>
  <c r="V683" i="1"/>
  <c r="W683" i="1" s="1"/>
  <c r="V684" i="1"/>
  <c r="W684" i="1" s="1"/>
  <c r="V334" i="1"/>
  <c r="V685" i="1"/>
  <c r="W685" i="1" s="1"/>
  <c r="V686" i="1"/>
  <c r="W686" i="1" s="1"/>
  <c r="V193" i="1"/>
  <c r="W193" i="1" s="1"/>
  <c r="V194" i="1"/>
  <c r="V687" i="1"/>
  <c r="W687" i="1" s="1"/>
  <c r="V195" i="1"/>
  <c r="W195" i="1" s="1"/>
  <c r="V688" i="1"/>
  <c r="W688" i="1" s="1"/>
  <c r="V196" i="1"/>
  <c r="V335" i="1"/>
  <c r="W335" i="1" s="1"/>
  <c r="V336" i="1"/>
  <c r="W336" i="1" s="1"/>
  <c r="V689" i="1"/>
  <c r="W689" i="1" s="1"/>
  <c r="V337" i="1"/>
  <c r="V690" i="1"/>
  <c r="W690" i="1" s="1"/>
  <c r="V691" i="1"/>
  <c r="W691" i="1" s="1"/>
  <c r="V197" i="1"/>
  <c r="W197" i="1" s="1"/>
  <c r="V692" i="1"/>
  <c r="V198" i="1"/>
  <c r="W198" i="1" s="1"/>
  <c r="V199" i="1"/>
  <c r="W199" i="1" s="1"/>
  <c r="V693" i="1"/>
  <c r="W693" i="1" s="1"/>
  <c r="V200" i="1"/>
  <c r="W200" i="1" s="1"/>
  <c r="V201" i="1"/>
  <c r="W201" i="1" s="1"/>
  <c r="V202" i="1"/>
  <c r="W202" i="1" s="1"/>
  <c r="V694" i="1"/>
  <c r="W694" i="1" s="1"/>
  <c r="V203" i="1"/>
  <c r="W203" i="1" s="1"/>
  <c r="V695" i="1"/>
  <c r="W695" i="1" s="1"/>
  <c r="V696" i="1"/>
  <c r="W696" i="1" s="1"/>
  <c r="V204" i="1"/>
  <c r="W204" i="1" s="1"/>
  <c r="V697" i="1"/>
  <c r="W697" i="1" s="1"/>
  <c r="V698" i="1"/>
  <c r="W698" i="1" s="1"/>
  <c r="V205" i="1"/>
  <c r="W205" i="1" s="1"/>
  <c r="V206" i="1"/>
  <c r="W206" i="1" s="1"/>
  <c r="V207" i="1"/>
  <c r="W207" i="1" s="1"/>
  <c r="V699" i="1"/>
  <c r="W699" i="1" s="1"/>
  <c r="V700" i="1"/>
  <c r="W700" i="1" s="1"/>
  <c r="V701" i="1"/>
  <c r="W701" i="1" s="1"/>
  <c r="V208" i="1"/>
  <c r="W208" i="1" s="1"/>
  <c r="V702" i="1"/>
  <c r="W702" i="1" s="1"/>
  <c r="V703" i="1"/>
  <c r="W703" i="1" s="1"/>
  <c r="V704" i="1"/>
  <c r="W704" i="1" s="1"/>
  <c r="V705" i="1"/>
  <c r="W705" i="1" s="1"/>
  <c r="V706" i="1"/>
  <c r="W706" i="1" s="1"/>
  <c r="V707" i="1"/>
  <c r="W707" i="1" s="1"/>
  <c r="V708" i="1"/>
  <c r="W708" i="1" s="1"/>
  <c r="V709" i="1"/>
  <c r="W709" i="1" s="1"/>
  <c r="V710" i="1"/>
  <c r="W710" i="1" s="1"/>
  <c r="V711" i="1"/>
  <c r="W711" i="1" s="1"/>
  <c r="V209" i="1"/>
  <c r="W209" i="1" s="1"/>
  <c r="V338" i="1"/>
  <c r="W338" i="1" s="1"/>
  <c r="V210" i="1"/>
  <c r="W210" i="1" s="1"/>
  <c r="V712" i="1"/>
  <c r="W712" i="1" s="1"/>
  <c r="V713" i="1"/>
  <c r="W713" i="1" s="1"/>
  <c r="V714" i="1"/>
  <c r="W714" i="1" s="1"/>
  <c r="V715" i="1"/>
  <c r="W715" i="1" s="1"/>
  <c r="V211" i="1"/>
  <c r="W211" i="1" s="1"/>
  <c r="V212" i="1"/>
  <c r="W212" i="1" s="1"/>
  <c r="V716" i="1"/>
  <c r="W716" i="1" s="1"/>
  <c r="V213" i="1"/>
  <c r="W213" i="1" s="1"/>
  <c r="V717" i="1"/>
  <c r="W717" i="1" s="1"/>
  <c r="V718" i="1"/>
  <c r="V719" i="1"/>
  <c r="W719" i="1" s="1"/>
  <c r="V720" i="1"/>
  <c r="W720" i="1" s="1"/>
  <c r="V721" i="1"/>
  <c r="W721" i="1" s="1"/>
  <c r="V722" i="1"/>
  <c r="V723" i="1"/>
  <c r="W723" i="1" s="1"/>
  <c r="V724" i="1"/>
  <c r="W724" i="1" s="1"/>
  <c r="V214" i="1"/>
  <c r="W214" i="1" s="1"/>
  <c r="V725" i="1"/>
  <c r="V726" i="1"/>
  <c r="W726" i="1" s="1"/>
  <c r="V727" i="1"/>
  <c r="W727" i="1" s="1"/>
  <c r="V728" i="1"/>
  <c r="W728" i="1" s="1"/>
  <c r="V729" i="1"/>
  <c r="V730" i="1"/>
  <c r="W730" i="1" s="1"/>
  <c r="V731" i="1"/>
  <c r="W731" i="1" s="1"/>
  <c r="V732" i="1"/>
  <c r="W732" i="1" s="1"/>
  <c r="V733" i="1"/>
  <c r="V215" i="1"/>
  <c r="W215" i="1" s="1"/>
  <c r="V734" i="1"/>
  <c r="W734" i="1" s="1"/>
  <c r="V735" i="1"/>
  <c r="W735" i="1" s="1"/>
  <c r="V216" i="1"/>
  <c r="V736" i="1"/>
  <c r="W736" i="1" s="1"/>
  <c r="V737" i="1"/>
  <c r="W737" i="1" s="1"/>
  <c r="V738" i="1"/>
  <c r="W738" i="1" s="1"/>
  <c r="V339" i="1"/>
  <c r="V739" i="1"/>
  <c r="W739" i="1" s="1"/>
  <c r="V740" i="1"/>
  <c r="W740" i="1" s="1"/>
  <c r="V741" i="1"/>
  <c r="W741" i="1" s="1"/>
  <c r="V742" i="1"/>
  <c r="V743" i="1"/>
  <c r="W743" i="1" s="1"/>
  <c r="V744" i="1"/>
  <c r="W744" i="1" s="1"/>
  <c r="V745" i="1"/>
  <c r="W745" i="1" s="1"/>
  <c r="V746" i="1"/>
  <c r="V747" i="1"/>
  <c r="W747" i="1" s="1"/>
  <c r="V748" i="1"/>
  <c r="W748" i="1" s="1"/>
  <c r="V749" i="1"/>
  <c r="W749" i="1" s="1"/>
  <c r="V750" i="1"/>
  <c r="V751" i="1"/>
  <c r="W751" i="1" s="1"/>
  <c r="V340" i="1"/>
  <c r="W340" i="1" s="1"/>
  <c r="V752" i="1"/>
  <c r="W752" i="1" s="1"/>
  <c r="V753" i="1"/>
  <c r="V754" i="1"/>
  <c r="W754" i="1" s="1"/>
  <c r="V755" i="1"/>
  <c r="W755" i="1" s="1"/>
  <c r="V756" i="1"/>
  <c r="W756" i="1" s="1"/>
  <c r="V757" i="1"/>
  <c r="V758" i="1"/>
  <c r="W758" i="1" s="1"/>
  <c r="V759" i="1"/>
  <c r="W759" i="1" s="1"/>
  <c r="V760" i="1"/>
  <c r="W760" i="1" s="1"/>
  <c r="V761" i="1"/>
  <c r="V762" i="1"/>
  <c r="W762" i="1" s="1"/>
  <c r="V763" i="1"/>
  <c r="W763" i="1" s="1"/>
  <c r="V764" i="1"/>
  <c r="W764" i="1" s="1"/>
  <c r="V765" i="1"/>
  <c r="V766" i="1"/>
  <c r="W766" i="1" s="1"/>
  <c r="V767" i="1"/>
  <c r="W767" i="1" s="1"/>
  <c r="V341" i="1"/>
  <c r="W341" i="1" s="1"/>
  <c r="V768" i="1"/>
  <c r="W768" i="1" s="1"/>
  <c r="V217" i="1"/>
  <c r="W217" i="1" s="1"/>
  <c r="V769" i="1"/>
  <c r="W769" i="1" s="1"/>
  <c r="V770" i="1"/>
  <c r="W770" i="1" s="1"/>
  <c r="V771" i="1"/>
  <c r="V772" i="1"/>
  <c r="W772" i="1" s="1"/>
  <c r="V218" i="1"/>
  <c r="W218" i="1" s="1"/>
  <c r="V219" i="1"/>
  <c r="W219" i="1" s="1"/>
  <c r="V220" i="1"/>
  <c r="V342" i="1"/>
  <c r="W342" i="1" s="1"/>
  <c r="V221" i="1"/>
  <c r="W221" i="1" s="1"/>
  <c r="V957" i="1"/>
  <c r="W957" i="1" s="1"/>
  <c r="V343" i="1"/>
  <c r="V222" i="1"/>
  <c r="W222" i="1" s="1"/>
  <c r="V773" i="1"/>
  <c r="W773" i="1" s="1"/>
  <c r="V774" i="1"/>
  <c r="W774" i="1" s="1"/>
  <c r="V775" i="1"/>
  <c r="V776" i="1"/>
  <c r="W776" i="1" s="1"/>
  <c r="V777" i="1"/>
  <c r="W777" i="1" s="1"/>
  <c r="V223" i="1"/>
  <c r="W223" i="1" s="1"/>
  <c r="V224" i="1"/>
  <c r="V778" i="1"/>
  <c r="W778" i="1" s="1"/>
  <c r="V779" i="1"/>
  <c r="W779" i="1" s="1"/>
  <c r="V780" i="1"/>
  <c r="W780" i="1" s="1"/>
  <c r="V781" i="1"/>
  <c r="V782" i="1"/>
  <c r="W782" i="1" s="1"/>
  <c r="V783" i="1"/>
  <c r="W783" i="1" s="1"/>
  <c r="V225" i="1"/>
  <c r="W225" i="1" s="1"/>
  <c r="V784" i="1"/>
  <c r="W784" i="1" s="1"/>
  <c r="V226" i="1"/>
  <c r="W226" i="1" s="1"/>
  <c r="V785" i="1"/>
  <c r="W785" i="1" s="1"/>
  <c r="V786" i="1"/>
  <c r="W786" i="1" s="1"/>
  <c r="V787" i="1"/>
  <c r="W787" i="1" s="1"/>
  <c r="V788" i="1"/>
  <c r="W788" i="1" s="1"/>
  <c r="V789" i="1"/>
  <c r="W789" i="1" s="1"/>
  <c r="V790" i="1"/>
  <c r="W790" i="1" s="1"/>
  <c r="V791" i="1"/>
  <c r="W791" i="1" s="1"/>
  <c r="V792" i="1"/>
  <c r="W792" i="1" s="1"/>
  <c r="V793" i="1"/>
  <c r="V794" i="1"/>
  <c r="W794" i="1" s="1"/>
  <c r="V795" i="1"/>
  <c r="W795" i="1" s="1"/>
  <c r="V796" i="1"/>
  <c r="W796" i="1" s="1"/>
  <c r="V797" i="1"/>
  <c r="W797" i="1" s="1"/>
  <c r="V798" i="1"/>
  <c r="W798" i="1" s="1"/>
  <c r="V799" i="1"/>
  <c r="W799" i="1" s="1"/>
  <c r="V800" i="1"/>
  <c r="W800" i="1" s="1"/>
  <c r="V801" i="1"/>
  <c r="W801" i="1" s="1"/>
  <c r="V227" i="1"/>
  <c r="W227" i="1" s="1"/>
  <c r="V228" i="1"/>
  <c r="W228" i="1" s="1"/>
  <c r="V802" i="1"/>
  <c r="W802" i="1" s="1"/>
  <c r="V803" i="1"/>
  <c r="W803" i="1" s="1"/>
  <c r="V804" i="1"/>
  <c r="W804" i="1" s="1"/>
  <c r="V229" i="1"/>
  <c r="W229" i="1" s="1"/>
  <c r="V805" i="1"/>
  <c r="W805" i="1" s="1"/>
  <c r="V230" i="1"/>
  <c r="W230" i="1" s="1"/>
  <c r="V231" i="1"/>
  <c r="W231" i="1" s="1"/>
  <c r="V232" i="1"/>
  <c r="W232" i="1" s="1"/>
  <c r="V806" i="1"/>
  <c r="W806" i="1" s="1"/>
  <c r="V233" i="1"/>
  <c r="W233" i="1" s="1"/>
  <c r="V807" i="1"/>
  <c r="W807" i="1" s="1"/>
  <c r="V234" i="1"/>
  <c r="W234" i="1" s="1"/>
  <c r="V235" i="1"/>
  <c r="W235" i="1" s="1"/>
  <c r="V236" i="1"/>
  <c r="W236" i="1" s="1"/>
  <c r="V237" i="1"/>
  <c r="W237" i="1" s="1"/>
  <c r="V238" i="1"/>
  <c r="W238" i="1" s="1"/>
  <c r="V239" i="1"/>
  <c r="W239" i="1" s="1"/>
  <c r="V240" i="1"/>
  <c r="W240" i="1" s="1"/>
  <c r="V808" i="1"/>
  <c r="W808" i="1" s="1"/>
  <c r="V241" i="1"/>
  <c r="W241" i="1" s="1"/>
  <c r="V809" i="1"/>
  <c r="W809" i="1" s="1"/>
  <c r="V242" i="1"/>
  <c r="W242" i="1" s="1"/>
  <c r="V243" i="1"/>
  <c r="W243" i="1" s="1"/>
  <c r="V244" i="1"/>
  <c r="W244" i="1" s="1"/>
  <c r="V810" i="1"/>
  <c r="W810" i="1" s="1"/>
  <c r="V245" i="1"/>
  <c r="W245" i="1" s="1"/>
  <c r="V246" i="1"/>
  <c r="W246" i="1" s="1"/>
  <c r="V247" i="1"/>
  <c r="W247" i="1" s="1"/>
  <c r="V811" i="1"/>
  <c r="W811" i="1" s="1"/>
  <c r="V812" i="1"/>
  <c r="W812" i="1" s="1"/>
  <c r="V248" i="1"/>
  <c r="W248" i="1" s="1"/>
  <c r="V813" i="1"/>
  <c r="W813" i="1" s="1"/>
  <c r="V814" i="1"/>
  <c r="W814" i="1" s="1"/>
  <c r="V249" i="1"/>
  <c r="W249" i="1" s="1"/>
  <c r="V815" i="1"/>
  <c r="W815" i="1" s="1"/>
  <c r="V250" i="1"/>
  <c r="W250" i="1" s="1"/>
  <c r="V251" i="1"/>
  <c r="W251" i="1" s="1"/>
  <c r="V252" i="1"/>
  <c r="W252" i="1" s="1"/>
  <c r="V253" i="1"/>
  <c r="W253" i="1" s="1"/>
  <c r="V816" i="1"/>
  <c r="W816" i="1" s="1"/>
  <c r="V254" i="1"/>
  <c r="W254" i="1" s="1"/>
  <c r="V817" i="1"/>
  <c r="W817" i="1" s="1"/>
  <c r="V818" i="1"/>
  <c r="W818" i="1" s="1"/>
  <c r="V255" i="1"/>
  <c r="W255" i="1" s="1"/>
  <c r="V256" i="1"/>
  <c r="W256" i="1" s="1"/>
  <c r="V257" i="1"/>
  <c r="W257" i="1" s="1"/>
  <c r="V819" i="1"/>
  <c r="W819" i="1" s="1"/>
  <c r="V820" i="1"/>
  <c r="W820" i="1" s="1"/>
  <c r="V821" i="1"/>
  <c r="W821" i="1" s="1"/>
  <c r="V822" i="1"/>
  <c r="W822" i="1" s="1"/>
  <c r="V823" i="1"/>
  <c r="W823" i="1" s="1"/>
  <c r="V824" i="1"/>
  <c r="W824" i="1" s="1"/>
  <c r="V825" i="1"/>
  <c r="W825" i="1" s="1"/>
  <c r="V826" i="1"/>
  <c r="W826" i="1" s="1"/>
  <c r="V827" i="1"/>
  <c r="W827" i="1" s="1"/>
  <c r="V258" i="1"/>
  <c r="W258" i="1" s="1"/>
  <c r="V259" i="1"/>
  <c r="W259" i="1" s="1"/>
  <c r="V260" i="1"/>
  <c r="W260" i="1" s="1"/>
  <c r="V261" i="1"/>
  <c r="W261" i="1" s="1"/>
  <c r="V262" i="1"/>
  <c r="W262" i="1" s="1"/>
  <c r="V263" i="1"/>
  <c r="W263" i="1" s="1"/>
  <c r="V264" i="1"/>
  <c r="W264" i="1" s="1"/>
  <c r="V265" i="1"/>
  <c r="W265" i="1" s="1"/>
  <c r="V266" i="1"/>
  <c r="W266" i="1" s="1"/>
  <c r="V828" i="1"/>
  <c r="W828" i="1" s="1"/>
  <c r="V267" i="1"/>
  <c r="W267" i="1" s="1"/>
  <c r="V268" i="1"/>
  <c r="W268" i="1" s="1"/>
  <c r="V269" i="1"/>
  <c r="W269" i="1" s="1"/>
  <c r="V270" i="1"/>
  <c r="W270" i="1" s="1"/>
  <c r="V271" i="1"/>
  <c r="W271" i="1" s="1"/>
  <c r="V272" i="1"/>
  <c r="W272" i="1" s="1"/>
  <c r="V273" i="1"/>
  <c r="W273" i="1" s="1"/>
  <c r="V274" i="1"/>
  <c r="W274" i="1" s="1"/>
  <c r="V275" i="1"/>
  <c r="W275" i="1" s="1"/>
  <c r="V276" i="1"/>
  <c r="W276" i="1" s="1"/>
  <c r="V829" i="1"/>
  <c r="W829" i="1" s="1"/>
  <c r="V277" i="1"/>
  <c r="W277" i="1" s="1"/>
  <c r="V344" i="1"/>
  <c r="W344" i="1" s="1"/>
  <c r="V278" i="1"/>
  <c r="W278" i="1" s="1"/>
  <c r="V830" i="1"/>
  <c r="W830" i="1" s="1"/>
  <c r="V831" i="1"/>
  <c r="W831" i="1" s="1"/>
  <c r="V832" i="1"/>
  <c r="W832" i="1" s="1"/>
  <c r="V279" i="1"/>
  <c r="W279" i="1" s="1"/>
  <c r="V833" i="1"/>
  <c r="W833" i="1" s="1"/>
  <c r="V280" i="1"/>
  <c r="W280" i="1" s="1"/>
  <c r="V834" i="1"/>
  <c r="W834" i="1" s="1"/>
  <c r="V281" i="1"/>
  <c r="W281" i="1" s="1"/>
  <c r="V835" i="1"/>
  <c r="W835" i="1" s="1"/>
  <c r="V836" i="1"/>
  <c r="W836" i="1" s="1"/>
  <c r="V837" i="1"/>
  <c r="W837" i="1" s="1"/>
  <c r="V345" i="1"/>
  <c r="W345" i="1" s="1"/>
  <c r="V838" i="1"/>
  <c r="W838" i="1" s="1"/>
  <c r="V839" i="1"/>
  <c r="W839" i="1" s="1"/>
  <c r="V840" i="1"/>
  <c r="W840" i="1" s="1"/>
  <c r="V841" i="1"/>
  <c r="W841" i="1" s="1"/>
  <c r="V842" i="1"/>
  <c r="W842" i="1" s="1"/>
  <c r="V843" i="1"/>
  <c r="W843" i="1" s="1"/>
  <c r="V844" i="1"/>
  <c r="W844" i="1" s="1"/>
  <c r="V845" i="1"/>
  <c r="W845" i="1" s="1"/>
  <c r="V846" i="1"/>
  <c r="W846" i="1" s="1"/>
  <c r="V847" i="1"/>
  <c r="W847" i="1" s="1"/>
  <c r="V848" i="1"/>
  <c r="W848" i="1" s="1"/>
  <c r="V849" i="1"/>
  <c r="W849" i="1" s="1"/>
  <c r="V850" i="1"/>
  <c r="W850" i="1" s="1"/>
  <c r="V851" i="1"/>
  <c r="W851" i="1" s="1"/>
  <c r="V852" i="1"/>
  <c r="W852" i="1" s="1"/>
  <c r="V853" i="1"/>
  <c r="W853" i="1" s="1"/>
  <c r="V854" i="1"/>
  <c r="W854" i="1" s="1"/>
  <c r="V855" i="1"/>
  <c r="W855" i="1" s="1"/>
  <c r="V856" i="1"/>
  <c r="W856" i="1" s="1"/>
  <c r="V857" i="1"/>
  <c r="W857" i="1" s="1"/>
  <c r="V858" i="1"/>
  <c r="W858" i="1" s="1"/>
  <c r="V346" i="1"/>
  <c r="W346" i="1" s="1"/>
  <c r="V859" i="1"/>
  <c r="W859" i="1" s="1"/>
  <c r="V860" i="1"/>
  <c r="W860" i="1" s="1"/>
  <c r="V861" i="1"/>
  <c r="W861" i="1" s="1"/>
  <c r="V862" i="1"/>
  <c r="W862" i="1" s="1"/>
  <c r="V863" i="1"/>
  <c r="W863" i="1" s="1"/>
  <c r="V864" i="1"/>
  <c r="W864" i="1" s="1"/>
  <c r="V865" i="1"/>
  <c r="W865" i="1" s="1"/>
  <c r="V866" i="1"/>
  <c r="W866" i="1" s="1"/>
  <c r="V867" i="1"/>
  <c r="W867" i="1" s="1"/>
  <c r="V868" i="1"/>
  <c r="W868" i="1" s="1"/>
  <c r="V869" i="1"/>
  <c r="W869" i="1" s="1"/>
  <c r="V870" i="1"/>
  <c r="W870" i="1" s="1"/>
  <c r="V871" i="1"/>
  <c r="W871" i="1" s="1"/>
  <c r="V872" i="1"/>
  <c r="W872" i="1" s="1"/>
  <c r="V873" i="1"/>
  <c r="W873" i="1" s="1"/>
  <c r="V874" i="1"/>
  <c r="W874" i="1" s="1"/>
  <c r="V875" i="1"/>
  <c r="W875" i="1" s="1"/>
  <c r="V876" i="1"/>
  <c r="W876" i="1" s="1"/>
  <c r="V877" i="1"/>
  <c r="W877" i="1" s="1"/>
  <c r="V878" i="1"/>
  <c r="W878" i="1" s="1"/>
  <c r="V282" i="1"/>
  <c r="W282" i="1" s="1"/>
  <c r="V879" i="1"/>
  <c r="W879" i="1" s="1"/>
  <c r="V880" i="1"/>
  <c r="W880" i="1" s="1"/>
  <c r="V881" i="1"/>
  <c r="W881" i="1" s="1"/>
  <c r="V882" i="1"/>
  <c r="W882" i="1" s="1"/>
  <c r="V883" i="1"/>
  <c r="W883" i="1" s="1"/>
  <c r="V884" i="1"/>
  <c r="W884" i="1" s="1"/>
  <c r="V885" i="1"/>
  <c r="W885" i="1" s="1"/>
  <c r="V886" i="1"/>
  <c r="W886" i="1" s="1"/>
  <c r="V887" i="1"/>
  <c r="W887" i="1" s="1"/>
  <c r="V888" i="1"/>
  <c r="W888" i="1" s="1"/>
  <c r="V889" i="1"/>
  <c r="W889" i="1" s="1"/>
  <c r="V890" i="1"/>
  <c r="W890" i="1" s="1"/>
  <c r="V891" i="1"/>
  <c r="W891" i="1" s="1"/>
  <c r="V892" i="1"/>
  <c r="W892" i="1" s="1"/>
  <c r="V893" i="1"/>
  <c r="W893" i="1" s="1"/>
  <c r="V894" i="1"/>
  <c r="W894" i="1" s="1"/>
  <c r="V895" i="1"/>
  <c r="W895" i="1" s="1"/>
  <c r="V896" i="1"/>
  <c r="W896" i="1" s="1"/>
  <c r="V897" i="1"/>
  <c r="W897" i="1" s="1"/>
  <c r="V898" i="1"/>
  <c r="W898" i="1" s="1"/>
  <c r="V899" i="1"/>
  <c r="W899" i="1" s="1"/>
  <c r="V900" i="1"/>
  <c r="W900" i="1" s="1"/>
  <c r="V901" i="1"/>
  <c r="W901" i="1" s="1"/>
  <c r="V283" i="1"/>
  <c r="W283" i="1" s="1"/>
  <c r="V284" i="1"/>
  <c r="W284" i="1" s="1"/>
  <c r="V902" i="1"/>
  <c r="W902" i="1" s="1"/>
  <c r="V903" i="1"/>
  <c r="W903" i="1" s="1"/>
  <c r="V904" i="1"/>
  <c r="W904" i="1" s="1"/>
  <c r="V347" i="1"/>
  <c r="W347" i="1" s="1"/>
  <c r="V905" i="1"/>
  <c r="W905" i="1" s="1"/>
  <c r="V906" i="1"/>
  <c r="W906" i="1" s="1"/>
  <c r="V907" i="1"/>
  <c r="W907" i="1" s="1"/>
  <c r="V908" i="1"/>
  <c r="W908" i="1" s="1"/>
  <c r="V909" i="1"/>
  <c r="W909" i="1" s="1"/>
  <c r="V910" i="1"/>
  <c r="W910" i="1" s="1"/>
  <c r="V911" i="1"/>
  <c r="W911" i="1" s="1"/>
  <c r="V285" i="1"/>
  <c r="W285" i="1" s="1"/>
  <c r="V912" i="1"/>
  <c r="W912" i="1" s="1"/>
  <c r="V913" i="1"/>
  <c r="W913" i="1" s="1"/>
  <c r="V914" i="1"/>
  <c r="W914" i="1" s="1"/>
  <c r="V915" i="1"/>
  <c r="W915" i="1" s="1"/>
  <c r="V916" i="1"/>
  <c r="W916" i="1" s="1"/>
  <c r="V917" i="1"/>
  <c r="W917" i="1" s="1"/>
  <c r="V918" i="1"/>
  <c r="W918" i="1" s="1"/>
  <c r="V919" i="1"/>
  <c r="W919" i="1" s="1"/>
  <c r="V920" i="1"/>
  <c r="W920" i="1" s="1"/>
  <c r="V921" i="1"/>
  <c r="W921" i="1" s="1"/>
  <c r="V922" i="1"/>
  <c r="W922" i="1" s="1"/>
  <c r="V923" i="1"/>
  <c r="W923" i="1" s="1"/>
  <c r="V924" i="1"/>
  <c r="W924" i="1" s="1"/>
  <c r="V925" i="1"/>
  <c r="W925" i="1" s="1"/>
  <c r="V926" i="1"/>
  <c r="W926" i="1" s="1"/>
  <c r="V927" i="1"/>
  <c r="W927" i="1" s="1"/>
  <c r="V928" i="1"/>
  <c r="W928" i="1" s="1"/>
  <c r="V348" i="1"/>
  <c r="W348" i="1" s="1"/>
  <c r="V929" i="1"/>
  <c r="W929" i="1" s="1"/>
  <c r="V930" i="1"/>
  <c r="W930" i="1" s="1"/>
  <c r="V931" i="1"/>
  <c r="W931" i="1" s="1"/>
  <c r="V932" i="1"/>
  <c r="W932" i="1" s="1"/>
  <c r="V933" i="1"/>
  <c r="W933" i="1" s="1"/>
  <c r="V934" i="1"/>
  <c r="W934" i="1" s="1"/>
  <c r="V935" i="1"/>
  <c r="W935" i="1" s="1"/>
  <c r="V936" i="1"/>
  <c r="W936" i="1" s="1"/>
  <c r="V937" i="1"/>
  <c r="W937" i="1" s="1"/>
  <c r="V938" i="1"/>
  <c r="W938" i="1" s="1"/>
  <c r="V939" i="1"/>
  <c r="W939" i="1" s="1"/>
  <c r="V940" i="1"/>
  <c r="W940" i="1" s="1"/>
  <c r="V286" i="1"/>
  <c r="W286" i="1" s="1"/>
  <c r="V349" i="1"/>
  <c r="W349" i="1" s="1"/>
  <c r="V941" i="1"/>
  <c r="W941" i="1" s="1"/>
  <c r="V942" i="1"/>
  <c r="W942" i="1" s="1"/>
  <c r="V943" i="1"/>
  <c r="W943" i="1" s="1"/>
  <c r="V944" i="1"/>
  <c r="W944" i="1" s="1"/>
  <c r="V958" i="1"/>
  <c r="W958" i="1" s="1"/>
  <c r="V959" i="1"/>
  <c r="W959" i="1" s="1"/>
  <c r="V5" i="1"/>
  <c r="B256" i="8"/>
  <c r="B241" i="8"/>
  <c r="B186" i="8"/>
  <c r="W988" i="1"/>
  <c r="W987" i="1"/>
  <c r="W986" i="1"/>
  <c r="W985" i="1"/>
  <c r="W984" i="1"/>
  <c r="W983" i="1"/>
  <c r="W982" i="1"/>
  <c r="W981" i="1"/>
  <c r="W980" i="1"/>
  <c r="W979" i="1"/>
  <c r="U6" i="1"/>
  <c r="U7" i="1"/>
  <c r="U8" i="1"/>
  <c r="U9" i="1"/>
  <c r="U10" i="1"/>
  <c r="U11" i="1"/>
  <c r="U12" i="1"/>
  <c r="U13" i="1"/>
  <c r="U14" i="1"/>
  <c r="U15" i="1"/>
  <c r="U16" i="1"/>
  <c r="U17" i="1"/>
  <c r="U350" i="1"/>
  <c r="U18" i="1"/>
  <c r="U945" i="1"/>
  <c r="U19" i="1"/>
  <c r="U20" i="1"/>
  <c r="U21" i="1"/>
  <c r="U22" i="1"/>
  <c r="U23" i="1"/>
  <c r="U24" i="1"/>
  <c r="U25" i="1"/>
  <c r="U26" i="1"/>
  <c r="U27" i="1"/>
  <c r="U28" i="1"/>
  <c r="U29" i="1"/>
  <c r="U30" i="1"/>
  <c r="U946" i="1"/>
  <c r="U351" i="1"/>
  <c r="U287" i="1"/>
  <c r="U947" i="1"/>
  <c r="U948" i="1"/>
  <c r="U352" i="1"/>
  <c r="U31" i="1"/>
  <c r="U353" i="1"/>
  <c r="U949" i="1"/>
  <c r="U32" i="1"/>
  <c r="U354" i="1"/>
  <c r="U33" i="1"/>
  <c r="U355" i="1"/>
  <c r="U950" i="1"/>
  <c r="U34" i="1"/>
  <c r="U35" i="1"/>
  <c r="U36" i="1"/>
  <c r="U37" i="1"/>
  <c r="U38" i="1"/>
  <c r="U39" i="1"/>
  <c r="U40" i="1"/>
  <c r="U41" i="1"/>
  <c r="U288" i="1"/>
  <c r="U42" i="1"/>
  <c r="U43" i="1"/>
  <c r="U44" i="1"/>
  <c r="U45" i="1"/>
  <c r="U46" i="1"/>
  <c r="U47" i="1"/>
  <c r="U289" i="1"/>
  <c r="U356" i="1"/>
  <c r="U48" i="1"/>
  <c r="U290" i="1"/>
  <c r="U291" i="1"/>
  <c r="U357" i="1"/>
  <c r="U49" i="1"/>
  <c r="U358" i="1"/>
  <c r="U50" i="1"/>
  <c r="U359" i="1"/>
  <c r="U51" i="1"/>
  <c r="U52" i="1"/>
  <c r="U53" i="1"/>
  <c r="U54" i="1"/>
  <c r="U55" i="1"/>
  <c r="U56" i="1"/>
  <c r="U57" i="1"/>
  <c r="U58" i="1"/>
  <c r="U59" i="1"/>
  <c r="U60" i="1"/>
  <c r="U61" i="1"/>
  <c r="U62" i="1"/>
  <c r="U63" i="1"/>
  <c r="U64" i="1"/>
  <c r="U65" i="1"/>
  <c r="U360" i="1"/>
  <c r="U66" i="1"/>
  <c r="U67" i="1"/>
  <c r="U68" i="1"/>
  <c r="U69" i="1"/>
  <c r="U70" i="1"/>
  <c r="U71" i="1"/>
  <c r="U72" i="1"/>
  <c r="U73" i="1"/>
  <c r="U74" i="1"/>
  <c r="U75" i="1"/>
  <c r="U76" i="1"/>
  <c r="U77" i="1"/>
  <c r="U951" i="1"/>
  <c r="U78" i="1"/>
  <c r="U79" i="1"/>
  <c r="U361" i="1"/>
  <c r="U80" i="1"/>
  <c r="U81" i="1"/>
  <c r="U82" i="1"/>
  <c r="U83" i="1"/>
  <c r="U84" i="1"/>
  <c r="U85" i="1"/>
  <c r="U362" i="1"/>
  <c r="U86" i="1"/>
  <c r="U363" i="1"/>
  <c r="U364" i="1"/>
  <c r="U87" i="1"/>
  <c r="U292" i="1"/>
  <c r="U293" i="1"/>
  <c r="U88" i="1"/>
  <c r="U365" i="1"/>
  <c r="U89" i="1"/>
  <c r="U366" i="1"/>
  <c r="U294" i="1"/>
  <c r="U90" i="1"/>
  <c r="U295" i="1"/>
  <c r="U296" i="1"/>
  <c r="U367" i="1"/>
  <c r="U368" i="1"/>
  <c r="U369" i="1"/>
  <c r="U370" i="1"/>
  <c r="U371" i="1"/>
  <c r="U372" i="1"/>
  <c r="U373" i="1"/>
  <c r="U374" i="1"/>
  <c r="U297" i="1"/>
  <c r="U375" i="1"/>
  <c r="U376" i="1"/>
  <c r="U377" i="1"/>
  <c r="U378" i="1"/>
  <c r="U379" i="1"/>
  <c r="U91" i="1"/>
  <c r="U380" i="1"/>
  <c r="U381" i="1"/>
  <c r="U298" i="1"/>
  <c r="U382" i="1"/>
  <c r="U383" i="1"/>
  <c r="U384" i="1"/>
  <c r="U299" i="1"/>
  <c r="U385" i="1"/>
  <c r="U386" i="1"/>
  <c r="U387" i="1"/>
  <c r="U388" i="1"/>
  <c r="U92" i="1"/>
  <c r="U389" i="1"/>
  <c r="U390" i="1"/>
  <c r="U391" i="1"/>
  <c r="U392" i="1"/>
  <c r="U93" i="1"/>
  <c r="U393" i="1"/>
  <c r="U394" i="1"/>
  <c r="U395" i="1"/>
  <c r="U94" i="1"/>
  <c r="U95" i="1"/>
  <c r="U300" i="1"/>
  <c r="U96" i="1"/>
  <c r="U97" i="1"/>
  <c r="U952" i="1"/>
  <c r="U98" i="1"/>
  <c r="U99" i="1"/>
  <c r="U301" i="1"/>
  <c r="U100" i="1"/>
  <c r="U101" i="1"/>
  <c r="U102" i="1"/>
  <c r="U396" i="1"/>
  <c r="U103" i="1"/>
  <c r="U104" i="1"/>
  <c r="U397" i="1"/>
  <c r="U302" i="1"/>
  <c r="U953" i="1"/>
  <c r="U398" i="1"/>
  <c r="U105" i="1"/>
  <c r="U399" i="1"/>
  <c r="U400" i="1"/>
  <c r="U106" i="1"/>
  <c r="U303" i="1"/>
  <c r="U401" i="1"/>
  <c r="U107" i="1"/>
  <c r="U108" i="1"/>
  <c r="U109" i="1"/>
  <c r="U304" i="1"/>
  <c r="U402" i="1"/>
  <c r="U403" i="1"/>
  <c r="U404" i="1"/>
  <c r="U110" i="1"/>
  <c r="U111" i="1"/>
  <c r="U112" i="1"/>
  <c r="U405" i="1"/>
  <c r="U113" i="1"/>
  <c r="U406" i="1"/>
  <c r="U114" i="1"/>
  <c r="U115" i="1"/>
  <c r="U407" i="1"/>
  <c r="U408" i="1"/>
  <c r="U116" i="1"/>
  <c r="U117" i="1"/>
  <c r="U409" i="1"/>
  <c r="U410" i="1"/>
  <c r="U118" i="1"/>
  <c r="U411" i="1"/>
  <c r="U119" i="1"/>
  <c r="U120" i="1"/>
  <c r="U412" i="1"/>
  <c r="U413" i="1"/>
  <c r="U414" i="1"/>
  <c r="U415" i="1"/>
  <c r="U416" i="1"/>
  <c r="U417" i="1"/>
  <c r="U121" i="1"/>
  <c r="U418" i="1"/>
  <c r="U305" i="1"/>
  <c r="U419" i="1"/>
  <c r="U420" i="1"/>
  <c r="U421" i="1"/>
  <c r="U422" i="1"/>
  <c r="U122" i="1"/>
  <c r="U123" i="1"/>
  <c r="U124" i="1"/>
  <c r="U125" i="1"/>
  <c r="U126" i="1"/>
  <c r="U423" i="1"/>
  <c r="U127" i="1"/>
  <c r="U128" i="1"/>
  <c r="U424" i="1"/>
  <c r="U129" i="1"/>
  <c r="U425" i="1"/>
  <c r="U130" i="1"/>
  <c r="U131" i="1"/>
  <c r="U132" i="1"/>
  <c r="U133" i="1"/>
  <c r="U134" i="1"/>
  <c r="U954" i="1"/>
  <c r="U135" i="1"/>
  <c r="U426" i="1"/>
  <c r="U427" i="1"/>
  <c r="U428" i="1"/>
  <c r="U136" i="1"/>
  <c r="U306" i="1"/>
  <c r="U429" i="1"/>
  <c r="U430" i="1"/>
  <c r="U431" i="1"/>
  <c r="U432" i="1"/>
  <c r="U137" i="1"/>
  <c r="U955" i="1"/>
  <c r="U433" i="1"/>
  <c r="U434" i="1"/>
  <c r="U307" i="1"/>
  <c r="U435" i="1"/>
  <c r="U138" i="1"/>
  <c r="U139" i="1"/>
  <c r="U140" i="1"/>
  <c r="U308" i="1"/>
  <c r="U436" i="1"/>
  <c r="U437" i="1"/>
  <c r="U141" i="1"/>
  <c r="U438" i="1"/>
  <c r="U142" i="1"/>
  <c r="U143" i="1"/>
  <c r="U439" i="1"/>
  <c r="U309" i="1"/>
  <c r="U144" i="1"/>
  <c r="U440" i="1"/>
  <c r="U145" i="1"/>
  <c r="U310" i="1"/>
  <c r="U146" i="1"/>
  <c r="U147" i="1"/>
  <c r="U311" i="1"/>
  <c r="U312" i="1"/>
  <c r="U148" i="1"/>
  <c r="U441" i="1"/>
  <c r="U149" i="1"/>
  <c r="U150" i="1"/>
  <c r="U151" i="1"/>
  <c r="U152" i="1"/>
  <c r="U442" i="1"/>
  <c r="U443" i="1"/>
  <c r="U444" i="1"/>
  <c r="U445" i="1"/>
  <c r="U153" i="1"/>
  <c r="U446" i="1"/>
  <c r="U447" i="1"/>
  <c r="U448" i="1"/>
  <c r="U449" i="1"/>
  <c r="U154" i="1"/>
  <c r="U450" i="1"/>
  <c r="U155" i="1"/>
  <c r="U451" i="1"/>
  <c r="U452" i="1"/>
  <c r="U453" i="1"/>
  <c r="U156" i="1"/>
  <c r="U157" i="1"/>
  <c r="U158" i="1"/>
  <c r="U159" i="1"/>
  <c r="U454" i="1"/>
  <c r="U455" i="1"/>
  <c r="U313" i="1"/>
  <c r="U160" i="1"/>
  <c r="U161" i="1"/>
  <c r="U314"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315" i="1"/>
  <c r="U483" i="1"/>
  <c r="U484" i="1"/>
  <c r="U485" i="1"/>
  <c r="U486" i="1"/>
  <c r="U487" i="1"/>
  <c r="U488" i="1"/>
  <c r="U489" i="1"/>
  <c r="U490" i="1"/>
  <c r="U491" i="1"/>
  <c r="U316" i="1"/>
  <c r="U317"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318" i="1"/>
  <c r="U319" i="1"/>
  <c r="U535" i="1"/>
  <c r="U536" i="1"/>
  <c r="U537" i="1"/>
  <c r="U538" i="1"/>
  <c r="U539" i="1"/>
  <c r="U540" i="1"/>
  <c r="U541" i="1"/>
  <c r="U542" i="1"/>
  <c r="U543" i="1"/>
  <c r="U544" i="1"/>
  <c r="U545" i="1"/>
  <c r="U546" i="1"/>
  <c r="U547" i="1"/>
  <c r="U548" i="1"/>
  <c r="U162"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956" i="1"/>
  <c r="U163" i="1"/>
  <c r="U579" i="1"/>
  <c r="U580" i="1"/>
  <c r="U581" i="1"/>
  <c r="U582" i="1"/>
  <c r="U583" i="1"/>
  <c r="U584" i="1"/>
  <c r="U585" i="1"/>
  <c r="U586" i="1"/>
  <c r="U587" i="1"/>
  <c r="U164" i="1"/>
  <c r="U588" i="1"/>
  <c r="U589" i="1"/>
  <c r="U590" i="1"/>
  <c r="U591" i="1"/>
  <c r="U592" i="1"/>
  <c r="U593" i="1"/>
  <c r="U165" i="1"/>
  <c r="U166" i="1"/>
  <c r="U594" i="1"/>
  <c r="U167" i="1"/>
  <c r="U595" i="1"/>
  <c r="U596" i="1"/>
  <c r="U168" i="1"/>
  <c r="U597" i="1"/>
  <c r="U169" i="1"/>
  <c r="U598" i="1"/>
  <c r="U170" i="1"/>
  <c r="U599" i="1"/>
  <c r="U320" i="1"/>
  <c r="U600" i="1"/>
  <c r="U601" i="1"/>
  <c r="U602" i="1"/>
  <c r="U321" i="1"/>
  <c r="U603" i="1"/>
  <c r="U604" i="1"/>
  <c r="U605" i="1"/>
  <c r="U606" i="1"/>
  <c r="U607" i="1"/>
  <c r="U608" i="1"/>
  <c r="U609" i="1"/>
  <c r="U171" i="1"/>
  <c r="U610" i="1"/>
  <c r="U611" i="1"/>
  <c r="U612" i="1"/>
  <c r="U613" i="1"/>
  <c r="U614" i="1"/>
  <c r="U615" i="1"/>
  <c r="U616" i="1"/>
  <c r="U617" i="1"/>
  <c r="U618" i="1"/>
  <c r="U619" i="1"/>
  <c r="U322" i="1"/>
  <c r="U620" i="1"/>
  <c r="U621" i="1"/>
  <c r="U622" i="1"/>
  <c r="U323" i="1"/>
  <c r="U172" i="1"/>
  <c r="U623" i="1"/>
  <c r="U624" i="1"/>
  <c r="U625" i="1"/>
  <c r="U324" i="1"/>
  <c r="U626" i="1"/>
  <c r="U627" i="1"/>
  <c r="U173" i="1"/>
  <c r="U628" i="1"/>
  <c r="U629" i="1"/>
  <c r="U325" i="1"/>
  <c r="U630" i="1"/>
  <c r="U326" i="1"/>
  <c r="U631" i="1"/>
  <c r="U174" i="1"/>
  <c r="U632" i="1"/>
  <c r="U175" i="1"/>
  <c r="U633" i="1"/>
  <c r="U634" i="1"/>
  <c r="U327" i="1"/>
  <c r="U176" i="1"/>
  <c r="U635" i="1"/>
  <c r="U177" i="1"/>
  <c r="U636" i="1"/>
  <c r="U637" i="1"/>
  <c r="U638" i="1"/>
  <c r="U639" i="1"/>
  <c r="U640" i="1"/>
  <c r="U328" i="1"/>
  <c r="U641" i="1"/>
  <c r="U642" i="1"/>
  <c r="U643" i="1"/>
  <c r="U644" i="1"/>
  <c r="U645" i="1"/>
  <c r="U646" i="1"/>
  <c r="U647" i="1"/>
  <c r="U329" i="1"/>
  <c r="U648" i="1"/>
  <c r="U649" i="1"/>
  <c r="U650" i="1"/>
  <c r="U651" i="1"/>
  <c r="U330" i="1"/>
  <c r="U652" i="1"/>
  <c r="U653" i="1"/>
  <c r="U654" i="1"/>
  <c r="U655" i="1"/>
  <c r="U178" i="1"/>
  <c r="U331" i="1"/>
  <c r="U656" i="1"/>
  <c r="U179" i="1"/>
  <c r="U180" i="1"/>
  <c r="U657" i="1"/>
  <c r="U658" i="1"/>
  <c r="U181" i="1"/>
  <c r="U182" i="1"/>
  <c r="U183" i="1"/>
  <c r="U184" i="1"/>
  <c r="U659" i="1"/>
  <c r="U660" i="1"/>
  <c r="U661" i="1"/>
  <c r="U332" i="1"/>
  <c r="U185" i="1"/>
  <c r="U186" i="1"/>
  <c r="U333" i="1"/>
  <c r="U662" i="1"/>
  <c r="U663" i="1"/>
  <c r="U187" i="1"/>
  <c r="U664" i="1"/>
  <c r="U665" i="1"/>
  <c r="U666" i="1"/>
  <c r="U667" i="1"/>
  <c r="U668" i="1"/>
  <c r="U669" i="1"/>
  <c r="U670" i="1"/>
  <c r="U671" i="1"/>
  <c r="U672" i="1"/>
  <c r="U673" i="1"/>
  <c r="U188" i="1"/>
  <c r="U189" i="1"/>
  <c r="U674" i="1"/>
  <c r="U675" i="1"/>
  <c r="U676" i="1"/>
  <c r="U190" i="1"/>
  <c r="U677" i="1"/>
  <c r="U191" i="1"/>
  <c r="U678" i="1"/>
  <c r="U679" i="1"/>
  <c r="U680" i="1"/>
  <c r="U681" i="1"/>
  <c r="U682" i="1"/>
  <c r="U192" i="1"/>
  <c r="U683" i="1"/>
  <c r="U684" i="1"/>
  <c r="U334" i="1"/>
  <c r="U685" i="1"/>
  <c r="U686" i="1"/>
  <c r="U193" i="1"/>
  <c r="U194" i="1"/>
  <c r="U687" i="1"/>
  <c r="U195" i="1"/>
  <c r="U688" i="1"/>
  <c r="U196" i="1"/>
  <c r="U335" i="1"/>
  <c r="U336" i="1"/>
  <c r="U689" i="1"/>
  <c r="U337" i="1"/>
  <c r="U690" i="1"/>
  <c r="U691" i="1"/>
  <c r="U197" i="1"/>
  <c r="U692" i="1"/>
  <c r="U198" i="1"/>
  <c r="U199" i="1"/>
  <c r="U693" i="1"/>
  <c r="U200" i="1"/>
  <c r="U201" i="1"/>
  <c r="U202" i="1"/>
  <c r="U694" i="1"/>
  <c r="U203" i="1"/>
  <c r="U695" i="1"/>
  <c r="U696" i="1"/>
  <c r="U204" i="1"/>
  <c r="U697" i="1"/>
  <c r="U698" i="1"/>
  <c r="U205" i="1"/>
  <c r="U206" i="1"/>
  <c r="U207" i="1"/>
  <c r="U699" i="1"/>
  <c r="U700" i="1"/>
  <c r="U701" i="1"/>
  <c r="U208" i="1"/>
  <c r="U702" i="1"/>
  <c r="U703" i="1"/>
  <c r="U704" i="1"/>
  <c r="U705" i="1"/>
  <c r="U706" i="1"/>
  <c r="U707" i="1"/>
  <c r="U708" i="1"/>
  <c r="U709" i="1"/>
  <c r="U710" i="1"/>
  <c r="U711" i="1"/>
  <c r="U209" i="1"/>
  <c r="U338" i="1"/>
  <c r="U210" i="1"/>
  <c r="U712" i="1"/>
  <c r="U713" i="1"/>
  <c r="U714" i="1"/>
  <c r="U715" i="1"/>
  <c r="U211" i="1"/>
  <c r="U212" i="1"/>
  <c r="U716" i="1"/>
  <c r="U213" i="1"/>
  <c r="U717" i="1"/>
  <c r="U718" i="1"/>
  <c r="U719" i="1"/>
  <c r="U720" i="1"/>
  <c r="U721" i="1"/>
  <c r="U722" i="1"/>
  <c r="U723" i="1"/>
  <c r="U724" i="1"/>
  <c r="U214" i="1"/>
  <c r="U725" i="1"/>
  <c r="U726" i="1"/>
  <c r="U727" i="1"/>
  <c r="U728" i="1"/>
  <c r="U729" i="1"/>
  <c r="U730" i="1"/>
  <c r="U731" i="1"/>
  <c r="U732" i="1"/>
  <c r="U733" i="1"/>
  <c r="U215" i="1"/>
  <c r="U734" i="1"/>
  <c r="U735" i="1"/>
  <c r="U216" i="1"/>
  <c r="U736" i="1"/>
  <c r="U737" i="1"/>
  <c r="U738" i="1"/>
  <c r="U339" i="1"/>
  <c r="U739" i="1"/>
  <c r="U740" i="1"/>
  <c r="U741" i="1"/>
  <c r="U742" i="1"/>
  <c r="U743" i="1"/>
  <c r="U744" i="1"/>
  <c r="U745" i="1"/>
  <c r="U746" i="1"/>
  <c r="U747" i="1"/>
  <c r="U748" i="1"/>
  <c r="U749" i="1"/>
  <c r="U750" i="1"/>
  <c r="U751" i="1"/>
  <c r="U340" i="1"/>
  <c r="U752" i="1"/>
  <c r="U753" i="1"/>
  <c r="U754" i="1"/>
  <c r="U755" i="1"/>
  <c r="U756" i="1"/>
  <c r="U757" i="1"/>
  <c r="U758" i="1"/>
  <c r="U759" i="1"/>
  <c r="U760" i="1"/>
  <c r="U761" i="1"/>
  <c r="U762" i="1"/>
  <c r="U763" i="1"/>
  <c r="U764" i="1"/>
  <c r="U765" i="1"/>
  <c r="U766" i="1"/>
  <c r="U767" i="1"/>
  <c r="U341" i="1"/>
  <c r="U768" i="1"/>
  <c r="U217" i="1"/>
  <c r="U769" i="1"/>
  <c r="U770" i="1"/>
  <c r="U771" i="1"/>
  <c r="U772" i="1"/>
  <c r="U218" i="1"/>
  <c r="U219" i="1"/>
  <c r="U220" i="1"/>
  <c r="U342" i="1"/>
  <c r="U221" i="1"/>
  <c r="U957" i="1"/>
  <c r="U343" i="1"/>
  <c r="U222" i="1"/>
  <c r="U773" i="1"/>
  <c r="U774" i="1"/>
  <c r="U775" i="1"/>
  <c r="U776" i="1"/>
  <c r="U777" i="1"/>
  <c r="U223" i="1"/>
  <c r="U224" i="1"/>
  <c r="U778" i="1"/>
  <c r="U779" i="1"/>
  <c r="U780" i="1"/>
  <c r="U781" i="1"/>
  <c r="U782" i="1"/>
  <c r="U783" i="1"/>
  <c r="U225" i="1"/>
  <c r="U784" i="1"/>
  <c r="U226" i="1"/>
  <c r="U785" i="1"/>
  <c r="U786" i="1"/>
  <c r="U787" i="1"/>
  <c r="U788" i="1"/>
  <c r="U789" i="1"/>
  <c r="U790" i="1"/>
  <c r="U791" i="1"/>
  <c r="U792" i="1"/>
  <c r="U793" i="1"/>
  <c r="U794" i="1"/>
  <c r="U795" i="1"/>
  <c r="U796" i="1"/>
  <c r="U797" i="1"/>
  <c r="U798" i="1"/>
  <c r="U799" i="1"/>
  <c r="U800" i="1"/>
  <c r="U801" i="1"/>
  <c r="U227" i="1"/>
  <c r="U228" i="1"/>
  <c r="U802" i="1"/>
  <c r="U803" i="1"/>
  <c r="U804" i="1"/>
  <c r="U229" i="1"/>
  <c r="U805" i="1"/>
  <c r="U230" i="1"/>
  <c r="U231" i="1"/>
  <c r="U232" i="1"/>
  <c r="U806" i="1"/>
  <c r="U233" i="1"/>
  <c r="U807" i="1"/>
  <c r="U234" i="1"/>
  <c r="U235" i="1"/>
  <c r="U236" i="1"/>
  <c r="U237" i="1"/>
  <c r="U238" i="1"/>
  <c r="U239" i="1"/>
  <c r="U240" i="1"/>
  <c r="U808" i="1"/>
  <c r="U241" i="1"/>
  <c r="U809" i="1"/>
  <c r="U242" i="1"/>
  <c r="U243" i="1"/>
  <c r="U244" i="1"/>
  <c r="U810" i="1"/>
  <c r="U245" i="1"/>
  <c r="U246" i="1"/>
  <c r="U247" i="1"/>
  <c r="U811" i="1"/>
  <c r="U812" i="1"/>
  <c r="U248" i="1"/>
  <c r="U813" i="1"/>
  <c r="U814" i="1"/>
  <c r="U249" i="1"/>
  <c r="U815" i="1"/>
  <c r="U250" i="1"/>
  <c r="U251" i="1"/>
  <c r="U252" i="1"/>
  <c r="U253" i="1"/>
  <c r="U816" i="1"/>
  <c r="U254" i="1"/>
  <c r="U817" i="1"/>
  <c r="U818" i="1"/>
  <c r="U255" i="1"/>
  <c r="U256" i="1"/>
  <c r="U257" i="1"/>
  <c r="U819" i="1"/>
  <c r="U820" i="1"/>
  <c r="U821" i="1"/>
  <c r="U822" i="1"/>
  <c r="U823" i="1"/>
  <c r="U824" i="1"/>
  <c r="U825" i="1"/>
  <c r="U826" i="1"/>
  <c r="U827" i="1"/>
  <c r="U258" i="1"/>
  <c r="U259" i="1"/>
  <c r="U260" i="1"/>
  <c r="U261" i="1"/>
  <c r="U262" i="1"/>
  <c r="U263" i="1"/>
  <c r="U264" i="1"/>
  <c r="U265" i="1"/>
  <c r="U266" i="1"/>
  <c r="U828" i="1"/>
  <c r="U267" i="1"/>
  <c r="U268" i="1"/>
  <c r="U269" i="1"/>
  <c r="U270" i="1"/>
  <c r="U271" i="1"/>
  <c r="U272" i="1"/>
  <c r="U273" i="1"/>
  <c r="U274" i="1"/>
  <c r="U275" i="1"/>
  <c r="U276" i="1"/>
  <c r="U829" i="1"/>
  <c r="U277" i="1"/>
  <c r="U344" i="1"/>
  <c r="U278" i="1"/>
  <c r="U830" i="1"/>
  <c r="U831" i="1"/>
  <c r="U832" i="1"/>
  <c r="U279" i="1"/>
  <c r="U833" i="1"/>
  <c r="U280" i="1"/>
  <c r="U834" i="1"/>
  <c r="U281" i="1"/>
  <c r="U835" i="1"/>
  <c r="U836" i="1"/>
  <c r="U837" i="1"/>
  <c r="U345" i="1"/>
  <c r="U838" i="1"/>
  <c r="U839" i="1"/>
  <c r="U840" i="1"/>
  <c r="U841" i="1"/>
  <c r="U842" i="1"/>
  <c r="U843" i="1"/>
  <c r="U844" i="1"/>
  <c r="U845" i="1"/>
  <c r="U846" i="1"/>
  <c r="U847" i="1"/>
  <c r="U848" i="1"/>
  <c r="U849" i="1"/>
  <c r="U850" i="1"/>
  <c r="U851" i="1"/>
  <c r="U852" i="1"/>
  <c r="U853" i="1"/>
  <c r="U854" i="1"/>
  <c r="U855" i="1"/>
  <c r="U856" i="1"/>
  <c r="U857" i="1"/>
  <c r="U858" i="1"/>
  <c r="U346" i="1"/>
  <c r="U859" i="1"/>
  <c r="U860" i="1"/>
  <c r="U861" i="1"/>
  <c r="U862" i="1"/>
  <c r="U863" i="1"/>
  <c r="U864" i="1"/>
  <c r="U865" i="1"/>
  <c r="U866" i="1"/>
  <c r="U867" i="1"/>
  <c r="U868" i="1"/>
  <c r="U869" i="1"/>
  <c r="U870" i="1"/>
  <c r="U871" i="1"/>
  <c r="U872" i="1"/>
  <c r="U873" i="1"/>
  <c r="U874" i="1"/>
  <c r="U875" i="1"/>
  <c r="U876" i="1"/>
  <c r="U877" i="1"/>
  <c r="U878" i="1"/>
  <c r="U282" i="1"/>
  <c r="U879" i="1"/>
  <c r="U880" i="1"/>
  <c r="U881" i="1"/>
  <c r="U882" i="1"/>
  <c r="U883" i="1"/>
  <c r="U884" i="1"/>
  <c r="U885" i="1"/>
  <c r="U886" i="1"/>
  <c r="U887" i="1"/>
  <c r="U888" i="1"/>
  <c r="U889" i="1"/>
  <c r="U890" i="1"/>
  <c r="U891" i="1"/>
  <c r="U892" i="1"/>
  <c r="U893" i="1"/>
  <c r="U894" i="1"/>
  <c r="U895" i="1"/>
  <c r="U896" i="1"/>
  <c r="U897" i="1"/>
  <c r="U898" i="1"/>
  <c r="U899" i="1"/>
  <c r="U900" i="1"/>
  <c r="U901" i="1"/>
  <c r="U283" i="1"/>
  <c r="U284" i="1"/>
  <c r="U902" i="1"/>
  <c r="U903" i="1"/>
  <c r="U904" i="1"/>
  <c r="U347" i="1"/>
  <c r="U905" i="1"/>
  <c r="U906" i="1"/>
  <c r="U907" i="1"/>
  <c r="U908" i="1"/>
  <c r="U909" i="1"/>
  <c r="U910" i="1"/>
  <c r="U911" i="1"/>
  <c r="U285" i="1"/>
  <c r="U912" i="1"/>
  <c r="U913" i="1"/>
  <c r="U914" i="1"/>
  <c r="U915" i="1"/>
  <c r="U916" i="1"/>
  <c r="U917" i="1"/>
  <c r="U918" i="1"/>
  <c r="U919" i="1"/>
  <c r="U920" i="1"/>
  <c r="U921" i="1"/>
  <c r="U922" i="1"/>
  <c r="U923" i="1"/>
  <c r="U924" i="1"/>
  <c r="U925" i="1"/>
  <c r="U926" i="1"/>
  <c r="U927" i="1"/>
  <c r="U928" i="1"/>
  <c r="U348" i="1"/>
  <c r="U929" i="1"/>
  <c r="U930" i="1"/>
  <c r="U931" i="1"/>
  <c r="U932" i="1"/>
  <c r="U933" i="1"/>
  <c r="U934" i="1"/>
  <c r="U935" i="1"/>
  <c r="U936" i="1"/>
  <c r="U937" i="1"/>
  <c r="U938" i="1"/>
  <c r="U939" i="1"/>
  <c r="U940" i="1"/>
  <c r="U286" i="1"/>
  <c r="U349" i="1"/>
  <c r="U941" i="1"/>
  <c r="U942" i="1"/>
  <c r="U943" i="1"/>
  <c r="U944"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5" i="1"/>
  <c r="Y143" i="2" l="1"/>
  <c r="AA17" i="4"/>
  <c r="Z17" i="4"/>
  <c r="AA96" i="3"/>
  <c r="L18" i="8"/>
  <c r="N19" i="8"/>
  <c r="N15" i="8"/>
  <c r="AC96" i="3"/>
  <c r="Z6" i="3"/>
  <c r="N17" i="8"/>
  <c r="N16" i="8"/>
  <c r="L19" i="8"/>
  <c r="Y96" i="3"/>
  <c r="AA6" i="3"/>
  <c r="N18" i="8"/>
  <c r="L15" i="8"/>
  <c r="R6" i="2"/>
  <c r="M18" i="8" s="1"/>
  <c r="L17" i="8"/>
  <c r="L16" i="8"/>
  <c r="E396" i="8"/>
  <c r="D396" i="8"/>
  <c r="Y128" i="3"/>
  <c r="AC128" i="3"/>
  <c r="AA128" i="3"/>
  <c r="Z128" i="3"/>
  <c r="Y161" i="3"/>
  <c r="AC161" i="3"/>
  <c r="AA161" i="3"/>
  <c r="Z161" i="3"/>
  <c r="Y193" i="3"/>
  <c r="AC193" i="3"/>
  <c r="AA193" i="3"/>
  <c r="Z193" i="3"/>
  <c r="Y225" i="3"/>
  <c r="AC225" i="3"/>
  <c r="AA225" i="3"/>
  <c r="Z225" i="3"/>
  <c r="AC255" i="3"/>
  <c r="Z255" i="3"/>
  <c r="Y255" i="3"/>
  <c r="AA255" i="3"/>
  <c r="AC271" i="3"/>
  <c r="Z271" i="3"/>
  <c r="Y271" i="3"/>
  <c r="AA271" i="3"/>
  <c r="Y290" i="3"/>
  <c r="AC290" i="3"/>
  <c r="AA290" i="3"/>
  <c r="Z290" i="3"/>
  <c r="AC150" i="3"/>
  <c r="AA150" i="3"/>
  <c r="Z150" i="3"/>
  <c r="Y150" i="3"/>
  <c r="AC182" i="3"/>
  <c r="AA182" i="3"/>
  <c r="Z182" i="3"/>
  <c r="Y182" i="3"/>
  <c r="AC214" i="3"/>
  <c r="AA214" i="3"/>
  <c r="Z214" i="3"/>
  <c r="Y214" i="3"/>
  <c r="AC246" i="3"/>
  <c r="AA246" i="3"/>
  <c r="Z246" i="3"/>
  <c r="Y246" i="3"/>
  <c r="AA134" i="3"/>
  <c r="Z134" i="3"/>
  <c r="Y134" i="3"/>
  <c r="AC134" i="3"/>
  <c r="AA167" i="3"/>
  <c r="Z167" i="3"/>
  <c r="Y167" i="3"/>
  <c r="AC167" i="3"/>
  <c r="AA199" i="3"/>
  <c r="Z199" i="3"/>
  <c r="Y199" i="3"/>
  <c r="AC199" i="3"/>
  <c r="AA231" i="3"/>
  <c r="Z231" i="3"/>
  <c r="Y231" i="3"/>
  <c r="AC231" i="3"/>
  <c r="Z97" i="3"/>
  <c r="AA97" i="3"/>
  <c r="Y97" i="3"/>
  <c r="AC97" i="3"/>
  <c r="Z144" i="3"/>
  <c r="Y144" i="3"/>
  <c r="AC144" i="3"/>
  <c r="AA144" i="3"/>
  <c r="Z176" i="3"/>
  <c r="Y176" i="3"/>
  <c r="AC176" i="3"/>
  <c r="AA176" i="3"/>
  <c r="Z208" i="3"/>
  <c r="Y208" i="3"/>
  <c r="AC208" i="3"/>
  <c r="AA208" i="3"/>
  <c r="Z240" i="3"/>
  <c r="Y240" i="3"/>
  <c r="AC240" i="3"/>
  <c r="AA240" i="3"/>
  <c r="Y303" i="3"/>
  <c r="AC303" i="3"/>
  <c r="AA303" i="3"/>
  <c r="Z303" i="3"/>
  <c r="AC362" i="3"/>
  <c r="Z362" i="3"/>
  <c r="Y362" i="3"/>
  <c r="AA362" i="3"/>
  <c r="AC370" i="3"/>
  <c r="Z370" i="3"/>
  <c r="Y370" i="3"/>
  <c r="AA370" i="3"/>
  <c r="AC471" i="3"/>
  <c r="AA471" i="3"/>
  <c r="Y471" i="3"/>
  <c r="Z471" i="3"/>
  <c r="AA284" i="3"/>
  <c r="Z284" i="3"/>
  <c r="AC284" i="3"/>
  <c r="Y284" i="3"/>
  <c r="AC300" i="3"/>
  <c r="AA300" i="3"/>
  <c r="Z300" i="3"/>
  <c r="Y300" i="3"/>
  <c r="AC316" i="3"/>
  <c r="AA316" i="3"/>
  <c r="Z316" i="3"/>
  <c r="Y316" i="3"/>
  <c r="AC332" i="3"/>
  <c r="AA332" i="3"/>
  <c r="Z332" i="3"/>
  <c r="Y332" i="3"/>
  <c r="Y386" i="3"/>
  <c r="AC386" i="3"/>
  <c r="Z386" i="3"/>
  <c r="AA386" i="3"/>
  <c r="Y402" i="3"/>
  <c r="AC402" i="3"/>
  <c r="Z402" i="3"/>
  <c r="AA402" i="3"/>
  <c r="Y418" i="3"/>
  <c r="AC418" i="3"/>
  <c r="Z418" i="3"/>
  <c r="AA418" i="3"/>
  <c r="AC435" i="3"/>
  <c r="AA435" i="3"/>
  <c r="Y435" i="3"/>
  <c r="Z435" i="3"/>
  <c r="AC451" i="3"/>
  <c r="AA451" i="3"/>
  <c r="Y451" i="3"/>
  <c r="Z451" i="3"/>
  <c r="Z261" i="3"/>
  <c r="AC261" i="3"/>
  <c r="AA261" i="3"/>
  <c r="Y261" i="3"/>
  <c r="Z277" i="3"/>
  <c r="AC277" i="3"/>
  <c r="AA277" i="3"/>
  <c r="Y277" i="3"/>
  <c r="AA293" i="3"/>
  <c r="Z293" i="3"/>
  <c r="Y293" i="3"/>
  <c r="AC293" i="3"/>
  <c r="AA309" i="3"/>
  <c r="Z309" i="3"/>
  <c r="Y309" i="3"/>
  <c r="AC309" i="3"/>
  <c r="AA325" i="3"/>
  <c r="Z325" i="3"/>
  <c r="Y325" i="3"/>
  <c r="AC325" i="3"/>
  <c r="AC463" i="3"/>
  <c r="AA463" i="3"/>
  <c r="Y463" i="3"/>
  <c r="Z463" i="3"/>
  <c r="Z294" i="3"/>
  <c r="Y294" i="3"/>
  <c r="AC294" i="3"/>
  <c r="AA294" i="3"/>
  <c r="Z310" i="3"/>
  <c r="Y310" i="3"/>
  <c r="AC310" i="3"/>
  <c r="AA310" i="3"/>
  <c r="Z326" i="3"/>
  <c r="Y326" i="3"/>
  <c r="AC326" i="3"/>
  <c r="AA326" i="3"/>
  <c r="AA339" i="3"/>
  <c r="AC339" i="3"/>
  <c r="Z339" i="3"/>
  <c r="Y339" i="3"/>
  <c r="AA355" i="3"/>
  <c r="AC355" i="3"/>
  <c r="Z355" i="3"/>
  <c r="Y355" i="3"/>
  <c r="AA371" i="3"/>
  <c r="AC371" i="3"/>
  <c r="Z371" i="3"/>
  <c r="Y371" i="3"/>
  <c r="AC387" i="3"/>
  <c r="AA387" i="3"/>
  <c r="Z387" i="3"/>
  <c r="Y387" i="3"/>
  <c r="AC403" i="3"/>
  <c r="AA403" i="3"/>
  <c r="Z403" i="3"/>
  <c r="Y403" i="3"/>
  <c r="AC419" i="3"/>
  <c r="AA419" i="3"/>
  <c r="Z419" i="3"/>
  <c r="Y419" i="3"/>
  <c r="AC459" i="3"/>
  <c r="AA459" i="3"/>
  <c r="Y459" i="3"/>
  <c r="Z459" i="3"/>
  <c r="Y442" i="3"/>
  <c r="AC442" i="3"/>
  <c r="Z442" i="3"/>
  <c r="AA442" i="3"/>
  <c r="Y458" i="3"/>
  <c r="AC458" i="3"/>
  <c r="Z458" i="3"/>
  <c r="AA458" i="3"/>
  <c r="Y474" i="3"/>
  <c r="AC474" i="3"/>
  <c r="Z474" i="3"/>
  <c r="AA474" i="3"/>
  <c r="Y490" i="3"/>
  <c r="AC490" i="3"/>
  <c r="Z490" i="3"/>
  <c r="AA490" i="3"/>
  <c r="AC505" i="3"/>
  <c r="AA505" i="3"/>
  <c r="Z505" i="3"/>
  <c r="Y505" i="3"/>
  <c r="AA119" i="3"/>
  <c r="Z119" i="3"/>
  <c r="Y119" i="3"/>
  <c r="Z89" i="3"/>
  <c r="Y89" i="3"/>
  <c r="AC89" i="3"/>
  <c r="AA89" i="3"/>
  <c r="Z82" i="3"/>
  <c r="Y82" i="3"/>
  <c r="AC82" i="3"/>
  <c r="AA82" i="3"/>
  <c r="Z75" i="3"/>
  <c r="Y75" i="3"/>
  <c r="AC75" i="3"/>
  <c r="AA75" i="3"/>
  <c r="Z69" i="3"/>
  <c r="Y69" i="3"/>
  <c r="AC69" i="3"/>
  <c r="AA69" i="3"/>
  <c r="Z62" i="3"/>
  <c r="Y62" i="3"/>
  <c r="AC62" i="3"/>
  <c r="AA62" i="3"/>
  <c r="Z54" i="3"/>
  <c r="Y54" i="3"/>
  <c r="AC54" i="3"/>
  <c r="AA54" i="3"/>
  <c r="Z46" i="3"/>
  <c r="Y46" i="3"/>
  <c r="AC46" i="3"/>
  <c r="AA46" i="3"/>
  <c r="Z39" i="3"/>
  <c r="Y39" i="3"/>
  <c r="AC39" i="3"/>
  <c r="AA39" i="3"/>
  <c r="Z110" i="3"/>
  <c r="Y110" i="3"/>
  <c r="AC110" i="3"/>
  <c r="AA110" i="3"/>
  <c r="Z27" i="3"/>
  <c r="Y27" i="3"/>
  <c r="AC27" i="3"/>
  <c r="AA27" i="3"/>
  <c r="Z20" i="3"/>
  <c r="Y20" i="3"/>
  <c r="AC20" i="3"/>
  <c r="AA20" i="3"/>
  <c r="Z12" i="3"/>
  <c r="Y12" i="3"/>
  <c r="AC12" i="3"/>
  <c r="AA12" i="3"/>
  <c r="Y102" i="3"/>
  <c r="AC102" i="3"/>
  <c r="AA102" i="3"/>
  <c r="Z102" i="3"/>
  <c r="AA88" i="3"/>
  <c r="Z88" i="3"/>
  <c r="Y88" i="3"/>
  <c r="AC88" i="3"/>
  <c r="AA81" i="3"/>
  <c r="Z81" i="3"/>
  <c r="Y81" i="3"/>
  <c r="AC81" i="3"/>
  <c r="AA74" i="3"/>
  <c r="Z74" i="3"/>
  <c r="Y74" i="3"/>
  <c r="AC74" i="3"/>
  <c r="AA68" i="3"/>
  <c r="Z68" i="3"/>
  <c r="Y68" i="3"/>
  <c r="AC68" i="3"/>
  <c r="AA61" i="3"/>
  <c r="Z61" i="3"/>
  <c r="Y61" i="3"/>
  <c r="AC61" i="3"/>
  <c r="AA53" i="3"/>
  <c r="Z53" i="3"/>
  <c r="Y53" i="3"/>
  <c r="AC53" i="3"/>
  <c r="AA45" i="3"/>
  <c r="Z45" i="3"/>
  <c r="Y45" i="3"/>
  <c r="AC45" i="3"/>
  <c r="AA38" i="3"/>
  <c r="Z38" i="3"/>
  <c r="Y38" i="3"/>
  <c r="AC38" i="3"/>
  <c r="AA32" i="3"/>
  <c r="Z32" i="3"/>
  <c r="Y32" i="3"/>
  <c r="AC32" i="3"/>
  <c r="AA26" i="3"/>
  <c r="Z26" i="3"/>
  <c r="Y26" i="3"/>
  <c r="AC26" i="3"/>
  <c r="AA19" i="3"/>
  <c r="Z19" i="3"/>
  <c r="Y19" i="3"/>
  <c r="AC19" i="3"/>
  <c r="AA11" i="3"/>
  <c r="Z11" i="3"/>
  <c r="Y11" i="3"/>
  <c r="AC11" i="3"/>
  <c r="Y132" i="3"/>
  <c r="AC132" i="3"/>
  <c r="AA132" i="3"/>
  <c r="Z132" i="3"/>
  <c r="Y149" i="3"/>
  <c r="AC149" i="3"/>
  <c r="AA149" i="3"/>
  <c r="Z149" i="3"/>
  <c r="Y165" i="3"/>
  <c r="AC165" i="3"/>
  <c r="AA165" i="3"/>
  <c r="Z165" i="3"/>
  <c r="Y181" i="3"/>
  <c r="AC181" i="3"/>
  <c r="AA181" i="3"/>
  <c r="Z181" i="3"/>
  <c r="Y197" i="3"/>
  <c r="AC197" i="3"/>
  <c r="AA197" i="3"/>
  <c r="Z197" i="3"/>
  <c r="Y213" i="3"/>
  <c r="AC213" i="3"/>
  <c r="AA213" i="3"/>
  <c r="Z213" i="3"/>
  <c r="Y229" i="3"/>
  <c r="AC229" i="3"/>
  <c r="AA229" i="3"/>
  <c r="Z229" i="3"/>
  <c r="Y245" i="3"/>
  <c r="AC245" i="3"/>
  <c r="AA245" i="3"/>
  <c r="Z245" i="3"/>
  <c r="Y258" i="3"/>
  <c r="Z258" i="3"/>
  <c r="AC258" i="3"/>
  <c r="AA258" i="3"/>
  <c r="Y266" i="3"/>
  <c r="Z266" i="3"/>
  <c r="AC266" i="3"/>
  <c r="AA266" i="3"/>
  <c r="Y274" i="3"/>
  <c r="Z274" i="3"/>
  <c r="AC274" i="3"/>
  <c r="AA274" i="3"/>
  <c r="Y282" i="3"/>
  <c r="Z282" i="3"/>
  <c r="AC282" i="3"/>
  <c r="AA282" i="3"/>
  <c r="AC125" i="3"/>
  <c r="AA125" i="3"/>
  <c r="Z125" i="3"/>
  <c r="Y125" i="3"/>
  <c r="AC138" i="3"/>
  <c r="AA138" i="3"/>
  <c r="Z138" i="3"/>
  <c r="Y138" i="3"/>
  <c r="AC154" i="3"/>
  <c r="AA154" i="3"/>
  <c r="Z154" i="3"/>
  <c r="Y154" i="3"/>
  <c r="AC170" i="3"/>
  <c r="AA170" i="3"/>
  <c r="Z170" i="3"/>
  <c r="Y170" i="3"/>
  <c r="AC186" i="3"/>
  <c r="AA186" i="3"/>
  <c r="Z186" i="3"/>
  <c r="Y186" i="3"/>
  <c r="AC202" i="3"/>
  <c r="AA202" i="3"/>
  <c r="Z202" i="3"/>
  <c r="Y202" i="3"/>
  <c r="AC218" i="3"/>
  <c r="AA218" i="3"/>
  <c r="Z218" i="3"/>
  <c r="Y218" i="3"/>
  <c r="AC234" i="3"/>
  <c r="AA234" i="3"/>
  <c r="Z234" i="3"/>
  <c r="Y234" i="3"/>
  <c r="AC250" i="3"/>
  <c r="AA250" i="3"/>
  <c r="Z250" i="3"/>
  <c r="Y250" i="3"/>
  <c r="AA108" i="3"/>
  <c r="Z108" i="3"/>
  <c r="AC108" i="3"/>
  <c r="Y108" i="3"/>
  <c r="AA139" i="3"/>
  <c r="Z139" i="3"/>
  <c r="Y139" i="3"/>
  <c r="AC139" i="3"/>
  <c r="AA155" i="3"/>
  <c r="Z155" i="3"/>
  <c r="Y155" i="3"/>
  <c r="AC155" i="3"/>
  <c r="AA171" i="3"/>
  <c r="Z171" i="3"/>
  <c r="Y171" i="3"/>
  <c r="AC171" i="3"/>
  <c r="AA187" i="3"/>
  <c r="Z187" i="3"/>
  <c r="Y187" i="3"/>
  <c r="AC187" i="3"/>
  <c r="AA203" i="3"/>
  <c r="Z203" i="3"/>
  <c r="Y203" i="3"/>
  <c r="AC203" i="3"/>
  <c r="AA219" i="3"/>
  <c r="Z219" i="3"/>
  <c r="Y219" i="3"/>
  <c r="AC219" i="3"/>
  <c r="AA235" i="3"/>
  <c r="Z235" i="3"/>
  <c r="Y235" i="3"/>
  <c r="AC235" i="3"/>
  <c r="AA251" i="3"/>
  <c r="Z251" i="3"/>
  <c r="Y251" i="3"/>
  <c r="AC251" i="3"/>
  <c r="Z101" i="3"/>
  <c r="Y101" i="3"/>
  <c r="AA101" i="3"/>
  <c r="AC101" i="3"/>
  <c r="Z131" i="3"/>
  <c r="Y131" i="3"/>
  <c r="AC131" i="3"/>
  <c r="AA131" i="3"/>
  <c r="Z148" i="3"/>
  <c r="Y148" i="3"/>
  <c r="AC148" i="3"/>
  <c r="AA148" i="3"/>
  <c r="Z164" i="3"/>
  <c r="Y164" i="3"/>
  <c r="AC164" i="3"/>
  <c r="AA164" i="3"/>
  <c r="Z180" i="3"/>
  <c r="Y180" i="3"/>
  <c r="AC180" i="3"/>
  <c r="AA180" i="3"/>
  <c r="Z196" i="3"/>
  <c r="Y196" i="3"/>
  <c r="AC196" i="3"/>
  <c r="AA196" i="3"/>
  <c r="Z212" i="3"/>
  <c r="Y212" i="3"/>
  <c r="AC212" i="3"/>
  <c r="AA212" i="3"/>
  <c r="Z228" i="3"/>
  <c r="Y228" i="3"/>
  <c r="AC228" i="3"/>
  <c r="AA228" i="3"/>
  <c r="Z244" i="3"/>
  <c r="Y244" i="3"/>
  <c r="AC244" i="3"/>
  <c r="AA244" i="3"/>
  <c r="AA260" i="3"/>
  <c r="AC260" i="3"/>
  <c r="Z260" i="3"/>
  <c r="Y260" i="3"/>
  <c r="AA276" i="3"/>
  <c r="AC276" i="3"/>
  <c r="Z276" i="3"/>
  <c r="Y276" i="3"/>
  <c r="Y307" i="3"/>
  <c r="AC307" i="3"/>
  <c r="AA307" i="3"/>
  <c r="Z307" i="3"/>
  <c r="Y323" i="3"/>
  <c r="AC323" i="3"/>
  <c r="AA323" i="3"/>
  <c r="Z323" i="3"/>
  <c r="Y341" i="3"/>
  <c r="Z341" i="3"/>
  <c r="AC341" i="3"/>
  <c r="AA341" i="3"/>
  <c r="Y349" i="3"/>
  <c r="Z349" i="3"/>
  <c r="AC349" i="3"/>
  <c r="AA349" i="3"/>
  <c r="Y357" i="3"/>
  <c r="Z357" i="3"/>
  <c r="AC357" i="3"/>
  <c r="AA357" i="3"/>
  <c r="Y365" i="3"/>
  <c r="Z365" i="3"/>
  <c r="AC365" i="3"/>
  <c r="AA365" i="3"/>
  <c r="Y373" i="3"/>
  <c r="Z373" i="3"/>
  <c r="AC373" i="3"/>
  <c r="AA373" i="3"/>
  <c r="AC483" i="3"/>
  <c r="AA483" i="3"/>
  <c r="Y483" i="3"/>
  <c r="Z483" i="3"/>
  <c r="AA288" i="3"/>
  <c r="Z288" i="3"/>
  <c r="AC288" i="3"/>
  <c r="Y288" i="3"/>
  <c r="AC304" i="3"/>
  <c r="AA304" i="3"/>
  <c r="Z304" i="3"/>
  <c r="Y304" i="3"/>
  <c r="AC320" i="3"/>
  <c r="AA320" i="3"/>
  <c r="Z320" i="3"/>
  <c r="Y320" i="3"/>
  <c r="AC336" i="3"/>
  <c r="AA336" i="3"/>
  <c r="Z336" i="3"/>
  <c r="Y336" i="3"/>
  <c r="AC391" i="3"/>
  <c r="AA391" i="3"/>
  <c r="Z391" i="3"/>
  <c r="Y391" i="3"/>
  <c r="AC407" i="3"/>
  <c r="AA407" i="3"/>
  <c r="Z407" i="3"/>
  <c r="Y407" i="3"/>
  <c r="AC423" i="3"/>
  <c r="AA423" i="3"/>
  <c r="Z423" i="3"/>
  <c r="Y423" i="3"/>
  <c r="AC439" i="3"/>
  <c r="AA439" i="3"/>
  <c r="Y439" i="3"/>
  <c r="Z439" i="3"/>
  <c r="AC467" i="3"/>
  <c r="AA467" i="3"/>
  <c r="Y467" i="3"/>
  <c r="Z467" i="3"/>
  <c r="Z265" i="3"/>
  <c r="AC265" i="3"/>
  <c r="AA265" i="3"/>
  <c r="Y265" i="3"/>
  <c r="Z281" i="3"/>
  <c r="AC281" i="3"/>
  <c r="AA281" i="3"/>
  <c r="Y281" i="3"/>
  <c r="AA297" i="3"/>
  <c r="Z297" i="3"/>
  <c r="Y297" i="3"/>
  <c r="AC297" i="3"/>
  <c r="AA313" i="3"/>
  <c r="Z313" i="3"/>
  <c r="Y313" i="3"/>
  <c r="AC313" i="3"/>
  <c r="AA329" i="3"/>
  <c r="Z329" i="3"/>
  <c r="Y329" i="3"/>
  <c r="AC329" i="3"/>
  <c r="AC479" i="3"/>
  <c r="AA479" i="3"/>
  <c r="Y479" i="3"/>
  <c r="Z479" i="3"/>
  <c r="Z298" i="3"/>
  <c r="Y298" i="3"/>
  <c r="AC298" i="3"/>
  <c r="AA298" i="3"/>
  <c r="Z314" i="3"/>
  <c r="Y314" i="3"/>
  <c r="AC314" i="3"/>
  <c r="AA314" i="3"/>
  <c r="Z330" i="3"/>
  <c r="Y330" i="3"/>
  <c r="AC330" i="3"/>
  <c r="AA330" i="3"/>
  <c r="AA343" i="3"/>
  <c r="AC343" i="3"/>
  <c r="Z343" i="3"/>
  <c r="Y343" i="3"/>
  <c r="AA359" i="3"/>
  <c r="AC359" i="3"/>
  <c r="Z359" i="3"/>
  <c r="Y359" i="3"/>
  <c r="AA375" i="3"/>
  <c r="AC375" i="3"/>
  <c r="Z375" i="3"/>
  <c r="Y375" i="3"/>
  <c r="Y390" i="3"/>
  <c r="AC390" i="3"/>
  <c r="AA390" i="3"/>
  <c r="Z390" i="3"/>
  <c r="Y406" i="3"/>
  <c r="AC406" i="3"/>
  <c r="AA406" i="3"/>
  <c r="Z406" i="3"/>
  <c r="Y422" i="3"/>
  <c r="AC422" i="3"/>
  <c r="AA422" i="3"/>
  <c r="Z422" i="3"/>
  <c r="AC475" i="3"/>
  <c r="AA475" i="3"/>
  <c r="Y475" i="3"/>
  <c r="Z475" i="3"/>
  <c r="Y446" i="3"/>
  <c r="AC446" i="3"/>
  <c r="Z446" i="3"/>
  <c r="AA446" i="3"/>
  <c r="Y462" i="3"/>
  <c r="AC462" i="3"/>
  <c r="Z462" i="3"/>
  <c r="AA462" i="3"/>
  <c r="Y478" i="3"/>
  <c r="AC478" i="3"/>
  <c r="Z478" i="3"/>
  <c r="AA478" i="3"/>
  <c r="Y494" i="3"/>
  <c r="AC494" i="3"/>
  <c r="Z494" i="3"/>
  <c r="AA494" i="3"/>
  <c r="AC511" i="3"/>
  <c r="AA511" i="3"/>
  <c r="Z511" i="3"/>
  <c r="Y511" i="3"/>
  <c r="AC504" i="3"/>
  <c r="Y504" i="3"/>
  <c r="AA504" i="3"/>
  <c r="Z504" i="3"/>
  <c r="Z348" i="3"/>
  <c r="AC348" i="3"/>
  <c r="AA348" i="3"/>
  <c r="Y348" i="3"/>
  <c r="Z364" i="3"/>
  <c r="AC364" i="3"/>
  <c r="AA364" i="3"/>
  <c r="Y364" i="3"/>
  <c r="AA380" i="3"/>
  <c r="Z380" i="3"/>
  <c r="AC380" i="3"/>
  <c r="Y380" i="3"/>
  <c r="AA396" i="3"/>
  <c r="Z396" i="3"/>
  <c r="AC396" i="3"/>
  <c r="Y396" i="3"/>
  <c r="AA412" i="3"/>
  <c r="Z412" i="3"/>
  <c r="AC412" i="3"/>
  <c r="Y412" i="3"/>
  <c r="AA428" i="3"/>
  <c r="Z428" i="3"/>
  <c r="AC428" i="3"/>
  <c r="Y428" i="3"/>
  <c r="AA444" i="3"/>
  <c r="Z444" i="3"/>
  <c r="AC444" i="3"/>
  <c r="Y444" i="3"/>
  <c r="AA460" i="3"/>
  <c r="Z460" i="3"/>
  <c r="AC460" i="3"/>
  <c r="Y460" i="3"/>
  <c r="AA476" i="3"/>
  <c r="Z476" i="3"/>
  <c r="AC476" i="3"/>
  <c r="Y476" i="3"/>
  <c r="AA492" i="3"/>
  <c r="Z492" i="3"/>
  <c r="AC492" i="3"/>
  <c r="Y492" i="3"/>
  <c r="Y535" i="3"/>
  <c r="AC535" i="3"/>
  <c r="AA535" i="3"/>
  <c r="Z535" i="3"/>
  <c r="Z389" i="3"/>
  <c r="Y389" i="3"/>
  <c r="AA389" i="3"/>
  <c r="AC389" i="3"/>
  <c r="Z405" i="3"/>
  <c r="Y405" i="3"/>
  <c r="AA405" i="3"/>
  <c r="AC405" i="3"/>
  <c r="Z421" i="3"/>
  <c r="Y421" i="3"/>
  <c r="AA421" i="3"/>
  <c r="AC421" i="3"/>
  <c r="Z437" i="3"/>
  <c r="Y437" i="3"/>
  <c r="AA437" i="3"/>
  <c r="AC437" i="3"/>
  <c r="Z453" i="3"/>
  <c r="Y453" i="3"/>
  <c r="AA453" i="3"/>
  <c r="AC453" i="3"/>
  <c r="Z469" i="3"/>
  <c r="Y469" i="3"/>
  <c r="AA469" i="3"/>
  <c r="AC469" i="3"/>
  <c r="Z485" i="3"/>
  <c r="Y485" i="3"/>
  <c r="AA485" i="3"/>
  <c r="AC485" i="3"/>
  <c r="Z501" i="3"/>
  <c r="Y501" i="3"/>
  <c r="AC501" i="3"/>
  <c r="AA501" i="3"/>
  <c r="Y514" i="3"/>
  <c r="AC514" i="3"/>
  <c r="AA514" i="3"/>
  <c r="Z514" i="3"/>
  <c r="Y539" i="3"/>
  <c r="AC539" i="3"/>
  <c r="AA539" i="3"/>
  <c r="Z539" i="3"/>
  <c r="Y571" i="3"/>
  <c r="AC571" i="3"/>
  <c r="AA571" i="3"/>
  <c r="Z571" i="3"/>
  <c r="Y603" i="3"/>
  <c r="AC603" i="3"/>
  <c r="AA603" i="3"/>
  <c r="Z603" i="3"/>
  <c r="Y635" i="3"/>
  <c r="AC635" i="3"/>
  <c r="AA635" i="3"/>
  <c r="Z635" i="3"/>
  <c r="AC507" i="3"/>
  <c r="AA507" i="3"/>
  <c r="Z507" i="3"/>
  <c r="Y507" i="3"/>
  <c r="Y567" i="3"/>
  <c r="AC567" i="3"/>
  <c r="AA567" i="3"/>
  <c r="Z567" i="3"/>
  <c r="Y599" i="3"/>
  <c r="AC599" i="3"/>
  <c r="AA599" i="3"/>
  <c r="Z599" i="3"/>
  <c r="Y631" i="3"/>
  <c r="AC631" i="3"/>
  <c r="AA631" i="3"/>
  <c r="Z631" i="3"/>
  <c r="Y710" i="3"/>
  <c r="AC710" i="3"/>
  <c r="AA710" i="3"/>
  <c r="Z710" i="3"/>
  <c r="AC655" i="3"/>
  <c r="Z655" i="3"/>
  <c r="Y655" i="3"/>
  <c r="AA655" i="3"/>
  <c r="AC663" i="3"/>
  <c r="Z663" i="3"/>
  <c r="Y663" i="3"/>
  <c r="AA663" i="3"/>
  <c r="AA512" i="3"/>
  <c r="Z512" i="3"/>
  <c r="AC512" i="3"/>
  <c r="Y512" i="3"/>
  <c r="AC528" i="3"/>
  <c r="AA528" i="3"/>
  <c r="Z528" i="3"/>
  <c r="Y528" i="3"/>
  <c r="AC544" i="3"/>
  <c r="AA544" i="3"/>
  <c r="Z544" i="3"/>
  <c r="Y544" i="3"/>
  <c r="AC560" i="3"/>
  <c r="AA560" i="3"/>
  <c r="Z560" i="3"/>
  <c r="Y560" i="3"/>
  <c r="AC576" i="3"/>
  <c r="AA576" i="3"/>
  <c r="Z576" i="3"/>
  <c r="Y576" i="3"/>
  <c r="AC592" i="3"/>
  <c r="AA592" i="3"/>
  <c r="Z592" i="3"/>
  <c r="Y592" i="3"/>
  <c r="AC608" i="3"/>
  <c r="AA608" i="3"/>
  <c r="Z608" i="3"/>
  <c r="Y608" i="3"/>
  <c r="AC624" i="3"/>
  <c r="AA624" i="3"/>
  <c r="Z624" i="3"/>
  <c r="Y624" i="3"/>
  <c r="AC640" i="3"/>
  <c r="AA640" i="3"/>
  <c r="Z640" i="3"/>
  <c r="Y640" i="3"/>
  <c r="Z513" i="3"/>
  <c r="Y513" i="3"/>
  <c r="AA513" i="3"/>
  <c r="AC513" i="3"/>
  <c r="AA529" i="3"/>
  <c r="Z529" i="3"/>
  <c r="Y529" i="3"/>
  <c r="AC529" i="3"/>
  <c r="AA545" i="3"/>
  <c r="Z545" i="3"/>
  <c r="Y545" i="3"/>
  <c r="AC545" i="3"/>
  <c r="AA561" i="3"/>
  <c r="Z561" i="3"/>
  <c r="Y561" i="3"/>
  <c r="AC561" i="3"/>
  <c r="AA577" i="3"/>
  <c r="Z577" i="3"/>
  <c r="Y577" i="3"/>
  <c r="AC577" i="3"/>
  <c r="AA593" i="3"/>
  <c r="Z593" i="3"/>
  <c r="Y593" i="3"/>
  <c r="AC593" i="3"/>
  <c r="AA609" i="3"/>
  <c r="Z609" i="3"/>
  <c r="Y609" i="3"/>
  <c r="AC609" i="3"/>
  <c r="AA625" i="3"/>
  <c r="Z625" i="3"/>
  <c r="Y625" i="3"/>
  <c r="AC625" i="3"/>
  <c r="AA641" i="3"/>
  <c r="Z641" i="3"/>
  <c r="Y641" i="3"/>
  <c r="AC641" i="3"/>
  <c r="Y682" i="3"/>
  <c r="AC682" i="3"/>
  <c r="AA682" i="3"/>
  <c r="Z682" i="3"/>
  <c r="Z522" i="3"/>
  <c r="Y522" i="3"/>
  <c r="AC522" i="3"/>
  <c r="AA522" i="3"/>
  <c r="Z538" i="3"/>
  <c r="Y538" i="3"/>
  <c r="AC538" i="3"/>
  <c r="AA538" i="3"/>
  <c r="Z554" i="3"/>
  <c r="Y554" i="3"/>
  <c r="AC554" i="3"/>
  <c r="AA554" i="3"/>
  <c r="Z570" i="3"/>
  <c r="Y570" i="3"/>
  <c r="AC570" i="3"/>
  <c r="AA570" i="3"/>
  <c r="Z586" i="3"/>
  <c r="Y586" i="3"/>
  <c r="AC586" i="3"/>
  <c r="AA586" i="3"/>
  <c r="Z602" i="3"/>
  <c r="Y602" i="3"/>
  <c r="AC602" i="3"/>
  <c r="AA602" i="3"/>
  <c r="Z618" i="3"/>
  <c r="Y618" i="3"/>
  <c r="AC618" i="3"/>
  <c r="AA618" i="3"/>
  <c r="Z634" i="3"/>
  <c r="Y634" i="3"/>
  <c r="AC634" i="3"/>
  <c r="AA634" i="3"/>
  <c r="AA652" i="3"/>
  <c r="AC652" i="3"/>
  <c r="Z652" i="3"/>
  <c r="Y652" i="3"/>
  <c r="AC724" i="3"/>
  <c r="AA724" i="3"/>
  <c r="Z724" i="3"/>
  <c r="Y724" i="3"/>
  <c r="AC675" i="3"/>
  <c r="AA675" i="3"/>
  <c r="Z675" i="3"/>
  <c r="Y675" i="3"/>
  <c r="AC691" i="3"/>
  <c r="AA691" i="3"/>
  <c r="Z691" i="3"/>
  <c r="Y691" i="3"/>
  <c r="AC707" i="3"/>
  <c r="AA707" i="3"/>
  <c r="Z707" i="3"/>
  <c r="Y707" i="3"/>
  <c r="Y732" i="3"/>
  <c r="AC732" i="3"/>
  <c r="AA732" i="3"/>
  <c r="Z732" i="3"/>
  <c r="Y764" i="3"/>
  <c r="AC764" i="3"/>
  <c r="AA764" i="3"/>
  <c r="Z764" i="3"/>
  <c r="AA680" i="3"/>
  <c r="Z680" i="3"/>
  <c r="Y680" i="3"/>
  <c r="AC680" i="3"/>
  <c r="AA696" i="3"/>
  <c r="Z696" i="3"/>
  <c r="Y696" i="3"/>
  <c r="AC696" i="3"/>
  <c r="AC712" i="3"/>
  <c r="AA712" i="3"/>
  <c r="Z712" i="3"/>
  <c r="Y712" i="3"/>
  <c r="AC720" i="3"/>
  <c r="AA720" i="3"/>
  <c r="Z720" i="3"/>
  <c r="Y720" i="3"/>
  <c r="Z649" i="3"/>
  <c r="AC649" i="3"/>
  <c r="AA649" i="3"/>
  <c r="Y649" i="3"/>
  <c r="Z665" i="3"/>
  <c r="AC665" i="3"/>
  <c r="AA665" i="3"/>
  <c r="Y665" i="3"/>
  <c r="Z681" i="3"/>
  <c r="Y681" i="3"/>
  <c r="AC681" i="3"/>
  <c r="AA681" i="3"/>
  <c r="Z697" i="3"/>
  <c r="Y697" i="3"/>
  <c r="AC697" i="3"/>
  <c r="AA697" i="3"/>
  <c r="Y728" i="3"/>
  <c r="AC728" i="3"/>
  <c r="AA728" i="3"/>
  <c r="Z728" i="3"/>
  <c r="Y760" i="3"/>
  <c r="AC760" i="3"/>
  <c r="AA760" i="3"/>
  <c r="Z760" i="3"/>
  <c r="AC725" i="3"/>
  <c r="AA725" i="3"/>
  <c r="Z725" i="3"/>
  <c r="Y725" i="3"/>
  <c r="AC741" i="3"/>
  <c r="AA741" i="3"/>
  <c r="Z741" i="3"/>
  <c r="Y741" i="3"/>
  <c r="AC757" i="3"/>
  <c r="AA757" i="3"/>
  <c r="Z757" i="3"/>
  <c r="Y757" i="3"/>
  <c r="AC773" i="3"/>
  <c r="AA773" i="3"/>
  <c r="Z773" i="3"/>
  <c r="Y773" i="3"/>
  <c r="Y798" i="3"/>
  <c r="AC798" i="3"/>
  <c r="AA798" i="3"/>
  <c r="Z798" i="3"/>
  <c r="Y830" i="3"/>
  <c r="AC830" i="3"/>
  <c r="AA830" i="3"/>
  <c r="Z830" i="3"/>
  <c r="Z714" i="3"/>
  <c r="AA714" i="3"/>
  <c r="Y714" i="3"/>
  <c r="AC714" i="3"/>
  <c r="AA730" i="3"/>
  <c r="Z730" i="3"/>
  <c r="Y730" i="3"/>
  <c r="AC730" i="3"/>
  <c r="AA746" i="3"/>
  <c r="Z746" i="3"/>
  <c r="Y746" i="3"/>
  <c r="AC746" i="3"/>
  <c r="AA762" i="3"/>
  <c r="Z762" i="3"/>
  <c r="Y762" i="3"/>
  <c r="AC762" i="3"/>
  <c r="AA778" i="3"/>
  <c r="Z778" i="3"/>
  <c r="Y778" i="3"/>
  <c r="AC778" i="3"/>
  <c r="Z727" i="3"/>
  <c r="Y727" i="3"/>
  <c r="AC727" i="3"/>
  <c r="AA727" i="3"/>
  <c r="Z743" i="3"/>
  <c r="Y743" i="3"/>
  <c r="AC743" i="3"/>
  <c r="AA743" i="3"/>
  <c r="Z759" i="3"/>
  <c r="Y759" i="3"/>
  <c r="AC759" i="3"/>
  <c r="AA759" i="3"/>
  <c r="Z775" i="3"/>
  <c r="Y775" i="3"/>
  <c r="AC775" i="3"/>
  <c r="AA775" i="3"/>
  <c r="Y802" i="3"/>
  <c r="AC802" i="3"/>
  <c r="AA802" i="3"/>
  <c r="Z802" i="3"/>
  <c r="Y834" i="3"/>
  <c r="AC834" i="3"/>
  <c r="AA834" i="3"/>
  <c r="Z834" i="3"/>
  <c r="AC783" i="3"/>
  <c r="Z783" i="3"/>
  <c r="AA783" i="3"/>
  <c r="Y783" i="3"/>
  <c r="AC799" i="3"/>
  <c r="AA799" i="3"/>
  <c r="Z799" i="3"/>
  <c r="Y799" i="3"/>
  <c r="AC815" i="3"/>
  <c r="AA815" i="3"/>
  <c r="Z815" i="3"/>
  <c r="Y815" i="3"/>
  <c r="AC831" i="3"/>
  <c r="AA831" i="3"/>
  <c r="Z831" i="3"/>
  <c r="Y831" i="3"/>
  <c r="AC847" i="3"/>
  <c r="AA847" i="3"/>
  <c r="Z847" i="3"/>
  <c r="Y847" i="3"/>
  <c r="AA784" i="3"/>
  <c r="Z784" i="3"/>
  <c r="Y784" i="3"/>
  <c r="AC784" i="3"/>
  <c r="AA800" i="3"/>
  <c r="Z800" i="3"/>
  <c r="Y800" i="3"/>
  <c r="AC800" i="3"/>
  <c r="AA816" i="3"/>
  <c r="Z816" i="3"/>
  <c r="Y816" i="3"/>
  <c r="AC816" i="3"/>
  <c r="AA832" i="3"/>
  <c r="Z832" i="3"/>
  <c r="Y832" i="3"/>
  <c r="AC832" i="3"/>
  <c r="AA848" i="3"/>
  <c r="Z848" i="3"/>
  <c r="Y848" i="3"/>
  <c r="AC848" i="3"/>
  <c r="Y870" i="3"/>
  <c r="AC870" i="3"/>
  <c r="AA870" i="3"/>
  <c r="Z870" i="3"/>
  <c r="Z785" i="3"/>
  <c r="Y785" i="3"/>
  <c r="AC785" i="3"/>
  <c r="AA785" i="3"/>
  <c r="Z801" i="3"/>
  <c r="Y801" i="3"/>
  <c r="AC801" i="3"/>
  <c r="AA801" i="3"/>
  <c r="Z817" i="3"/>
  <c r="Y817" i="3"/>
  <c r="AC817" i="3"/>
  <c r="AA817" i="3"/>
  <c r="Z833" i="3"/>
  <c r="Y833" i="3"/>
  <c r="AC833" i="3"/>
  <c r="AA833" i="3"/>
  <c r="Z849" i="3"/>
  <c r="Y849" i="3"/>
  <c r="AC849" i="3"/>
  <c r="AA849" i="3"/>
  <c r="AC859" i="3"/>
  <c r="Z859" i="3"/>
  <c r="AA859" i="3"/>
  <c r="Y859" i="3"/>
  <c r="AC875" i="3"/>
  <c r="AA875" i="3"/>
  <c r="Z875" i="3"/>
  <c r="Y875" i="3"/>
  <c r="AA868" i="3"/>
  <c r="Z868" i="3"/>
  <c r="Y868" i="3"/>
  <c r="AC868" i="3"/>
  <c r="Y884" i="3"/>
  <c r="AC884" i="3"/>
  <c r="AA884" i="3"/>
  <c r="Z884" i="3"/>
  <c r="Y900" i="3"/>
  <c r="AC900" i="3"/>
  <c r="AA900" i="3"/>
  <c r="Z900" i="3"/>
  <c r="Z857" i="3"/>
  <c r="AC857" i="3"/>
  <c r="Y857" i="3"/>
  <c r="AA857" i="3"/>
  <c r="Z873" i="3"/>
  <c r="Y873" i="3"/>
  <c r="AC873" i="3"/>
  <c r="AA873" i="3"/>
  <c r="AC913" i="3"/>
  <c r="AA913" i="3"/>
  <c r="Z913" i="3"/>
  <c r="Y913" i="3"/>
  <c r="Y934" i="3"/>
  <c r="AC934" i="3"/>
  <c r="Z934" i="3"/>
  <c r="AA934" i="3"/>
  <c r="Y950" i="3"/>
  <c r="AC950" i="3"/>
  <c r="Z950" i="3"/>
  <c r="AA950" i="3"/>
  <c r="AA890" i="3"/>
  <c r="Z890" i="3"/>
  <c r="AC890" i="3"/>
  <c r="Y890" i="3"/>
  <c r="AA906" i="3"/>
  <c r="Z906" i="3"/>
  <c r="Y906" i="3"/>
  <c r="AC906" i="3"/>
  <c r="Z883" i="3"/>
  <c r="Y883" i="3"/>
  <c r="AC883" i="3"/>
  <c r="AA883" i="3"/>
  <c r="Z899" i="3"/>
  <c r="Y899" i="3"/>
  <c r="AC899" i="3"/>
  <c r="AA899" i="3"/>
  <c r="Z915" i="3"/>
  <c r="Y915" i="3"/>
  <c r="AC915" i="3"/>
  <c r="AA915" i="3"/>
  <c r="AC935" i="3"/>
  <c r="AA935" i="3"/>
  <c r="Z935" i="3"/>
  <c r="Y935" i="3"/>
  <c r="AC951" i="3"/>
  <c r="AA951" i="3"/>
  <c r="Z951" i="3"/>
  <c r="Y951" i="3"/>
  <c r="AA928" i="3"/>
  <c r="Z928" i="3"/>
  <c r="AC928" i="3"/>
  <c r="Y928" i="3"/>
  <c r="AA944" i="3"/>
  <c r="Z944" i="3"/>
  <c r="AC944" i="3"/>
  <c r="Y944" i="3"/>
  <c r="Z917" i="3"/>
  <c r="Y917" i="3"/>
  <c r="AC917" i="3"/>
  <c r="AA917" i="3"/>
  <c r="Z933" i="3"/>
  <c r="Y933" i="3"/>
  <c r="AC933" i="3"/>
  <c r="AA933" i="3"/>
  <c r="Z949" i="3"/>
  <c r="Y949" i="3"/>
  <c r="AC949" i="3"/>
  <c r="AA949" i="3"/>
  <c r="Y136" i="3"/>
  <c r="AC136" i="3"/>
  <c r="AA136" i="3"/>
  <c r="Z136" i="3"/>
  <c r="Y169" i="3"/>
  <c r="AC169" i="3"/>
  <c r="AA169" i="3"/>
  <c r="Z169" i="3"/>
  <c r="Y201" i="3"/>
  <c r="AC201" i="3"/>
  <c r="AA201" i="3"/>
  <c r="Z201" i="3"/>
  <c r="Y233" i="3"/>
  <c r="AC233" i="3"/>
  <c r="AA233" i="3"/>
  <c r="Z233" i="3"/>
  <c r="AC259" i="3"/>
  <c r="Z259" i="3"/>
  <c r="Y259" i="3"/>
  <c r="AA259" i="3"/>
  <c r="AC275" i="3"/>
  <c r="Z275" i="3"/>
  <c r="Y275" i="3"/>
  <c r="AA275" i="3"/>
  <c r="AC129" i="3"/>
  <c r="AA129" i="3"/>
  <c r="Z129" i="3"/>
  <c r="Y129" i="3"/>
  <c r="AC158" i="3"/>
  <c r="AA158" i="3"/>
  <c r="Z158" i="3"/>
  <c r="Y158" i="3"/>
  <c r="AC190" i="3"/>
  <c r="AA190" i="3"/>
  <c r="Z190" i="3"/>
  <c r="Y190" i="3"/>
  <c r="AC222" i="3"/>
  <c r="AA222" i="3"/>
  <c r="Z222" i="3"/>
  <c r="Y222" i="3"/>
  <c r="Y295" i="3"/>
  <c r="AC295" i="3"/>
  <c r="AA295" i="3"/>
  <c r="Z295" i="3"/>
  <c r="AA143" i="3"/>
  <c r="Z143" i="3"/>
  <c r="Y143" i="3"/>
  <c r="AC143" i="3"/>
  <c r="AA175" i="3"/>
  <c r="Z175" i="3"/>
  <c r="Y175" i="3"/>
  <c r="AC175" i="3"/>
  <c r="AA207" i="3"/>
  <c r="Z207" i="3"/>
  <c r="Y207" i="3"/>
  <c r="AC207" i="3"/>
  <c r="AA239" i="3"/>
  <c r="Z239" i="3"/>
  <c r="Y239" i="3"/>
  <c r="AC239" i="3"/>
  <c r="Z105" i="3"/>
  <c r="Y105" i="3"/>
  <c r="AA105" i="3"/>
  <c r="AC105" i="3"/>
  <c r="Z152" i="3"/>
  <c r="Y152" i="3"/>
  <c r="AC152" i="3"/>
  <c r="AA152" i="3"/>
  <c r="Z168" i="3"/>
  <c r="Y168" i="3"/>
  <c r="AC168" i="3"/>
  <c r="AA168" i="3"/>
  <c r="Z216" i="3"/>
  <c r="Y216" i="3"/>
  <c r="AC216" i="3"/>
  <c r="AA216" i="3"/>
  <c r="Z248" i="3"/>
  <c r="Y248" i="3"/>
  <c r="AC248" i="3"/>
  <c r="AA248" i="3"/>
  <c r="AA264" i="3"/>
  <c r="AC264" i="3"/>
  <c r="Z264" i="3"/>
  <c r="Y264" i="3"/>
  <c r="Y327" i="3"/>
  <c r="AC327" i="3"/>
  <c r="AA327" i="3"/>
  <c r="Z327" i="3"/>
  <c r="AC350" i="3"/>
  <c r="Z350" i="3"/>
  <c r="Y350" i="3"/>
  <c r="AA350" i="3"/>
  <c r="AC366" i="3"/>
  <c r="Z366" i="3"/>
  <c r="Y366" i="3"/>
  <c r="AA366" i="3"/>
  <c r="AC491" i="3"/>
  <c r="AA491" i="3"/>
  <c r="Y491" i="3"/>
  <c r="Z491" i="3"/>
  <c r="AC308" i="3"/>
  <c r="AA308" i="3"/>
  <c r="Z308" i="3"/>
  <c r="Y308" i="3"/>
  <c r="Y378" i="3"/>
  <c r="AC378" i="3"/>
  <c r="Z378" i="3"/>
  <c r="AA378" i="3"/>
  <c r="Y410" i="3"/>
  <c r="AC410" i="3"/>
  <c r="Z410" i="3"/>
  <c r="AA410" i="3"/>
  <c r="AC443" i="3"/>
  <c r="AA443" i="3"/>
  <c r="Y443" i="3"/>
  <c r="Z443" i="3"/>
  <c r="Z269" i="3"/>
  <c r="AC269" i="3"/>
  <c r="AA269" i="3"/>
  <c r="Y269" i="3"/>
  <c r="AA301" i="3"/>
  <c r="Z301" i="3"/>
  <c r="Y301" i="3"/>
  <c r="AC301" i="3"/>
  <c r="AA333" i="3"/>
  <c r="Z333" i="3"/>
  <c r="Y333" i="3"/>
  <c r="AC333" i="3"/>
  <c r="Z302" i="3"/>
  <c r="Y302" i="3"/>
  <c r="AC302" i="3"/>
  <c r="AA302" i="3"/>
  <c r="Z334" i="3"/>
  <c r="Y334" i="3"/>
  <c r="AC334" i="3"/>
  <c r="AA334" i="3"/>
  <c r="AA363" i="3"/>
  <c r="AC363" i="3"/>
  <c r="Z363" i="3"/>
  <c r="Y363" i="3"/>
  <c r="AC395" i="3"/>
  <c r="AA395" i="3"/>
  <c r="Z395" i="3"/>
  <c r="Y395" i="3"/>
  <c r="AC427" i="3"/>
  <c r="AA427" i="3"/>
  <c r="Z427" i="3"/>
  <c r="Y427" i="3"/>
  <c r="Y450" i="3"/>
  <c r="AC450" i="3"/>
  <c r="Z450" i="3"/>
  <c r="AA450" i="3"/>
  <c r="Y482" i="3"/>
  <c r="AC482" i="3"/>
  <c r="Z482" i="3"/>
  <c r="AA482" i="3"/>
  <c r="Y498" i="3"/>
  <c r="AC498" i="3"/>
  <c r="Z498" i="3"/>
  <c r="AA498" i="3"/>
  <c r="AA416" i="3"/>
  <c r="Z416" i="3"/>
  <c r="AC416" i="3"/>
  <c r="Y416" i="3"/>
  <c r="AA432" i="3"/>
  <c r="Z432" i="3"/>
  <c r="AC432" i="3"/>
  <c r="Y432" i="3"/>
  <c r="AA448" i="3"/>
  <c r="Z448" i="3"/>
  <c r="AC448" i="3"/>
  <c r="Y448" i="3"/>
  <c r="AA464" i="3"/>
  <c r="Z464" i="3"/>
  <c r="AC464" i="3"/>
  <c r="Y464" i="3"/>
  <c r="AA480" i="3"/>
  <c r="Z480" i="3"/>
  <c r="AC480" i="3"/>
  <c r="Y480" i="3"/>
  <c r="AA496" i="3"/>
  <c r="Z496" i="3"/>
  <c r="AC496" i="3"/>
  <c r="Y496" i="3"/>
  <c r="Z377" i="3"/>
  <c r="Y377" i="3"/>
  <c r="AC377" i="3"/>
  <c r="AA377" i="3"/>
  <c r="Z393" i="3"/>
  <c r="Y393" i="3"/>
  <c r="AC393" i="3"/>
  <c r="AA393" i="3"/>
  <c r="Z409" i="3"/>
  <c r="Y409" i="3"/>
  <c r="AC409" i="3"/>
  <c r="AA409" i="3"/>
  <c r="Z425" i="3"/>
  <c r="Y425" i="3"/>
  <c r="AC425" i="3"/>
  <c r="AA425" i="3"/>
  <c r="Z441" i="3"/>
  <c r="Y441" i="3"/>
  <c r="AA441" i="3"/>
  <c r="AC441" i="3"/>
  <c r="Z457" i="3"/>
  <c r="Y457" i="3"/>
  <c r="AA457" i="3"/>
  <c r="AC457" i="3"/>
  <c r="Z473" i="3"/>
  <c r="Y473" i="3"/>
  <c r="AA473" i="3"/>
  <c r="AC473" i="3"/>
  <c r="Z489" i="3"/>
  <c r="Y489" i="3"/>
  <c r="AA489" i="3"/>
  <c r="AC489" i="3"/>
  <c r="Y527" i="3"/>
  <c r="AC527" i="3"/>
  <c r="AA527" i="3"/>
  <c r="Z527" i="3"/>
  <c r="Y518" i="3"/>
  <c r="AC518" i="3"/>
  <c r="AA518" i="3"/>
  <c r="Z518" i="3"/>
  <c r="Y547" i="3"/>
  <c r="AC547" i="3"/>
  <c r="AA547" i="3"/>
  <c r="Z547" i="3"/>
  <c r="Y579" i="3"/>
  <c r="AC579" i="3"/>
  <c r="AA579" i="3"/>
  <c r="Z579" i="3"/>
  <c r="Y611" i="3"/>
  <c r="AC611" i="3"/>
  <c r="AA611" i="3"/>
  <c r="Z611" i="3"/>
  <c r="Y643" i="3"/>
  <c r="AC643" i="3"/>
  <c r="AA643" i="3"/>
  <c r="Z643" i="3"/>
  <c r="AA668" i="3"/>
  <c r="Y668" i="3"/>
  <c r="AC668" i="3"/>
  <c r="Z668" i="3"/>
  <c r="Y575" i="3"/>
  <c r="AC575" i="3"/>
  <c r="AA575" i="3"/>
  <c r="Z575" i="3"/>
  <c r="Y607" i="3"/>
  <c r="AC607" i="3"/>
  <c r="AA607" i="3"/>
  <c r="Z607" i="3"/>
  <c r="Y639" i="3"/>
  <c r="AC639" i="3"/>
  <c r="AA639" i="3"/>
  <c r="Z639" i="3"/>
  <c r="Y650" i="3"/>
  <c r="Z650" i="3"/>
  <c r="AC650" i="3"/>
  <c r="AA650" i="3"/>
  <c r="Y658" i="3"/>
  <c r="Z658" i="3"/>
  <c r="AC658" i="3"/>
  <c r="AA658" i="3"/>
  <c r="Y666" i="3"/>
  <c r="Z666" i="3"/>
  <c r="AC666" i="3"/>
  <c r="AA666" i="3"/>
  <c r="AA516" i="3"/>
  <c r="Z516" i="3"/>
  <c r="AC516" i="3"/>
  <c r="Y516" i="3"/>
  <c r="AC532" i="3"/>
  <c r="AA532" i="3"/>
  <c r="Z532" i="3"/>
  <c r="Y532" i="3"/>
  <c r="AC548" i="3"/>
  <c r="AA548" i="3"/>
  <c r="Z548" i="3"/>
  <c r="Y548" i="3"/>
  <c r="AC564" i="3"/>
  <c r="AA564" i="3"/>
  <c r="Z564" i="3"/>
  <c r="Y564" i="3"/>
  <c r="AC580" i="3"/>
  <c r="AA580" i="3"/>
  <c r="Z580" i="3"/>
  <c r="Y580" i="3"/>
  <c r="AC596" i="3"/>
  <c r="AA596" i="3"/>
  <c r="Z596" i="3"/>
  <c r="Y596" i="3"/>
  <c r="AC612" i="3"/>
  <c r="AA612" i="3"/>
  <c r="Z612" i="3"/>
  <c r="Y612" i="3"/>
  <c r="AC628" i="3"/>
  <c r="AA628" i="3"/>
  <c r="Z628" i="3"/>
  <c r="Y628" i="3"/>
  <c r="AC644" i="3"/>
  <c r="AA644" i="3"/>
  <c r="Z644" i="3"/>
  <c r="Y644" i="3"/>
  <c r="Z517" i="3"/>
  <c r="Y517" i="3"/>
  <c r="AA517" i="3"/>
  <c r="AC517" i="3"/>
  <c r="AA533" i="3"/>
  <c r="Z533" i="3"/>
  <c r="Y533" i="3"/>
  <c r="AC533" i="3"/>
  <c r="AA549" i="3"/>
  <c r="Z549" i="3"/>
  <c r="Y549" i="3"/>
  <c r="AC549" i="3"/>
  <c r="AA565" i="3"/>
  <c r="Z565" i="3"/>
  <c r="Y565" i="3"/>
  <c r="AC565" i="3"/>
  <c r="AA581" i="3"/>
  <c r="Z581" i="3"/>
  <c r="Y581" i="3"/>
  <c r="AC581" i="3"/>
  <c r="AA597" i="3"/>
  <c r="Z597" i="3"/>
  <c r="Y597" i="3"/>
  <c r="AC597" i="3"/>
  <c r="AA613" i="3"/>
  <c r="Z613" i="3"/>
  <c r="Y613" i="3"/>
  <c r="AC613" i="3"/>
  <c r="AA629" i="3"/>
  <c r="Z629" i="3"/>
  <c r="Y629" i="3"/>
  <c r="AC629" i="3"/>
  <c r="AA645" i="3"/>
  <c r="Z645" i="3"/>
  <c r="Y645" i="3"/>
  <c r="AC645" i="3"/>
  <c r="Y690" i="3"/>
  <c r="AC690" i="3"/>
  <c r="AA690" i="3"/>
  <c r="Z690" i="3"/>
  <c r="Z526" i="3"/>
  <c r="Y526" i="3"/>
  <c r="AC526" i="3"/>
  <c r="AA526" i="3"/>
  <c r="Z542" i="3"/>
  <c r="Y542" i="3"/>
  <c r="AC542" i="3"/>
  <c r="AA542" i="3"/>
  <c r="Z558" i="3"/>
  <c r="Y558" i="3"/>
  <c r="AC558" i="3"/>
  <c r="AA558" i="3"/>
  <c r="Z574" i="3"/>
  <c r="Y574" i="3"/>
  <c r="AC574" i="3"/>
  <c r="AA574" i="3"/>
  <c r="Z590" i="3"/>
  <c r="Y590" i="3"/>
  <c r="AC590" i="3"/>
  <c r="AA590" i="3"/>
  <c r="Z606" i="3"/>
  <c r="Y606" i="3"/>
  <c r="AC606" i="3"/>
  <c r="AA606" i="3"/>
  <c r="Z622" i="3"/>
  <c r="Y622" i="3"/>
  <c r="AC622" i="3"/>
  <c r="AA622" i="3"/>
  <c r="Z638" i="3"/>
  <c r="Y638" i="3"/>
  <c r="AC638" i="3"/>
  <c r="AA638" i="3"/>
  <c r="AA656" i="3"/>
  <c r="AC656" i="3"/>
  <c r="Z656" i="3"/>
  <c r="Y656" i="3"/>
  <c r="AA856" i="3"/>
  <c r="Y856" i="3"/>
  <c r="AC856" i="3"/>
  <c r="Z856" i="3"/>
  <c r="AC679" i="3"/>
  <c r="AA679" i="3"/>
  <c r="Z679" i="3"/>
  <c r="Y679" i="3"/>
  <c r="AC695" i="3"/>
  <c r="AA695" i="3"/>
  <c r="Z695" i="3"/>
  <c r="Y695" i="3"/>
  <c r="AC711" i="3"/>
  <c r="AA711" i="3"/>
  <c r="Z711" i="3"/>
  <c r="Y711" i="3"/>
  <c r="Y740" i="3"/>
  <c r="AC740" i="3"/>
  <c r="AA740" i="3"/>
  <c r="Z740" i="3"/>
  <c r="Y772" i="3"/>
  <c r="AC772" i="3"/>
  <c r="AA772" i="3"/>
  <c r="Z772" i="3"/>
  <c r="AA684" i="3"/>
  <c r="Z684" i="3"/>
  <c r="Y684" i="3"/>
  <c r="AC684" i="3"/>
  <c r="AA700" i="3"/>
  <c r="Z700" i="3"/>
  <c r="Y700" i="3"/>
  <c r="AC700" i="3"/>
  <c r="Y715" i="3"/>
  <c r="AC715" i="3"/>
  <c r="AA715" i="3"/>
  <c r="Z715" i="3"/>
  <c r="Y723" i="3"/>
  <c r="AC723" i="3"/>
  <c r="AA723" i="3"/>
  <c r="Z723" i="3"/>
  <c r="Z653" i="3"/>
  <c r="AC653" i="3"/>
  <c r="AA653" i="3"/>
  <c r="Y653" i="3"/>
  <c r="Z669" i="3"/>
  <c r="AC669" i="3"/>
  <c r="Y669" i="3"/>
  <c r="AA669" i="3"/>
  <c r="Z685" i="3"/>
  <c r="Y685" i="3"/>
  <c r="AC685" i="3"/>
  <c r="AA685" i="3"/>
  <c r="Z701" i="3"/>
  <c r="Y701" i="3"/>
  <c r="AC701" i="3"/>
  <c r="AA701" i="3"/>
  <c r="Y736" i="3"/>
  <c r="AC736" i="3"/>
  <c r="AA736" i="3"/>
  <c r="Z736" i="3"/>
  <c r="Y768" i="3"/>
  <c r="AC768" i="3"/>
  <c r="AA768" i="3"/>
  <c r="Z768" i="3"/>
  <c r="AC729" i="3"/>
  <c r="AA729" i="3"/>
  <c r="Z729" i="3"/>
  <c r="Y729" i="3"/>
  <c r="AC745" i="3"/>
  <c r="AA745" i="3"/>
  <c r="Z745" i="3"/>
  <c r="Y745" i="3"/>
  <c r="AC761" i="3"/>
  <c r="AA761" i="3"/>
  <c r="Z761" i="3"/>
  <c r="Y761" i="3"/>
  <c r="AC777" i="3"/>
  <c r="AA777" i="3"/>
  <c r="Z777" i="3"/>
  <c r="Y777" i="3"/>
  <c r="Y806" i="3"/>
  <c r="AC806" i="3"/>
  <c r="AA806" i="3"/>
  <c r="Z806" i="3"/>
  <c r="Y838" i="3"/>
  <c r="AC838" i="3"/>
  <c r="AA838" i="3"/>
  <c r="Z838" i="3"/>
  <c r="Z718" i="3"/>
  <c r="AA718" i="3"/>
  <c r="Y718" i="3"/>
  <c r="AC718" i="3"/>
  <c r="AA734" i="3"/>
  <c r="Z734" i="3"/>
  <c r="Y734" i="3"/>
  <c r="AC734" i="3"/>
  <c r="AA750" i="3"/>
  <c r="Z750" i="3"/>
  <c r="Y750" i="3"/>
  <c r="AC750" i="3"/>
  <c r="AA766" i="3"/>
  <c r="Z766" i="3"/>
  <c r="Y766" i="3"/>
  <c r="AC766" i="3"/>
  <c r="Y782" i="3"/>
  <c r="AA782" i="3"/>
  <c r="AC782" i="3"/>
  <c r="Z782" i="3"/>
  <c r="Z731" i="3"/>
  <c r="Y731" i="3"/>
  <c r="AC731" i="3"/>
  <c r="AA731" i="3"/>
  <c r="Z747" i="3"/>
  <c r="Y747" i="3"/>
  <c r="AC747" i="3"/>
  <c r="AA747" i="3"/>
  <c r="Z763" i="3"/>
  <c r="Y763" i="3"/>
  <c r="AC763" i="3"/>
  <c r="AA763" i="3"/>
  <c r="Z779" i="3"/>
  <c r="Y779" i="3"/>
  <c r="AC779" i="3"/>
  <c r="AA779" i="3"/>
  <c r="Y810" i="3"/>
  <c r="AC810" i="3"/>
  <c r="AA810" i="3"/>
  <c r="Z810" i="3"/>
  <c r="Y846" i="3"/>
  <c r="AC846" i="3"/>
  <c r="AA846" i="3"/>
  <c r="Z846" i="3"/>
  <c r="AC787" i="3"/>
  <c r="AA787" i="3"/>
  <c r="Z787" i="3"/>
  <c r="Y787" i="3"/>
  <c r="AC803" i="3"/>
  <c r="AA803" i="3"/>
  <c r="Z803" i="3"/>
  <c r="Y803" i="3"/>
  <c r="AC819" i="3"/>
  <c r="AA819" i="3"/>
  <c r="Z819" i="3"/>
  <c r="Y819" i="3"/>
  <c r="AC835" i="3"/>
  <c r="AA835" i="3"/>
  <c r="Z835" i="3"/>
  <c r="Y835" i="3"/>
  <c r="AC851" i="3"/>
  <c r="AA851" i="3"/>
  <c r="Z851" i="3"/>
  <c r="Y851" i="3"/>
  <c r="AA788" i="3"/>
  <c r="Z788" i="3"/>
  <c r="Y788" i="3"/>
  <c r="AC788" i="3"/>
  <c r="AA804" i="3"/>
  <c r="Z804" i="3"/>
  <c r="Y804" i="3"/>
  <c r="AC804" i="3"/>
  <c r="AA820" i="3"/>
  <c r="Z820" i="3"/>
  <c r="Y820" i="3"/>
  <c r="AC820" i="3"/>
  <c r="AA836" i="3"/>
  <c r="Z836" i="3"/>
  <c r="Y836" i="3"/>
  <c r="AC836" i="3"/>
  <c r="Y854" i="3"/>
  <c r="AA854" i="3"/>
  <c r="AC854" i="3"/>
  <c r="Z854" i="3"/>
  <c r="Y878" i="3"/>
  <c r="AC878" i="3"/>
  <c r="AA878" i="3"/>
  <c r="Z878" i="3"/>
  <c r="Z789" i="3"/>
  <c r="Y789" i="3"/>
  <c r="AC789" i="3"/>
  <c r="AA789" i="3"/>
  <c r="Z805" i="3"/>
  <c r="Y805" i="3"/>
  <c r="AC805" i="3"/>
  <c r="AA805" i="3"/>
  <c r="Z821" i="3"/>
  <c r="Y821" i="3"/>
  <c r="AC821" i="3"/>
  <c r="AA821" i="3"/>
  <c r="Z837" i="3"/>
  <c r="Y837" i="3"/>
  <c r="AC837" i="3"/>
  <c r="AA837" i="3"/>
  <c r="Y896" i="3"/>
  <c r="AC896" i="3"/>
  <c r="AA896" i="3"/>
  <c r="Z896" i="3"/>
  <c r="AC863" i="3"/>
  <c r="AA863" i="3"/>
  <c r="Z863" i="3"/>
  <c r="Y863" i="3"/>
  <c r="AC879" i="3"/>
  <c r="AA879" i="3"/>
  <c r="Z879" i="3"/>
  <c r="Y879" i="3"/>
  <c r="AA872" i="3"/>
  <c r="Z872" i="3"/>
  <c r="Y872" i="3"/>
  <c r="AC872" i="3"/>
  <c r="AC889" i="3"/>
  <c r="AA889" i="3"/>
  <c r="Y889" i="3"/>
  <c r="Z889" i="3"/>
  <c r="Y908" i="3"/>
  <c r="AC908" i="3"/>
  <c r="AA908" i="3"/>
  <c r="Z908" i="3"/>
  <c r="Z861" i="3"/>
  <c r="AC861" i="3"/>
  <c r="Y861" i="3"/>
  <c r="AA861" i="3"/>
  <c r="Z877" i="3"/>
  <c r="Y877" i="3"/>
  <c r="AC877" i="3"/>
  <c r="AA877" i="3"/>
  <c r="Y922" i="3"/>
  <c r="AC922" i="3"/>
  <c r="Z922" i="3"/>
  <c r="AA922" i="3"/>
  <c r="Y938" i="3"/>
  <c r="AC938" i="3"/>
  <c r="Z938" i="3"/>
  <c r="AA938" i="3"/>
  <c r="Y954" i="3"/>
  <c r="AC954" i="3"/>
  <c r="Z954" i="3"/>
  <c r="AA954" i="3"/>
  <c r="AA894" i="3"/>
  <c r="Z894" i="3"/>
  <c r="Y894" i="3"/>
  <c r="AC894" i="3"/>
  <c r="AA910" i="3"/>
  <c r="Z910" i="3"/>
  <c r="Y910" i="3"/>
  <c r="AC910" i="3"/>
  <c r="Z887" i="3"/>
  <c r="Y887" i="3"/>
  <c r="AC887" i="3"/>
  <c r="AA887" i="3"/>
  <c r="Z903" i="3"/>
  <c r="Y903" i="3"/>
  <c r="AC903" i="3"/>
  <c r="AA903" i="3"/>
  <c r="AC923" i="3"/>
  <c r="AA923" i="3"/>
  <c r="Z923" i="3"/>
  <c r="Y923" i="3"/>
  <c r="AC939" i="3"/>
  <c r="AA939" i="3"/>
  <c r="Z939" i="3"/>
  <c r="Y939" i="3"/>
  <c r="AC955" i="3"/>
  <c r="AA955" i="3"/>
  <c r="Z955" i="3"/>
  <c r="Y955" i="3"/>
  <c r="AA932" i="3"/>
  <c r="Z932" i="3"/>
  <c r="AC932" i="3"/>
  <c r="Y932" i="3"/>
  <c r="AA948" i="3"/>
  <c r="Z948" i="3"/>
  <c r="AC948" i="3"/>
  <c r="Y948" i="3"/>
  <c r="Z921" i="3"/>
  <c r="Y921" i="3"/>
  <c r="AC921" i="3"/>
  <c r="AA921" i="3"/>
  <c r="Z937" i="3"/>
  <c r="Y937" i="3"/>
  <c r="AC937" i="3"/>
  <c r="AA937" i="3"/>
  <c r="Z953" i="3"/>
  <c r="Y953" i="3"/>
  <c r="AC953" i="3"/>
  <c r="AA953" i="3"/>
  <c r="Z93" i="3"/>
  <c r="AC93" i="3"/>
  <c r="AA93" i="3"/>
  <c r="Y93" i="3"/>
  <c r="AC87" i="3"/>
  <c r="AA87" i="3"/>
  <c r="Z87" i="3"/>
  <c r="Y87" i="3"/>
  <c r="AC80" i="3"/>
  <c r="AA80" i="3"/>
  <c r="Z80" i="3"/>
  <c r="Y80" i="3"/>
  <c r="AC73" i="3"/>
  <c r="AA73" i="3"/>
  <c r="Z73" i="3"/>
  <c r="Y73" i="3"/>
  <c r="AC67" i="3"/>
  <c r="AA67" i="3"/>
  <c r="Z67" i="3"/>
  <c r="Y67" i="3"/>
  <c r="AC60" i="3"/>
  <c r="AA60" i="3"/>
  <c r="Z60" i="3"/>
  <c r="Y60" i="3"/>
  <c r="AC52" i="3"/>
  <c r="AA52" i="3"/>
  <c r="Z52" i="3"/>
  <c r="Y52" i="3"/>
  <c r="AC44" i="3"/>
  <c r="AA44" i="3"/>
  <c r="Z44" i="3"/>
  <c r="Y44" i="3"/>
  <c r="AC37" i="3"/>
  <c r="AA37" i="3"/>
  <c r="Z37" i="3"/>
  <c r="Y37" i="3"/>
  <c r="AC31" i="3"/>
  <c r="AA31" i="3"/>
  <c r="Z31" i="3"/>
  <c r="Y31" i="3"/>
  <c r="AC25" i="3"/>
  <c r="AA25" i="3"/>
  <c r="Z25" i="3"/>
  <c r="Y25" i="3"/>
  <c r="AC18" i="3"/>
  <c r="AA18" i="3"/>
  <c r="Z18" i="3"/>
  <c r="Y18" i="3"/>
  <c r="AC10" i="3"/>
  <c r="AA10" i="3"/>
  <c r="Z10" i="3"/>
  <c r="Y10" i="3"/>
  <c r="AC95" i="3"/>
  <c r="Z95" i="3"/>
  <c r="Y95" i="3"/>
  <c r="AA95" i="3"/>
  <c r="Y90" i="3"/>
  <c r="AC90" i="3"/>
  <c r="AA90" i="3"/>
  <c r="Z90" i="3"/>
  <c r="Y83" i="3"/>
  <c r="AC83" i="3"/>
  <c r="AA83" i="3"/>
  <c r="Z83" i="3"/>
  <c r="Y76" i="3"/>
  <c r="AC76" i="3"/>
  <c r="AA76" i="3"/>
  <c r="Z76" i="3"/>
  <c r="Y111" i="3"/>
  <c r="AC111" i="3"/>
  <c r="AA111" i="3"/>
  <c r="Z111" i="3"/>
  <c r="Y63" i="3"/>
  <c r="AC63" i="3"/>
  <c r="AA63" i="3"/>
  <c r="Z63" i="3"/>
  <c r="Y55" i="3"/>
  <c r="AC55" i="3"/>
  <c r="AA55" i="3"/>
  <c r="Z55" i="3"/>
  <c r="Y47" i="3"/>
  <c r="AC47" i="3"/>
  <c r="AA47" i="3"/>
  <c r="Z47" i="3"/>
  <c r="Y115" i="3"/>
  <c r="AC115" i="3"/>
  <c r="AA115" i="3"/>
  <c r="Z115" i="3"/>
  <c r="Y33" i="3"/>
  <c r="AC33" i="3"/>
  <c r="AA33" i="3"/>
  <c r="Z33" i="3"/>
  <c r="Y28" i="3"/>
  <c r="AC28" i="3"/>
  <c r="AA28" i="3"/>
  <c r="Z28" i="3"/>
  <c r="Y21" i="3"/>
  <c r="AC21" i="3"/>
  <c r="AA21" i="3"/>
  <c r="Z21" i="3"/>
  <c r="Y13" i="3"/>
  <c r="AC13" i="3"/>
  <c r="AA13" i="3"/>
  <c r="Z13" i="3"/>
  <c r="Y106" i="3"/>
  <c r="AC106" i="3"/>
  <c r="Z106" i="3"/>
  <c r="AA106" i="3"/>
  <c r="Y153" i="3"/>
  <c r="AC153" i="3"/>
  <c r="AA153" i="3"/>
  <c r="Z153" i="3"/>
  <c r="Y185" i="3"/>
  <c r="AC185" i="3"/>
  <c r="AA185" i="3"/>
  <c r="Z185" i="3"/>
  <c r="Y217" i="3"/>
  <c r="AC217" i="3"/>
  <c r="AA217" i="3"/>
  <c r="Z217" i="3"/>
  <c r="Y249" i="3"/>
  <c r="AC249" i="3"/>
  <c r="AA249" i="3"/>
  <c r="Z249" i="3"/>
  <c r="AC267" i="3"/>
  <c r="Z267" i="3"/>
  <c r="Y267" i="3"/>
  <c r="AA267" i="3"/>
  <c r="AC283" i="3"/>
  <c r="Z283" i="3"/>
  <c r="Y283" i="3"/>
  <c r="AA283" i="3"/>
  <c r="AC142" i="3"/>
  <c r="AA142" i="3"/>
  <c r="Z142" i="3"/>
  <c r="Y142" i="3"/>
  <c r="AC174" i="3"/>
  <c r="AA174" i="3"/>
  <c r="Z174" i="3"/>
  <c r="Y174" i="3"/>
  <c r="AC206" i="3"/>
  <c r="AA206" i="3"/>
  <c r="Z206" i="3"/>
  <c r="Y206" i="3"/>
  <c r="AC238" i="3"/>
  <c r="AA238" i="3"/>
  <c r="Z238" i="3"/>
  <c r="Y238" i="3"/>
  <c r="AA126" i="3"/>
  <c r="Z126" i="3"/>
  <c r="Y126" i="3"/>
  <c r="AC126" i="3"/>
  <c r="AA159" i="3"/>
  <c r="Z159" i="3"/>
  <c r="Y159" i="3"/>
  <c r="AC159" i="3"/>
  <c r="AA191" i="3"/>
  <c r="Z191" i="3"/>
  <c r="Y191" i="3"/>
  <c r="AC191" i="3"/>
  <c r="AA223" i="3"/>
  <c r="Z223" i="3"/>
  <c r="Y223" i="3"/>
  <c r="AC223" i="3"/>
  <c r="AC287" i="3"/>
  <c r="AA287" i="3"/>
  <c r="Y287" i="3"/>
  <c r="Z287" i="3"/>
  <c r="Z135" i="3"/>
  <c r="Y135" i="3"/>
  <c r="AC135" i="3"/>
  <c r="AA135" i="3"/>
  <c r="Z184" i="3"/>
  <c r="Y184" i="3"/>
  <c r="AC184" i="3"/>
  <c r="AA184" i="3"/>
  <c r="Z200" i="3"/>
  <c r="Y200" i="3"/>
  <c r="AC200" i="3"/>
  <c r="AA200" i="3"/>
  <c r="Z232" i="3"/>
  <c r="Y232" i="3"/>
  <c r="AC232" i="3"/>
  <c r="AA232" i="3"/>
  <c r="AA280" i="3"/>
  <c r="AC280" i="3"/>
  <c r="Z280" i="3"/>
  <c r="Y280" i="3"/>
  <c r="Y311" i="3"/>
  <c r="AC311" i="3"/>
  <c r="AA311" i="3"/>
  <c r="Z311" i="3"/>
  <c r="AC342" i="3"/>
  <c r="Z342" i="3"/>
  <c r="Y342" i="3"/>
  <c r="AA342" i="3"/>
  <c r="AC358" i="3"/>
  <c r="Z358" i="3"/>
  <c r="Y358" i="3"/>
  <c r="AA358" i="3"/>
  <c r="AC374" i="3"/>
  <c r="Z374" i="3"/>
  <c r="Y374" i="3"/>
  <c r="AA374" i="3"/>
  <c r="AC292" i="3"/>
  <c r="AA292" i="3"/>
  <c r="Z292" i="3"/>
  <c r="Y292" i="3"/>
  <c r="AC324" i="3"/>
  <c r="AA324" i="3"/>
  <c r="Z324" i="3"/>
  <c r="Y324" i="3"/>
  <c r="Y394" i="3"/>
  <c r="AC394" i="3"/>
  <c r="Z394" i="3"/>
  <c r="AA394" i="3"/>
  <c r="Y426" i="3"/>
  <c r="AC426" i="3"/>
  <c r="Z426" i="3"/>
  <c r="AA426" i="3"/>
  <c r="Z253" i="3"/>
  <c r="AC253" i="3"/>
  <c r="AA253" i="3"/>
  <c r="Y253" i="3"/>
  <c r="Z285" i="3"/>
  <c r="Y285" i="3"/>
  <c r="AC285" i="3"/>
  <c r="AA285" i="3"/>
  <c r="AA317" i="3"/>
  <c r="Z317" i="3"/>
  <c r="Y317" i="3"/>
  <c r="AC317" i="3"/>
  <c r="AC487" i="3"/>
  <c r="AA487" i="3"/>
  <c r="Y487" i="3"/>
  <c r="Z487" i="3"/>
  <c r="Z318" i="3"/>
  <c r="Y318" i="3"/>
  <c r="AC318" i="3"/>
  <c r="AA318" i="3"/>
  <c r="AA347" i="3"/>
  <c r="AC347" i="3"/>
  <c r="Z347" i="3"/>
  <c r="Y347" i="3"/>
  <c r="AC379" i="3"/>
  <c r="AA379" i="3"/>
  <c r="Z379" i="3"/>
  <c r="Y379" i="3"/>
  <c r="AC411" i="3"/>
  <c r="AA411" i="3"/>
  <c r="Z411" i="3"/>
  <c r="Y411" i="3"/>
  <c r="Y434" i="3"/>
  <c r="AC434" i="3"/>
  <c r="Z434" i="3"/>
  <c r="AA434" i="3"/>
  <c r="Y466" i="3"/>
  <c r="AC466" i="3"/>
  <c r="Z466" i="3"/>
  <c r="AA466" i="3"/>
  <c r="AC519" i="3"/>
  <c r="AA519" i="3"/>
  <c r="Z519" i="3"/>
  <c r="Y519" i="3"/>
  <c r="Y543" i="3"/>
  <c r="AC543" i="3"/>
  <c r="AA543" i="3"/>
  <c r="Z543" i="3"/>
  <c r="Z352" i="3"/>
  <c r="AC352" i="3"/>
  <c r="AA352" i="3"/>
  <c r="Y352" i="3"/>
  <c r="Z368" i="3"/>
  <c r="AC368" i="3"/>
  <c r="AA368" i="3"/>
  <c r="Y368" i="3"/>
  <c r="AA384" i="3"/>
  <c r="Z384" i="3"/>
  <c r="AC384" i="3"/>
  <c r="Y384" i="3"/>
  <c r="AA400" i="3"/>
  <c r="Z400" i="3"/>
  <c r="AC400" i="3"/>
  <c r="Y400" i="3"/>
  <c r="Z118" i="3"/>
  <c r="Y118" i="3"/>
  <c r="AC118" i="3"/>
  <c r="AA118" i="3"/>
  <c r="Z117" i="3"/>
  <c r="Y117" i="3"/>
  <c r="AC117" i="3"/>
  <c r="AA117" i="3"/>
  <c r="Z78" i="3"/>
  <c r="Y78" i="3"/>
  <c r="AC78" i="3"/>
  <c r="AA78" i="3"/>
  <c r="Z122" i="3"/>
  <c r="Y122" i="3"/>
  <c r="AC122" i="3"/>
  <c r="AA122" i="3"/>
  <c r="Z65" i="3"/>
  <c r="Y65" i="3"/>
  <c r="AC65" i="3"/>
  <c r="AA65" i="3"/>
  <c r="Z58" i="3"/>
  <c r="Y58" i="3"/>
  <c r="AC58" i="3"/>
  <c r="AA58" i="3"/>
  <c r="Z50" i="3"/>
  <c r="Y50" i="3"/>
  <c r="AC50" i="3"/>
  <c r="AA50" i="3"/>
  <c r="Z42" i="3"/>
  <c r="Y42" i="3"/>
  <c r="AC42" i="3"/>
  <c r="AA42" i="3"/>
  <c r="Z35" i="3"/>
  <c r="Y35" i="3"/>
  <c r="AC35" i="3"/>
  <c r="AA35" i="3"/>
  <c r="Z113" i="3"/>
  <c r="Y113" i="3"/>
  <c r="AC113" i="3"/>
  <c r="AA113" i="3"/>
  <c r="Z109" i="3"/>
  <c r="Y109" i="3"/>
  <c r="AC109" i="3"/>
  <c r="AA109" i="3"/>
  <c r="Z16" i="3"/>
  <c r="Y16" i="3"/>
  <c r="AC16" i="3"/>
  <c r="AA16" i="3"/>
  <c r="Z8" i="3"/>
  <c r="Y8" i="3"/>
  <c r="AC8" i="3"/>
  <c r="AA8" i="3"/>
  <c r="Y98" i="3"/>
  <c r="AC98" i="3"/>
  <c r="AA98" i="3"/>
  <c r="Z98" i="3"/>
  <c r="AA123" i="3"/>
  <c r="Z123" i="3"/>
  <c r="Y123" i="3"/>
  <c r="AC123" i="3"/>
  <c r="AA85" i="3"/>
  <c r="Z85" i="3"/>
  <c r="Y85" i="3"/>
  <c r="AC85" i="3"/>
  <c r="AA116" i="3"/>
  <c r="Z116" i="3"/>
  <c r="Y116" i="3"/>
  <c r="AC116" i="3"/>
  <c r="AA71" i="3"/>
  <c r="Z71" i="3"/>
  <c r="Y71" i="3"/>
  <c r="AC71" i="3"/>
  <c r="AA121" i="3"/>
  <c r="Z121" i="3"/>
  <c r="Y121" i="3"/>
  <c r="AC121" i="3"/>
  <c r="AA57" i="3"/>
  <c r="Z57" i="3"/>
  <c r="Y57" i="3"/>
  <c r="AC57" i="3"/>
  <c r="AA49" i="3"/>
  <c r="Z49" i="3"/>
  <c r="Y49" i="3"/>
  <c r="AC49" i="3"/>
  <c r="AA41" i="3"/>
  <c r="Z41" i="3"/>
  <c r="Y41" i="3"/>
  <c r="AC41" i="3"/>
  <c r="AA34" i="3"/>
  <c r="Z34" i="3"/>
  <c r="Y34" i="3"/>
  <c r="AC34" i="3"/>
  <c r="AA30" i="3"/>
  <c r="Z30" i="3"/>
  <c r="Y30" i="3"/>
  <c r="AC30" i="3"/>
  <c r="AA23" i="3"/>
  <c r="Z23" i="3"/>
  <c r="Y23" i="3"/>
  <c r="AC23" i="3"/>
  <c r="AA15" i="3"/>
  <c r="Z15" i="3"/>
  <c r="Y15" i="3"/>
  <c r="AC15" i="3"/>
  <c r="AA7" i="3"/>
  <c r="Z7" i="3"/>
  <c r="Y7" i="3"/>
  <c r="AC7" i="3"/>
  <c r="Y124" i="3"/>
  <c r="AC124" i="3"/>
  <c r="AA124" i="3"/>
  <c r="Z124" i="3"/>
  <c r="Y141" i="3"/>
  <c r="AC141" i="3"/>
  <c r="AA141" i="3"/>
  <c r="Z141" i="3"/>
  <c r="Y157" i="3"/>
  <c r="AC157" i="3"/>
  <c r="AA157" i="3"/>
  <c r="Z157" i="3"/>
  <c r="Y173" i="3"/>
  <c r="AC173" i="3"/>
  <c r="AA173" i="3"/>
  <c r="Z173" i="3"/>
  <c r="Y189" i="3"/>
  <c r="AC189" i="3"/>
  <c r="AA189" i="3"/>
  <c r="Z189" i="3"/>
  <c r="Y205" i="3"/>
  <c r="AC205" i="3"/>
  <c r="AA205" i="3"/>
  <c r="Z205" i="3"/>
  <c r="Y221" i="3"/>
  <c r="AC221" i="3"/>
  <c r="AA221" i="3"/>
  <c r="Z221" i="3"/>
  <c r="Y237" i="3"/>
  <c r="AC237" i="3"/>
  <c r="AA237" i="3"/>
  <c r="Z237" i="3"/>
  <c r="Y254" i="3"/>
  <c r="Z254" i="3"/>
  <c r="AC254" i="3"/>
  <c r="AA254" i="3"/>
  <c r="Y262" i="3"/>
  <c r="Z262" i="3"/>
  <c r="AC262" i="3"/>
  <c r="AA262" i="3"/>
  <c r="Y270" i="3"/>
  <c r="Z270" i="3"/>
  <c r="AC270" i="3"/>
  <c r="AA270" i="3"/>
  <c r="Y278" i="3"/>
  <c r="Z278" i="3"/>
  <c r="AC278" i="3"/>
  <c r="AA278" i="3"/>
  <c r="Y286" i="3"/>
  <c r="AC286" i="3"/>
  <c r="AA286" i="3"/>
  <c r="Z286" i="3"/>
  <c r="AC133" i="3"/>
  <c r="AA133" i="3"/>
  <c r="Z133" i="3"/>
  <c r="Y133" i="3"/>
  <c r="AC146" i="3"/>
  <c r="AA146" i="3"/>
  <c r="Z146" i="3"/>
  <c r="Y146" i="3"/>
  <c r="AC162" i="3"/>
  <c r="AA162" i="3"/>
  <c r="Z162" i="3"/>
  <c r="Y162" i="3"/>
  <c r="AC178" i="3"/>
  <c r="AA178" i="3"/>
  <c r="Z178" i="3"/>
  <c r="Y178" i="3"/>
  <c r="AC194" i="3"/>
  <c r="AA194" i="3"/>
  <c r="Z194" i="3"/>
  <c r="Y194" i="3"/>
  <c r="AC210" i="3"/>
  <c r="AA210" i="3"/>
  <c r="Z210" i="3"/>
  <c r="Y210" i="3"/>
  <c r="AC226" i="3"/>
  <c r="AA226" i="3"/>
  <c r="Z226" i="3"/>
  <c r="Y226" i="3"/>
  <c r="AC242" i="3"/>
  <c r="AA242" i="3"/>
  <c r="Z242" i="3"/>
  <c r="Y242" i="3"/>
  <c r="AA100" i="3"/>
  <c r="Z100" i="3"/>
  <c r="AC100" i="3"/>
  <c r="Y100" i="3"/>
  <c r="AA130" i="3"/>
  <c r="Z130" i="3"/>
  <c r="Y130" i="3"/>
  <c r="AC130" i="3"/>
  <c r="AA147" i="3"/>
  <c r="Z147" i="3"/>
  <c r="Y147" i="3"/>
  <c r="AC147" i="3"/>
  <c r="AA163" i="3"/>
  <c r="Z163" i="3"/>
  <c r="Y163" i="3"/>
  <c r="AC163" i="3"/>
  <c r="AA179" i="3"/>
  <c r="Z179" i="3"/>
  <c r="Y179" i="3"/>
  <c r="AC179" i="3"/>
  <c r="AA195" i="3"/>
  <c r="Z195" i="3"/>
  <c r="Y195" i="3"/>
  <c r="AC195" i="3"/>
  <c r="AA211" i="3"/>
  <c r="Z211" i="3"/>
  <c r="Y211" i="3"/>
  <c r="AC211" i="3"/>
  <c r="AA227" i="3"/>
  <c r="Z227" i="3"/>
  <c r="Y227" i="3"/>
  <c r="AC227" i="3"/>
  <c r="AA243" i="3"/>
  <c r="Z243" i="3"/>
  <c r="Y243" i="3"/>
  <c r="AC243" i="3"/>
  <c r="AC291" i="3"/>
  <c r="AA291" i="3"/>
  <c r="Y291" i="3"/>
  <c r="Z291" i="3"/>
  <c r="Z112" i="3"/>
  <c r="Y112" i="3"/>
  <c r="AC112" i="3"/>
  <c r="AA112" i="3"/>
  <c r="Z140" i="3"/>
  <c r="Y140" i="3"/>
  <c r="AC140" i="3"/>
  <c r="AA140" i="3"/>
  <c r="Z156" i="3"/>
  <c r="Y156" i="3"/>
  <c r="AC156" i="3"/>
  <c r="AA156" i="3"/>
  <c r="Z172" i="3"/>
  <c r="Y172" i="3"/>
  <c r="AC172" i="3"/>
  <c r="AA172" i="3"/>
  <c r="Z188" i="3"/>
  <c r="Y188" i="3"/>
  <c r="AC188" i="3"/>
  <c r="AA188" i="3"/>
  <c r="Z204" i="3"/>
  <c r="Y204" i="3"/>
  <c r="AC204" i="3"/>
  <c r="AA204" i="3"/>
  <c r="Z220" i="3"/>
  <c r="Y220" i="3"/>
  <c r="AC220" i="3"/>
  <c r="AA220" i="3"/>
  <c r="Z236" i="3"/>
  <c r="Y236" i="3"/>
  <c r="AC236" i="3"/>
  <c r="AA236" i="3"/>
  <c r="AA252" i="3"/>
  <c r="AC252" i="3"/>
  <c r="Z252" i="3"/>
  <c r="Y252" i="3"/>
  <c r="AA268" i="3"/>
  <c r="AC268" i="3"/>
  <c r="Z268" i="3"/>
  <c r="Y268" i="3"/>
  <c r="Y299" i="3"/>
  <c r="AC299" i="3"/>
  <c r="AA299" i="3"/>
  <c r="Z299" i="3"/>
  <c r="Y315" i="3"/>
  <c r="AC315" i="3"/>
  <c r="AA315" i="3"/>
  <c r="Z315" i="3"/>
  <c r="Y331" i="3"/>
  <c r="AC331" i="3"/>
  <c r="AA331" i="3"/>
  <c r="Z331" i="3"/>
  <c r="Y345" i="3"/>
  <c r="Z345" i="3"/>
  <c r="AC345" i="3"/>
  <c r="AA345" i="3"/>
  <c r="Y353" i="3"/>
  <c r="Z353" i="3"/>
  <c r="AC353" i="3"/>
  <c r="AA353" i="3"/>
  <c r="Y361" i="3"/>
  <c r="Z361" i="3"/>
  <c r="AC361" i="3"/>
  <c r="AA361" i="3"/>
  <c r="Y369" i="3"/>
  <c r="Z369" i="3"/>
  <c r="AC369" i="3"/>
  <c r="AA369" i="3"/>
  <c r="AC455" i="3"/>
  <c r="AA455" i="3"/>
  <c r="Y455" i="3"/>
  <c r="Z455" i="3"/>
  <c r="AC499" i="3"/>
  <c r="AA499" i="3"/>
  <c r="Y499" i="3"/>
  <c r="Z499" i="3"/>
  <c r="AC296" i="3"/>
  <c r="AA296" i="3"/>
  <c r="Z296" i="3"/>
  <c r="Y296" i="3"/>
  <c r="AC312" i="3"/>
  <c r="AA312" i="3"/>
  <c r="Z312" i="3"/>
  <c r="Y312" i="3"/>
  <c r="AC328" i="3"/>
  <c r="AA328" i="3"/>
  <c r="Z328" i="3"/>
  <c r="Y328" i="3"/>
  <c r="AC383" i="3"/>
  <c r="AA383" i="3"/>
  <c r="Z383" i="3"/>
  <c r="Y383" i="3"/>
  <c r="AC399" i="3"/>
  <c r="AA399" i="3"/>
  <c r="Z399" i="3"/>
  <c r="Y399" i="3"/>
  <c r="AC415" i="3"/>
  <c r="AA415" i="3"/>
  <c r="Z415" i="3"/>
  <c r="Y415" i="3"/>
  <c r="AC431" i="3"/>
  <c r="AA431" i="3"/>
  <c r="Z431" i="3"/>
  <c r="Y431" i="3"/>
  <c r="AC447" i="3"/>
  <c r="AA447" i="3"/>
  <c r="Y447" i="3"/>
  <c r="Z447" i="3"/>
  <c r="Z257" i="3"/>
  <c r="AC257" i="3"/>
  <c r="AA257" i="3"/>
  <c r="Y257" i="3"/>
  <c r="Z273" i="3"/>
  <c r="AC273" i="3"/>
  <c r="AA273" i="3"/>
  <c r="Y273" i="3"/>
  <c r="Z289" i="3"/>
  <c r="Y289" i="3"/>
  <c r="AC289" i="3"/>
  <c r="AA289" i="3"/>
  <c r="AA305" i="3"/>
  <c r="Z305" i="3"/>
  <c r="Y305" i="3"/>
  <c r="AC305" i="3"/>
  <c r="AA321" i="3"/>
  <c r="Z321" i="3"/>
  <c r="Y321" i="3"/>
  <c r="AC321" i="3"/>
  <c r="AA337" i="3"/>
  <c r="Z337" i="3"/>
  <c r="Y337" i="3"/>
  <c r="AC337" i="3"/>
  <c r="AC495" i="3"/>
  <c r="AA495" i="3"/>
  <c r="Y495" i="3"/>
  <c r="Z495" i="3"/>
  <c r="Z306" i="3"/>
  <c r="Y306" i="3"/>
  <c r="AC306" i="3"/>
  <c r="AA306" i="3"/>
  <c r="Z322" i="3"/>
  <c r="Y322" i="3"/>
  <c r="AC322" i="3"/>
  <c r="AA322" i="3"/>
  <c r="AC338" i="3"/>
  <c r="Z338" i="3"/>
  <c r="Y338" i="3"/>
  <c r="AA338" i="3"/>
  <c r="AA351" i="3"/>
  <c r="AC351" i="3"/>
  <c r="Z351" i="3"/>
  <c r="Y351" i="3"/>
  <c r="AA367" i="3"/>
  <c r="AC367" i="3"/>
  <c r="Z367" i="3"/>
  <c r="Y367" i="3"/>
  <c r="Y382" i="3"/>
  <c r="AC382" i="3"/>
  <c r="AA382" i="3"/>
  <c r="Z382" i="3"/>
  <c r="Y398" i="3"/>
  <c r="AC398" i="3"/>
  <c r="AA398" i="3"/>
  <c r="Z398" i="3"/>
  <c r="Y414" i="3"/>
  <c r="AC414" i="3"/>
  <c r="AA414" i="3"/>
  <c r="Z414" i="3"/>
  <c r="Y430" i="3"/>
  <c r="AC430" i="3"/>
  <c r="AA430" i="3"/>
  <c r="Z430" i="3"/>
  <c r="Y438" i="3"/>
  <c r="AC438" i="3"/>
  <c r="Z438" i="3"/>
  <c r="AA438" i="3"/>
  <c r="Y454" i="3"/>
  <c r="AC454" i="3"/>
  <c r="Z454" i="3"/>
  <c r="AA454" i="3"/>
  <c r="Y470" i="3"/>
  <c r="AC470" i="3"/>
  <c r="Z470" i="3"/>
  <c r="AA470" i="3"/>
  <c r="Y486" i="3"/>
  <c r="AC486" i="3"/>
  <c r="Z486" i="3"/>
  <c r="AA486" i="3"/>
  <c r="Y502" i="3"/>
  <c r="AC502" i="3"/>
  <c r="AA502" i="3"/>
  <c r="Z502" i="3"/>
  <c r="Y551" i="3"/>
  <c r="AC551" i="3"/>
  <c r="AA551" i="3"/>
  <c r="Z551" i="3"/>
  <c r="Z340" i="3"/>
  <c r="AC340" i="3"/>
  <c r="AA340" i="3"/>
  <c r="Y340" i="3"/>
  <c r="Z356" i="3"/>
  <c r="AC356" i="3"/>
  <c r="AA356" i="3"/>
  <c r="Y356" i="3"/>
  <c r="Z372" i="3"/>
  <c r="AC372" i="3"/>
  <c r="AA372" i="3"/>
  <c r="Y372" i="3"/>
  <c r="AA388" i="3"/>
  <c r="Z388" i="3"/>
  <c r="AC388" i="3"/>
  <c r="Y388" i="3"/>
  <c r="AA404" i="3"/>
  <c r="Z404" i="3"/>
  <c r="AC404" i="3"/>
  <c r="Y404" i="3"/>
  <c r="AA420" i="3"/>
  <c r="Z420" i="3"/>
  <c r="AC420" i="3"/>
  <c r="Y420" i="3"/>
  <c r="AA436" i="3"/>
  <c r="Z436" i="3"/>
  <c r="AC436" i="3"/>
  <c r="Y436" i="3"/>
  <c r="AA452" i="3"/>
  <c r="Z452" i="3"/>
  <c r="AC452" i="3"/>
  <c r="Y452" i="3"/>
  <c r="AA468" i="3"/>
  <c r="Z468" i="3"/>
  <c r="AC468" i="3"/>
  <c r="Y468" i="3"/>
  <c r="AA484" i="3"/>
  <c r="Z484" i="3"/>
  <c r="AC484" i="3"/>
  <c r="Y484" i="3"/>
  <c r="AA500" i="3"/>
  <c r="Z500" i="3"/>
  <c r="Y500" i="3"/>
  <c r="AC500" i="3"/>
  <c r="Z381" i="3"/>
  <c r="Y381" i="3"/>
  <c r="AA381" i="3"/>
  <c r="AC381" i="3"/>
  <c r="Z397" i="3"/>
  <c r="Y397" i="3"/>
  <c r="AA397" i="3"/>
  <c r="AC397" i="3"/>
  <c r="Z413" i="3"/>
  <c r="Y413" i="3"/>
  <c r="AA413" i="3"/>
  <c r="AC413" i="3"/>
  <c r="Z429" i="3"/>
  <c r="Y429" i="3"/>
  <c r="AA429" i="3"/>
  <c r="AC429" i="3"/>
  <c r="Z445" i="3"/>
  <c r="Y445" i="3"/>
  <c r="AA445" i="3"/>
  <c r="AC445" i="3"/>
  <c r="Z461" i="3"/>
  <c r="Y461" i="3"/>
  <c r="AA461" i="3"/>
  <c r="AC461" i="3"/>
  <c r="Z477" i="3"/>
  <c r="Y477" i="3"/>
  <c r="AA477" i="3"/>
  <c r="AC477" i="3"/>
  <c r="Z493" i="3"/>
  <c r="Y493" i="3"/>
  <c r="AA493" i="3"/>
  <c r="AC493" i="3"/>
  <c r="AA506" i="3"/>
  <c r="Z506" i="3"/>
  <c r="Y506" i="3"/>
  <c r="AC506" i="3"/>
  <c r="Y523" i="3"/>
  <c r="AC523" i="3"/>
  <c r="AA523" i="3"/>
  <c r="Z523" i="3"/>
  <c r="Y555" i="3"/>
  <c r="AC555" i="3"/>
  <c r="AA555" i="3"/>
  <c r="Z555" i="3"/>
  <c r="Y587" i="3"/>
  <c r="AC587" i="3"/>
  <c r="AA587" i="3"/>
  <c r="Z587" i="3"/>
  <c r="Y619" i="3"/>
  <c r="AC619" i="3"/>
  <c r="AA619" i="3"/>
  <c r="Z619" i="3"/>
  <c r="AA672" i="3"/>
  <c r="Y672" i="3"/>
  <c r="AC672" i="3"/>
  <c r="Z672" i="3"/>
  <c r="Y686" i="3"/>
  <c r="AC686" i="3"/>
  <c r="AA686" i="3"/>
  <c r="Z686" i="3"/>
  <c r="Y583" i="3"/>
  <c r="AC583" i="3"/>
  <c r="AA583" i="3"/>
  <c r="Z583" i="3"/>
  <c r="Y615" i="3"/>
  <c r="AC615" i="3"/>
  <c r="AA615" i="3"/>
  <c r="Z615" i="3"/>
  <c r="Y647" i="3"/>
  <c r="AC647" i="3"/>
  <c r="AA647" i="3"/>
  <c r="Z647" i="3"/>
  <c r="AC651" i="3"/>
  <c r="Z651" i="3"/>
  <c r="Y651" i="3"/>
  <c r="AA651" i="3"/>
  <c r="AC659" i="3"/>
  <c r="Z659" i="3"/>
  <c r="Y659" i="3"/>
  <c r="AA659" i="3"/>
  <c r="Y702" i="3"/>
  <c r="AC702" i="3"/>
  <c r="AA702" i="3"/>
  <c r="Z702" i="3"/>
  <c r="AA520" i="3"/>
  <c r="Z520" i="3"/>
  <c r="AC520" i="3"/>
  <c r="Y520" i="3"/>
  <c r="AC536" i="3"/>
  <c r="AA536" i="3"/>
  <c r="Z536" i="3"/>
  <c r="Y536" i="3"/>
  <c r="AC552" i="3"/>
  <c r="AA552" i="3"/>
  <c r="Z552" i="3"/>
  <c r="Y552" i="3"/>
  <c r="AC568" i="3"/>
  <c r="AA568" i="3"/>
  <c r="Z568" i="3"/>
  <c r="Y568" i="3"/>
  <c r="AC584" i="3"/>
  <c r="AA584" i="3"/>
  <c r="Z584" i="3"/>
  <c r="Y584" i="3"/>
  <c r="AC600" i="3"/>
  <c r="AA600" i="3"/>
  <c r="Z600" i="3"/>
  <c r="Y600" i="3"/>
  <c r="AC616" i="3"/>
  <c r="AA616" i="3"/>
  <c r="Z616" i="3"/>
  <c r="Y616" i="3"/>
  <c r="AC632" i="3"/>
  <c r="AA632" i="3"/>
  <c r="Z632" i="3"/>
  <c r="Y632" i="3"/>
  <c r="AC648" i="3"/>
  <c r="AA648" i="3"/>
  <c r="Z648" i="3"/>
  <c r="Y648" i="3"/>
  <c r="Z521" i="3"/>
  <c r="Y521" i="3"/>
  <c r="AA521" i="3"/>
  <c r="AC521" i="3"/>
  <c r="AA537" i="3"/>
  <c r="Z537" i="3"/>
  <c r="Y537" i="3"/>
  <c r="AC537" i="3"/>
  <c r="AA553" i="3"/>
  <c r="Z553" i="3"/>
  <c r="Y553" i="3"/>
  <c r="AC553" i="3"/>
  <c r="AA569" i="3"/>
  <c r="Z569" i="3"/>
  <c r="Y569" i="3"/>
  <c r="AC569" i="3"/>
  <c r="AA585" i="3"/>
  <c r="Z585" i="3"/>
  <c r="Y585" i="3"/>
  <c r="AC585" i="3"/>
  <c r="AA601" i="3"/>
  <c r="Z601" i="3"/>
  <c r="Y601" i="3"/>
  <c r="AC601" i="3"/>
  <c r="AA617" i="3"/>
  <c r="Z617" i="3"/>
  <c r="Y617" i="3"/>
  <c r="AC617" i="3"/>
  <c r="AA633" i="3"/>
  <c r="Z633" i="3"/>
  <c r="Y633" i="3"/>
  <c r="AC633" i="3"/>
  <c r="Y670" i="3"/>
  <c r="AA670" i="3"/>
  <c r="AC670" i="3"/>
  <c r="Z670" i="3"/>
  <c r="Y698" i="3"/>
  <c r="AC698" i="3"/>
  <c r="AA698" i="3"/>
  <c r="Z698" i="3"/>
  <c r="Z530" i="3"/>
  <c r="Y530" i="3"/>
  <c r="AC530" i="3"/>
  <c r="AA530" i="3"/>
  <c r="Z546" i="3"/>
  <c r="Y546" i="3"/>
  <c r="AC546" i="3"/>
  <c r="AA546" i="3"/>
  <c r="Z562" i="3"/>
  <c r="Y562" i="3"/>
  <c r="AC562" i="3"/>
  <c r="AA562" i="3"/>
  <c r="Z578" i="3"/>
  <c r="Y578" i="3"/>
  <c r="AC578" i="3"/>
  <c r="AA578" i="3"/>
  <c r="Z594" i="3"/>
  <c r="Y594" i="3"/>
  <c r="AC594" i="3"/>
  <c r="AA594" i="3"/>
  <c r="Z610" i="3"/>
  <c r="Y610" i="3"/>
  <c r="AC610" i="3"/>
  <c r="AA610" i="3"/>
  <c r="Z626" i="3"/>
  <c r="Y626" i="3"/>
  <c r="AC626" i="3"/>
  <c r="AA626" i="3"/>
  <c r="Z642" i="3"/>
  <c r="Y642" i="3"/>
  <c r="AC642" i="3"/>
  <c r="AA642" i="3"/>
  <c r="AA660" i="3"/>
  <c r="AC660" i="3"/>
  <c r="Z660" i="3"/>
  <c r="Y660" i="3"/>
  <c r="AC667" i="3"/>
  <c r="Z667" i="3"/>
  <c r="AA667" i="3"/>
  <c r="Y667" i="3"/>
  <c r="AC683" i="3"/>
  <c r="AA683" i="3"/>
  <c r="Z683" i="3"/>
  <c r="Y683" i="3"/>
  <c r="AC699" i="3"/>
  <c r="AA699" i="3"/>
  <c r="Z699" i="3"/>
  <c r="Y699" i="3"/>
  <c r="AA713" i="3"/>
  <c r="Y713" i="3"/>
  <c r="AC713" i="3"/>
  <c r="Z713" i="3"/>
  <c r="Y748" i="3"/>
  <c r="AC748" i="3"/>
  <c r="AA748" i="3"/>
  <c r="Z748" i="3"/>
  <c r="Y780" i="3"/>
  <c r="AC780" i="3"/>
  <c r="AA780" i="3"/>
  <c r="Z780" i="3"/>
  <c r="AA688" i="3"/>
  <c r="Z688" i="3"/>
  <c r="Y688" i="3"/>
  <c r="AC688" i="3"/>
  <c r="AA704" i="3"/>
  <c r="Z704" i="3"/>
  <c r="Y704" i="3"/>
  <c r="AC704" i="3"/>
  <c r="AC716" i="3"/>
  <c r="AA716" i="3"/>
  <c r="Z716" i="3"/>
  <c r="Y716" i="3"/>
  <c r="Y874" i="3"/>
  <c r="AC874" i="3"/>
  <c r="AA874" i="3"/>
  <c r="Z874" i="3"/>
  <c r="Z657" i="3"/>
  <c r="AC657" i="3"/>
  <c r="AA657" i="3"/>
  <c r="Y657" i="3"/>
  <c r="Z673" i="3"/>
  <c r="AC673" i="3"/>
  <c r="Y673" i="3"/>
  <c r="AA673" i="3"/>
  <c r="Z689" i="3"/>
  <c r="Y689" i="3"/>
  <c r="AC689" i="3"/>
  <c r="AA689" i="3"/>
  <c r="Z705" i="3"/>
  <c r="Y705" i="3"/>
  <c r="AC705" i="3"/>
  <c r="AA705" i="3"/>
  <c r="Y744" i="3"/>
  <c r="AC744" i="3"/>
  <c r="AA744" i="3"/>
  <c r="Z744" i="3"/>
  <c r="Y776" i="3"/>
  <c r="AC776" i="3"/>
  <c r="AA776" i="3"/>
  <c r="Z776" i="3"/>
  <c r="AC733" i="3"/>
  <c r="AA733" i="3"/>
  <c r="Z733" i="3"/>
  <c r="Y733" i="3"/>
  <c r="AC749" i="3"/>
  <c r="AA749" i="3"/>
  <c r="Z749" i="3"/>
  <c r="Y749" i="3"/>
  <c r="AC765" i="3"/>
  <c r="AA765" i="3"/>
  <c r="Z765" i="3"/>
  <c r="Y765" i="3"/>
  <c r="AC781" i="3"/>
  <c r="AA781" i="3"/>
  <c r="Z781" i="3"/>
  <c r="Y781" i="3"/>
  <c r="Y814" i="3"/>
  <c r="AC814" i="3"/>
  <c r="AA814" i="3"/>
  <c r="Z814" i="3"/>
  <c r="AA852" i="3"/>
  <c r="Y852" i="3"/>
  <c r="AC852" i="3"/>
  <c r="Z852" i="3"/>
  <c r="Z722" i="3"/>
  <c r="Y722" i="3"/>
  <c r="AA722" i="3"/>
  <c r="AC722" i="3"/>
  <c r="AA738" i="3"/>
  <c r="Z738" i="3"/>
  <c r="Y738" i="3"/>
  <c r="AC738" i="3"/>
  <c r="AA754" i="3"/>
  <c r="Z754" i="3"/>
  <c r="Y754" i="3"/>
  <c r="AC754" i="3"/>
  <c r="AA770" i="3"/>
  <c r="Z770" i="3"/>
  <c r="Y770" i="3"/>
  <c r="AC770" i="3"/>
  <c r="Y842" i="3"/>
  <c r="AC842" i="3"/>
  <c r="AA842" i="3"/>
  <c r="Z842" i="3"/>
  <c r="Z735" i="3"/>
  <c r="Y735" i="3"/>
  <c r="AC735" i="3"/>
  <c r="AA735" i="3"/>
  <c r="Z751" i="3"/>
  <c r="Y751" i="3"/>
  <c r="AC751" i="3"/>
  <c r="AA751" i="3"/>
  <c r="Z767" i="3"/>
  <c r="Y767" i="3"/>
  <c r="AC767" i="3"/>
  <c r="AA767" i="3"/>
  <c r="Y786" i="3"/>
  <c r="AC786" i="3"/>
  <c r="AA786" i="3"/>
  <c r="Z786" i="3"/>
  <c r="Y818" i="3"/>
  <c r="AC818" i="3"/>
  <c r="AA818" i="3"/>
  <c r="Z818" i="3"/>
  <c r="Y850" i="3"/>
  <c r="AC850" i="3"/>
  <c r="AA850" i="3"/>
  <c r="Z850" i="3"/>
  <c r="AC791" i="3"/>
  <c r="AA791" i="3"/>
  <c r="Z791" i="3"/>
  <c r="Y791" i="3"/>
  <c r="AC807" i="3"/>
  <c r="AA807" i="3"/>
  <c r="Z807" i="3"/>
  <c r="Y807" i="3"/>
  <c r="AC823" i="3"/>
  <c r="AA823" i="3"/>
  <c r="Z823" i="3"/>
  <c r="Y823" i="3"/>
  <c r="AC839" i="3"/>
  <c r="AA839" i="3"/>
  <c r="Z839" i="3"/>
  <c r="Y839" i="3"/>
  <c r="AC893" i="3"/>
  <c r="AA893" i="3"/>
  <c r="Z893" i="3"/>
  <c r="Y893" i="3"/>
  <c r="AA792" i="3"/>
  <c r="Z792" i="3"/>
  <c r="Y792" i="3"/>
  <c r="AC792" i="3"/>
  <c r="AA808" i="3"/>
  <c r="Z808" i="3"/>
  <c r="Y808" i="3"/>
  <c r="AC808" i="3"/>
  <c r="AA824" i="3"/>
  <c r="Z824" i="3"/>
  <c r="Y824" i="3"/>
  <c r="AC824" i="3"/>
  <c r="AA840" i="3"/>
  <c r="Z840" i="3"/>
  <c r="Y840" i="3"/>
  <c r="AC840" i="3"/>
  <c r="Y858" i="3"/>
  <c r="AA858" i="3"/>
  <c r="AC858" i="3"/>
  <c r="Z858" i="3"/>
  <c r="Y888" i="3"/>
  <c r="AC888" i="3"/>
  <c r="AA888" i="3"/>
  <c r="Z888" i="3"/>
  <c r="Z793" i="3"/>
  <c r="Y793" i="3"/>
  <c r="AC793" i="3"/>
  <c r="AA793" i="3"/>
  <c r="Z809" i="3"/>
  <c r="Y809" i="3"/>
  <c r="AC809" i="3"/>
  <c r="AA809" i="3"/>
  <c r="Z825" i="3"/>
  <c r="Y825" i="3"/>
  <c r="AC825" i="3"/>
  <c r="AA825" i="3"/>
  <c r="Z841" i="3"/>
  <c r="Y841" i="3"/>
  <c r="AC841" i="3"/>
  <c r="AA841" i="3"/>
  <c r="Y912" i="3"/>
  <c r="AC912" i="3"/>
  <c r="AA912" i="3"/>
  <c r="Z912" i="3"/>
  <c r="AC867" i="3"/>
  <c r="AA867" i="3"/>
  <c r="Z867" i="3"/>
  <c r="Y867" i="3"/>
  <c r="AC881" i="3"/>
  <c r="AA881" i="3"/>
  <c r="Y881" i="3"/>
  <c r="Z881" i="3"/>
  <c r="AA876" i="3"/>
  <c r="Z876" i="3"/>
  <c r="Y876" i="3"/>
  <c r="AC876" i="3"/>
  <c r="Y892" i="3"/>
  <c r="AC892" i="3"/>
  <c r="AA892" i="3"/>
  <c r="Z892" i="3"/>
  <c r="Z916" i="3"/>
  <c r="Y916" i="3"/>
  <c r="AC916" i="3"/>
  <c r="AA916" i="3"/>
  <c r="Z865" i="3"/>
  <c r="Y865" i="3"/>
  <c r="AC865" i="3"/>
  <c r="AA865" i="3"/>
  <c r="AC905" i="3"/>
  <c r="AA905" i="3"/>
  <c r="Z905" i="3"/>
  <c r="Y905" i="3"/>
  <c r="Y926" i="3"/>
  <c r="AC926" i="3"/>
  <c r="Z926" i="3"/>
  <c r="AA926" i="3"/>
  <c r="Y942" i="3"/>
  <c r="AC942" i="3"/>
  <c r="Z942" i="3"/>
  <c r="AA942" i="3"/>
  <c r="AA882" i="3"/>
  <c r="Z882" i="3"/>
  <c r="AC882" i="3"/>
  <c r="Y882" i="3"/>
  <c r="AA898" i="3"/>
  <c r="Z898" i="3"/>
  <c r="AC898" i="3"/>
  <c r="Y898" i="3"/>
  <c r="AA914" i="3"/>
  <c r="Z914" i="3"/>
  <c r="Y914" i="3"/>
  <c r="AC914" i="3"/>
  <c r="Z891" i="3"/>
  <c r="Y891" i="3"/>
  <c r="AC891" i="3"/>
  <c r="AA891" i="3"/>
  <c r="Z907" i="3"/>
  <c r="Y907" i="3"/>
  <c r="AC907" i="3"/>
  <c r="AA907" i="3"/>
  <c r="AC927" i="3"/>
  <c r="AA927" i="3"/>
  <c r="Z927" i="3"/>
  <c r="Y927" i="3"/>
  <c r="AC943" i="3"/>
  <c r="AA943" i="3"/>
  <c r="Z943" i="3"/>
  <c r="Y943" i="3"/>
  <c r="AA920" i="3"/>
  <c r="Z920" i="3"/>
  <c r="AC920" i="3"/>
  <c r="Y920" i="3"/>
  <c r="AA936" i="3"/>
  <c r="Z936" i="3"/>
  <c r="AC936" i="3"/>
  <c r="Y936" i="3"/>
  <c r="AA952" i="3"/>
  <c r="Z952" i="3"/>
  <c r="AC952" i="3"/>
  <c r="Y952" i="3"/>
  <c r="Z925" i="3"/>
  <c r="Y925" i="3"/>
  <c r="AC925" i="3"/>
  <c r="AA925" i="3"/>
  <c r="Z941" i="3"/>
  <c r="Y941" i="3"/>
  <c r="AC941" i="3"/>
  <c r="AA941" i="3"/>
  <c r="Z957" i="3"/>
  <c r="Y957" i="3"/>
  <c r="AC957" i="3"/>
  <c r="AA957" i="3"/>
  <c r="AC103" i="3"/>
  <c r="AA103" i="3"/>
  <c r="Z103" i="3"/>
  <c r="Y103" i="3"/>
  <c r="Y94" i="3"/>
  <c r="Z94" i="3"/>
  <c r="AC94" i="3"/>
  <c r="AA94" i="3"/>
  <c r="AC107" i="3"/>
  <c r="AA107" i="3"/>
  <c r="Y107" i="3"/>
  <c r="Z107" i="3"/>
  <c r="Y145" i="3"/>
  <c r="AC145" i="3"/>
  <c r="AA145" i="3"/>
  <c r="Z145" i="3"/>
  <c r="Y177" i="3"/>
  <c r="AC177" i="3"/>
  <c r="AA177" i="3"/>
  <c r="Z177" i="3"/>
  <c r="Y209" i="3"/>
  <c r="AC209" i="3"/>
  <c r="AA209" i="3"/>
  <c r="Z209" i="3"/>
  <c r="Y241" i="3"/>
  <c r="AC241" i="3"/>
  <c r="AA241" i="3"/>
  <c r="Z241" i="3"/>
  <c r="AC263" i="3"/>
  <c r="Z263" i="3"/>
  <c r="Y263" i="3"/>
  <c r="AA263" i="3"/>
  <c r="AC279" i="3"/>
  <c r="Z279" i="3"/>
  <c r="Y279" i="3"/>
  <c r="AA279" i="3"/>
  <c r="AA137" i="3"/>
  <c r="Z137" i="3"/>
  <c r="Y137" i="3"/>
  <c r="AC166" i="3"/>
  <c r="AA166" i="3"/>
  <c r="Z166" i="3"/>
  <c r="Y166" i="3"/>
  <c r="AC198" i="3"/>
  <c r="AA198" i="3"/>
  <c r="Z198" i="3"/>
  <c r="Y198" i="3"/>
  <c r="AC230" i="3"/>
  <c r="AA230" i="3"/>
  <c r="Z230" i="3"/>
  <c r="Y230" i="3"/>
  <c r="AA104" i="3"/>
  <c r="Z104" i="3"/>
  <c r="AC104" i="3"/>
  <c r="Y104" i="3"/>
  <c r="AA151" i="3"/>
  <c r="Z151" i="3"/>
  <c r="Y151" i="3"/>
  <c r="AC151" i="3"/>
  <c r="AA183" i="3"/>
  <c r="Z183" i="3"/>
  <c r="Y183" i="3"/>
  <c r="AC183" i="3"/>
  <c r="AA215" i="3"/>
  <c r="Z215" i="3"/>
  <c r="Y215" i="3"/>
  <c r="AC215" i="3"/>
  <c r="AA247" i="3"/>
  <c r="Z247" i="3"/>
  <c r="Y247" i="3"/>
  <c r="AC247" i="3"/>
  <c r="Z127" i="3"/>
  <c r="Y127" i="3"/>
  <c r="AC127" i="3"/>
  <c r="AA127" i="3"/>
  <c r="Z160" i="3"/>
  <c r="Y160" i="3"/>
  <c r="AC160" i="3"/>
  <c r="AA160" i="3"/>
  <c r="Z192" i="3"/>
  <c r="Y192" i="3"/>
  <c r="AC192" i="3"/>
  <c r="AA192" i="3"/>
  <c r="Z224" i="3"/>
  <c r="Y224" i="3"/>
  <c r="AC224" i="3"/>
  <c r="AA224" i="3"/>
  <c r="AA256" i="3"/>
  <c r="AC256" i="3"/>
  <c r="Z256" i="3"/>
  <c r="Y256" i="3"/>
  <c r="AA272" i="3"/>
  <c r="AC272" i="3"/>
  <c r="Z272" i="3"/>
  <c r="Y272" i="3"/>
  <c r="Y319" i="3"/>
  <c r="AC319" i="3"/>
  <c r="AA319" i="3"/>
  <c r="Z319" i="3"/>
  <c r="Y335" i="3"/>
  <c r="AC335" i="3"/>
  <c r="AA335" i="3"/>
  <c r="Z335" i="3"/>
  <c r="AC346" i="3"/>
  <c r="Z346" i="3"/>
  <c r="Y346" i="3"/>
  <c r="AA346" i="3"/>
  <c r="AC354" i="3"/>
  <c r="Z354" i="3"/>
  <c r="Y354" i="3"/>
  <c r="AA354" i="3"/>
  <c r="Y503" i="3"/>
  <c r="AC503" i="3"/>
  <c r="AA503" i="3"/>
  <c r="Z503" i="3"/>
  <c r="Z344" i="3"/>
  <c r="AC344" i="3"/>
  <c r="AA344" i="3"/>
  <c r="Y344" i="3"/>
  <c r="Z360" i="3"/>
  <c r="AC360" i="3"/>
  <c r="AA360" i="3"/>
  <c r="Y360" i="3"/>
  <c r="AA376" i="3"/>
  <c r="Z376" i="3"/>
  <c r="AC376" i="3"/>
  <c r="Y376" i="3"/>
  <c r="AA392" i="3"/>
  <c r="Z392" i="3"/>
  <c r="AC392" i="3"/>
  <c r="Y392" i="3"/>
  <c r="AA408" i="3"/>
  <c r="Z408" i="3"/>
  <c r="AC408" i="3"/>
  <c r="Y408" i="3"/>
  <c r="AA424" i="3"/>
  <c r="Z424" i="3"/>
  <c r="AC424" i="3"/>
  <c r="Y424" i="3"/>
  <c r="AA440" i="3"/>
  <c r="Z440" i="3"/>
  <c r="AC440" i="3"/>
  <c r="Y440" i="3"/>
  <c r="AA456" i="3"/>
  <c r="Z456" i="3"/>
  <c r="AC456" i="3"/>
  <c r="Y456" i="3"/>
  <c r="AA472" i="3"/>
  <c r="Z472" i="3"/>
  <c r="AC472" i="3"/>
  <c r="Y472" i="3"/>
  <c r="AA488" i="3"/>
  <c r="Z488" i="3"/>
  <c r="AC488" i="3"/>
  <c r="Y488" i="3"/>
  <c r="AC515" i="3"/>
  <c r="AA515" i="3"/>
  <c r="Z515" i="3"/>
  <c r="Y515" i="3"/>
  <c r="Z385" i="3"/>
  <c r="Y385" i="3"/>
  <c r="AC385" i="3"/>
  <c r="AA385" i="3"/>
  <c r="Z401" i="3"/>
  <c r="Y401" i="3"/>
  <c r="AC401" i="3"/>
  <c r="AA401" i="3"/>
  <c r="Z417" i="3"/>
  <c r="Y417" i="3"/>
  <c r="AC417" i="3"/>
  <c r="AA417" i="3"/>
  <c r="Z433" i="3"/>
  <c r="Y433" i="3"/>
  <c r="AC433" i="3"/>
  <c r="AA433" i="3"/>
  <c r="Z449" i="3"/>
  <c r="Y449" i="3"/>
  <c r="AA449" i="3"/>
  <c r="AC449" i="3"/>
  <c r="Z465" i="3"/>
  <c r="Y465" i="3"/>
  <c r="AA465" i="3"/>
  <c r="AC465" i="3"/>
  <c r="Z481" i="3"/>
  <c r="Y481" i="3"/>
  <c r="AA481" i="3"/>
  <c r="AC481" i="3"/>
  <c r="Z497" i="3"/>
  <c r="Y497" i="3"/>
  <c r="AA497" i="3"/>
  <c r="AC497" i="3"/>
  <c r="Y510" i="3"/>
  <c r="AC510" i="3"/>
  <c r="AA510" i="3"/>
  <c r="Z510" i="3"/>
  <c r="Y531" i="3"/>
  <c r="AC531" i="3"/>
  <c r="AA531" i="3"/>
  <c r="Z531" i="3"/>
  <c r="Y563" i="3"/>
  <c r="AC563" i="3"/>
  <c r="AA563" i="3"/>
  <c r="Z563" i="3"/>
  <c r="Y595" i="3"/>
  <c r="AC595" i="3"/>
  <c r="AA595" i="3"/>
  <c r="Z595" i="3"/>
  <c r="Y627" i="3"/>
  <c r="AC627" i="3"/>
  <c r="AA627" i="3"/>
  <c r="Z627" i="3"/>
  <c r="Y694" i="3"/>
  <c r="AC694" i="3"/>
  <c r="AA694" i="3"/>
  <c r="Z694" i="3"/>
  <c r="Y559" i="3"/>
  <c r="AC559" i="3"/>
  <c r="AA559" i="3"/>
  <c r="Z559" i="3"/>
  <c r="Y591" i="3"/>
  <c r="AC591" i="3"/>
  <c r="AA591" i="3"/>
  <c r="Z591" i="3"/>
  <c r="Y623" i="3"/>
  <c r="AC623" i="3"/>
  <c r="AA623" i="3"/>
  <c r="Z623" i="3"/>
  <c r="Y678" i="3"/>
  <c r="AC678" i="3"/>
  <c r="AA678" i="3"/>
  <c r="Z678" i="3"/>
  <c r="Y654" i="3"/>
  <c r="Z654" i="3"/>
  <c r="AC654" i="3"/>
  <c r="AA654" i="3"/>
  <c r="Y662" i="3"/>
  <c r="Z662" i="3"/>
  <c r="AC662" i="3"/>
  <c r="AA662" i="3"/>
  <c r="AA508" i="3"/>
  <c r="Z508" i="3"/>
  <c r="AC508" i="3"/>
  <c r="Y508" i="3"/>
  <c r="AC524" i="3"/>
  <c r="AA524" i="3"/>
  <c r="Z524" i="3"/>
  <c r="Y524" i="3"/>
  <c r="AC540" i="3"/>
  <c r="AA540" i="3"/>
  <c r="Z540" i="3"/>
  <c r="Y540" i="3"/>
  <c r="AC556" i="3"/>
  <c r="AA556" i="3"/>
  <c r="Z556" i="3"/>
  <c r="Y556" i="3"/>
  <c r="AC572" i="3"/>
  <c r="AA572" i="3"/>
  <c r="Z572" i="3"/>
  <c r="Y572" i="3"/>
  <c r="AC588" i="3"/>
  <c r="AA588" i="3"/>
  <c r="Z588" i="3"/>
  <c r="Y588" i="3"/>
  <c r="AC604" i="3"/>
  <c r="AA604" i="3"/>
  <c r="Z604" i="3"/>
  <c r="Y604" i="3"/>
  <c r="AC620" i="3"/>
  <c r="AA620" i="3"/>
  <c r="Z620" i="3"/>
  <c r="Y620" i="3"/>
  <c r="AC636" i="3"/>
  <c r="AA636" i="3"/>
  <c r="Z636" i="3"/>
  <c r="Y636" i="3"/>
  <c r="Z509" i="3"/>
  <c r="Y509" i="3"/>
  <c r="AA509" i="3"/>
  <c r="AC509" i="3"/>
  <c r="AA525" i="3"/>
  <c r="Z525" i="3"/>
  <c r="Y525" i="3"/>
  <c r="AC525" i="3"/>
  <c r="AA541" i="3"/>
  <c r="Z541" i="3"/>
  <c r="Y541" i="3"/>
  <c r="AC541" i="3"/>
  <c r="AA557" i="3"/>
  <c r="Z557" i="3"/>
  <c r="Y557" i="3"/>
  <c r="AC557" i="3"/>
  <c r="AA573" i="3"/>
  <c r="Z573" i="3"/>
  <c r="Y573" i="3"/>
  <c r="AC573" i="3"/>
  <c r="AA589" i="3"/>
  <c r="Z589" i="3"/>
  <c r="Y589" i="3"/>
  <c r="AC589" i="3"/>
  <c r="AA605" i="3"/>
  <c r="Z605" i="3"/>
  <c r="Y605" i="3"/>
  <c r="AC605" i="3"/>
  <c r="AA621" i="3"/>
  <c r="Z621" i="3"/>
  <c r="Y621" i="3"/>
  <c r="AC621" i="3"/>
  <c r="AA637" i="3"/>
  <c r="Z637" i="3"/>
  <c r="Y637" i="3"/>
  <c r="AC637" i="3"/>
  <c r="Y674" i="3"/>
  <c r="AC674" i="3"/>
  <c r="AA674" i="3"/>
  <c r="Z674" i="3"/>
  <c r="Y706" i="3"/>
  <c r="AC706" i="3"/>
  <c r="AA706" i="3"/>
  <c r="Z706" i="3"/>
  <c r="Z534" i="3"/>
  <c r="Y534" i="3"/>
  <c r="AC534" i="3"/>
  <c r="AA534" i="3"/>
  <c r="Z550" i="3"/>
  <c r="Y550" i="3"/>
  <c r="AC550" i="3"/>
  <c r="AA550" i="3"/>
  <c r="Z566" i="3"/>
  <c r="Y566" i="3"/>
  <c r="AC566" i="3"/>
  <c r="AA566" i="3"/>
  <c r="Z582" i="3"/>
  <c r="Y582" i="3"/>
  <c r="AC582" i="3"/>
  <c r="AA582" i="3"/>
  <c r="Z598" i="3"/>
  <c r="Y598" i="3"/>
  <c r="AC598" i="3"/>
  <c r="AA598" i="3"/>
  <c r="Z614" i="3"/>
  <c r="Y614" i="3"/>
  <c r="AC614" i="3"/>
  <c r="AA614" i="3"/>
  <c r="Z630" i="3"/>
  <c r="Y630" i="3"/>
  <c r="AC630" i="3"/>
  <c r="AA630" i="3"/>
  <c r="Z646" i="3"/>
  <c r="Y646" i="3"/>
  <c r="AC646" i="3"/>
  <c r="AA646" i="3"/>
  <c r="AA664" i="3"/>
  <c r="AC664" i="3"/>
  <c r="Z664" i="3"/>
  <c r="Y664" i="3"/>
  <c r="AC671" i="3"/>
  <c r="Z671" i="3"/>
  <c r="AA671" i="3"/>
  <c r="Y671" i="3"/>
  <c r="AC687" i="3"/>
  <c r="AA687" i="3"/>
  <c r="Z687" i="3"/>
  <c r="Y687" i="3"/>
  <c r="AC703" i="3"/>
  <c r="AA703" i="3"/>
  <c r="Z703" i="3"/>
  <c r="Y703" i="3"/>
  <c r="AA717" i="3"/>
  <c r="Y717" i="3"/>
  <c r="AC717" i="3"/>
  <c r="Z717" i="3"/>
  <c r="Y756" i="3"/>
  <c r="AC756" i="3"/>
  <c r="AA756" i="3"/>
  <c r="Z756" i="3"/>
  <c r="AA676" i="3"/>
  <c r="Z676" i="3"/>
  <c r="Y676" i="3"/>
  <c r="AC676" i="3"/>
  <c r="AA692" i="3"/>
  <c r="Z692" i="3"/>
  <c r="Y692" i="3"/>
  <c r="AC692" i="3"/>
  <c r="AA708" i="3"/>
  <c r="Z708" i="3"/>
  <c r="Y708" i="3"/>
  <c r="AC708" i="3"/>
  <c r="Y719" i="3"/>
  <c r="AC719" i="3"/>
  <c r="AA719" i="3"/>
  <c r="Z719" i="3"/>
  <c r="AC885" i="3"/>
  <c r="AA885" i="3"/>
  <c r="Z885" i="3"/>
  <c r="Y885" i="3"/>
  <c r="Z661" i="3"/>
  <c r="AC661" i="3"/>
  <c r="AA661" i="3"/>
  <c r="Y661" i="3"/>
  <c r="Z677" i="3"/>
  <c r="Y677" i="3"/>
  <c r="AC677" i="3"/>
  <c r="AA677" i="3"/>
  <c r="Z693" i="3"/>
  <c r="Y693" i="3"/>
  <c r="AC693" i="3"/>
  <c r="AA693" i="3"/>
  <c r="Z709" i="3"/>
  <c r="Y709" i="3"/>
  <c r="AC709" i="3"/>
  <c r="AA709" i="3"/>
  <c r="Y752" i="3"/>
  <c r="AC752" i="3"/>
  <c r="AA752" i="3"/>
  <c r="Z752" i="3"/>
  <c r="AA721" i="3"/>
  <c r="Z721" i="3"/>
  <c r="AC721" i="3"/>
  <c r="Y721" i="3"/>
  <c r="AC737" i="3"/>
  <c r="AA737" i="3"/>
  <c r="Z737" i="3"/>
  <c r="Y737" i="3"/>
  <c r="AC753" i="3"/>
  <c r="AA753" i="3"/>
  <c r="Z753" i="3"/>
  <c r="Y753" i="3"/>
  <c r="AC769" i="3"/>
  <c r="AA769" i="3"/>
  <c r="Z769" i="3"/>
  <c r="Y769" i="3"/>
  <c r="Y790" i="3"/>
  <c r="AC790" i="3"/>
  <c r="AA790" i="3"/>
  <c r="Z790" i="3"/>
  <c r="Y822" i="3"/>
  <c r="AC822" i="3"/>
  <c r="AA822" i="3"/>
  <c r="Z822" i="3"/>
  <c r="Y866" i="3"/>
  <c r="AC866" i="3"/>
  <c r="AA866" i="3"/>
  <c r="Z866" i="3"/>
  <c r="AA726" i="3"/>
  <c r="Z726" i="3"/>
  <c r="Y726" i="3"/>
  <c r="AC726" i="3"/>
  <c r="AA742" i="3"/>
  <c r="Z742" i="3"/>
  <c r="Y742" i="3"/>
  <c r="AC742" i="3"/>
  <c r="AA758" i="3"/>
  <c r="Z758" i="3"/>
  <c r="Y758" i="3"/>
  <c r="AC758" i="3"/>
  <c r="AA774" i="3"/>
  <c r="Z774" i="3"/>
  <c r="Y774" i="3"/>
  <c r="AC774" i="3"/>
  <c r="Y904" i="3"/>
  <c r="AC904" i="3"/>
  <c r="AA904" i="3"/>
  <c r="Z904" i="3"/>
  <c r="Z739" i="3"/>
  <c r="Y739" i="3"/>
  <c r="AC739" i="3"/>
  <c r="AA739" i="3"/>
  <c r="Z755" i="3"/>
  <c r="Y755" i="3"/>
  <c r="AC755" i="3"/>
  <c r="AA755" i="3"/>
  <c r="Z771" i="3"/>
  <c r="Y771" i="3"/>
  <c r="AC771" i="3"/>
  <c r="AA771" i="3"/>
  <c r="Y794" i="3"/>
  <c r="AC794" i="3"/>
  <c r="AA794" i="3"/>
  <c r="Z794" i="3"/>
  <c r="Y826" i="3"/>
  <c r="AC826" i="3"/>
  <c r="AA826" i="3"/>
  <c r="Z826" i="3"/>
  <c r="AA860" i="3"/>
  <c r="Y860" i="3"/>
  <c r="AC860" i="3"/>
  <c r="Z860" i="3"/>
  <c r="AC795" i="3"/>
  <c r="AA795" i="3"/>
  <c r="Z795" i="3"/>
  <c r="Y795" i="3"/>
  <c r="AC811" i="3"/>
  <c r="AA811" i="3"/>
  <c r="Z811" i="3"/>
  <c r="Y811" i="3"/>
  <c r="AC827" i="3"/>
  <c r="AA827" i="3"/>
  <c r="Z827" i="3"/>
  <c r="Y827" i="3"/>
  <c r="AC843" i="3"/>
  <c r="AA843" i="3"/>
  <c r="Z843" i="3"/>
  <c r="Y843" i="3"/>
  <c r="Y918" i="3"/>
  <c r="AC918" i="3"/>
  <c r="AA918" i="3"/>
  <c r="Z918" i="3"/>
  <c r="AA796" i="3"/>
  <c r="Z796" i="3"/>
  <c r="Y796" i="3"/>
  <c r="AC796" i="3"/>
  <c r="AA812" i="3"/>
  <c r="Z812" i="3"/>
  <c r="Y812" i="3"/>
  <c r="AC812" i="3"/>
  <c r="AA828" i="3"/>
  <c r="Z828" i="3"/>
  <c r="Y828" i="3"/>
  <c r="AC828" i="3"/>
  <c r="AA844" i="3"/>
  <c r="Z844" i="3"/>
  <c r="Y844" i="3"/>
  <c r="AC844" i="3"/>
  <c r="Y862" i="3"/>
  <c r="AC862" i="3"/>
  <c r="AA862" i="3"/>
  <c r="Z862" i="3"/>
  <c r="AC901" i="3"/>
  <c r="AA901" i="3"/>
  <c r="Z901" i="3"/>
  <c r="Y901" i="3"/>
  <c r="Z797" i="3"/>
  <c r="Y797" i="3"/>
  <c r="AC797" i="3"/>
  <c r="AA797" i="3"/>
  <c r="Z813" i="3"/>
  <c r="Y813" i="3"/>
  <c r="AC813" i="3"/>
  <c r="AA813" i="3"/>
  <c r="Z829" i="3"/>
  <c r="Y829" i="3"/>
  <c r="AC829" i="3"/>
  <c r="AA829" i="3"/>
  <c r="Z845" i="3"/>
  <c r="Y845" i="3"/>
  <c r="AC845" i="3"/>
  <c r="AA845" i="3"/>
  <c r="AC855" i="3"/>
  <c r="Z855" i="3"/>
  <c r="AA855" i="3"/>
  <c r="Y855" i="3"/>
  <c r="AC871" i="3"/>
  <c r="AA871" i="3"/>
  <c r="Z871" i="3"/>
  <c r="Y871" i="3"/>
  <c r="AA864" i="3"/>
  <c r="Z864" i="3"/>
  <c r="Y864" i="3"/>
  <c r="AC864" i="3"/>
  <c r="AC880" i="3"/>
  <c r="AA880" i="3"/>
  <c r="Z880" i="3"/>
  <c r="Y880" i="3"/>
  <c r="AC897" i="3"/>
  <c r="AA897" i="3"/>
  <c r="Y897" i="3"/>
  <c r="Z897" i="3"/>
  <c r="Z853" i="3"/>
  <c r="AC853" i="3"/>
  <c r="Y853" i="3"/>
  <c r="AA853" i="3"/>
  <c r="Z869" i="3"/>
  <c r="Y869" i="3"/>
  <c r="AC869" i="3"/>
  <c r="AA869" i="3"/>
  <c r="AC909" i="3"/>
  <c r="AA909" i="3"/>
  <c r="Z909" i="3"/>
  <c r="Y909" i="3"/>
  <c r="Y930" i="3"/>
  <c r="AC930" i="3"/>
  <c r="Z930" i="3"/>
  <c r="AA930" i="3"/>
  <c r="Y946" i="3"/>
  <c r="AC946" i="3"/>
  <c r="Z946" i="3"/>
  <c r="AA946" i="3"/>
  <c r="AA886" i="3"/>
  <c r="Z886" i="3"/>
  <c r="Y886" i="3"/>
  <c r="AC886" i="3"/>
  <c r="AA902" i="3"/>
  <c r="Z902" i="3"/>
  <c r="Y902" i="3"/>
  <c r="AC902" i="3"/>
  <c r="AC919" i="3"/>
  <c r="AA919" i="3"/>
  <c r="Y919" i="3"/>
  <c r="Z919" i="3"/>
  <c r="Z895" i="3"/>
  <c r="Y895" i="3"/>
  <c r="AC895" i="3"/>
  <c r="AA895" i="3"/>
  <c r="Z911" i="3"/>
  <c r="Y911" i="3"/>
  <c r="AC911" i="3"/>
  <c r="AA911" i="3"/>
  <c r="AC931" i="3"/>
  <c r="AA931" i="3"/>
  <c r="Z931" i="3"/>
  <c r="Y931" i="3"/>
  <c r="AC947" i="3"/>
  <c r="AA947" i="3"/>
  <c r="Z947" i="3"/>
  <c r="Y947" i="3"/>
  <c r="AA924" i="3"/>
  <c r="Z924" i="3"/>
  <c r="AC924" i="3"/>
  <c r="Y924" i="3"/>
  <c r="AA940" i="3"/>
  <c r="Z940" i="3"/>
  <c r="AC940" i="3"/>
  <c r="Y940" i="3"/>
  <c r="AA956" i="3"/>
  <c r="Z956" i="3"/>
  <c r="AC956" i="3"/>
  <c r="Y956" i="3"/>
  <c r="Z929" i="3"/>
  <c r="Y929" i="3"/>
  <c r="AC929" i="3"/>
  <c r="AA929" i="3"/>
  <c r="Z945" i="3"/>
  <c r="Y945" i="3"/>
  <c r="AC945" i="3"/>
  <c r="AA945" i="3"/>
  <c r="AC91" i="3"/>
  <c r="AA91" i="3"/>
  <c r="Z91" i="3"/>
  <c r="Y91" i="3"/>
  <c r="AC84" i="3"/>
  <c r="AA84" i="3"/>
  <c r="Z84" i="3"/>
  <c r="Y84" i="3"/>
  <c r="AC77" i="3"/>
  <c r="AA77" i="3"/>
  <c r="Z77" i="3"/>
  <c r="Y77" i="3"/>
  <c r="AC70" i="3"/>
  <c r="AA70" i="3"/>
  <c r="Z70" i="3"/>
  <c r="Y70" i="3"/>
  <c r="AC64" i="3"/>
  <c r="AA64" i="3"/>
  <c r="Z64" i="3"/>
  <c r="Y64" i="3"/>
  <c r="AC56" i="3"/>
  <c r="AA56" i="3"/>
  <c r="Z56" i="3"/>
  <c r="Y56" i="3"/>
  <c r="AC48" i="3"/>
  <c r="AA48" i="3"/>
  <c r="Z48" i="3"/>
  <c r="Y48" i="3"/>
  <c r="AC40" i="3"/>
  <c r="AA40" i="3"/>
  <c r="Z40" i="3"/>
  <c r="Y40" i="3"/>
  <c r="AC114" i="3"/>
  <c r="AA114" i="3"/>
  <c r="Z114" i="3"/>
  <c r="Y114" i="3"/>
  <c r="AC29" i="3"/>
  <c r="AA29" i="3"/>
  <c r="Z29" i="3"/>
  <c r="Y29" i="3"/>
  <c r="AC22" i="3"/>
  <c r="AA22" i="3"/>
  <c r="Z22" i="3"/>
  <c r="Y22" i="3"/>
  <c r="AC14" i="3"/>
  <c r="AA14" i="3"/>
  <c r="Z14" i="3"/>
  <c r="Y14" i="3"/>
  <c r="AC99" i="3"/>
  <c r="AA99" i="3"/>
  <c r="Z99" i="3"/>
  <c r="Y99" i="3"/>
  <c r="Y92" i="3"/>
  <c r="AC92" i="3"/>
  <c r="AA92" i="3"/>
  <c r="Z92" i="3"/>
  <c r="Y86" i="3"/>
  <c r="AC86" i="3"/>
  <c r="AA86" i="3"/>
  <c r="Z86" i="3"/>
  <c r="Y79" i="3"/>
  <c r="AC79" i="3"/>
  <c r="AA79" i="3"/>
  <c r="Z79" i="3"/>
  <c r="Y72" i="3"/>
  <c r="AC72" i="3"/>
  <c r="AA72" i="3"/>
  <c r="Z72" i="3"/>
  <c r="Y66" i="3"/>
  <c r="AC66" i="3"/>
  <c r="AA66" i="3"/>
  <c r="Z66" i="3"/>
  <c r="Y59" i="3"/>
  <c r="AC59" i="3"/>
  <c r="AA59" i="3"/>
  <c r="Z59" i="3"/>
  <c r="Y51" i="3"/>
  <c r="AC51" i="3"/>
  <c r="AA51" i="3"/>
  <c r="Z51" i="3"/>
  <c r="Y43" i="3"/>
  <c r="AC43" i="3"/>
  <c r="AA43" i="3"/>
  <c r="Z43" i="3"/>
  <c r="Y36" i="3"/>
  <c r="AC36" i="3"/>
  <c r="AA36" i="3"/>
  <c r="Z36" i="3"/>
  <c r="Y120" i="3"/>
  <c r="AC120" i="3"/>
  <c r="AA120" i="3"/>
  <c r="Z120" i="3"/>
  <c r="Y24" i="3"/>
  <c r="AC24" i="3"/>
  <c r="AA24" i="3"/>
  <c r="Z24" i="3"/>
  <c r="Y17" i="3"/>
  <c r="AC17" i="3"/>
  <c r="AA17" i="3"/>
  <c r="Z17" i="3"/>
  <c r="Y9" i="3"/>
  <c r="AC9" i="3"/>
  <c r="AA9" i="3"/>
  <c r="Z9" i="3"/>
  <c r="Y126" i="2"/>
  <c r="AC126" i="2"/>
  <c r="AA126" i="2"/>
  <c r="Z126" i="2"/>
  <c r="Y110" i="2"/>
  <c r="AC110" i="2"/>
  <c r="AA110" i="2"/>
  <c r="Z110" i="2"/>
  <c r="Y159" i="2"/>
  <c r="AC159" i="2"/>
  <c r="AA159" i="2"/>
  <c r="Z159" i="2"/>
  <c r="Y175" i="2"/>
  <c r="AC175" i="2"/>
  <c r="AA175" i="2"/>
  <c r="Z175" i="2"/>
  <c r="Y191" i="2"/>
  <c r="AC191" i="2"/>
  <c r="AA191" i="2"/>
  <c r="Z191" i="2"/>
  <c r="Y207" i="2"/>
  <c r="AC207" i="2"/>
  <c r="AA207" i="2"/>
  <c r="Z207" i="2"/>
  <c r="Y237" i="2"/>
  <c r="AC237" i="2"/>
  <c r="AA237" i="2"/>
  <c r="Z237" i="2"/>
  <c r="AA355" i="2"/>
  <c r="Z355" i="2"/>
  <c r="Y355" i="2"/>
  <c r="AC355" i="2"/>
  <c r="Y469" i="2"/>
  <c r="AC469" i="2"/>
  <c r="AA469" i="2"/>
  <c r="Z469" i="2"/>
  <c r="AC10" i="2"/>
  <c r="Z10" i="2"/>
  <c r="AA10" i="2"/>
  <c r="Y10" i="2"/>
  <c r="AC26" i="2"/>
  <c r="AA26" i="2"/>
  <c r="Z26" i="2"/>
  <c r="Y26" i="2"/>
  <c r="AC42" i="2"/>
  <c r="AA42" i="2"/>
  <c r="Z42" i="2"/>
  <c r="Y42" i="2"/>
  <c r="AC58" i="2"/>
  <c r="AA58" i="2"/>
  <c r="Z58" i="2"/>
  <c r="Y58" i="2"/>
  <c r="AC74" i="2"/>
  <c r="AA74" i="2"/>
  <c r="Z74" i="2"/>
  <c r="Y74" i="2"/>
  <c r="AC90" i="2"/>
  <c r="AA90" i="2"/>
  <c r="Z90" i="2"/>
  <c r="Y90" i="2"/>
  <c r="AC106" i="2"/>
  <c r="AA106" i="2"/>
  <c r="Z106" i="2"/>
  <c r="Y106" i="2"/>
  <c r="AC123" i="2"/>
  <c r="AA123" i="2"/>
  <c r="Z123" i="2"/>
  <c r="Y123" i="2"/>
  <c r="AC140" i="2"/>
  <c r="AA140" i="2"/>
  <c r="Z140" i="2"/>
  <c r="Y140" i="2"/>
  <c r="AC156" i="2"/>
  <c r="AA156" i="2"/>
  <c r="Z156" i="2"/>
  <c r="Y156" i="2"/>
  <c r="AC172" i="2"/>
  <c r="AA172" i="2"/>
  <c r="Z172" i="2"/>
  <c r="Y172" i="2"/>
  <c r="AC188" i="2"/>
  <c r="AA188" i="2"/>
  <c r="Z188" i="2"/>
  <c r="Y188" i="2"/>
  <c r="AC204" i="2"/>
  <c r="AA204" i="2"/>
  <c r="Z204" i="2"/>
  <c r="Y204" i="2"/>
  <c r="Y249" i="2"/>
  <c r="AC249" i="2"/>
  <c r="AA249" i="2"/>
  <c r="Z249" i="2"/>
  <c r="AA351" i="2"/>
  <c r="Z351" i="2"/>
  <c r="Y351" i="2"/>
  <c r="AC351" i="2"/>
  <c r="AC406" i="2"/>
  <c r="AA406" i="2"/>
  <c r="Z406" i="2"/>
  <c r="Y406" i="2"/>
  <c r="AA15" i="2"/>
  <c r="Z15" i="2"/>
  <c r="Y15" i="2"/>
  <c r="AC15" i="2"/>
  <c r="AA31" i="2"/>
  <c r="Z31" i="2"/>
  <c r="Y31" i="2"/>
  <c r="AC31" i="2"/>
  <c r="AA47" i="2"/>
  <c r="Z47" i="2"/>
  <c r="Y47" i="2"/>
  <c r="AC47" i="2"/>
  <c r="AA63" i="2"/>
  <c r="Z63" i="2"/>
  <c r="Y63" i="2"/>
  <c r="AC63" i="2"/>
  <c r="AA79" i="2"/>
  <c r="Z79" i="2"/>
  <c r="Y79" i="2"/>
  <c r="AC79" i="2"/>
  <c r="AA95" i="2"/>
  <c r="Z95" i="2"/>
  <c r="Y95" i="2"/>
  <c r="AC95" i="2"/>
  <c r="AA112" i="2"/>
  <c r="Z112" i="2"/>
  <c r="Y112" i="2"/>
  <c r="AC112" i="2"/>
  <c r="AA128" i="2"/>
  <c r="Z128" i="2"/>
  <c r="Y128" i="2"/>
  <c r="AC128" i="2"/>
  <c r="AA145" i="2"/>
  <c r="Z145" i="2"/>
  <c r="Y145" i="2"/>
  <c r="AC145" i="2"/>
  <c r="AA161" i="2"/>
  <c r="Z161" i="2"/>
  <c r="Y161" i="2"/>
  <c r="AC161" i="2"/>
  <c r="AA177" i="2"/>
  <c r="Z177" i="2"/>
  <c r="Y177" i="2"/>
  <c r="AC177" i="2"/>
  <c r="AA193" i="2"/>
  <c r="Z193" i="2"/>
  <c r="Y193" i="2"/>
  <c r="AC193" i="2"/>
  <c r="AA209" i="2"/>
  <c r="Z209" i="2"/>
  <c r="Y209" i="2"/>
  <c r="AC209" i="2"/>
  <c r="Y241" i="2"/>
  <c r="AC241" i="2"/>
  <c r="AA241" i="2"/>
  <c r="Z241" i="2"/>
  <c r="AA363" i="2"/>
  <c r="Z363" i="2"/>
  <c r="Y363" i="2"/>
  <c r="AC363" i="2"/>
  <c r="Y453" i="2"/>
  <c r="AC453" i="2"/>
  <c r="AA453" i="2"/>
  <c r="Z453" i="2"/>
  <c r="Z16" i="2"/>
  <c r="Y16" i="2"/>
  <c r="AC16" i="2"/>
  <c r="AA16" i="2"/>
  <c r="Z32" i="2"/>
  <c r="Y32" i="2"/>
  <c r="AC32" i="2"/>
  <c r="AA32" i="2"/>
  <c r="Z48" i="2"/>
  <c r="Y48" i="2"/>
  <c r="AC48" i="2"/>
  <c r="AA48" i="2"/>
  <c r="Z64" i="2"/>
  <c r="Y64" i="2"/>
  <c r="AC64" i="2"/>
  <c r="AA64" i="2"/>
  <c r="Z80" i="2"/>
  <c r="Y80" i="2"/>
  <c r="AC80" i="2"/>
  <c r="AA80" i="2"/>
  <c r="Z96" i="2"/>
  <c r="Y96" i="2"/>
  <c r="AC96" i="2"/>
  <c r="AA96" i="2"/>
  <c r="Z113" i="2"/>
  <c r="Y113" i="2"/>
  <c r="AC113" i="2"/>
  <c r="AA113" i="2"/>
  <c r="Z129" i="2"/>
  <c r="Y129" i="2"/>
  <c r="AC129" i="2"/>
  <c r="AA129" i="2"/>
  <c r="Z142" i="2"/>
  <c r="Y142" i="2"/>
  <c r="AC142" i="2"/>
  <c r="AA142" i="2"/>
  <c r="Z158" i="2"/>
  <c r="Y158" i="2"/>
  <c r="AC158" i="2"/>
  <c r="AA158" i="2"/>
  <c r="Z174" i="2"/>
  <c r="Y174" i="2"/>
  <c r="AC174" i="2"/>
  <c r="AA174" i="2"/>
  <c r="Z190" i="2"/>
  <c r="Y190" i="2"/>
  <c r="AC190" i="2"/>
  <c r="AA190" i="2"/>
  <c r="Z206" i="2"/>
  <c r="Y206" i="2"/>
  <c r="AC206" i="2"/>
  <c r="AA206" i="2"/>
  <c r="Y261" i="2"/>
  <c r="AC261" i="2"/>
  <c r="AA261" i="2"/>
  <c r="Z261" i="2"/>
  <c r="Y277" i="2"/>
  <c r="AC277" i="2"/>
  <c r="AA277" i="2"/>
  <c r="Z277" i="2"/>
  <c r="Y321" i="2"/>
  <c r="AC321" i="2"/>
  <c r="AA321" i="2"/>
  <c r="Z321" i="2"/>
  <c r="Y337" i="2"/>
  <c r="AC337" i="2"/>
  <c r="AA337" i="2"/>
  <c r="Z337" i="2"/>
  <c r="AA359" i="2"/>
  <c r="Z359" i="2"/>
  <c r="Y359" i="2"/>
  <c r="AC359" i="2"/>
  <c r="Y409" i="2"/>
  <c r="AC409" i="2"/>
  <c r="AA409" i="2"/>
  <c r="Z409" i="2"/>
  <c r="AC218" i="2"/>
  <c r="AA218" i="2"/>
  <c r="Z218" i="2"/>
  <c r="Y218" i="2"/>
  <c r="AC234" i="2"/>
  <c r="AA234" i="2"/>
  <c r="Z234" i="2"/>
  <c r="Y234" i="2"/>
  <c r="AC250" i="2"/>
  <c r="AA250" i="2"/>
  <c r="Z250" i="2"/>
  <c r="Y250" i="2"/>
  <c r="AC266" i="2"/>
  <c r="AA266" i="2"/>
  <c r="Z266" i="2"/>
  <c r="Y266" i="2"/>
  <c r="AC282" i="2"/>
  <c r="AA282" i="2"/>
  <c r="Z282" i="2"/>
  <c r="Y282" i="2"/>
  <c r="AC298" i="2"/>
  <c r="AA298" i="2"/>
  <c r="Z298" i="2"/>
  <c r="Y298" i="2"/>
  <c r="AC314" i="2"/>
  <c r="AA314" i="2"/>
  <c r="Z314" i="2"/>
  <c r="Y314" i="2"/>
  <c r="AC330" i="2"/>
  <c r="AA330" i="2"/>
  <c r="Z330" i="2"/>
  <c r="Y330" i="2"/>
  <c r="AC346" i="2"/>
  <c r="AA346" i="2"/>
  <c r="Z346" i="2"/>
  <c r="Y346" i="2"/>
  <c r="Y357" i="2"/>
  <c r="AC357" i="2"/>
  <c r="AA357" i="2"/>
  <c r="Z357" i="2"/>
  <c r="Y365" i="2"/>
  <c r="AC365" i="2"/>
  <c r="AA365" i="2"/>
  <c r="Z365" i="2"/>
  <c r="Y373" i="2"/>
  <c r="AC373" i="2"/>
  <c r="AA373" i="2"/>
  <c r="Z373" i="2"/>
  <c r="Y381" i="2"/>
  <c r="AC381" i="2"/>
  <c r="AA381" i="2"/>
  <c r="Z381" i="2"/>
  <c r="Y389" i="2"/>
  <c r="AC389" i="2"/>
  <c r="AA389" i="2"/>
  <c r="Z389" i="2"/>
  <c r="AA215" i="2"/>
  <c r="Z215" i="2"/>
  <c r="AC215" i="2"/>
  <c r="Y215" i="2"/>
  <c r="AA231" i="2"/>
  <c r="Z231" i="2"/>
  <c r="Y231" i="2"/>
  <c r="AC231" i="2"/>
  <c r="AA247" i="2"/>
  <c r="Z247" i="2"/>
  <c r="Y247" i="2"/>
  <c r="AC247" i="2"/>
  <c r="AA263" i="2"/>
  <c r="Z263" i="2"/>
  <c r="Y263" i="2"/>
  <c r="AC263" i="2"/>
  <c r="AA279" i="2"/>
  <c r="Z279" i="2"/>
  <c r="Y279" i="2"/>
  <c r="AC279" i="2"/>
  <c r="AA295" i="2"/>
  <c r="Z295" i="2"/>
  <c r="Y295" i="2"/>
  <c r="AC295" i="2"/>
  <c r="AA311" i="2"/>
  <c r="Z311" i="2"/>
  <c r="Y311" i="2"/>
  <c r="AC311" i="2"/>
  <c r="AA327" i="2"/>
  <c r="Z327" i="2"/>
  <c r="Y327" i="2"/>
  <c r="AC327" i="2"/>
  <c r="AA343" i="2"/>
  <c r="Z343" i="2"/>
  <c r="Y343" i="2"/>
  <c r="AC343" i="2"/>
  <c r="Y405" i="2"/>
  <c r="AC405" i="2"/>
  <c r="AA405" i="2"/>
  <c r="Z405" i="2"/>
  <c r="Y441" i="2"/>
  <c r="AC441" i="2"/>
  <c r="AA441" i="2"/>
  <c r="Z441" i="2"/>
  <c r="Z216" i="2"/>
  <c r="Y216" i="2"/>
  <c r="AC216" i="2"/>
  <c r="AA216" i="2"/>
  <c r="Z232" i="2"/>
  <c r="Y232" i="2"/>
  <c r="AC232" i="2"/>
  <c r="AA232" i="2"/>
  <c r="Z248" i="2"/>
  <c r="Y248" i="2"/>
  <c r="AC248" i="2"/>
  <c r="AA248" i="2"/>
  <c r="Z264" i="2"/>
  <c r="Y264" i="2"/>
  <c r="AC264" i="2"/>
  <c r="AA264" i="2"/>
  <c r="Z280" i="2"/>
  <c r="Y280" i="2"/>
  <c r="AC280" i="2"/>
  <c r="AA280" i="2"/>
  <c r="Z296" i="2"/>
  <c r="Y296" i="2"/>
  <c r="AC296" i="2"/>
  <c r="AA296" i="2"/>
  <c r="Z312" i="2"/>
  <c r="Y312" i="2"/>
  <c r="AC312" i="2"/>
  <c r="AA312" i="2"/>
  <c r="Z328" i="2"/>
  <c r="Y328" i="2"/>
  <c r="AC328" i="2"/>
  <c r="AA328" i="2"/>
  <c r="Z344" i="2"/>
  <c r="Y344" i="2"/>
  <c r="AC344" i="2"/>
  <c r="AA344" i="2"/>
  <c r="AC414" i="2"/>
  <c r="AA414" i="2"/>
  <c r="Z414" i="2"/>
  <c r="Y414" i="2"/>
  <c r="AC430" i="2"/>
  <c r="AA430" i="2"/>
  <c r="Z430" i="2"/>
  <c r="Y430" i="2"/>
  <c r="AC446" i="2"/>
  <c r="AA446" i="2"/>
  <c r="Z446" i="2"/>
  <c r="Y446" i="2"/>
  <c r="AC462" i="2"/>
  <c r="AA462" i="2"/>
  <c r="Z462" i="2"/>
  <c r="Y462" i="2"/>
  <c r="AC478" i="2"/>
  <c r="AA478" i="2"/>
  <c r="Z478" i="2"/>
  <c r="Y478" i="2"/>
  <c r="Y506" i="2"/>
  <c r="AC506" i="2"/>
  <c r="AA506" i="2"/>
  <c r="Z506" i="2"/>
  <c r="Y522" i="2"/>
  <c r="AC522" i="2"/>
  <c r="AA522" i="2"/>
  <c r="Z522" i="2"/>
  <c r="Y538" i="2"/>
  <c r="AC538" i="2"/>
  <c r="AA538" i="2"/>
  <c r="Z538" i="2"/>
  <c r="Y554" i="2"/>
  <c r="AC554" i="2"/>
  <c r="AA554" i="2"/>
  <c r="Z554" i="2"/>
  <c r="Y570" i="2"/>
  <c r="AC570" i="2"/>
  <c r="AA570" i="2"/>
  <c r="Z570" i="2"/>
  <c r="Y586" i="2"/>
  <c r="AC586" i="2"/>
  <c r="AA586" i="2"/>
  <c r="Z586" i="2"/>
  <c r="Y602" i="2"/>
  <c r="AC602" i="2"/>
  <c r="AA602" i="2"/>
  <c r="Z602" i="2"/>
  <c r="Y618" i="2"/>
  <c r="AC618" i="2"/>
  <c r="AA618" i="2"/>
  <c r="Z618" i="2"/>
  <c r="AC667" i="2"/>
  <c r="Z667" i="2"/>
  <c r="Y667" i="2"/>
  <c r="AA667" i="2"/>
  <c r="AC683" i="2"/>
  <c r="Z683" i="2"/>
  <c r="Y683" i="2"/>
  <c r="AA683" i="2"/>
  <c r="AC699" i="2"/>
  <c r="Z699" i="2"/>
  <c r="Y699" i="2"/>
  <c r="AA699" i="2"/>
  <c r="AA403" i="2"/>
  <c r="Z403" i="2"/>
  <c r="AC403" i="2"/>
  <c r="Y403" i="2"/>
  <c r="AA419" i="2"/>
  <c r="Z419" i="2"/>
  <c r="Y419" i="2"/>
  <c r="AC419" i="2"/>
  <c r="AA435" i="2"/>
  <c r="Z435" i="2"/>
  <c r="Y435" i="2"/>
  <c r="AC435" i="2"/>
  <c r="AA451" i="2"/>
  <c r="Z451" i="2"/>
  <c r="Y451" i="2"/>
  <c r="AC451" i="2"/>
  <c r="AA467" i="2"/>
  <c r="Z467" i="2"/>
  <c r="Y467" i="2"/>
  <c r="AC467" i="2"/>
  <c r="AA482" i="2"/>
  <c r="AC482" i="2"/>
  <c r="Z482" i="2"/>
  <c r="Y482" i="2"/>
  <c r="Y666" i="2"/>
  <c r="Z666" i="2"/>
  <c r="AC666" i="2"/>
  <c r="AA666" i="2"/>
  <c r="Y682" i="2"/>
  <c r="Z682" i="2"/>
  <c r="AC682" i="2"/>
  <c r="AA682" i="2"/>
  <c r="Y698" i="2"/>
  <c r="Z698" i="2"/>
  <c r="AC698" i="2"/>
  <c r="AA698" i="2"/>
  <c r="Z352" i="2"/>
  <c r="AC352" i="2"/>
  <c r="AA352" i="2"/>
  <c r="Y352" i="2"/>
  <c r="Z368" i="2"/>
  <c r="AC368" i="2"/>
  <c r="AA368" i="2"/>
  <c r="Y368" i="2"/>
  <c r="Z384" i="2"/>
  <c r="AC384" i="2"/>
  <c r="AA384" i="2"/>
  <c r="Y384" i="2"/>
  <c r="Z400" i="2"/>
  <c r="Y400" i="2"/>
  <c r="AA400" i="2"/>
  <c r="AC400" i="2"/>
  <c r="Z416" i="2"/>
  <c r="Y416" i="2"/>
  <c r="AC416" i="2"/>
  <c r="AA416" i="2"/>
  <c r="Z432" i="2"/>
  <c r="Y432" i="2"/>
  <c r="AC432" i="2"/>
  <c r="AA432" i="2"/>
  <c r="Z448" i="2"/>
  <c r="Y448" i="2"/>
  <c r="AC448" i="2"/>
  <c r="AA448" i="2"/>
  <c r="Z464" i="2"/>
  <c r="Y464" i="2"/>
  <c r="AC464" i="2"/>
  <c r="AA464" i="2"/>
  <c r="Y480" i="2"/>
  <c r="AA480" i="2"/>
  <c r="Z480" i="2"/>
  <c r="AC480" i="2"/>
  <c r="Y625" i="2"/>
  <c r="Z625" i="2"/>
  <c r="AC625" i="2"/>
  <c r="AA625" i="2"/>
  <c r="Z483" i="2"/>
  <c r="Y483" i="2"/>
  <c r="AC483" i="2"/>
  <c r="AA483" i="2"/>
  <c r="AC499" i="2"/>
  <c r="AA499" i="2"/>
  <c r="Z499" i="2"/>
  <c r="Y499" i="2"/>
  <c r="AC515" i="2"/>
  <c r="AA515" i="2"/>
  <c r="Z515" i="2"/>
  <c r="Y515" i="2"/>
  <c r="AC531" i="2"/>
  <c r="AA531" i="2"/>
  <c r="Z531" i="2"/>
  <c r="Y531" i="2"/>
  <c r="AC547" i="2"/>
  <c r="AA547" i="2"/>
  <c r="Z547" i="2"/>
  <c r="Y547" i="2"/>
  <c r="AC563" i="2"/>
  <c r="AA563" i="2"/>
  <c r="Z563" i="2"/>
  <c r="Y563" i="2"/>
  <c r="AC579" i="2"/>
  <c r="AA579" i="2"/>
  <c r="Z579" i="2"/>
  <c r="Y579" i="2"/>
  <c r="AC595" i="2"/>
  <c r="AA595" i="2"/>
  <c r="Z595" i="2"/>
  <c r="Y595" i="2"/>
  <c r="AC611" i="2"/>
  <c r="AA611" i="2"/>
  <c r="Z611" i="2"/>
  <c r="Y611" i="2"/>
  <c r="Z488" i="2"/>
  <c r="Y488" i="2"/>
  <c r="AC488" i="2"/>
  <c r="AA488" i="2"/>
  <c r="AA504" i="2"/>
  <c r="Z504" i="2"/>
  <c r="Y504" i="2"/>
  <c r="AC504" i="2"/>
  <c r="AA520" i="2"/>
  <c r="Z520" i="2"/>
  <c r="Y520" i="2"/>
  <c r="AC520" i="2"/>
  <c r="AA536" i="2"/>
  <c r="Z536" i="2"/>
  <c r="Y536" i="2"/>
  <c r="AC536" i="2"/>
  <c r="AA552" i="2"/>
  <c r="Z552" i="2"/>
  <c r="Y552" i="2"/>
  <c r="AC552" i="2"/>
  <c r="AA568" i="2"/>
  <c r="Z568" i="2"/>
  <c r="Y568" i="2"/>
  <c r="AC568" i="2"/>
  <c r="AA584" i="2"/>
  <c r="Z584" i="2"/>
  <c r="Y584" i="2"/>
  <c r="AC584" i="2"/>
  <c r="AA600" i="2"/>
  <c r="Z600" i="2"/>
  <c r="Y600" i="2"/>
  <c r="AC600" i="2"/>
  <c r="AA616" i="2"/>
  <c r="Z616" i="2"/>
  <c r="Y616" i="2"/>
  <c r="AC616" i="2"/>
  <c r="Y642" i="2"/>
  <c r="AC642" i="2"/>
  <c r="AA642" i="2"/>
  <c r="Z642" i="2"/>
  <c r="Y718" i="2"/>
  <c r="AC718" i="2"/>
  <c r="AA718" i="2"/>
  <c r="Z718" i="2"/>
  <c r="Z501" i="2"/>
  <c r="Y501" i="2"/>
  <c r="AC501" i="2"/>
  <c r="AA501" i="2"/>
  <c r="Z517" i="2"/>
  <c r="Y517" i="2"/>
  <c r="AC517" i="2"/>
  <c r="AA517" i="2"/>
  <c r="Z533" i="2"/>
  <c r="Y533" i="2"/>
  <c r="AC533" i="2"/>
  <c r="AA533" i="2"/>
  <c r="Z549" i="2"/>
  <c r="Y549" i="2"/>
  <c r="AC549" i="2"/>
  <c r="AA549" i="2"/>
  <c r="Z565" i="2"/>
  <c r="Y565" i="2"/>
  <c r="AC565" i="2"/>
  <c r="AA565" i="2"/>
  <c r="Z581" i="2"/>
  <c r="Y581" i="2"/>
  <c r="AC581" i="2"/>
  <c r="AA581" i="2"/>
  <c r="Z597" i="2"/>
  <c r="Y597" i="2"/>
  <c r="AC597" i="2"/>
  <c r="AA597" i="2"/>
  <c r="Z613" i="2"/>
  <c r="Y613" i="2"/>
  <c r="AC613" i="2"/>
  <c r="AA613" i="2"/>
  <c r="AA631" i="2"/>
  <c r="Z631" i="2"/>
  <c r="AC631" i="2"/>
  <c r="Y631" i="2"/>
  <c r="AC647" i="2"/>
  <c r="AA647" i="2"/>
  <c r="Z647" i="2"/>
  <c r="Y647" i="2"/>
  <c r="Y732" i="2"/>
  <c r="AA732" i="2"/>
  <c r="Z732" i="2"/>
  <c r="AC732" i="2"/>
  <c r="Y776" i="2"/>
  <c r="AC776" i="2"/>
  <c r="AA776" i="2"/>
  <c r="Z776" i="2"/>
  <c r="Z628" i="2"/>
  <c r="AC628" i="2"/>
  <c r="AA628" i="2"/>
  <c r="Y628" i="2"/>
  <c r="AA644" i="2"/>
  <c r="Z644" i="2"/>
  <c r="Y644" i="2"/>
  <c r="AC644" i="2"/>
  <c r="AA660" i="2"/>
  <c r="Z660" i="2"/>
  <c r="Y660" i="2"/>
  <c r="AC660" i="2"/>
  <c r="AC719" i="2"/>
  <c r="AA719" i="2"/>
  <c r="Y719" i="2"/>
  <c r="Z719" i="2"/>
  <c r="Y804" i="2"/>
  <c r="AC804" i="2"/>
  <c r="AA804" i="2"/>
  <c r="Z804" i="2"/>
  <c r="Z649" i="2"/>
  <c r="Y649" i="2"/>
  <c r="AC649" i="2"/>
  <c r="AA649" i="2"/>
  <c r="AA664" i="2"/>
  <c r="AC664" i="2"/>
  <c r="Z664" i="2"/>
  <c r="Y664" i="2"/>
  <c r="AA680" i="2"/>
  <c r="AC680" i="2"/>
  <c r="Z680" i="2"/>
  <c r="Y680" i="2"/>
  <c r="AA696" i="2"/>
  <c r="AC696" i="2"/>
  <c r="Z696" i="2"/>
  <c r="Y696" i="2"/>
  <c r="Y744" i="2"/>
  <c r="AA744" i="2"/>
  <c r="Z744" i="2"/>
  <c r="AC744" i="2"/>
  <c r="AA708" i="2"/>
  <c r="Z708" i="2"/>
  <c r="AC708" i="2"/>
  <c r="Y708" i="2"/>
  <c r="AA724" i="2"/>
  <c r="Z724" i="2"/>
  <c r="AC724" i="2"/>
  <c r="Y724" i="2"/>
  <c r="Z669" i="2"/>
  <c r="AC669" i="2"/>
  <c r="AA669" i="2"/>
  <c r="Y669" i="2"/>
  <c r="Z685" i="2"/>
  <c r="AC685" i="2"/>
  <c r="AA685" i="2"/>
  <c r="Y685" i="2"/>
  <c r="Z701" i="2"/>
  <c r="AC701" i="2"/>
  <c r="AA701" i="2"/>
  <c r="Y701" i="2"/>
  <c r="Z717" i="2"/>
  <c r="Y717" i="2"/>
  <c r="AC717" i="2"/>
  <c r="AA717" i="2"/>
  <c r="AA734" i="2"/>
  <c r="Y734" i="2"/>
  <c r="AC734" i="2"/>
  <c r="Z734" i="2"/>
  <c r="AA750" i="2"/>
  <c r="Y750" i="2"/>
  <c r="AC750" i="2"/>
  <c r="Z750" i="2"/>
  <c r="Y784" i="2"/>
  <c r="AC784" i="2"/>
  <c r="AA784" i="2"/>
  <c r="Z784" i="2"/>
  <c r="AC737" i="2"/>
  <c r="Z737" i="2"/>
  <c r="AA737" i="2"/>
  <c r="Y737" i="2"/>
  <c r="AC753" i="2"/>
  <c r="AA753" i="2"/>
  <c r="Z753" i="2"/>
  <c r="Y753" i="2"/>
  <c r="AC769" i="2"/>
  <c r="AA769" i="2"/>
  <c r="Z769" i="2"/>
  <c r="Y769" i="2"/>
  <c r="AC785" i="2"/>
  <c r="AA785" i="2"/>
  <c r="Z785" i="2"/>
  <c r="Y785" i="2"/>
  <c r="AC801" i="2"/>
  <c r="AA801" i="2"/>
  <c r="Z801" i="2"/>
  <c r="Y801" i="2"/>
  <c r="AA758" i="2"/>
  <c r="Z758" i="2"/>
  <c r="Y758" i="2"/>
  <c r="AC758" i="2"/>
  <c r="AA774" i="2"/>
  <c r="Z774" i="2"/>
  <c r="Y774" i="2"/>
  <c r="AC774" i="2"/>
  <c r="AA790" i="2"/>
  <c r="Z790" i="2"/>
  <c r="Y790" i="2"/>
  <c r="AC790" i="2"/>
  <c r="AA806" i="2"/>
  <c r="Z806" i="2"/>
  <c r="Y806" i="2"/>
  <c r="AC806" i="2"/>
  <c r="Z735" i="2"/>
  <c r="AC735" i="2"/>
  <c r="AA735" i="2"/>
  <c r="Y735" i="2"/>
  <c r="Z751" i="2"/>
  <c r="AC751" i="2"/>
  <c r="AA751" i="2"/>
  <c r="Y751" i="2"/>
  <c r="Z767" i="2"/>
  <c r="Y767" i="2"/>
  <c r="AC767" i="2"/>
  <c r="AA767" i="2"/>
  <c r="Z783" i="2"/>
  <c r="Y783" i="2"/>
  <c r="AC783" i="2"/>
  <c r="AA783" i="2"/>
  <c r="Z799" i="2"/>
  <c r="Y799" i="2"/>
  <c r="AC799" i="2"/>
  <c r="AA799" i="2"/>
  <c r="Y815" i="2"/>
  <c r="AC815" i="2"/>
  <c r="AA815" i="2"/>
  <c r="Z815" i="2"/>
  <c r="Y831" i="2"/>
  <c r="AC831" i="2"/>
  <c r="AA831" i="2"/>
  <c r="Z831" i="2"/>
  <c r="Y847" i="2"/>
  <c r="AC847" i="2"/>
  <c r="AA847" i="2"/>
  <c r="Z847" i="2"/>
  <c r="AA861" i="2"/>
  <c r="Z861" i="2"/>
  <c r="Y861" i="2"/>
  <c r="AC861" i="2"/>
  <c r="AC820" i="2"/>
  <c r="AA820" i="2"/>
  <c r="Z820" i="2"/>
  <c r="Y820" i="2"/>
  <c r="AC836" i="2"/>
  <c r="AA836" i="2"/>
  <c r="Z836" i="2"/>
  <c r="Y836" i="2"/>
  <c r="Z813" i="2"/>
  <c r="Y813" i="2"/>
  <c r="AC813" i="2"/>
  <c r="AA813" i="2"/>
  <c r="AA829" i="2"/>
  <c r="Z829" i="2"/>
  <c r="Y829" i="2"/>
  <c r="AC829" i="2"/>
  <c r="AA845" i="2"/>
  <c r="Z845" i="2"/>
  <c r="Y845" i="2"/>
  <c r="AC845" i="2"/>
  <c r="Y859" i="2"/>
  <c r="AC859" i="2"/>
  <c r="Z859" i="2"/>
  <c r="AA859" i="2"/>
  <c r="Z830" i="2"/>
  <c r="Y830" i="2"/>
  <c r="AC830" i="2"/>
  <c r="AA830" i="2"/>
  <c r="Z846" i="2"/>
  <c r="Y846" i="2"/>
  <c r="AC846" i="2"/>
  <c r="AA846" i="2"/>
  <c r="AA869" i="2"/>
  <c r="Z869" i="2"/>
  <c r="Y869" i="2"/>
  <c r="AC869" i="2"/>
  <c r="AC888" i="2"/>
  <c r="AA888" i="2"/>
  <c r="Z888" i="2"/>
  <c r="Y888" i="2"/>
  <c r="AC904" i="2"/>
  <c r="AA904" i="2"/>
  <c r="Z904" i="2"/>
  <c r="Y904" i="2"/>
  <c r="AA877" i="2"/>
  <c r="AC877" i="2"/>
  <c r="Z877" i="2"/>
  <c r="Y877" i="2"/>
  <c r="Y891" i="2"/>
  <c r="AC891" i="2"/>
  <c r="AA891" i="2"/>
  <c r="Z891" i="2"/>
  <c r="Y907" i="2"/>
  <c r="AC907" i="2"/>
  <c r="AA907" i="2"/>
  <c r="Z907" i="2"/>
  <c r="AC864" i="2"/>
  <c r="AA864" i="2"/>
  <c r="Y864" i="2"/>
  <c r="Z864" i="2"/>
  <c r="AC872" i="2"/>
  <c r="AA872" i="2"/>
  <c r="Y872" i="2"/>
  <c r="Z872" i="2"/>
  <c r="AC880" i="2"/>
  <c r="AA880" i="2"/>
  <c r="Z880" i="2"/>
  <c r="Y880" i="2"/>
  <c r="AA924" i="2"/>
  <c r="Y924" i="2"/>
  <c r="Z924" i="2"/>
  <c r="AC924" i="2"/>
  <c r="AA940" i="2"/>
  <c r="Y940" i="2"/>
  <c r="Z940" i="2"/>
  <c r="AC940" i="2"/>
  <c r="AA893" i="2"/>
  <c r="Z893" i="2"/>
  <c r="AC893" i="2"/>
  <c r="Y893" i="2"/>
  <c r="AA909" i="2"/>
  <c r="Z909" i="2"/>
  <c r="AC909" i="2"/>
  <c r="Y909" i="2"/>
  <c r="Z870" i="2"/>
  <c r="Y870" i="2"/>
  <c r="AC870" i="2"/>
  <c r="AA870" i="2"/>
  <c r="Z886" i="2"/>
  <c r="Y886" i="2"/>
  <c r="AA886" i="2"/>
  <c r="AC886" i="2"/>
  <c r="Z902" i="2"/>
  <c r="Y902" i="2"/>
  <c r="AA902" i="2"/>
  <c r="AC902" i="2"/>
  <c r="Y918" i="2"/>
  <c r="AA918" i="2"/>
  <c r="AC918" i="2"/>
  <c r="Z918" i="2"/>
  <c r="Y934" i="2"/>
  <c r="AA934" i="2"/>
  <c r="AC934" i="2"/>
  <c r="Z934" i="2"/>
  <c r="Y950" i="2"/>
  <c r="AC950" i="2"/>
  <c r="AA950" i="2"/>
  <c r="Z950" i="2"/>
  <c r="AC931" i="2"/>
  <c r="Z931" i="2"/>
  <c r="AA931" i="2"/>
  <c r="Y931" i="2"/>
  <c r="AC947" i="2"/>
  <c r="AA947" i="2"/>
  <c r="Z947" i="2"/>
  <c r="Y947" i="2"/>
  <c r="AA952" i="2"/>
  <c r="Z952" i="2"/>
  <c r="Y952" i="2"/>
  <c r="AC952" i="2"/>
  <c r="Z925" i="2"/>
  <c r="AC925" i="2"/>
  <c r="AA925" i="2"/>
  <c r="Y925" i="2"/>
  <c r="Z941" i="2"/>
  <c r="AC941" i="2"/>
  <c r="AA941" i="2"/>
  <c r="Y941" i="2"/>
  <c r="Z957" i="2"/>
  <c r="Y957" i="2"/>
  <c r="AC957" i="2"/>
  <c r="AA957" i="2"/>
  <c r="Y89" i="2"/>
  <c r="AC89" i="2"/>
  <c r="AA89" i="2"/>
  <c r="Z89" i="2"/>
  <c r="Y101" i="2"/>
  <c r="AC101" i="2"/>
  <c r="AA101" i="2"/>
  <c r="Z101" i="2"/>
  <c r="Y85" i="2"/>
  <c r="AC85" i="2"/>
  <c r="AA85" i="2"/>
  <c r="Z85" i="2"/>
  <c r="Y69" i="2"/>
  <c r="AC69" i="2"/>
  <c r="AA69" i="2"/>
  <c r="Z69" i="2"/>
  <c r="Y53" i="2"/>
  <c r="AC53" i="2"/>
  <c r="AA53" i="2"/>
  <c r="Z53" i="2"/>
  <c r="Y37" i="2"/>
  <c r="AC37" i="2"/>
  <c r="AA37" i="2"/>
  <c r="Z37" i="2"/>
  <c r="Y122" i="2"/>
  <c r="AC122" i="2"/>
  <c r="AA122" i="2"/>
  <c r="Z122" i="2"/>
  <c r="Y29" i="2"/>
  <c r="AC29" i="2"/>
  <c r="AA29" i="2"/>
  <c r="Z29" i="2"/>
  <c r="Y147" i="2"/>
  <c r="AC147" i="2"/>
  <c r="AA147" i="2"/>
  <c r="Z147" i="2"/>
  <c r="Y163" i="2"/>
  <c r="AC163" i="2"/>
  <c r="AA163" i="2"/>
  <c r="Z163" i="2"/>
  <c r="Y179" i="2"/>
  <c r="AC179" i="2"/>
  <c r="AA179" i="2"/>
  <c r="Z179" i="2"/>
  <c r="Y195" i="2"/>
  <c r="AC195" i="2"/>
  <c r="AA195" i="2"/>
  <c r="Z195" i="2"/>
  <c r="Y211" i="2"/>
  <c r="AC211" i="2"/>
  <c r="AA211" i="2"/>
  <c r="Z211" i="2"/>
  <c r="Y245" i="2"/>
  <c r="AC245" i="2"/>
  <c r="AA245" i="2"/>
  <c r="Z245" i="2"/>
  <c r="AA371" i="2"/>
  <c r="Z371" i="2"/>
  <c r="Y371" i="2"/>
  <c r="AC371" i="2"/>
  <c r="Y473" i="2"/>
  <c r="AC473" i="2"/>
  <c r="AA473" i="2"/>
  <c r="Z473" i="2"/>
  <c r="AC14" i="2"/>
  <c r="AA14" i="2"/>
  <c r="Z14" i="2"/>
  <c r="Y14" i="2"/>
  <c r="AC30" i="2"/>
  <c r="AA30" i="2"/>
  <c r="Z30" i="2"/>
  <c r="Y30" i="2"/>
  <c r="AC46" i="2"/>
  <c r="AA46" i="2"/>
  <c r="Z46" i="2"/>
  <c r="Y46" i="2"/>
  <c r="AC62" i="2"/>
  <c r="AA62" i="2"/>
  <c r="Z62" i="2"/>
  <c r="Y62" i="2"/>
  <c r="AC78" i="2"/>
  <c r="AA78" i="2"/>
  <c r="Z78" i="2"/>
  <c r="Y78" i="2"/>
  <c r="AC94" i="2"/>
  <c r="AA94" i="2"/>
  <c r="Z94" i="2"/>
  <c r="Y94" i="2"/>
  <c r="AC111" i="2"/>
  <c r="AA111" i="2"/>
  <c r="Z111" i="2"/>
  <c r="Y111" i="2"/>
  <c r="AC127" i="2"/>
  <c r="AA127" i="2"/>
  <c r="Z127" i="2"/>
  <c r="Y127" i="2"/>
  <c r="AC144" i="2"/>
  <c r="AA144" i="2"/>
  <c r="Z144" i="2"/>
  <c r="Y144" i="2"/>
  <c r="AC160" i="2"/>
  <c r="AA160" i="2"/>
  <c r="Z160" i="2"/>
  <c r="Y160" i="2"/>
  <c r="AC176" i="2"/>
  <c r="AA176" i="2"/>
  <c r="Z176" i="2"/>
  <c r="Y176" i="2"/>
  <c r="AC192" i="2"/>
  <c r="AA192" i="2"/>
  <c r="Z192" i="2"/>
  <c r="Y192" i="2"/>
  <c r="AC208" i="2"/>
  <c r="AA208" i="2"/>
  <c r="Z208" i="2"/>
  <c r="Y208" i="2"/>
  <c r="Y289" i="2"/>
  <c r="AC289" i="2"/>
  <c r="AA289" i="2"/>
  <c r="Z289" i="2"/>
  <c r="AA367" i="2"/>
  <c r="Z367" i="2"/>
  <c r="Y367" i="2"/>
  <c r="AC367" i="2"/>
  <c r="Y429" i="2"/>
  <c r="AC429" i="2"/>
  <c r="AA429" i="2"/>
  <c r="Z429" i="2"/>
  <c r="AA19" i="2"/>
  <c r="Z19" i="2"/>
  <c r="Y19" i="2"/>
  <c r="AC19" i="2"/>
  <c r="AA35" i="2"/>
  <c r="Z35" i="2"/>
  <c r="Y35" i="2"/>
  <c r="AC35" i="2"/>
  <c r="AA51" i="2"/>
  <c r="Z51" i="2"/>
  <c r="Y51" i="2"/>
  <c r="AC51" i="2"/>
  <c r="AA67" i="2"/>
  <c r="Z67" i="2"/>
  <c r="Y67" i="2"/>
  <c r="AC67" i="2"/>
  <c r="AA83" i="2"/>
  <c r="Z83" i="2"/>
  <c r="Y83" i="2"/>
  <c r="AC83" i="2"/>
  <c r="AA99" i="2"/>
  <c r="Z99" i="2"/>
  <c r="Y99" i="2"/>
  <c r="AC99" i="2"/>
  <c r="AA116" i="2"/>
  <c r="Z116" i="2"/>
  <c r="Y116" i="2"/>
  <c r="AC116" i="2"/>
  <c r="AA132" i="2"/>
  <c r="Z132" i="2"/>
  <c r="Y132" i="2"/>
  <c r="AC132" i="2"/>
  <c r="AA149" i="2"/>
  <c r="Z149" i="2"/>
  <c r="Y149" i="2"/>
  <c r="AC149" i="2"/>
  <c r="AA165" i="2"/>
  <c r="Z165" i="2"/>
  <c r="Y165" i="2"/>
  <c r="AC165" i="2"/>
  <c r="AA181" i="2"/>
  <c r="Z181" i="2"/>
  <c r="Y181" i="2"/>
  <c r="AC181" i="2"/>
  <c r="AA197" i="2"/>
  <c r="Z197" i="2"/>
  <c r="Y197" i="2"/>
  <c r="AC197" i="2"/>
  <c r="Y217" i="2"/>
  <c r="AC217" i="2"/>
  <c r="AA217" i="2"/>
  <c r="Z217" i="2"/>
  <c r="Y253" i="2"/>
  <c r="AC253" i="2"/>
  <c r="AA253" i="2"/>
  <c r="Z253" i="2"/>
  <c r="AA379" i="2"/>
  <c r="Z379" i="2"/>
  <c r="Y379" i="2"/>
  <c r="AC379" i="2"/>
  <c r="Y5" i="2"/>
  <c r="AA5" i="2"/>
  <c r="AC5" i="2"/>
  <c r="Z5" i="2"/>
  <c r="Z20" i="2"/>
  <c r="Y20" i="2"/>
  <c r="AC20" i="2"/>
  <c r="AA20" i="2"/>
  <c r="Z36" i="2"/>
  <c r="Y36" i="2"/>
  <c r="AC36" i="2"/>
  <c r="AA36" i="2"/>
  <c r="Z52" i="2"/>
  <c r="Y52" i="2"/>
  <c r="AC52" i="2"/>
  <c r="AA52" i="2"/>
  <c r="Z68" i="2"/>
  <c r="Y68" i="2"/>
  <c r="AC68" i="2"/>
  <c r="AA68" i="2"/>
  <c r="Z84" i="2"/>
  <c r="Y84" i="2"/>
  <c r="AC84" i="2"/>
  <c r="AA84" i="2"/>
  <c r="Z100" i="2"/>
  <c r="Y100" i="2"/>
  <c r="AC100" i="2"/>
  <c r="AA100" i="2"/>
  <c r="Z117" i="2"/>
  <c r="Y117" i="2"/>
  <c r="AC117" i="2"/>
  <c r="AA117" i="2"/>
  <c r="Z133" i="2"/>
  <c r="Y133" i="2"/>
  <c r="AC133" i="2"/>
  <c r="AA133" i="2"/>
  <c r="Z146" i="2"/>
  <c r="Y146" i="2"/>
  <c r="AC146" i="2"/>
  <c r="AA146" i="2"/>
  <c r="Z162" i="2"/>
  <c r="Y162" i="2"/>
  <c r="AC162" i="2"/>
  <c r="AA162" i="2"/>
  <c r="Z178" i="2"/>
  <c r="Y178" i="2"/>
  <c r="AC178" i="2"/>
  <c r="AA178" i="2"/>
  <c r="Z194" i="2"/>
  <c r="Y194" i="2"/>
  <c r="AC194" i="2"/>
  <c r="AA194" i="2"/>
  <c r="Z210" i="2"/>
  <c r="Y210" i="2"/>
  <c r="AC210" i="2"/>
  <c r="AA210" i="2"/>
  <c r="Y265" i="2"/>
  <c r="AC265" i="2"/>
  <c r="AA265" i="2"/>
  <c r="Z265" i="2"/>
  <c r="Y281" i="2"/>
  <c r="AC281" i="2"/>
  <c r="AA281" i="2"/>
  <c r="Z281" i="2"/>
  <c r="Y325" i="2"/>
  <c r="AC325" i="2"/>
  <c r="AA325" i="2"/>
  <c r="Z325" i="2"/>
  <c r="Y341" i="2"/>
  <c r="AC341" i="2"/>
  <c r="AA341" i="2"/>
  <c r="Z341" i="2"/>
  <c r="AA375" i="2"/>
  <c r="Z375" i="2"/>
  <c r="Y375" i="2"/>
  <c r="AC375" i="2"/>
  <c r="Y413" i="2"/>
  <c r="AC413" i="2"/>
  <c r="AA413" i="2"/>
  <c r="Z413" i="2"/>
  <c r="AC222" i="2"/>
  <c r="AA222" i="2"/>
  <c r="Z222" i="2"/>
  <c r="Y222" i="2"/>
  <c r="AC238" i="2"/>
  <c r="AA238" i="2"/>
  <c r="Z238" i="2"/>
  <c r="Y238" i="2"/>
  <c r="AC254" i="2"/>
  <c r="AA254" i="2"/>
  <c r="Z254" i="2"/>
  <c r="Y254" i="2"/>
  <c r="AC270" i="2"/>
  <c r="AA270" i="2"/>
  <c r="Z270" i="2"/>
  <c r="Y270" i="2"/>
  <c r="AC286" i="2"/>
  <c r="AA286" i="2"/>
  <c r="Z286" i="2"/>
  <c r="Y286" i="2"/>
  <c r="AC302" i="2"/>
  <c r="AA302" i="2"/>
  <c r="Z302" i="2"/>
  <c r="Y302" i="2"/>
  <c r="AC318" i="2"/>
  <c r="AA318" i="2"/>
  <c r="Z318" i="2"/>
  <c r="Y318" i="2"/>
  <c r="AC334" i="2"/>
  <c r="AA334" i="2"/>
  <c r="Z334" i="2"/>
  <c r="Y334" i="2"/>
  <c r="AC350" i="2"/>
  <c r="Y350" i="2"/>
  <c r="AA350" i="2"/>
  <c r="Z350" i="2"/>
  <c r="AC358" i="2"/>
  <c r="Y358" i="2"/>
  <c r="AA358" i="2"/>
  <c r="Z358" i="2"/>
  <c r="AC366" i="2"/>
  <c r="Y366" i="2"/>
  <c r="AA366" i="2"/>
  <c r="Z366" i="2"/>
  <c r="AC374" i="2"/>
  <c r="Y374" i="2"/>
  <c r="AA374" i="2"/>
  <c r="Z374" i="2"/>
  <c r="AC382" i="2"/>
  <c r="Y382" i="2"/>
  <c r="AA382" i="2"/>
  <c r="Z382" i="2"/>
  <c r="AC390" i="2"/>
  <c r="Y390" i="2"/>
  <c r="AA390" i="2"/>
  <c r="Z390" i="2"/>
  <c r="AA219" i="2"/>
  <c r="Z219" i="2"/>
  <c r="Y219" i="2"/>
  <c r="AC219" i="2"/>
  <c r="AA235" i="2"/>
  <c r="Z235" i="2"/>
  <c r="Y235" i="2"/>
  <c r="AC235" i="2"/>
  <c r="AA251" i="2"/>
  <c r="Z251" i="2"/>
  <c r="Y251" i="2"/>
  <c r="AC251" i="2"/>
  <c r="AA267" i="2"/>
  <c r="Z267" i="2"/>
  <c r="Y267" i="2"/>
  <c r="AC267" i="2"/>
  <c r="AA283" i="2"/>
  <c r="Z283" i="2"/>
  <c r="Y283" i="2"/>
  <c r="AC283" i="2"/>
  <c r="AA299" i="2"/>
  <c r="Z299" i="2"/>
  <c r="Y299" i="2"/>
  <c r="AC299" i="2"/>
  <c r="AA315" i="2"/>
  <c r="Z315" i="2"/>
  <c r="Y315" i="2"/>
  <c r="AC315" i="2"/>
  <c r="AA331" i="2"/>
  <c r="Z331" i="2"/>
  <c r="Y331" i="2"/>
  <c r="AC331" i="2"/>
  <c r="AA347" i="2"/>
  <c r="Z347" i="2"/>
  <c r="Y347" i="2"/>
  <c r="AC347" i="2"/>
  <c r="Y417" i="2"/>
  <c r="AC417" i="2"/>
  <c r="AA417" i="2"/>
  <c r="Z417" i="2"/>
  <c r="Y449" i="2"/>
  <c r="AC449" i="2"/>
  <c r="AA449" i="2"/>
  <c r="Z449" i="2"/>
  <c r="Z220" i="2"/>
  <c r="Y220" i="2"/>
  <c r="AC220" i="2"/>
  <c r="AA220" i="2"/>
  <c r="Z236" i="2"/>
  <c r="Y236" i="2"/>
  <c r="AC236" i="2"/>
  <c r="AA236" i="2"/>
  <c r="Z252" i="2"/>
  <c r="Y252" i="2"/>
  <c r="AC252" i="2"/>
  <c r="AA252" i="2"/>
  <c r="Z268" i="2"/>
  <c r="Y268" i="2"/>
  <c r="AC268" i="2"/>
  <c r="AA268" i="2"/>
  <c r="Z284" i="2"/>
  <c r="Y284" i="2"/>
  <c r="AC284" i="2"/>
  <c r="AA284" i="2"/>
  <c r="Z300" i="2"/>
  <c r="Y300" i="2"/>
  <c r="AC300" i="2"/>
  <c r="AA300" i="2"/>
  <c r="Z316" i="2"/>
  <c r="Y316" i="2"/>
  <c r="AC316" i="2"/>
  <c r="AA316" i="2"/>
  <c r="Z332" i="2"/>
  <c r="Y332" i="2"/>
  <c r="AC332" i="2"/>
  <c r="AA332" i="2"/>
  <c r="Z348" i="2"/>
  <c r="Y348" i="2"/>
  <c r="AC348" i="2"/>
  <c r="AA348" i="2"/>
  <c r="AC418" i="2"/>
  <c r="AA418" i="2"/>
  <c r="Z418" i="2"/>
  <c r="Y418" i="2"/>
  <c r="AC434" i="2"/>
  <c r="AA434" i="2"/>
  <c r="Z434" i="2"/>
  <c r="Y434" i="2"/>
  <c r="AC450" i="2"/>
  <c r="AA450" i="2"/>
  <c r="Z450" i="2"/>
  <c r="Y450" i="2"/>
  <c r="AC466" i="2"/>
  <c r="AA466" i="2"/>
  <c r="Z466" i="2"/>
  <c r="Y466" i="2"/>
  <c r="Y494" i="2"/>
  <c r="AC494" i="2"/>
  <c r="AA494" i="2"/>
  <c r="Z494" i="2"/>
  <c r="Y510" i="2"/>
  <c r="AC510" i="2"/>
  <c r="AA510" i="2"/>
  <c r="Z510" i="2"/>
  <c r="Y526" i="2"/>
  <c r="AC526" i="2"/>
  <c r="AA526" i="2"/>
  <c r="Z526" i="2"/>
  <c r="Y542" i="2"/>
  <c r="AC542" i="2"/>
  <c r="AA542" i="2"/>
  <c r="Z542" i="2"/>
  <c r="Y558" i="2"/>
  <c r="AC558" i="2"/>
  <c r="AA558" i="2"/>
  <c r="Z558" i="2"/>
  <c r="Y574" i="2"/>
  <c r="AC574" i="2"/>
  <c r="AA574" i="2"/>
  <c r="Z574" i="2"/>
  <c r="Y590" i="2"/>
  <c r="AC590" i="2"/>
  <c r="AA590" i="2"/>
  <c r="Z590" i="2"/>
  <c r="Y606" i="2"/>
  <c r="AC606" i="2"/>
  <c r="AA606" i="2"/>
  <c r="Z606" i="2"/>
  <c r="Y622" i="2"/>
  <c r="AC622" i="2"/>
  <c r="AA622" i="2"/>
  <c r="Z622" i="2"/>
  <c r="AC671" i="2"/>
  <c r="Z671" i="2"/>
  <c r="Y671" i="2"/>
  <c r="AA671" i="2"/>
  <c r="AC687" i="2"/>
  <c r="Z687" i="2"/>
  <c r="Y687" i="2"/>
  <c r="AA687" i="2"/>
  <c r="AC703" i="2"/>
  <c r="Z703" i="2"/>
  <c r="Y703" i="2"/>
  <c r="AA703" i="2"/>
  <c r="AA407" i="2"/>
  <c r="Z407" i="2"/>
  <c r="AC407" i="2"/>
  <c r="Y407" i="2"/>
  <c r="AA423" i="2"/>
  <c r="Z423" i="2"/>
  <c r="Y423" i="2"/>
  <c r="AC423" i="2"/>
  <c r="AA439" i="2"/>
  <c r="Z439" i="2"/>
  <c r="Y439" i="2"/>
  <c r="AC439" i="2"/>
  <c r="AA455" i="2"/>
  <c r="Z455" i="2"/>
  <c r="Y455" i="2"/>
  <c r="AC455" i="2"/>
  <c r="AA471" i="2"/>
  <c r="Z471" i="2"/>
  <c r="Y471" i="2"/>
  <c r="AC471" i="2"/>
  <c r="AC486" i="2"/>
  <c r="AA486" i="2"/>
  <c r="Y486" i="2"/>
  <c r="Z486" i="2"/>
  <c r="Y670" i="2"/>
  <c r="Z670" i="2"/>
  <c r="AC670" i="2"/>
  <c r="AA670" i="2"/>
  <c r="Y686" i="2"/>
  <c r="Z686" i="2"/>
  <c r="AC686" i="2"/>
  <c r="AA686" i="2"/>
  <c r="Y702" i="2"/>
  <c r="Z702" i="2"/>
  <c r="AC702" i="2"/>
  <c r="AA702" i="2"/>
  <c r="Z356" i="2"/>
  <c r="AC356" i="2"/>
  <c r="AA356" i="2"/>
  <c r="Y356" i="2"/>
  <c r="Z372" i="2"/>
  <c r="AC372" i="2"/>
  <c r="AA372" i="2"/>
  <c r="Y372" i="2"/>
  <c r="Z388" i="2"/>
  <c r="AC388" i="2"/>
  <c r="AA388" i="2"/>
  <c r="Y388" i="2"/>
  <c r="Z404" i="2"/>
  <c r="Y404" i="2"/>
  <c r="AA404" i="2"/>
  <c r="AC404" i="2"/>
  <c r="Z420" i="2"/>
  <c r="Y420" i="2"/>
  <c r="AC420" i="2"/>
  <c r="AA420" i="2"/>
  <c r="Z436" i="2"/>
  <c r="Y436" i="2"/>
  <c r="AC436" i="2"/>
  <c r="AA436" i="2"/>
  <c r="Z452" i="2"/>
  <c r="Y452" i="2"/>
  <c r="AC452" i="2"/>
  <c r="AA452" i="2"/>
  <c r="Z468" i="2"/>
  <c r="Y468" i="2"/>
  <c r="AC468" i="2"/>
  <c r="AA468" i="2"/>
  <c r="AC481" i="2"/>
  <c r="AA481" i="2"/>
  <c r="Z481" i="2"/>
  <c r="Y481" i="2"/>
  <c r="AC626" i="2"/>
  <c r="Z626" i="2"/>
  <c r="Y626" i="2"/>
  <c r="AA626" i="2"/>
  <c r="AA487" i="2"/>
  <c r="Z487" i="2"/>
  <c r="AC487" i="2"/>
  <c r="Y487" i="2"/>
  <c r="AC503" i="2"/>
  <c r="AA503" i="2"/>
  <c r="Z503" i="2"/>
  <c r="Y503" i="2"/>
  <c r="AC519" i="2"/>
  <c r="AA519" i="2"/>
  <c r="Z519" i="2"/>
  <c r="Y519" i="2"/>
  <c r="AC535" i="2"/>
  <c r="AA535" i="2"/>
  <c r="Z535" i="2"/>
  <c r="Y535" i="2"/>
  <c r="AC551" i="2"/>
  <c r="AA551" i="2"/>
  <c r="Z551" i="2"/>
  <c r="Y551" i="2"/>
  <c r="AC567" i="2"/>
  <c r="AA567" i="2"/>
  <c r="Z567" i="2"/>
  <c r="Y567" i="2"/>
  <c r="AC583" i="2"/>
  <c r="AA583" i="2"/>
  <c r="Z583" i="2"/>
  <c r="Y583" i="2"/>
  <c r="AC599" i="2"/>
  <c r="AA599" i="2"/>
  <c r="Z599" i="2"/>
  <c r="Y599" i="2"/>
  <c r="AC615" i="2"/>
  <c r="AA615" i="2"/>
  <c r="Z615" i="2"/>
  <c r="Y615" i="2"/>
  <c r="AA492" i="2"/>
  <c r="Z492" i="2"/>
  <c r="Y492" i="2"/>
  <c r="AC492" i="2"/>
  <c r="AA508" i="2"/>
  <c r="Z508" i="2"/>
  <c r="Y508" i="2"/>
  <c r="AC508" i="2"/>
  <c r="AA524" i="2"/>
  <c r="Z524" i="2"/>
  <c r="Y524" i="2"/>
  <c r="AC524" i="2"/>
  <c r="AA540" i="2"/>
  <c r="Z540" i="2"/>
  <c r="Y540" i="2"/>
  <c r="AC540" i="2"/>
  <c r="AA556" i="2"/>
  <c r="Z556" i="2"/>
  <c r="Y556" i="2"/>
  <c r="AC556" i="2"/>
  <c r="AA572" i="2"/>
  <c r="Z572" i="2"/>
  <c r="Y572" i="2"/>
  <c r="AC572" i="2"/>
  <c r="AA588" i="2"/>
  <c r="Z588" i="2"/>
  <c r="Y588" i="2"/>
  <c r="AC588" i="2"/>
  <c r="AA604" i="2"/>
  <c r="Z604" i="2"/>
  <c r="Y604" i="2"/>
  <c r="AC604" i="2"/>
  <c r="AA620" i="2"/>
  <c r="Z620" i="2"/>
  <c r="Y620" i="2"/>
  <c r="AC620" i="2"/>
  <c r="Y650" i="2"/>
  <c r="AC650" i="2"/>
  <c r="AA650" i="2"/>
  <c r="Z650" i="2"/>
  <c r="Y726" i="2"/>
  <c r="AC726" i="2"/>
  <c r="AA726" i="2"/>
  <c r="Z726" i="2"/>
  <c r="Z505" i="2"/>
  <c r="Y505" i="2"/>
  <c r="AC505" i="2"/>
  <c r="AA505" i="2"/>
  <c r="Z521" i="2"/>
  <c r="Y521" i="2"/>
  <c r="AC521" i="2"/>
  <c r="AA521" i="2"/>
  <c r="Z537" i="2"/>
  <c r="Y537" i="2"/>
  <c r="AC537" i="2"/>
  <c r="AA537" i="2"/>
  <c r="Z553" i="2"/>
  <c r="Y553" i="2"/>
  <c r="AC553" i="2"/>
  <c r="AA553" i="2"/>
  <c r="Z569" i="2"/>
  <c r="Y569" i="2"/>
  <c r="AC569" i="2"/>
  <c r="AA569" i="2"/>
  <c r="Z585" i="2"/>
  <c r="Y585" i="2"/>
  <c r="AC585" i="2"/>
  <c r="AA585" i="2"/>
  <c r="Z601" i="2"/>
  <c r="Y601" i="2"/>
  <c r="AC601" i="2"/>
  <c r="AA601" i="2"/>
  <c r="Z617" i="2"/>
  <c r="Y617" i="2"/>
  <c r="AC617" i="2"/>
  <c r="AA617" i="2"/>
  <c r="AA635" i="2"/>
  <c r="Z635" i="2"/>
  <c r="AC635" i="2"/>
  <c r="Y635" i="2"/>
  <c r="AC651" i="2"/>
  <c r="AA651" i="2"/>
  <c r="Z651" i="2"/>
  <c r="Y651" i="2"/>
  <c r="Y740" i="2"/>
  <c r="AA740" i="2"/>
  <c r="Z740" i="2"/>
  <c r="AC740" i="2"/>
  <c r="Y792" i="2"/>
  <c r="AC792" i="2"/>
  <c r="AA792" i="2"/>
  <c r="Z792" i="2"/>
  <c r="Z632" i="2"/>
  <c r="Y632" i="2"/>
  <c r="AC632" i="2"/>
  <c r="AA632" i="2"/>
  <c r="AA648" i="2"/>
  <c r="Z648" i="2"/>
  <c r="Y648" i="2"/>
  <c r="AC648" i="2"/>
  <c r="AC707" i="2"/>
  <c r="AA707" i="2"/>
  <c r="Y707" i="2"/>
  <c r="Z707" i="2"/>
  <c r="AC723" i="2"/>
  <c r="AA723" i="2"/>
  <c r="Y723" i="2"/>
  <c r="Z723" i="2"/>
  <c r="Z637" i="2"/>
  <c r="Y637" i="2"/>
  <c r="AC637" i="2"/>
  <c r="AA637" i="2"/>
  <c r="Z653" i="2"/>
  <c r="Y653" i="2"/>
  <c r="AC653" i="2"/>
  <c r="AA653" i="2"/>
  <c r="AA668" i="2"/>
  <c r="AC668" i="2"/>
  <c r="Z668" i="2"/>
  <c r="Y668" i="2"/>
  <c r="AA684" i="2"/>
  <c r="AC684" i="2"/>
  <c r="Z684" i="2"/>
  <c r="Y684" i="2"/>
  <c r="AA700" i="2"/>
  <c r="AC700" i="2"/>
  <c r="Z700" i="2"/>
  <c r="Y700" i="2"/>
  <c r="Y752" i="2"/>
  <c r="AC752" i="2"/>
  <c r="AA752" i="2"/>
  <c r="Z752" i="2"/>
  <c r="AA712" i="2"/>
  <c r="Z712" i="2"/>
  <c r="AC712" i="2"/>
  <c r="Y712" i="2"/>
  <c r="Y780" i="2"/>
  <c r="AC780" i="2"/>
  <c r="AA780" i="2"/>
  <c r="Z780" i="2"/>
  <c r="Z673" i="2"/>
  <c r="AC673" i="2"/>
  <c r="AA673" i="2"/>
  <c r="Y673" i="2"/>
  <c r="Z689" i="2"/>
  <c r="AC689" i="2"/>
  <c r="AA689" i="2"/>
  <c r="Y689" i="2"/>
  <c r="Z705" i="2"/>
  <c r="Y705" i="2"/>
  <c r="AC705" i="2"/>
  <c r="AA705" i="2"/>
  <c r="Z721" i="2"/>
  <c r="Y721" i="2"/>
  <c r="AC721" i="2"/>
  <c r="AA721" i="2"/>
  <c r="AA738" i="2"/>
  <c r="Y738" i="2"/>
  <c r="AC738" i="2"/>
  <c r="Z738" i="2"/>
  <c r="Y756" i="2"/>
  <c r="AC756" i="2"/>
  <c r="AA756" i="2"/>
  <c r="Z756" i="2"/>
  <c r="Y800" i="2"/>
  <c r="AC800" i="2"/>
  <c r="AA800" i="2"/>
  <c r="Z800" i="2"/>
  <c r="AC741" i="2"/>
  <c r="Z741" i="2"/>
  <c r="AA741" i="2"/>
  <c r="Y741" i="2"/>
  <c r="AC757" i="2"/>
  <c r="AA757" i="2"/>
  <c r="Z757" i="2"/>
  <c r="Y757" i="2"/>
  <c r="AC773" i="2"/>
  <c r="AA773" i="2"/>
  <c r="Z773" i="2"/>
  <c r="Y773" i="2"/>
  <c r="AC789" i="2"/>
  <c r="AA789" i="2"/>
  <c r="Z789" i="2"/>
  <c r="Y789" i="2"/>
  <c r="AC805" i="2"/>
  <c r="AA805" i="2"/>
  <c r="Z805" i="2"/>
  <c r="Y805" i="2"/>
  <c r="AA762" i="2"/>
  <c r="Z762" i="2"/>
  <c r="Y762" i="2"/>
  <c r="AC762" i="2"/>
  <c r="AA778" i="2"/>
  <c r="Z778" i="2"/>
  <c r="Y778" i="2"/>
  <c r="AC778" i="2"/>
  <c r="AA794" i="2"/>
  <c r="Z794" i="2"/>
  <c r="Y794" i="2"/>
  <c r="AC794" i="2"/>
  <c r="AA810" i="2"/>
  <c r="Z810" i="2"/>
  <c r="Y810" i="2"/>
  <c r="AC810" i="2"/>
  <c r="Z739" i="2"/>
  <c r="AC739" i="2"/>
  <c r="AA739" i="2"/>
  <c r="Y739" i="2"/>
  <c r="Z755" i="2"/>
  <c r="Y755" i="2"/>
  <c r="AC755" i="2"/>
  <c r="AA755" i="2"/>
  <c r="Z771" i="2"/>
  <c r="Y771" i="2"/>
  <c r="AC771" i="2"/>
  <c r="AA771" i="2"/>
  <c r="Z787" i="2"/>
  <c r="Y787" i="2"/>
  <c r="AC787" i="2"/>
  <c r="AA787" i="2"/>
  <c r="Z803" i="2"/>
  <c r="Y803" i="2"/>
  <c r="AC803" i="2"/>
  <c r="AA803" i="2"/>
  <c r="Y819" i="2"/>
  <c r="AC819" i="2"/>
  <c r="AA819" i="2"/>
  <c r="Z819" i="2"/>
  <c r="Y835" i="2"/>
  <c r="AC835" i="2"/>
  <c r="AA835" i="2"/>
  <c r="Z835" i="2"/>
  <c r="AA851" i="2"/>
  <c r="Y851" i="2"/>
  <c r="AC851" i="2"/>
  <c r="Z851" i="2"/>
  <c r="Y863" i="2"/>
  <c r="AA863" i="2"/>
  <c r="AC863" i="2"/>
  <c r="Z863" i="2"/>
  <c r="AC824" i="2"/>
  <c r="AA824" i="2"/>
  <c r="Z824" i="2"/>
  <c r="Y824" i="2"/>
  <c r="AC840" i="2"/>
  <c r="AA840" i="2"/>
  <c r="Z840" i="2"/>
  <c r="Y840" i="2"/>
  <c r="AA817" i="2"/>
  <c r="Z817" i="2"/>
  <c r="Y817" i="2"/>
  <c r="AC817" i="2"/>
  <c r="AA833" i="2"/>
  <c r="Z833" i="2"/>
  <c r="Y833" i="2"/>
  <c r="AC833" i="2"/>
  <c r="AA849" i="2"/>
  <c r="Z849" i="2"/>
  <c r="Y849" i="2"/>
  <c r="AC849" i="2"/>
  <c r="Z818" i="2"/>
  <c r="Y818" i="2"/>
  <c r="AC818" i="2"/>
  <c r="AA818" i="2"/>
  <c r="Z834" i="2"/>
  <c r="Y834" i="2"/>
  <c r="AC834" i="2"/>
  <c r="AA834" i="2"/>
  <c r="Z850" i="2"/>
  <c r="Y850" i="2"/>
  <c r="AC850" i="2"/>
  <c r="AA850" i="2"/>
  <c r="AA873" i="2"/>
  <c r="Z873" i="2"/>
  <c r="Y873" i="2"/>
  <c r="AC873" i="2"/>
  <c r="AC892" i="2"/>
  <c r="AA892" i="2"/>
  <c r="Z892" i="2"/>
  <c r="Y892" i="2"/>
  <c r="AC908" i="2"/>
  <c r="AA908" i="2"/>
  <c r="Z908" i="2"/>
  <c r="Y908" i="2"/>
  <c r="AA881" i="2"/>
  <c r="AC881" i="2"/>
  <c r="Z881" i="2"/>
  <c r="Y881" i="2"/>
  <c r="Y895" i="2"/>
  <c r="AC895" i="2"/>
  <c r="AA895" i="2"/>
  <c r="Z895" i="2"/>
  <c r="Y911" i="2"/>
  <c r="AC911" i="2"/>
  <c r="AA911" i="2"/>
  <c r="Z911" i="2"/>
  <c r="Y867" i="2"/>
  <c r="AA867" i="2"/>
  <c r="AC867" i="2"/>
  <c r="Z867" i="2"/>
  <c r="Y875" i="2"/>
  <c r="AA875" i="2"/>
  <c r="Z875" i="2"/>
  <c r="AC875" i="2"/>
  <c r="Y883" i="2"/>
  <c r="AA883" i="2"/>
  <c r="Z883" i="2"/>
  <c r="AC883" i="2"/>
  <c r="AA928" i="2"/>
  <c r="Y928" i="2"/>
  <c r="Z928" i="2"/>
  <c r="AC928" i="2"/>
  <c r="AA944" i="2"/>
  <c r="Y944" i="2"/>
  <c r="Z944" i="2"/>
  <c r="AC944" i="2"/>
  <c r="AA897" i="2"/>
  <c r="Z897" i="2"/>
  <c r="AC897" i="2"/>
  <c r="Y897" i="2"/>
  <c r="AA913" i="2"/>
  <c r="Z913" i="2"/>
  <c r="AC913" i="2"/>
  <c r="Y913" i="2"/>
  <c r="Z874" i="2"/>
  <c r="Y874" i="2"/>
  <c r="AC874" i="2"/>
  <c r="AA874" i="2"/>
  <c r="Z890" i="2"/>
  <c r="Y890" i="2"/>
  <c r="AA890" i="2"/>
  <c r="AC890" i="2"/>
  <c r="Z906" i="2"/>
  <c r="Y906" i="2"/>
  <c r="AA906" i="2"/>
  <c r="AC906" i="2"/>
  <c r="Y922" i="2"/>
  <c r="AA922" i="2"/>
  <c r="AC922" i="2"/>
  <c r="Z922" i="2"/>
  <c r="Y938" i="2"/>
  <c r="AA938" i="2"/>
  <c r="AC938" i="2"/>
  <c r="Z938" i="2"/>
  <c r="AC919" i="2"/>
  <c r="Z919" i="2"/>
  <c r="AA919" i="2"/>
  <c r="Y919" i="2"/>
  <c r="AC935" i="2"/>
  <c r="Z935" i="2"/>
  <c r="AA935" i="2"/>
  <c r="Y935" i="2"/>
  <c r="AC951" i="2"/>
  <c r="AA951" i="2"/>
  <c r="Z951" i="2"/>
  <c r="Y951" i="2"/>
  <c r="AA956" i="2"/>
  <c r="Z956" i="2"/>
  <c r="Y956" i="2"/>
  <c r="AC956" i="2"/>
  <c r="Z929" i="2"/>
  <c r="AC929" i="2"/>
  <c r="AA929" i="2"/>
  <c r="Y929" i="2"/>
  <c r="Z945" i="2"/>
  <c r="AC945" i="2"/>
  <c r="AA945" i="2"/>
  <c r="Y945" i="2"/>
  <c r="Y139" i="2"/>
  <c r="AC139" i="2"/>
  <c r="AA139" i="2"/>
  <c r="Z139" i="2"/>
  <c r="AA7" i="2"/>
  <c r="Y7" i="2"/>
  <c r="Z7" i="2"/>
  <c r="AC7" i="2"/>
  <c r="Y25" i="2"/>
  <c r="AC25" i="2"/>
  <c r="AA25" i="2"/>
  <c r="Z25" i="2"/>
  <c r="Y105" i="2"/>
  <c r="AC105" i="2"/>
  <c r="AA105" i="2"/>
  <c r="Z105" i="2"/>
  <c r="Y57" i="2"/>
  <c r="AC57" i="2"/>
  <c r="AA57" i="2"/>
  <c r="Z57" i="2"/>
  <c r="Y21" i="2"/>
  <c r="AC21" i="2"/>
  <c r="AA21" i="2"/>
  <c r="Z21" i="2"/>
  <c r="Y97" i="2"/>
  <c r="AC97" i="2"/>
  <c r="AA97" i="2"/>
  <c r="Z97" i="2"/>
  <c r="Y81" i="2"/>
  <c r="AC81" i="2"/>
  <c r="AA81" i="2"/>
  <c r="Z81" i="2"/>
  <c r="Y65" i="2"/>
  <c r="AC65" i="2"/>
  <c r="AA65" i="2"/>
  <c r="Z65" i="2"/>
  <c r="Y49" i="2"/>
  <c r="AC49" i="2"/>
  <c r="AA49" i="2"/>
  <c r="Z49" i="2"/>
  <c r="Y33" i="2"/>
  <c r="AC33" i="2"/>
  <c r="AA33" i="2"/>
  <c r="Z33" i="2"/>
  <c r="Y134" i="2"/>
  <c r="AC134" i="2"/>
  <c r="AA134" i="2"/>
  <c r="Z134" i="2"/>
  <c r="Y118" i="2"/>
  <c r="AC118" i="2"/>
  <c r="AA118" i="2"/>
  <c r="Z118" i="2"/>
  <c r="Y17" i="2"/>
  <c r="AC17" i="2"/>
  <c r="AA17" i="2"/>
  <c r="Z17" i="2"/>
  <c r="Y151" i="2"/>
  <c r="AC151" i="2"/>
  <c r="AA151" i="2"/>
  <c r="Z151" i="2"/>
  <c r="Y167" i="2"/>
  <c r="AC167" i="2"/>
  <c r="AA167" i="2"/>
  <c r="Z167" i="2"/>
  <c r="Y183" i="2"/>
  <c r="AC183" i="2"/>
  <c r="AA183" i="2"/>
  <c r="Z183" i="2"/>
  <c r="Y199" i="2"/>
  <c r="AC199" i="2"/>
  <c r="AA199" i="2"/>
  <c r="Z199" i="2"/>
  <c r="Y221" i="2"/>
  <c r="AC221" i="2"/>
  <c r="AA221" i="2"/>
  <c r="Z221" i="2"/>
  <c r="Y285" i="2"/>
  <c r="AC285" i="2"/>
  <c r="AA285" i="2"/>
  <c r="Z285" i="2"/>
  <c r="AA391" i="2"/>
  <c r="Z391" i="2"/>
  <c r="Y391" i="2"/>
  <c r="AC391" i="2"/>
  <c r="Y477" i="2"/>
  <c r="AC477" i="2"/>
  <c r="AA477" i="2"/>
  <c r="Z477" i="2"/>
  <c r="AC18" i="2"/>
  <c r="AA18" i="2"/>
  <c r="Z18" i="2"/>
  <c r="Y18" i="2"/>
  <c r="AC34" i="2"/>
  <c r="AA34" i="2"/>
  <c r="Z34" i="2"/>
  <c r="Y34" i="2"/>
  <c r="AC50" i="2"/>
  <c r="AA50" i="2"/>
  <c r="Z50" i="2"/>
  <c r="Y50" i="2"/>
  <c r="AC66" i="2"/>
  <c r="AA66" i="2"/>
  <c r="Z66" i="2"/>
  <c r="Y66" i="2"/>
  <c r="AC82" i="2"/>
  <c r="AA82" i="2"/>
  <c r="Z82" i="2"/>
  <c r="Y82" i="2"/>
  <c r="AC98" i="2"/>
  <c r="AA98" i="2"/>
  <c r="Z98" i="2"/>
  <c r="Y98" i="2"/>
  <c r="AC115" i="2"/>
  <c r="AA115" i="2"/>
  <c r="Z115" i="2"/>
  <c r="Y115" i="2"/>
  <c r="AC131" i="2"/>
  <c r="AA131" i="2"/>
  <c r="Z131" i="2"/>
  <c r="Y131" i="2"/>
  <c r="AC148" i="2"/>
  <c r="AA148" i="2"/>
  <c r="Z148" i="2"/>
  <c r="Y148" i="2"/>
  <c r="AC164" i="2"/>
  <c r="AA164" i="2"/>
  <c r="Z164" i="2"/>
  <c r="Y164" i="2"/>
  <c r="AC180" i="2"/>
  <c r="AA180" i="2"/>
  <c r="Z180" i="2"/>
  <c r="Y180" i="2"/>
  <c r="AC196" i="2"/>
  <c r="AA196" i="2"/>
  <c r="Z196" i="2"/>
  <c r="Y196" i="2"/>
  <c r="Y212" i="2"/>
  <c r="AC212" i="2"/>
  <c r="AA212" i="2"/>
  <c r="Z212" i="2"/>
  <c r="Y293" i="2"/>
  <c r="AC293" i="2"/>
  <c r="AA293" i="2"/>
  <c r="Z293" i="2"/>
  <c r="AA383" i="2"/>
  <c r="Z383" i="2"/>
  <c r="Y383" i="2"/>
  <c r="AC383" i="2"/>
  <c r="Y646" i="2"/>
  <c r="AC646" i="2"/>
  <c r="AA646" i="2"/>
  <c r="Z646" i="2"/>
  <c r="AA23" i="2"/>
  <c r="Z23" i="2"/>
  <c r="Y23" i="2"/>
  <c r="AC23" i="2"/>
  <c r="AA39" i="2"/>
  <c r="Z39" i="2"/>
  <c r="Y39" i="2"/>
  <c r="AC39" i="2"/>
  <c r="AA55" i="2"/>
  <c r="Z55" i="2"/>
  <c r="Y55" i="2"/>
  <c r="AC55" i="2"/>
  <c r="AA71" i="2"/>
  <c r="Z71" i="2"/>
  <c r="Y71" i="2"/>
  <c r="AC71" i="2"/>
  <c r="AA87" i="2"/>
  <c r="Z87" i="2"/>
  <c r="Y87" i="2"/>
  <c r="AC87" i="2"/>
  <c r="AA103" i="2"/>
  <c r="Z103" i="2"/>
  <c r="Y103" i="2"/>
  <c r="AC103" i="2"/>
  <c r="AA120" i="2"/>
  <c r="Z120" i="2"/>
  <c r="Y120" i="2"/>
  <c r="AC120" i="2"/>
  <c r="AA136" i="2"/>
  <c r="Z136" i="2"/>
  <c r="Y136" i="2"/>
  <c r="AC136" i="2"/>
  <c r="AA153" i="2"/>
  <c r="Z153" i="2"/>
  <c r="Y153" i="2"/>
  <c r="AC153" i="2"/>
  <c r="AA169" i="2"/>
  <c r="Z169" i="2"/>
  <c r="Y169" i="2"/>
  <c r="AC169" i="2"/>
  <c r="AA185" i="2"/>
  <c r="Z185" i="2"/>
  <c r="Y185" i="2"/>
  <c r="AC185" i="2"/>
  <c r="AA201" i="2"/>
  <c r="Z201" i="2"/>
  <c r="Y201" i="2"/>
  <c r="AC201" i="2"/>
  <c r="Y225" i="2"/>
  <c r="AC225" i="2"/>
  <c r="AA225" i="2"/>
  <c r="Z225" i="2"/>
  <c r="Y297" i="2"/>
  <c r="AC297" i="2"/>
  <c r="AA297" i="2"/>
  <c r="Z297" i="2"/>
  <c r="AA387" i="2"/>
  <c r="Z387" i="2"/>
  <c r="Y387" i="2"/>
  <c r="AC387" i="2"/>
  <c r="Z8" i="2"/>
  <c r="AC8" i="2"/>
  <c r="AA8" i="2"/>
  <c r="Y8" i="2"/>
  <c r="Z24" i="2"/>
  <c r="Y24" i="2"/>
  <c r="AC24" i="2"/>
  <c r="AA24" i="2"/>
  <c r="Z40" i="2"/>
  <c r="Y40" i="2"/>
  <c r="AC40" i="2"/>
  <c r="AA40" i="2"/>
  <c r="Z56" i="2"/>
  <c r="Y56" i="2"/>
  <c r="AC56" i="2"/>
  <c r="AA56" i="2"/>
  <c r="Z72" i="2"/>
  <c r="Y72" i="2"/>
  <c r="AC72" i="2"/>
  <c r="AA72" i="2"/>
  <c r="Z88" i="2"/>
  <c r="Y88" i="2"/>
  <c r="AC88" i="2"/>
  <c r="AA88" i="2"/>
  <c r="Z104" i="2"/>
  <c r="Y104" i="2"/>
  <c r="AC104" i="2"/>
  <c r="AA104" i="2"/>
  <c r="Z121" i="2"/>
  <c r="Y121" i="2"/>
  <c r="AC121" i="2"/>
  <c r="AA121" i="2"/>
  <c r="Z137" i="2"/>
  <c r="Y137" i="2"/>
  <c r="AA137" i="2"/>
  <c r="Z150" i="2"/>
  <c r="Y150" i="2"/>
  <c r="AC150" i="2"/>
  <c r="AA150" i="2"/>
  <c r="Z166" i="2"/>
  <c r="Y166" i="2"/>
  <c r="AC166" i="2"/>
  <c r="AA166" i="2"/>
  <c r="Z182" i="2"/>
  <c r="Y182" i="2"/>
  <c r="AC182" i="2"/>
  <c r="AA182" i="2"/>
  <c r="Z198" i="2"/>
  <c r="Y198" i="2"/>
  <c r="AC198" i="2"/>
  <c r="AA198" i="2"/>
  <c r="AC214" i="2"/>
  <c r="AA214" i="2"/>
  <c r="Z214" i="2"/>
  <c r="Y214" i="2"/>
  <c r="Y269" i="2"/>
  <c r="AC269" i="2"/>
  <c r="AA269" i="2"/>
  <c r="Z269" i="2"/>
  <c r="Y301" i="2"/>
  <c r="AC301" i="2"/>
  <c r="AA301" i="2"/>
  <c r="Z301" i="2"/>
  <c r="Y329" i="2"/>
  <c r="AC329" i="2"/>
  <c r="AA329" i="2"/>
  <c r="Z329" i="2"/>
  <c r="Y345" i="2"/>
  <c r="AC345" i="2"/>
  <c r="AA345" i="2"/>
  <c r="Z345" i="2"/>
  <c r="AC394" i="2"/>
  <c r="AA394" i="2"/>
  <c r="Z394" i="2"/>
  <c r="Y394" i="2"/>
  <c r="Y445" i="2"/>
  <c r="AC445" i="2"/>
  <c r="AA445" i="2"/>
  <c r="Z445" i="2"/>
  <c r="AC226" i="2"/>
  <c r="AA226" i="2"/>
  <c r="Z226" i="2"/>
  <c r="Y226" i="2"/>
  <c r="AC242" i="2"/>
  <c r="AA242" i="2"/>
  <c r="Z242" i="2"/>
  <c r="Y242" i="2"/>
  <c r="AC258" i="2"/>
  <c r="AA258" i="2"/>
  <c r="Z258" i="2"/>
  <c r="Y258" i="2"/>
  <c r="AC274" i="2"/>
  <c r="AA274" i="2"/>
  <c r="Z274" i="2"/>
  <c r="Y274" i="2"/>
  <c r="AC290" i="2"/>
  <c r="AA290" i="2"/>
  <c r="Z290" i="2"/>
  <c r="Y290" i="2"/>
  <c r="AC306" i="2"/>
  <c r="AA306" i="2"/>
  <c r="Z306" i="2"/>
  <c r="Y306" i="2"/>
  <c r="AC322" i="2"/>
  <c r="AA322" i="2"/>
  <c r="Z322" i="2"/>
  <c r="Y322" i="2"/>
  <c r="AC338" i="2"/>
  <c r="AA338" i="2"/>
  <c r="Z338" i="2"/>
  <c r="Y338" i="2"/>
  <c r="Y353" i="2"/>
  <c r="AC353" i="2"/>
  <c r="AA353" i="2"/>
  <c r="Z353" i="2"/>
  <c r="Y361" i="2"/>
  <c r="AC361" i="2"/>
  <c r="AA361" i="2"/>
  <c r="Z361" i="2"/>
  <c r="Y369" i="2"/>
  <c r="AC369" i="2"/>
  <c r="AA369" i="2"/>
  <c r="Z369" i="2"/>
  <c r="Y377" i="2"/>
  <c r="AC377" i="2"/>
  <c r="AA377" i="2"/>
  <c r="Z377" i="2"/>
  <c r="Y385" i="2"/>
  <c r="AC385" i="2"/>
  <c r="AA385" i="2"/>
  <c r="Z385" i="2"/>
  <c r="Y393" i="2"/>
  <c r="AC393" i="2"/>
  <c r="AA393" i="2"/>
  <c r="Z393" i="2"/>
  <c r="AA223" i="2"/>
  <c r="Z223" i="2"/>
  <c r="Y223" i="2"/>
  <c r="AC223" i="2"/>
  <c r="AA239" i="2"/>
  <c r="Z239" i="2"/>
  <c r="Y239" i="2"/>
  <c r="AC239" i="2"/>
  <c r="AA255" i="2"/>
  <c r="Z255" i="2"/>
  <c r="Y255" i="2"/>
  <c r="AC255" i="2"/>
  <c r="AA271" i="2"/>
  <c r="Z271" i="2"/>
  <c r="Y271" i="2"/>
  <c r="AC271" i="2"/>
  <c r="AA287" i="2"/>
  <c r="Z287" i="2"/>
  <c r="Y287" i="2"/>
  <c r="AC287" i="2"/>
  <c r="AA303" i="2"/>
  <c r="Z303" i="2"/>
  <c r="Y303" i="2"/>
  <c r="AC303" i="2"/>
  <c r="AA319" i="2"/>
  <c r="Z319" i="2"/>
  <c r="Y319" i="2"/>
  <c r="AC319" i="2"/>
  <c r="AA335" i="2"/>
  <c r="Z335" i="2"/>
  <c r="Y335" i="2"/>
  <c r="AC335" i="2"/>
  <c r="Y397" i="2"/>
  <c r="AC397" i="2"/>
  <c r="AA397" i="2"/>
  <c r="Z397" i="2"/>
  <c r="Y425" i="2"/>
  <c r="AC425" i="2"/>
  <c r="AA425" i="2"/>
  <c r="Z425" i="2"/>
  <c r="Y461" i="2"/>
  <c r="AC461" i="2"/>
  <c r="AA461" i="2"/>
  <c r="Z461" i="2"/>
  <c r="Z224" i="2"/>
  <c r="Y224" i="2"/>
  <c r="AC224" i="2"/>
  <c r="AA224" i="2"/>
  <c r="Z240" i="2"/>
  <c r="Y240" i="2"/>
  <c r="AC240" i="2"/>
  <c r="AA240" i="2"/>
  <c r="Z256" i="2"/>
  <c r="Y256" i="2"/>
  <c r="AC256" i="2"/>
  <c r="AA256" i="2"/>
  <c r="Z272" i="2"/>
  <c r="Y272" i="2"/>
  <c r="AC272" i="2"/>
  <c r="AA272" i="2"/>
  <c r="Z288" i="2"/>
  <c r="Y288" i="2"/>
  <c r="AC288" i="2"/>
  <c r="AA288" i="2"/>
  <c r="Z304" i="2"/>
  <c r="Y304" i="2"/>
  <c r="AC304" i="2"/>
  <c r="AA304" i="2"/>
  <c r="Z320" i="2"/>
  <c r="Y320" i="2"/>
  <c r="AC320" i="2"/>
  <c r="AA320" i="2"/>
  <c r="Z336" i="2"/>
  <c r="Y336" i="2"/>
  <c r="AC336" i="2"/>
  <c r="AA336" i="2"/>
  <c r="Y465" i="2"/>
  <c r="AC465" i="2"/>
  <c r="AA465" i="2"/>
  <c r="Z465" i="2"/>
  <c r="AC422" i="2"/>
  <c r="AA422" i="2"/>
  <c r="Z422" i="2"/>
  <c r="Y422" i="2"/>
  <c r="AC438" i="2"/>
  <c r="AA438" i="2"/>
  <c r="Z438" i="2"/>
  <c r="Y438" i="2"/>
  <c r="AC454" i="2"/>
  <c r="AA454" i="2"/>
  <c r="Z454" i="2"/>
  <c r="Y454" i="2"/>
  <c r="AC470" i="2"/>
  <c r="AA470" i="2"/>
  <c r="Z470" i="2"/>
  <c r="Y470" i="2"/>
  <c r="Y498" i="2"/>
  <c r="AC498" i="2"/>
  <c r="AA498" i="2"/>
  <c r="Z498" i="2"/>
  <c r="Y514" i="2"/>
  <c r="AC514" i="2"/>
  <c r="AA514" i="2"/>
  <c r="Z514" i="2"/>
  <c r="Y530" i="2"/>
  <c r="AC530" i="2"/>
  <c r="AA530" i="2"/>
  <c r="Z530" i="2"/>
  <c r="Y546" i="2"/>
  <c r="AC546" i="2"/>
  <c r="AA546" i="2"/>
  <c r="Z546" i="2"/>
  <c r="Y562" i="2"/>
  <c r="AC562" i="2"/>
  <c r="AA562" i="2"/>
  <c r="Z562" i="2"/>
  <c r="Y578" i="2"/>
  <c r="AC578" i="2"/>
  <c r="AA578" i="2"/>
  <c r="Z578" i="2"/>
  <c r="Y594" i="2"/>
  <c r="AC594" i="2"/>
  <c r="AA594" i="2"/>
  <c r="Z594" i="2"/>
  <c r="Y610" i="2"/>
  <c r="AC610" i="2"/>
  <c r="AA610" i="2"/>
  <c r="Z610" i="2"/>
  <c r="Y638" i="2"/>
  <c r="AC638" i="2"/>
  <c r="AA638" i="2"/>
  <c r="Z638" i="2"/>
  <c r="AC675" i="2"/>
  <c r="Z675" i="2"/>
  <c r="Y675" i="2"/>
  <c r="AA675" i="2"/>
  <c r="AC691" i="2"/>
  <c r="Z691" i="2"/>
  <c r="Y691" i="2"/>
  <c r="AA691" i="2"/>
  <c r="AA395" i="2"/>
  <c r="Z395" i="2"/>
  <c r="AC395" i="2"/>
  <c r="Y395" i="2"/>
  <c r="AA411" i="2"/>
  <c r="Z411" i="2"/>
  <c r="Y411" i="2"/>
  <c r="AC411" i="2"/>
  <c r="AA427" i="2"/>
  <c r="Z427" i="2"/>
  <c r="Y427" i="2"/>
  <c r="AC427" i="2"/>
  <c r="AA443" i="2"/>
  <c r="Z443" i="2"/>
  <c r="Y443" i="2"/>
  <c r="AC443" i="2"/>
  <c r="AA459" i="2"/>
  <c r="Z459" i="2"/>
  <c r="Y459" i="2"/>
  <c r="AC459" i="2"/>
  <c r="AA475" i="2"/>
  <c r="Z475" i="2"/>
  <c r="Y475" i="2"/>
  <c r="AC475" i="2"/>
  <c r="Y489" i="2"/>
  <c r="AC489" i="2"/>
  <c r="AA489" i="2"/>
  <c r="Z489" i="2"/>
  <c r="Y674" i="2"/>
  <c r="Z674" i="2"/>
  <c r="AC674" i="2"/>
  <c r="AA674" i="2"/>
  <c r="Y690" i="2"/>
  <c r="Z690" i="2"/>
  <c r="AC690" i="2"/>
  <c r="AA690" i="2"/>
  <c r="Y706" i="2"/>
  <c r="AC706" i="2"/>
  <c r="AA706" i="2"/>
  <c r="Z706" i="2"/>
  <c r="Z360" i="2"/>
  <c r="AC360" i="2"/>
  <c r="AA360" i="2"/>
  <c r="Y360" i="2"/>
  <c r="Z376" i="2"/>
  <c r="AC376" i="2"/>
  <c r="AA376" i="2"/>
  <c r="Y376" i="2"/>
  <c r="Z392" i="2"/>
  <c r="AC392" i="2"/>
  <c r="AA392" i="2"/>
  <c r="Y392" i="2"/>
  <c r="Z408" i="2"/>
  <c r="Y408" i="2"/>
  <c r="AC408" i="2"/>
  <c r="AA408" i="2"/>
  <c r="Z424" i="2"/>
  <c r="Y424" i="2"/>
  <c r="AC424" i="2"/>
  <c r="AA424" i="2"/>
  <c r="Z440" i="2"/>
  <c r="Y440" i="2"/>
  <c r="AC440" i="2"/>
  <c r="AA440" i="2"/>
  <c r="Z456" i="2"/>
  <c r="Y456" i="2"/>
  <c r="AC456" i="2"/>
  <c r="AA456" i="2"/>
  <c r="Z472" i="2"/>
  <c r="Y472" i="2"/>
  <c r="AC472" i="2"/>
  <c r="AA472" i="2"/>
  <c r="Y484" i="2"/>
  <c r="AA484" i="2"/>
  <c r="Z484" i="2"/>
  <c r="AC484" i="2"/>
  <c r="Y633" i="2"/>
  <c r="AC633" i="2"/>
  <c r="AA633" i="2"/>
  <c r="Z633" i="2"/>
  <c r="AC491" i="2"/>
  <c r="AA491" i="2"/>
  <c r="Z491" i="2"/>
  <c r="Y491" i="2"/>
  <c r="AC507" i="2"/>
  <c r="AA507" i="2"/>
  <c r="Z507" i="2"/>
  <c r="Y507" i="2"/>
  <c r="AC523" i="2"/>
  <c r="AA523" i="2"/>
  <c r="Z523" i="2"/>
  <c r="Y523" i="2"/>
  <c r="AC539" i="2"/>
  <c r="AA539" i="2"/>
  <c r="Z539" i="2"/>
  <c r="Y539" i="2"/>
  <c r="AC555" i="2"/>
  <c r="AA555" i="2"/>
  <c r="Z555" i="2"/>
  <c r="Y555" i="2"/>
  <c r="AC571" i="2"/>
  <c r="AA571" i="2"/>
  <c r="Z571" i="2"/>
  <c r="Y571" i="2"/>
  <c r="AC587" i="2"/>
  <c r="AA587" i="2"/>
  <c r="Z587" i="2"/>
  <c r="Y587" i="2"/>
  <c r="AC603" i="2"/>
  <c r="AA603" i="2"/>
  <c r="Z603" i="2"/>
  <c r="Y603" i="2"/>
  <c r="AC619" i="2"/>
  <c r="AA619" i="2"/>
  <c r="Z619" i="2"/>
  <c r="Y619" i="2"/>
  <c r="AA496" i="2"/>
  <c r="Z496" i="2"/>
  <c r="Y496" i="2"/>
  <c r="AC496" i="2"/>
  <c r="AA512" i="2"/>
  <c r="Z512" i="2"/>
  <c r="Y512" i="2"/>
  <c r="AC512" i="2"/>
  <c r="AA528" i="2"/>
  <c r="Z528" i="2"/>
  <c r="Y528" i="2"/>
  <c r="AC528" i="2"/>
  <c r="AA544" i="2"/>
  <c r="Z544" i="2"/>
  <c r="Y544" i="2"/>
  <c r="AC544" i="2"/>
  <c r="AA560" i="2"/>
  <c r="Z560" i="2"/>
  <c r="Y560" i="2"/>
  <c r="AC560" i="2"/>
  <c r="AA576" i="2"/>
  <c r="Z576" i="2"/>
  <c r="Y576" i="2"/>
  <c r="AC576" i="2"/>
  <c r="AA592" i="2"/>
  <c r="Z592" i="2"/>
  <c r="Y592" i="2"/>
  <c r="AC592" i="2"/>
  <c r="AA608" i="2"/>
  <c r="Z608" i="2"/>
  <c r="Y608" i="2"/>
  <c r="AC608" i="2"/>
  <c r="AC630" i="2"/>
  <c r="AA630" i="2"/>
  <c r="Y630" i="2"/>
  <c r="Z630" i="2"/>
  <c r="Y658" i="2"/>
  <c r="AC658" i="2"/>
  <c r="AA658" i="2"/>
  <c r="Z658" i="2"/>
  <c r="Z493" i="2"/>
  <c r="Y493" i="2"/>
  <c r="AC493" i="2"/>
  <c r="AA493" i="2"/>
  <c r="Z509" i="2"/>
  <c r="Y509" i="2"/>
  <c r="AC509" i="2"/>
  <c r="AA509" i="2"/>
  <c r="Z525" i="2"/>
  <c r="Y525" i="2"/>
  <c r="AC525" i="2"/>
  <c r="AA525" i="2"/>
  <c r="Z541" i="2"/>
  <c r="Y541" i="2"/>
  <c r="AC541" i="2"/>
  <c r="AA541" i="2"/>
  <c r="Z557" i="2"/>
  <c r="Y557" i="2"/>
  <c r="AC557" i="2"/>
  <c r="AA557" i="2"/>
  <c r="Z573" i="2"/>
  <c r="Y573" i="2"/>
  <c r="AC573" i="2"/>
  <c r="AA573" i="2"/>
  <c r="Z589" i="2"/>
  <c r="Y589" i="2"/>
  <c r="AC589" i="2"/>
  <c r="AA589" i="2"/>
  <c r="Z605" i="2"/>
  <c r="Y605" i="2"/>
  <c r="AC605" i="2"/>
  <c r="AA605" i="2"/>
  <c r="Z621" i="2"/>
  <c r="Y621" i="2"/>
  <c r="AC621" i="2"/>
  <c r="AA621" i="2"/>
  <c r="AC639" i="2"/>
  <c r="AA639" i="2"/>
  <c r="Z639" i="2"/>
  <c r="Y639" i="2"/>
  <c r="AC655" i="2"/>
  <c r="AA655" i="2"/>
  <c r="Z655" i="2"/>
  <c r="Y655" i="2"/>
  <c r="Y748" i="2"/>
  <c r="AA748" i="2"/>
  <c r="Z748" i="2"/>
  <c r="AC748" i="2"/>
  <c r="Y808" i="2"/>
  <c r="AC808" i="2"/>
  <c r="AA808" i="2"/>
  <c r="Z808" i="2"/>
  <c r="Z636" i="2"/>
  <c r="Y636" i="2"/>
  <c r="AC636" i="2"/>
  <c r="AA636" i="2"/>
  <c r="AA652" i="2"/>
  <c r="Z652" i="2"/>
  <c r="Y652" i="2"/>
  <c r="AC652" i="2"/>
  <c r="AC711" i="2"/>
  <c r="AA711" i="2"/>
  <c r="Y711" i="2"/>
  <c r="Z711" i="2"/>
  <c r="AC727" i="2"/>
  <c r="AA727" i="2"/>
  <c r="Y727" i="2"/>
  <c r="Z727" i="2"/>
  <c r="Z641" i="2"/>
  <c r="Y641" i="2"/>
  <c r="AC641" i="2"/>
  <c r="AA641" i="2"/>
  <c r="Z657" i="2"/>
  <c r="Y657" i="2"/>
  <c r="AC657" i="2"/>
  <c r="AA657" i="2"/>
  <c r="AA672" i="2"/>
  <c r="AC672" i="2"/>
  <c r="Z672" i="2"/>
  <c r="Y672" i="2"/>
  <c r="AA688" i="2"/>
  <c r="AC688" i="2"/>
  <c r="Z688" i="2"/>
  <c r="Y688" i="2"/>
  <c r="Y728" i="2"/>
  <c r="AA728" i="2"/>
  <c r="Z728" i="2"/>
  <c r="AC728" i="2"/>
  <c r="Y768" i="2"/>
  <c r="AC768" i="2"/>
  <c r="AA768" i="2"/>
  <c r="Z768" i="2"/>
  <c r="AA716" i="2"/>
  <c r="Z716" i="2"/>
  <c r="AC716" i="2"/>
  <c r="Y716" i="2"/>
  <c r="Y796" i="2"/>
  <c r="AC796" i="2"/>
  <c r="AA796" i="2"/>
  <c r="Z796" i="2"/>
  <c r="Z677" i="2"/>
  <c r="AC677" i="2"/>
  <c r="AA677" i="2"/>
  <c r="Y677" i="2"/>
  <c r="Z693" i="2"/>
  <c r="AC693" i="2"/>
  <c r="AA693" i="2"/>
  <c r="Y693" i="2"/>
  <c r="Z709" i="2"/>
  <c r="Y709" i="2"/>
  <c r="AC709" i="2"/>
  <c r="AA709" i="2"/>
  <c r="Z725" i="2"/>
  <c r="Y725" i="2"/>
  <c r="AC725" i="2"/>
  <c r="AA725" i="2"/>
  <c r="AA742" i="2"/>
  <c r="Y742" i="2"/>
  <c r="AC742" i="2"/>
  <c r="Z742" i="2"/>
  <c r="Y764" i="2"/>
  <c r="AC764" i="2"/>
  <c r="AA764" i="2"/>
  <c r="Z764" i="2"/>
  <c r="AC729" i="2"/>
  <c r="Z729" i="2"/>
  <c r="AA729" i="2"/>
  <c r="Y729" i="2"/>
  <c r="AC745" i="2"/>
  <c r="Z745" i="2"/>
  <c r="AA745" i="2"/>
  <c r="Y745" i="2"/>
  <c r="AC761" i="2"/>
  <c r="AA761" i="2"/>
  <c r="Z761" i="2"/>
  <c r="Y761" i="2"/>
  <c r="AC777" i="2"/>
  <c r="AA777" i="2"/>
  <c r="Z777" i="2"/>
  <c r="Y777" i="2"/>
  <c r="AC793" i="2"/>
  <c r="AA793" i="2"/>
  <c r="Z793" i="2"/>
  <c r="Y793" i="2"/>
  <c r="AC809" i="2"/>
  <c r="AA809" i="2"/>
  <c r="Z809" i="2"/>
  <c r="Y809" i="2"/>
  <c r="AA766" i="2"/>
  <c r="Z766" i="2"/>
  <c r="Y766" i="2"/>
  <c r="AC766" i="2"/>
  <c r="AA782" i="2"/>
  <c r="Z782" i="2"/>
  <c r="Y782" i="2"/>
  <c r="AC782" i="2"/>
  <c r="AA798" i="2"/>
  <c r="Z798" i="2"/>
  <c r="Y798" i="2"/>
  <c r="AC798" i="2"/>
  <c r="Y814" i="2"/>
  <c r="AC814" i="2"/>
  <c r="AA814" i="2"/>
  <c r="Z814" i="2"/>
  <c r="Z743" i="2"/>
  <c r="AC743" i="2"/>
  <c r="AA743" i="2"/>
  <c r="Y743" i="2"/>
  <c r="Z759" i="2"/>
  <c r="Y759" i="2"/>
  <c r="AC759" i="2"/>
  <c r="AA759" i="2"/>
  <c r="Z775" i="2"/>
  <c r="Y775" i="2"/>
  <c r="AC775" i="2"/>
  <c r="AA775" i="2"/>
  <c r="Z791" i="2"/>
  <c r="Y791" i="2"/>
  <c r="AC791" i="2"/>
  <c r="AA791" i="2"/>
  <c r="Z807" i="2"/>
  <c r="Y807" i="2"/>
  <c r="AC807" i="2"/>
  <c r="AA807" i="2"/>
  <c r="Y823" i="2"/>
  <c r="AC823" i="2"/>
  <c r="AA823" i="2"/>
  <c r="Z823" i="2"/>
  <c r="Y839" i="2"/>
  <c r="AC839" i="2"/>
  <c r="AA839" i="2"/>
  <c r="Z839" i="2"/>
  <c r="AC855" i="2"/>
  <c r="AA855" i="2"/>
  <c r="Z855" i="2"/>
  <c r="Y855" i="2"/>
  <c r="AA812" i="2"/>
  <c r="Z812" i="2"/>
  <c r="Y812" i="2"/>
  <c r="AC812" i="2"/>
  <c r="AC828" i="2"/>
  <c r="AA828" i="2"/>
  <c r="Z828" i="2"/>
  <c r="Y828" i="2"/>
  <c r="AC844" i="2"/>
  <c r="AA844" i="2"/>
  <c r="Z844" i="2"/>
  <c r="Y844" i="2"/>
  <c r="AA821" i="2"/>
  <c r="Z821" i="2"/>
  <c r="Y821" i="2"/>
  <c r="AC821" i="2"/>
  <c r="AA837" i="2"/>
  <c r="Z837" i="2"/>
  <c r="Y837" i="2"/>
  <c r="AC837" i="2"/>
  <c r="Y853" i="2"/>
  <c r="AC853" i="2"/>
  <c r="AA853" i="2"/>
  <c r="Z853" i="2"/>
  <c r="Z822" i="2"/>
  <c r="Y822" i="2"/>
  <c r="AC822" i="2"/>
  <c r="AA822" i="2"/>
  <c r="Z838" i="2"/>
  <c r="Y838" i="2"/>
  <c r="AC838" i="2"/>
  <c r="AA838" i="2"/>
  <c r="AC860" i="2"/>
  <c r="Y860" i="2"/>
  <c r="AA860" i="2"/>
  <c r="Z860" i="2"/>
  <c r="Z852" i="2"/>
  <c r="AA852" i="2"/>
  <c r="Y852" i="2"/>
  <c r="AC852" i="2"/>
  <c r="AC896" i="2"/>
  <c r="AA896" i="2"/>
  <c r="Z896" i="2"/>
  <c r="Y896" i="2"/>
  <c r="AC912" i="2"/>
  <c r="AA912" i="2"/>
  <c r="Z912" i="2"/>
  <c r="Y912" i="2"/>
  <c r="AA885" i="2"/>
  <c r="AC885" i="2"/>
  <c r="Z885" i="2"/>
  <c r="Y885" i="2"/>
  <c r="Y899" i="2"/>
  <c r="AC899" i="2"/>
  <c r="AA899" i="2"/>
  <c r="Z899" i="2"/>
  <c r="AC915" i="2"/>
  <c r="Y915" i="2"/>
  <c r="AA915" i="2"/>
  <c r="Z915" i="2"/>
  <c r="AC868" i="2"/>
  <c r="AA868" i="2"/>
  <c r="Y868" i="2"/>
  <c r="Z868" i="2"/>
  <c r="AC876" i="2"/>
  <c r="AA876" i="2"/>
  <c r="Z876" i="2"/>
  <c r="Y876" i="2"/>
  <c r="AC884" i="2"/>
  <c r="AA884" i="2"/>
  <c r="Z884" i="2"/>
  <c r="Y884" i="2"/>
  <c r="AA932" i="2"/>
  <c r="Y932" i="2"/>
  <c r="Z932" i="2"/>
  <c r="AC932" i="2"/>
  <c r="Y954" i="2"/>
  <c r="AC954" i="2"/>
  <c r="AA954" i="2"/>
  <c r="Z954" i="2"/>
  <c r="AA901" i="2"/>
  <c r="Z901" i="2"/>
  <c r="AC901" i="2"/>
  <c r="Y901" i="2"/>
  <c r="Z862" i="2"/>
  <c r="AC862" i="2"/>
  <c r="AA862" i="2"/>
  <c r="Y862" i="2"/>
  <c r="Z878" i="2"/>
  <c r="Y878" i="2"/>
  <c r="AC878" i="2"/>
  <c r="AA878" i="2"/>
  <c r="Z894" i="2"/>
  <c r="Y894" i="2"/>
  <c r="AA894" i="2"/>
  <c r="AC894" i="2"/>
  <c r="Z910" i="2"/>
  <c r="Y910" i="2"/>
  <c r="AA910" i="2"/>
  <c r="AC910" i="2"/>
  <c r="Y926" i="2"/>
  <c r="AA926" i="2"/>
  <c r="AC926" i="2"/>
  <c r="Z926" i="2"/>
  <c r="Y942" i="2"/>
  <c r="AA942" i="2"/>
  <c r="AC942" i="2"/>
  <c r="Z942" i="2"/>
  <c r="AC923" i="2"/>
  <c r="Z923" i="2"/>
  <c r="AA923" i="2"/>
  <c r="Y923" i="2"/>
  <c r="AC939" i="2"/>
  <c r="Z939" i="2"/>
  <c r="AA939" i="2"/>
  <c r="Y939" i="2"/>
  <c r="AC955" i="2"/>
  <c r="AA955" i="2"/>
  <c r="Z955" i="2"/>
  <c r="Y955" i="2"/>
  <c r="Z917" i="2"/>
  <c r="AC917" i="2"/>
  <c r="AA917" i="2"/>
  <c r="Y917" i="2"/>
  <c r="Z933" i="2"/>
  <c r="AC933" i="2"/>
  <c r="AA933" i="2"/>
  <c r="Y933" i="2"/>
  <c r="Z949" i="2"/>
  <c r="Y949" i="2"/>
  <c r="AC949" i="2"/>
  <c r="AA949" i="2"/>
  <c r="Y73" i="2"/>
  <c r="AC73" i="2"/>
  <c r="AA73" i="2"/>
  <c r="Z73" i="2"/>
  <c r="Y41" i="2"/>
  <c r="AC41" i="2"/>
  <c r="AA41" i="2"/>
  <c r="Z41" i="2"/>
  <c r="Y109" i="2"/>
  <c r="AA109" i="2"/>
  <c r="Z109" i="2"/>
  <c r="Y93" i="2"/>
  <c r="AC93" i="2"/>
  <c r="AA93" i="2"/>
  <c r="Z93" i="2"/>
  <c r="Y77" i="2"/>
  <c r="AC77" i="2"/>
  <c r="AA77" i="2"/>
  <c r="Z77" i="2"/>
  <c r="Y61" i="2"/>
  <c r="AC61" i="2"/>
  <c r="AA61" i="2"/>
  <c r="Z61" i="2"/>
  <c r="Y45" i="2"/>
  <c r="AC45" i="2"/>
  <c r="AA45" i="2"/>
  <c r="Z45" i="2"/>
  <c r="Y130" i="2"/>
  <c r="AC130" i="2"/>
  <c r="AA130" i="2"/>
  <c r="Z130" i="2"/>
  <c r="Y114" i="2"/>
  <c r="AC114" i="2"/>
  <c r="AA114" i="2"/>
  <c r="Z114" i="2"/>
  <c r="Y155" i="2"/>
  <c r="AC155" i="2"/>
  <c r="AA155" i="2"/>
  <c r="Z155" i="2"/>
  <c r="Y171" i="2"/>
  <c r="AC171" i="2"/>
  <c r="AA171" i="2"/>
  <c r="Z171" i="2"/>
  <c r="Y187" i="2"/>
  <c r="AC187" i="2"/>
  <c r="AA187" i="2"/>
  <c r="Z187" i="2"/>
  <c r="Y203" i="2"/>
  <c r="AC203" i="2"/>
  <c r="AA203" i="2"/>
  <c r="Z203" i="2"/>
  <c r="Y229" i="2"/>
  <c r="AC229" i="2"/>
  <c r="AA229" i="2"/>
  <c r="Z229" i="2"/>
  <c r="Y305" i="2"/>
  <c r="AC305" i="2"/>
  <c r="AA305" i="2"/>
  <c r="Z305" i="2"/>
  <c r="Y437" i="2"/>
  <c r="AC437" i="2"/>
  <c r="AA437" i="2"/>
  <c r="Z437" i="2"/>
  <c r="AC6" i="2"/>
  <c r="Z6" i="2"/>
  <c r="AA6" i="2"/>
  <c r="Y6" i="2"/>
  <c r="AC22" i="2"/>
  <c r="AA22" i="2"/>
  <c r="Z22" i="2"/>
  <c r="Y22" i="2"/>
  <c r="AC38" i="2"/>
  <c r="AA38" i="2"/>
  <c r="Z38" i="2"/>
  <c r="Y38" i="2"/>
  <c r="AC54" i="2"/>
  <c r="AA54" i="2"/>
  <c r="Z54" i="2"/>
  <c r="Y54" i="2"/>
  <c r="AC70" i="2"/>
  <c r="AA70" i="2"/>
  <c r="Z70" i="2"/>
  <c r="Y70" i="2"/>
  <c r="AC86" i="2"/>
  <c r="AA86" i="2"/>
  <c r="Z86" i="2"/>
  <c r="Y86" i="2"/>
  <c r="AC102" i="2"/>
  <c r="AA102" i="2"/>
  <c r="Z102" i="2"/>
  <c r="Y102" i="2"/>
  <c r="AC119" i="2"/>
  <c r="AA119" i="2"/>
  <c r="Z119" i="2"/>
  <c r="Y119" i="2"/>
  <c r="AC135" i="2"/>
  <c r="AA135" i="2"/>
  <c r="Z135" i="2"/>
  <c r="Y135" i="2"/>
  <c r="AC152" i="2"/>
  <c r="AA152" i="2"/>
  <c r="Z152" i="2"/>
  <c r="Y152" i="2"/>
  <c r="AC168" i="2"/>
  <c r="AA168" i="2"/>
  <c r="Z168" i="2"/>
  <c r="Y168" i="2"/>
  <c r="AC184" i="2"/>
  <c r="AA184" i="2"/>
  <c r="Z184" i="2"/>
  <c r="Y184" i="2"/>
  <c r="AC200" i="2"/>
  <c r="AA200" i="2"/>
  <c r="Z200" i="2"/>
  <c r="Y200" i="2"/>
  <c r="Y213" i="2"/>
  <c r="AC213" i="2"/>
  <c r="Z213" i="2"/>
  <c r="AA213" i="2"/>
  <c r="Y309" i="2"/>
  <c r="AC309" i="2"/>
  <c r="AA309" i="2"/>
  <c r="Z309" i="2"/>
  <c r="AC398" i="2"/>
  <c r="AA398" i="2"/>
  <c r="Z398" i="2"/>
  <c r="Y398" i="2"/>
  <c r="Y714" i="2"/>
  <c r="AC714" i="2"/>
  <c r="AA714" i="2"/>
  <c r="Z714" i="2"/>
  <c r="AA27" i="2"/>
  <c r="Z27" i="2"/>
  <c r="Y27" i="2"/>
  <c r="AC27" i="2"/>
  <c r="AA43" i="2"/>
  <c r="Z43" i="2"/>
  <c r="Y43" i="2"/>
  <c r="AC43" i="2"/>
  <c r="AA59" i="2"/>
  <c r="Z59" i="2"/>
  <c r="Y59" i="2"/>
  <c r="AC59" i="2"/>
  <c r="AA75" i="2"/>
  <c r="Z75" i="2"/>
  <c r="Y75" i="2"/>
  <c r="AC75" i="2"/>
  <c r="AA91" i="2"/>
  <c r="Z91" i="2"/>
  <c r="Y91" i="2"/>
  <c r="AC91" i="2"/>
  <c r="AA107" i="2"/>
  <c r="Z107" i="2"/>
  <c r="Y107" i="2"/>
  <c r="AC107" i="2"/>
  <c r="AA124" i="2"/>
  <c r="Z124" i="2"/>
  <c r="Y124" i="2"/>
  <c r="AC124" i="2"/>
  <c r="AA141" i="2"/>
  <c r="Z141" i="2"/>
  <c r="Y141" i="2"/>
  <c r="AC141" i="2"/>
  <c r="AA157" i="2"/>
  <c r="Z157" i="2"/>
  <c r="Y157" i="2"/>
  <c r="AC157" i="2"/>
  <c r="AA173" i="2"/>
  <c r="Z173" i="2"/>
  <c r="Y173" i="2"/>
  <c r="AC173" i="2"/>
  <c r="AA189" i="2"/>
  <c r="Z189" i="2"/>
  <c r="Y189" i="2"/>
  <c r="AC189" i="2"/>
  <c r="AA205" i="2"/>
  <c r="Z205" i="2"/>
  <c r="Y205" i="2"/>
  <c r="AC205" i="2"/>
  <c r="Y233" i="2"/>
  <c r="AC233" i="2"/>
  <c r="AA233" i="2"/>
  <c r="Z233" i="2"/>
  <c r="Y313" i="2"/>
  <c r="AC313" i="2"/>
  <c r="AA313" i="2"/>
  <c r="Z313" i="2"/>
  <c r="Y421" i="2"/>
  <c r="AC421" i="2"/>
  <c r="AA421" i="2"/>
  <c r="Z421" i="2"/>
  <c r="Z12" i="2"/>
  <c r="AC12" i="2"/>
  <c r="AA12" i="2"/>
  <c r="Y12" i="2"/>
  <c r="Z28" i="2"/>
  <c r="Y28" i="2"/>
  <c r="AC28" i="2"/>
  <c r="AA28" i="2"/>
  <c r="Z44" i="2"/>
  <c r="Y44" i="2"/>
  <c r="AC44" i="2"/>
  <c r="AA44" i="2"/>
  <c r="Z60" i="2"/>
  <c r="Y60" i="2"/>
  <c r="AC60" i="2"/>
  <c r="AA60" i="2"/>
  <c r="Z76" i="2"/>
  <c r="Y76" i="2"/>
  <c r="AC76" i="2"/>
  <c r="AA76" i="2"/>
  <c r="Z92" i="2"/>
  <c r="Y92" i="2"/>
  <c r="AC92" i="2"/>
  <c r="AA92" i="2"/>
  <c r="Z108" i="2"/>
  <c r="Y108" i="2"/>
  <c r="AC108" i="2"/>
  <c r="AA108" i="2"/>
  <c r="Z125" i="2"/>
  <c r="Y125" i="2"/>
  <c r="AC125" i="2"/>
  <c r="AA125" i="2"/>
  <c r="Z138" i="2"/>
  <c r="Y138" i="2"/>
  <c r="AC138" i="2"/>
  <c r="AA138" i="2"/>
  <c r="Z154" i="2"/>
  <c r="Y154" i="2"/>
  <c r="AC154" i="2"/>
  <c r="AA154" i="2"/>
  <c r="Z170" i="2"/>
  <c r="Y170" i="2"/>
  <c r="AC170" i="2"/>
  <c r="AA170" i="2"/>
  <c r="Z186" i="2"/>
  <c r="Y186" i="2"/>
  <c r="AC186" i="2"/>
  <c r="AA186" i="2"/>
  <c r="Z202" i="2"/>
  <c r="Y202" i="2"/>
  <c r="AC202" i="2"/>
  <c r="AA202" i="2"/>
  <c r="Y257" i="2"/>
  <c r="AC257" i="2"/>
  <c r="AA257" i="2"/>
  <c r="Z257" i="2"/>
  <c r="Y273" i="2"/>
  <c r="AC273" i="2"/>
  <c r="AA273" i="2"/>
  <c r="Z273" i="2"/>
  <c r="Y317" i="2"/>
  <c r="AC317" i="2"/>
  <c r="AA317" i="2"/>
  <c r="Z317" i="2"/>
  <c r="Y333" i="2"/>
  <c r="AC333" i="2"/>
  <c r="AA333" i="2"/>
  <c r="Z333" i="2"/>
  <c r="Y349" i="2"/>
  <c r="AC349" i="2"/>
  <c r="AA349" i="2"/>
  <c r="Z349" i="2"/>
  <c r="AC402" i="2"/>
  <c r="AA402" i="2"/>
  <c r="Z402" i="2"/>
  <c r="Y402" i="2"/>
  <c r="Y629" i="2"/>
  <c r="AC629" i="2"/>
  <c r="AA629" i="2"/>
  <c r="Z629" i="2"/>
  <c r="AC230" i="2"/>
  <c r="AA230" i="2"/>
  <c r="Z230" i="2"/>
  <c r="Y230" i="2"/>
  <c r="AC246" i="2"/>
  <c r="AA246" i="2"/>
  <c r="Z246" i="2"/>
  <c r="Y246" i="2"/>
  <c r="AC262" i="2"/>
  <c r="AA262" i="2"/>
  <c r="Z262" i="2"/>
  <c r="Y262" i="2"/>
  <c r="AC278" i="2"/>
  <c r="AA278" i="2"/>
  <c r="Z278" i="2"/>
  <c r="Y278" i="2"/>
  <c r="AC294" i="2"/>
  <c r="AA294" i="2"/>
  <c r="Z294" i="2"/>
  <c r="Y294" i="2"/>
  <c r="AC310" i="2"/>
  <c r="AA310" i="2"/>
  <c r="Z310" i="2"/>
  <c r="Y310" i="2"/>
  <c r="AC326" i="2"/>
  <c r="AA326" i="2"/>
  <c r="Z326" i="2"/>
  <c r="Y326" i="2"/>
  <c r="AC342" i="2"/>
  <c r="AA342" i="2"/>
  <c r="Z342" i="2"/>
  <c r="Y342" i="2"/>
  <c r="AC354" i="2"/>
  <c r="Y354" i="2"/>
  <c r="AA354" i="2"/>
  <c r="Z354" i="2"/>
  <c r="AC362" i="2"/>
  <c r="Y362" i="2"/>
  <c r="AA362" i="2"/>
  <c r="Z362" i="2"/>
  <c r="AC370" i="2"/>
  <c r="Y370" i="2"/>
  <c r="AA370" i="2"/>
  <c r="Z370" i="2"/>
  <c r="AC378" i="2"/>
  <c r="Y378" i="2"/>
  <c r="AA378" i="2"/>
  <c r="Z378" i="2"/>
  <c r="AC386" i="2"/>
  <c r="Y386" i="2"/>
  <c r="AA386" i="2"/>
  <c r="Z386" i="2"/>
  <c r="Y457" i="2"/>
  <c r="AC457" i="2"/>
  <c r="AA457" i="2"/>
  <c r="Z457" i="2"/>
  <c r="AA227" i="2"/>
  <c r="Z227" i="2"/>
  <c r="Y227" i="2"/>
  <c r="AC227" i="2"/>
  <c r="AA243" i="2"/>
  <c r="Z243" i="2"/>
  <c r="Y243" i="2"/>
  <c r="AC243" i="2"/>
  <c r="AA259" i="2"/>
  <c r="Z259" i="2"/>
  <c r="Y259" i="2"/>
  <c r="AC259" i="2"/>
  <c r="AA275" i="2"/>
  <c r="Z275" i="2"/>
  <c r="Y275" i="2"/>
  <c r="AC275" i="2"/>
  <c r="AA291" i="2"/>
  <c r="Z291" i="2"/>
  <c r="Y291" i="2"/>
  <c r="AC291" i="2"/>
  <c r="AA307" i="2"/>
  <c r="Z307" i="2"/>
  <c r="Y307" i="2"/>
  <c r="AC307" i="2"/>
  <c r="AA323" i="2"/>
  <c r="Z323" i="2"/>
  <c r="Y323" i="2"/>
  <c r="AC323" i="2"/>
  <c r="AA339" i="2"/>
  <c r="Z339" i="2"/>
  <c r="Y339" i="2"/>
  <c r="AC339" i="2"/>
  <c r="Y401" i="2"/>
  <c r="AC401" i="2"/>
  <c r="AA401" i="2"/>
  <c r="Z401" i="2"/>
  <c r="Y433" i="2"/>
  <c r="AC433" i="2"/>
  <c r="AA433" i="2"/>
  <c r="Z433" i="2"/>
  <c r="AC490" i="2"/>
  <c r="AA490" i="2"/>
  <c r="Z490" i="2"/>
  <c r="Y490" i="2"/>
  <c r="Z228" i="2"/>
  <c r="Y228" i="2"/>
  <c r="AC228" i="2"/>
  <c r="AA228" i="2"/>
  <c r="Z244" i="2"/>
  <c r="Y244" i="2"/>
  <c r="AC244" i="2"/>
  <c r="AA244" i="2"/>
  <c r="Z260" i="2"/>
  <c r="Y260" i="2"/>
  <c r="AC260" i="2"/>
  <c r="AA260" i="2"/>
  <c r="Z276" i="2"/>
  <c r="Y276" i="2"/>
  <c r="AC276" i="2"/>
  <c r="AA276" i="2"/>
  <c r="Z292" i="2"/>
  <c r="Y292" i="2"/>
  <c r="AC292" i="2"/>
  <c r="AA292" i="2"/>
  <c r="Z308" i="2"/>
  <c r="Y308" i="2"/>
  <c r="AC308" i="2"/>
  <c r="AA308" i="2"/>
  <c r="Z324" i="2"/>
  <c r="Y324" i="2"/>
  <c r="AC324" i="2"/>
  <c r="AA324" i="2"/>
  <c r="Z340" i="2"/>
  <c r="Y340" i="2"/>
  <c r="AC340" i="2"/>
  <c r="AA340" i="2"/>
  <c r="AC410" i="2"/>
  <c r="AA410" i="2"/>
  <c r="Z410" i="2"/>
  <c r="Y410" i="2"/>
  <c r="AC426" i="2"/>
  <c r="AA426" i="2"/>
  <c r="Z426" i="2"/>
  <c r="Y426" i="2"/>
  <c r="AC442" i="2"/>
  <c r="AA442" i="2"/>
  <c r="Z442" i="2"/>
  <c r="Y442" i="2"/>
  <c r="AC458" i="2"/>
  <c r="AA458" i="2"/>
  <c r="Z458" i="2"/>
  <c r="Y458" i="2"/>
  <c r="AC474" i="2"/>
  <c r="AA474" i="2"/>
  <c r="Z474" i="2"/>
  <c r="Y474" i="2"/>
  <c r="Y502" i="2"/>
  <c r="AC502" i="2"/>
  <c r="AA502" i="2"/>
  <c r="Z502" i="2"/>
  <c r="Y518" i="2"/>
  <c r="AC518" i="2"/>
  <c r="AA518" i="2"/>
  <c r="Z518" i="2"/>
  <c r="Y534" i="2"/>
  <c r="AC534" i="2"/>
  <c r="AA534" i="2"/>
  <c r="Z534" i="2"/>
  <c r="Y550" i="2"/>
  <c r="AC550" i="2"/>
  <c r="AA550" i="2"/>
  <c r="Z550" i="2"/>
  <c r="Y566" i="2"/>
  <c r="AC566" i="2"/>
  <c r="AA566" i="2"/>
  <c r="Z566" i="2"/>
  <c r="Y582" i="2"/>
  <c r="AC582" i="2"/>
  <c r="AA582" i="2"/>
  <c r="Z582" i="2"/>
  <c r="Y598" i="2"/>
  <c r="AC598" i="2"/>
  <c r="AA598" i="2"/>
  <c r="Z598" i="2"/>
  <c r="Y614" i="2"/>
  <c r="AC614" i="2"/>
  <c r="AA614" i="2"/>
  <c r="Z614" i="2"/>
  <c r="AC663" i="2"/>
  <c r="Z663" i="2"/>
  <c r="Y663" i="2"/>
  <c r="AA663" i="2"/>
  <c r="AC679" i="2"/>
  <c r="Z679" i="2"/>
  <c r="Y679" i="2"/>
  <c r="AA679" i="2"/>
  <c r="AC695" i="2"/>
  <c r="Z695" i="2"/>
  <c r="Y695" i="2"/>
  <c r="AA695" i="2"/>
  <c r="AA399" i="2"/>
  <c r="Z399" i="2"/>
  <c r="AC399" i="2"/>
  <c r="Y399" i="2"/>
  <c r="AA415" i="2"/>
  <c r="Z415" i="2"/>
  <c r="Y415" i="2"/>
  <c r="AC415" i="2"/>
  <c r="AA431" i="2"/>
  <c r="Z431" i="2"/>
  <c r="Y431" i="2"/>
  <c r="AC431" i="2"/>
  <c r="AA447" i="2"/>
  <c r="Z447" i="2"/>
  <c r="Y447" i="2"/>
  <c r="AC447" i="2"/>
  <c r="AA463" i="2"/>
  <c r="Z463" i="2"/>
  <c r="Y463" i="2"/>
  <c r="AC463" i="2"/>
  <c r="AA479" i="2"/>
  <c r="Z479" i="2"/>
  <c r="Y479" i="2"/>
  <c r="AC479" i="2"/>
  <c r="Y662" i="2"/>
  <c r="Z662" i="2"/>
  <c r="AC662" i="2"/>
  <c r="AA662" i="2"/>
  <c r="Y678" i="2"/>
  <c r="Z678" i="2"/>
  <c r="AC678" i="2"/>
  <c r="AA678" i="2"/>
  <c r="Y694" i="2"/>
  <c r="Z694" i="2"/>
  <c r="AC694" i="2"/>
  <c r="AA694" i="2"/>
  <c r="Y722" i="2"/>
  <c r="AC722" i="2"/>
  <c r="AA722" i="2"/>
  <c r="Z722" i="2"/>
  <c r="Z364" i="2"/>
  <c r="AC364" i="2"/>
  <c r="AA364" i="2"/>
  <c r="Y364" i="2"/>
  <c r="Z380" i="2"/>
  <c r="AC380" i="2"/>
  <c r="AA380" i="2"/>
  <c r="Y380" i="2"/>
  <c r="Z396" i="2"/>
  <c r="Y396" i="2"/>
  <c r="AA396" i="2"/>
  <c r="AC396" i="2"/>
  <c r="Z412" i="2"/>
  <c r="Y412" i="2"/>
  <c r="AC412" i="2"/>
  <c r="AA412" i="2"/>
  <c r="Z428" i="2"/>
  <c r="Y428" i="2"/>
  <c r="AC428" i="2"/>
  <c r="AA428" i="2"/>
  <c r="Z444" i="2"/>
  <c r="Y444" i="2"/>
  <c r="AC444" i="2"/>
  <c r="AA444" i="2"/>
  <c r="Z460" i="2"/>
  <c r="Y460" i="2"/>
  <c r="AC460" i="2"/>
  <c r="AA460" i="2"/>
  <c r="Z476" i="2"/>
  <c r="Y476" i="2"/>
  <c r="AC476" i="2"/>
  <c r="AA476" i="2"/>
  <c r="AC485" i="2"/>
  <c r="AA485" i="2"/>
  <c r="Z485" i="2"/>
  <c r="Y485" i="2"/>
  <c r="Y654" i="2"/>
  <c r="AC654" i="2"/>
  <c r="AA654" i="2"/>
  <c r="Z654" i="2"/>
  <c r="AC495" i="2"/>
  <c r="AA495" i="2"/>
  <c r="Z495" i="2"/>
  <c r="Y495" i="2"/>
  <c r="AC511" i="2"/>
  <c r="AA511" i="2"/>
  <c r="Z511" i="2"/>
  <c r="Y511" i="2"/>
  <c r="AC527" i="2"/>
  <c r="AA527" i="2"/>
  <c r="Z527" i="2"/>
  <c r="Y527" i="2"/>
  <c r="AC543" i="2"/>
  <c r="AA543" i="2"/>
  <c r="Z543" i="2"/>
  <c r="Y543" i="2"/>
  <c r="AC559" i="2"/>
  <c r="AA559" i="2"/>
  <c r="Z559" i="2"/>
  <c r="Y559" i="2"/>
  <c r="AC575" i="2"/>
  <c r="AA575" i="2"/>
  <c r="Z575" i="2"/>
  <c r="Y575" i="2"/>
  <c r="AC591" i="2"/>
  <c r="AA591" i="2"/>
  <c r="Z591" i="2"/>
  <c r="Y591" i="2"/>
  <c r="AC607" i="2"/>
  <c r="AA607" i="2"/>
  <c r="Z607" i="2"/>
  <c r="Y607" i="2"/>
  <c r="AC623" i="2"/>
  <c r="AA623" i="2"/>
  <c r="Z623" i="2"/>
  <c r="Y623" i="2"/>
  <c r="AA500" i="2"/>
  <c r="Z500" i="2"/>
  <c r="Y500" i="2"/>
  <c r="AC500" i="2"/>
  <c r="AA516" i="2"/>
  <c r="Z516" i="2"/>
  <c r="Y516" i="2"/>
  <c r="AC516" i="2"/>
  <c r="AA532" i="2"/>
  <c r="Z532" i="2"/>
  <c r="Y532" i="2"/>
  <c r="AC532" i="2"/>
  <c r="AA548" i="2"/>
  <c r="Z548" i="2"/>
  <c r="Y548" i="2"/>
  <c r="AC548" i="2"/>
  <c r="AA564" i="2"/>
  <c r="Z564" i="2"/>
  <c r="Y564" i="2"/>
  <c r="AC564" i="2"/>
  <c r="AA580" i="2"/>
  <c r="Z580" i="2"/>
  <c r="Y580" i="2"/>
  <c r="AC580" i="2"/>
  <c r="AA596" i="2"/>
  <c r="Z596" i="2"/>
  <c r="Y596" i="2"/>
  <c r="AC596" i="2"/>
  <c r="AA612" i="2"/>
  <c r="Z612" i="2"/>
  <c r="Y612" i="2"/>
  <c r="AC612" i="2"/>
  <c r="AC634" i="2"/>
  <c r="AA634" i="2"/>
  <c r="Y634" i="2"/>
  <c r="Z634" i="2"/>
  <c r="Y710" i="2"/>
  <c r="AC710" i="2"/>
  <c r="AA710" i="2"/>
  <c r="Z710" i="2"/>
  <c r="Z497" i="2"/>
  <c r="Y497" i="2"/>
  <c r="AC497" i="2"/>
  <c r="AA497" i="2"/>
  <c r="Z513" i="2"/>
  <c r="Y513" i="2"/>
  <c r="AC513" i="2"/>
  <c r="AA513" i="2"/>
  <c r="Z529" i="2"/>
  <c r="Y529" i="2"/>
  <c r="AC529" i="2"/>
  <c r="AA529" i="2"/>
  <c r="Z545" i="2"/>
  <c r="Y545" i="2"/>
  <c r="AC545" i="2"/>
  <c r="AA545" i="2"/>
  <c r="Z561" i="2"/>
  <c r="Y561" i="2"/>
  <c r="AC561" i="2"/>
  <c r="AA561" i="2"/>
  <c r="Z577" i="2"/>
  <c r="Y577" i="2"/>
  <c r="AC577" i="2"/>
  <c r="AA577" i="2"/>
  <c r="Z593" i="2"/>
  <c r="Y593" i="2"/>
  <c r="AC593" i="2"/>
  <c r="AA593" i="2"/>
  <c r="Z609" i="2"/>
  <c r="Y609" i="2"/>
  <c r="AC609" i="2"/>
  <c r="AA609" i="2"/>
  <c r="AA627" i="2"/>
  <c r="AC627" i="2"/>
  <c r="Z627" i="2"/>
  <c r="Y627" i="2"/>
  <c r="AC643" i="2"/>
  <c r="AA643" i="2"/>
  <c r="Z643" i="2"/>
  <c r="Y643" i="2"/>
  <c r="AC659" i="2"/>
  <c r="AA659" i="2"/>
  <c r="Z659" i="2"/>
  <c r="Y659" i="2"/>
  <c r="Y760" i="2"/>
  <c r="AC760" i="2"/>
  <c r="AA760" i="2"/>
  <c r="Z760" i="2"/>
  <c r="Z624" i="2"/>
  <c r="AC624" i="2"/>
  <c r="AA624" i="2"/>
  <c r="Y624" i="2"/>
  <c r="AA640" i="2"/>
  <c r="Z640" i="2"/>
  <c r="Y640" i="2"/>
  <c r="AC640" i="2"/>
  <c r="AA656" i="2"/>
  <c r="Z656" i="2"/>
  <c r="Y656" i="2"/>
  <c r="AC656" i="2"/>
  <c r="AC715" i="2"/>
  <c r="AA715" i="2"/>
  <c r="Y715" i="2"/>
  <c r="Z715" i="2"/>
  <c r="Y788" i="2"/>
  <c r="AC788" i="2"/>
  <c r="AA788" i="2"/>
  <c r="Z788" i="2"/>
  <c r="Z645" i="2"/>
  <c r="Y645" i="2"/>
  <c r="AC645" i="2"/>
  <c r="AA645" i="2"/>
  <c r="Z661" i="2"/>
  <c r="Y661" i="2"/>
  <c r="AC661" i="2"/>
  <c r="AA661" i="2"/>
  <c r="AA676" i="2"/>
  <c r="AC676" i="2"/>
  <c r="Z676" i="2"/>
  <c r="Y676" i="2"/>
  <c r="AA692" i="2"/>
  <c r="AC692" i="2"/>
  <c r="Z692" i="2"/>
  <c r="Y692" i="2"/>
  <c r="Y736" i="2"/>
  <c r="AA736" i="2"/>
  <c r="Z736" i="2"/>
  <c r="AC736" i="2"/>
  <c r="AA704" i="2"/>
  <c r="Z704" i="2"/>
  <c r="AC704" i="2"/>
  <c r="Y704" i="2"/>
  <c r="AA720" i="2"/>
  <c r="Z720" i="2"/>
  <c r="AC720" i="2"/>
  <c r="Y720" i="2"/>
  <c r="Z665" i="2"/>
  <c r="AC665" i="2"/>
  <c r="AA665" i="2"/>
  <c r="Y665" i="2"/>
  <c r="Z681" i="2"/>
  <c r="AC681" i="2"/>
  <c r="AA681" i="2"/>
  <c r="Y681" i="2"/>
  <c r="Z697" i="2"/>
  <c r="AC697" i="2"/>
  <c r="AA697" i="2"/>
  <c r="Y697" i="2"/>
  <c r="Z713" i="2"/>
  <c r="Y713" i="2"/>
  <c r="AC713" i="2"/>
  <c r="AA713" i="2"/>
  <c r="AA730" i="2"/>
  <c r="Y730" i="2"/>
  <c r="AC730" i="2"/>
  <c r="Z730" i="2"/>
  <c r="AA746" i="2"/>
  <c r="Y746" i="2"/>
  <c r="AC746" i="2"/>
  <c r="Z746" i="2"/>
  <c r="Y772" i="2"/>
  <c r="AC772" i="2"/>
  <c r="AA772" i="2"/>
  <c r="Z772" i="2"/>
  <c r="AC733" i="2"/>
  <c r="Z733" i="2"/>
  <c r="AA733" i="2"/>
  <c r="Y733" i="2"/>
  <c r="AC749" i="2"/>
  <c r="Z749" i="2"/>
  <c r="AA749" i="2"/>
  <c r="Y749" i="2"/>
  <c r="AC765" i="2"/>
  <c r="AA765" i="2"/>
  <c r="Z765" i="2"/>
  <c r="Y765" i="2"/>
  <c r="AC781" i="2"/>
  <c r="AA781" i="2"/>
  <c r="Z781" i="2"/>
  <c r="Y781" i="2"/>
  <c r="AC797" i="2"/>
  <c r="AA797" i="2"/>
  <c r="Z797" i="2"/>
  <c r="Y797" i="2"/>
  <c r="AA754" i="2"/>
  <c r="Z754" i="2"/>
  <c r="Y754" i="2"/>
  <c r="AC754" i="2"/>
  <c r="AA770" i="2"/>
  <c r="Z770" i="2"/>
  <c r="Y770" i="2"/>
  <c r="AC770" i="2"/>
  <c r="AA786" i="2"/>
  <c r="Z786" i="2"/>
  <c r="Y786" i="2"/>
  <c r="AC786" i="2"/>
  <c r="AA802" i="2"/>
  <c r="Z802" i="2"/>
  <c r="Y802" i="2"/>
  <c r="AC802" i="2"/>
  <c r="Z731" i="2"/>
  <c r="AC731" i="2"/>
  <c r="AA731" i="2"/>
  <c r="Y731" i="2"/>
  <c r="Z747" i="2"/>
  <c r="AC747" i="2"/>
  <c r="AA747" i="2"/>
  <c r="Y747" i="2"/>
  <c r="Z763" i="2"/>
  <c r="Y763" i="2"/>
  <c r="AC763" i="2"/>
  <c r="AA763" i="2"/>
  <c r="Z779" i="2"/>
  <c r="Y779" i="2"/>
  <c r="AC779" i="2"/>
  <c r="AA779" i="2"/>
  <c r="Z795" i="2"/>
  <c r="Y795" i="2"/>
  <c r="AC795" i="2"/>
  <c r="AA795" i="2"/>
  <c r="Z811" i="2"/>
  <c r="Y811" i="2"/>
  <c r="AC811" i="2"/>
  <c r="AA811" i="2"/>
  <c r="Y827" i="2"/>
  <c r="AC827" i="2"/>
  <c r="AA827" i="2"/>
  <c r="Z827" i="2"/>
  <c r="Y843" i="2"/>
  <c r="AC843" i="2"/>
  <c r="AA843" i="2"/>
  <c r="Z843" i="2"/>
  <c r="Y858" i="2"/>
  <c r="AC858" i="2"/>
  <c r="AA858" i="2"/>
  <c r="Z858" i="2"/>
  <c r="AC816" i="2"/>
  <c r="AA816" i="2"/>
  <c r="Z816" i="2"/>
  <c r="Y816" i="2"/>
  <c r="AC832" i="2"/>
  <c r="AA832" i="2"/>
  <c r="Z832" i="2"/>
  <c r="Y832" i="2"/>
  <c r="AC848" i="2"/>
  <c r="AA848" i="2"/>
  <c r="Z848" i="2"/>
  <c r="Y848" i="2"/>
  <c r="AA825" i="2"/>
  <c r="Z825" i="2"/>
  <c r="Y825" i="2"/>
  <c r="AC825" i="2"/>
  <c r="AA841" i="2"/>
  <c r="Z841" i="2"/>
  <c r="Y841" i="2"/>
  <c r="AC841" i="2"/>
  <c r="Y854" i="2"/>
  <c r="AC854" i="2"/>
  <c r="AA854" i="2"/>
  <c r="Z854" i="2"/>
  <c r="Z826" i="2"/>
  <c r="Y826" i="2"/>
  <c r="AC826" i="2"/>
  <c r="AA826" i="2"/>
  <c r="Z842" i="2"/>
  <c r="Y842" i="2"/>
  <c r="AC842" i="2"/>
  <c r="AA842" i="2"/>
  <c r="AA865" i="2"/>
  <c r="Z865" i="2"/>
  <c r="Y865" i="2"/>
  <c r="AC865" i="2"/>
  <c r="AA856" i="2"/>
  <c r="Z856" i="2"/>
  <c r="Y856" i="2"/>
  <c r="AC856" i="2"/>
  <c r="AC900" i="2"/>
  <c r="AA900" i="2"/>
  <c r="Z900" i="2"/>
  <c r="Y900" i="2"/>
  <c r="Z857" i="2"/>
  <c r="Y857" i="2"/>
  <c r="AC857" i="2"/>
  <c r="AA857" i="2"/>
  <c r="Y887" i="2"/>
  <c r="AC887" i="2"/>
  <c r="AA887" i="2"/>
  <c r="Z887" i="2"/>
  <c r="Y903" i="2"/>
  <c r="AC903" i="2"/>
  <c r="AA903" i="2"/>
  <c r="Z903" i="2"/>
  <c r="AA920" i="2"/>
  <c r="Y920" i="2"/>
  <c r="Z920" i="2"/>
  <c r="AC920" i="2"/>
  <c r="Y871" i="2"/>
  <c r="AA871" i="2"/>
  <c r="AC871" i="2"/>
  <c r="Z871" i="2"/>
  <c r="Y879" i="2"/>
  <c r="AA879" i="2"/>
  <c r="Z879" i="2"/>
  <c r="AC879" i="2"/>
  <c r="AA916" i="2"/>
  <c r="Z916" i="2"/>
  <c r="Y916" i="2"/>
  <c r="AC916" i="2"/>
  <c r="AA936" i="2"/>
  <c r="Y936" i="2"/>
  <c r="Z936" i="2"/>
  <c r="AC936" i="2"/>
  <c r="AA889" i="2"/>
  <c r="Z889" i="2"/>
  <c r="AC889" i="2"/>
  <c r="Y889" i="2"/>
  <c r="AA905" i="2"/>
  <c r="Z905" i="2"/>
  <c r="AC905" i="2"/>
  <c r="Y905" i="2"/>
  <c r="Z866" i="2"/>
  <c r="Y866" i="2"/>
  <c r="AC866" i="2"/>
  <c r="AA866" i="2"/>
  <c r="Z882" i="2"/>
  <c r="Y882" i="2"/>
  <c r="AC882" i="2"/>
  <c r="AA882" i="2"/>
  <c r="Z898" i="2"/>
  <c r="Y898" i="2"/>
  <c r="AA898" i="2"/>
  <c r="AC898" i="2"/>
  <c r="Z914" i="2"/>
  <c r="Y914" i="2"/>
  <c r="AA914" i="2"/>
  <c r="AC914" i="2"/>
  <c r="Y930" i="2"/>
  <c r="AA930" i="2"/>
  <c r="AC930" i="2"/>
  <c r="Z930" i="2"/>
  <c r="Y946" i="2"/>
  <c r="AA946" i="2"/>
  <c r="AC946" i="2"/>
  <c r="Z946" i="2"/>
  <c r="AC927" i="2"/>
  <c r="Z927" i="2"/>
  <c r="AA927" i="2"/>
  <c r="Y927" i="2"/>
  <c r="AC943" i="2"/>
  <c r="Z943" i="2"/>
  <c r="AA943" i="2"/>
  <c r="Y943" i="2"/>
  <c r="AA948" i="2"/>
  <c r="Z948" i="2"/>
  <c r="Y948" i="2"/>
  <c r="AC948" i="2"/>
  <c r="Z921" i="2"/>
  <c r="AC921" i="2"/>
  <c r="Y921" i="2"/>
  <c r="AA921" i="2"/>
  <c r="Z937" i="2"/>
  <c r="AC937" i="2"/>
  <c r="AA937" i="2"/>
  <c r="Y937" i="2"/>
  <c r="Z953" i="2"/>
  <c r="Y953" i="2"/>
  <c r="AC953" i="2"/>
  <c r="AA953" i="2"/>
  <c r="AA11" i="2"/>
  <c r="Y11" i="2"/>
  <c r="Z11" i="2"/>
  <c r="AC11" i="2"/>
  <c r="Z170" i="4"/>
  <c r="Y170" i="4"/>
  <c r="AC170" i="4"/>
  <c r="AA170" i="4"/>
  <c r="Z119" i="4"/>
  <c r="Y119" i="4"/>
  <c r="AC119" i="4"/>
  <c r="AA119" i="4"/>
  <c r="Z114" i="4"/>
  <c r="Y114" i="4"/>
  <c r="AC114" i="4"/>
  <c r="AA114" i="4"/>
  <c r="AA169" i="4"/>
  <c r="Z169" i="4"/>
  <c r="Y169" i="4"/>
  <c r="AC169" i="4"/>
  <c r="AA79" i="4"/>
  <c r="Z79" i="4"/>
  <c r="Y79" i="4"/>
  <c r="AC79" i="4"/>
  <c r="AC231" i="4"/>
  <c r="AA231" i="4"/>
  <c r="Z231" i="4"/>
  <c r="Y231" i="4"/>
  <c r="Z137" i="4"/>
  <c r="Y137" i="4"/>
  <c r="AA137" i="4"/>
  <c r="Y310" i="4"/>
  <c r="AC310" i="4"/>
  <c r="AA310" i="4"/>
  <c r="Z310" i="4"/>
  <c r="Z174" i="4"/>
  <c r="Y174" i="4"/>
  <c r="AC174" i="4"/>
  <c r="AA174" i="4"/>
  <c r="Z158" i="4"/>
  <c r="Y158" i="4"/>
  <c r="AC158" i="4"/>
  <c r="AA158" i="4"/>
  <c r="Z142" i="4"/>
  <c r="Y142" i="4"/>
  <c r="AC142" i="4"/>
  <c r="AA142" i="4"/>
  <c r="Z129" i="4"/>
  <c r="Y129" i="4"/>
  <c r="AC129" i="4"/>
  <c r="AA129" i="4"/>
  <c r="Z88" i="4"/>
  <c r="Y88" i="4"/>
  <c r="AC88" i="4"/>
  <c r="AA88" i="4"/>
  <c r="Z72" i="4"/>
  <c r="Y72" i="4"/>
  <c r="AC72" i="4"/>
  <c r="AA72" i="4"/>
  <c r="Z59" i="4"/>
  <c r="Y59" i="4"/>
  <c r="AC59" i="4"/>
  <c r="AA59" i="4"/>
  <c r="Y294" i="4"/>
  <c r="AC294" i="4"/>
  <c r="AA294" i="4"/>
  <c r="Z294" i="4"/>
  <c r="Y262" i="4"/>
  <c r="AC262" i="4"/>
  <c r="AA262" i="4"/>
  <c r="Z262" i="4"/>
  <c r="Y226" i="4"/>
  <c r="AC226" i="4"/>
  <c r="AA226" i="4"/>
  <c r="Z226" i="4"/>
  <c r="AA173" i="4"/>
  <c r="Z173" i="4"/>
  <c r="Y173" i="4"/>
  <c r="AC173" i="4"/>
  <c r="AA157" i="4"/>
  <c r="Z157" i="4"/>
  <c r="Y157" i="4"/>
  <c r="AC157" i="4"/>
  <c r="AA141" i="4"/>
  <c r="Z141" i="4"/>
  <c r="Y141" i="4"/>
  <c r="AC141" i="4"/>
  <c r="AA124" i="4"/>
  <c r="Z124" i="4"/>
  <c r="Y124" i="4"/>
  <c r="AC124" i="4"/>
  <c r="AA83" i="4"/>
  <c r="Z83" i="4"/>
  <c r="Y83" i="4"/>
  <c r="AC83" i="4"/>
  <c r="AA117" i="4"/>
  <c r="Z117" i="4"/>
  <c r="Y117" i="4"/>
  <c r="AC117" i="4"/>
  <c r="AA113" i="4"/>
  <c r="Z113" i="4"/>
  <c r="Y113" i="4"/>
  <c r="AC113" i="4"/>
  <c r="Z111" i="4"/>
  <c r="Y111" i="4"/>
  <c r="AC111" i="4"/>
  <c r="AA111" i="4"/>
  <c r="Z36" i="4"/>
  <c r="Y36" i="4"/>
  <c r="AC36" i="4"/>
  <c r="AA36" i="4"/>
  <c r="Z23" i="4"/>
  <c r="Y23" i="4"/>
  <c r="AC23" i="4"/>
  <c r="AA23" i="4"/>
  <c r="Z101" i="4"/>
  <c r="AA101" i="4"/>
  <c r="Y101" i="4"/>
  <c r="AC101" i="4"/>
  <c r="AC211" i="4"/>
  <c r="AA211" i="4"/>
  <c r="Z211" i="4"/>
  <c r="Y211" i="4"/>
  <c r="AC227" i="4"/>
  <c r="AA227" i="4"/>
  <c r="Z227" i="4"/>
  <c r="Y227" i="4"/>
  <c r="AC243" i="4"/>
  <c r="AA243" i="4"/>
  <c r="Z243" i="4"/>
  <c r="Y243" i="4"/>
  <c r="AC259" i="4"/>
  <c r="AA259" i="4"/>
  <c r="Z259" i="4"/>
  <c r="Y259" i="4"/>
  <c r="AC275" i="4"/>
  <c r="AA275" i="4"/>
  <c r="Z275" i="4"/>
  <c r="Y275" i="4"/>
  <c r="AC291" i="4"/>
  <c r="AA291" i="4"/>
  <c r="Z291" i="4"/>
  <c r="Y291" i="4"/>
  <c r="AC307" i="4"/>
  <c r="AA307" i="4"/>
  <c r="Z307" i="4"/>
  <c r="Y307" i="4"/>
  <c r="Y321" i="4"/>
  <c r="AC321" i="4"/>
  <c r="AA321" i="4"/>
  <c r="Z321" i="4"/>
  <c r="Y329" i="4"/>
  <c r="AC329" i="4"/>
  <c r="AA329" i="4"/>
  <c r="Z329" i="4"/>
  <c r="Y337" i="4"/>
  <c r="AC337" i="4"/>
  <c r="Z337" i="4"/>
  <c r="AA337" i="4"/>
  <c r="Y353" i="4"/>
  <c r="AC353" i="4"/>
  <c r="AA353" i="4"/>
  <c r="Z353" i="4"/>
  <c r="Y381" i="4"/>
  <c r="AC381" i="4"/>
  <c r="AA381" i="4"/>
  <c r="Z381" i="4"/>
  <c r="Z188" i="4"/>
  <c r="AC188" i="4"/>
  <c r="AA188" i="4"/>
  <c r="Y188" i="4"/>
  <c r="AA204" i="4"/>
  <c r="Z204" i="4"/>
  <c r="Y204" i="4"/>
  <c r="AC204" i="4"/>
  <c r="AA220" i="4"/>
  <c r="Z220" i="4"/>
  <c r="Y220" i="4"/>
  <c r="AC220" i="4"/>
  <c r="AA236" i="4"/>
  <c r="Z236" i="4"/>
  <c r="Y236" i="4"/>
  <c r="AC236" i="4"/>
  <c r="AA252" i="4"/>
  <c r="Z252" i="4"/>
  <c r="Y252" i="4"/>
  <c r="AC252" i="4"/>
  <c r="AA268" i="4"/>
  <c r="Z268" i="4"/>
  <c r="Y268" i="4"/>
  <c r="AC268" i="4"/>
  <c r="AA284" i="4"/>
  <c r="Z284" i="4"/>
  <c r="Y284" i="4"/>
  <c r="AC284" i="4"/>
  <c r="AA300" i="4"/>
  <c r="Z300" i="4"/>
  <c r="Y300" i="4"/>
  <c r="AC300" i="4"/>
  <c r="Z201" i="4"/>
  <c r="Y201" i="4"/>
  <c r="AC201" i="4"/>
  <c r="AA201" i="4"/>
  <c r="Z217" i="4"/>
  <c r="Y217" i="4"/>
  <c r="AC217" i="4"/>
  <c r="AA217" i="4"/>
  <c r="Z233" i="4"/>
  <c r="Y233" i="4"/>
  <c r="AC233" i="4"/>
  <c r="AA233" i="4"/>
  <c r="Z249" i="4"/>
  <c r="Y249" i="4"/>
  <c r="AC249" i="4"/>
  <c r="AA249" i="4"/>
  <c r="Z265" i="4"/>
  <c r="Y265" i="4"/>
  <c r="AC265" i="4"/>
  <c r="AA265" i="4"/>
  <c r="Z281" i="4"/>
  <c r="Y281" i="4"/>
  <c r="AC281" i="4"/>
  <c r="AA281" i="4"/>
  <c r="Z297" i="4"/>
  <c r="Y297" i="4"/>
  <c r="AC297" i="4"/>
  <c r="AA297" i="4"/>
  <c r="Z313" i="4"/>
  <c r="Y313" i="4"/>
  <c r="AC313" i="4"/>
  <c r="AA313" i="4"/>
  <c r="Y369" i="4"/>
  <c r="AC369" i="4"/>
  <c r="AA369" i="4"/>
  <c r="Z369" i="4"/>
  <c r="Y397" i="4"/>
  <c r="AC397" i="4"/>
  <c r="AA397" i="4"/>
  <c r="Z397" i="4"/>
  <c r="Y413" i="4"/>
  <c r="AC413" i="4"/>
  <c r="AA413" i="4"/>
  <c r="Z413" i="4"/>
  <c r="Y429" i="4"/>
  <c r="AC429" i="4"/>
  <c r="AA429" i="4"/>
  <c r="Z429" i="4"/>
  <c r="Y445" i="4"/>
  <c r="AC445" i="4"/>
  <c r="AA445" i="4"/>
  <c r="Z445" i="4"/>
  <c r="Y461" i="4"/>
  <c r="AC461" i="4"/>
  <c r="AA461" i="4"/>
  <c r="Z461" i="4"/>
  <c r="Y477" i="4"/>
  <c r="AC477" i="4"/>
  <c r="AA477" i="4"/>
  <c r="Z477" i="4"/>
  <c r="Y496" i="4"/>
  <c r="AC496" i="4"/>
  <c r="AA496" i="4"/>
  <c r="Z496" i="4"/>
  <c r="AC354" i="4"/>
  <c r="AA354" i="4"/>
  <c r="Z354" i="4"/>
  <c r="Y354" i="4"/>
  <c r="AC370" i="4"/>
  <c r="AA370" i="4"/>
  <c r="Z370" i="4"/>
  <c r="Y370" i="4"/>
  <c r="AC386" i="4"/>
  <c r="AA386" i="4"/>
  <c r="Z386" i="4"/>
  <c r="Y386" i="4"/>
  <c r="AC402" i="4"/>
  <c r="AA402" i="4"/>
  <c r="Z402" i="4"/>
  <c r="Y402" i="4"/>
  <c r="AC418" i="4"/>
  <c r="AA418" i="4"/>
  <c r="Z418" i="4"/>
  <c r="Y418" i="4"/>
  <c r="AC434" i="4"/>
  <c r="AA434" i="4"/>
  <c r="Z434" i="4"/>
  <c r="Y434" i="4"/>
  <c r="AC450" i="4"/>
  <c r="AA450" i="4"/>
  <c r="Z450" i="4"/>
  <c r="Y450" i="4"/>
  <c r="AC466" i="4"/>
  <c r="AA466" i="4"/>
  <c r="Z466" i="4"/>
  <c r="Y466" i="4"/>
  <c r="AC482" i="4"/>
  <c r="AA482" i="4"/>
  <c r="Z482" i="4"/>
  <c r="Y482" i="4"/>
  <c r="AA343" i="4"/>
  <c r="Z343" i="4"/>
  <c r="Y343" i="4"/>
  <c r="AC343" i="4"/>
  <c r="AA359" i="4"/>
  <c r="Z359" i="4"/>
  <c r="Y359" i="4"/>
  <c r="AC359" i="4"/>
  <c r="AA375" i="4"/>
  <c r="Z375" i="4"/>
  <c r="Y375" i="4"/>
  <c r="AC375" i="4"/>
  <c r="AA391" i="4"/>
  <c r="Z391" i="4"/>
  <c r="Y391" i="4"/>
  <c r="AC391" i="4"/>
  <c r="AA407" i="4"/>
  <c r="Z407" i="4"/>
  <c r="Y407" i="4"/>
  <c r="AC407" i="4"/>
  <c r="AA423" i="4"/>
  <c r="Z423" i="4"/>
  <c r="Y423" i="4"/>
  <c r="AC423" i="4"/>
  <c r="AA439" i="4"/>
  <c r="Z439" i="4"/>
  <c r="Y439" i="4"/>
  <c r="AC439" i="4"/>
  <c r="AA455" i="4"/>
  <c r="Z455" i="4"/>
  <c r="Y455" i="4"/>
  <c r="AC455" i="4"/>
  <c r="AA471" i="4"/>
  <c r="Z471" i="4"/>
  <c r="Y471" i="4"/>
  <c r="AC471" i="4"/>
  <c r="AA487" i="4"/>
  <c r="Z487" i="4"/>
  <c r="Y487" i="4"/>
  <c r="AC487" i="4"/>
  <c r="Z320" i="4"/>
  <c r="AC320" i="4"/>
  <c r="AA320" i="4"/>
  <c r="Y320" i="4"/>
  <c r="Z336" i="4"/>
  <c r="AC336" i="4"/>
  <c r="AA336" i="4"/>
  <c r="Y336" i="4"/>
  <c r="Z352" i="4"/>
  <c r="Y352" i="4"/>
  <c r="AC352" i="4"/>
  <c r="AA352" i="4"/>
  <c r="Z368" i="4"/>
  <c r="Y368" i="4"/>
  <c r="AC368" i="4"/>
  <c r="AA368" i="4"/>
  <c r="Z384" i="4"/>
  <c r="Y384" i="4"/>
  <c r="AC384" i="4"/>
  <c r="AA384" i="4"/>
  <c r="Z400" i="4"/>
  <c r="Y400" i="4"/>
  <c r="AC400" i="4"/>
  <c r="AA400" i="4"/>
  <c r="Z416" i="4"/>
  <c r="Y416" i="4"/>
  <c r="AC416" i="4"/>
  <c r="AA416" i="4"/>
  <c r="Z432" i="4"/>
  <c r="Y432" i="4"/>
  <c r="AC432" i="4"/>
  <c r="AA432" i="4"/>
  <c r="Z448" i="4"/>
  <c r="Y448" i="4"/>
  <c r="AC448" i="4"/>
  <c r="AA448" i="4"/>
  <c r="Z464" i="4"/>
  <c r="Y464" i="4"/>
  <c r="AC464" i="4"/>
  <c r="AA464" i="4"/>
  <c r="Z480" i="4"/>
  <c r="Y480" i="4"/>
  <c r="AC480" i="4"/>
  <c r="AA480" i="4"/>
  <c r="AC497" i="4"/>
  <c r="AA497" i="4"/>
  <c r="Z497" i="4"/>
  <c r="Y497" i="4"/>
  <c r="Y513" i="4"/>
  <c r="AC513" i="4"/>
  <c r="AA513" i="4"/>
  <c r="Z513" i="4"/>
  <c r="Y529" i="4"/>
  <c r="AC529" i="4"/>
  <c r="AA529" i="4"/>
  <c r="Z529" i="4"/>
  <c r="Y545" i="4"/>
  <c r="AC545" i="4"/>
  <c r="AA545" i="4"/>
  <c r="Z545" i="4"/>
  <c r="Y561" i="4"/>
  <c r="AC561" i="4"/>
  <c r="AA561" i="4"/>
  <c r="Z561" i="4"/>
  <c r="AC579" i="4"/>
  <c r="AA579" i="4"/>
  <c r="Y579" i="4"/>
  <c r="Z579" i="4"/>
  <c r="AA502" i="4"/>
  <c r="Z502" i="4"/>
  <c r="Y502" i="4"/>
  <c r="AC502" i="4"/>
  <c r="AC518" i="4"/>
  <c r="AA518" i="4"/>
  <c r="Z518" i="4"/>
  <c r="Y518" i="4"/>
  <c r="AC534" i="4"/>
  <c r="AA534" i="4"/>
  <c r="Z534" i="4"/>
  <c r="Y534" i="4"/>
  <c r="AC550" i="4"/>
  <c r="AA550" i="4"/>
  <c r="Z550" i="4"/>
  <c r="Y550" i="4"/>
  <c r="AC566" i="4"/>
  <c r="AA566" i="4"/>
  <c r="Z566" i="4"/>
  <c r="Y566" i="4"/>
  <c r="Z495" i="4"/>
  <c r="Y495" i="4"/>
  <c r="AC495" i="4"/>
  <c r="AA495" i="4"/>
  <c r="AA511" i="4"/>
  <c r="Z511" i="4"/>
  <c r="Y511" i="4"/>
  <c r="AC511" i="4"/>
  <c r="AA527" i="4"/>
  <c r="Z527" i="4"/>
  <c r="Y527" i="4"/>
  <c r="AC527" i="4"/>
  <c r="AA543" i="4"/>
  <c r="Z543" i="4"/>
  <c r="Y543" i="4"/>
  <c r="AC543" i="4"/>
  <c r="AA559" i="4"/>
  <c r="Z559" i="4"/>
  <c r="Y559" i="4"/>
  <c r="AC559" i="4"/>
  <c r="AA575" i="4"/>
  <c r="Y575" i="4"/>
  <c r="AC575" i="4"/>
  <c r="Z575" i="4"/>
  <c r="Z516" i="4"/>
  <c r="Y516" i="4"/>
  <c r="AC516" i="4"/>
  <c r="AA516" i="4"/>
  <c r="Z532" i="4"/>
  <c r="Y532" i="4"/>
  <c r="AC532" i="4"/>
  <c r="AA532" i="4"/>
  <c r="Z548" i="4"/>
  <c r="Y548" i="4"/>
  <c r="AC548" i="4"/>
  <c r="AA548" i="4"/>
  <c r="Z564" i="4"/>
  <c r="Y564" i="4"/>
  <c r="AC564" i="4"/>
  <c r="AA564" i="4"/>
  <c r="AC570" i="4"/>
  <c r="Z570" i="4"/>
  <c r="Y570" i="4"/>
  <c r="AA570" i="4"/>
  <c r="Y586" i="4"/>
  <c r="AC586" i="4"/>
  <c r="Z586" i="4"/>
  <c r="AA586" i="4"/>
  <c r="Y602" i="4"/>
  <c r="AC602" i="4"/>
  <c r="AA602" i="4"/>
  <c r="Z602" i="4"/>
  <c r="Y618" i="4"/>
  <c r="AC618" i="4"/>
  <c r="AA618" i="4"/>
  <c r="Z618" i="4"/>
  <c r="Y634" i="4"/>
  <c r="AC634" i="4"/>
  <c r="AA634" i="4"/>
  <c r="Z634" i="4"/>
  <c r="AC658" i="4"/>
  <c r="AA658" i="4"/>
  <c r="Z658" i="4"/>
  <c r="Y658" i="4"/>
  <c r="AC615" i="4"/>
  <c r="AA615" i="4"/>
  <c r="Z615" i="4"/>
  <c r="Y615" i="4"/>
  <c r="AC631" i="4"/>
  <c r="AA631" i="4"/>
  <c r="Z631" i="4"/>
  <c r="Y631" i="4"/>
  <c r="AC646" i="4"/>
  <c r="AA646" i="4"/>
  <c r="Z646" i="4"/>
  <c r="Y646" i="4"/>
  <c r="Z576" i="4"/>
  <c r="AC576" i="4"/>
  <c r="AA576" i="4"/>
  <c r="Y576" i="4"/>
  <c r="AA592" i="4"/>
  <c r="Z592" i="4"/>
  <c r="AC592" i="4"/>
  <c r="Y592" i="4"/>
  <c r="AA608" i="4"/>
  <c r="Z608" i="4"/>
  <c r="Y608" i="4"/>
  <c r="AC608" i="4"/>
  <c r="AA624" i="4"/>
  <c r="Z624" i="4"/>
  <c r="Y624" i="4"/>
  <c r="AC624" i="4"/>
  <c r="AA640" i="4"/>
  <c r="Z640" i="4"/>
  <c r="Y640" i="4"/>
  <c r="AC640" i="4"/>
  <c r="Z581" i="4"/>
  <c r="Y581" i="4"/>
  <c r="AA581" i="4"/>
  <c r="AC581" i="4"/>
  <c r="Z597" i="4"/>
  <c r="Y597" i="4"/>
  <c r="AA597" i="4"/>
  <c r="AC597" i="4"/>
  <c r="Z613" i="4"/>
  <c r="Y613" i="4"/>
  <c r="AC613" i="4"/>
  <c r="AA613" i="4"/>
  <c r="Z629" i="4"/>
  <c r="Y629" i="4"/>
  <c r="AC629" i="4"/>
  <c r="AA629" i="4"/>
  <c r="Y645" i="4"/>
  <c r="AC645" i="4"/>
  <c r="AA645" i="4"/>
  <c r="Z645" i="4"/>
  <c r="Y669" i="4"/>
  <c r="AC669" i="4"/>
  <c r="Z669" i="4"/>
  <c r="AA669" i="4"/>
  <c r="Y685" i="4"/>
  <c r="AC685" i="4"/>
  <c r="AA685" i="4"/>
  <c r="Z685" i="4"/>
  <c r="Y698" i="4"/>
  <c r="Z698" i="4"/>
  <c r="AC698" i="4"/>
  <c r="AA698" i="4"/>
  <c r="AA706" i="4"/>
  <c r="Y706" i="4"/>
  <c r="Z706" i="4"/>
  <c r="AC706" i="4"/>
  <c r="AC682" i="4"/>
  <c r="AA682" i="4"/>
  <c r="Z682" i="4"/>
  <c r="Y682" i="4"/>
  <c r="AA710" i="4"/>
  <c r="Y710" i="4"/>
  <c r="Z710" i="4"/>
  <c r="AC710" i="4"/>
  <c r="AA647" i="4"/>
  <c r="Z647" i="4"/>
  <c r="AC647" i="4"/>
  <c r="Y647" i="4"/>
  <c r="AA663" i="4"/>
  <c r="Z663" i="4"/>
  <c r="AC663" i="4"/>
  <c r="Y663" i="4"/>
  <c r="AA679" i="4"/>
  <c r="Z679" i="4"/>
  <c r="Y679" i="4"/>
  <c r="AC679" i="4"/>
  <c r="AA695" i="4"/>
  <c r="Z695" i="4"/>
  <c r="Y695" i="4"/>
  <c r="AC695" i="4"/>
  <c r="Z656" i="4"/>
  <c r="Y656" i="4"/>
  <c r="AA656" i="4"/>
  <c r="AC656" i="4"/>
  <c r="Z672" i="4"/>
  <c r="Y672" i="4"/>
  <c r="AC672" i="4"/>
  <c r="AA672" i="4"/>
  <c r="Z688" i="4"/>
  <c r="Y688" i="4"/>
  <c r="AC688" i="4"/>
  <c r="AA688" i="4"/>
  <c r="AA704" i="4"/>
  <c r="AC704" i="4"/>
  <c r="Z704" i="4"/>
  <c r="Y704" i="4"/>
  <c r="Y724" i="4"/>
  <c r="AC724" i="4"/>
  <c r="AA724" i="4"/>
  <c r="Z724" i="4"/>
  <c r="Y748" i="4"/>
  <c r="AC748" i="4"/>
  <c r="AA748" i="4"/>
  <c r="Z748" i="4"/>
  <c r="Y759" i="4"/>
  <c r="Z759" i="4"/>
  <c r="AC759" i="4"/>
  <c r="AA759" i="4"/>
  <c r="Y767" i="4"/>
  <c r="Z767" i="4"/>
  <c r="AC767" i="4"/>
  <c r="AA767" i="4"/>
  <c r="Y775" i="4"/>
  <c r="Z775" i="4"/>
  <c r="AC775" i="4"/>
  <c r="AA775" i="4"/>
  <c r="Y783" i="4"/>
  <c r="Z783" i="4"/>
  <c r="AC783" i="4"/>
  <c r="AA783" i="4"/>
  <c r="Z701" i="4"/>
  <c r="AC701" i="4"/>
  <c r="AA701" i="4"/>
  <c r="Y701" i="4"/>
  <c r="AC717" i="4"/>
  <c r="AA717" i="4"/>
  <c r="Z717" i="4"/>
  <c r="Y717" i="4"/>
  <c r="AC733" i="4"/>
  <c r="AA733" i="4"/>
  <c r="Z733" i="4"/>
  <c r="Y733" i="4"/>
  <c r="AC749" i="4"/>
  <c r="AA749" i="4"/>
  <c r="Z749" i="4"/>
  <c r="Y749" i="4"/>
  <c r="AA718" i="4"/>
  <c r="Z718" i="4"/>
  <c r="Y718" i="4"/>
  <c r="AC718" i="4"/>
  <c r="AA734" i="4"/>
  <c r="Z734" i="4"/>
  <c r="Y734" i="4"/>
  <c r="AC734" i="4"/>
  <c r="AA750" i="4"/>
  <c r="Z750" i="4"/>
  <c r="Y750" i="4"/>
  <c r="AC750" i="4"/>
  <c r="Z707" i="4"/>
  <c r="AC707" i="4"/>
  <c r="AA707" i="4"/>
  <c r="Y707" i="4"/>
  <c r="Z723" i="4"/>
  <c r="Y723" i="4"/>
  <c r="AC723" i="4"/>
  <c r="AA723" i="4"/>
  <c r="Z739" i="4"/>
  <c r="Y739" i="4"/>
  <c r="AC739" i="4"/>
  <c r="AA739" i="4"/>
  <c r="AA757" i="4"/>
  <c r="AC757" i="4"/>
  <c r="Z757" i="4"/>
  <c r="Y757" i="4"/>
  <c r="AA773" i="4"/>
  <c r="AC773" i="4"/>
  <c r="Z773" i="4"/>
  <c r="Y773" i="4"/>
  <c r="Y803" i="4"/>
  <c r="AC803" i="4"/>
  <c r="AA803" i="4"/>
  <c r="Z803" i="4"/>
  <c r="Y823" i="4"/>
  <c r="AC823" i="4"/>
  <c r="AA823" i="4"/>
  <c r="Z823" i="4"/>
  <c r="Y839" i="4"/>
  <c r="AC839" i="4"/>
  <c r="AA839" i="4"/>
  <c r="Z839" i="4"/>
  <c r="AA884" i="4"/>
  <c r="Y884" i="4"/>
  <c r="AC884" i="4"/>
  <c r="Z884" i="4"/>
  <c r="AC800" i="4"/>
  <c r="AA800" i="4"/>
  <c r="Z800" i="4"/>
  <c r="Y800" i="4"/>
  <c r="AC816" i="4"/>
  <c r="AA816" i="4"/>
  <c r="Z816" i="4"/>
  <c r="Y816" i="4"/>
  <c r="AC832" i="4"/>
  <c r="AA832" i="4"/>
  <c r="Z832" i="4"/>
  <c r="Y832" i="4"/>
  <c r="AA852" i="4"/>
  <c r="Y852" i="4"/>
  <c r="AC852" i="4"/>
  <c r="Z852" i="4"/>
  <c r="AA797" i="4"/>
  <c r="Z797" i="4"/>
  <c r="Y797" i="4"/>
  <c r="AC797" i="4"/>
  <c r="AA813" i="4"/>
  <c r="Z813" i="4"/>
  <c r="Y813" i="4"/>
  <c r="AC813" i="4"/>
  <c r="AA829" i="4"/>
  <c r="Z829" i="4"/>
  <c r="Y829" i="4"/>
  <c r="AC829" i="4"/>
  <c r="AA856" i="4"/>
  <c r="Y856" i="4"/>
  <c r="AC856" i="4"/>
  <c r="Z856" i="4"/>
  <c r="Z762" i="4"/>
  <c r="AC762" i="4"/>
  <c r="AA762" i="4"/>
  <c r="Y762" i="4"/>
  <c r="Z778" i="4"/>
  <c r="AC778" i="4"/>
  <c r="AA778" i="4"/>
  <c r="Y778" i="4"/>
  <c r="Z794" i="4"/>
  <c r="Y794" i="4"/>
  <c r="AC794" i="4"/>
  <c r="AA794" i="4"/>
  <c r="Z810" i="4"/>
  <c r="Y810" i="4"/>
  <c r="AC810" i="4"/>
  <c r="AA810" i="4"/>
  <c r="Z826" i="4"/>
  <c r="Y826" i="4"/>
  <c r="AC826" i="4"/>
  <c r="AA826" i="4"/>
  <c r="Z842" i="4"/>
  <c r="Y842" i="4"/>
  <c r="AC842" i="4"/>
  <c r="AA842" i="4"/>
  <c r="Y850" i="4"/>
  <c r="AA850" i="4"/>
  <c r="Z850" i="4"/>
  <c r="AC850" i="4"/>
  <c r="Y866" i="4"/>
  <c r="AA866" i="4"/>
  <c r="Z866" i="4"/>
  <c r="AC866" i="4"/>
  <c r="Y882" i="4"/>
  <c r="AA882" i="4"/>
  <c r="Z882" i="4"/>
  <c r="AC882" i="4"/>
  <c r="AC851" i="4"/>
  <c r="Z851" i="4"/>
  <c r="Y851" i="4"/>
  <c r="AA851" i="4"/>
  <c r="AC867" i="4"/>
  <c r="Z867" i="4"/>
  <c r="Y867" i="4"/>
  <c r="AA867" i="4"/>
  <c r="AC883" i="4"/>
  <c r="Z883" i="4"/>
  <c r="Y883" i="4"/>
  <c r="AA883" i="4"/>
  <c r="Z849" i="4"/>
  <c r="AC849" i="4"/>
  <c r="AA849" i="4"/>
  <c r="Y849" i="4"/>
  <c r="Z865" i="4"/>
  <c r="AC865" i="4"/>
  <c r="AA865" i="4"/>
  <c r="Y865" i="4"/>
  <c r="Z881" i="4"/>
  <c r="AC881" i="4"/>
  <c r="AA881" i="4"/>
  <c r="Y881" i="4"/>
  <c r="Y898" i="4"/>
  <c r="AC898" i="4"/>
  <c r="AA898" i="4"/>
  <c r="Z898" i="4"/>
  <c r="Y914" i="4"/>
  <c r="AC914" i="4"/>
  <c r="AA914" i="4"/>
  <c r="Z914" i="4"/>
  <c r="AA948" i="4"/>
  <c r="AC948" i="4"/>
  <c r="Z948" i="4"/>
  <c r="Y948" i="4"/>
  <c r="AC903" i="4"/>
  <c r="AA903" i="4"/>
  <c r="Z903" i="4"/>
  <c r="Y903" i="4"/>
  <c r="AA916" i="4"/>
  <c r="Y916" i="4"/>
  <c r="AC916" i="4"/>
  <c r="Z916" i="4"/>
  <c r="AC943" i="4"/>
  <c r="Y943" i="4"/>
  <c r="Z943" i="4"/>
  <c r="AA943" i="4"/>
  <c r="AA904" i="4"/>
  <c r="Z904" i="4"/>
  <c r="Y904" i="4"/>
  <c r="AC904" i="4"/>
  <c r="AC931" i="4"/>
  <c r="Y931" i="4"/>
  <c r="AA931" i="4"/>
  <c r="Z931" i="4"/>
  <c r="Z889" i="4"/>
  <c r="AC889" i="4"/>
  <c r="AA889" i="4"/>
  <c r="Y889" i="4"/>
  <c r="Z905" i="4"/>
  <c r="Y905" i="4"/>
  <c r="AC905" i="4"/>
  <c r="AA905" i="4"/>
  <c r="AA928" i="4"/>
  <c r="AC928" i="4"/>
  <c r="Z928" i="4"/>
  <c r="Y928" i="4"/>
  <c r="Y922" i="4"/>
  <c r="Z922" i="4"/>
  <c r="AC922" i="4"/>
  <c r="AA922" i="4"/>
  <c r="Y938" i="4"/>
  <c r="Z938" i="4"/>
  <c r="AC938" i="4"/>
  <c r="AA938" i="4"/>
  <c r="Y954" i="4"/>
  <c r="AA954" i="4"/>
  <c r="Z954" i="4"/>
  <c r="AC954" i="4"/>
  <c r="Z921" i="4"/>
  <c r="AA921" i="4"/>
  <c r="AC921" i="4"/>
  <c r="Y921" i="4"/>
  <c r="Z937" i="4"/>
  <c r="AA937" i="4"/>
  <c r="AC937" i="4"/>
  <c r="Y937" i="4"/>
  <c r="Z953" i="4"/>
  <c r="AC953" i="4"/>
  <c r="AA953" i="4"/>
  <c r="Y953" i="4"/>
  <c r="Y193" i="4"/>
  <c r="AC193" i="4"/>
  <c r="AA193" i="4"/>
  <c r="Z193" i="4"/>
  <c r="Y185" i="4"/>
  <c r="AC185" i="4"/>
  <c r="AA185" i="4"/>
  <c r="Z185" i="4"/>
  <c r="Y177" i="4"/>
  <c r="AC177" i="4"/>
  <c r="AA177" i="4"/>
  <c r="Z177" i="4"/>
  <c r="AC164" i="4"/>
  <c r="AA164" i="4"/>
  <c r="Z164" i="4"/>
  <c r="Y164" i="4"/>
  <c r="AC148" i="4"/>
  <c r="AA148" i="4"/>
  <c r="Z148" i="4"/>
  <c r="Y148" i="4"/>
  <c r="AC131" i="4"/>
  <c r="AA131" i="4"/>
  <c r="Z131" i="4"/>
  <c r="Y131" i="4"/>
  <c r="AC90" i="4"/>
  <c r="AA90" i="4"/>
  <c r="Z90" i="4"/>
  <c r="Y90" i="4"/>
  <c r="AC74" i="4"/>
  <c r="AA74" i="4"/>
  <c r="Z74" i="4"/>
  <c r="Y74" i="4"/>
  <c r="AC61" i="4"/>
  <c r="AA61" i="4"/>
  <c r="Z61" i="4"/>
  <c r="Y61" i="4"/>
  <c r="AA327" i="4"/>
  <c r="Z327" i="4"/>
  <c r="Y327" i="4"/>
  <c r="AC327" i="4"/>
  <c r="AC314" i="4"/>
  <c r="Y314" i="4"/>
  <c r="AA314" i="4"/>
  <c r="Z314" i="4"/>
  <c r="Y282" i="4"/>
  <c r="AC282" i="4"/>
  <c r="AA282" i="4"/>
  <c r="Z282" i="4"/>
  <c r="Y250" i="4"/>
  <c r="AC250" i="4"/>
  <c r="AA250" i="4"/>
  <c r="Z250" i="4"/>
  <c r="Y214" i="4"/>
  <c r="AC214" i="4"/>
  <c r="AA214" i="4"/>
  <c r="Z214" i="4"/>
  <c r="AA191" i="4"/>
  <c r="Z191" i="4"/>
  <c r="Y191" i="4"/>
  <c r="AC191" i="4"/>
  <c r="Y175" i="4"/>
  <c r="AC175" i="4"/>
  <c r="AA175" i="4"/>
  <c r="Z175" i="4"/>
  <c r="Y159" i="4"/>
  <c r="AC159" i="4"/>
  <c r="AA159" i="4"/>
  <c r="Z159" i="4"/>
  <c r="Y143" i="4"/>
  <c r="AC143" i="4"/>
  <c r="AA143" i="4"/>
  <c r="Z143" i="4"/>
  <c r="Y126" i="4"/>
  <c r="AC126" i="4"/>
  <c r="AA126" i="4"/>
  <c r="Z126" i="4"/>
  <c r="Y85" i="4"/>
  <c r="AC85" i="4"/>
  <c r="AA85" i="4"/>
  <c r="Z85" i="4"/>
  <c r="Y73" i="4"/>
  <c r="AC73" i="4"/>
  <c r="AA73" i="4"/>
  <c r="Z73" i="4"/>
  <c r="Y60" i="4"/>
  <c r="AC60" i="4"/>
  <c r="AA60" i="4"/>
  <c r="Z60" i="4"/>
  <c r="Y46" i="4"/>
  <c r="AC46" i="4"/>
  <c r="AA46" i="4"/>
  <c r="Z46" i="4"/>
  <c r="Y27" i="4"/>
  <c r="AC27" i="4"/>
  <c r="AA27" i="4"/>
  <c r="Z27" i="4"/>
  <c r="AC104" i="4"/>
  <c r="AA104" i="4"/>
  <c r="Z104" i="4"/>
  <c r="Y104" i="4"/>
  <c r="AC38" i="4"/>
  <c r="AA38" i="4"/>
  <c r="Z38" i="4"/>
  <c r="Y38" i="4"/>
  <c r="AC47" i="4"/>
  <c r="AA47" i="4"/>
  <c r="Z47" i="4"/>
  <c r="Y47" i="4"/>
  <c r="AA15" i="4"/>
  <c r="Z15" i="4"/>
  <c r="Y15" i="4"/>
  <c r="AC15" i="4"/>
  <c r="AC56" i="4"/>
  <c r="AA56" i="4"/>
  <c r="Z56" i="4"/>
  <c r="Y56" i="4"/>
  <c r="AA106" i="4"/>
  <c r="Z106" i="4"/>
  <c r="Y106" i="4"/>
  <c r="AC106" i="4"/>
  <c r="AC48" i="4"/>
  <c r="AA48" i="4"/>
  <c r="Z48" i="4"/>
  <c r="Y48" i="4"/>
  <c r="Z53" i="4"/>
  <c r="Y53" i="4"/>
  <c r="AC53" i="4"/>
  <c r="AA53" i="4"/>
  <c r="AC10" i="4"/>
  <c r="AA10" i="4"/>
  <c r="Z10" i="4"/>
  <c r="Y10" i="4"/>
  <c r="Y100" i="4"/>
  <c r="AC100" i="4"/>
  <c r="AA100" i="4"/>
  <c r="Z100" i="4"/>
  <c r="AC198" i="4"/>
  <c r="Y198" i="4"/>
  <c r="AA198" i="4"/>
  <c r="Z198" i="4"/>
  <c r="Z125" i="4"/>
  <c r="Y125" i="4"/>
  <c r="AC125" i="4"/>
  <c r="AA125" i="4"/>
  <c r="Y254" i="4"/>
  <c r="AC254" i="4"/>
  <c r="AA254" i="4"/>
  <c r="Z254" i="4"/>
  <c r="AA136" i="4"/>
  <c r="Z136" i="4"/>
  <c r="Y136" i="4"/>
  <c r="AC136" i="4"/>
  <c r="AA54" i="4"/>
  <c r="Z54" i="4"/>
  <c r="Y54" i="4"/>
  <c r="AC54" i="4"/>
  <c r="Z107" i="4"/>
  <c r="Y107" i="4"/>
  <c r="AC107" i="4"/>
  <c r="AA107" i="4"/>
  <c r="Z33" i="4"/>
  <c r="Y33" i="4"/>
  <c r="AC33" i="4"/>
  <c r="AA33" i="4"/>
  <c r="Z19" i="4"/>
  <c r="Y19" i="4"/>
  <c r="AC19" i="4"/>
  <c r="AA19" i="4"/>
  <c r="Z7" i="4"/>
  <c r="AA7" i="4"/>
  <c r="Y7" i="4"/>
  <c r="AC7" i="4"/>
  <c r="AC263" i="4"/>
  <c r="AA263" i="4"/>
  <c r="Z263" i="4"/>
  <c r="Y263" i="4"/>
  <c r="AC279" i="4"/>
  <c r="AA279" i="4"/>
  <c r="Z279" i="4"/>
  <c r="Y279" i="4"/>
  <c r="AC295" i="4"/>
  <c r="AA295" i="4"/>
  <c r="Z295" i="4"/>
  <c r="Y295" i="4"/>
  <c r="AC311" i="4"/>
  <c r="AA311" i="4"/>
  <c r="Z311" i="4"/>
  <c r="Y311" i="4"/>
  <c r="AC322" i="4"/>
  <c r="Y322" i="4"/>
  <c r="AA322" i="4"/>
  <c r="Z322" i="4"/>
  <c r="AC330" i="4"/>
  <c r="Y330" i="4"/>
  <c r="AA330" i="4"/>
  <c r="Z330" i="4"/>
  <c r="AC342" i="4"/>
  <c r="AA342" i="4"/>
  <c r="Z342" i="4"/>
  <c r="Y342" i="4"/>
  <c r="Y357" i="4"/>
  <c r="AC357" i="4"/>
  <c r="AA357" i="4"/>
  <c r="Z357" i="4"/>
  <c r="Y389" i="4"/>
  <c r="AC389" i="4"/>
  <c r="AA389" i="4"/>
  <c r="Z389" i="4"/>
  <c r="Z192" i="4"/>
  <c r="AC192" i="4"/>
  <c r="AA192" i="4"/>
  <c r="Y192" i="4"/>
  <c r="AA208" i="4"/>
  <c r="Z208" i="4"/>
  <c r="Y208" i="4"/>
  <c r="AC208" i="4"/>
  <c r="AA224" i="4"/>
  <c r="Z224" i="4"/>
  <c r="Y224" i="4"/>
  <c r="AC224" i="4"/>
  <c r="AA240" i="4"/>
  <c r="Z240" i="4"/>
  <c r="Y240" i="4"/>
  <c r="AC240" i="4"/>
  <c r="AA256" i="4"/>
  <c r="Z256" i="4"/>
  <c r="Y256" i="4"/>
  <c r="AC256" i="4"/>
  <c r="AA272" i="4"/>
  <c r="Z272" i="4"/>
  <c r="Y272" i="4"/>
  <c r="AC272" i="4"/>
  <c r="AA288" i="4"/>
  <c r="Z288" i="4"/>
  <c r="Y288" i="4"/>
  <c r="AC288" i="4"/>
  <c r="AA304" i="4"/>
  <c r="Z304" i="4"/>
  <c r="Y304" i="4"/>
  <c r="AC304" i="4"/>
  <c r="Z205" i="4"/>
  <c r="Y205" i="4"/>
  <c r="AC205" i="4"/>
  <c r="AA205" i="4"/>
  <c r="Z221" i="4"/>
  <c r="Y221" i="4"/>
  <c r="AC221" i="4"/>
  <c r="AA221" i="4"/>
  <c r="Z237" i="4"/>
  <c r="Y237" i="4"/>
  <c r="AC237" i="4"/>
  <c r="AA237" i="4"/>
  <c r="Z253" i="4"/>
  <c r="Y253" i="4"/>
  <c r="AC253" i="4"/>
  <c r="AA253" i="4"/>
  <c r="Z269" i="4"/>
  <c r="Y269" i="4"/>
  <c r="AC269" i="4"/>
  <c r="AA269" i="4"/>
  <c r="Z285" i="4"/>
  <c r="Y285" i="4"/>
  <c r="AC285" i="4"/>
  <c r="AA285" i="4"/>
  <c r="Z301" i="4"/>
  <c r="Y301" i="4"/>
  <c r="AC301" i="4"/>
  <c r="AA301" i="4"/>
  <c r="AC338" i="4"/>
  <c r="AA338" i="4"/>
  <c r="Z338" i="4"/>
  <c r="Y338" i="4"/>
  <c r="Y377" i="4"/>
  <c r="AC377" i="4"/>
  <c r="AA377" i="4"/>
  <c r="Z377" i="4"/>
  <c r="Y401" i="4"/>
  <c r="AC401" i="4"/>
  <c r="AA401" i="4"/>
  <c r="Z401" i="4"/>
  <c r="Y417" i="4"/>
  <c r="AC417" i="4"/>
  <c r="AA417" i="4"/>
  <c r="Z417" i="4"/>
  <c r="Y433" i="4"/>
  <c r="AC433" i="4"/>
  <c r="AA433" i="4"/>
  <c r="Z433" i="4"/>
  <c r="Y449" i="4"/>
  <c r="AC449" i="4"/>
  <c r="AA449" i="4"/>
  <c r="Z449" i="4"/>
  <c r="Y465" i="4"/>
  <c r="AC465" i="4"/>
  <c r="AA465" i="4"/>
  <c r="Z465" i="4"/>
  <c r="Y481" i="4"/>
  <c r="AC481" i="4"/>
  <c r="AA481" i="4"/>
  <c r="Z481" i="4"/>
  <c r="Y504" i="4"/>
  <c r="AC504" i="4"/>
  <c r="AA504" i="4"/>
  <c r="Z504" i="4"/>
  <c r="AC358" i="4"/>
  <c r="AA358" i="4"/>
  <c r="Z358" i="4"/>
  <c r="Y358" i="4"/>
  <c r="AC374" i="4"/>
  <c r="AA374" i="4"/>
  <c r="Z374" i="4"/>
  <c r="Y374" i="4"/>
  <c r="AC390" i="4"/>
  <c r="AA390" i="4"/>
  <c r="Z390" i="4"/>
  <c r="Y390" i="4"/>
  <c r="AC406" i="4"/>
  <c r="AA406" i="4"/>
  <c r="Z406" i="4"/>
  <c r="Y406" i="4"/>
  <c r="AC422" i="4"/>
  <c r="AA422" i="4"/>
  <c r="Z422" i="4"/>
  <c r="Y422" i="4"/>
  <c r="AC438" i="4"/>
  <c r="AA438" i="4"/>
  <c r="Z438" i="4"/>
  <c r="Y438" i="4"/>
  <c r="AC454" i="4"/>
  <c r="AA454" i="4"/>
  <c r="Z454" i="4"/>
  <c r="Y454" i="4"/>
  <c r="AC470" i="4"/>
  <c r="AA470" i="4"/>
  <c r="Z470" i="4"/>
  <c r="Y470" i="4"/>
  <c r="AC486" i="4"/>
  <c r="AA486" i="4"/>
  <c r="Z486" i="4"/>
  <c r="Y486" i="4"/>
  <c r="AA347" i="4"/>
  <c r="Z347" i="4"/>
  <c r="Y347" i="4"/>
  <c r="AC347" i="4"/>
  <c r="AA363" i="4"/>
  <c r="Z363" i="4"/>
  <c r="Y363" i="4"/>
  <c r="AC363" i="4"/>
  <c r="AA379" i="4"/>
  <c r="Z379" i="4"/>
  <c r="Y379" i="4"/>
  <c r="AC379" i="4"/>
  <c r="AA395" i="4"/>
  <c r="Z395" i="4"/>
  <c r="Y395" i="4"/>
  <c r="AC395" i="4"/>
  <c r="AA411" i="4"/>
  <c r="Z411" i="4"/>
  <c r="Y411" i="4"/>
  <c r="AC411" i="4"/>
  <c r="AA427" i="4"/>
  <c r="Z427" i="4"/>
  <c r="Y427" i="4"/>
  <c r="AC427" i="4"/>
  <c r="AA443" i="4"/>
  <c r="Z443" i="4"/>
  <c r="Y443" i="4"/>
  <c r="AC443" i="4"/>
  <c r="AA459" i="4"/>
  <c r="Z459" i="4"/>
  <c r="Y459" i="4"/>
  <c r="AC459" i="4"/>
  <c r="AA475" i="4"/>
  <c r="Z475" i="4"/>
  <c r="Y475" i="4"/>
  <c r="AC475" i="4"/>
  <c r="Y492" i="4"/>
  <c r="AC492" i="4"/>
  <c r="AA492" i="4"/>
  <c r="Z492" i="4"/>
  <c r="Z324" i="4"/>
  <c r="AC324" i="4"/>
  <c r="AA324" i="4"/>
  <c r="Y324" i="4"/>
  <c r="Z340" i="4"/>
  <c r="Y340" i="4"/>
  <c r="AA340" i="4"/>
  <c r="AC340" i="4"/>
  <c r="Z356" i="4"/>
  <c r="Y356" i="4"/>
  <c r="AC356" i="4"/>
  <c r="AA356" i="4"/>
  <c r="Z372" i="4"/>
  <c r="Y372" i="4"/>
  <c r="AC372" i="4"/>
  <c r="AA372" i="4"/>
  <c r="Z388" i="4"/>
  <c r="Y388" i="4"/>
  <c r="AC388" i="4"/>
  <c r="AA388" i="4"/>
  <c r="Z404" i="4"/>
  <c r="Y404" i="4"/>
  <c r="AC404" i="4"/>
  <c r="AA404" i="4"/>
  <c r="Z420" i="4"/>
  <c r="Y420" i="4"/>
  <c r="AC420" i="4"/>
  <c r="AA420" i="4"/>
  <c r="Z436" i="4"/>
  <c r="Y436" i="4"/>
  <c r="AC436" i="4"/>
  <c r="AA436" i="4"/>
  <c r="Z452" i="4"/>
  <c r="Y452" i="4"/>
  <c r="AC452" i="4"/>
  <c r="AA452" i="4"/>
  <c r="Z468" i="4"/>
  <c r="Y468" i="4"/>
  <c r="AC468" i="4"/>
  <c r="AA468" i="4"/>
  <c r="Z484" i="4"/>
  <c r="Y484" i="4"/>
  <c r="AC484" i="4"/>
  <c r="AA484" i="4"/>
  <c r="AC501" i="4"/>
  <c r="AA501" i="4"/>
  <c r="Z501" i="4"/>
  <c r="Y501" i="4"/>
  <c r="Y517" i="4"/>
  <c r="AC517" i="4"/>
  <c r="AA517" i="4"/>
  <c r="Z517" i="4"/>
  <c r="Y533" i="4"/>
  <c r="AC533" i="4"/>
  <c r="AA533" i="4"/>
  <c r="Z533" i="4"/>
  <c r="Y549" i="4"/>
  <c r="AC549" i="4"/>
  <c r="AA549" i="4"/>
  <c r="Z549" i="4"/>
  <c r="Y565" i="4"/>
  <c r="AC565" i="4"/>
  <c r="AA565" i="4"/>
  <c r="Z565" i="4"/>
  <c r="AC599" i="4"/>
  <c r="AA599" i="4"/>
  <c r="Y599" i="4"/>
  <c r="Z599" i="4"/>
  <c r="AC506" i="4"/>
  <c r="AA506" i="4"/>
  <c r="Z506" i="4"/>
  <c r="Y506" i="4"/>
  <c r="AC522" i="4"/>
  <c r="AA522" i="4"/>
  <c r="Z522" i="4"/>
  <c r="Y522" i="4"/>
  <c r="AC538" i="4"/>
  <c r="AA538" i="4"/>
  <c r="Z538" i="4"/>
  <c r="Y538" i="4"/>
  <c r="AC554" i="4"/>
  <c r="AA554" i="4"/>
  <c r="Z554" i="4"/>
  <c r="Y554" i="4"/>
  <c r="AC591" i="4"/>
  <c r="AA591" i="4"/>
  <c r="Y591" i="4"/>
  <c r="Z591" i="4"/>
  <c r="Z499" i="4"/>
  <c r="Y499" i="4"/>
  <c r="AC499" i="4"/>
  <c r="AA499" i="4"/>
  <c r="AA515" i="4"/>
  <c r="Z515" i="4"/>
  <c r="Y515" i="4"/>
  <c r="AC515" i="4"/>
  <c r="AA531" i="4"/>
  <c r="Z531" i="4"/>
  <c r="Y531" i="4"/>
  <c r="AC531" i="4"/>
  <c r="AA547" i="4"/>
  <c r="Z547" i="4"/>
  <c r="Y547" i="4"/>
  <c r="AC547" i="4"/>
  <c r="AA563" i="4"/>
  <c r="Z563" i="4"/>
  <c r="Y563" i="4"/>
  <c r="AC563" i="4"/>
  <c r="AC587" i="4"/>
  <c r="AA587" i="4"/>
  <c r="Y587" i="4"/>
  <c r="Z587" i="4"/>
  <c r="Z520" i="4"/>
  <c r="Y520" i="4"/>
  <c r="AC520" i="4"/>
  <c r="AA520" i="4"/>
  <c r="Z536" i="4"/>
  <c r="Y536" i="4"/>
  <c r="AC536" i="4"/>
  <c r="AA536" i="4"/>
  <c r="Z552" i="4"/>
  <c r="Y552" i="4"/>
  <c r="AC552" i="4"/>
  <c r="AA552" i="4"/>
  <c r="Z568" i="4"/>
  <c r="Y568" i="4"/>
  <c r="AC568" i="4"/>
  <c r="AA568" i="4"/>
  <c r="AC574" i="4"/>
  <c r="Z574" i="4"/>
  <c r="Y574" i="4"/>
  <c r="AA574" i="4"/>
  <c r="Y590" i="4"/>
  <c r="AC590" i="4"/>
  <c r="Z590" i="4"/>
  <c r="AA590" i="4"/>
  <c r="Y606" i="4"/>
  <c r="AC606" i="4"/>
  <c r="AA606" i="4"/>
  <c r="Z606" i="4"/>
  <c r="Y622" i="4"/>
  <c r="AC622" i="4"/>
  <c r="AA622" i="4"/>
  <c r="Z622" i="4"/>
  <c r="Y638" i="4"/>
  <c r="AC638" i="4"/>
  <c r="AA638" i="4"/>
  <c r="Z638" i="4"/>
  <c r="AC603" i="4"/>
  <c r="AA603" i="4"/>
  <c r="Z603" i="4"/>
  <c r="Y603" i="4"/>
  <c r="AC619" i="4"/>
  <c r="AA619" i="4"/>
  <c r="Z619" i="4"/>
  <c r="Y619" i="4"/>
  <c r="AC635" i="4"/>
  <c r="AA635" i="4"/>
  <c r="Z635" i="4"/>
  <c r="Y635" i="4"/>
  <c r="Y653" i="4"/>
  <c r="AC653" i="4"/>
  <c r="Z653" i="4"/>
  <c r="AA653" i="4"/>
  <c r="AA580" i="4"/>
  <c r="Z580" i="4"/>
  <c r="AC580" i="4"/>
  <c r="Y580" i="4"/>
  <c r="AA596" i="4"/>
  <c r="Z596" i="4"/>
  <c r="AC596" i="4"/>
  <c r="Y596" i="4"/>
  <c r="AA612" i="4"/>
  <c r="Z612" i="4"/>
  <c r="Y612" i="4"/>
  <c r="AC612" i="4"/>
  <c r="AA628" i="4"/>
  <c r="Z628" i="4"/>
  <c r="Y628" i="4"/>
  <c r="AC628" i="4"/>
  <c r="AC650" i="4"/>
  <c r="AA650" i="4"/>
  <c r="Y650" i="4"/>
  <c r="Z650" i="4"/>
  <c r="Z585" i="4"/>
  <c r="Y585" i="4"/>
  <c r="AA585" i="4"/>
  <c r="AC585" i="4"/>
  <c r="Z601" i="4"/>
  <c r="Y601" i="4"/>
  <c r="AC601" i="4"/>
  <c r="AA601" i="4"/>
  <c r="Z617" i="4"/>
  <c r="Y617" i="4"/>
  <c r="AC617" i="4"/>
  <c r="AA617" i="4"/>
  <c r="Z633" i="4"/>
  <c r="Y633" i="4"/>
  <c r="AC633" i="4"/>
  <c r="AA633" i="4"/>
  <c r="AC654" i="4"/>
  <c r="AA654" i="4"/>
  <c r="Z654" i="4"/>
  <c r="Y654" i="4"/>
  <c r="Y673" i="4"/>
  <c r="AC673" i="4"/>
  <c r="AA673" i="4"/>
  <c r="Z673" i="4"/>
  <c r="Y689" i="4"/>
  <c r="AC689" i="4"/>
  <c r="AA689" i="4"/>
  <c r="Z689" i="4"/>
  <c r="AC699" i="4"/>
  <c r="Z699" i="4"/>
  <c r="Y699" i="4"/>
  <c r="AA699" i="4"/>
  <c r="AC670" i="4"/>
  <c r="AA670" i="4"/>
  <c r="Z670" i="4"/>
  <c r="Y670" i="4"/>
  <c r="AC686" i="4"/>
  <c r="AA686" i="4"/>
  <c r="Z686" i="4"/>
  <c r="Y686" i="4"/>
  <c r="Y720" i="4"/>
  <c r="AC720" i="4"/>
  <c r="AA720" i="4"/>
  <c r="Z720" i="4"/>
  <c r="AA651" i="4"/>
  <c r="Z651" i="4"/>
  <c r="AC651" i="4"/>
  <c r="Y651" i="4"/>
  <c r="AA667" i="4"/>
  <c r="Z667" i="4"/>
  <c r="AC667" i="4"/>
  <c r="Y667" i="4"/>
  <c r="AA683" i="4"/>
  <c r="Z683" i="4"/>
  <c r="Y683" i="4"/>
  <c r="AC683" i="4"/>
  <c r="Z644" i="4"/>
  <c r="Y644" i="4"/>
  <c r="AC644" i="4"/>
  <c r="AA644" i="4"/>
  <c r="Z660" i="4"/>
  <c r="Y660" i="4"/>
  <c r="AA660" i="4"/>
  <c r="AC660" i="4"/>
  <c r="Z676" i="4"/>
  <c r="Y676" i="4"/>
  <c r="AC676" i="4"/>
  <c r="AA676" i="4"/>
  <c r="Z692" i="4"/>
  <c r="Y692" i="4"/>
  <c r="AC692" i="4"/>
  <c r="AA692" i="4"/>
  <c r="Y708" i="4"/>
  <c r="AA708" i="4"/>
  <c r="AC708" i="4"/>
  <c r="Z708" i="4"/>
  <c r="Y732" i="4"/>
  <c r="AC732" i="4"/>
  <c r="AA732" i="4"/>
  <c r="Z732" i="4"/>
  <c r="Y752" i="4"/>
  <c r="AC752" i="4"/>
  <c r="AA752" i="4"/>
  <c r="Z752" i="4"/>
  <c r="AC760" i="4"/>
  <c r="Z760" i="4"/>
  <c r="Y760" i="4"/>
  <c r="AA760" i="4"/>
  <c r="AC768" i="4"/>
  <c r="Z768" i="4"/>
  <c r="Y768" i="4"/>
  <c r="AA768" i="4"/>
  <c r="AC776" i="4"/>
  <c r="Z776" i="4"/>
  <c r="Y776" i="4"/>
  <c r="AA776" i="4"/>
  <c r="AC784" i="4"/>
  <c r="Z784" i="4"/>
  <c r="Y784" i="4"/>
  <c r="AA784" i="4"/>
  <c r="Z705" i="4"/>
  <c r="AC705" i="4"/>
  <c r="AA705" i="4"/>
  <c r="Y705" i="4"/>
  <c r="AC721" i="4"/>
  <c r="AA721" i="4"/>
  <c r="Z721" i="4"/>
  <c r="Y721" i="4"/>
  <c r="AC737" i="4"/>
  <c r="AA737" i="4"/>
  <c r="Z737" i="4"/>
  <c r="Y737" i="4"/>
  <c r="AC753" i="4"/>
  <c r="AA753" i="4"/>
  <c r="Z753" i="4"/>
  <c r="Y753" i="4"/>
  <c r="AA722" i="4"/>
  <c r="Z722" i="4"/>
  <c r="Y722" i="4"/>
  <c r="AC722" i="4"/>
  <c r="AA738" i="4"/>
  <c r="Z738" i="4"/>
  <c r="Y738" i="4"/>
  <c r="AC738" i="4"/>
  <c r="Y787" i="4"/>
  <c r="AA787" i="4"/>
  <c r="AC787" i="4"/>
  <c r="Z787" i="4"/>
  <c r="Z711" i="4"/>
  <c r="AC711" i="4"/>
  <c r="AA711" i="4"/>
  <c r="Y711" i="4"/>
  <c r="Z727" i="4"/>
  <c r="Y727" i="4"/>
  <c r="AC727" i="4"/>
  <c r="AA727" i="4"/>
  <c r="Z743" i="4"/>
  <c r="Y743" i="4"/>
  <c r="AC743" i="4"/>
  <c r="AA743" i="4"/>
  <c r="AA761" i="4"/>
  <c r="AC761" i="4"/>
  <c r="Z761" i="4"/>
  <c r="Y761" i="4"/>
  <c r="AA777" i="4"/>
  <c r="AC777" i="4"/>
  <c r="Z777" i="4"/>
  <c r="Y777" i="4"/>
  <c r="Y811" i="4"/>
  <c r="AC811" i="4"/>
  <c r="AA811" i="4"/>
  <c r="Z811" i="4"/>
  <c r="Y827" i="4"/>
  <c r="AC827" i="4"/>
  <c r="AA827" i="4"/>
  <c r="Z827" i="4"/>
  <c r="Y843" i="4"/>
  <c r="AC843" i="4"/>
  <c r="AA843" i="4"/>
  <c r="Z843" i="4"/>
  <c r="AC788" i="4"/>
  <c r="Z788" i="4"/>
  <c r="AA788" i="4"/>
  <c r="Y788" i="4"/>
  <c r="AC804" i="4"/>
  <c r="AA804" i="4"/>
  <c r="Z804" i="4"/>
  <c r="Y804" i="4"/>
  <c r="AC820" i="4"/>
  <c r="AA820" i="4"/>
  <c r="Z820" i="4"/>
  <c r="Y820" i="4"/>
  <c r="AC836" i="4"/>
  <c r="AA836" i="4"/>
  <c r="Z836" i="4"/>
  <c r="Y836" i="4"/>
  <c r="AA864" i="4"/>
  <c r="Y864" i="4"/>
  <c r="AC864" i="4"/>
  <c r="Z864" i="4"/>
  <c r="AA801" i="4"/>
  <c r="Z801" i="4"/>
  <c r="Y801" i="4"/>
  <c r="AC801" i="4"/>
  <c r="AA817" i="4"/>
  <c r="Z817" i="4"/>
  <c r="Y817" i="4"/>
  <c r="AC817" i="4"/>
  <c r="AA833" i="4"/>
  <c r="Z833" i="4"/>
  <c r="Y833" i="4"/>
  <c r="AC833" i="4"/>
  <c r="AA872" i="4"/>
  <c r="Y872" i="4"/>
  <c r="AC872" i="4"/>
  <c r="Z872" i="4"/>
  <c r="Z766" i="4"/>
  <c r="AC766" i="4"/>
  <c r="AA766" i="4"/>
  <c r="Y766" i="4"/>
  <c r="Z782" i="4"/>
  <c r="AC782" i="4"/>
  <c r="AA782" i="4"/>
  <c r="Y782" i="4"/>
  <c r="Z798" i="4"/>
  <c r="Y798" i="4"/>
  <c r="AC798" i="4"/>
  <c r="AA798" i="4"/>
  <c r="Z814" i="4"/>
  <c r="Y814" i="4"/>
  <c r="AC814" i="4"/>
  <c r="AA814" i="4"/>
  <c r="Z830" i="4"/>
  <c r="Y830" i="4"/>
  <c r="AC830" i="4"/>
  <c r="AA830" i="4"/>
  <c r="AA860" i="4"/>
  <c r="Y860" i="4"/>
  <c r="AC860" i="4"/>
  <c r="Z860" i="4"/>
  <c r="Y854" i="4"/>
  <c r="AA854" i="4"/>
  <c r="Z854" i="4"/>
  <c r="AC854" i="4"/>
  <c r="Y870" i="4"/>
  <c r="AA870" i="4"/>
  <c r="Z870" i="4"/>
  <c r="AC870" i="4"/>
  <c r="Y886" i="4"/>
  <c r="AC886" i="4"/>
  <c r="AA886" i="4"/>
  <c r="Z886" i="4"/>
  <c r="AC855" i="4"/>
  <c r="Z855" i="4"/>
  <c r="Y855" i="4"/>
  <c r="AA855" i="4"/>
  <c r="AC871" i="4"/>
  <c r="Z871" i="4"/>
  <c r="Y871" i="4"/>
  <c r="AA871" i="4"/>
  <c r="AC887" i="4"/>
  <c r="Y887" i="4"/>
  <c r="AA887" i="4"/>
  <c r="Z887" i="4"/>
  <c r="Z853" i="4"/>
  <c r="AC853" i="4"/>
  <c r="AA853" i="4"/>
  <c r="Y853" i="4"/>
  <c r="Z869" i="4"/>
  <c r="AC869" i="4"/>
  <c r="AA869" i="4"/>
  <c r="Y869" i="4"/>
  <c r="Z885" i="4"/>
  <c r="AC885" i="4"/>
  <c r="AA885" i="4"/>
  <c r="Y885" i="4"/>
  <c r="Y902" i="4"/>
  <c r="AC902" i="4"/>
  <c r="AA902" i="4"/>
  <c r="Z902" i="4"/>
  <c r="AC923" i="4"/>
  <c r="Y923" i="4"/>
  <c r="AA923" i="4"/>
  <c r="Z923" i="4"/>
  <c r="AA956" i="4"/>
  <c r="Y956" i="4"/>
  <c r="AC956" i="4"/>
  <c r="Z956" i="4"/>
  <c r="AC907" i="4"/>
  <c r="AA907" i="4"/>
  <c r="Z907" i="4"/>
  <c r="Y907" i="4"/>
  <c r="AA920" i="4"/>
  <c r="AC920" i="4"/>
  <c r="Z920" i="4"/>
  <c r="Y920" i="4"/>
  <c r="AA892" i="4"/>
  <c r="Z892" i="4"/>
  <c r="AC892" i="4"/>
  <c r="Y892" i="4"/>
  <c r="AA908" i="4"/>
  <c r="Z908" i="4"/>
  <c r="Y908" i="4"/>
  <c r="AC908" i="4"/>
  <c r="AA940" i="4"/>
  <c r="AC940" i="4"/>
  <c r="Y940" i="4"/>
  <c r="Z940" i="4"/>
  <c r="Z893" i="4"/>
  <c r="Y893" i="4"/>
  <c r="AC893" i="4"/>
  <c r="AA893" i="4"/>
  <c r="Z909" i="4"/>
  <c r="Y909" i="4"/>
  <c r="AC909" i="4"/>
  <c r="AA909" i="4"/>
  <c r="AC935" i="4"/>
  <c r="Y935" i="4"/>
  <c r="AA935" i="4"/>
  <c r="Z935" i="4"/>
  <c r="Y926" i="4"/>
  <c r="Z926" i="4"/>
  <c r="AC926" i="4"/>
  <c r="AA926" i="4"/>
  <c r="Y942" i="4"/>
  <c r="Z942" i="4"/>
  <c r="AC942" i="4"/>
  <c r="AA942" i="4"/>
  <c r="AC951" i="4"/>
  <c r="Z951" i="4"/>
  <c r="Y951" i="4"/>
  <c r="AA951" i="4"/>
  <c r="Z925" i="4"/>
  <c r="AA925" i="4"/>
  <c r="AC925" i="4"/>
  <c r="Y925" i="4"/>
  <c r="Z941" i="4"/>
  <c r="AA941" i="4"/>
  <c r="AC941" i="4"/>
  <c r="Y941" i="4"/>
  <c r="Z957" i="4"/>
  <c r="AC957" i="4"/>
  <c r="AA957" i="4"/>
  <c r="Y957" i="4"/>
  <c r="AC190" i="4"/>
  <c r="Y190" i="4"/>
  <c r="AA190" i="4"/>
  <c r="Z190" i="4"/>
  <c r="AC182" i="4"/>
  <c r="Y182" i="4"/>
  <c r="AA182" i="4"/>
  <c r="Z182" i="4"/>
  <c r="AC176" i="4"/>
  <c r="AA176" i="4"/>
  <c r="Z176" i="4"/>
  <c r="Y176" i="4"/>
  <c r="AC160" i="4"/>
  <c r="AA160" i="4"/>
  <c r="Z160" i="4"/>
  <c r="Y160" i="4"/>
  <c r="AC144" i="4"/>
  <c r="AA144" i="4"/>
  <c r="Z144" i="4"/>
  <c r="Y144" i="4"/>
  <c r="AC127" i="4"/>
  <c r="AA127" i="4"/>
  <c r="Z127" i="4"/>
  <c r="Y127" i="4"/>
  <c r="AC86" i="4"/>
  <c r="AA86" i="4"/>
  <c r="Z86" i="4"/>
  <c r="Y86" i="4"/>
  <c r="AC118" i="4"/>
  <c r="AA118" i="4"/>
  <c r="Z118" i="4"/>
  <c r="Y118" i="4"/>
  <c r="AC58" i="4"/>
  <c r="AA58" i="4"/>
  <c r="Z58" i="4"/>
  <c r="Y58" i="4"/>
  <c r="AA323" i="4"/>
  <c r="Z323" i="4"/>
  <c r="Y323" i="4"/>
  <c r="AC323" i="4"/>
  <c r="Y306" i="4"/>
  <c r="AC306" i="4"/>
  <c r="AA306" i="4"/>
  <c r="Z306" i="4"/>
  <c r="Y274" i="4"/>
  <c r="AC274" i="4"/>
  <c r="AA274" i="4"/>
  <c r="Z274" i="4"/>
  <c r="Y238" i="4"/>
  <c r="AC238" i="4"/>
  <c r="AA238" i="4"/>
  <c r="Z238" i="4"/>
  <c r="Y206" i="4"/>
  <c r="AC206" i="4"/>
  <c r="AA206" i="4"/>
  <c r="Z206" i="4"/>
  <c r="AA187" i="4"/>
  <c r="Z187" i="4"/>
  <c r="Y187" i="4"/>
  <c r="AC187" i="4"/>
  <c r="Y171" i="4"/>
  <c r="AC171" i="4"/>
  <c r="AA171" i="4"/>
  <c r="Z171" i="4"/>
  <c r="Y155" i="4"/>
  <c r="AC155" i="4"/>
  <c r="AA155" i="4"/>
  <c r="Z155" i="4"/>
  <c r="Y139" i="4"/>
  <c r="AC139" i="4"/>
  <c r="AA139" i="4"/>
  <c r="Z139" i="4"/>
  <c r="Y122" i="4"/>
  <c r="AC122" i="4"/>
  <c r="AA122" i="4"/>
  <c r="Z122" i="4"/>
  <c r="Y84" i="4"/>
  <c r="AA84" i="4"/>
  <c r="Z84" i="4"/>
  <c r="Y70" i="4"/>
  <c r="AC70" i="4"/>
  <c r="AA70" i="4"/>
  <c r="Z70" i="4"/>
  <c r="Y57" i="4"/>
  <c r="AC57" i="4"/>
  <c r="AA57" i="4"/>
  <c r="Z57" i="4"/>
  <c r="Y43" i="4"/>
  <c r="AC43" i="4"/>
  <c r="AA43" i="4"/>
  <c r="Z43" i="4"/>
  <c r="Y24" i="4"/>
  <c r="AC24" i="4"/>
  <c r="AA24" i="4"/>
  <c r="Z24" i="4"/>
  <c r="AC28" i="4"/>
  <c r="AA28" i="4"/>
  <c r="Z28" i="4"/>
  <c r="Y28" i="4"/>
  <c r="AC40" i="4"/>
  <c r="AA40" i="4"/>
  <c r="Z40" i="4"/>
  <c r="Y40" i="4"/>
  <c r="Y51" i="4"/>
  <c r="AC51" i="4"/>
  <c r="AA51" i="4"/>
  <c r="Z51" i="4"/>
  <c r="AA103" i="4"/>
  <c r="Z103" i="4"/>
  <c r="Y103" i="4"/>
  <c r="AC103" i="4"/>
  <c r="AA22" i="4"/>
  <c r="Z22" i="4"/>
  <c r="Y22" i="4"/>
  <c r="AC22" i="4"/>
  <c r="AA41" i="4"/>
  <c r="Z41" i="4"/>
  <c r="Y41" i="4"/>
  <c r="AC41" i="4"/>
  <c r="AC52" i="4"/>
  <c r="AA52" i="4"/>
  <c r="Z52" i="4"/>
  <c r="Y52" i="4"/>
  <c r="Z55" i="4"/>
  <c r="Y55" i="4"/>
  <c r="AC55" i="4"/>
  <c r="AA55" i="4"/>
  <c r="Y102" i="4"/>
  <c r="AC102" i="4"/>
  <c r="AA102" i="4"/>
  <c r="Z102" i="4"/>
  <c r="Y108" i="4"/>
  <c r="AC108" i="4"/>
  <c r="AA108" i="4"/>
  <c r="Z108" i="4"/>
  <c r="Z154" i="4"/>
  <c r="Y154" i="4"/>
  <c r="AC154" i="4"/>
  <c r="AA154" i="4"/>
  <c r="Y286" i="4"/>
  <c r="AC286" i="4"/>
  <c r="AA286" i="4"/>
  <c r="Z286" i="4"/>
  <c r="AA153" i="4"/>
  <c r="Z153" i="4"/>
  <c r="Y153" i="4"/>
  <c r="AC153" i="4"/>
  <c r="AA66" i="4"/>
  <c r="Z66" i="4"/>
  <c r="Y66" i="4"/>
  <c r="AC66" i="4"/>
  <c r="AC215" i="4"/>
  <c r="AA215" i="4"/>
  <c r="Z215" i="4"/>
  <c r="Y215" i="4"/>
  <c r="Z150" i="4"/>
  <c r="Y150" i="4"/>
  <c r="AC150" i="4"/>
  <c r="AA150" i="4"/>
  <c r="Z95" i="4"/>
  <c r="Y95" i="4"/>
  <c r="AC95" i="4"/>
  <c r="AA95" i="4"/>
  <c r="Z80" i="4"/>
  <c r="Y80" i="4"/>
  <c r="AC80" i="4"/>
  <c r="AA80" i="4"/>
  <c r="Z116" i="4"/>
  <c r="Y116" i="4"/>
  <c r="AC116" i="4"/>
  <c r="AA116" i="4"/>
  <c r="Y242" i="4"/>
  <c r="AC242" i="4"/>
  <c r="AA242" i="4"/>
  <c r="Z242" i="4"/>
  <c r="Y210" i="4"/>
  <c r="AC210" i="4"/>
  <c r="AA210" i="4"/>
  <c r="Z210" i="4"/>
  <c r="AA165" i="4"/>
  <c r="Z165" i="4"/>
  <c r="Y165" i="4"/>
  <c r="AC165" i="4"/>
  <c r="AA149" i="4"/>
  <c r="Z149" i="4"/>
  <c r="Y149" i="4"/>
  <c r="AC149" i="4"/>
  <c r="AA132" i="4"/>
  <c r="Z132" i="4"/>
  <c r="Y132" i="4"/>
  <c r="AC132" i="4"/>
  <c r="AA120" i="4"/>
  <c r="Z120" i="4"/>
  <c r="Y120" i="4"/>
  <c r="AC120" i="4"/>
  <c r="AA75" i="4"/>
  <c r="Z75" i="4"/>
  <c r="Y75" i="4"/>
  <c r="AC75" i="4"/>
  <c r="AA62" i="4"/>
  <c r="Z62" i="4"/>
  <c r="Y62" i="4"/>
  <c r="AC62" i="4"/>
  <c r="AA97" i="4"/>
  <c r="Z97" i="4"/>
  <c r="Y97" i="4"/>
  <c r="AC97" i="4"/>
  <c r="Z42" i="4"/>
  <c r="Y42" i="4"/>
  <c r="AC42" i="4"/>
  <c r="AA42" i="4"/>
  <c r="Z105" i="4"/>
  <c r="Y105" i="4"/>
  <c r="AC105" i="4"/>
  <c r="AA105" i="4"/>
  <c r="Z16" i="4"/>
  <c r="Y16" i="4"/>
  <c r="AC16" i="4"/>
  <c r="AA16" i="4"/>
  <c r="AC203" i="4"/>
  <c r="AA203" i="4"/>
  <c r="Z203" i="4"/>
  <c r="Y203" i="4"/>
  <c r="AC219" i="4"/>
  <c r="AA219" i="4"/>
  <c r="Z219" i="4"/>
  <c r="Y219" i="4"/>
  <c r="AC235" i="4"/>
  <c r="AA235" i="4"/>
  <c r="Z235" i="4"/>
  <c r="Y235" i="4"/>
  <c r="AC251" i="4"/>
  <c r="AA251" i="4"/>
  <c r="Z251" i="4"/>
  <c r="Y251" i="4"/>
  <c r="AC267" i="4"/>
  <c r="AA267" i="4"/>
  <c r="Z267" i="4"/>
  <c r="Y267" i="4"/>
  <c r="AC283" i="4"/>
  <c r="AA283" i="4"/>
  <c r="Z283" i="4"/>
  <c r="Y283" i="4"/>
  <c r="AC299" i="4"/>
  <c r="AA299" i="4"/>
  <c r="Z299" i="4"/>
  <c r="Y299" i="4"/>
  <c r="Y317" i="4"/>
  <c r="AC317" i="4"/>
  <c r="AA317" i="4"/>
  <c r="Z317" i="4"/>
  <c r="Y325" i="4"/>
  <c r="AC325" i="4"/>
  <c r="AA325" i="4"/>
  <c r="Z325" i="4"/>
  <c r="Y333" i="4"/>
  <c r="AC333" i="4"/>
  <c r="AA333" i="4"/>
  <c r="Z333" i="4"/>
  <c r="Y345" i="4"/>
  <c r="AC345" i="4"/>
  <c r="AA345" i="4"/>
  <c r="Z345" i="4"/>
  <c r="Y365" i="4"/>
  <c r="AC365" i="4"/>
  <c r="AA365" i="4"/>
  <c r="Z365" i="4"/>
  <c r="Z180" i="4"/>
  <c r="AC180" i="4"/>
  <c r="AA180" i="4"/>
  <c r="Y180" i="4"/>
  <c r="Z196" i="4"/>
  <c r="AC196" i="4"/>
  <c r="AA196" i="4"/>
  <c r="Y196" i="4"/>
  <c r="AA212" i="4"/>
  <c r="Z212" i="4"/>
  <c r="Y212" i="4"/>
  <c r="AC212" i="4"/>
  <c r="AA228" i="4"/>
  <c r="Z228" i="4"/>
  <c r="Y228" i="4"/>
  <c r="AC228" i="4"/>
  <c r="AA244" i="4"/>
  <c r="Z244" i="4"/>
  <c r="Y244" i="4"/>
  <c r="AC244" i="4"/>
  <c r="AA260" i="4"/>
  <c r="Z260" i="4"/>
  <c r="Y260" i="4"/>
  <c r="AC260" i="4"/>
  <c r="AA276" i="4"/>
  <c r="Z276" i="4"/>
  <c r="Y276" i="4"/>
  <c r="AC276" i="4"/>
  <c r="AA292" i="4"/>
  <c r="Z292" i="4"/>
  <c r="Y292" i="4"/>
  <c r="AC292" i="4"/>
  <c r="AA308" i="4"/>
  <c r="Z308" i="4"/>
  <c r="Y308" i="4"/>
  <c r="AC308" i="4"/>
  <c r="Z209" i="4"/>
  <c r="Y209" i="4"/>
  <c r="AC209" i="4"/>
  <c r="AA209" i="4"/>
  <c r="Z225" i="4"/>
  <c r="Y225" i="4"/>
  <c r="AC225" i="4"/>
  <c r="AA225" i="4"/>
  <c r="Z241" i="4"/>
  <c r="Y241" i="4"/>
  <c r="AC241" i="4"/>
  <c r="AA241" i="4"/>
  <c r="Z257" i="4"/>
  <c r="Y257" i="4"/>
  <c r="AC257" i="4"/>
  <c r="AA257" i="4"/>
  <c r="Z273" i="4"/>
  <c r="Y273" i="4"/>
  <c r="AC273" i="4"/>
  <c r="AA273" i="4"/>
  <c r="Z289" i="4"/>
  <c r="Y289" i="4"/>
  <c r="AC289" i="4"/>
  <c r="AA289" i="4"/>
  <c r="Z305" i="4"/>
  <c r="Y305" i="4"/>
  <c r="AC305" i="4"/>
  <c r="AA305" i="4"/>
  <c r="Y341" i="4"/>
  <c r="AC341" i="4"/>
  <c r="AA341" i="4"/>
  <c r="Z341" i="4"/>
  <c r="Y385" i="4"/>
  <c r="AC385" i="4"/>
  <c r="AA385" i="4"/>
  <c r="Z385" i="4"/>
  <c r="Y405" i="4"/>
  <c r="AC405" i="4"/>
  <c r="AA405" i="4"/>
  <c r="Z405" i="4"/>
  <c r="Y421" i="4"/>
  <c r="AC421" i="4"/>
  <c r="AA421" i="4"/>
  <c r="Z421" i="4"/>
  <c r="Y437" i="4"/>
  <c r="AC437" i="4"/>
  <c r="AA437" i="4"/>
  <c r="Z437" i="4"/>
  <c r="Y453" i="4"/>
  <c r="AC453" i="4"/>
  <c r="AA453" i="4"/>
  <c r="Z453" i="4"/>
  <c r="Y469" i="4"/>
  <c r="AC469" i="4"/>
  <c r="AA469" i="4"/>
  <c r="Z469" i="4"/>
  <c r="Y485" i="4"/>
  <c r="AC485" i="4"/>
  <c r="AA485" i="4"/>
  <c r="Z485" i="4"/>
  <c r="AC346" i="4"/>
  <c r="AA346" i="4"/>
  <c r="Z346" i="4"/>
  <c r="Y346" i="4"/>
  <c r="AC362" i="4"/>
  <c r="AA362" i="4"/>
  <c r="Z362" i="4"/>
  <c r="Y362" i="4"/>
  <c r="AC378" i="4"/>
  <c r="AA378" i="4"/>
  <c r="Z378" i="4"/>
  <c r="Y378" i="4"/>
  <c r="AC394" i="4"/>
  <c r="AA394" i="4"/>
  <c r="Z394" i="4"/>
  <c r="Y394" i="4"/>
  <c r="AC410" i="4"/>
  <c r="AA410" i="4"/>
  <c r="Z410" i="4"/>
  <c r="Y410" i="4"/>
  <c r="AC426" i="4"/>
  <c r="AA426" i="4"/>
  <c r="Z426" i="4"/>
  <c r="Y426" i="4"/>
  <c r="AC442" i="4"/>
  <c r="AA442" i="4"/>
  <c r="Z442" i="4"/>
  <c r="Y442" i="4"/>
  <c r="AC458" i="4"/>
  <c r="AA458" i="4"/>
  <c r="Z458" i="4"/>
  <c r="Y458" i="4"/>
  <c r="AC474" i="4"/>
  <c r="AA474" i="4"/>
  <c r="Z474" i="4"/>
  <c r="Y474" i="4"/>
  <c r="AA490" i="4"/>
  <c r="Y490" i="4"/>
  <c r="Z490" i="4"/>
  <c r="AC490" i="4"/>
  <c r="AA351" i="4"/>
  <c r="Z351" i="4"/>
  <c r="Y351" i="4"/>
  <c r="AC351" i="4"/>
  <c r="AA367" i="4"/>
  <c r="Z367" i="4"/>
  <c r="Y367" i="4"/>
  <c r="AC367" i="4"/>
  <c r="AA383" i="4"/>
  <c r="Z383" i="4"/>
  <c r="Y383" i="4"/>
  <c r="AC383" i="4"/>
  <c r="AA399" i="4"/>
  <c r="Z399" i="4"/>
  <c r="Y399" i="4"/>
  <c r="AC399" i="4"/>
  <c r="AA415" i="4"/>
  <c r="Z415" i="4"/>
  <c r="Y415" i="4"/>
  <c r="AC415" i="4"/>
  <c r="AA431" i="4"/>
  <c r="Z431" i="4"/>
  <c r="Y431" i="4"/>
  <c r="AC431" i="4"/>
  <c r="AA447" i="4"/>
  <c r="Z447" i="4"/>
  <c r="Y447" i="4"/>
  <c r="AC447" i="4"/>
  <c r="AA463" i="4"/>
  <c r="Z463" i="4"/>
  <c r="Y463" i="4"/>
  <c r="AC463" i="4"/>
  <c r="AA479" i="4"/>
  <c r="Z479" i="4"/>
  <c r="Y479" i="4"/>
  <c r="AC479" i="4"/>
  <c r="Y500" i="4"/>
  <c r="AC500" i="4"/>
  <c r="AA500" i="4"/>
  <c r="Z500" i="4"/>
  <c r="Z328" i="4"/>
  <c r="AC328" i="4"/>
  <c r="AA328" i="4"/>
  <c r="Y328" i="4"/>
  <c r="Z344" i="4"/>
  <c r="Y344" i="4"/>
  <c r="AC344" i="4"/>
  <c r="AA344" i="4"/>
  <c r="Z360" i="4"/>
  <c r="Y360" i="4"/>
  <c r="AC360" i="4"/>
  <c r="AA360" i="4"/>
  <c r="Z376" i="4"/>
  <c r="Y376" i="4"/>
  <c r="AC376" i="4"/>
  <c r="AA376" i="4"/>
  <c r="Z392" i="4"/>
  <c r="Y392" i="4"/>
  <c r="AC392" i="4"/>
  <c r="AA392" i="4"/>
  <c r="Z408" i="4"/>
  <c r="Y408" i="4"/>
  <c r="AC408" i="4"/>
  <c r="AA408" i="4"/>
  <c r="Z424" i="4"/>
  <c r="Y424" i="4"/>
  <c r="AC424" i="4"/>
  <c r="AA424" i="4"/>
  <c r="Z440" i="4"/>
  <c r="Y440" i="4"/>
  <c r="AC440" i="4"/>
  <c r="AA440" i="4"/>
  <c r="Z456" i="4"/>
  <c r="Y456" i="4"/>
  <c r="AC456" i="4"/>
  <c r="AA456" i="4"/>
  <c r="Z472" i="4"/>
  <c r="Y472" i="4"/>
  <c r="AC472" i="4"/>
  <c r="AA472" i="4"/>
  <c r="Z488" i="4"/>
  <c r="Y488" i="4"/>
  <c r="AC488" i="4"/>
  <c r="AA488" i="4"/>
  <c r="AC505" i="4"/>
  <c r="AA505" i="4"/>
  <c r="Z505" i="4"/>
  <c r="Y505" i="4"/>
  <c r="Y521" i="4"/>
  <c r="AC521" i="4"/>
  <c r="AA521" i="4"/>
  <c r="Z521" i="4"/>
  <c r="Y537" i="4"/>
  <c r="AC537" i="4"/>
  <c r="AA537" i="4"/>
  <c r="Z537" i="4"/>
  <c r="Y553" i="4"/>
  <c r="AC553" i="4"/>
  <c r="AA553" i="4"/>
  <c r="Z553" i="4"/>
  <c r="Y573" i="4"/>
  <c r="AA573" i="4"/>
  <c r="AC573" i="4"/>
  <c r="Z573" i="4"/>
  <c r="AA494" i="4"/>
  <c r="Z494" i="4"/>
  <c r="Y494" i="4"/>
  <c r="AC494" i="4"/>
  <c r="AC510" i="4"/>
  <c r="AA510" i="4"/>
  <c r="Z510" i="4"/>
  <c r="Y510" i="4"/>
  <c r="AC526" i="4"/>
  <c r="AA526" i="4"/>
  <c r="Z526" i="4"/>
  <c r="Y526" i="4"/>
  <c r="AC542" i="4"/>
  <c r="AA542" i="4"/>
  <c r="Z542" i="4"/>
  <c r="Y542" i="4"/>
  <c r="AC558" i="4"/>
  <c r="AA558" i="4"/>
  <c r="Z558" i="4"/>
  <c r="Y558" i="4"/>
  <c r="AC595" i="4"/>
  <c r="AA595" i="4"/>
  <c r="Y595" i="4"/>
  <c r="Z595" i="4"/>
  <c r="Z503" i="4"/>
  <c r="Y503" i="4"/>
  <c r="AC503" i="4"/>
  <c r="AA503" i="4"/>
  <c r="AA519" i="4"/>
  <c r="Z519" i="4"/>
  <c r="Y519" i="4"/>
  <c r="AC519" i="4"/>
  <c r="AA535" i="4"/>
  <c r="Z535" i="4"/>
  <c r="Y535" i="4"/>
  <c r="AC535" i="4"/>
  <c r="AA551" i="4"/>
  <c r="Z551" i="4"/>
  <c r="Y551" i="4"/>
  <c r="AC551" i="4"/>
  <c r="AA567" i="4"/>
  <c r="Z567" i="4"/>
  <c r="Y567" i="4"/>
  <c r="AC567" i="4"/>
  <c r="Z508" i="4"/>
  <c r="Y508" i="4"/>
  <c r="AC508" i="4"/>
  <c r="AA508" i="4"/>
  <c r="Z524" i="4"/>
  <c r="Y524" i="4"/>
  <c r="AC524" i="4"/>
  <c r="AA524" i="4"/>
  <c r="Z540" i="4"/>
  <c r="Y540" i="4"/>
  <c r="AC540" i="4"/>
  <c r="AA540" i="4"/>
  <c r="Z556" i="4"/>
  <c r="Y556" i="4"/>
  <c r="AC556" i="4"/>
  <c r="AA556" i="4"/>
  <c r="Y569" i="4"/>
  <c r="AA569" i="4"/>
  <c r="AC569" i="4"/>
  <c r="Z569" i="4"/>
  <c r="Y578" i="4"/>
  <c r="AC578" i="4"/>
  <c r="Z578" i="4"/>
  <c r="AA578" i="4"/>
  <c r="Y594" i="4"/>
  <c r="AC594" i="4"/>
  <c r="Z594" i="4"/>
  <c r="AA594" i="4"/>
  <c r="Y610" i="4"/>
  <c r="AC610" i="4"/>
  <c r="AA610" i="4"/>
  <c r="Z610" i="4"/>
  <c r="Y626" i="4"/>
  <c r="AC626" i="4"/>
  <c r="AA626" i="4"/>
  <c r="Z626" i="4"/>
  <c r="Y642" i="4"/>
  <c r="AC642" i="4"/>
  <c r="AA642" i="4"/>
  <c r="Z642" i="4"/>
  <c r="AC607" i="4"/>
  <c r="AA607" i="4"/>
  <c r="Z607" i="4"/>
  <c r="Y607" i="4"/>
  <c r="AC623" i="4"/>
  <c r="AA623" i="4"/>
  <c r="Z623" i="4"/>
  <c r="Y623" i="4"/>
  <c r="AC639" i="4"/>
  <c r="AA639" i="4"/>
  <c r="Z639" i="4"/>
  <c r="Y639" i="4"/>
  <c r="AC666" i="4"/>
  <c r="AA666" i="4"/>
  <c r="Y666" i="4"/>
  <c r="Z666" i="4"/>
  <c r="AA584" i="4"/>
  <c r="Z584" i="4"/>
  <c r="AC584" i="4"/>
  <c r="Y584" i="4"/>
  <c r="AA600" i="4"/>
  <c r="Z600" i="4"/>
  <c r="AC600" i="4"/>
  <c r="Y600" i="4"/>
  <c r="AA616" i="4"/>
  <c r="Z616" i="4"/>
  <c r="Y616" i="4"/>
  <c r="AC616" i="4"/>
  <c r="AA632" i="4"/>
  <c r="Z632" i="4"/>
  <c r="Y632" i="4"/>
  <c r="AC632" i="4"/>
  <c r="Y657" i="4"/>
  <c r="AC657" i="4"/>
  <c r="AA657" i="4"/>
  <c r="Z657" i="4"/>
  <c r="Z589" i="4"/>
  <c r="Y589" i="4"/>
  <c r="AA589" i="4"/>
  <c r="AC589" i="4"/>
  <c r="Z605" i="4"/>
  <c r="Y605" i="4"/>
  <c r="AC605" i="4"/>
  <c r="AA605" i="4"/>
  <c r="Z621" i="4"/>
  <c r="Y621" i="4"/>
  <c r="AC621" i="4"/>
  <c r="AA621" i="4"/>
  <c r="Z637" i="4"/>
  <c r="Y637" i="4"/>
  <c r="AC637" i="4"/>
  <c r="AA637" i="4"/>
  <c r="Y661" i="4"/>
  <c r="AC661" i="4"/>
  <c r="Z661" i="4"/>
  <c r="AA661" i="4"/>
  <c r="Y677" i="4"/>
  <c r="AC677" i="4"/>
  <c r="AA677" i="4"/>
  <c r="Z677" i="4"/>
  <c r="Y693" i="4"/>
  <c r="AC693" i="4"/>
  <c r="AA693" i="4"/>
  <c r="Z693" i="4"/>
  <c r="Y702" i="4"/>
  <c r="Z702" i="4"/>
  <c r="AC702" i="4"/>
  <c r="AA702" i="4"/>
  <c r="AC674" i="4"/>
  <c r="AA674" i="4"/>
  <c r="Z674" i="4"/>
  <c r="Y674" i="4"/>
  <c r="AC690" i="4"/>
  <c r="AA690" i="4"/>
  <c r="Z690" i="4"/>
  <c r="Y690" i="4"/>
  <c r="Y728" i="4"/>
  <c r="AC728" i="4"/>
  <c r="AA728" i="4"/>
  <c r="Z728" i="4"/>
  <c r="AA655" i="4"/>
  <c r="Z655" i="4"/>
  <c r="AC655" i="4"/>
  <c r="Y655" i="4"/>
  <c r="AA671" i="4"/>
  <c r="Z671" i="4"/>
  <c r="Y671" i="4"/>
  <c r="AC671" i="4"/>
  <c r="AA687" i="4"/>
  <c r="Z687" i="4"/>
  <c r="Y687" i="4"/>
  <c r="AC687" i="4"/>
  <c r="Z648" i="4"/>
  <c r="Y648" i="4"/>
  <c r="AC648" i="4"/>
  <c r="AA648" i="4"/>
  <c r="Z664" i="4"/>
  <c r="Y664" i="4"/>
  <c r="AA664" i="4"/>
  <c r="AC664" i="4"/>
  <c r="Z680" i="4"/>
  <c r="Y680" i="4"/>
  <c r="AC680" i="4"/>
  <c r="AA680" i="4"/>
  <c r="Z696" i="4"/>
  <c r="Y696" i="4"/>
  <c r="AC696" i="4"/>
  <c r="AA696" i="4"/>
  <c r="Y712" i="4"/>
  <c r="AA712" i="4"/>
  <c r="AC712" i="4"/>
  <c r="Z712" i="4"/>
  <c r="Y740" i="4"/>
  <c r="AC740" i="4"/>
  <c r="AA740" i="4"/>
  <c r="Z740" i="4"/>
  <c r="Y755" i="4"/>
  <c r="Z755" i="4"/>
  <c r="AC755" i="4"/>
  <c r="AA755" i="4"/>
  <c r="Y763" i="4"/>
  <c r="Z763" i="4"/>
  <c r="AC763" i="4"/>
  <c r="AA763" i="4"/>
  <c r="Y771" i="4"/>
  <c r="Z771" i="4"/>
  <c r="AC771" i="4"/>
  <c r="AA771" i="4"/>
  <c r="Y779" i="4"/>
  <c r="Z779" i="4"/>
  <c r="AC779" i="4"/>
  <c r="AA779" i="4"/>
  <c r="AA789" i="4"/>
  <c r="Y789" i="4"/>
  <c r="AC789" i="4"/>
  <c r="Z789" i="4"/>
  <c r="AC709" i="4"/>
  <c r="Z709" i="4"/>
  <c r="AA709" i="4"/>
  <c r="Y709" i="4"/>
  <c r="AC725" i="4"/>
  <c r="AA725" i="4"/>
  <c r="Z725" i="4"/>
  <c r="Y725" i="4"/>
  <c r="AC741" i="4"/>
  <c r="AA741" i="4"/>
  <c r="Z741" i="4"/>
  <c r="Y741" i="4"/>
  <c r="Y795" i="4"/>
  <c r="AC795" i="4"/>
  <c r="AA795" i="4"/>
  <c r="Z795" i="4"/>
  <c r="AA726" i="4"/>
  <c r="Z726" i="4"/>
  <c r="Y726" i="4"/>
  <c r="AC726" i="4"/>
  <c r="AA742" i="4"/>
  <c r="Z742" i="4"/>
  <c r="Y742" i="4"/>
  <c r="AC742" i="4"/>
  <c r="Y791" i="4"/>
  <c r="AC791" i="4"/>
  <c r="AA791" i="4"/>
  <c r="Z791" i="4"/>
  <c r="Z715" i="4"/>
  <c r="Y715" i="4"/>
  <c r="AC715" i="4"/>
  <c r="AA715" i="4"/>
  <c r="Z731" i="4"/>
  <c r="Y731" i="4"/>
  <c r="AC731" i="4"/>
  <c r="AA731" i="4"/>
  <c r="Z747" i="4"/>
  <c r="Y747" i="4"/>
  <c r="AC747" i="4"/>
  <c r="AA747" i="4"/>
  <c r="AA765" i="4"/>
  <c r="AC765" i="4"/>
  <c r="Z765" i="4"/>
  <c r="Y765" i="4"/>
  <c r="AA781" i="4"/>
  <c r="AC781" i="4"/>
  <c r="Z781" i="4"/>
  <c r="Y781" i="4"/>
  <c r="Y815" i="4"/>
  <c r="AC815" i="4"/>
  <c r="AA815" i="4"/>
  <c r="Z815" i="4"/>
  <c r="Y831" i="4"/>
  <c r="AC831" i="4"/>
  <c r="AA831" i="4"/>
  <c r="Z831" i="4"/>
  <c r="AA848" i="4"/>
  <c r="Y848" i="4"/>
  <c r="AC848" i="4"/>
  <c r="Z848" i="4"/>
  <c r="AC792" i="4"/>
  <c r="AA792" i="4"/>
  <c r="Z792" i="4"/>
  <c r="Y792" i="4"/>
  <c r="AC808" i="4"/>
  <c r="AA808" i="4"/>
  <c r="Z808" i="4"/>
  <c r="Y808" i="4"/>
  <c r="AC824" i="4"/>
  <c r="AA824" i="4"/>
  <c r="Z824" i="4"/>
  <c r="Y824" i="4"/>
  <c r="AC840" i="4"/>
  <c r="AA840" i="4"/>
  <c r="Z840" i="4"/>
  <c r="Y840" i="4"/>
  <c r="AA876" i="4"/>
  <c r="Y876" i="4"/>
  <c r="AC876" i="4"/>
  <c r="Z876" i="4"/>
  <c r="AA805" i="4"/>
  <c r="Z805" i="4"/>
  <c r="Y805" i="4"/>
  <c r="AC805" i="4"/>
  <c r="AA821" i="4"/>
  <c r="Z821" i="4"/>
  <c r="Y821" i="4"/>
  <c r="AC821" i="4"/>
  <c r="AA837" i="4"/>
  <c r="Z837" i="4"/>
  <c r="Y837" i="4"/>
  <c r="AC837" i="4"/>
  <c r="Z754" i="4"/>
  <c r="AC754" i="4"/>
  <c r="AA754" i="4"/>
  <c r="Y754" i="4"/>
  <c r="Z770" i="4"/>
  <c r="AC770" i="4"/>
  <c r="AA770" i="4"/>
  <c r="Y770" i="4"/>
  <c r="Z786" i="4"/>
  <c r="AC786" i="4"/>
  <c r="Y786" i="4"/>
  <c r="AA786" i="4"/>
  <c r="Z802" i="4"/>
  <c r="Y802" i="4"/>
  <c r="AC802" i="4"/>
  <c r="AA802" i="4"/>
  <c r="Z818" i="4"/>
  <c r="Y818" i="4"/>
  <c r="AC818" i="4"/>
  <c r="AA818" i="4"/>
  <c r="Z834" i="4"/>
  <c r="Y834" i="4"/>
  <c r="AC834" i="4"/>
  <c r="AA834" i="4"/>
  <c r="AA868" i="4"/>
  <c r="Y868" i="4"/>
  <c r="AC868" i="4"/>
  <c r="Z868" i="4"/>
  <c r="Y858" i="4"/>
  <c r="AA858" i="4"/>
  <c r="Z858" i="4"/>
  <c r="AC858" i="4"/>
  <c r="Y874" i="4"/>
  <c r="AA874" i="4"/>
  <c r="Z874" i="4"/>
  <c r="AC874" i="4"/>
  <c r="AA888" i="4"/>
  <c r="Z888" i="4"/>
  <c r="Y888" i="4"/>
  <c r="AC888" i="4"/>
  <c r="AC859" i="4"/>
  <c r="Z859" i="4"/>
  <c r="Y859" i="4"/>
  <c r="AA859" i="4"/>
  <c r="AC875" i="4"/>
  <c r="Z875" i="4"/>
  <c r="Y875" i="4"/>
  <c r="AA875" i="4"/>
  <c r="Y890" i="4"/>
  <c r="AC890" i="4"/>
  <c r="Z890" i="4"/>
  <c r="AA890" i="4"/>
  <c r="Z857" i="4"/>
  <c r="AC857" i="4"/>
  <c r="AA857" i="4"/>
  <c r="Y857" i="4"/>
  <c r="Z873" i="4"/>
  <c r="AC873" i="4"/>
  <c r="AA873" i="4"/>
  <c r="Y873" i="4"/>
  <c r="AC891" i="4"/>
  <c r="AA891" i="4"/>
  <c r="Z891" i="4"/>
  <c r="Y891" i="4"/>
  <c r="Y906" i="4"/>
  <c r="AC906" i="4"/>
  <c r="AA906" i="4"/>
  <c r="Z906" i="4"/>
  <c r="AA932" i="4"/>
  <c r="AC932" i="4"/>
  <c r="Z932" i="4"/>
  <c r="Y932" i="4"/>
  <c r="AC895" i="4"/>
  <c r="AA895" i="4"/>
  <c r="Z895" i="4"/>
  <c r="Y895" i="4"/>
  <c r="AC911" i="4"/>
  <c r="AA911" i="4"/>
  <c r="Z911" i="4"/>
  <c r="Y911" i="4"/>
  <c r="AC927" i="4"/>
  <c r="Y927" i="4"/>
  <c r="Z927" i="4"/>
  <c r="AA927" i="4"/>
  <c r="AA896" i="4"/>
  <c r="Z896" i="4"/>
  <c r="Y896" i="4"/>
  <c r="AC896" i="4"/>
  <c r="AA912" i="4"/>
  <c r="Z912" i="4"/>
  <c r="Y912" i="4"/>
  <c r="AC912" i="4"/>
  <c r="AC947" i="4"/>
  <c r="Y947" i="4"/>
  <c r="AA947" i="4"/>
  <c r="Z947" i="4"/>
  <c r="Z897" i="4"/>
  <c r="Y897" i="4"/>
  <c r="AC897" i="4"/>
  <c r="AA897" i="4"/>
  <c r="Z913" i="4"/>
  <c r="Y913" i="4"/>
  <c r="AC913" i="4"/>
  <c r="AA913" i="4"/>
  <c r="AA944" i="4"/>
  <c r="AC944" i="4"/>
  <c r="Z944" i="4"/>
  <c r="Y944" i="4"/>
  <c r="Y930" i="4"/>
  <c r="Z930" i="4"/>
  <c r="AA930" i="4"/>
  <c r="AC930" i="4"/>
  <c r="Y946" i="4"/>
  <c r="Z946" i="4"/>
  <c r="AA946" i="4"/>
  <c r="AC946" i="4"/>
  <c r="AC955" i="4"/>
  <c r="Z955" i="4"/>
  <c r="Y955" i="4"/>
  <c r="AA955" i="4"/>
  <c r="Z929" i="4"/>
  <c r="AA929" i="4"/>
  <c r="AC929" i="4"/>
  <c r="Y929" i="4"/>
  <c r="Z945" i="4"/>
  <c r="AA945" i="4"/>
  <c r="AC945" i="4"/>
  <c r="Y945" i="4"/>
  <c r="Y197" i="4"/>
  <c r="AC197" i="4"/>
  <c r="AA197" i="4"/>
  <c r="Z197" i="4"/>
  <c r="Y189" i="4"/>
  <c r="AC189" i="4"/>
  <c r="AA189" i="4"/>
  <c r="Z189" i="4"/>
  <c r="Y181" i="4"/>
  <c r="AC181" i="4"/>
  <c r="AA181" i="4"/>
  <c r="Z181" i="4"/>
  <c r="AC172" i="4"/>
  <c r="AA172" i="4"/>
  <c r="Z172" i="4"/>
  <c r="Y172" i="4"/>
  <c r="AC156" i="4"/>
  <c r="AA156" i="4"/>
  <c r="Z156" i="4"/>
  <c r="Y156" i="4"/>
  <c r="AC140" i="4"/>
  <c r="AA140" i="4"/>
  <c r="Z140" i="4"/>
  <c r="Y140" i="4"/>
  <c r="AC123" i="4"/>
  <c r="AA123" i="4"/>
  <c r="Z123" i="4"/>
  <c r="Y123" i="4"/>
  <c r="AC82" i="4"/>
  <c r="AA82" i="4"/>
  <c r="Z82" i="4"/>
  <c r="Y82" i="4"/>
  <c r="AC68" i="4"/>
  <c r="AA68" i="4"/>
  <c r="Z68" i="4"/>
  <c r="Y68" i="4"/>
  <c r="AA335" i="4"/>
  <c r="Z335" i="4"/>
  <c r="Y335" i="4"/>
  <c r="AC335" i="4"/>
  <c r="AA319" i="4"/>
  <c r="Z319" i="4"/>
  <c r="Y319" i="4"/>
  <c r="AC319" i="4"/>
  <c r="Y298" i="4"/>
  <c r="AC298" i="4"/>
  <c r="AA298" i="4"/>
  <c r="Z298" i="4"/>
  <c r="Y266" i="4"/>
  <c r="AC266" i="4"/>
  <c r="AA266" i="4"/>
  <c r="Z266" i="4"/>
  <c r="Y230" i="4"/>
  <c r="AC230" i="4"/>
  <c r="AA230" i="4"/>
  <c r="Z230" i="4"/>
  <c r="AC199" i="4"/>
  <c r="AA199" i="4"/>
  <c r="Z199" i="4"/>
  <c r="Y199" i="4"/>
  <c r="AA183" i="4"/>
  <c r="Z183" i="4"/>
  <c r="Y183" i="4"/>
  <c r="AC183" i="4"/>
  <c r="Y167" i="4"/>
  <c r="AC167" i="4"/>
  <c r="AA167" i="4"/>
  <c r="Z167" i="4"/>
  <c r="Y151" i="4"/>
  <c r="AC151" i="4"/>
  <c r="AA151" i="4"/>
  <c r="Z151" i="4"/>
  <c r="Y134" i="4"/>
  <c r="AC134" i="4"/>
  <c r="AA134" i="4"/>
  <c r="Z134" i="4"/>
  <c r="Y92" i="4"/>
  <c r="AC92" i="4"/>
  <c r="AA92" i="4"/>
  <c r="Z92" i="4"/>
  <c r="Y81" i="4"/>
  <c r="AC81" i="4"/>
  <c r="AA81" i="4"/>
  <c r="Z81" i="4"/>
  <c r="Y67" i="4"/>
  <c r="AC67" i="4"/>
  <c r="AA67" i="4"/>
  <c r="Z67" i="4"/>
  <c r="Y112" i="4"/>
  <c r="AC112" i="4"/>
  <c r="AA112" i="4"/>
  <c r="Z112" i="4"/>
  <c r="AC18" i="4"/>
  <c r="AA18" i="4"/>
  <c r="Z18" i="4"/>
  <c r="Y18" i="4"/>
  <c r="Y37" i="4"/>
  <c r="AC37" i="4"/>
  <c r="AA37" i="4"/>
  <c r="Z37" i="4"/>
  <c r="Y20" i="4"/>
  <c r="AC20" i="4"/>
  <c r="AA20" i="4"/>
  <c r="Z20" i="4"/>
  <c r="AC31" i="4"/>
  <c r="AA31" i="4"/>
  <c r="Z31" i="4"/>
  <c r="Y31" i="4"/>
  <c r="AC44" i="4"/>
  <c r="AA44" i="4"/>
  <c r="Z44" i="4"/>
  <c r="Y44" i="4"/>
  <c r="Y98" i="4"/>
  <c r="AC98" i="4"/>
  <c r="AA98" i="4"/>
  <c r="Z98" i="4"/>
  <c r="AA25" i="4"/>
  <c r="Z25" i="4"/>
  <c r="Y25" i="4"/>
  <c r="AC25" i="4"/>
  <c r="AA29" i="4"/>
  <c r="Z29" i="4"/>
  <c r="Y29" i="4"/>
  <c r="AC29" i="4"/>
  <c r="AA45" i="4"/>
  <c r="Z45" i="4"/>
  <c r="Y45" i="4"/>
  <c r="AC45" i="4"/>
  <c r="AC99" i="4"/>
  <c r="AA99" i="4"/>
  <c r="Z99" i="4"/>
  <c r="Y99" i="4"/>
  <c r="Y13" i="4"/>
  <c r="AC13" i="4"/>
  <c r="Z13" i="4"/>
  <c r="AA13" i="4"/>
  <c r="Y121" i="4"/>
  <c r="AC121" i="4"/>
  <c r="AA121" i="4"/>
  <c r="Z121" i="4"/>
  <c r="AA6" i="4"/>
  <c r="Y6" i="4"/>
  <c r="AC6" i="4"/>
  <c r="Z6" i="4"/>
  <c r="Z138" i="4"/>
  <c r="Y138" i="4"/>
  <c r="AC138" i="4"/>
  <c r="AA138" i="4"/>
  <c r="Z69" i="4"/>
  <c r="Y69" i="4"/>
  <c r="AC69" i="4"/>
  <c r="AA69" i="4"/>
  <c r="Y218" i="4"/>
  <c r="AC218" i="4"/>
  <c r="AA218" i="4"/>
  <c r="Z218" i="4"/>
  <c r="AA94" i="4"/>
  <c r="Z94" i="4"/>
  <c r="Y94" i="4"/>
  <c r="AC94" i="4"/>
  <c r="AC247" i="4"/>
  <c r="AA247" i="4"/>
  <c r="Z247" i="4"/>
  <c r="Y247" i="4"/>
  <c r="Z166" i="4"/>
  <c r="Y166" i="4"/>
  <c r="AC166" i="4"/>
  <c r="AA166" i="4"/>
  <c r="Y278" i="4"/>
  <c r="AC278" i="4"/>
  <c r="AA278" i="4"/>
  <c r="Z278" i="4"/>
  <c r="Y246" i="4"/>
  <c r="AC246" i="4"/>
  <c r="AA246" i="4"/>
  <c r="Z246" i="4"/>
  <c r="Z162" i="4"/>
  <c r="Y162" i="4"/>
  <c r="AC162" i="4"/>
  <c r="AA162" i="4"/>
  <c r="Z146" i="4"/>
  <c r="Y146" i="4"/>
  <c r="AC146" i="4"/>
  <c r="AA146" i="4"/>
  <c r="Z133" i="4"/>
  <c r="Y133" i="4"/>
  <c r="AC133" i="4"/>
  <c r="AA133" i="4"/>
  <c r="Z91" i="4"/>
  <c r="Y91" i="4"/>
  <c r="AC91" i="4"/>
  <c r="AA91" i="4"/>
  <c r="Z76" i="4"/>
  <c r="Y76" i="4"/>
  <c r="AC76" i="4"/>
  <c r="AA76" i="4"/>
  <c r="Z63" i="4"/>
  <c r="Y63" i="4"/>
  <c r="AC63" i="4"/>
  <c r="AA63" i="4"/>
  <c r="Y302" i="4"/>
  <c r="AC302" i="4"/>
  <c r="AA302" i="4"/>
  <c r="Z302" i="4"/>
  <c r="Y270" i="4"/>
  <c r="AC270" i="4"/>
  <c r="AA270" i="4"/>
  <c r="Z270" i="4"/>
  <c r="Y234" i="4"/>
  <c r="AC234" i="4"/>
  <c r="AA234" i="4"/>
  <c r="Z234" i="4"/>
  <c r="Y202" i="4"/>
  <c r="AC202" i="4"/>
  <c r="AA202" i="4"/>
  <c r="Z202" i="4"/>
  <c r="AA161" i="4"/>
  <c r="Z161" i="4"/>
  <c r="Y161" i="4"/>
  <c r="AC161" i="4"/>
  <c r="AA145" i="4"/>
  <c r="Z145" i="4"/>
  <c r="Y145" i="4"/>
  <c r="AC145" i="4"/>
  <c r="AA128" i="4"/>
  <c r="Z128" i="4"/>
  <c r="Y128" i="4"/>
  <c r="AC128" i="4"/>
  <c r="AA87" i="4"/>
  <c r="Z87" i="4"/>
  <c r="Y87" i="4"/>
  <c r="AC87" i="4"/>
  <c r="AA71" i="4"/>
  <c r="Z71" i="4"/>
  <c r="Y71" i="4"/>
  <c r="AC71" i="4"/>
  <c r="AA115" i="4"/>
  <c r="Z115" i="4"/>
  <c r="Y115" i="4"/>
  <c r="AC115" i="4"/>
  <c r="AA49" i="4"/>
  <c r="Z49" i="4"/>
  <c r="Y49" i="4"/>
  <c r="AC49" i="4"/>
  <c r="Z39" i="4"/>
  <c r="Y39" i="4"/>
  <c r="AC39" i="4"/>
  <c r="AA39" i="4"/>
  <c r="Z26" i="4"/>
  <c r="Y26" i="4"/>
  <c r="AC26" i="4"/>
  <c r="AA26" i="4"/>
  <c r="Z12" i="4"/>
  <c r="Y12" i="4"/>
  <c r="AC12" i="4"/>
  <c r="AA12" i="4"/>
  <c r="AC207" i="4"/>
  <c r="AA207" i="4"/>
  <c r="Z207" i="4"/>
  <c r="Y207" i="4"/>
  <c r="AC223" i="4"/>
  <c r="AA223" i="4"/>
  <c r="Z223" i="4"/>
  <c r="Y223" i="4"/>
  <c r="AC239" i="4"/>
  <c r="AA239" i="4"/>
  <c r="Z239" i="4"/>
  <c r="Y239" i="4"/>
  <c r="AC255" i="4"/>
  <c r="AA255" i="4"/>
  <c r="Z255" i="4"/>
  <c r="Y255" i="4"/>
  <c r="AC271" i="4"/>
  <c r="AA271" i="4"/>
  <c r="Z271" i="4"/>
  <c r="Y271" i="4"/>
  <c r="AC287" i="4"/>
  <c r="AA287" i="4"/>
  <c r="Z287" i="4"/>
  <c r="Y287" i="4"/>
  <c r="AC303" i="4"/>
  <c r="AA303" i="4"/>
  <c r="Z303" i="4"/>
  <c r="Y303" i="4"/>
  <c r="AC318" i="4"/>
  <c r="Y318" i="4"/>
  <c r="AA318" i="4"/>
  <c r="Z318" i="4"/>
  <c r="AC326" i="4"/>
  <c r="Y326" i="4"/>
  <c r="AA326" i="4"/>
  <c r="Z326" i="4"/>
  <c r="AC334" i="4"/>
  <c r="Y334" i="4"/>
  <c r="AA334" i="4"/>
  <c r="Z334" i="4"/>
  <c r="Y349" i="4"/>
  <c r="AC349" i="4"/>
  <c r="AA349" i="4"/>
  <c r="Z349" i="4"/>
  <c r="Y373" i="4"/>
  <c r="AC373" i="4"/>
  <c r="AA373" i="4"/>
  <c r="Z373" i="4"/>
  <c r="Z184" i="4"/>
  <c r="AC184" i="4"/>
  <c r="AA184" i="4"/>
  <c r="Y184" i="4"/>
  <c r="AA200" i="4"/>
  <c r="Z200" i="4"/>
  <c r="Y200" i="4"/>
  <c r="AC200" i="4"/>
  <c r="AA216" i="4"/>
  <c r="Z216" i="4"/>
  <c r="Y216" i="4"/>
  <c r="AC216" i="4"/>
  <c r="AA232" i="4"/>
  <c r="Z232" i="4"/>
  <c r="Y232" i="4"/>
  <c r="AC232" i="4"/>
  <c r="AA248" i="4"/>
  <c r="Z248" i="4"/>
  <c r="Y248" i="4"/>
  <c r="AC248" i="4"/>
  <c r="AA264" i="4"/>
  <c r="Z264" i="4"/>
  <c r="Y264" i="4"/>
  <c r="AC264" i="4"/>
  <c r="AA280" i="4"/>
  <c r="Z280" i="4"/>
  <c r="Y280" i="4"/>
  <c r="AC280" i="4"/>
  <c r="AA296" i="4"/>
  <c r="Z296" i="4"/>
  <c r="Y296" i="4"/>
  <c r="AC296" i="4"/>
  <c r="AA312" i="4"/>
  <c r="Z312" i="4"/>
  <c r="Y312" i="4"/>
  <c r="AC312" i="4"/>
  <c r="Z213" i="4"/>
  <c r="Y213" i="4"/>
  <c r="AC213" i="4"/>
  <c r="AA213" i="4"/>
  <c r="Z229" i="4"/>
  <c r="Y229" i="4"/>
  <c r="AC229" i="4"/>
  <c r="AA229" i="4"/>
  <c r="Z245" i="4"/>
  <c r="Y245" i="4"/>
  <c r="AC245" i="4"/>
  <c r="AA245" i="4"/>
  <c r="Z261" i="4"/>
  <c r="Y261" i="4"/>
  <c r="AC261" i="4"/>
  <c r="AA261" i="4"/>
  <c r="Z277" i="4"/>
  <c r="Y277" i="4"/>
  <c r="AC277" i="4"/>
  <c r="AA277" i="4"/>
  <c r="Z293" i="4"/>
  <c r="Y293" i="4"/>
  <c r="AC293" i="4"/>
  <c r="AA293" i="4"/>
  <c r="Z309" i="4"/>
  <c r="Y309" i="4"/>
  <c r="AC309" i="4"/>
  <c r="AA309" i="4"/>
  <c r="Y361" i="4"/>
  <c r="AC361" i="4"/>
  <c r="AA361" i="4"/>
  <c r="Z361" i="4"/>
  <c r="Y393" i="4"/>
  <c r="AC393" i="4"/>
  <c r="AA393" i="4"/>
  <c r="Z393" i="4"/>
  <c r="Y409" i="4"/>
  <c r="AC409" i="4"/>
  <c r="AA409" i="4"/>
  <c r="Z409" i="4"/>
  <c r="Y425" i="4"/>
  <c r="AC425" i="4"/>
  <c r="AA425" i="4"/>
  <c r="Z425" i="4"/>
  <c r="Y441" i="4"/>
  <c r="AC441" i="4"/>
  <c r="AA441" i="4"/>
  <c r="Z441" i="4"/>
  <c r="Y457" i="4"/>
  <c r="AC457" i="4"/>
  <c r="AA457" i="4"/>
  <c r="Z457" i="4"/>
  <c r="Y473" i="4"/>
  <c r="AC473" i="4"/>
  <c r="AA473" i="4"/>
  <c r="Z473" i="4"/>
  <c r="AC489" i="4"/>
  <c r="Z489" i="4"/>
  <c r="AA489" i="4"/>
  <c r="Y489" i="4"/>
  <c r="AC350" i="4"/>
  <c r="AA350" i="4"/>
  <c r="Z350" i="4"/>
  <c r="Y350" i="4"/>
  <c r="AC366" i="4"/>
  <c r="AA366" i="4"/>
  <c r="Z366" i="4"/>
  <c r="Y366" i="4"/>
  <c r="AC382" i="4"/>
  <c r="AA382" i="4"/>
  <c r="Z382" i="4"/>
  <c r="Y382" i="4"/>
  <c r="AC398" i="4"/>
  <c r="AA398" i="4"/>
  <c r="Z398" i="4"/>
  <c r="Y398" i="4"/>
  <c r="AC414" i="4"/>
  <c r="AA414" i="4"/>
  <c r="Z414" i="4"/>
  <c r="Y414" i="4"/>
  <c r="AC430" i="4"/>
  <c r="AA430" i="4"/>
  <c r="Z430" i="4"/>
  <c r="Y430" i="4"/>
  <c r="AC446" i="4"/>
  <c r="AA446" i="4"/>
  <c r="Z446" i="4"/>
  <c r="Y446" i="4"/>
  <c r="AC462" i="4"/>
  <c r="AA462" i="4"/>
  <c r="Z462" i="4"/>
  <c r="Y462" i="4"/>
  <c r="AC478" i="4"/>
  <c r="AA478" i="4"/>
  <c r="Z478" i="4"/>
  <c r="Y478" i="4"/>
  <c r="AA339" i="4"/>
  <c r="Z339" i="4"/>
  <c r="AC339" i="4"/>
  <c r="Y339" i="4"/>
  <c r="AA355" i="4"/>
  <c r="Z355" i="4"/>
  <c r="Y355" i="4"/>
  <c r="AC355" i="4"/>
  <c r="AA371" i="4"/>
  <c r="Z371" i="4"/>
  <c r="Y371" i="4"/>
  <c r="AC371" i="4"/>
  <c r="AA387" i="4"/>
  <c r="Z387" i="4"/>
  <c r="Y387" i="4"/>
  <c r="AC387" i="4"/>
  <c r="AA403" i="4"/>
  <c r="Z403" i="4"/>
  <c r="Y403" i="4"/>
  <c r="AC403" i="4"/>
  <c r="AA419" i="4"/>
  <c r="Z419" i="4"/>
  <c r="Y419" i="4"/>
  <c r="AC419" i="4"/>
  <c r="AA435" i="4"/>
  <c r="Z435" i="4"/>
  <c r="Y435" i="4"/>
  <c r="AC435" i="4"/>
  <c r="AA451" i="4"/>
  <c r="Z451" i="4"/>
  <c r="Y451" i="4"/>
  <c r="AC451" i="4"/>
  <c r="AA467" i="4"/>
  <c r="Z467" i="4"/>
  <c r="Y467" i="4"/>
  <c r="AC467" i="4"/>
  <c r="AA483" i="4"/>
  <c r="Z483" i="4"/>
  <c r="Y483" i="4"/>
  <c r="AC483" i="4"/>
  <c r="Z316" i="4"/>
  <c r="AC316" i="4"/>
  <c r="AA316" i="4"/>
  <c r="Y316" i="4"/>
  <c r="Z332" i="4"/>
  <c r="AC332" i="4"/>
  <c r="AA332" i="4"/>
  <c r="Y332" i="4"/>
  <c r="Z348" i="4"/>
  <c r="Y348" i="4"/>
  <c r="AC348" i="4"/>
  <c r="AA348" i="4"/>
  <c r="Z364" i="4"/>
  <c r="Y364" i="4"/>
  <c r="AC364" i="4"/>
  <c r="AA364" i="4"/>
  <c r="Z380" i="4"/>
  <c r="Y380" i="4"/>
  <c r="AC380" i="4"/>
  <c r="AA380" i="4"/>
  <c r="Z396" i="4"/>
  <c r="Y396" i="4"/>
  <c r="AC396" i="4"/>
  <c r="AA396" i="4"/>
  <c r="Z412" i="4"/>
  <c r="Y412" i="4"/>
  <c r="AC412" i="4"/>
  <c r="AA412" i="4"/>
  <c r="Z428" i="4"/>
  <c r="Y428" i="4"/>
  <c r="AC428" i="4"/>
  <c r="AA428" i="4"/>
  <c r="Z444" i="4"/>
  <c r="Y444" i="4"/>
  <c r="AC444" i="4"/>
  <c r="AA444" i="4"/>
  <c r="Z460" i="4"/>
  <c r="Y460" i="4"/>
  <c r="AC460" i="4"/>
  <c r="AA460" i="4"/>
  <c r="Z476" i="4"/>
  <c r="Y476" i="4"/>
  <c r="AC476" i="4"/>
  <c r="AA476" i="4"/>
  <c r="AC493" i="4"/>
  <c r="AA493" i="4"/>
  <c r="Z493" i="4"/>
  <c r="Y493" i="4"/>
  <c r="Y509" i="4"/>
  <c r="AC509" i="4"/>
  <c r="AA509" i="4"/>
  <c r="Z509" i="4"/>
  <c r="Y525" i="4"/>
  <c r="AC525" i="4"/>
  <c r="AA525" i="4"/>
  <c r="Z525" i="4"/>
  <c r="Y541" i="4"/>
  <c r="AC541" i="4"/>
  <c r="AA541" i="4"/>
  <c r="Z541" i="4"/>
  <c r="Y557" i="4"/>
  <c r="AC557" i="4"/>
  <c r="AA557" i="4"/>
  <c r="Z557" i="4"/>
  <c r="Z577" i="4"/>
  <c r="Y577" i="4"/>
  <c r="AA577" i="4"/>
  <c r="AC577" i="4"/>
  <c r="AA498" i="4"/>
  <c r="Z498" i="4"/>
  <c r="Y498" i="4"/>
  <c r="AC498" i="4"/>
  <c r="AC514" i="4"/>
  <c r="AA514" i="4"/>
  <c r="Z514" i="4"/>
  <c r="Y514" i="4"/>
  <c r="AC530" i="4"/>
  <c r="AA530" i="4"/>
  <c r="Z530" i="4"/>
  <c r="Y530" i="4"/>
  <c r="AC546" i="4"/>
  <c r="AA546" i="4"/>
  <c r="Z546" i="4"/>
  <c r="Y546" i="4"/>
  <c r="AC562" i="4"/>
  <c r="AA562" i="4"/>
  <c r="Z562" i="4"/>
  <c r="Y562" i="4"/>
  <c r="Z491" i="4"/>
  <c r="Y491" i="4"/>
  <c r="AC491" i="4"/>
  <c r="AA491" i="4"/>
  <c r="AA507" i="4"/>
  <c r="Z507" i="4"/>
  <c r="Y507" i="4"/>
  <c r="AC507" i="4"/>
  <c r="AA523" i="4"/>
  <c r="Z523" i="4"/>
  <c r="Y523" i="4"/>
  <c r="AC523" i="4"/>
  <c r="AA539" i="4"/>
  <c r="Z539" i="4"/>
  <c r="Y539" i="4"/>
  <c r="AC539" i="4"/>
  <c r="AA555" i="4"/>
  <c r="Z555" i="4"/>
  <c r="Y555" i="4"/>
  <c r="AC555" i="4"/>
  <c r="AA571" i="4"/>
  <c r="Y571" i="4"/>
  <c r="AC571" i="4"/>
  <c r="Z571" i="4"/>
  <c r="Z512" i="4"/>
  <c r="Y512" i="4"/>
  <c r="AC512" i="4"/>
  <c r="AA512" i="4"/>
  <c r="Z528" i="4"/>
  <c r="Y528" i="4"/>
  <c r="AC528" i="4"/>
  <c r="AA528" i="4"/>
  <c r="Z544" i="4"/>
  <c r="Y544" i="4"/>
  <c r="AC544" i="4"/>
  <c r="AA544" i="4"/>
  <c r="Z560" i="4"/>
  <c r="Y560" i="4"/>
  <c r="AC560" i="4"/>
  <c r="AA560" i="4"/>
  <c r="AC583" i="4"/>
  <c r="AA583" i="4"/>
  <c r="Y583" i="4"/>
  <c r="Z583" i="4"/>
  <c r="Y582" i="4"/>
  <c r="AC582" i="4"/>
  <c r="Z582" i="4"/>
  <c r="AA582" i="4"/>
  <c r="Y598" i="4"/>
  <c r="AC598" i="4"/>
  <c r="Z598" i="4"/>
  <c r="AA598" i="4"/>
  <c r="Y614" i="4"/>
  <c r="AC614" i="4"/>
  <c r="AA614" i="4"/>
  <c r="Z614" i="4"/>
  <c r="Y630" i="4"/>
  <c r="AC630" i="4"/>
  <c r="AA630" i="4"/>
  <c r="Z630" i="4"/>
  <c r="Y649" i="4"/>
  <c r="AC649" i="4"/>
  <c r="AA649" i="4"/>
  <c r="Z649" i="4"/>
  <c r="AC611" i="4"/>
  <c r="AA611" i="4"/>
  <c r="Z611" i="4"/>
  <c r="Y611" i="4"/>
  <c r="AC627" i="4"/>
  <c r="AA627" i="4"/>
  <c r="Z627" i="4"/>
  <c r="Y627" i="4"/>
  <c r="AC643" i="4"/>
  <c r="AA643" i="4"/>
  <c r="Z643" i="4"/>
  <c r="Y643" i="4"/>
  <c r="Z572" i="4"/>
  <c r="AC572" i="4"/>
  <c r="AA572" i="4"/>
  <c r="Y572" i="4"/>
  <c r="AA588" i="4"/>
  <c r="Z588" i="4"/>
  <c r="AC588" i="4"/>
  <c r="Y588" i="4"/>
  <c r="AA604" i="4"/>
  <c r="Z604" i="4"/>
  <c r="Y604" i="4"/>
  <c r="AC604" i="4"/>
  <c r="AA620" i="4"/>
  <c r="Z620" i="4"/>
  <c r="Y620" i="4"/>
  <c r="AC620" i="4"/>
  <c r="AA636" i="4"/>
  <c r="Z636" i="4"/>
  <c r="Y636" i="4"/>
  <c r="AC636" i="4"/>
  <c r="AC662" i="4"/>
  <c r="AA662" i="4"/>
  <c r="Y662" i="4"/>
  <c r="Z662" i="4"/>
  <c r="Z593" i="4"/>
  <c r="Y593" i="4"/>
  <c r="AA593" i="4"/>
  <c r="AC593" i="4"/>
  <c r="Z609" i="4"/>
  <c r="Y609" i="4"/>
  <c r="AC609" i="4"/>
  <c r="AA609" i="4"/>
  <c r="Z625" i="4"/>
  <c r="Y625" i="4"/>
  <c r="AC625" i="4"/>
  <c r="AA625" i="4"/>
  <c r="Z641" i="4"/>
  <c r="Y641" i="4"/>
  <c r="AC641" i="4"/>
  <c r="AA641" i="4"/>
  <c r="Y665" i="4"/>
  <c r="AC665" i="4"/>
  <c r="Z665" i="4"/>
  <c r="AA665" i="4"/>
  <c r="Y681" i="4"/>
  <c r="AC681" i="4"/>
  <c r="AA681" i="4"/>
  <c r="Z681" i="4"/>
  <c r="Y697" i="4"/>
  <c r="AC697" i="4"/>
  <c r="AA697" i="4"/>
  <c r="Z697" i="4"/>
  <c r="AC703" i="4"/>
  <c r="Z703" i="4"/>
  <c r="Y703" i="4"/>
  <c r="AA703" i="4"/>
  <c r="AC678" i="4"/>
  <c r="AA678" i="4"/>
  <c r="Z678" i="4"/>
  <c r="Y678" i="4"/>
  <c r="AC694" i="4"/>
  <c r="AA694" i="4"/>
  <c r="Z694" i="4"/>
  <c r="Y694" i="4"/>
  <c r="Y736" i="4"/>
  <c r="AC736" i="4"/>
  <c r="AA736" i="4"/>
  <c r="Z736" i="4"/>
  <c r="AA659" i="4"/>
  <c r="Z659" i="4"/>
  <c r="Y659" i="4"/>
  <c r="AC659" i="4"/>
  <c r="AA675" i="4"/>
  <c r="Z675" i="4"/>
  <c r="Y675" i="4"/>
  <c r="AC675" i="4"/>
  <c r="AA691" i="4"/>
  <c r="Z691" i="4"/>
  <c r="Y691" i="4"/>
  <c r="AC691" i="4"/>
  <c r="Z652" i="4"/>
  <c r="Y652" i="4"/>
  <c r="AC652" i="4"/>
  <c r="AA652" i="4"/>
  <c r="Z668" i="4"/>
  <c r="Y668" i="4"/>
  <c r="AA668" i="4"/>
  <c r="AC668" i="4"/>
  <c r="Z684" i="4"/>
  <c r="Y684" i="4"/>
  <c r="AC684" i="4"/>
  <c r="AA684" i="4"/>
  <c r="AA700" i="4"/>
  <c r="AC700" i="4"/>
  <c r="Z700" i="4"/>
  <c r="Y700" i="4"/>
  <c r="Y716" i="4"/>
  <c r="AC716" i="4"/>
  <c r="AA716" i="4"/>
  <c r="Z716" i="4"/>
  <c r="Y744" i="4"/>
  <c r="AC744" i="4"/>
  <c r="AA744" i="4"/>
  <c r="Z744" i="4"/>
  <c r="AC756" i="4"/>
  <c r="Z756" i="4"/>
  <c r="Y756" i="4"/>
  <c r="AA756" i="4"/>
  <c r="AC764" i="4"/>
  <c r="Z764" i="4"/>
  <c r="Y764" i="4"/>
  <c r="AA764" i="4"/>
  <c r="AC772" i="4"/>
  <c r="Z772" i="4"/>
  <c r="Y772" i="4"/>
  <c r="AA772" i="4"/>
  <c r="AC780" i="4"/>
  <c r="Z780" i="4"/>
  <c r="Y780" i="4"/>
  <c r="AA780" i="4"/>
  <c r="Y799" i="4"/>
  <c r="AC799" i="4"/>
  <c r="AA799" i="4"/>
  <c r="Z799" i="4"/>
  <c r="AC713" i="4"/>
  <c r="AA713" i="4"/>
  <c r="Z713" i="4"/>
  <c r="Y713" i="4"/>
  <c r="AC729" i="4"/>
  <c r="AA729" i="4"/>
  <c r="Z729" i="4"/>
  <c r="Y729" i="4"/>
  <c r="AC745" i="4"/>
  <c r="AA745" i="4"/>
  <c r="Z745" i="4"/>
  <c r="Y745" i="4"/>
  <c r="AA714" i="4"/>
  <c r="Z714" i="4"/>
  <c r="Y714" i="4"/>
  <c r="AC714" i="4"/>
  <c r="AA730" i="4"/>
  <c r="Z730" i="4"/>
  <c r="Y730" i="4"/>
  <c r="AC730" i="4"/>
  <c r="AA746" i="4"/>
  <c r="Z746" i="4"/>
  <c r="Y746" i="4"/>
  <c r="AC746" i="4"/>
  <c r="Y807" i="4"/>
  <c r="AC807" i="4"/>
  <c r="AA807" i="4"/>
  <c r="Z807" i="4"/>
  <c r="Z719" i="4"/>
  <c r="Y719" i="4"/>
  <c r="AC719" i="4"/>
  <c r="AA719" i="4"/>
  <c r="Z735" i="4"/>
  <c r="Y735" i="4"/>
  <c r="AC735" i="4"/>
  <c r="AA735" i="4"/>
  <c r="Z751" i="4"/>
  <c r="Y751" i="4"/>
  <c r="AC751" i="4"/>
  <c r="AA751" i="4"/>
  <c r="AA769" i="4"/>
  <c r="AC769" i="4"/>
  <c r="Z769" i="4"/>
  <c r="Y769" i="4"/>
  <c r="AA785" i="4"/>
  <c r="AC785" i="4"/>
  <c r="Z785" i="4"/>
  <c r="Y785" i="4"/>
  <c r="Y819" i="4"/>
  <c r="AC819" i="4"/>
  <c r="AA819" i="4"/>
  <c r="Z819" i="4"/>
  <c r="Y835" i="4"/>
  <c r="AC835" i="4"/>
  <c r="AA835" i="4"/>
  <c r="Z835" i="4"/>
  <c r="AA880" i="4"/>
  <c r="Y880" i="4"/>
  <c r="AC880" i="4"/>
  <c r="Z880" i="4"/>
  <c r="AC796" i="4"/>
  <c r="AA796" i="4"/>
  <c r="Z796" i="4"/>
  <c r="Y796" i="4"/>
  <c r="AC812" i="4"/>
  <c r="AA812" i="4"/>
  <c r="Z812" i="4"/>
  <c r="Y812" i="4"/>
  <c r="AC828" i="4"/>
  <c r="AA828" i="4"/>
  <c r="Z828" i="4"/>
  <c r="Y828" i="4"/>
  <c r="AC844" i="4"/>
  <c r="AA844" i="4"/>
  <c r="Z844" i="4"/>
  <c r="Y844" i="4"/>
  <c r="AA793" i="4"/>
  <c r="Z793" i="4"/>
  <c r="Y793" i="4"/>
  <c r="AC793" i="4"/>
  <c r="AA809" i="4"/>
  <c r="Z809" i="4"/>
  <c r="Y809" i="4"/>
  <c r="AC809" i="4"/>
  <c r="AA825" i="4"/>
  <c r="Z825" i="4"/>
  <c r="Y825" i="4"/>
  <c r="AC825" i="4"/>
  <c r="AA841" i="4"/>
  <c r="Z841" i="4"/>
  <c r="Y841" i="4"/>
  <c r="AC841" i="4"/>
  <c r="Z758" i="4"/>
  <c r="AC758" i="4"/>
  <c r="AA758" i="4"/>
  <c r="Y758" i="4"/>
  <c r="Z774" i="4"/>
  <c r="AC774" i="4"/>
  <c r="AA774" i="4"/>
  <c r="Y774" i="4"/>
  <c r="Z790" i="4"/>
  <c r="Y790" i="4"/>
  <c r="AC790" i="4"/>
  <c r="AA790" i="4"/>
  <c r="Z806" i="4"/>
  <c r="Y806" i="4"/>
  <c r="AC806" i="4"/>
  <c r="AA806" i="4"/>
  <c r="Z822" i="4"/>
  <c r="Y822" i="4"/>
  <c r="AC822" i="4"/>
  <c r="AA822" i="4"/>
  <c r="Z838" i="4"/>
  <c r="Y838" i="4"/>
  <c r="AC838" i="4"/>
  <c r="AA838" i="4"/>
  <c r="Y846" i="4"/>
  <c r="AA846" i="4"/>
  <c r="Z846" i="4"/>
  <c r="AC846" i="4"/>
  <c r="Y862" i="4"/>
  <c r="AA862" i="4"/>
  <c r="Z862" i="4"/>
  <c r="AC862" i="4"/>
  <c r="Y878" i="4"/>
  <c r="AA878" i="4"/>
  <c r="Z878" i="4"/>
  <c r="AC878" i="4"/>
  <c r="AC847" i="4"/>
  <c r="Z847" i="4"/>
  <c r="Y847" i="4"/>
  <c r="AA847" i="4"/>
  <c r="AC863" i="4"/>
  <c r="Z863" i="4"/>
  <c r="Y863" i="4"/>
  <c r="AA863" i="4"/>
  <c r="AC879" i="4"/>
  <c r="Z879" i="4"/>
  <c r="Y879" i="4"/>
  <c r="AA879" i="4"/>
  <c r="Z845" i="4"/>
  <c r="AC845" i="4"/>
  <c r="Y845" i="4"/>
  <c r="AA845" i="4"/>
  <c r="Z861" i="4"/>
  <c r="AC861" i="4"/>
  <c r="AA861" i="4"/>
  <c r="Y861" i="4"/>
  <c r="Z877" i="4"/>
  <c r="AC877" i="4"/>
  <c r="AA877" i="4"/>
  <c r="Y877" i="4"/>
  <c r="Y894" i="4"/>
  <c r="AC894" i="4"/>
  <c r="AA894" i="4"/>
  <c r="Z894" i="4"/>
  <c r="Y910" i="4"/>
  <c r="AC910" i="4"/>
  <c r="AA910" i="4"/>
  <c r="Z910" i="4"/>
  <c r="AC939" i="4"/>
  <c r="Y939" i="4"/>
  <c r="AA939" i="4"/>
  <c r="Z939" i="4"/>
  <c r="AC899" i="4"/>
  <c r="AA899" i="4"/>
  <c r="Z899" i="4"/>
  <c r="Y899" i="4"/>
  <c r="AC915" i="4"/>
  <c r="AA915" i="4"/>
  <c r="Z915" i="4"/>
  <c r="Y915" i="4"/>
  <c r="AA936" i="4"/>
  <c r="AC936" i="4"/>
  <c r="Z936" i="4"/>
  <c r="Y936" i="4"/>
  <c r="AA900" i="4"/>
  <c r="Z900" i="4"/>
  <c r="Y900" i="4"/>
  <c r="AC900" i="4"/>
  <c r="AA924" i="4"/>
  <c r="AC924" i="4"/>
  <c r="Y924" i="4"/>
  <c r="Z924" i="4"/>
  <c r="AA952" i="4"/>
  <c r="Y952" i="4"/>
  <c r="AC952" i="4"/>
  <c r="Z952" i="4"/>
  <c r="Z901" i="4"/>
  <c r="Y901" i="4"/>
  <c r="AC901" i="4"/>
  <c r="AA901" i="4"/>
  <c r="AC919" i="4"/>
  <c r="Y919" i="4"/>
  <c r="AA919" i="4"/>
  <c r="Z919" i="4"/>
  <c r="Y918" i="4"/>
  <c r="Z918" i="4"/>
  <c r="AA918" i="4"/>
  <c r="AC918" i="4"/>
  <c r="Y934" i="4"/>
  <c r="Z934" i="4"/>
  <c r="AC934" i="4"/>
  <c r="AA934" i="4"/>
  <c r="Y950" i="4"/>
  <c r="AA950" i="4"/>
  <c r="Z950" i="4"/>
  <c r="AC950" i="4"/>
  <c r="Z917" i="4"/>
  <c r="AA917" i="4"/>
  <c r="AC917" i="4"/>
  <c r="Y917" i="4"/>
  <c r="Z933" i="4"/>
  <c r="AA933" i="4"/>
  <c r="Y933" i="4"/>
  <c r="AC933" i="4"/>
  <c r="Z949" i="4"/>
  <c r="AA949" i="4"/>
  <c r="Y949" i="4"/>
  <c r="AC949" i="4"/>
  <c r="AC194" i="4"/>
  <c r="Y194" i="4"/>
  <c r="AA194" i="4"/>
  <c r="Z194" i="4"/>
  <c r="AC186" i="4"/>
  <c r="Y186" i="4"/>
  <c r="AA186" i="4"/>
  <c r="Z186" i="4"/>
  <c r="AC178" i="4"/>
  <c r="Y178" i="4"/>
  <c r="AA178" i="4"/>
  <c r="Z178" i="4"/>
  <c r="AC168" i="4"/>
  <c r="AA168" i="4"/>
  <c r="Z168" i="4"/>
  <c r="Y168" i="4"/>
  <c r="AC152" i="4"/>
  <c r="AA152" i="4"/>
  <c r="Z152" i="4"/>
  <c r="Y152" i="4"/>
  <c r="AC135" i="4"/>
  <c r="AA135" i="4"/>
  <c r="Z135" i="4"/>
  <c r="Y135" i="4"/>
  <c r="AC93" i="4"/>
  <c r="AA93" i="4"/>
  <c r="Z93" i="4"/>
  <c r="Y93" i="4"/>
  <c r="AC78" i="4"/>
  <c r="AA78" i="4"/>
  <c r="Z78" i="4"/>
  <c r="Y78" i="4"/>
  <c r="AC65" i="4"/>
  <c r="AA65" i="4"/>
  <c r="Z65" i="4"/>
  <c r="Y65" i="4"/>
  <c r="AA331" i="4"/>
  <c r="Z331" i="4"/>
  <c r="Y331" i="4"/>
  <c r="AC331" i="4"/>
  <c r="AA315" i="4"/>
  <c r="Z315" i="4"/>
  <c r="Y315" i="4"/>
  <c r="AC315" i="4"/>
  <c r="Y290" i="4"/>
  <c r="AC290" i="4"/>
  <c r="AA290" i="4"/>
  <c r="Z290" i="4"/>
  <c r="Y258" i="4"/>
  <c r="AC258" i="4"/>
  <c r="AA258" i="4"/>
  <c r="Z258" i="4"/>
  <c r="Y222" i="4"/>
  <c r="AC222" i="4"/>
  <c r="AA222" i="4"/>
  <c r="Z222" i="4"/>
  <c r="AA195" i="4"/>
  <c r="Z195" i="4"/>
  <c r="Y195" i="4"/>
  <c r="AC195" i="4"/>
  <c r="AA179" i="4"/>
  <c r="Z179" i="4"/>
  <c r="Y179" i="4"/>
  <c r="AC179" i="4"/>
  <c r="Y163" i="4"/>
  <c r="AC163" i="4"/>
  <c r="AA163" i="4"/>
  <c r="Z163" i="4"/>
  <c r="Y147" i="4"/>
  <c r="AC147" i="4"/>
  <c r="AA147" i="4"/>
  <c r="Z147" i="4"/>
  <c r="Y130" i="4"/>
  <c r="AC130" i="4"/>
  <c r="AA130" i="4"/>
  <c r="Z130" i="4"/>
  <c r="Y89" i="4"/>
  <c r="AC89" i="4"/>
  <c r="AA89" i="4"/>
  <c r="Z89" i="4"/>
  <c r="Y77" i="4"/>
  <c r="AC77" i="4"/>
  <c r="AA77" i="4"/>
  <c r="Z77" i="4"/>
  <c r="Y64" i="4"/>
  <c r="AC64" i="4"/>
  <c r="AA64" i="4"/>
  <c r="Z64" i="4"/>
  <c r="AC14" i="4"/>
  <c r="AA14" i="4"/>
  <c r="Z14" i="4"/>
  <c r="Y14" i="4"/>
  <c r="Y30" i="4"/>
  <c r="AC30" i="4"/>
  <c r="AA30" i="4"/>
  <c r="Z30" i="4"/>
  <c r="AC21" i="4"/>
  <c r="AA21" i="4"/>
  <c r="Z21" i="4"/>
  <c r="Y21" i="4"/>
  <c r="AC34" i="4"/>
  <c r="AA34" i="4"/>
  <c r="Z34" i="4"/>
  <c r="Y34" i="4"/>
  <c r="AC109" i="4"/>
  <c r="AA109" i="4"/>
  <c r="Z109" i="4"/>
  <c r="Y109" i="4"/>
  <c r="AA11" i="4"/>
  <c r="Z11" i="4"/>
  <c r="AC11" i="4"/>
  <c r="Y11" i="4"/>
  <c r="AA32" i="4"/>
  <c r="Z32" i="4"/>
  <c r="Y32" i="4"/>
  <c r="AC32" i="4"/>
  <c r="AA35" i="4"/>
  <c r="Z35" i="4"/>
  <c r="Y35" i="4"/>
  <c r="AC35" i="4"/>
  <c r="AA110" i="4"/>
  <c r="Z110" i="4"/>
  <c r="Y110" i="4"/>
  <c r="AC110" i="4"/>
  <c r="Z50" i="4"/>
  <c r="Y50" i="4"/>
  <c r="AC50" i="4"/>
  <c r="AA50" i="4"/>
  <c r="AC8" i="4"/>
  <c r="AA8" i="4"/>
  <c r="Z8" i="4"/>
  <c r="Y8" i="4"/>
  <c r="AA9" i="4"/>
  <c r="Y9" i="4"/>
  <c r="AC9" i="4"/>
  <c r="Z9" i="4"/>
  <c r="Y96" i="4"/>
  <c r="AC96" i="4"/>
  <c r="AA96" i="4"/>
  <c r="Z96" i="4"/>
  <c r="H395" i="8"/>
  <c r="C395" i="8"/>
  <c r="D395" i="8"/>
  <c r="E395" i="8"/>
  <c r="X6" i="1"/>
  <c r="X937" i="1"/>
  <c r="X922" i="1"/>
  <c r="X852" i="1"/>
  <c r="X894" i="1"/>
  <c r="X867" i="1"/>
  <c r="W5" i="1"/>
  <c r="X5" i="1" s="1"/>
  <c r="X333" i="1"/>
  <c r="X907" i="1"/>
  <c r="X282" i="1"/>
  <c r="X863" i="1"/>
  <c r="X848" i="1"/>
  <c r="X837" i="1"/>
  <c r="X264" i="1"/>
  <c r="X834" i="1"/>
  <c r="X260" i="1"/>
  <c r="X249" i="1"/>
  <c r="X795" i="1"/>
  <c r="X783" i="1"/>
  <c r="X221" i="1"/>
  <c r="X225" i="1"/>
  <c r="X763" i="1"/>
  <c r="X957" i="1"/>
  <c r="X748" i="1"/>
  <c r="X740" i="1"/>
  <c r="X734" i="1"/>
  <c r="X727" i="1"/>
  <c r="X720" i="1"/>
  <c r="X717" i="1"/>
  <c r="X212" i="1"/>
  <c r="X208" i="1"/>
  <c r="X926" i="1"/>
  <c r="X882" i="1"/>
  <c r="X245" i="1"/>
  <c r="X785" i="1"/>
  <c r="X773" i="1"/>
  <c r="X786" i="1"/>
  <c r="X767" i="1"/>
  <c r="X774" i="1"/>
  <c r="X340" i="1"/>
  <c r="X709" i="1"/>
  <c r="X331" i="1"/>
  <c r="X655" i="1"/>
  <c r="X286" i="1"/>
  <c r="X898" i="1"/>
  <c r="X943" i="1"/>
  <c r="X929" i="1"/>
  <c r="X914" i="1"/>
  <c r="X283" i="1"/>
  <c r="X886" i="1"/>
  <c r="X871" i="1"/>
  <c r="X856" i="1"/>
  <c r="X840" i="1"/>
  <c r="X344" i="1"/>
  <c r="X267" i="1"/>
  <c r="X822" i="1"/>
  <c r="X240" i="1"/>
  <c r="X791" i="1"/>
  <c r="X789" i="1"/>
  <c r="X777" i="1"/>
  <c r="X790" i="1"/>
  <c r="X769" i="1"/>
  <c r="X755" i="1"/>
  <c r="X770" i="1"/>
  <c r="X744" i="1"/>
  <c r="X737" i="1"/>
  <c r="X731" i="1"/>
  <c r="X724" i="1"/>
  <c r="X185" i="1"/>
  <c r="X911" i="1"/>
  <c r="X66" i="1"/>
  <c r="X118" i="1"/>
  <c r="X119" i="1"/>
  <c r="X126" i="1"/>
  <c r="X135" i="1"/>
  <c r="X433" i="1"/>
  <c r="X144" i="1"/>
  <c r="X450" i="1"/>
  <c r="X457" i="1"/>
  <c r="X473" i="1"/>
  <c r="X488" i="1"/>
  <c r="X502" i="1"/>
  <c r="X518" i="1"/>
  <c r="X534" i="1"/>
  <c r="X548" i="1"/>
  <c r="X563" i="1"/>
  <c r="X575" i="1"/>
  <c r="X582" i="1"/>
  <c r="X586" i="1"/>
  <c r="X592" i="1"/>
  <c r="X168" i="1"/>
  <c r="X602" i="1"/>
  <c r="X608" i="1"/>
  <c r="X612" i="1"/>
  <c r="X616" i="1"/>
  <c r="X9" i="1"/>
  <c r="X289" i="1"/>
  <c r="X401" i="1"/>
  <c r="X405" i="1"/>
  <c r="X407" i="1"/>
  <c r="X419" i="1"/>
  <c r="X128" i="1"/>
  <c r="X129" i="1"/>
  <c r="X132" i="1"/>
  <c r="X431" i="1"/>
  <c r="X142" i="1"/>
  <c r="X447" i="1"/>
  <c r="X160" i="1"/>
  <c r="X469" i="1"/>
  <c r="X484" i="1"/>
  <c r="X498" i="1"/>
  <c r="X514" i="1"/>
  <c r="X57" i="1"/>
  <c r="X384" i="1"/>
  <c r="X388" i="1"/>
  <c r="X389" i="1"/>
  <c r="X413" i="1"/>
  <c r="X422" i="1"/>
  <c r="X123" i="1"/>
  <c r="X436" i="1"/>
  <c r="X444" i="1"/>
  <c r="X159" i="1"/>
  <c r="X465" i="1"/>
  <c r="X481" i="1"/>
  <c r="X365" i="1"/>
  <c r="X110" i="1"/>
  <c r="X416" i="1"/>
  <c r="X121" i="1"/>
  <c r="X453" i="1"/>
  <c r="X530" i="1"/>
  <c r="X536" i="1"/>
  <c r="X555" i="1"/>
  <c r="X589" i="1"/>
  <c r="X599" i="1"/>
  <c r="X605" i="1"/>
  <c r="X609" i="1"/>
  <c r="X610" i="1"/>
  <c r="X625" i="1"/>
  <c r="X327" i="1"/>
  <c r="X647" i="1"/>
  <c r="X657" i="1"/>
  <c r="X680" i="1"/>
  <c r="X683" i="1"/>
  <c r="X686" i="1"/>
  <c r="X195" i="1"/>
  <c r="X336" i="1"/>
  <c r="X691" i="1"/>
  <c r="X712" i="1"/>
  <c r="X714" i="1"/>
  <c r="X109" i="1"/>
  <c r="X117" i="1"/>
  <c r="X461" i="1"/>
  <c r="X544" i="1"/>
  <c r="X551" i="1"/>
  <c r="X585" i="1"/>
  <c r="X167" i="1"/>
  <c r="X597" i="1"/>
  <c r="X323" i="1"/>
  <c r="X632" i="1"/>
  <c r="X643" i="1"/>
  <c r="X364" i="1"/>
  <c r="X425" i="1"/>
  <c r="X138" i="1"/>
  <c r="X477" i="1"/>
  <c r="X494" i="1"/>
  <c r="X510" i="1"/>
  <c r="X526" i="1"/>
  <c r="X559" i="1"/>
  <c r="X581" i="1"/>
  <c r="X588" i="1"/>
  <c r="X593" i="1"/>
  <c r="X170" i="1"/>
  <c r="X604" i="1"/>
  <c r="X322" i="1"/>
  <c r="X630" i="1"/>
  <c r="X640" i="1"/>
  <c r="X653" i="1"/>
  <c r="X661" i="1"/>
  <c r="X191" i="1"/>
  <c r="X704" i="1"/>
  <c r="X209" i="1"/>
  <c r="X37" i="1"/>
  <c r="X366" i="1"/>
  <c r="X151" i="1"/>
  <c r="X316" i="1"/>
  <c r="X506" i="1"/>
  <c r="X522" i="1"/>
  <c r="X540" i="1"/>
  <c r="X571" i="1"/>
  <c r="X956" i="1"/>
  <c r="X594" i="1"/>
  <c r="X601" i="1"/>
  <c r="X611" i="1"/>
  <c r="X613" i="1"/>
  <c r="X173" i="1"/>
  <c r="X636" i="1"/>
  <c r="X650" i="1"/>
  <c r="X183" i="1"/>
  <c r="X668" i="1"/>
  <c r="X672" i="1"/>
  <c r="X674" i="1"/>
  <c r="X677" i="1"/>
  <c r="X933" i="1"/>
  <c r="X918" i="1"/>
  <c r="X904" i="1"/>
  <c r="X890" i="1"/>
  <c r="X875" i="1"/>
  <c r="X859" i="1"/>
  <c r="X844" i="1"/>
  <c r="X832" i="1"/>
  <c r="X271" i="1"/>
  <c r="X826" i="1"/>
  <c r="X817" i="1"/>
  <c r="X229" i="1"/>
  <c r="X779" i="1"/>
  <c r="X218" i="1"/>
  <c r="X780" i="1"/>
  <c r="X759" i="1"/>
  <c r="X219" i="1"/>
  <c r="X206" i="1"/>
  <c r="X697" i="1"/>
  <c r="X696" i="1"/>
  <c r="X202" i="1"/>
  <c r="X197" i="1"/>
  <c r="X337" i="1"/>
  <c r="X196" i="1"/>
  <c r="X194" i="1"/>
  <c r="X682" i="1"/>
  <c r="X664" i="1"/>
  <c r="X181" i="1"/>
  <c r="X656" i="1"/>
  <c r="X638" i="1"/>
  <c r="X626" i="1"/>
  <c r="X341" i="1"/>
  <c r="X764" i="1"/>
  <c r="X760" i="1"/>
  <c r="X756" i="1"/>
  <c r="X752" i="1"/>
  <c r="X749" i="1"/>
  <c r="X745" i="1"/>
  <c r="X741" i="1"/>
  <c r="X738" i="1"/>
  <c r="X721" i="1"/>
  <c r="X678" i="1"/>
  <c r="X676" i="1"/>
  <c r="X188" i="1"/>
  <c r="X670" i="1"/>
  <c r="X659" i="1"/>
  <c r="X330" i="1"/>
  <c r="X641" i="1"/>
  <c r="X629" i="1"/>
  <c r="X618" i="1"/>
  <c r="X645" i="1"/>
  <c r="X631" i="1"/>
  <c r="X621" i="1"/>
  <c r="X663" i="1"/>
  <c r="X179" i="1"/>
  <c r="X648" i="1"/>
  <c r="X623" i="1"/>
  <c r="X614" i="1"/>
  <c r="X944" i="1"/>
  <c r="X938" i="1"/>
  <c r="X930" i="1"/>
  <c r="X923" i="1"/>
  <c r="X919" i="1"/>
  <c r="X915" i="1"/>
  <c r="X285" i="1"/>
  <c r="X908" i="1"/>
  <c r="X347" i="1"/>
  <c r="X284" i="1"/>
  <c r="X899" i="1"/>
  <c r="X895" i="1"/>
  <c r="X891" i="1"/>
  <c r="X887" i="1"/>
  <c r="X883" i="1"/>
  <c r="X879" i="1"/>
  <c r="X876" i="1"/>
  <c r="X872" i="1"/>
  <c r="X868" i="1"/>
  <c r="X864" i="1"/>
  <c r="X860" i="1"/>
  <c r="X857" i="1"/>
  <c r="X853" i="1"/>
  <c r="X849" i="1"/>
  <c r="X845" i="1"/>
  <c r="X841" i="1"/>
  <c r="X345" i="1"/>
  <c r="X281" i="1"/>
  <c r="X279" i="1"/>
  <c r="X278" i="1"/>
  <c r="X272" i="1"/>
  <c r="X268" i="1"/>
  <c r="X265" i="1"/>
  <c r="X261" i="1"/>
  <c r="X827" i="1"/>
  <c r="X823" i="1"/>
  <c r="X820" i="1"/>
  <c r="X818" i="1"/>
  <c r="X816" i="1"/>
  <c r="X815" i="1"/>
  <c r="X813" i="1"/>
  <c r="X246" i="1"/>
  <c r="X244" i="1"/>
  <c r="X808" i="1"/>
  <c r="X238" i="1"/>
  <c r="X807" i="1"/>
  <c r="X232" i="1"/>
  <c r="X799" i="1"/>
  <c r="X349" i="1"/>
  <c r="X934" i="1"/>
  <c r="X927" i="1"/>
  <c r="X958" i="1"/>
  <c r="X941" i="1"/>
  <c r="X939" i="1"/>
  <c r="X935" i="1"/>
  <c r="X931" i="1"/>
  <c r="X928" i="1"/>
  <c r="X924" i="1"/>
  <c r="X920" i="1"/>
  <c r="X916" i="1"/>
  <c r="X912" i="1"/>
  <c r="X909" i="1"/>
  <c r="X905" i="1"/>
  <c r="X902" i="1"/>
  <c r="X900" i="1"/>
  <c r="X896" i="1"/>
  <c r="X892" i="1"/>
  <c r="X888" i="1"/>
  <c r="X884" i="1"/>
  <c r="X880" i="1"/>
  <c r="X877" i="1"/>
  <c r="X873" i="1"/>
  <c r="X869" i="1"/>
  <c r="X865" i="1"/>
  <c r="X861" i="1"/>
  <c r="X858" i="1"/>
  <c r="X854" i="1"/>
  <c r="X850" i="1"/>
  <c r="X846" i="1"/>
  <c r="X842" i="1"/>
  <c r="X838" i="1"/>
  <c r="X835" i="1"/>
  <c r="X833" i="1"/>
  <c r="X830" i="1"/>
  <c r="X829" i="1"/>
  <c r="X273" i="1"/>
  <c r="X269" i="1"/>
  <c r="X266" i="1"/>
  <c r="X262" i="1"/>
  <c r="X258" i="1"/>
  <c r="X824" i="1"/>
  <c r="X257" i="1"/>
  <c r="X252" i="1"/>
  <c r="X812" i="1"/>
  <c r="X242" i="1"/>
  <c r="X236" i="1"/>
  <c r="X230" i="1"/>
  <c r="X959" i="1"/>
  <c r="X942" i="1"/>
  <c r="X940" i="1"/>
  <c r="X936" i="1"/>
  <c r="X932" i="1"/>
  <c r="X348" i="1"/>
  <c r="X925" i="1"/>
  <c r="X921" i="1"/>
  <c r="X917" i="1"/>
  <c r="X913" i="1"/>
  <c r="X910" i="1"/>
  <c r="X906" i="1"/>
  <c r="X903" i="1"/>
  <c r="X901" i="1"/>
  <c r="X897" i="1"/>
  <c r="X889" i="1"/>
  <c r="X885" i="1"/>
  <c r="X881" i="1"/>
  <c r="X878" i="1"/>
  <c r="X874" i="1"/>
  <c r="X870" i="1"/>
  <c r="X866" i="1"/>
  <c r="X862" i="1"/>
  <c r="X346" i="1"/>
  <c r="X855" i="1"/>
  <c r="X851" i="1"/>
  <c r="X847" i="1"/>
  <c r="X843" i="1"/>
  <c r="X839" i="1"/>
  <c r="X836" i="1"/>
  <c r="X831" i="1"/>
  <c r="X277" i="1"/>
  <c r="X274" i="1"/>
  <c r="X270" i="1"/>
  <c r="X828" i="1"/>
  <c r="X263" i="1"/>
  <c r="X259" i="1"/>
  <c r="X825" i="1"/>
  <c r="X819" i="1"/>
  <c r="X255" i="1"/>
  <c r="X253" i="1"/>
  <c r="X250" i="1"/>
  <c r="X248" i="1"/>
  <c r="X247" i="1"/>
  <c r="X243" i="1"/>
  <c r="X241" i="1"/>
  <c r="X234" i="1"/>
  <c r="X231" i="1"/>
  <c r="W793" i="1"/>
  <c r="X804" i="1"/>
  <c r="X793" i="1"/>
  <c r="X797" i="1"/>
  <c r="X801" i="1"/>
  <c r="X803" i="1"/>
  <c r="X811" i="1"/>
  <c r="X814" i="1"/>
  <c r="X251" i="1"/>
  <c r="X254" i="1"/>
  <c r="X256" i="1"/>
  <c r="X821" i="1"/>
  <c r="X798" i="1"/>
  <c r="X794" i="1"/>
  <c r="X787" i="1"/>
  <c r="X784" i="1"/>
  <c r="X781" i="1"/>
  <c r="X224" i="1"/>
  <c r="X775" i="1"/>
  <c r="X343" i="1"/>
  <c r="X220" i="1"/>
  <c r="X771" i="1"/>
  <c r="X768" i="1"/>
  <c r="X765" i="1"/>
  <c r="X761" i="1"/>
  <c r="X757" i="1"/>
  <c r="X753" i="1"/>
  <c r="X750" i="1"/>
  <c r="X746" i="1"/>
  <c r="X742" i="1"/>
  <c r="X339" i="1"/>
  <c r="X216" i="1"/>
  <c r="X733" i="1"/>
  <c r="X729" i="1"/>
  <c r="X725" i="1"/>
  <c r="X722" i="1"/>
  <c r="X718" i="1"/>
  <c r="X716" i="1"/>
  <c r="X713" i="1"/>
  <c r="X338" i="1"/>
  <c r="X708" i="1"/>
  <c r="X705" i="1"/>
  <c r="X701" i="1"/>
  <c r="X207" i="1"/>
  <c r="X810" i="1"/>
  <c r="X809" i="1"/>
  <c r="X235" i="1"/>
  <c r="X806" i="1"/>
  <c r="X805" i="1"/>
  <c r="X802" i="1"/>
  <c r="X800" i="1"/>
  <c r="X796" i="1"/>
  <c r="X792" i="1"/>
  <c r="X788" i="1"/>
  <c r="X226" i="1"/>
  <c r="X782" i="1"/>
  <c r="W781" i="1"/>
  <c r="X778" i="1"/>
  <c r="W224" i="1"/>
  <c r="X776" i="1"/>
  <c r="W775" i="1"/>
  <c r="X222" i="1"/>
  <c r="W343" i="1"/>
  <c r="X342" i="1"/>
  <c r="W220" i="1"/>
  <c r="X772" i="1"/>
  <c r="W771" i="1"/>
  <c r="X217" i="1"/>
  <c r="X766" i="1"/>
  <c r="W765" i="1"/>
  <c r="X762" i="1"/>
  <c r="W761" i="1"/>
  <c r="X758" i="1"/>
  <c r="W757" i="1"/>
  <c r="X754" i="1"/>
  <c r="W753" i="1"/>
  <c r="X751" i="1"/>
  <c r="W750" i="1"/>
  <c r="X747" i="1"/>
  <c r="W746" i="1"/>
  <c r="X743" i="1"/>
  <c r="W742" i="1"/>
  <c r="X739" i="1"/>
  <c r="W339" i="1"/>
  <c r="X736" i="1"/>
  <c r="W216" i="1"/>
  <c r="X215" i="1"/>
  <c r="W733" i="1"/>
  <c r="X730" i="1"/>
  <c r="W729" i="1"/>
  <c r="X726" i="1"/>
  <c r="W725" i="1"/>
  <c r="X723" i="1"/>
  <c r="W722" i="1"/>
  <c r="X719" i="1"/>
  <c r="W718" i="1"/>
  <c r="X211" i="1"/>
  <c r="X711" i="1"/>
  <c r="X703" i="1"/>
  <c r="X205" i="1"/>
  <c r="X200" i="1"/>
  <c r="X203" i="1"/>
  <c r="X693" i="1"/>
  <c r="X204" i="1"/>
  <c r="W692" i="1"/>
  <c r="X213" i="1"/>
  <c r="X692" i="1"/>
  <c r="X735" i="1"/>
  <c r="X732" i="1"/>
  <c r="X728" i="1"/>
  <c r="X214" i="1"/>
  <c r="X707" i="1"/>
  <c r="X700" i="1"/>
  <c r="X715" i="1"/>
  <c r="X210" i="1"/>
  <c r="X710" i="1"/>
  <c r="X706" i="1"/>
  <c r="X702" i="1"/>
  <c r="X699" i="1"/>
  <c r="X698" i="1"/>
  <c r="X695" i="1"/>
  <c r="X201" i="1"/>
  <c r="X198" i="1"/>
  <c r="X690" i="1"/>
  <c r="W337" i="1"/>
  <c r="X335" i="1"/>
  <c r="W196" i="1"/>
  <c r="X687" i="1"/>
  <c r="W194" i="1"/>
  <c r="X685" i="1"/>
  <c r="W334" i="1"/>
  <c r="X192" i="1"/>
  <c r="W682" i="1"/>
  <c r="X679" i="1"/>
  <c r="W678" i="1"/>
  <c r="X190" i="1"/>
  <c r="W676" i="1"/>
  <c r="X189" i="1"/>
  <c r="W188" i="1"/>
  <c r="W670" i="1"/>
  <c r="X667" i="1"/>
  <c r="W666" i="1"/>
  <c r="W663" i="1"/>
  <c r="W185" i="1"/>
  <c r="X660" i="1"/>
  <c r="W659" i="1"/>
  <c r="W181" i="1"/>
  <c r="X180" i="1"/>
  <c r="W179" i="1"/>
  <c r="W655" i="1"/>
  <c r="X652" i="1"/>
  <c r="W330" i="1"/>
  <c r="X649" i="1"/>
  <c r="W648" i="1"/>
  <c r="X646" i="1"/>
  <c r="W645" i="1"/>
  <c r="X642" i="1"/>
  <c r="W641" i="1"/>
  <c r="X639" i="1"/>
  <c r="W638" i="1"/>
  <c r="X177" i="1"/>
  <c r="W635" i="1"/>
  <c r="X634" i="1"/>
  <c r="W633" i="1"/>
  <c r="X893" i="1" s="1"/>
  <c r="X174" i="1"/>
  <c r="W631" i="1"/>
  <c r="X325" i="1"/>
  <c r="W629" i="1"/>
  <c r="X627" i="1"/>
  <c r="W626" i="1"/>
  <c r="X624" i="1"/>
  <c r="W623" i="1"/>
  <c r="X622" i="1"/>
  <c r="W621" i="1"/>
  <c r="X619" i="1"/>
  <c r="W618" i="1"/>
  <c r="X615" i="1"/>
  <c r="W614" i="1"/>
  <c r="X607" i="1"/>
  <c r="X600" i="1"/>
  <c r="X596" i="1"/>
  <c r="W553" i="1"/>
  <c r="X591" i="1"/>
  <c r="X166" i="1"/>
  <c r="X171" i="1"/>
  <c r="X163" i="1"/>
  <c r="X689" i="1"/>
  <c r="X688" i="1"/>
  <c r="X193" i="1"/>
  <c r="X684" i="1"/>
  <c r="X681" i="1"/>
  <c r="X675" i="1"/>
  <c r="X673" i="1"/>
  <c r="X669" i="1"/>
  <c r="X665" i="1"/>
  <c r="X662" i="1"/>
  <c r="X332" i="1"/>
  <c r="X184" i="1"/>
  <c r="X658" i="1"/>
  <c r="X654" i="1"/>
  <c r="X651" i="1"/>
  <c r="X329" i="1"/>
  <c r="X644" i="1"/>
  <c r="X328" i="1"/>
  <c r="X637" i="1"/>
  <c r="X176" i="1"/>
  <c r="X175" i="1"/>
  <c r="X326" i="1"/>
  <c r="X628" i="1"/>
  <c r="X324" i="1"/>
  <c r="X172" i="1"/>
  <c r="X620" i="1"/>
  <c r="X617" i="1"/>
  <c r="X603" i="1"/>
  <c r="X598" i="1"/>
  <c r="X334" i="1"/>
  <c r="X635" i="1"/>
  <c r="X567" i="1"/>
  <c r="X576" i="1"/>
  <c r="X572" i="1"/>
  <c r="X568" i="1"/>
  <c r="X564" i="1"/>
  <c r="X560" i="1"/>
  <c r="X556" i="1"/>
  <c r="X552" i="1"/>
  <c r="X545" i="1"/>
  <c r="X541" i="1"/>
  <c r="X537" i="1"/>
  <c r="X318" i="1"/>
  <c r="X531" i="1"/>
  <c r="X527" i="1"/>
  <c r="X523" i="1"/>
  <c r="X519" i="1"/>
  <c r="X515" i="1"/>
  <c r="X511" i="1"/>
  <c r="X507" i="1"/>
  <c r="X503" i="1"/>
  <c r="X499" i="1"/>
  <c r="X495" i="1"/>
  <c r="X317" i="1"/>
  <c r="X489" i="1"/>
  <c r="X485" i="1"/>
  <c r="X482" i="1"/>
  <c r="X478" i="1"/>
  <c r="X474" i="1"/>
  <c r="X470" i="1"/>
  <c r="X466" i="1"/>
  <c r="X462" i="1"/>
  <c r="X458" i="1"/>
  <c r="X454" i="1"/>
  <c r="X156" i="1"/>
  <c r="X155" i="1"/>
  <c r="X448" i="1"/>
  <c r="X445" i="1"/>
  <c r="X152" i="1"/>
  <c r="X441" i="1"/>
  <c r="X440" i="1"/>
  <c r="X143" i="1"/>
  <c r="X437" i="1"/>
  <c r="X434" i="1"/>
  <c r="X432" i="1"/>
  <c r="X426" i="1"/>
  <c r="X133" i="1"/>
  <c r="X114" i="1"/>
  <c r="X403" i="1"/>
  <c r="X106" i="1"/>
  <c r="X394" i="1"/>
  <c r="X390" i="1"/>
  <c r="X370" i="1"/>
  <c r="X368" i="1"/>
  <c r="X294" i="1"/>
  <c r="X74" i="1"/>
  <c r="X72" i="1"/>
  <c r="X67" i="1"/>
  <c r="X41" i="1"/>
  <c r="X948" i="1"/>
  <c r="X606" i="1"/>
  <c r="X321" i="1"/>
  <c r="X320" i="1"/>
  <c r="X169" i="1"/>
  <c r="X595" i="1"/>
  <c r="X165" i="1"/>
  <c r="X590" i="1"/>
  <c r="X587" i="1"/>
  <c r="X583" i="1"/>
  <c r="X579" i="1"/>
  <c r="X577" i="1"/>
  <c r="X573" i="1"/>
  <c r="X569" i="1"/>
  <c r="X565" i="1"/>
  <c r="X561" i="1"/>
  <c r="X557" i="1"/>
  <c r="X553" i="1"/>
  <c r="X549" i="1"/>
  <c r="X546" i="1"/>
  <c r="X542" i="1"/>
  <c r="X538" i="1"/>
  <c r="X319" i="1"/>
  <c r="X532" i="1"/>
  <c r="X528" i="1"/>
  <c r="X524" i="1"/>
  <c r="X520" i="1"/>
  <c r="X516" i="1"/>
  <c r="X512" i="1"/>
  <c r="X508" i="1"/>
  <c r="X504" i="1"/>
  <c r="X500" i="1"/>
  <c r="X496" i="1"/>
  <c r="X492" i="1"/>
  <c r="X490" i="1"/>
  <c r="X486" i="1"/>
  <c r="X315" i="1"/>
  <c r="X479" i="1"/>
  <c r="X475" i="1"/>
  <c r="X471" i="1"/>
  <c r="X467" i="1"/>
  <c r="X463" i="1"/>
  <c r="X459" i="1"/>
  <c r="X314" i="1"/>
  <c r="X455" i="1"/>
  <c r="X157" i="1"/>
  <c r="X451" i="1"/>
  <c r="X449" i="1"/>
  <c r="X153" i="1"/>
  <c r="X442" i="1"/>
  <c r="X149" i="1"/>
  <c r="X145" i="1"/>
  <c r="X439" i="1"/>
  <c r="X141" i="1"/>
  <c r="X140" i="1"/>
  <c r="X307" i="1"/>
  <c r="X429" i="1"/>
  <c r="X427" i="1"/>
  <c r="X134" i="1"/>
  <c r="X424" i="1"/>
  <c r="X423" i="1"/>
  <c r="X122" i="1"/>
  <c r="X420" i="1"/>
  <c r="X417" i="1"/>
  <c r="X414" i="1"/>
  <c r="X411" i="1"/>
  <c r="X409" i="1"/>
  <c r="X115" i="1"/>
  <c r="X404" i="1"/>
  <c r="X304" i="1"/>
  <c r="X399" i="1"/>
  <c r="X302" i="1"/>
  <c r="X104" i="1"/>
  <c r="X396" i="1"/>
  <c r="X301" i="1"/>
  <c r="X95" i="1"/>
  <c r="X377" i="1"/>
  <c r="X375" i="1"/>
  <c r="X371" i="1"/>
  <c r="X80" i="1"/>
  <c r="X79" i="1"/>
  <c r="X75" i="1"/>
  <c r="X61" i="1"/>
  <c r="X53" i="1"/>
  <c r="X291" i="1"/>
  <c r="X44" i="1"/>
  <c r="X949" i="1"/>
  <c r="W15" i="1"/>
  <c r="X946" i="1"/>
  <c r="X36" i="1"/>
  <c r="X40" i="1"/>
  <c r="X43" i="1"/>
  <c r="X47" i="1"/>
  <c r="X358" i="1"/>
  <c r="X52" i="1"/>
  <c r="X56" i="1"/>
  <c r="X60" i="1"/>
  <c r="X64" i="1"/>
  <c r="X68" i="1"/>
  <c r="X71" i="1"/>
  <c r="X76" i="1"/>
  <c r="X78" i="1"/>
  <c r="X82" i="1"/>
  <c r="X85" i="1"/>
  <c r="X87" i="1"/>
  <c r="X88" i="1"/>
  <c r="X90" i="1"/>
  <c r="X367" i="1"/>
  <c r="X372" i="1"/>
  <c r="X297" i="1"/>
  <c r="X379" i="1"/>
  <c r="X381" i="1"/>
  <c r="X299" i="1"/>
  <c r="X387" i="1"/>
  <c r="X391" i="1"/>
  <c r="X393" i="1"/>
  <c r="X300" i="1"/>
  <c r="X952" i="1"/>
  <c r="X101" i="1"/>
  <c r="X103" i="1"/>
  <c r="X398" i="1"/>
  <c r="X400" i="1"/>
  <c r="X402" i="1"/>
  <c r="X111" i="1"/>
  <c r="X406" i="1"/>
  <c r="X408" i="1"/>
  <c r="X410" i="1"/>
  <c r="X120" i="1"/>
  <c r="X415" i="1"/>
  <c r="X418" i="1"/>
  <c r="X421" i="1"/>
  <c r="X127" i="1"/>
  <c r="X19" i="1"/>
  <c r="X23" i="1"/>
  <c r="X27" i="1"/>
  <c r="X355" i="1"/>
  <c r="X70" i="1"/>
  <c r="X951" i="1"/>
  <c r="X293" i="1"/>
  <c r="X296" i="1"/>
  <c r="X374" i="1"/>
  <c r="X380" i="1"/>
  <c r="X386" i="1"/>
  <c r="X93" i="1"/>
  <c r="X97" i="1"/>
  <c r="X164" i="1"/>
  <c r="X584" i="1"/>
  <c r="X580" i="1"/>
  <c r="X578" i="1"/>
  <c r="X574" i="1"/>
  <c r="X570" i="1"/>
  <c r="X566" i="1"/>
  <c r="X562" i="1"/>
  <c r="X558" i="1"/>
  <c r="X554" i="1"/>
  <c r="X550" i="1"/>
  <c r="X547" i="1"/>
  <c r="X543" i="1"/>
  <c r="X539" i="1"/>
  <c r="X535" i="1"/>
  <c r="X533" i="1"/>
  <c r="X529" i="1"/>
  <c r="X525" i="1"/>
  <c r="X521" i="1"/>
  <c r="X517" i="1"/>
  <c r="X513" i="1"/>
  <c r="X509" i="1"/>
  <c r="X505" i="1"/>
  <c r="X501" i="1"/>
  <c r="X497" i="1"/>
  <c r="X493" i="1"/>
  <c r="X491" i="1"/>
  <c r="X487" i="1"/>
  <c r="X483" i="1"/>
  <c r="X480" i="1"/>
  <c r="X476" i="1"/>
  <c r="X472" i="1"/>
  <c r="X468" i="1"/>
  <c r="X464" i="1"/>
  <c r="X460" i="1"/>
  <c r="X456" i="1"/>
  <c r="X313" i="1"/>
  <c r="X452" i="1"/>
  <c r="X154" i="1"/>
  <c r="X446" i="1"/>
  <c r="X443" i="1"/>
  <c r="X150" i="1"/>
  <c r="X312" i="1"/>
  <c r="X310" i="1"/>
  <c r="X309" i="1"/>
  <c r="X438" i="1"/>
  <c r="X308" i="1"/>
  <c r="X435" i="1"/>
  <c r="X955" i="1"/>
  <c r="X430" i="1"/>
  <c r="X428" i="1"/>
  <c r="X954" i="1"/>
  <c r="X131" i="1"/>
  <c r="X125" i="1"/>
  <c r="X305" i="1"/>
  <c r="X412" i="1"/>
  <c r="X116" i="1"/>
  <c r="X112" i="1"/>
  <c r="X953" i="1"/>
  <c r="X100" i="1"/>
  <c r="X383" i="1"/>
  <c r="X298" i="1"/>
  <c r="X378" i="1"/>
  <c r="X363" i="1"/>
  <c r="X362" i="1"/>
  <c r="X81" i="1"/>
  <c r="W7" i="1"/>
  <c r="X30" i="1" s="1"/>
  <c r="X12" i="1"/>
  <c r="X16" i="1"/>
  <c r="X945" i="1"/>
  <c r="X26" i="1"/>
  <c r="X947" i="1"/>
  <c r="X353" i="1"/>
  <c r="X33" i="1"/>
  <c r="X39" i="1"/>
  <c r="X42" i="1"/>
  <c r="X46" i="1"/>
  <c r="X48" i="1"/>
  <c r="X49" i="1"/>
  <c r="X51" i="1"/>
  <c r="X55" i="1"/>
  <c r="X59" i="1"/>
  <c r="X63" i="1"/>
  <c r="X15" i="1"/>
  <c r="X21" i="1"/>
  <c r="X25" i="1"/>
  <c r="X29" i="1"/>
  <c r="X287" i="1"/>
  <c r="X31" i="1"/>
  <c r="X354" i="1"/>
  <c r="X34" i="1"/>
  <c r="X38" i="1"/>
  <c r="X288" i="1"/>
  <c r="X45" i="1"/>
  <c r="X356" i="1"/>
  <c r="X357" i="1"/>
  <c r="X359" i="1"/>
  <c r="X54" i="1"/>
  <c r="X58" i="1"/>
  <c r="X62" i="1"/>
  <c r="X360" i="1"/>
  <c r="X69" i="1"/>
  <c r="X73" i="1"/>
  <c r="X361" i="1"/>
  <c r="X86" i="1"/>
  <c r="X89" i="1"/>
  <c r="X295" i="1"/>
  <c r="X369" i="1"/>
  <c r="X373" i="1"/>
  <c r="X376" i="1"/>
  <c r="X91" i="1"/>
  <c r="X382" i="1"/>
  <c r="X385" i="1"/>
  <c r="X92" i="1"/>
  <c r="X392" i="1"/>
  <c r="X395" i="1"/>
  <c r="X99" i="1"/>
  <c r="X102" i="1"/>
  <c r="X397" i="1"/>
  <c r="X105" i="1"/>
  <c r="X10" i="1"/>
  <c r="X350" i="1"/>
  <c r="X20" i="1"/>
  <c r="X24" i="1"/>
  <c r="X28" i="1"/>
  <c r="X351" i="1"/>
  <c r="X352" i="1"/>
  <c r="X32" i="1"/>
  <c r="X950" i="1"/>
  <c r="X13" i="1"/>
  <c r="P376" i="1"/>
  <c r="T6" i="1"/>
  <c r="T7" i="1"/>
  <c r="T8" i="1"/>
  <c r="T9" i="1"/>
  <c r="T10" i="1"/>
  <c r="T11" i="1"/>
  <c r="T12" i="1"/>
  <c r="T13" i="1"/>
  <c r="T14" i="1"/>
  <c r="T15" i="1"/>
  <c r="T16" i="1"/>
  <c r="T17" i="1"/>
  <c r="T350" i="1"/>
  <c r="T18" i="1"/>
  <c r="T945" i="1"/>
  <c r="T19" i="1"/>
  <c r="T20" i="1"/>
  <c r="T21" i="1"/>
  <c r="T22" i="1"/>
  <c r="T23" i="1"/>
  <c r="T24" i="1"/>
  <c r="T25" i="1"/>
  <c r="T26" i="1"/>
  <c r="T27" i="1"/>
  <c r="T28" i="1"/>
  <c r="T29" i="1"/>
  <c r="T30" i="1"/>
  <c r="T946" i="1"/>
  <c r="T351" i="1"/>
  <c r="T287" i="1"/>
  <c r="T947" i="1"/>
  <c r="T948" i="1"/>
  <c r="T352" i="1"/>
  <c r="T31" i="1"/>
  <c r="T353" i="1"/>
  <c r="T949" i="1"/>
  <c r="T32" i="1"/>
  <c r="T354" i="1"/>
  <c r="T33" i="1"/>
  <c r="T355" i="1"/>
  <c r="T950" i="1"/>
  <c r="T34" i="1"/>
  <c r="T35" i="1"/>
  <c r="T36" i="1"/>
  <c r="T37" i="1"/>
  <c r="T38" i="1"/>
  <c r="T39" i="1"/>
  <c r="T40" i="1"/>
  <c r="T41" i="1"/>
  <c r="T288" i="1"/>
  <c r="T42" i="1"/>
  <c r="T43" i="1"/>
  <c r="T44" i="1"/>
  <c r="T45" i="1"/>
  <c r="T46" i="1"/>
  <c r="T47" i="1"/>
  <c r="T289" i="1"/>
  <c r="T356" i="1"/>
  <c r="T48" i="1"/>
  <c r="T290" i="1"/>
  <c r="T291" i="1"/>
  <c r="T357" i="1"/>
  <c r="T49" i="1"/>
  <c r="T358" i="1"/>
  <c r="T50" i="1"/>
  <c r="T359" i="1"/>
  <c r="T51" i="1"/>
  <c r="T52" i="1"/>
  <c r="T53" i="1"/>
  <c r="T54" i="1"/>
  <c r="T55" i="1"/>
  <c r="T56" i="1"/>
  <c r="T57" i="1"/>
  <c r="T58" i="1"/>
  <c r="T59" i="1"/>
  <c r="T60" i="1"/>
  <c r="T61" i="1"/>
  <c r="T62" i="1"/>
  <c r="T63" i="1"/>
  <c r="T64" i="1"/>
  <c r="T65" i="1"/>
  <c r="T360" i="1"/>
  <c r="T66" i="1"/>
  <c r="T67" i="1"/>
  <c r="T68" i="1"/>
  <c r="T69" i="1"/>
  <c r="T70" i="1"/>
  <c r="T71" i="1"/>
  <c r="T72" i="1"/>
  <c r="T73" i="1"/>
  <c r="T74" i="1"/>
  <c r="T75" i="1"/>
  <c r="T76" i="1"/>
  <c r="T77" i="1"/>
  <c r="T951" i="1"/>
  <c r="T78" i="1"/>
  <c r="T79" i="1"/>
  <c r="T361" i="1"/>
  <c r="T80" i="1"/>
  <c r="T81" i="1"/>
  <c r="T82" i="1"/>
  <c r="T83" i="1"/>
  <c r="T84" i="1"/>
  <c r="T85" i="1"/>
  <c r="T362" i="1"/>
  <c r="T86" i="1"/>
  <c r="T363" i="1"/>
  <c r="T364" i="1"/>
  <c r="T87" i="1"/>
  <c r="T292" i="1"/>
  <c r="T293" i="1"/>
  <c r="T88" i="1"/>
  <c r="T365" i="1"/>
  <c r="T89" i="1"/>
  <c r="T366" i="1"/>
  <c r="T294" i="1"/>
  <c r="T90" i="1"/>
  <c r="T295" i="1"/>
  <c r="T296" i="1"/>
  <c r="T367" i="1"/>
  <c r="T368" i="1"/>
  <c r="T369" i="1"/>
  <c r="T370" i="1"/>
  <c r="T371" i="1"/>
  <c r="T372" i="1"/>
  <c r="T373" i="1"/>
  <c r="T374" i="1"/>
  <c r="T297" i="1"/>
  <c r="T375" i="1"/>
  <c r="T376" i="1"/>
  <c r="T377" i="1"/>
  <c r="T378" i="1"/>
  <c r="T379" i="1"/>
  <c r="T91" i="1"/>
  <c r="T380" i="1"/>
  <c r="T381" i="1"/>
  <c r="T298" i="1"/>
  <c r="T382" i="1"/>
  <c r="T383" i="1"/>
  <c r="T384" i="1"/>
  <c r="T299" i="1"/>
  <c r="T385" i="1"/>
  <c r="T386" i="1"/>
  <c r="T387" i="1"/>
  <c r="T388" i="1"/>
  <c r="T92" i="1"/>
  <c r="T389" i="1"/>
  <c r="T390" i="1"/>
  <c r="T391" i="1"/>
  <c r="T392" i="1"/>
  <c r="T93" i="1"/>
  <c r="T393" i="1"/>
  <c r="T394" i="1"/>
  <c r="T395" i="1"/>
  <c r="T94" i="1"/>
  <c r="T95" i="1"/>
  <c r="T300" i="1"/>
  <c r="T96" i="1"/>
  <c r="T97" i="1"/>
  <c r="T952" i="1"/>
  <c r="T98" i="1"/>
  <c r="T99" i="1"/>
  <c r="T301" i="1"/>
  <c r="T100" i="1"/>
  <c r="T101" i="1"/>
  <c r="T102" i="1"/>
  <c r="T396" i="1"/>
  <c r="T103" i="1"/>
  <c r="T104" i="1"/>
  <c r="T397" i="1"/>
  <c r="T302" i="1"/>
  <c r="T953" i="1"/>
  <c r="T398" i="1"/>
  <c r="T105" i="1"/>
  <c r="T399" i="1"/>
  <c r="T400" i="1"/>
  <c r="T106" i="1"/>
  <c r="T303" i="1"/>
  <c r="T401" i="1"/>
  <c r="T107" i="1"/>
  <c r="T108" i="1"/>
  <c r="T109" i="1"/>
  <c r="T304" i="1"/>
  <c r="T402" i="1"/>
  <c r="T403" i="1"/>
  <c r="T404" i="1"/>
  <c r="T110" i="1"/>
  <c r="T111" i="1"/>
  <c r="T112" i="1"/>
  <c r="T405" i="1"/>
  <c r="T113" i="1"/>
  <c r="T406" i="1"/>
  <c r="T114" i="1"/>
  <c r="T115" i="1"/>
  <c r="T407" i="1"/>
  <c r="T408" i="1"/>
  <c r="T116" i="1"/>
  <c r="T117" i="1"/>
  <c r="T409" i="1"/>
  <c r="T410" i="1"/>
  <c r="T118" i="1"/>
  <c r="T411" i="1"/>
  <c r="T119" i="1"/>
  <c r="T120" i="1"/>
  <c r="T412" i="1"/>
  <c r="T413" i="1"/>
  <c r="T414" i="1"/>
  <c r="T415" i="1"/>
  <c r="T416" i="1"/>
  <c r="T417" i="1"/>
  <c r="T121" i="1"/>
  <c r="T418" i="1"/>
  <c r="T305" i="1"/>
  <c r="T419" i="1"/>
  <c r="T420" i="1"/>
  <c r="T421" i="1"/>
  <c r="T422" i="1"/>
  <c r="T122" i="1"/>
  <c r="T123" i="1"/>
  <c r="T124" i="1"/>
  <c r="T125" i="1"/>
  <c r="T126" i="1"/>
  <c r="T423" i="1"/>
  <c r="T127" i="1"/>
  <c r="T128" i="1"/>
  <c r="T424" i="1"/>
  <c r="T129" i="1"/>
  <c r="T425" i="1"/>
  <c r="T130" i="1"/>
  <c r="T131" i="1"/>
  <c r="T132" i="1"/>
  <c r="T133" i="1"/>
  <c r="T134" i="1"/>
  <c r="T954" i="1"/>
  <c r="T135" i="1"/>
  <c r="T426" i="1"/>
  <c r="T427" i="1"/>
  <c r="T428" i="1"/>
  <c r="T136" i="1"/>
  <c r="T306" i="1"/>
  <c r="T429" i="1"/>
  <c r="T430" i="1"/>
  <c r="T431" i="1"/>
  <c r="T432" i="1"/>
  <c r="T137" i="1"/>
  <c r="T955" i="1"/>
  <c r="T433" i="1"/>
  <c r="T434" i="1"/>
  <c r="T307" i="1"/>
  <c r="T435" i="1"/>
  <c r="T138" i="1"/>
  <c r="T139" i="1"/>
  <c r="T140" i="1"/>
  <c r="T308" i="1"/>
  <c r="T436" i="1"/>
  <c r="T437" i="1"/>
  <c r="T141" i="1"/>
  <c r="T438" i="1"/>
  <c r="T142" i="1"/>
  <c r="T143" i="1"/>
  <c r="T439" i="1"/>
  <c r="T309" i="1"/>
  <c r="T144" i="1"/>
  <c r="T440" i="1"/>
  <c r="T145" i="1"/>
  <c r="T310" i="1"/>
  <c r="T146" i="1"/>
  <c r="T147" i="1"/>
  <c r="T311" i="1"/>
  <c r="T312" i="1"/>
  <c r="T148" i="1"/>
  <c r="T441" i="1"/>
  <c r="T149" i="1"/>
  <c r="T150" i="1"/>
  <c r="T151" i="1"/>
  <c r="T152" i="1"/>
  <c r="T442" i="1"/>
  <c r="T443" i="1"/>
  <c r="T444" i="1"/>
  <c r="T445" i="1"/>
  <c r="T153" i="1"/>
  <c r="T446" i="1"/>
  <c r="T447" i="1"/>
  <c r="T448" i="1"/>
  <c r="T449" i="1"/>
  <c r="T154" i="1"/>
  <c r="T450" i="1"/>
  <c r="T155" i="1"/>
  <c r="T451" i="1"/>
  <c r="T452" i="1"/>
  <c r="T453" i="1"/>
  <c r="T156" i="1"/>
  <c r="T157" i="1"/>
  <c r="T158" i="1"/>
  <c r="T159" i="1"/>
  <c r="T454" i="1"/>
  <c r="T455" i="1"/>
  <c r="T313" i="1"/>
  <c r="T160" i="1"/>
  <c r="T161" i="1"/>
  <c r="T314"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315" i="1"/>
  <c r="T483" i="1"/>
  <c r="T484" i="1"/>
  <c r="T485" i="1"/>
  <c r="T486" i="1"/>
  <c r="T487" i="1"/>
  <c r="T488" i="1"/>
  <c r="T489" i="1"/>
  <c r="T490" i="1"/>
  <c r="T491" i="1"/>
  <c r="T316" i="1"/>
  <c r="T317"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318" i="1"/>
  <c r="T319" i="1"/>
  <c r="T535" i="1"/>
  <c r="T536" i="1"/>
  <c r="T537" i="1"/>
  <c r="T538" i="1"/>
  <c r="T539" i="1"/>
  <c r="T540" i="1"/>
  <c r="T541" i="1"/>
  <c r="T542" i="1"/>
  <c r="T543" i="1"/>
  <c r="T544" i="1"/>
  <c r="T545" i="1"/>
  <c r="T546" i="1"/>
  <c r="T547" i="1"/>
  <c r="T548" i="1"/>
  <c r="T162"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956" i="1"/>
  <c r="T163" i="1"/>
  <c r="T579" i="1"/>
  <c r="T580" i="1"/>
  <c r="T581" i="1"/>
  <c r="T582" i="1"/>
  <c r="T583" i="1"/>
  <c r="T584" i="1"/>
  <c r="T585" i="1"/>
  <c r="T586" i="1"/>
  <c r="T587" i="1"/>
  <c r="T164" i="1"/>
  <c r="T588" i="1"/>
  <c r="T589" i="1"/>
  <c r="T590" i="1"/>
  <c r="T591" i="1"/>
  <c r="T592" i="1"/>
  <c r="T593" i="1"/>
  <c r="T165" i="1"/>
  <c r="T166" i="1"/>
  <c r="T594" i="1"/>
  <c r="T167" i="1"/>
  <c r="T595" i="1"/>
  <c r="T596" i="1"/>
  <c r="T168" i="1"/>
  <c r="T597" i="1"/>
  <c r="T169" i="1"/>
  <c r="T598" i="1"/>
  <c r="T170" i="1"/>
  <c r="T599" i="1"/>
  <c r="T320" i="1"/>
  <c r="T600" i="1"/>
  <c r="T601" i="1"/>
  <c r="T602" i="1"/>
  <c r="T321" i="1"/>
  <c r="T603" i="1"/>
  <c r="T604" i="1"/>
  <c r="T605" i="1"/>
  <c r="T606" i="1"/>
  <c r="T607" i="1"/>
  <c r="T608" i="1"/>
  <c r="T609" i="1"/>
  <c r="T171" i="1"/>
  <c r="T610" i="1"/>
  <c r="T611" i="1"/>
  <c r="T612" i="1"/>
  <c r="T613" i="1"/>
  <c r="T614" i="1"/>
  <c r="T615" i="1"/>
  <c r="T616" i="1"/>
  <c r="T617" i="1"/>
  <c r="T618" i="1"/>
  <c r="T619" i="1"/>
  <c r="T322" i="1"/>
  <c r="T620" i="1"/>
  <c r="T621" i="1"/>
  <c r="T622" i="1"/>
  <c r="T323" i="1"/>
  <c r="T172" i="1"/>
  <c r="T623" i="1"/>
  <c r="T624" i="1"/>
  <c r="T625" i="1"/>
  <c r="T324" i="1"/>
  <c r="T626" i="1"/>
  <c r="T627" i="1"/>
  <c r="T173" i="1"/>
  <c r="T628" i="1"/>
  <c r="T629" i="1"/>
  <c r="T325" i="1"/>
  <c r="T630" i="1"/>
  <c r="T326" i="1"/>
  <c r="T631" i="1"/>
  <c r="T174" i="1"/>
  <c r="T632" i="1"/>
  <c r="T175" i="1"/>
  <c r="T633" i="1"/>
  <c r="T634" i="1"/>
  <c r="T327" i="1"/>
  <c r="T176" i="1"/>
  <c r="T635" i="1"/>
  <c r="T177" i="1"/>
  <c r="T636" i="1"/>
  <c r="T637" i="1"/>
  <c r="T638" i="1"/>
  <c r="T639" i="1"/>
  <c r="T640" i="1"/>
  <c r="T328" i="1"/>
  <c r="T641" i="1"/>
  <c r="T642" i="1"/>
  <c r="T643" i="1"/>
  <c r="T644" i="1"/>
  <c r="T645" i="1"/>
  <c r="T646" i="1"/>
  <c r="T647" i="1"/>
  <c r="T329" i="1"/>
  <c r="T648" i="1"/>
  <c r="T649" i="1"/>
  <c r="T650" i="1"/>
  <c r="T651" i="1"/>
  <c r="T330" i="1"/>
  <c r="T652" i="1"/>
  <c r="T653" i="1"/>
  <c r="T654" i="1"/>
  <c r="T655" i="1"/>
  <c r="T178" i="1"/>
  <c r="T331" i="1"/>
  <c r="T656" i="1"/>
  <c r="T179" i="1"/>
  <c r="T180" i="1"/>
  <c r="T657" i="1"/>
  <c r="T658" i="1"/>
  <c r="T181" i="1"/>
  <c r="T182" i="1"/>
  <c r="T183" i="1"/>
  <c r="T184" i="1"/>
  <c r="T659" i="1"/>
  <c r="T660" i="1"/>
  <c r="T661" i="1"/>
  <c r="T332" i="1"/>
  <c r="T185" i="1"/>
  <c r="T186" i="1"/>
  <c r="T333" i="1"/>
  <c r="T662" i="1"/>
  <c r="T663" i="1"/>
  <c r="T187" i="1"/>
  <c r="T664" i="1"/>
  <c r="T665" i="1"/>
  <c r="T666" i="1"/>
  <c r="T667" i="1"/>
  <c r="T668" i="1"/>
  <c r="T669" i="1"/>
  <c r="T670" i="1"/>
  <c r="T671" i="1"/>
  <c r="T672" i="1"/>
  <c r="T673" i="1"/>
  <c r="T188" i="1"/>
  <c r="T189" i="1"/>
  <c r="T674" i="1"/>
  <c r="T675" i="1"/>
  <c r="T676" i="1"/>
  <c r="T190" i="1"/>
  <c r="T677" i="1"/>
  <c r="T191" i="1"/>
  <c r="T678" i="1"/>
  <c r="T679" i="1"/>
  <c r="T680" i="1"/>
  <c r="T681" i="1"/>
  <c r="T682" i="1"/>
  <c r="T192" i="1"/>
  <c r="T683" i="1"/>
  <c r="T684" i="1"/>
  <c r="T334" i="1"/>
  <c r="T685" i="1"/>
  <c r="T686" i="1"/>
  <c r="T193" i="1"/>
  <c r="T194" i="1"/>
  <c r="T687" i="1"/>
  <c r="T195" i="1"/>
  <c r="T688" i="1"/>
  <c r="T196" i="1"/>
  <c r="T335" i="1"/>
  <c r="T336" i="1"/>
  <c r="T689" i="1"/>
  <c r="T337" i="1"/>
  <c r="T690" i="1"/>
  <c r="T691" i="1"/>
  <c r="T197" i="1"/>
  <c r="T692" i="1"/>
  <c r="T198" i="1"/>
  <c r="T199" i="1"/>
  <c r="T693" i="1"/>
  <c r="T200" i="1"/>
  <c r="T201" i="1"/>
  <c r="T202" i="1"/>
  <c r="T694" i="1"/>
  <c r="T203" i="1"/>
  <c r="T695" i="1"/>
  <c r="T696" i="1"/>
  <c r="T204" i="1"/>
  <c r="T697" i="1"/>
  <c r="T698" i="1"/>
  <c r="T205" i="1"/>
  <c r="T206" i="1"/>
  <c r="T207" i="1"/>
  <c r="T699" i="1"/>
  <c r="T700" i="1"/>
  <c r="T701" i="1"/>
  <c r="T208" i="1"/>
  <c r="T702" i="1"/>
  <c r="T703" i="1"/>
  <c r="T704" i="1"/>
  <c r="T705" i="1"/>
  <c r="T706" i="1"/>
  <c r="T707" i="1"/>
  <c r="T708" i="1"/>
  <c r="T709" i="1"/>
  <c r="T710" i="1"/>
  <c r="T711" i="1"/>
  <c r="T209" i="1"/>
  <c r="T338" i="1"/>
  <c r="T210" i="1"/>
  <c r="T712" i="1"/>
  <c r="T713" i="1"/>
  <c r="T714" i="1"/>
  <c r="T715" i="1"/>
  <c r="T211" i="1"/>
  <c r="T212" i="1"/>
  <c r="T716" i="1"/>
  <c r="T213" i="1"/>
  <c r="T717" i="1"/>
  <c r="T718" i="1"/>
  <c r="T719" i="1"/>
  <c r="T720" i="1"/>
  <c r="T721" i="1"/>
  <c r="T722" i="1"/>
  <c r="T723" i="1"/>
  <c r="T724" i="1"/>
  <c r="T214" i="1"/>
  <c r="T725" i="1"/>
  <c r="T726" i="1"/>
  <c r="T727" i="1"/>
  <c r="T728" i="1"/>
  <c r="T729" i="1"/>
  <c r="T730" i="1"/>
  <c r="T731" i="1"/>
  <c r="T732" i="1"/>
  <c r="T733" i="1"/>
  <c r="T215" i="1"/>
  <c r="T734" i="1"/>
  <c r="T735" i="1"/>
  <c r="T216" i="1"/>
  <c r="T736" i="1"/>
  <c r="T737" i="1"/>
  <c r="T738" i="1"/>
  <c r="T339" i="1"/>
  <c r="T739" i="1"/>
  <c r="T740" i="1"/>
  <c r="T741" i="1"/>
  <c r="T742" i="1"/>
  <c r="T743" i="1"/>
  <c r="T744" i="1"/>
  <c r="T745" i="1"/>
  <c r="T746" i="1"/>
  <c r="T747" i="1"/>
  <c r="T748" i="1"/>
  <c r="T749" i="1"/>
  <c r="T750" i="1"/>
  <c r="T751" i="1"/>
  <c r="T340" i="1"/>
  <c r="T752" i="1"/>
  <c r="T753" i="1"/>
  <c r="T754" i="1"/>
  <c r="T755" i="1"/>
  <c r="T756" i="1"/>
  <c r="T757" i="1"/>
  <c r="T758" i="1"/>
  <c r="T759" i="1"/>
  <c r="T760" i="1"/>
  <c r="T761" i="1"/>
  <c r="T762" i="1"/>
  <c r="T763" i="1"/>
  <c r="T764" i="1"/>
  <c r="T765" i="1"/>
  <c r="T766" i="1"/>
  <c r="T767" i="1"/>
  <c r="T341" i="1"/>
  <c r="T768" i="1"/>
  <c r="T217" i="1"/>
  <c r="T769" i="1"/>
  <c r="T770" i="1"/>
  <c r="T771" i="1"/>
  <c r="T772" i="1"/>
  <c r="T218" i="1"/>
  <c r="T219" i="1"/>
  <c r="T220" i="1"/>
  <c r="T342" i="1"/>
  <c r="T221" i="1"/>
  <c r="T957" i="1"/>
  <c r="T343" i="1"/>
  <c r="T222" i="1"/>
  <c r="T773" i="1"/>
  <c r="T774" i="1"/>
  <c r="T775" i="1"/>
  <c r="T776" i="1"/>
  <c r="T777" i="1"/>
  <c r="T223" i="1"/>
  <c r="T224" i="1"/>
  <c r="T778" i="1"/>
  <c r="T779" i="1"/>
  <c r="T780" i="1"/>
  <c r="T781" i="1"/>
  <c r="T782" i="1"/>
  <c r="T783" i="1"/>
  <c r="T225" i="1"/>
  <c r="T784" i="1"/>
  <c r="T226" i="1"/>
  <c r="T785" i="1"/>
  <c r="T786" i="1"/>
  <c r="T787" i="1"/>
  <c r="T788" i="1"/>
  <c r="T789" i="1"/>
  <c r="T790" i="1"/>
  <c r="T791" i="1"/>
  <c r="T792" i="1"/>
  <c r="T793" i="1"/>
  <c r="T794" i="1"/>
  <c r="T795" i="1"/>
  <c r="T796" i="1"/>
  <c r="T797" i="1"/>
  <c r="T798" i="1"/>
  <c r="T799" i="1"/>
  <c r="T800" i="1"/>
  <c r="T801" i="1"/>
  <c r="T227" i="1"/>
  <c r="T228" i="1"/>
  <c r="T802" i="1"/>
  <c r="T803" i="1"/>
  <c r="T804" i="1"/>
  <c r="T229" i="1"/>
  <c r="T805" i="1"/>
  <c r="T230" i="1"/>
  <c r="T231" i="1"/>
  <c r="T232" i="1"/>
  <c r="T806" i="1"/>
  <c r="T233" i="1"/>
  <c r="T807" i="1"/>
  <c r="T234" i="1"/>
  <c r="T235" i="1"/>
  <c r="T236" i="1"/>
  <c r="T237" i="1"/>
  <c r="T238" i="1"/>
  <c r="T239" i="1"/>
  <c r="T240" i="1"/>
  <c r="T808" i="1"/>
  <c r="T241" i="1"/>
  <c r="T809" i="1"/>
  <c r="T242" i="1"/>
  <c r="T243" i="1"/>
  <c r="T244" i="1"/>
  <c r="T810" i="1"/>
  <c r="T245" i="1"/>
  <c r="T246" i="1"/>
  <c r="T247" i="1"/>
  <c r="T811" i="1"/>
  <c r="T812" i="1"/>
  <c r="T248" i="1"/>
  <c r="T813" i="1"/>
  <c r="T814" i="1"/>
  <c r="T249" i="1"/>
  <c r="T815" i="1"/>
  <c r="T250" i="1"/>
  <c r="T251" i="1"/>
  <c r="T252" i="1"/>
  <c r="T253" i="1"/>
  <c r="T816" i="1"/>
  <c r="T254" i="1"/>
  <c r="T817" i="1"/>
  <c r="T818" i="1"/>
  <c r="T255" i="1"/>
  <c r="T256" i="1"/>
  <c r="T257" i="1"/>
  <c r="T819" i="1"/>
  <c r="T820" i="1"/>
  <c r="T821" i="1"/>
  <c r="T822" i="1"/>
  <c r="T823" i="1"/>
  <c r="T824" i="1"/>
  <c r="T825" i="1"/>
  <c r="T826" i="1"/>
  <c r="T827" i="1"/>
  <c r="T258" i="1"/>
  <c r="T259" i="1"/>
  <c r="T260" i="1"/>
  <c r="T261" i="1"/>
  <c r="T262" i="1"/>
  <c r="T263" i="1"/>
  <c r="T264" i="1"/>
  <c r="T265" i="1"/>
  <c r="T266" i="1"/>
  <c r="T828" i="1"/>
  <c r="T267" i="1"/>
  <c r="T268" i="1"/>
  <c r="T269" i="1"/>
  <c r="T270" i="1"/>
  <c r="T271" i="1"/>
  <c r="T272" i="1"/>
  <c r="T273" i="1"/>
  <c r="T274" i="1"/>
  <c r="T275" i="1"/>
  <c r="T276" i="1"/>
  <c r="T829" i="1"/>
  <c r="T277" i="1"/>
  <c r="T344" i="1"/>
  <c r="T278" i="1"/>
  <c r="T830" i="1"/>
  <c r="T831" i="1"/>
  <c r="T832" i="1"/>
  <c r="T279" i="1"/>
  <c r="T833" i="1"/>
  <c r="T280" i="1"/>
  <c r="T834" i="1"/>
  <c r="T281" i="1"/>
  <c r="T835" i="1"/>
  <c r="T836" i="1"/>
  <c r="T837" i="1"/>
  <c r="T345" i="1"/>
  <c r="T838" i="1"/>
  <c r="T839" i="1"/>
  <c r="T840" i="1"/>
  <c r="T841" i="1"/>
  <c r="T842" i="1"/>
  <c r="T843" i="1"/>
  <c r="T844" i="1"/>
  <c r="T845" i="1"/>
  <c r="T846" i="1"/>
  <c r="T847" i="1"/>
  <c r="T848" i="1"/>
  <c r="T849" i="1"/>
  <c r="T850" i="1"/>
  <c r="T851" i="1"/>
  <c r="T852" i="1"/>
  <c r="T853" i="1"/>
  <c r="T854" i="1"/>
  <c r="T855" i="1"/>
  <c r="T856" i="1"/>
  <c r="T857" i="1"/>
  <c r="T858" i="1"/>
  <c r="T346" i="1"/>
  <c r="T859" i="1"/>
  <c r="T860" i="1"/>
  <c r="T861" i="1"/>
  <c r="T862" i="1"/>
  <c r="T863" i="1"/>
  <c r="T864" i="1"/>
  <c r="T865" i="1"/>
  <c r="T866" i="1"/>
  <c r="T867" i="1"/>
  <c r="T868" i="1"/>
  <c r="T869" i="1"/>
  <c r="T870" i="1"/>
  <c r="T871" i="1"/>
  <c r="T872" i="1"/>
  <c r="T873" i="1"/>
  <c r="T874" i="1"/>
  <c r="T875" i="1"/>
  <c r="T876" i="1"/>
  <c r="T877" i="1"/>
  <c r="T878" i="1"/>
  <c r="T282" i="1"/>
  <c r="T879" i="1"/>
  <c r="T880" i="1"/>
  <c r="T881" i="1"/>
  <c r="T882" i="1"/>
  <c r="T883" i="1"/>
  <c r="T884" i="1"/>
  <c r="T885" i="1"/>
  <c r="T886" i="1"/>
  <c r="T887" i="1"/>
  <c r="T888" i="1"/>
  <c r="T889" i="1"/>
  <c r="T890" i="1"/>
  <c r="T891" i="1"/>
  <c r="T892" i="1"/>
  <c r="T893" i="1"/>
  <c r="T894" i="1"/>
  <c r="T895" i="1"/>
  <c r="T896" i="1"/>
  <c r="T897" i="1"/>
  <c r="T898" i="1"/>
  <c r="T899" i="1"/>
  <c r="T900" i="1"/>
  <c r="T901" i="1"/>
  <c r="T283" i="1"/>
  <c r="T284" i="1"/>
  <c r="T902" i="1"/>
  <c r="T903" i="1"/>
  <c r="T904" i="1"/>
  <c r="T347" i="1"/>
  <c r="T905" i="1"/>
  <c r="T906" i="1"/>
  <c r="T907" i="1"/>
  <c r="T908" i="1"/>
  <c r="T909" i="1"/>
  <c r="T910" i="1"/>
  <c r="T911" i="1"/>
  <c r="T285" i="1"/>
  <c r="T912" i="1"/>
  <c r="T913" i="1"/>
  <c r="T914" i="1"/>
  <c r="T915" i="1"/>
  <c r="T916" i="1"/>
  <c r="T917" i="1"/>
  <c r="T918" i="1"/>
  <c r="T919" i="1"/>
  <c r="T920" i="1"/>
  <c r="T921" i="1"/>
  <c r="T922" i="1"/>
  <c r="T923" i="1"/>
  <c r="T924" i="1"/>
  <c r="T925" i="1"/>
  <c r="T926" i="1"/>
  <c r="T927" i="1"/>
  <c r="T928" i="1"/>
  <c r="T348" i="1"/>
  <c r="T929" i="1"/>
  <c r="T930" i="1"/>
  <c r="T931" i="1"/>
  <c r="T932" i="1"/>
  <c r="T933" i="1"/>
  <c r="T934" i="1"/>
  <c r="T935" i="1"/>
  <c r="T936" i="1"/>
  <c r="T937" i="1"/>
  <c r="T938" i="1"/>
  <c r="T939" i="1"/>
  <c r="T940" i="1"/>
  <c r="T286" i="1"/>
  <c r="T349" i="1"/>
  <c r="T941" i="1"/>
  <c r="T942" i="1"/>
  <c r="T943" i="1"/>
  <c r="T944" i="1"/>
  <c r="T958" i="1"/>
  <c r="T5" i="1"/>
  <c r="D17" i="8" l="1"/>
  <c r="D16" i="8"/>
  <c r="F16" i="8"/>
  <c r="F17" i="8"/>
  <c r="M19" i="8"/>
  <c r="M15" i="8"/>
  <c r="E17" i="8" s="1"/>
  <c r="L22" i="8"/>
  <c r="D22" i="8" s="1"/>
  <c r="D15" i="8"/>
  <c r="N22" i="8"/>
  <c r="F22" i="8" s="1"/>
  <c r="F15" i="8"/>
  <c r="M17" i="8"/>
  <c r="M16" i="8"/>
  <c r="F395" i="8"/>
  <c r="X7" i="1"/>
  <c r="X96" i="1"/>
  <c r="X292" i="1"/>
  <c r="X77" i="1"/>
  <c r="X14" i="1"/>
  <c r="X83" i="1"/>
  <c r="X22" i="1"/>
  <c r="X8" i="1"/>
  <c r="X11" i="1"/>
  <c r="X18" i="1"/>
  <c r="X35" i="1"/>
  <c r="X633" i="1"/>
  <c r="X290" i="1"/>
  <c r="X107" i="1"/>
  <c r="X124" i="1"/>
  <c r="X84" i="1"/>
  <c r="X108" i="1"/>
  <c r="X158" i="1"/>
  <c r="X17" i="1"/>
  <c r="X98" i="1"/>
  <c r="X303" i="1"/>
  <c r="X113" i="1"/>
  <c r="X130" i="1"/>
  <c r="X137" i="1"/>
  <c r="X311" i="1"/>
  <c r="X94" i="1"/>
  <c r="X306" i="1"/>
  <c r="X139" i="1"/>
  <c r="X147" i="1"/>
  <c r="X161" i="1"/>
  <c r="X162" i="1"/>
  <c r="X50" i="1"/>
  <c r="X65" i="1"/>
  <c r="X136" i="1"/>
  <c r="X146" i="1"/>
  <c r="X148" i="1"/>
  <c r="X666" i="1"/>
  <c r="X694" i="1"/>
  <c r="X178" i="1"/>
  <c r="X182" i="1"/>
  <c r="X186" i="1"/>
  <c r="X187" i="1"/>
  <c r="X671" i="1"/>
  <c r="X223" i="1"/>
  <c r="X227" i="1"/>
  <c r="X199" i="1"/>
  <c r="X239" i="1"/>
  <c r="X233" i="1"/>
  <c r="X275" i="1"/>
  <c r="X237" i="1"/>
  <c r="X280" i="1"/>
  <c r="X228" i="1"/>
  <c r="X276" i="1"/>
  <c r="S11" i="1"/>
  <c r="S12" i="1"/>
  <c r="S13" i="1"/>
  <c r="S14" i="1"/>
  <c r="S15" i="1"/>
  <c r="S16" i="1"/>
  <c r="S17" i="1"/>
  <c r="S350" i="1"/>
  <c r="S18" i="1"/>
  <c r="S945" i="1"/>
  <c r="S19" i="1"/>
  <c r="S20" i="1"/>
  <c r="S21" i="1"/>
  <c r="S22" i="1"/>
  <c r="S23" i="1"/>
  <c r="S24" i="1"/>
  <c r="S25" i="1"/>
  <c r="S26" i="1"/>
  <c r="S27" i="1"/>
  <c r="S28" i="1"/>
  <c r="S29" i="1"/>
  <c r="S30" i="1"/>
  <c r="S946" i="1"/>
  <c r="S351" i="1"/>
  <c r="S287" i="1"/>
  <c r="S947" i="1"/>
  <c r="S948" i="1"/>
  <c r="S352" i="1"/>
  <c r="S31" i="1"/>
  <c r="S353" i="1"/>
  <c r="S949" i="1"/>
  <c r="S32" i="1"/>
  <c r="S354" i="1"/>
  <c r="S33" i="1"/>
  <c r="S355" i="1"/>
  <c r="S950" i="1"/>
  <c r="S34" i="1"/>
  <c r="S35" i="1"/>
  <c r="S36" i="1"/>
  <c r="S37" i="1"/>
  <c r="S38" i="1"/>
  <c r="S39" i="1"/>
  <c r="S40" i="1"/>
  <c r="S41" i="1"/>
  <c r="S288" i="1"/>
  <c r="S42" i="1"/>
  <c r="S43" i="1"/>
  <c r="S44" i="1"/>
  <c r="S45" i="1"/>
  <c r="S46" i="1"/>
  <c r="S47" i="1"/>
  <c r="S289" i="1"/>
  <c r="S356" i="1"/>
  <c r="S48" i="1"/>
  <c r="S290" i="1"/>
  <c r="S291" i="1"/>
  <c r="S357" i="1"/>
  <c r="S49" i="1"/>
  <c r="S358" i="1"/>
  <c r="S50" i="1"/>
  <c r="S359" i="1"/>
  <c r="S51" i="1"/>
  <c r="S52" i="1"/>
  <c r="S53" i="1"/>
  <c r="S54" i="1"/>
  <c r="S55" i="1"/>
  <c r="S56" i="1"/>
  <c r="S57" i="1"/>
  <c r="S58" i="1"/>
  <c r="S59" i="1"/>
  <c r="S60" i="1"/>
  <c r="S61" i="1"/>
  <c r="S62" i="1"/>
  <c r="S63" i="1"/>
  <c r="S64" i="1"/>
  <c r="S65" i="1"/>
  <c r="S360" i="1"/>
  <c r="S66" i="1"/>
  <c r="S67" i="1"/>
  <c r="S68" i="1"/>
  <c r="S69" i="1"/>
  <c r="S70" i="1"/>
  <c r="S71" i="1"/>
  <c r="S72" i="1"/>
  <c r="S73" i="1"/>
  <c r="S74" i="1"/>
  <c r="S75" i="1"/>
  <c r="S76" i="1"/>
  <c r="S77" i="1"/>
  <c r="S951" i="1"/>
  <c r="S78" i="1"/>
  <c r="S79" i="1"/>
  <c r="S361" i="1"/>
  <c r="S80" i="1"/>
  <c r="S81" i="1"/>
  <c r="S82" i="1"/>
  <c r="S83" i="1"/>
  <c r="S84" i="1"/>
  <c r="S85" i="1"/>
  <c r="S362" i="1"/>
  <c r="S86" i="1"/>
  <c r="S363" i="1"/>
  <c r="S364" i="1"/>
  <c r="S87" i="1"/>
  <c r="S292" i="1"/>
  <c r="S293" i="1"/>
  <c r="S88" i="1"/>
  <c r="S365" i="1"/>
  <c r="S89" i="1"/>
  <c r="S366" i="1"/>
  <c r="S294" i="1"/>
  <c r="S90" i="1"/>
  <c r="S295" i="1"/>
  <c r="S296" i="1"/>
  <c r="S367" i="1"/>
  <c r="S368" i="1"/>
  <c r="S369" i="1"/>
  <c r="S370" i="1"/>
  <c r="S371" i="1"/>
  <c r="S372" i="1"/>
  <c r="S373" i="1"/>
  <c r="S374" i="1"/>
  <c r="S297" i="1"/>
  <c r="S375" i="1"/>
  <c r="S376" i="1"/>
  <c r="S377" i="1"/>
  <c r="S378" i="1"/>
  <c r="S379" i="1"/>
  <c r="S91" i="1"/>
  <c r="S380" i="1"/>
  <c r="S381" i="1"/>
  <c r="S298" i="1"/>
  <c r="S382" i="1"/>
  <c r="S383" i="1"/>
  <c r="S384" i="1"/>
  <c r="S299" i="1"/>
  <c r="S385" i="1"/>
  <c r="S386" i="1"/>
  <c r="S387" i="1"/>
  <c r="S388" i="1"/>
  <c r="S92" i="1"/>
  <c r="S389" i="1"/>
  <c r="S390" i="1"/>
  <c r="S391" i="1"/>
  <c r="S392" i="1"/>
  <c r="S93" i="1"/>
  <c r="S393" i="1"/>
  <c r="S394" i="1"/>
  <c r="S395" i="1"/>
  <c r="S94" i="1"/>
  <c r="S95" i="1"/>
  <c r="S300" i="1"/>
  <c r="S96" i="1"/>
  <c r="S97" i="1"/>
  <c r="S952" i="1"/>
  <c r="S98" i="1"/>
  <c r="S99" i="1"/>
  <c r="S301" i="1"/>
  <c r="S100" i="1"/>
  <c r="S101" i="1"/>
  <c r="S102" i="1"/>
  <c r="S396" i="1"/>
  <c r="S103" i="1"/>
  <c r="S104" i="1"/>
  <c r="S397" i="1"/>
  <c r="S302" i="1"/>
  <c r="S953" i="1"/>
  <c r="S398" i="1"/>
  <c r="S105" i="1"/>
  <c r="S399" i="1"/>
  <c r="S400" i="1"/>
  <c r="S106" i="1"/>
  <c r="S303" i="1"/>
  <c r="S401" i="1"/>
  <c r="S107" i="1"/>
  <c r="S108" i="1"/>
  <c r="S109" i="1"/>
  <c r="S304" i="1"/>
  <c r="S402" i="1"/>
  <c r="S403" i="1"/>
  <c r="S404" i="1"/>
  <c r="S110" i="1"/>
  <c r="S111" i="1"/>
  <c r="S112" i="1"/>
  <c r="S405" i="1"/>
  <c r="S113" i="1"/>
  <c r="S406" i="1"/>
  <c r="S114" i="1"/>
  <c r="S115" i="1"/>
  <c r="S407" i="1"/>
  <c r="S408" i="1"/>
  <c r="S116" i="1"/>
  <c r="S117" i="1"/>
  <c r="S409" i="1"/>
  <c r="S410" i="1"/>
  <c r="S118" i="1"/>
  <c r="S411" i="1"/>
  <c r="S119" i="1"/>
  <c r="S120" i="1"/>
  <c r="S412" i="1"/>
  <c r="S413" i="1"/>
  <c r="S414" i="1"/>
  <c r="S415" i="1"/>
  <c r="S416" i="1"/>
  <c r="S417" i="1"/>
  <c r="S121" i="1"/>
  <c r="S418" i="1"/>
  <c r="S305" i="1"/>
  <c r="S419" i="1"/>
  <c r="S420" i="1"/>
  <c r="S421" i="1"/>
  <c r="S422" i="1"/>
  <c r="S122" i="1"/>
  <c r="S123" i="1"/>
  <c r="S124" i="1"/>
  <c r="S125" i="1"/>
  <c r="S126" i="1"/>
  <c r="S423" i="1"/>
  <c r="S127" i="1"/>
  <c r="S128" i="1"/>
  <c r="S424" i="1"/>
  <c r="S129" i="1"/>
  <c r="S425" i="1"/>
  <c r="S130" i="1"/>
  <c r="S131" i="1"/>
  <c r="S132" i="1"/>
  <c r="S133" i="1"/>
  <c r="S134" i="1"/>
  <c r="S954" i="1"/>
  <c r="S135" i="1"/>
  <c r="S426" i="1"/>
  <c r="S427" i="1"/>
  <c r="S428" i="1"/>
  <c r="S136" i="1"/>
  <c r="S306" i="1"/>
  <c r="S429" i="1"/>
  <c r="S430" i="1"/>
  <c r="S431" i="1"/>
  <c r="S432" i="1"/>
  <c r="S137" i="1"/>
  <c r="S955" i="1"/>
  <c r="S433" i="1"/>
  <c r="S434" i="1"/>
  <c r="S307" i="1"/>
  <c r="S435" i="1"/>
  <c r="S138" i="1"/>
  <c r="S139" i="1"/>
  <c r="S140" i="1"/>
  <c r="S308" i="1"/>
  <c r="S436" i="1"/>
  <c r="S437" i="1"/>
  <c r="S141" i="1"/>
  <c r="S438" i="1"/>
  <c r="S142" i="1"/>
  <c r="S143" i="1"/>
  <c r="S439" i="1"/>
  <c r="S309" i="1"/>
  <c r="S144" i="1"/>
  <c r="S440" i="1"/>
  <c r="S145" i="1"/>
  <c r="S310" i="1"/>
  <c r="S146" i="1"/>
  <c r="S147" i="1"/>
  <c r="S311" i="1"/>
  <c r="S312" i="1"/>
  <c r="S148" i="1"/>
  <c r="S441" i="1"/>
  <c r="S149" i="1"/>
  <c r="S150" i="1"/>
  <c r="S151" i="1"/>
  <c r="S152" i="1"/>
  <c r="S442" i="1"/>
  <c r="S443" i="1"/>
  <c r="S444" i="1"/>
  <c r="S445" i="1"/>
  <c r="S153" i="1"/>
  <c r="S446" i="1"/>
  <c r="S447" i="1"/>
  <c r="S448" i="1"/>
  <c r="S449" i="1"/>
  <c r="S154" i="1"/>
  <c r="S450" i="1"/>
  <c r="S155" i="1"/>
  <c r="S451" i="1"/>
  <c r="S452" i="1"/>
  <c r="S453" i="1"/>
  <c r="S156" i="1"/>
  <c r="S157" i="1"/>
  <c r="S158" i="1"/>
  <c r="S159" i="1"/>
  <c r="S454" i="1"/>
  <c r="S455" i="1"/>
  <c r="S313" i="1"/>
  <c r="S160" i="1"/>
  <c r="S161" i="1"/>
  <c r="S314"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315" i="1"/>
  <c r="S483" i="1"/>
  <c r="S484" i="1"/>
  <c r="S485" i="1"/>
  <c r="S486" i="1"/>
  <c r="S487" i="1"/>
  <c r="S488" i="1"/>
  <c r="S489" i="1"/>
  <c r="S490" i="1"/>
  <c r="S491" i="1"/>
  <c r="S316" i="1"/>
  <c r="S317"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318" i="1"/>
  <c r="S319" i="1"/>
  <c r="S535" i="1"/>
  <c r="S536" i="1"/>
  <c r="S537" i="1"/>
  <c r="S538" i="1"/>
  <c r="S539" i="1"/>
  <c r="S540" i="1"/>
  <c r="S541" i="1"/>
  <c r="S542" i="1"/>
  <c r="S543" i="1"/>
  <c r="S544" i="1"/>
  <c r="S545" i="1"/>
  <c r="S546" i="1"/>
  <c r="S547" i="1"/>
  <c r="S548" i="1"/>
  <c r="S162"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956" i="1"/>
  <c r="S163" i="1"/>
  <c r="S579" i="1"/>
  <c r="S580" i="1"/>
  <c r="S581" i="1"/>
  <c r="S582" i="1"/>
  <c r="S583" i="1"/>
  <c r="S584" i="1"/>
  <c r="S585" i="1"/>
  <c r="S586" i="1"/>
  <c r="S587" i="1"/>
  <c r="S164" i="1"/>
  <c r="S588" i="1"/>
  <c r="S589" i="1"/>
  <c r="S590" i="1"/>
  <c r="S591" i="1"/>
  <c r="S592" i="1"/>
  <c r="S593" i="1"/>
  <c r="S165" i="1"/>
  <c r="S166" i="1"/>
  <c r="S594" i="1"/>
  <c r="S167" i="1"/>
  <c r="S595" i="1"/>
  <c r="S596" i="1"/>
  <c r="S168" i="1"/>
  <c r="S597" i="1"/>
  <c r="S169" i="1"/>
  <c r="S598" i="1"/>
  <c r="S170" i="1"/>
  <c r="S599" i="1"/>
  <c r="S320" i="1"/>
  <c r="S600" i="1"/>
  <c r="S601" i="1"/>
  <c r="S602" i="1"/>
  <c r="S321" i="1"/>
  <c r="S603" i="1"/>
  <c r="S604" i="1"/>
  <c r="S605" i="1"/>
  <c r="S606" i="1"/>
  <c r="S607" i="1"/>
  <c r="S608" i="1"/>
  <c r="S609" i="1"/>
  <c r="S171" i="1"/>
  <c r="S610" i="1"/>
  <c r="S611" i="1"/>
  <c r="S612" i="1"/>
  <c r="S613" i="1"/>
  <c r="S614" i="1"/>
  <c r="S615" i="1"/>
  <c r="S616" i="1"/>
  <c r="S617" i="1"/>
  <c r="S618" i="1"/>
  <c r="S619" i="1"/>
  <c r="S322" i="1"/>
  <c r="S620" i="1"/>
  <c r="S621" i="1"/>
  <c r="S622" i="1"/>
  <c r="S323" i="1"/>
  <c r="S172" i="1"/>
  <c r="S623" i="1"/>
  <c r="S624" i="1"/>
  <c r="S625" i="1"/>
  <c r="S324" i="1"/>
  <c r="S626" i="1"/>
  <c r="S627" i="1"/>
  <c r="S173" i="1"/>
  <c r="S628" i="1"/>
  <c r="S629" i="1"/>
  <c r="S325" i="1"/>
  <c r="S630" i="1"/>
  <c r="S326" i="1"/>
  <c r="S631" i="1"/>
  <c r="S174" i="1"/>
  <c r="S632" i="1"/>
  <c r="S175" i="1"/>
  <c r="S633" i="1"/>
  <c r="S634" i="1"/>
  <c r="S327" i="1"/>
  <c r="S176" i="1"/>
  <c r="S635" i="1"/>
  <c r="S177" i="1"/>
  <c r="S636" i="1"/>
  <c r="S637" i="1"/>
  <c r="S638" i="1"/>
  <c r="S639" i="1"/>
  <c r="S640" i="1"/>
  <c r="S328" i="1"/>
  <c r="S641" i="1"/>
  <c r="S642" i="1"/>
  <c r="S643" i="1"/>
  <c r="S644" i="1"/>
  <c r="S645" i="1"/>
  <c r="S646" i="1"/>
  <c r="S647" i="1"/>
  <c r="S329" i="1"/>
  <c r="S648" i="1"/>
  <c r="S649" i="1"/>
  <c r="S650" i="1"/>
  <c r="S651" i="1"/>
  <c r="S330" i="1"/>
  <c r="S652" i="1"/>
  <c r="S653" i="1"/>
  <c r="S654" i="1"/>
  <c r="S655" i="1"/>
  <c r="S178" i="1"/>
  <c r="S331" i="1"/>
  <c r="S656" i="1"/>
  <c r="S179" i="1"/>
  <c r="S180" i="1"/>
  <c r="S657" i="1"/>
  <c r="S658" i="1"/>
  <c r="S181" i="1"/>
  <c r="S182" i="1"/>
  <c r="S183" i="1"/>
  <c r="S184" i="1"/>
  <c r="S659" i="1"/>
  <c r="S660" i="1"/>
  <c r="S661" i="1"/>
  <c r="S332" i="1"/>
  <c r="S185" i="1"/>
  <c r="S186" i="1"/>
  <c r="S333" i="1"/>
  <c r="S662" i="1"/>
  <c r="S663" i="1"/>
  <c r="S187" i="1"/>
  <c r="S664" i="1"/>
  <c r="S665" i="1"/>
  <c r="S666" i="1"/>
  <c r="S667" i="1"/>
  <c r="S668" i="1"/>
  <c r="S669" i="1"/>
  <c r="S670" i="1"/>
  <c r="S671" i="1"/>
  <c r="S672" i="1"/>
  <c r="S673" i="1"/>
  <c r="S188" i="1"/>
  <c r="S189" i="1"/>
  <c r="S674" i="1"/>
  <c r="S675" i="1"/>
  <c r="S676" i="1"/>
  <c r="S190" i="1"/>
  <c r="S677" i="1"/>
  <c r="S191" i="1"/>
  <c r="S678" i="1"/>
  <c r="S679" i="1"/>
  <c r="S680" i="1"/>
  <c r="S681" i="1"/>
  <c r="S682" i="1"/>
  <c r="S192" i="1"/>
  <c r="S683" i="1"/>
  <c r="S684" i="1"/>
  <c r="S334" i="1"/>
  <c r="S685" i="1"/>
  <c r="S686" i="1"/>
  <c r="S193" i="1"/>
  <c r="S194" i="1"/>
  <c r="S687" i="1"/>
  <c r="S195" i="1"/>
  <c r="S688" i="1"/>
  <c r="S196" i="1"/>
  <c r="S335" i="1"/>
  <c r="S336" i="1"/>
  <c r="S689" i="1"/>
  <c r="S337" i="1"/>
  <c r="S690" i="1"/>
  <c r="S691" i="1"/>
  <c r="S197" i="1"/>
  <c r="S692" i="1"/>
  <c r="S198" i="1"/>
  <c r="S199" i="1"/>
  <c r="S693" i="1"/>
  <c r="S200" i="1"/>
  <c r="S201" i="1"/>
  <c r="S202" i="1"/>
  <c r="S694" i="1"/>
  <c r="S203" i="1"/>
  <c r="S695" i="1"/>
  <c r="S696" i="1"/>
  <c r="S204" i="1"/>
  <c r="S697" i="1"/>
  <c r="S698" i="1"/>
  <c r="S205" i="1"/>
  <c r="S206" i="1"/>
  <c r="S207" i="1"/>
  <c r="S699" i="1"/>
  <c r="S700" i="1"/>
  <c r="S701" i="1"/>
  <c r="S208" i="1"/>
  <c r="S702" i="1"/>
  <c r="S703" i="1"/>
  <c r="S704" i="1"/>
  <c r="S705" i="1"/>
  <c r="S706" i="1"/>
  <c r="S707" i="1"/>
  <c r="S708" i="1"/>
  <c r="S709" i="1"/>
  <c r="S710" i="1"/>
  <c r="S711" i="1"/>
  <c r="S209" i="1"/>
  <c r="S338" i="1"/>
  <c r="S210" i="1"/>
  <c r="S712" i="1"/>
  <c r="S713" i="1"/>
  <c r="S714" i="1"/>
  <c r="S715" i="1"/>
  <c r="S211" i="1"/>
  <c r="S212" i="1"/>
  <c r="S716" i="1"/>
  <c r="S213" i="1"/>
  <c r="S717" i="1"/>
  <c r="S718" i="1"/>
  <c r="S719" i="1"/>
  <c r="S720" i="1"/>
  <c r="S721" i="1"/>
  <c r="S722" i="1"/>
  <c r="S723" i="1"/>
  <c r="S724" i="1"/>
  <c r="S214" i="1"/>
  <c r="S725" i="1"/>
  <c r="S726" i="1"/>
  <c r="S727" i="1"/>
  <c r="S728" i="1"/>
  <c r="S729" i="1"/>
  <c r="S730" i="1"/>
  <c r="S731" i="1"/>
  <c r="S732" i="1"/>
  <c r="S733" i="1"/>
  <c r="S215" i="1"/>
  <c r="S734" i="1"/>
  <c r="S735" i="1"/>
  <c r="S216" i="1"/>
  <c r="S736" i="1"/>
  <c r="S737" i="1"/>
  <c r="S738" i="1"/>
  <c r="S339" i="1"/>
  <c r="S739" i="1"/>
  <c r="S740" i="1"/>
  <c r="S741" i="1"/>
  <c r="S742" i="1"/>
  <c r="S743" i="1"/>
  <c r="S744" i="1"/>
  <c r="S745" i="1"/>
  <c r="S746" i="1"/>
  <c r="S747" i="1"/>
  <c r="S748" i="1"/>
  <c r="S749" i="1"/>
  <c r="S750" i="1"/>
  <c r="S751" i="1"/>
  <c r="S340" i="1"/>
  <c r="S752" i="1"/>
  <c r="S753" i="1"/>
  <c r="S754" i="1"/>
  <c r="S755" i="1"/>
  <c r="S756" i="1"/>
  <c r="S757" i="1"/>
  <c r="S758" i="1"/>
  <c r="S759" i="1"/>
  <c r="S760" i="1"/>
  <c r="S761" i="1"/>
  <c r="S762" i="1"/>
  <c r="S763" i="1"/>
  <c r="S764" i="1"/>
  <c r="S765" i="1"/>
  <c r="S766" i="1"/>
  <c r="S767" i="1"/>
  <c r="S341" i="1"/>
  <c r="S768" i="1"/>
  <c r="S217" i="1"/>
  <c r="S769" i="1"/>
  <c r="S770" i="1"/>
  <c r="S771" i="1"/>
  <c r="S772" i="1"/>
  <c r="S218" i="1"/>
  <c r="S219" i="1"/>
  <c r="S220" i="1"/>
  <c r="S342" i="1"/>
  <c r="S221" i="1"/>
  <c r="S957" i="1"/>
  <c r="S343" i="1"/>
  <c r="S222" i="1"/>
  <c r="S773" i="1"/>
  <c r="S774" i="1"/>
  <c r="S775" i="1"/>
  <c r="S776" i="1"/>
  <c r="S777" i="1"/>
  <c r="S223" i="1"/>
  <c r="S224" i="1"/>
  <c r="S778" i="1"/>
  <c r="S779" i="1"/>
  <c r="S780" i="1"/>
  <c r="S781" i="1"/>
  <c r="S782" i="1"/>
  <c r="S783" i="1"/>
  <c r="S225" i="1"/>
  <c r="S784" i="1"/>
  <c r="S226" i="1"/>
  <c r="S785" i="1"/>
  <c r="S786" i="1"/>
  <c r="S787" i="1"/>
  <c r="S788" i="1"/>
  <c r="S789" i="1"/>
  <c r="S790" i="1"/>
  <c r="S791" i="1"/>
  <c r="S792" i="1"/>
  <c r="S793" i="1"/>
  <c r="S794" i="1"/>
  <c r="S795" i="1"/>
  <c r="S796" i="1"/>
  <c r="S797" i="1"/>
  <c r="S798" i="1"/>
  <c r="S799" i="1"/>
  <c r="S800" i="1"/>
  <c r="S801" i="1"/>
  <c r="S227" i="1"/>
  <c r="S228" i="1"/>
  <c r="S802" i="1"/>
  <c r="S803" i="1"/>
  <c r="S804" i="1"/>
  <c r="S229" i="1"/>
  <c r="S805" i="1"/>
  <c r="S230" i="1"/>
  <c r="S231" i="1"/>
  <c r="S232" i="1"/>
  <c r="S806" i="1"/>
  <c r="S233" i="1"/>
  <c r="S807" i="1"/>
  <c r="S234" i="1"/>
  <c r="S235" i="1"/>
  <c r="S236" i="1"/>
  <c r="S237" i="1"/>
  <c r="S238" i="1"/>
  <c r="S239" i="1"/>
  <c r="S240" i="1"/>
  <c r="S808" i="1"/>
  <c r="S241" i="1"/>
  <c r="S809" i="1"/>
  <c r="S242" i="1"/>
  <c r="S243" i="1"/>
  <c r="S244" i="1"/>
  <c r="S810" i="1"/>
  <c r="S245" i="1"/>
  <c r="S246" i="1"/>
  <c r="S247" i="1"/>
  <c r="S811" i="1"/>
  <c r="S812" i="1"/>
  <c r="S248" i="1"/>
  <c r="S813" i="1"/>
  <c r="S814" i="1"/>
  <c r="S249" i="1"/>
  <c r="S815" i="1"/>
  <c r="S250" i="1"/>
  <c r="S251" i="1"/>
  <c r="S252" i="1"/>
  <c r="S253" i="1"/>
  <c r="S816" i="1"/>
  <c r="S254" i="1"/>
  <c r="S817" i="1"/>
  <c r="S818" i="1"/>
  <c r="S255" i="1"/>
  <c r="S256" i="1"/>
  <c r="S257" i="1"/>
  <c r="S819" i="1"/>
  <c r="S820" i="1"/>
  <c r="S821" i="1"/>
  <c r="S822" i="1"/>
  <c r="S823" i="1"/>
  <c r="S824" i="1"/>
  <c r="S825" i="1"/>
  <c r="S826" i="1"/>
  <c r="S827" i="1"/>
  <c r="S258" i="1"/>
  <c r="S259" i="1"/>
  <c r="S260" i="1"/>
  <c r="S261" i="1"/>
  <c r="S262" i="1"/>
  <c r="S263" i="1"/>
  <c r="S264" i="1"/>
  <c r="S265" i="1"/>
  <c r="S266" i="1"/>
  <c r="S828" i="1"/>
  <c r="S267" i="1"/>
  <c r="S268" i="1"/>
  <c r="S269" i="1"/>
  <c r="S270" i="1"/>
  <c r="S271" i="1"/>
  <c r="S272" i="1"/>
  <c r="S273" i="1"/>
  <c r="S274" i="1"/>
  <c r="S275" i="1"/>
  <c r="S276" i="1"/>
  <c r="S829" i="1"/>
  <c r="S277" i="1"/>
  <c r="S344" i="1"/>
  <c r="S278" i="1"/>
  <c r="S830" i="1"/>
  <c r="S831" i="1"/>
  <c r="S832" i="1"/>
  <c r="S279" i="1"/>
  <c r="S833" i="1"/>
  <c r="S280" i="1"/>
  <c r="S834" i="1"/>
  <c r="S281" i="1"/>
  <c r="S835" i="1"/>
  <c r="S836" i="1"/>
  <c r="S837" i="1"/>
  <c r="S345" i="1"/>
  <c r="S838" i="1"/>
  <c r="S839" i="1"/>
  <c r="S840" i="1"/>
  <c r="S841" i="1"/>
  <c r="S842" i="1"/>
  <c r="S843" i="1"/>
  <c r="S844" i="1"/>
  <c r="S845" i="1"/>
  <c r="S846" i="1"/>
  <c r="S847" i="1"/>
  <c r="S848" i="1"/>
  <c r="S849" i="1"/>
  <c r="S850" i="1"/>
  <c r="S851" i="1"/>
  <c r="S852" i="1"/>
  <c r="S853" i="1"/>
  <c r="S854" i="1"/>
  <c r="S855" i="1"/>
  <c r="S856" i="1"/>
  <c r="S857" i="1"/>
  <c r="S858" i="1"/>
  <c r="S346" i="1"/>
  <c r="S859" i="1"/>
  <c r="S860" i="1"/>
  <c r="S861" i="1"/>
  <c r="S862" i="1"/>
  <c r="S863" i="1"/>
  <c r="S864" i="1"/>
  <c r="S865" i="1"/>
  <c r="S866" i="1"/>
  <c r="S867" i="1"/>
  <c r="S868" i="1"/>
  <c r="S869" i="1"/>
  <c r="S870" i="1"/>
  <c r="S871" i="1"/>
  <c r="S872" i="1"/>
  <c r="S873" i="1"/>
  <c r="S874" i="1"/>
  <c r="S875" i="1"/>
  <c r="S876" i="1"/>
  <c r="S877" i="1"/>
  <c r="S878" i="1"/>
  <c r="S282" i="1"/>
  <c r="S879" i="1"/>
  <c r="S880" i="1"/>
  <c r="S881" i="1"/>
  <c r="S882" i="1"/>
  <c r="S883" i="1"/>
  <c r="S884" i="1"/>
  <c r="S885" i="1"/>
  <c r="S886" i="1"/>
  <c r="S887" i="1"/>
  <c r="S888" i="1"/>
  <c r="S889" i="1"/>
  <c r="S890" i="1"/>
  <c r="S891" i="1"/>
  <c r="S892" i="1"/>
  <c r="S893" i="1"/>
  <c r="S894" i="1"/>
  <c r="S895" i="1"/>
  <c r="S896" i="1"/>
  <c r="S897" i="1"/>
  <c r="S898" i="1"/>
  <c r="S899" i="1"/>
  <c r="S900" i="1"/>
  <c r="S901" i="1"/>
  <c r="S283" i="1"/>
  <c r="S284" i="1"/>
  <c r="S902" i="1"/>
  <c r="S903" i="1"/>
  <c r="S904" i="1"/>
  <c r="S347" i="1"/>
  <c r="S905" i="1"/>
  <c r="S906" i="1"/>
  <c r="S907" i="1"/>
  <c r="S908" i="1"/>
  <c r="S909" i="1"/>
  <c r="S910" i="1"/>
  <c r="S911" i="1"/>
  <c r="S285" i="1"/>
  <c r="S912" i="1"/>
  <c r="S913" i="1"/>
  <c r="S914" i="1"/>
  <c r="S915" i="1"/>
  <c r="S916" i="1"/>
  <c r="S917" i="1"/>
  <c r="S918" i="1"/>
  <c r="S919" i="1"/>
  <c r="S920" i="1"/>
  <c r="S921" i="1"/>
  <c r="S922" i="1"/>
  <c r="S923" i="1"/>
  <c r="S924" i="1"/>
  <c r="S925" i="1"/>
  <c r="S926" i="1"/>
  <c r="S927" i="1"/>
  <c r="S928" i="1"/>
  <c r="S348" i="1"/>
  <c r="S929" i="1"/>
  <c r="S930" i="1"/>
  <c r="S931" i="1"/>
  <c r="S932" i="1"/>
  <c r="S933" i="1"/>
  <c r="S934" i="1"/>
  <c r="S935" i="1"/>
  <c r="S936" i="1"/>
  <c r="S937" i="1"/>
  <c r="S938" i="1"/>
  <c r="S939" i="1"/>
  <c r="S940" i="1"/>
  <c r="S286" i="1"/>
  <c r="S349" i="1"/>
  <c r="S941" i="1"/>
  <c r="S942" i="1"/>
  <c r="S943" i="1"/>
  <c r="S944" i="1"/>
  <c r="S6" i="1"/>
  <c r="S7" i="1"/>
  <c r="S8" i="1"/>
  <c r="S9" i="1"/>
  <c r="S10" i="1"/>
  <c r="S5" i="1"/>
  <c r="E16" i="8" l="1"/>
  <c r="M22" i="8"/>
  <c r="E22" i="8" s="1"/>
  <c r="E15" i="8"/>
  <c r="G451" i="1"/>
  <c r="G452" i="1"/>
  <c r="G453" i="1"/>
  <c r="G156" i="1"/>
  <c r="G157" i="1"/>
  <c r="G158" i="1"/>
  <c r="G159" i="1"/>
  <c r="G454" i="1"/>
  <c r="G455" i="1"/>
  <c r="G313" i="1"/>
  <c r="G160" i="1"/>
  <c r="G161" i="1"/>
  <c r="G314"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315" i="1"/>
  <c r="G483" i="1"/>
  <c r="G484" i="1"/>
  <c r="G485" i="1"/>
  <c r="G486" i="1"/>
  <c r="G487" i="1"/>
  <c r="G488" i="1"/>
  <c r="G489" i="1"/>
  <c r="G490" i="1"/>
  <c r="G491" i="1"/>
  <c r="G316" i="1"/>
  <c r="G317"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318" i="1"/>
  <c r="G319" i="1"/>
  <c r="G535" i="1"/>
  <c r="G536" i="1"/>
  <c r="G537" i="1"/>
  <c r="G538" i="1"/>
  <c r="G539" i="1"/>
  <c r="G540" i="1"/>
  <c r="G541" i="1"/>
  <c r="G542" i="1"/>
  <c r="G543" i="1"/>
  <c r="G544" i="1"/>
  <c r="G545" i="1"/>
  <c r="G546" i="1"/>
  <c r="G547" i="1"/>
  <c r="G548" i="1"/>
  <c r="G162"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956" i="1"/>
  <c r="G163" i="1"/>
  <c r="G579" i="1"/>
  <c r="G580" i="1"/>
  <c r="G581" i="1"/>
  <c r="G582" i="1"/>
  <c r="G583" i="1"/>
  <c r="G584" i="1"/>
  <c r="G585" i="1"/>
  <c r="G586" i="1"/>
  <c r="G587" i="1"/>
  <c r="G164" i="1"/>
  <c r="G588" i="1"/>
  <c r="G589" i="1"/>
  <c r="G590" i="1"/>
  <c r="G591" i="1"/>
  <c r="G592" i="1"/>
  <c r="G593" i="1"/>
  <c r="G165" i="1"/>
  <c r="G166" i="1"/>
  <c r="G594" i="1"/>
  <c r="G167" i="1"/>
  <c r="G595" i="1"/>
  <c r="G596" i="1"/>
  <c r="G168" i="1"/>
  <c r="G597" i="1"/>
  <c r="G169" i="1"/>
  <c r="G598" i="1"/>
  <c r="G170" i="1"/>
  <c r="G599" i="1"/>
  <c r="G320" i="1"/>
  <c r="G600" i="1"/>
  <c r="G601" i="1"/>
  <c r="G602" i="1"/>
  <c r="G321" i="1"/>
  <c r="G603" i="1"/>
  <c r="G604" i="1"/>
  <c r="G605" i="1"/>
  <c r="G606" i="1"/>
  <c r="G607" i="1"/>
  <c r="G608" i="1"/>
  <c r="G609" i="1"/>
  <c r="G171" i="1"/>
  <c r="G610" i="1"/>
  <c r="G611" i="1"/>
  <c r="G612" i="1"/>
  <c r="G613" i="1"/>
  <c r="G614" i="1"/>
  <c r="G615" i="1"/>
  <c r="G616" i="1"/>
  <c r="G617" i="1"/>
  <c r="G618" i="1"/>
  <c r="G619" i="1"/>
  <c r="G322" i="1"/>
  <c r="G620" i="1"/>
  <c r="G621" i="1"/>
  <c r="G622" i="1"/>
  <c r="G323" i="1"/>
  <c r="G172" i="1"/>
  <c r="G623" i="1"/>
  <c r="G624" i="1"/>
  <c r="G625" i="1"/>
  <c r="G324" i="1"/>
  <c r="G626" i="1"/>
  <c r="G627" i="1"/>
  <c r="G173" i="1"/>
  <c r="G628" i="1"/>
  <c r="G629" i="1"/>
  <c r="G325" i="1"/>
  <c r="G630" i="1"/>
  <c r="G326" i="1"/>
  <c r="G631" i="1"/>
  <c r="G174" i="1"/>
  <c r="G632" i="1"/>
  <c r="G175" i="1"/>
  <c r="G633" i="1"/>
  <c r="G634" i="1"/>
  <c r="G327" i="1"/>
  <c r="G176" i="1"/>
  <c r="G635" i="1"/>
  <c r="G177" i="1"/>
  <c r="G636" i="1"/>
  <c r="G637" i="1"/>
  <c r="G638" i="1"/>
  <c r="G639" i="1"/>
  <c r="G640" i="1"/>
  <c r="G328" i="1"/>
  <c r="G641" i="1"/>
  <c r="G642" i="1"/>
  <c r="G643" i="1"/>
  <c r="G644" i="1"/>
  <c r="G645" i="1"/>
  <c r="G646" i="1"/>
  <c r="G647" i="1"/>
  <c r="G329" i="1"/>
  <c r="G648" i="1"/>
  <c r="G649" i="1"/>
  <c r="G650" i="1"/>
  <c r="G651" i="1"/>
  <c r="G330" i="1"/>
  <c r="G652" i="1"/>
  <c r="G653" i="1"/>
  <c r="G654" i="1"/>
  <c r="G655" i="1"/>
  <c r="G178" i="1"/>
  <c r="G331" i="1"/>
  <c r="G656" i="1"/>
  <c r="G179" i="1"/>
  <c r="G180" i="1"/>
  <c r="G657" i="1"/>
  <c r="G658" i="1"/>
  <c r="G181" i="1"/>
  <c r="G182" i="1"/>
  <c r="G183" i="1"/>
  <c r="G184" i="1"/>
  <c r="G659" i="1"/>
  <c r="G660" i="1"/>
  <c r="G661" i="1"/>
  <c r="G332" i="1"/>
  <c r="G185" i="1"/>
  <c r="G186" i="1"/>
  <c r="G333" i="1"/>
  <c r="G662" i="1"/>
  <c r="G663" i="1"/>
  <c r="G187" i="1"/>
  <c r="G664" i="1"/>
  <c r="G665" i="1"/>
  <c r="G666" i="1"/>
  <c r="G667" i="1"/>
  <c r="G668" i="1"/>
  <c r="G669" i="1"/>
  <c r="G670" i="1"/>
  <c r="G671" i="1"/>
  <c r="G672" i="1"/>
  <c r="G673" i="1"/>
  <c r="G188" i="1"/>
  <c r="G189" i="1"/>
  <c r="G674" i="1"/>
  <c r="G675" i="1"/>
  <c r="G676" i="1"/>
  <c r="G190" i="1"/>
  <c r="G677" i="1"/>
  <c r="G191" i="1"/>
  <c r="G678" i="1"/>
  <c r="G679" i="1"/>
  <c r="G680" i="1"/>
  <c r="G681" i="1"/>
  <c r="G682" i="1"/>
  <c r="G192" i="1"/>
  <c r="G683" i="1"/>
  <c r="G684" i="1"/>
  <c r="G334" i="1"/>
  <c r="G685" i="1"/>
  <c r="G686" i="1"/>
  <c r="G193" i="1"/>
  <c r="G194" i="1"/>
  <c r="G687" i="1"/>
  <c r="G195" i="1"/>
  <c r="G688" i="1"/>
  <c r="G196" i="1"/>
  <c r="G335" i="1"/>
  <c r="G336" i="1"/>
  <c r="G689" i="1"/>
  <c r="G337" i="1"/>
  <c r="G690" i="1"/>
  <c r="G691" i="1"/>
  <c r="G197" i="1"/>
  <c r="G692" i="1"/>
  <c r="G198" i="1"/>
  <c r="G199" i="1"/>
  <c r="G693" i="1"/>
  <c r="G200" i="1"/>
  <c r="G201" i="1"/>
  <c r="G202" i="1"/>
  <c r="G694" i="1"/>
  <c r="G203" i="1"/>
  <c r="G695" i="1"/>
  <c r="G696" i="1"/>
  <c r="G204" i="1"/>
  <c r="G697" i="1"/>
  <c r="G698" i="1"/>
  <c r="G205" i="1"/>
  <c r="G206" i="1"/>
  <c r="G207" i="1"/>
  <c r="G699" i="1"/>
  <c r="G700" i="1"/>
  <c r="G701" i="1"/>
  <c r="G208" i="1"/>
  <c r="G702" i="1"/>
  <c r="G703" i="1"/>
  <c r="G704" i="1"/>
  <c r="G705" i="1"/>
  <c r="G706" i="1"/>
  <c r="G707" i="1"/>
  <c r="G708" i="1"/>
  <c r="G709" i="1"/>
  <c r="G710" i="1"/>
  <c r="G711" i="1"/>
  <c r="G209" i="1"/>
  <c r="G338" i="1"/>
  <c r="G210" i="1"/>
  <c r="G712" i="1"/>
  <c r="G713" i="1"/>
  <c r="G714" i="1"/>
  <c r="G715" i="1"/>
  <c r="G211" i="1"/>
  <c r="G212" i="1"/>
  <c r="G716" i="1"/>
  <c r="G213" i="1"/>
  <c r="G717" i="1"/>
  <c r="G718" i="1"/>
  <c r="G719" i="1"/>
  <c r="G720" i="1"/>
  <c r="G721" i="1"/>
  <c r="G722" i="1"/>
  <c r="G723" i="1"/>
  <c r="G724" i="1"/>
  <c r="G214" i="1"/>
  <c r="G725" i="1"/>
  <c r="G726" i="1"/>
  <c r="G727" i="1"/>
  <c r="G728" i="1"/>
  <c r="G729" i="1"/>
  <c r="G730" i="1"/>
  <c r="G731" i="1"/>
  <c r="G732" i="1"/>
  <c r="G733" i="1"/>
  <c r="G215" i="1"/>
  <c r="G734" i="1"/>
  <c r="G735" i="1"/>
  <c r="G216" i="1"/>
  <c r="G736" i="1"/>
  <c r="G737" i="1"/>
  <c r="G738" i="1"/>
  <c r="G339" i="1"/>
  <c r="G739" i="1"/>
  <c r="G740" i="1"/>
  <c r="G741" i="1"/>
  <c r="G742" i="1"/>
  <c r="G743" i="1"/>
  <c r="G744" i="1"/>
  <c r="G745" i="1"/>
  <c r="G746" i="1"/>
  <c r="G747" i="1"/>
  <c r="G748" i="1"/>
  <c r="G749" i="1"/>
  <c r="G750" i="1"/>
  <c r="G751" i="1"/>
  <c r="G340" i="1"/>
  <c r="G752" i="1"/>
  <c r="G753" i="1"/>
  <c r="G754" i="1"/>
  <c r="G755" i="1"/>
  <c r="G756" i="1"/>
  <c r="G757" i="1"/>
  <c r="G758" i="1"/>
  <c r="G759" i="1"/>
  <c r="G760" i="1"/>
  <c r="G761" i="1"/>
  <c r="G762" i="1"/>
  <c r="G763" i="1"/>
  <c r="G764" i="1"/>
  <c r="G765" i="1"/>
  <c r="G766" i="1"/>
  <c r="G767" i="1"/>
  <c r="G341" i="1"/>
  <c r="G768" i="1"/>
  <c r="G217" i="1"/>
  <c r="G769" i="1"/>
  <c r="G770" i="1"/>
  <c r="G771" i="1"/>
  <c r="G772" i="1"/>
  <c r="G218" i="1"/>
  <c r="G219" i="1"/>
  <c r="G220" i="1"/>
  <c r="G342" i="1"/>
  <c r="G221" i="1"/>
  <c r="G957" i="1"/>
  <c r="G343" i="1"/>
  <c r="G222" i="1"/>
  <c r="G773" i="1"/>
  <c r="G774" i="1"/>
  <c r="G775" i="1"/>
  <c r="G776" i="1"/>
  <c r="G777" i="1"/>
  <c r="G223" i="1"/>
  <c r="G224" i="1"/>
  <c r="G778" i="1"/>
  <c r="G779" i="1"/>
  <c r="G780" i="1"/>
  <c r="G781" i="1"/>
  <c r="G782" i="1"/>
  <c r="G783" i="1"/>
  <c r="G225" i="1"/>
  <c r="G784" i="1"/>
  <c r="G226" i="1"/>
  <c r="G785" i="1"/>
  <c r="G786" i="1"/>
  <c r="G787" i="1"/>
  <c r="G788" i="1"/>
  <c r="G789" i="1"/>
  <c r="G790" i="1"/>
  <c r="G791" i="1"/>
  <c r="G792" i="1"/>
  <c r="G793" i="1"/>
  <c r="G794" i="1"/>
  <c r="G795" i="1"/>
  <c r="G796" i="1"/>
  <c r="G797" i="1"/>
  <c r="G798" i="1"/>
  <c r="G799" i="1"/>
  <c r="G800" i="1"/>
  <c r="G801" i="1"/>
  <c r="G227" i="1"/>
  <c r="G228" i="1"/>
  <c r="G802" i="1"/>
  <c r="G803" i="1"/>
  <c r="G804" i="1"/>
  <c r="G229" i="1"/>
  <c r="G805" i="1"/>
  <c r="G230" i="1"/>
  <c r="G231" i="1"/>
  <c r="G232" i="1"/>
  <c r="G806" i="1"/>
  <c r="G233" i="1"/>
  <c r="G807" i="1"/>
  <c r="G234" i="1"/>
  <c r="G235" i="1"/>
  <c r="G236" i="1"/>
  <c r="G237" i="1"/>
  <c r="G238" i="1"/>
  <c r="G239" i="1"/>
  <c r="G240" i="1"/>
  <c r="G808" i="1"/>
  <c r="G241" i="1"/>
  <c r="G809" i="1"/>
  <c r="G242" i="1"/>
  <c r="G243" i="1"/>
  <c r="G244" i="1"/>
  <c r="G810" i="1"/>
  <c r="G245" i="1"/>
  <c r="G246" i="1"/>
  <c r="G247" i="1"/>
  <c r="G811" i="1"/>
  <c r="G812" i="1"/>
  <c r="G248" i="1"/>
  <c r="G813" i="1"/>
  <c r="G814" i="1"/>
  <c r="G249" i="1"/>
  <c r="G815" i="1"/>
  <c r="G250" i="1"/>
  <c r="G251" i="1"/>
  <c r="G252" i="1"/>
  <c r="G253" i="1"/>
  <c r="G816" i="1"/>
  <c r="G254" i="1"/>
  <c r="G817" i="1"/>
  <c r="G818" i="1"/>
  <c r="G255" i="1"/>
  <c r="G256" i="1"/>
  <c r="G257" i="1"/>
  <c r="G819" i="1"/>
  <c r="G820" i="1"/>
  <c r="G821" i="1"/>
  <c r="G822" i="1"/>
  <c r="G823" i="1"/>
  <c r="G824" i="1"/>
  <c r="G825" i="1"/>
  <c r="G826" i="1"/>
  <c r="G827" i="1"/>
  <c r="G258" i="1"/>
  <c r="G259" i="1"/>
  <c r="G260" i="1"/>
  <c r="G261" i="1"/>
  <c r="G262" i="1"/>
  <c r="G263" i="1"/>
  <c r="G264" i="1"/>
  <c r="G265" i="1"/>
  <c r="G266" i="1"/>
  <c r="G828" i="1"/>
  <c r="G267" i="1"/>
  <c r="G268" i="1"/>
  <c r="G269" i="1"/>
  <c r="G270" i="1"/>
  <c r="G271" i="1"/>
  <c r="G272" i="1"/>
  <c r="G273" i="1"/>
  <c r="G274" i="1"/>
  <c r="G275" i="1"/>
  <c r="G276" i="1"/>
  <c r="G829" i="1"/>
  <c r="G277" i="1"/>
  <c r="G344" i="1"/>
  <c r="G278" i="1"/>
  <c r="G830" i="1"/>
  <c r="G831" i="1"/>
  <c r="G832" i="1"/>
  <c r="G279" i="1"/>
  <c r="G833" i="1"/>
  <c r="G280" i="1"/>
  <c r="G834" i="1"/>
  <c r="G281" i="1"/>
  <c r="G835" i="1"/>
  <c r="G836" i="1"/>
  <c r="G837" i="1"/>
  <c r="G345" i="1"/>
  <c r="G838" i="1"/>
  <c r="G839" i="1"/>
  <c r="G840" i="1"/>
  <c r="G841" i="1"/>
  <c r="G842" i="1"/>
  <c r="G843" i="1"/>
  <c r="G844" i="1"/>
  <c r="G845" i="1"/>
  <c r="G846" i="1"/>
  <c r="G847" i="1"/>
  <c r="G848" i="1"/>
  <c r="G849" i="1"/>
  <c r="G850" i="1"/>
  <c r="G851" i="1"/>
  <c r="G852" i="1"/>
  <c r="G853" i="1"/>
  <c r="G854" i="1"/>
  <c r="G855" i="1"/>
  <c r="G856" i="1"/>
  <c r="G857" i="1"/>
  <c r="G858" i="1"/>
  <c r="G346" i="1"/>
  <c r="G859" i="1"/>
  <c r="G860" i="1"/>
  <c r="G861" i="1"/>
  <c r="G862" i="1"/>
  <c r="G863" i="1"/>
  <c r="G864" i="1"/>
  <c r="G865" i="1"/>
  <c r="G866" i="1"/>
  <c r="G867" i="1"/>
  <c r="G868" i="1"/>
  <c r="G869" i="1"/>
  <c r="G870" i="1"/>
  <c r="G871" i="1"/>
  <c r="G872" i="1"/>
  <c r="G873" i="1"/>
  <c r="G874" i="1"/>
  <c r="G875" i="1"/>
  <c r="G876" i="1"/>
  <c r="G877" i="1"/>
  <c r="G878" i="1"/>
  <c r="G282" i="1"/>
  <c r="G879" i="1"/>
  <c r="G880" i="1"/>
  <c r="G881" i="1"/>
  <c r="G882" i="1"/>
  <c r="G883" i="1"/>
  <c r="G884" i="1"/>
  <c r="G885" i="1"/>
  <c r="G886" i="1"/>
  <c r="G887" i="1"/>
  <c r="G888" i="1"/>
  <c r="G889" i="1"/>
  <c r="G890" i="1"/>
  <c r="G891" i="1"/>
  <c r="G892" i="1"/>
  <c r="G893" i="1"/>
  <c r="G894" i="1"/>
  <c r="G895" i="1"/>
  <c r="G896" i="1"/>
  <c r="G897" i="1"/>
  <c r="G898" i="1"/>
  <c r="G899" i="1"/>
  <c r="G900" i="1"/>
  <c r="G901" i="1"/>
  <c r="G283" i="1"/>
  <c r="G284" i="1"/>
  <c r="G902" i="1"/>
  <c r="G903" i="1"/>
  <c r="G904" i="1"/>
  <c r="G347" i="1"/>
  <c r="G905" i="1"/>
  <c r="G906" i="1"/>
  <c r="G907" i="1"/>
  <c r="G908" i="1"/>
  <c r="G909" i="1"/>
  <c r="G910" i="1"/>
  <c r="G911" i="1"/>
  <c r="G285" i="1"/>
  <c r="G912" i="1"/>
  <c r="G913" i="1"/>
  <c r="G914" i="1"/>
  <c r="G915" i="1"/>
  <c r="G916" i="1"/>
  <c r="G917" i="1"/>
  <c r="G918" i="1"/>
  <c r="G919" i="1"/>
  <c r="G920" i="1"/>
  <c r="G921" i="1"/>
  <c r="G922" i="1"/>
  <c r="G923" i="1"/>
  <c r="G924" i="1"/>
  <c r="G925" i="1"/>
  <c r="G926" i="1"/>
  <c r="G927" i="1"/>
  <c r="G928" i="1"/>
  <c r="G348" i="1"/>
  <c r="G929" i="1"/>
  <c r="G930" i="1"/>
  <c r="G931" i="1"/>
  <c r="G932" i="1"/>
  <c r="G933" i="1"/>
  <c r="G934" i="1"/>
  <c r="G935" i="1"/>
  <c r="G936" i="1"/>
  <c r="G937" i="1"/>
  <c r="G938" i="1"/>
  <c r="G939" i="1"/>
  <c r="G940" i="1"/>
  <c r="G286" i="1"/>
  <c r="G349" i="1"/>
  <c r="G941" i="1"/>
  <c r="G942" i="1"/>
  <c r="G943" i="1"/>
  <c r="G944" i="1"/>
  <c r="G155" i="1"/>
  <c r="P8" i="1" l="1"/>
  <c r="Q8" i="1" s="1"/>
  <c r="P9" i="1"/>
  <c r="Q9" i="1" s="1"/>
  <c r="P10" i="1"/>
  <c r="Q10" i="1" s="1"/>
  <c r="P11" i="1"/>
  <c r="Q11" i="1" s="1"/>
  <c r="P12" i="1"/>
  <c r="Q12" i="1" s="1"/>
  <c r="P13" i="1"/>
  <c r="Q13" i="1" s="1"/>
  <c r="P14" i="1"/>
  <c r="Q14" i="1" s="1"/>
  <c r="P15" i="1"/>
  <c r="Q15" i="1" s="1"/>
  <c r="P16" i="1"/>
  <c r="Q16" i="1" s="1"/>
  <c r="P17" i="1"/>
  <c r="Q17" i="1" s="1"/>
  <c r="P350" i="1"/>
  <c r="Q350" i="1" s="1"/>
  <c r="P18" i="1"/>
  <c r="Q18" i="1" s="1"/>
  <c r="P945" i="1"/>
  <c r="Q945"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946" i="1"/>
  <c r="Q946" i="1" s="1"/>
  <c r="P351" i="1"/>
  <c r="Q351" i="1" s="1"/>
  <c r="P287" i="1"/>
  <c r="Q287" i="1" s="1"/>
  <c r="P947" i="1"/>
  <c r="Q947" i="1" s="1"/>
  <c r="P948" i="1"/>
  <c r="Q948" i="1" s="1"/>
  <c r="P352" i="1"/>
  <c r="Q352" i="1" s="1"/>
  <c r="P31" i="1"/>
  <c r="Q31" i="1" s="1"/>
  <c r="P353" i="1"/>
  <c r="Q353" i="1" s="1"/>
  <c r="P949" i="1"/>
  <c r="Q949" i="1" s="1"/>
  <c r="P32" i="1"/>
  <c r="Q32" i="1" s="1"/>
  <c r="P354" i="1"/>
  <c r="Q354" i="1" s="1"/>
  <c r="P33" i="1"/>
  <c r="Q33" i="1" s="1"/>
  <c r="P355" i="1"/>
  <c r="Q355" i="1" s="1"/>
  <c r="P950" i="1"/>
  <c r="Q950" i="1" s="1"/>
  <c r="P34" i="1"/>
  <c r="Q34" i="1" s="1"/>
  <c r="P35" i="1"/>
  <c r="Q35" i="1" s="1"/>
  <c r="P36" i="1"/>
  <c r="Q36" i="1" s="1"/>
  <c r="P37" i="1"/>
  <c r="Q37" i="1" s="1"/>
  <c r="P38" i="1"/>
  <c r="Q38" i="1" s="1"/>
  <c r="P39" i="1"/>
  <c r="Q39" i="1" s="1"/>
  <c r="P40" i="1"/>
  <c r="Q40" i="1" s="1"/>
  <c r="P41" i="1"/>
  <c r="Q41" i="1" s="1"/>
  <c r="P288" i="1"/>
  <c r="Q288" i="1" s="1"/>
  <c r="P42" i="1"/>
  <c r="Q42" i="1" s="1"/>
  <c r="P43" i="1"/>
  <c r="Q43" i="1" s="1"/>
  <c r="P44" i="1"/>
  <c r="Q44" i="1" s="1"/>
  <c r="P45" i="1"/>
  <c r="Q45" i="1" s="1"/>
  <c r="P46" i="1"/>
  <c r="Q46" i="1" s="1"/>
  <c r="P47" i="1"/>
  <c r="Q47" i="1" s="1"/>
  <c r="P289" i="1"/>
  <c r="Q289" i="1" s="1"/>
  <c r="P356" i="1"/>
  <c r="Q356" i="1" s="1"/>
  <c r="P48" i="1"/>
  <c r="Q48" i="1" s="1"/>
  <c r="P290" i="1"/>
  <c r="Q290" i="1" s="1"/>
  <c r="P291" i="1"/>
  <c r="Q291" i="1" s="1"/>
  <c r="P357" i="1"/>
  <c r="Q357" i="1" s="1"/>
  <c r="P49" i="1"/>
  <c r="Q49" i="1" s="1"/>
  <c r="P358" i="1"/>
  <c r="Q358" i="1" s="1"/>
  <c r="P50" i="1"/>
  <c r="Q50" i="1" s="1"/>
  <c r="P359" i="1"/>
  <c r="Q359" i="1" s="1"/>
  <c r="P51" i="1"/>
  <c r="Q51" i="1" s="1"/>
  <c r="P52" i="1"/>
  <c r="Q52" i="1" s="1"/>
  <c r="P53" i="1"/>
  <c r="Q53" i="1" s="1"/>
  <c r="P54" i="1"/>
  <c r="Q54" i="1" s="1"/>
  <c r="P55" i="1"/>
  <c r="Q55" i="1" s="1"/>
  <c r="P56" i="1"/>
  <c r="Q56" i="1" s="1"/>
  <c r="P57" i="1"/>
  <c r="Q57" i="1" s="1"/>
  <c r="P58" i="1"/>
  <c r="Q58" i="1" s="1"/>
  <c r="P59" i="1"/>
  <c r="Q59" i="1" s="1"/>
  <c r="P60" i="1"/>
  <c r="Q60" i="1" s="1"/>
  <c r="P61" i="1"/>
  <c r="Q61" i="1" s="1"/>
  <c r="P62" i="1"/>
  <c r="Q62" i="1" s="1"/>
  <c r="P63" i="1"/>
  <c r="Q63" i="1" s="1"/>
  <c r="P64" i="1"/>
  <c r="Q64" i="1" s="1"/>
  <c r="P65" i="1"/>
  <c r="Q65" i="1" s="1"/>
  <c r="P360" i="1"/>
  <c r="Q360" i="1" s="1"/>
  <c r="P66" i="1"/>
  <c r="Q66" i="1" s="1"/>
  <c r="P67" i="1"/>
  <c r="Q67" i="1" s="1"/>
  <c r="P68" i="1"/>
  <c r="Q68" i="1" s="1"/>
  <c r="P69" i="1"/>
  <c r="Q69" i="1" s="1"/>
  <c r="P70" i="1"/>
  <c r="Q70" i="1" s="1"/>
  <c r="P71" i="1"/>
  <c r="Q71" i="1" s="1"/>
  <c r="P72" i="1"/>
  <c r="Q72" i="1" s="1"/>
  <c r="P73" i="1"/>
  <c r="Q73" i="1" s="1"/>
  <c r="P74" i="1"/>
  <c r="Q74" i="1" s="1"/>
  <c r="P75" i="1"/>
  <c r="Q75" i="1" s="1"/>
  <c r="P76" i="1"/>
  <c r="Q76" i="1" s="1"/>
  <c r="P77" i="1"/>
  <c r="Q77" i="1" s="1"/>
  <c r="P951" i="1"/>
  <c r="Q951" i="1" s="1"/>
  <c r="P78" i="1"/>
  <c r="Q78" i="1" s="1"/>
  <c r="P79" i="1"/>
  <c r="Q79" i="1" s="1"/>
  <c r="P361" i="1"/>
  <c r="Q361" i="1" s="1"/>
  <c r="P80" i="1"/>
  <c r="Q80" i="1" s="1"/>
  <c r="P81" i="1"/>
  <c r="Q81" i="1" s="1"/>
  <c r="P82" i="1"/>
  <c r="Q82" i="1" s="1"/>
  <c r="P83" i="1"/>
  <c r="Q83" i="1" s="1"/>
  <c r="P84" i="1"/>
  <c r="Q84" i="1" s="1"/>
  <c r="P85" i="1"/>
  <c r="Q85" i="1" s="1"/>
  <c r="P362" i="1"/>
  <c r="Q362" i="1" s="1"/>
  <c r="P86" i="1"/>
  <c r="Q86" i="1" s="1"/>
  <c r="P363" i="1"/>
  <c r="Q363" i="1" s="1"/>
  <c r="P364" i="1"/>
  <c r="Q364" i="1" s="1"/>
  <c r="P87" i="1"/>
  <c r="Q87" i="1" s="1"/>
  <c r="P292" i="1"/>
  <c r="Q292" i="1" s="1"/>
  <c r="P293" i="1"/>
  <c r="Q293" i="1" s="1"/>
  <c r="P88" i="1"/>
  <c r="Q88" i="1" s="1"/>
  <c r="P365" i="1"/>
  <c r="Q365" i="1" s="1"/>
  <c r="P89" i="1"/>
  <c r="Q89" i="1" s="1"/>
  <c r="P366" i="1"/>
  <c r="Q366" i="1" s="1"/>
  <c r="P294" i="1"/>
  <c r="Q294" i="1" s="1"/>
  <c r="P90" i="1"/>
  <c r="Q90" i="1" s="1"/>
  <c r="P295" i="1"/>
  <c r="Q295" i="1" s="1"/>
  <c r="P296" i="1"/>
  <c r="Q296" i="1" s="1"/>
  <c r="P367" i="1"/>
  <c r="Q367" i="1" s="1"/>
  <c r="P368" i="1"/>
  <c r="Q368" i="1" s="1"/>
  <c r="P369" i="1"/>
  <c r="Q369" i="1" s="1"/>
  <c r="P370" i="1"/>
  <c r="Q370" i="1" s="1"/>
  <c r="P371" i="1"/>
  <c r="Q371" i="1" s="1"/>
  <c r="P372" i="1"/>
  <c r="Q372" i="1" s="1"/>
  <c r="P373" i="1"/>
  <c r="Q373" i="1" s="1"/>
  <c r="P374" i="1"/>
  <c r="Q374" i="1" s="1"/>
  <c r="P297" i="1"/>
  <c r="Q297" i="1" s="1"/>
  <c r="P375" i="1"/>
  <c r="Q375" i="1" s="1"/>
  <c r="Q376" i="1"/>
  <c r="P377" i="1"/>
  <c r="Q377" i="1" s="1"/>
  <c r="P378" i="1"/>
  <c r="Q378" i="1" s="1"/>
  <c r="P379" i="1"/>
  <c r="Q379" i="1" s="1"/>
  <c r="P91" i="1"/>
  <c r="Q91" i="1" s="1"/>
  <c r="P380" i="1"/>
  <c r="Q380" i="1" s="1"/>
  <c r="P381" i="1"/>
  <c r="Q381" i="1" s="1"/>
  <c r="P298" i="1"/>
  <c r="Q298" i="1" s="1"/>
  <c r="P382" i="1"/>
  <c r="Q382" i="1" s="1"/>
  <c r="P383" i="1"/>
  <c r="Q383" i="1" s="1"/>
  <c r="P384" i="1"/>
  <c r="Q384" i="1" s="1"/>
  <c r="P299" i="1"/>
  <c r="Q299" i="1" s="1"/>
  <c r="P385" i="1"/>
  <c r="Q385" i="1" s="1"/>
  <c r="P386" i="1"/>
  <c r="Q386" i="1" s="1"/>
  <c r="P387" i="1"/>
  <c r="Q387" i="1" s="1"/>
  <c r="P388" i="1"/>
  <c r="Q388" i="1" s="1"/>
  <c r="P92" i="1"/>
  <c r="Q92" i="1" s="1"/>
  <c r="P389" i="1"/>
  <c r="Q389" i="1" s="1"/>
  <c r="P390" i="1"/>
  <c r="Q390" i="1" s="1"/>
  <c r="P391" i="1"/>
  <c r="Q391" i="1" s="1"/>
  <c r="P392" i="1"/>
  <c r="Q392" i="1" s="1"/>
  <c r="P93" i="1"/>
  <c r="Q93" i="1" s="1"/>
  <c r="P393" i="1"/>
  <c r="Q393" i="1" s="1"/>
  <c r="P394" i="1"/>
  <c r="Q394" i="1" s="1"/>
  <c r="P395" i="1"/>
  <c r="Q395" i="1" s="1"/>
  <c r="P94" i="1"/>
  <c r="Q94" i="1" s="1"/>
  <c r="P95" i="1"/>
  <c r="Q95" i="1" s="1"/>
  <c r="P300" i="1"/>
  <c r="Q300" i="1" s="1"/>
  <c r="P96" i="1"/>
  <c r="Q96" i="1" s="1"/>
  <c r="P97" i="1"/>
  <c r="Q97" i="1" s="1"/>
  <c r="P952" i="1"/>
  <c r="Q952" i="1" s="1"/>
  <c r="P98" i="1"/>
  <c r="Q98" i="1" s="1"/>
  <c r="P99" i="1"/>
  <c r="Q99" i="1" s="1"/>
  <c r="P301" i="1"/>
  <c r="Q301" i="1" s="1"/>
  <c r="P100" i="1"/>
  <c r="Q100" i="1" s="1"/>
  <c r="P101" i="1"/>
  <c r="Q101" i="1" s="1"/>
  <c r="P102" i="1"/>
  <c r="Q102" i="1" s="1"/>
  <c r="P396" i="1"/>
  <c r="Q396" i="1" s="1"/>
  <c r="P103" i="1"/>
  <c r="Q103" i="1" s="1"/>
  <c r="P104" i="1"/>
  <c r="Q104" i="1" s="1"/>
  <c r="P397" i="1"/>
  <c r="Q397" i="1" s="1"/>
  <c r="P302" i="1"/>
  <c r="Q302" i="1" s="1"/>
  <c r="P953" i="1"/>
  <c r="Q953" i="1" s="1"/>
  <c r="P398" i="1"/>
  <c r="Q398" i="1" s="1"/>
  <c r="P105" i="1"/>
  <c r="Q105" i="1" s="1"/>
  <c r="P399" i="1"/>
  <c r="Q399" i="1" s="1"/>
  <c r="P400" i="1"/>
  <c r="Q400" i="1" s="1"/>
  <c r="P106" i="1"/>
  <c r="Q106" i="1" s="1"/>
  <c r="P303" i="1"/>
  <c r="Q303" i="1" s="1"/>
  <c r="P401" i="1"/>
  <c r="Q401" i="1" s="1"/>
  <c r="P107" i="1"/>
  <c r="Q107" i="1" s="1"/>
  <c r="P108" i="1"/>
  <c r="Q108" i="1" s="1"/>
  <c r="P109" i="1"/>
  <c r="Q109" i="1" s="1"/>
  <c r="P304" i="1"/>
  <c r="Q304" i="1" s="1"/>
  <c r="P402" i="1"/>
  <c r="Q402" i="1" s="1"/>
  <c r="P403" i="1"/>
  <c r="Q403" i="1" s="1"/>
  <c r="P404" i="1"/>
  <c r="Q404" i="1" s="1"/>
  <c r="P110" i="1"/>
  <c r="Q110" i="1" s="1"/>
  <c r="P111" i="1"/>
  <c r="Q111" i="1" s="1"/>
  <c r="P112" i="1"/>
  <c r="Q112" i="1" s="1"/>
  <c r="P405" i="1"/>
  <c r="Q405" i="1" s="1"/>
  <c r="P113" i="1"/>
  <c r="Q113" i="1" s="1"/>
  <c r="P406" i="1"/>
  <c r="Q406" i="1" s="1"/>
  <c r="P114" i="1"/>
  <c r="Q114" i="1" s="1"/>
  <c r="P115" i="1"/>
  <c r="Q115" i="1" s="1"/>
  <c r="P407" i="1"/>
  <c r="Q407" i="1" s="1"/>
  <c r="P408" i="1"/>
  <c r="Q408" i="1" s="1"/>
  <c r="P116" i="1"/>
  <c r="Q116" i="1" s="1"/>
  <c r="P117" i="1"/>
  <c r="Q117" i="1" s="1"/>
  <c r="P409" i="1"/>
  <c r="Q409" i="1" s="1"/>
  <c r="P410" i="1"/>
  <c r="Q410" i="1" s="1"/>
  <c r="P118" i="1"/>
  <c r="Q118" i="1" s="1"/>
  <c r="P411" i="1"/>
  <c r="Q411" i="1" s="1"/>
  <c r="P119" i="1"/>
  <c r="Q119" i="1" s="1"/>
  <c r="P120" i="1"/>
  <c r="Q120" i="1" s="1"/>
  <c r="P412" i="1"/>
  <c r="Q412" i="1" s="1"/>
  <c r="P413" i="1"/>
  <c r="Q413" i="1" s="1"/>
  <c r="P414" i="1"/>
  <c r="Q414" i="1" s="1"/>
  <c r="P415" i="1"/>
  <c r="Q415" i="1" s="1"/>
  <c r="P416" i="1"/>
  <c r="Q416" i="1" s="1"/>
  <c r="P417" i="1"/>
  <c r="Q417" i="1" s="1"/>
  <c r="P121" i="1"/>
  <c r="Q121" i="1" s="1"/>
  <c r="P418" i="1"/>
  <c r="Q418" i="1" s="1"/>
  <c r="P305" i="1"/>
  <c r="Q305" i="1" s="1"/>
  <c r="P419" i="1"/>
  <c r="Q419" i="1" s="1"/>
  <c r="P420" i="1"/>
  <c r="Q420" i="1" s="1"/>
  <c r="P421" i="1"/>
  <c r="Q421" i="1" s="1"/>
  <c r="P422" i="1"/>
  <c r="Q422" i="1" s="1"/>
  <c r="P122" i="1"/>
  <c r="Q122" i="1" s="1"/>
  <c r="P123" i="1"/>
  <c r="Q123" i="1" s="1"/>
  <c r="P124" i="1"/>
  <c r="Q124" i="1" s="1"/>
  <c r="P125" i="1"/>
  <c r="Q125" i="1" s="1"/>
  <c r="P126" i="1"/>
  <c r="Q126" i="1" s="1"/>
  <c r="P423" i="1"/>
  <c r="Q423" i="1" s="1"/>
  <c r="P127" i="1"/>
  <c r="Q127" i="1" s="1"/>
  <c r="P128" i="1"/>
  <c r="Q128" i="1" s="1"/>
  <c r="P424" i="1"/>
  <c r="Q424" i="1" s="1"/>
  <c r="P129" i="1"/>
  <c r="Q129" i="1" s="1"/>
  <c r="P425" i="1"/>
  <c r="Q425" i="1" s="1"/>
  <c r="P130" i="1"/>
  <c r="Q130" i="1" s="1"/>
  <c r="P131" i="1"/>
  <c r="Q131" i="1" s="1"/>
  <c r="P132" i="1"/>
  <c r="Q132" i="1" s="1"/>
  <c r="P133" i="1"/>
  <c r="Q133" i="1" s="1"/>
  <c r="P134" i="1"/>
  <c r="Q134" i="1" s="1"/>
  <c r="P954" i="1"/>
  <c r="Q954" i="1" s="1"/>
  <c r="P135" i="1"/>
  <c r="Q135" i="1" s="1"/>
  <c r="P426" i="1"/>
  <c r="Q426" i="1" s="1"/>
  <c r="P427" i="1"/>
  <c r="Q427" i="1" s="1"/>
  <c r="P428" i="1"/>
  <c r="Q428" i="1" s="1"/>
  <c r="P136" i="1"/>
  <c r="Q136" i="1" s="1"/>
  <c r="P306" i="1"/>
  <c r="Q306" i="1" s="1"/>
  <c r="P429" i="1"/>
  <c r="Q429" i="1" s="1"/>
  <c r="P430" i="1"/>
  <c r="Q430" i="1" s="1"/>
  <c r="P431" i="1"/>
  <c r="Q431" i="1" s="1"/>
  <c r="P432" i="1"/>
  <c r="Q432" i="1" s="1"/>
  <c r="P137" i="1"/>
  <c r="Q137" i="1" s="1"/>
  <c r="P955" i="1"/>
  <c r="Q955" i="1" s="1"/>
  <c r="P433" i="1"/>
  <c r="Q433" i="1" s="1"/>
  <c r="P434" i="1"/>
  <c r="Q434" i="1" s="1"/>
  <c r="P307" i="1"/>
  <c r="Q307" i="1" s="1"/>
  <c r="P435" i="1"/>
  <c r="Q435" i="1" s="1"/>
  <c r="P138" i="1"/>
  <c r="Q138" i="1" s="1"/>
  <c r="P139" i="1"/>
  <c r="Q139" i="1" s="1"/>
  <c r="P140" i="1"/>
  <c r="Q140" i="1" s="1"/>
  <c r="P308" i="1"/>
  <c r="Q308" i="1" s="1"/>
  <c r="P436" i="1"/>
  <c r="Q436" i="1" s="1"/>
  <c r="P437" i="1"/>
  <c r="Q437" i="1" s="1"/>
  <c r="P141" i="1"/>
  <c r="Q141" i="1" s="1"/>
  <c r="P438" i="1"/>
  <c r="Q438" i="1" s="1"/>
  <c r="P142" i="1"/>
  <c r="Q142" i="1" s="1"/>
  <c r="P143" i="1"/>
  <c r="Q143" i="1" s="1"/>
  <c r="P439" i="1"/>
  <c r="Q439" i="1" s="1"/>
  <c r="P309" i="1"/>
  <c r="Q309" i="1" s="1"/>
  <c r="P144" i="1"/>
  <c r="Q144" i="1" s="1"/>
  <c r="P440" i="1"/>
  <c r="Q440" i="1" s="1"/>
  <c r="P145" i="1"/>
  <c r="Q145" i="1" s="1"/>
  <c r="P310" i="1"/>
  <c r="Q310" i="1" s="1"/>
  <c r="P146" i="1"/>
  <c r="Q146" i="1" s="1"/>
  <c r="P147" i="1"/>
  <c r="Q147" i="1" s="1"/>
  <c r="P311" i="1"/>
  <c r="Q311" i="1" s="1"/>
  <c r="P312" i="1"/>
  <c r="Q312" i="1" s="1"/>
  <c r="P148" i="1"/>
  <c r="Q148" i="1" s="1"/>
  <c r="P441" i="1"/>
  <c r="Q441" i="1" s="1"/>
  <c r="P149" i="1"/>
  <c r="Q149" i="1" s="1"/>
  <c r="P150" i="1"/>
  <c r="Q150" i="1" s="1"/>
  <c r="P151" i="1"/>
  <c r="Q151" i="1" s="1"/>
  <c r="P152" i="1"/>
  <c r="Q152" i="1" s="1"/>
  <c r="P442" i="1"/>
  <c r="Q442" i="1" s="1"/>
  <c r="P443" i="1"/>
  <c r="Q443" i="1" s="1"/>
  <c r="P444" i="1"/>
  <c r="Q444" i="1" s="1"/>
  <c r="P445" i="1"/>
  <c r="Q445" i="1" s="1"/>
  <c r="P153" i="1"/>
  <c r="Q153" i="1" s="1"/>
  <c r="P446" i="1"/>
  <c r="Q446" i="1" s="1"/>
  <c r="P447" i="1"/>
  <c r="Q447" i="1" s="1"/>
  <c r="P448" i="1"/>
  <c r="Q448" i="1" s="1"/>
  <c r="P449" i="1"/>
  <c r="Q449" i="1" s="1"/>
  <c r="P154" i="1"/>
  <c r="Q154" i="1" s="1"/>
  <c r="P450" i="1"/>
  <c r="Q450" i="1" s="1"/>
  <c r="P155" i="1"/>
  <c r="Q155" i="1" s="1"/>
  <c r="P451" i="1"/>
  <c r="Q451" i="1" s="1"/>
  <c r="P452" i="1"/>
  <c r="Q452" i="1" s="1"/>
  <c r="P453" i="1"/>
  <c r="Q453" i="1" s="1"/>
  <c r="P156" i="1"/>
  <c r="Q156" i="1" s="1"/>
  <c r="P157" i="1"/>
  <c r="Q157" i="1" s="1"/>
  <c r="P158" i="1"/>
  <c r="Q158" i="1" s="1"/>
  <c r="P159" i="1"/>
  <c r="Q159" i="1" s="1"/>
  <c r="P454" i="1"/>
  <c r="Q454" i="1" s="1"/>
  <c r="P455" i="1"/>
  <c r="Q455" i="1" s="1"/>
  <c r="P313" i="1"/>
  <c r="Q313" i="1" s="1"/>
  <c r="P160" i="1"/>
  <c r="Q160" i="1" s="1"/>
  <c r="P161" i="1"/>
  <c r="Q161" i="1" s="1"/>
  <c r="P314" i="1"/>
  <c r="Q314" i="1" s="1"/>
  <c r="P456" i="1"/>
  <c r="Q456" i="1" s="1"/>
  <c r="P457" i="1"/>
  <c r="Q457" i="1" s="1"/>
  <c r="P458" i="1"/>
  <c r="Q458" i="1" s="1"/>
  <c r="P459" i="1"/>
  <c r="Q459" i="1" s="1"/>
  <c r="P460" i="1"/>
  <c r="Q460" i="1" s="1"/>
  <c r="P461" i="1"/>
  <c r="Q461" i="1" s="1"/>
  <c r="P462" i="1"/>
  <c r="Q462" i="1" s="1"/>
  <c r="P463" i="1"/>
  <c r="Q463" i="1" s="1"/>
  <c r="P464" i="1"/>
  <c r="Q464" i="1" s="1"/>
  <c r="P465" i="1"/>
  <c r="Q465" i="1" s="1"/>
  <c r="P466" i="1"/>
  <c r="Q466" i="1" s="1"/>
  <c r="P467" i="1"/>
  <c r="Q467" i="1" s="1"/>
  <c r="P468" i="1"/>
  <c r="Q468" i="1" s="1"/>
  <c r="P469" i="1"/>
  <c r="Q469" i="1" s="1"/>
  <c r="P470" i="1"/>
  <c r="Q470" i="1" s="1"/>
  <c r="P471" i="1"/>
  <c r="Q471" i="1" s="1"/>
  <c r="P472" i="1"/>
  <c r="Q472" i="1" s="1"/>
  <c r="P473" i="1"/>
  <c r="Q473" i="1" s="1"/>
  <c r="P474" i="1"/>
  <c r="Q474" i="1" s="1"/>
  <c r="P475" i="1"/>
  <c r="Q475" i="1" s="1"/>
  <c r="P476" i="1"/>
  <c r="Q476" i="1" s="1"/>
  <c r="P477" i="1"/>
  <c r="Q477" i="1" s="1"/>
  <c r="P478" i="1"/>
  <c r="Q478" i="1" s="1"/>
  <c r="P479" i="1"/>
  <c r="Q479" i="1" s="1"/>
  <c r="P480" i="1"/>
  <c r="Q480" i="1" s="1"/>
  <c r="P481" i="1"/>
  <c r="Q481" i="1" s="1"/>
  <c r="P482" i="1"/>
  <c r="Q482" i="1" s="1"/>
  <c r="P315" i="1"/>
  <c r="Q315" i="1" s="1"/>
  <c r="P483" i="1"/>
  <c r="Q483" i="1" s="1"/>
  <c r="P484" i="1"/>
  <c r="Q484" i="1" s="1"/>
  <c r="P485" i="1"/>
  <c r="Q485" i="1" s="1"/>
  <c r="P486" i="1"/>
  <c r="P487" i="1"/>
  <c r="Q487" i="1" s="1"/>
  <c r="P488" i="1"/>
  <c r="Q488" i="1" s="1"/>
  <c r="P489" i="1"/>
  <c r="Q489" i="1" s="1"/>
  <c r="P490" i="1"/>
  <c r="Q490" i="1" s="1"/>
  <c r="P491" i="1"/>
  <c r="Q491" i="1" s="1"/>
  <c r="P316" i="1"/>
  <c r="Q316" i="1" s="1"/>
  <c r="P317" i="1"/>
  <c r="Q317" i="1" s="1"/>
  <c r="P492" i="1"/>
  <c r="Q492" i="1" s="1"/>
  <c r="P493" i="1"/>
  <c r="Q493" i="1" s="1"/>
  <c r="P494" i="1"/>
  <c r="Q494" i="1" s="1"/>
  <c r="P495" i="1"/>
  <c r="Q495" i="1" s="1"/>
  <c r="P496" i="1"/>
  <c r="Q496" i="1" s="1"/>
  <c r="P497" i="1"/>
  <c r="Q497" i="1" s="1"/>
  <c r="P498" i="1"/>
  <c r="Q498" i="1" s="1"/>
  <c r="P499" i="1"/>
  <c r="Q499" i="1" s="1"/>
  <c r="P500" i="1"/>
  <c r="Q500" i="1" s="1"/>
  <c r="P501" i="1"/>
  <c r="Q501" i="1" s="1"/>
  <c r="P502" i="1"/>
  <c r="Q502" i="1" s="1"/>
  <c r="P503" i="1"/>
  <c r="Q503" i="1" s="1"/>
  <c r="P504" i="1"/>
  <c r="Q504" i="1" s="1"/>
  <c r="P505" i="1"/>
  <c r="Q505" i="1" s="1"/>
  <c r="P506" i="1"/>
  <c r="Q506" i="1" s="1"/>
  <c r="P507" i="1"/>
  <c r="Q507" i="1" s="1"/>
  <c r="P508" i="1"/>
  <c r="Q508" i="1" s="1"/>
  <c r="P509" i="1"/>
  <c r="Q509" i="1" s="1"/>
  <c r="P510" i="1"/>
  <c r="Q510" i="1" s="1"/>
  <c r="P511" i="1"/>
  <c r="Q511" i="1" s="1"/>
  <c r="P512" i="1"/>
  <c r="Q512" i="1" s="1"/>
  <c r="P513" i="1"/>
  <c r="Q513" i="1" s="1"/>
  <c r="P514" i="1"/>
  <c r="Q514" i="1" s="1"/>
  <c r="P515" i="1"/>
  <c r="Q515" i="1" s="1"/>
  <c r="P516" i="1"/>
  <c r="Q516" i="1" s="1"/>
  <c r="P517" i="1"/>
  <c r="Q517" i="1" s="1"/>
  <c r="P518" i="1"/>
  <c r="Q518" i="1" s="1"/>
  <c r="P519" i="1"/>
  <c r="Q519" i="1" s="1"/>
  <c r="P520" i="1"/>
  <c r="Q520" i="1" s="1"/>
  <c r="P521" i="1"/>
  <c r="Q521" i="1" s="1"/>
  <c r="P522" i="1"/>
  <c r="Q522" i="1" s="1"/>
  <c r="P523" i="1"/>
  <c r="Q523" i="1" s="1"/>
  <c r="P524" i="1"/>
  <c r="Q524" i="1" s="1"/>
  <c r="P525" i="1"/>
  <c r="Q525" i="1" s="1"/>
  <c r="P526" i="1"/>
  <c r="Q526" i="1" s="1"/>
  <c r="P527" i="1"/>
  <c r="Q527" i="1" s="1"/>
  <c r="P528" i="1"/>
  <c r="Q528" i="1" s="1"/>
  <c r="P529" i="1"/>
  <c r="Q529" i="1" s="1"/>
  <c r="P530" i="1"/>
  <c r="Q530" i="1" s="1"/>
  <c r="P531" i="1"/>
  <c r="Q531" i="1" s="1"/>
  <c r="P532" i="1"/>
  <c r="Q532" i="1" s="1"/>
  <c r="P533" i="1"/>
  <c r="Q533" i="1" s="1"/>
  <c r="P534" i="1"/>
  <c r="Q534" i="1" s="1"/>
  <c r="P318" i="1"/>
  <c r="Q318" i="1" s="1"/>
  <c r="P319" i="1"/>
  <c r="Q319" i="1" s="1"/>
  <c r="P535" i="1"/>
  <c r="Q535" i="1" s="1"/>
  <c r="P536" i="1"/>
  <c r="Q536" i="1" s="1"/>
  <c r="P537" i="1"/>
  <c r="Q537" i="1" s="1"/>
  <c r="P538" i="1"/>
  <c r="Q538" i="1" s="1"/>
  <c r="P539" i="1"/>
  <c r="Q539" i="1" s="1"/>
  <c r="P540" i="1"/>
  <c r="Q540" i="1" s="1"/>
  <c r="P541" i="1"/>
  <c r="Q541" i="1" s="1"/>
  <c r="P542" i="1"/>
  <c r="Q542" i="1" s="1"/>
  <c r="P543" i="1"/>
  <c r="Q543" i="1" s="1"/>
  <c r="P544" i="1"/>
  <c r="Q544" i="1" s="1"/>
  <c r="P545" i="1"/>
  <c r="Q545" i="1" s="1"/>
  <c r="P546" i="1"/>
  <c r="Q546" i="1" s="1"/>
  <c r="P547" i="1"/>
  <c r="Q547" i="1" s="1"/>
  <c r="P548" i="1"/>
  <c r="Q548" i="1" s="1"/>
  <c r="P162" i="1"/>
  <c r="Q162" i="1" s="1"/>
  <c r="P549" i="1"/>
  <c r="Q549" i="1" s="1"/>
  <c r="P550" i="1"/>
  <c r="Q550" i="1" s="1"/>
  <c r="P551" i="1"/>
  <c r="Q551" i="1" s="1"/>
  <c r="P552" i="1"/>
  <c r="Q552" i="1" s="1"/>
  <c r="P553" i="1"/>
  <c r="Q553" i="1" s="1"/>
  <c r="P554" i="1"/>
  <c r="Q554" i="1" s="1"/>
  <c r="P555" i="1"/>
  <c r="Q555" i="1" s="1"/>
  <c r="P556" i="1"/>
  <c r="Q556" i="1" s="1"/>
  <c r="P557" i="1"/>
  <c r="Q557" i="1" s="1"/>
  <c r="P558" i="1"/>
  <c r="Q558" i="1" s="1"/>
  <c r="P559" i="1"/>
  <c r="Q559" i="1" s="1"/>
  <c r="P560" i="1"/>
  <c r="Q560" i="1" s="1"/>
  <c r="P561" i="1"/>
  <c r="Q561" i="1" s="1"/>
  <c r="P562" i="1"/>
  <c r="Q562" i="1" s="1"/>
  <c r="P563" i="1"/>
  <c r="Q563" i="1" s="1"/>
  <c r="P564" i="1"/>
  <c r="Q564" i="1" s="1"/>
  <c r="P565" i="1"/>
  <c r="Q565" i="1" s="1"/>
  <c r="P566" i="1"/>
  <c r="Q566" i="1" s="1"/>
  <c r="P567" i="1"/>
  <c r="Q567" i="1" s="1"/>
  <c r="P568" i="1"/>
  <c r="Q568" i="1" s="1"/>
  <c r="P569" i="1"/>
  <c r="Q569" i="1" s="1"/>
  <c r="P570" i="1"/>
  <c r="Q570" i="1" s="1"/>
  <c r="P571" i="1"/>
  <c r="Q571" i="1" s="1"/>
  <c r="P572" i="1"/>
  <c r="Q572" i="1" s="1"/>
  <c r="P573" i="1"/>
  <c r="Q573" i="1" s="1"/>
  <c r="P574" i="1"/>
  <c r="Q574" i="1" s="1"/>
  <c r="P575" i="1"/>
  <c r="Q575" i="1" s="1"/>
  <c r="P576" i="1"/>
  <c r="Q576" i="1" s="1"/>
  <c r="P577" i="1"/>
  <c r="Q577" i="1" s="1"/>
  <c r="P578" i="1"/>
  <c r="Q578" i="1" s="1"/>
  <c r="P956" i="1"/>
  <c r="Q956" i="1" s="1"/>
  <c r="P163" i="1"/>
  <c r="Q163" i="1" s="1"/>
  <c r="P579" i="1"/>
  <c r="Q579" i="1" s="1"/>
  <c r="P580" i="1"/>
  <c r="Q580" i="1" s="1"/>
  <c r="P581" i="1"/>
  <c r="Q581" i="1" s="1"/>
  <c r="P582" i="1"/>
  <c r="Q582" i="1" s="1"/>
  <c r="P583" i="1"/>
  <c r="Q583" i="1" s="1"/>
  <c r="P584" i="1"/>
  <c r="Q584" i="1" s="1"/>
  <c r="P585" i="1"/>
  <c r="Q585" i="1" s="1"/>
  <c r="P586" i="1"/>
  <c r="Q586" i="1" s="1"/>
  <c r="P587" i="1"/>
  <c r="Q587" i="1" s="1"/>
  <c r="P164" i="1"/>
  <c r="Q164" i="1" s="1"/>
  <c r="P588" i="1"/>
  <c r="Q588" i="1" s="1"/>
  <c r="P589" i="1"/>
  <c r="Q589" i="1" s="1"/>
  <c r="P590" i="1"/>
  <c r="Q590" i="1" s="1"/>
  <c r="P591" i="1"/>
  <c r="Q591" i="1" s="1"/>
  <c r="P592" i="1"/>
  <c r="Q592" i="1" s="1"/>
  <c r="P593" i="1"/>
  <c r="Q593" i="1" s="1"/>
  <c r="P165" i="1"/>
  <c r="Q165" i="1" s="1"/>
  <c r="P166" i="1"/>
  <c r="Q166" i="1" s="1"/>
  <c r="P594" i="1"/>
  <c r="Q594" i="1" s="1"/>
  <c r="P167" i="1"/>
  <c r="Q167" i="1" s="1"/>
  <c r="P595" i="1"/>
  <c r="Q595" i="1" s="1"/>
  <c r="P596" i="1"/>
  <c r="Q596" i="1" s="1"/>
  <c r="P168" i="1"/>
  <c r="Q168" i="1" s="1"/>
  <c r="P597" i="1"/>
  <c r="Q597" i="1" s="1"/>
  <c r="P169" i="1"/>
  <c r="Q169" i="1" s="1"/>
  <c r="P598" i="1"/>
  <c r="Q598" i="1" s="1"/>
  <c r="P170" i="1"/>
  <c r="Q170" i="1" s="1"/>
  <c r="P599" i="1"/>
  <c r="Q599" i="1" s="1"/>
  <c r="P320" i="1"/>
  <c r="Q320" i="1" s="1"/>
  <c r="P600" i="1"/>
  <c r="Q600" i="1" s="1"/>
  <c r="P601" i="1"/>
  <c r="Q601" i="1" s="1"/>
  <c r="P602" i="1"/>
  <c r="Q602" i="1" s="1"/>
  <c r="P321" i="1"/>
  <c r="Q321" i="1" s="1"/>
  <c r="P603" i="1"/>
  <c r="Q603" i="1" s="1"/>
  <c r="P604" i="1"/>
  <c r="Q604" i="1" s="1"/>
  <c r="P605" i="1"/>
  <c r="Q605" i="1" s="1"/>
  <c r="P606" i="1"/>
  <c r="Q606" i="1" s="1"/>
  <c r="P607" i="1"/>
  <c r="Q607" i="1" s="1"/>
  <c r="P608" i="1"/>
  <c r="Q608" i="1" s="1"/>
  <c r="P609" i="1"/>
  <c r="Q609" i="1" s="1"/>
  <c r="P171" i="1"/>
  <c r="Q171" i="1" s="1"/>
  <c r="P610" i="1"/>
  <c r="Q610" i="1" s="1"/>
  <c r="P611" i="1"/>
  <c r="Q611" i="1" s="1"/>
  <c r="P612" i="1"/>
  <c r="Q612" i="1" s="1"/>
  <c r="P613" i="1"/>
  <c r="Q613" i="1" s="1"/>
  <c r="P614" i="1"/>
  <c r="Q614" i="1" s="1"/>
  <c r="P615" i="1"/>
  <c r="Q615" i="1" s="1"/>
  <c r="P616" i="1"/>
  <c r="Q616" i="1" s="1"/>
  <c r="P617" i="1"/>
  <c r="Q617" i="1" s="1"/>
  <c r="P618" i="1"/>
  <c r="Q618" i="1" s="1"/>
  <c r="P619" i="1"/>
  <c r="Q619" i="1" s="1"/>
  <c r="P322" i="1"/>
  <c r="Q322" i="1" s="1"/>
  <c r="P620" i="1"/>
  <c r="Q620" i="1" s="1"/>
  <c r="P621" i="1"/>
  <c r="P622" i="1"/>
  <c r="Q622" i="1" s="1"/>
  <c r="P323" i="1"/>
  <c r="Q323" i="1" s="1"/>
  <c r="P172" i="1"/>
  <c r="Q172" i="1" s="1"/>
  <c r="P623" i="1"/>
  <c r="Q623" i="1" s="1"/>
  <c r="P624" i="1"/>
  <c r="Q624" i="1" s="1"/>
  <c r="P625" i="1"/>
  <c r="Q625" i="1" s="1"/>
  <c r="P324" i="1"/>
  <c r="Q324" i="1" s="1"/>
  <c r="P626" i="1"/>
  <c r="Q626" i="1" s="1"/>
  <c r="P627" i="1"/>
  <c r="Q627" i="1" s="1"/>
  <c r="P173" i="1"/>
  <c r="Q173" i="1" s="1"/>
  <c r="P628" i="1"/>
  <c r="Q628" i="1" s="1"/>
  <c r="P629" i="1"/>
  <c r="Q629" i="1" s="1"/>
  <c r="P325" i="1"/>
  <c r="Q325" i="1" s="1"/>
  <c r="P630" i="1"/>
  <c r="Q630" i="1" s="1"/>
  <c r="P326" i="1"/>
  <c r="Q326" i="1" s="1"/>
  <c r="P631" i="1"/>
  <c r="Q631" i="1" s="1"/>
  <c r="P174" i="1"/>
  <c r="Q174" i="1" s="1"/>
  <c r="P632" i="1"/>
  <c r="Q632" i="1" s="1"/>
  <c r="P175" i="1"/>
  <c r="Q175" i="1" s="1"/>
  <c r="P633" i="1"/>
  <c r="Q633" i="1" s="1"/>
  <c r="P634" i="1"/>
  <c r="Q634" i="1" s="1"/>
  <c r="P327" i="1"/>
  <c r="Q327" i="1" s="1"/>
  <c r="P176" i="1"/>
  <c r="Q176" i="1" s="1"/>
  <c r="P635" i="1"/>
  <c r="Q635" i="1" s="1"/>
  <c r="P177" i="1"/>
  <c r="Q177" i="1" s="1"/>
  <c r="P636" i="1"/>
  <c r="Q636" i="1" s="1"/>
  <c r="P637" i="1"/>
  <c r="Q637" i="1" s="1"/>
  <c r="P638" i="1"/>
  <c r="Q638" i="1" s="1"/>
  <c r="P639" i="1"/>
  <c r="Q639" i="1" s="1"/>
  <c r="P640" i="1"/>
  <c r="Q640" i="1" s="1"/>
  <c r="P328" i="1"/>
  <c r="Q328" i="1" s="1"/>
  <c r="P641" i="1"/>
  <c r="Q641" i="1" s="1"/>
  <c r="P642" i="1"/>
  <c r="Q642" i="1" s="1"/>
  <c r="P643" i="1"/>
  <c r="Q643" i="1" s="1"/>
  <c r="P644" i="1"/>
  <c r="Q644" i="1" s="1"/>
  <c r="P645" i="1"/>
  <c r="Q645" i="1" s="1"/>
  <c r="P646" i="1"/>
  <c r="Q646" i="1" s="1"/>
  <c r="P647" i="1"/>
  <c r="Q647" i="1" s="1"/>
  <c r="P329" i="1"/>
  <c r="Q329" i="1" s="1"/>
  <c r="P648" i="1"/>
  <c r="Q648" i="1" s="1"/>
  <c r="P649" i="1"/>
  <c r="Q649" i="1" s="1"/>
  <c r="P650" i="1"/>
  <c r="Q650" i="1" s="1"/>
  <c r="P651" i="1"/>
  <c r="Q651" i="1" s="1"/>
  <c r="P330" i="1"/>
  <c r="Q330" i="1" s="1"/>
  <c r="P652" i="1"/>
  <c r="Q652" i="1" s="1"/>
  <c r="P653" i="1"/>
  <c r="Q653" i="1" s="1"/>
  <c r="P654" i="1"/>
  <c r="Q654" i="1" s="1"/>
  <c r="P655" i="1"/>
  <c r="Q655" i="1" s="1"/>
  <c r="P178" i="1"/>
  <c r="Q178" i="1" s="1"/>
  <c r="P331" i="1"/>
  <c r="Q331" i="1" s="1"/>
  <c r="P656" i="1"/>
  <c r="Q656" i="1" s="1"/>
  <c r="P179" i="1"/>
  <c r="Q179" i="1" s="1"/>
  <c r="P180" i="1"/>
  <c r="Q180" i="1" s="1"/>
  <c r="P657" i="1"/>
  <c r="Q657" i="1" s="1"/>
  <c r="P658" i="1"/>
  <c r="Q658" i="1" s="1"/>
  <c r="P181" i="1"/>
  <c r="Q181" i="1" s="1"/>
  <c r="P182" i="1"/>
  <c r="Q182" i="1" s="1"/>
  <c r="P183" i="1"/>
  <c r="Q183" i="1" s="1"/>
  <c r="P184" i="1"/>
  <c r="Q184" i="1" s="1"/>
  <c r="P659" i="1"/>
  <c r="Q659" i="1" s="1"/>
  <c r="P660" i="1"/>
  <c r="Q660" i="1" s="1"/>
  <c r="P661" i="1"/>
  <c r="Q661" i="1" s="1"/>
  <c r="P332" i="1"/>
  <c r="Q332" i="1" s="1"/>
  <c r="P185" i="1"/>
  <c r="Q185" i="1" s="1"/>
  <c r="P186" i="1"/>
  <c r="Q186" i="1" s="1"/>
  <c r="P333" i="1"/>
  <c r="Q333" i="1" s="1"/>
  <c r="P662" i="1"/>
  <c r="Q662" i="1" s="1"/>
  <c r="P663" i="1"/>
  <c r="Q663" i="1" s="1"/>
  <c r="P187" i="1"/>
  <c r="Q187" i="1" s="1"/>
  <c r="P664" i="1"/>
  <c r="Q664" i="1" s="1"/>
  <c r="P665" i="1"/>
  <c r="Q665" i="1" s="1"/>
  <c r="P666" i="1"/>
  <c r="Q666" i="1" s="1"/>
  <c r="P667" i="1"/>
  <c r="Q667" i="1" s="1"/>
  <c r="P668" i="1"/>
  <c r="Q668" i="1" s="1"/>
  <c r="P669" i="1"/>
  <c r="Q669" i="1" s="1"/>
  <c r="P670" i="1"/>
  <c r="Q670" i="1" s="1"/>
  <c r="P671" i="1"/>
  <c r="Q671" i="1" s="1"/>
  <c r="P672" i="1"/>
  <c r="Q672" i="1" s="1"/>
  <c r="P673" i="1"/>
  <c r="Q673" i="1" s="1"/>
  <c r="P188" i="1"/>
  <c r="Q188" i="1" s="1"/>
  <c r="P189" i="1"/>
  <c r="Q189" i="1" s="1"/>
  <c r="P674" i="1"/>
  <c r="Q674" i="1" s="1"/>
  <c r="P675" i="1"/>
  <c r="Q675" i="1" s="1"/>
  <c r="P676" i="1"/>
  <c r="Q676" i="1" s="1"/>
  <c r="P190" i="1"/>
  <c r="Q190" i="1" s="1"/>
  <c r="P677" i="1"/>
  <c r="Q677" i="1" s="1"/>
  <c r="P191" i="1"/>
  <c r="Q191" i="1" s="1"/>
  <c r="P678" i="1"/>
  <c r="Q678" i="1" s="1"/>
  <c r="P679" i="1"/>
  <c r="Q679" i="1" s="1"/>
  <c r="P680" i="1"/>
  <c r="Q680" i="1" s="1"/>
  <c r="P681" i="1"/>
  <c r="Q681" i="1" s="1"/>
  <c r="P682" i="1"/>
  <c r="Q682" i="1" s="1"/>
  <c r="P192" i="1"/>
  <c r="Q192" i="1" s="1"/>
  <c r="P683" i="1"/>
  <c r="Q683" i="1" s="1"/>
  <c r="P684" i="1"/>
  <c r="Q684" i="1" s="1"/>
  <c r="P334" i="1"/>
  <c r="Q334" i="1" s="1"/>
  <c r="P685" i="1"/>
  <c r="Q685" i="1" s="1"/>
  <c r="P686" i="1"/>
  <c r="Q686" i="1" s="1"/>
  <c r="P193" i="1"/>
  <c r="Q193" i="1" s="1"/>
  <c r="P194" i="1"/>
  <c r="Q194" i="1" s="1"/>
  <c r="P687" i="1"/>
  <c r="Q687" i="1" s="1"/>
  <c r="P195" i="1"/>
  <c r="Q195" i="1" s="1"/>
  <c r="P688" i="1"/>
  <c r="Q688" i="1" s="1"/>
  <c r="P196" i="1"/>
  <c r="Q196" i="1" s="1"/>
  <c r="P335" i="1"/>
  <c r="Q335" i="1" s="1"/>
  <c r="P336" i="1"/>
  <c r="Q336" i="1" s="1"/>
  <c r="P689" i="1"/>
  <c r="Q689" i="1" s="1"/>
  <c r="P337" i="1"/>
  <c r="Q337" i="1" s="1"/>
  <c r="P690" i="1"/>
  <c r="Q690" i="1" s="1"/>
  <c r="P691" i="1"/>
  <c r="Q691" i="1" s="1"/>
  <c r="P197" i="1"/>
  <c r="Q197" i="1" s="1"/>
  <c r="P692" i="1"/>
  <c r="Q692" i="1" s="1"/>
  <c r="P198" i="1"/>
  <c r="Q198" i="1" s="1"/>
  <c r="P199" i="1"/>
  <c r="Q199" i="1" s="1"/>
  <c r="P693" i="1"/>
  <c r="Q693" i="1" s="1"/>
  <c r="P200" i="1"/>
  <c r="Q200" i="1" s="1"/>
  <c r="P201" i="1"/>
  <c r="Q201" i="1" s="1"/>
  <c r="P202" i="1"/>
  <c r="Q202" i="1" s="1"/>
  <c r="P694" i="1"/>
  <c r="Q694" i="1" s="1"/>
  <c r="P203" i="1"/>
  <c r="Q203" i="1" s="1"/>
  <c r="P695" i="1"/>
  <c r="Q695" i="1" s="1"/>
  <c r="P696" i="1"/>
  <c r="Q696" i="1" s="1"/>
  <c r="P204" i="1"/>
  <c r="Q204" i="1" s="1"/>
  <c r="P697" i="1"/>
  <c r="Q697" i="1" s="1"/>
  <c r="P698" i="1"/>
  <c r="Q698" i="1" s="1"/>
  <c r="P205" i="1"/>
  <c r="Q205" i="1" s="1"/>
  <c r="P206" i="1"/>
  <c r="Q206" i="1" s="1"/>
  <c r="P207" i="1"/>
  <c r="Q207" i="1" s="1"/>
  <c r="P699" i="1"/>
  <c r="Q699" i="1" s="1"/>
  <c r="P700" i="1"/>
  <c r="Q700" i="1" s="1"/>
  <c r="P701" i="1"/>
  <c r="Q701" i="1" s="1"/>
  <c r="P208" i="1"/>
  <c r="Q208" i="1" s="1"/>
  <c r="P702" i="1"/>
  <c r="Q702" i="1" s="1"/>
  <c r="P703" i="1"/>
  <c r="Q703" i="1" s="1"/>
  <c r="P704" i="1"/>
  <c r="Q704" i="1" s="1"/>
  <c r="P705" i="1"/>
  <c r="Q705" i="1" s="1"/>
  <c r="P706" i="1"/>
  <c r="Q706" i="1" s="1"/>
  <c r="P707" i="1"/>
  <c r="Q707" i="1" s="1"/>
  <c r="P708" i="1"/>
  <c r="Q708" i="1" s="1"/>
  <c r="P709" i="1"/>
  <c r="Q709" i="1" s="1"/>
  <c r="P710" i="1"/>
  <c r="Q710" i="1" s="1"/>
  <c r="P711" i="1"/>
  <c r="Q711" i="1" s="1"/>
  <c r="P209" i="1"/>
  <c r="Q209" i="1" s="1"/>
  <c r="P338" i="1"/>
  <c r="Q338" i="1" s="1"/>
  <c r="P210" i="1"/>
  <c r="Q210" i="1" s="1"/>
  <c r="P712" i="1"/>
  <c r="Q712" i="1" s="1"/>
  <c r="P713" i="1"/>
  <c r="Q713" i="1" s="1"/>
  <c r="P714" i="1"/>
  <c r="Q714" i="1" s="1"/>
  <c r="P715" i="1"/>
  <c r="Q715" i="1" s="1"/>
  <c r="P211" i="1"/>
  <c r="Q211" i="1" s="1"/>
  <c r="P212" i="1"/>
  <c r="Q212" i="1" s="1"/>
  <c r="P716" i="1"/>
  <c r="Q716" i="1" s="1"/>
  <c r="P213" i="1"/>
  <c r="Q213" i="1" s="1"/>
  <c r="P717" i="1"/>
  <c r="Q717" i="1" s="1"/>
  <c r="P718" i="1"/>
  <c r="Q718" i="1" s="1"/>
  <c r="P719" i="1"/>
  <c r="Q719" i="1" s="1"/>
  <c r="P720" i="1"/>
  <c r="Q720" i="1" s="1"/>
  <c r="P721" i="1"/>
  <c r="Q721" i="1" s="1"/>
  <c r="P722" i="1"/>
  <c r="Q722" i="1" s="1"/>
  <c r="P723" i="1"/>
  <c r="Q723" i="1" s="1"/>
  <c r="P724" i="1"/>
  <c r="Q724" i="1" s="1"/>
  <c r="P214" i="1"/>
  <c r="Q214" i="1" s="1"/>
  <c r="P725" i="1"/>
  <c r="Q725" i="1" s="1"/>
  <c r="P726" i="1"/>
  <c r="Q726" i="1" s="1"/>
  <c r="P727" i="1"/>
  <c r="Q727" i="1" s="1"/>
  <c r="P728" i="1"/>
  <c r="Q728" i="1" s="1"/>
  <c r="P729" i="1"/>
  <c r="Q729" i="1" s="1"/>
  <c r="P730" i="1"/>
  <c r="Q730" i="1" s="1"/>
  <c r="P731" i="1"/>
  <c r="Q731" i="1" s="1"/>
  <c r="P732" i="1"/>
  <c r="Q732" i="1" s="1"/>
  <c r="P733" i="1"/>
  <c r="Q733" i="1" s="1"/>
  <c r="P215" i="1"/>
  <c r="Q215" i="1" s="1"/>
  <c r="P734" i="1"/>
  <c r="Q734" i="1" s="1"/>
  <c r="P735" i="1"/>
  <c r="Q735" i="1" s="1"/>
  <c r="P216" i="1"/>
  <c r="Q216" i="1" s="1"/>
  <c r="P736" i="1"/>
  <c r="Q736" i="1" s="1"/>
  <c r="P737" i="1"/>
  <c r="Q737" i="1" s="1"/>
  <c r="P738" i="1"/>
  <c r="Q738" i="1" s="1"/>
  <c r="P339" i="1"/>
  <c r="Q339" i="1" s="1"/>
  <c r="P739" i="1"/>
  <c r="Q739" i="1" s="1"/>
  <c r="P740" i="1"/>
  <c r="Q740" i="1" s="1"/>
  <c r="P741" i="1"/>
  <c r="Q741" i="1" s="1"/>
  <c r="P742" i="1"/>
  <c r="Q742" i="1" s="1"/>
  <c r="P743" i="1"/>
  <c r="Q743" i="1" s="1"/>
  <c r="P744" i="1"/>
  <c r="Q744" i="1" s="1"/>
  <c r="P745" i="1"/>
  <c r="Q745" i="1" s="1"/>
  <c r="P746" i="1"/>
  <c r="Q746" i="1" s="1"/>
  <c r="P747" i="1"/>
  <c r="Q747" i="1" s="1"/>
  <c r="P748" i="1"/>
  <c r="Q748" i="1" s="1"/>
  <c r="P749" i="1"/>
  <c r="Q749" i="1" s="1"/>
  <c r="P750" i="1"/>
  <c r="Q750" i="1" s="1"/>
  <c r="P751" i="1"/>
  <c r="Q751" i="1" s="1"/>
  <c r="P340" i="1"/>
  <c r="Q340" i="1" s="1"/>
  <c r="P752" i="1"/>
  <c r="Q752" i="1" s="1"/>
  <c r="P753" i="1"/>
  <c r="Q753" i="1" s="1"/>
  <c r="P754" i="1"/>
  <c r="Q754" i="1" s="1"/>
  <c r="P755" i="1"/>
  <c r="Q755" i="1" s="1"/>
  <c r="P756" i="1"/>
  <c r="Q756" i="1" s="1"/>
  <c r="P757" i="1"/>
  <c r="Q757" i="1" s="1"/>
  <c r="P758" i="1"/>
  <c r="Q758" i="1" s="1"/>
  <c r="P759" i="1"/>
  <c r="Q759" i="1" s="1"/>
  <c r="P760" i="1"/>
  <c r="Q760" i="1" s="1"/>
  <c r="P761" i="1"/>
  <c r="Q761" i="1" s="1"/>
  <c r="P762" i="1"/>
  <c r="Q762" i="1" s="1"/>
  <c r="P763" i="1"/>
  <c r="Q763" i="1" s="1"/>
  <c r="P764" i="1"/>
  <c r="Q764" i="1" s="1"/>
  <c r="P765" i="1"/>
  <c r="Q765" i="1" s="1"/>
  <c r="P766" i="1"/>
  <c r="Q766" i="1" s="1"/>
  <c r="P767" i="1"/>
  <c r="Q767" i="1" s="1"/>
  <c r="P341" i="1"/>
  <c r="Q341" i="1" s="1"/>
  <c r="P768" i="1"/>
  <c r="Q768" i="1" s="1"/>
  <c r="P217" i="1"/>
  <c r="Q217" i="1" s="1"/>
  <c r="P769" i="1"/>
  <c r="Q769" i="1" s="1"/>
  <c r="P770" i="1"/>
  <c r="Q770" i="1" s="1"/>
  <c r="P771" i="1"/>
  <c r="Q771" i="1" s="1"/>
  <c r="P772" i="1"/>
  <c r="Q772" i="1" s="1"/>
  <c r="P218" i="1"/>
  <c r="Q218" i="1" s="1"/>
  <c r="P219" i="1"/>
  <c r="Q219" i="1" s="1"/>
  <c r="P220" i="1"/>
  <c r="Q220" i="1" s="1"/>
  <c r="P342" i="1"/>
  <c r="Q342" i="1" s="1"/>
  <c r="P221" i="1"/>
  <c r="Q221" i="1" s="1"/>
  <c r="P957" i="1"/>
  <c r="Q957" i="1" s="1"/>
  <c r="P343" i="1"/>
  <c r="Q343" i="1" s="1"/>
  <c r="P222" i="1"/>
  <c r="Q222" i="1" s="1"/>
  <c r="P773" i="1"/>
  <c r="Q773" i="1" s="1"/>
  <c r="P774" i="1"/>
  <c r="Q774" i="1" s="1"/>
  <c r="P775" i="1"/>
  <c r="Q775" i="1" s="1"/>
  <c r="P776" i="1"/>
  <c r="Q776" i="1" s="1"/>
  <c r="P777" i="1"/>
  <c r="Q777" i="1" s="1"/>
  <c r="P223" i="1"/>
  <c r="Q223" i="1" s="1"/>
  <c r="P224" i="1"/>
  <c r="Q224" i="1" s="1"/>
  <c r="P778" i="1"/>
  <c r="Q778" i="1" s="1"/>
  <c r="P779" i="1"/>
  <c r="Q779" i="1" s="1"/>
  <c r="P780" i="1"/>
  <c r="Q780" i="1" s="1"/>
  <c r="P781" i="1"/>
  <c r="Q781" i="1" s="1"/>
  <c r="P782" i="1"/>
  <c r="Q782" i="1" s="1"/>
  <c r="P783" i="1"/>
  <c r="Q783" i="1" s="1"/>
  <c r="P225" i="1"/>
  <c r="Q225" i="1" s="1"/>
  <c r="P784" i="1"/>
  <c r="Q784" i="1" s="1"/>
  <c r="P226" i="1"/>
  <c r="Q226" i="1" s="1"/>
  <c r="P785" i="1"/>
  <c r="Q785" i="1" s="1"/>
  <c r="P786" i="1"/>
  <c r="Q786" i="1" s="1"/>
  <c r="P787" i="1"/>
  <c r="Q787" i="1" s="1"/>
  <c r="P788" i="1"/>
  <c r="Q788" i="1" s="1"/>
  <c r="P789" i="1"/>
  <c r="Q789" i="1" s="1"/>
  <c r="P790" i="1"/>
  <c r="Q790" i="1" s="1"/>
  <c r="P791" i="1"/>
  <c r="Q791" i="1" s="1"/>
  <c r="P792" i="1"/>
  <c r="Q792" i="1" s="1"/>
  <c r="P793" i="1"/>
  <c r="Q793" i="1" s="1"/>
  <c r="P794" i="1"/>
  <c r="Q794" i="1" s="1"/>
  <c r="P795" i="1"/>
  <c r="Q795" i="1" s="1"/>
  <c r="P796" i="1"/>
  <c r="Q796" i="1" s="1"/>
  <c r="P797" i="1"/>
  <c r="Q797" i="1" s="1"/>
  <c r="P798" i="1"/>
  <c r="Q798" i="1" s="1"/>
  <c r="P799" i="1"/>
  <c r="Q799" i="1" s="1"/>
  <c r="P800" i="1"/>
  <c r="Q800" i="1" s="1"/>
  <c r="P801" i="1"/>
  <c r="Q801" i="1" s="1"/>
  <c r="P227" i="1"/>
  <c r="Q227" i="1" s="1"/>
  <c r="P228" i="1"/>
  <c r="Q228" i="1" s="1"/>
  <c r="P802" i="1"/>
  <c r="Q802" i="1" s="1"/>
  <c r="P803" i="1"/>
  <c r="Q803" i="1" s="1"/>
  <c r="P804" i="1"/>
  <c r="Q804" i="1" s="1"/>
  <c r="P229" i="1"/>
  <c r="Q229" i="1" s="1"/>
  <c r="P805" i="1"/>
  <c r="Q805" i="1" s="1"/>
  <c r="P230" i="1"/>
  <c r="Q230" i="1" s="1"/>
  <c r="P231" i="1"/>
  <c r="Q231" i="1" s="1"/>
  <c r="P232" i="1"/>
  <c r="Q232" i="1" s="1"/>
  <c r="P806" i="1"/>
  <c r="Q806" i="1" s="1"/>
  <c r="P233" i="1"/>
  <c r="Q233" i="1" s="1"/>
  <c r="P807" i="1"/>
  <c r="Q807" i="1" s="1"/>
  <c r="P234" i="1"/>
  <c r="Q234" i="1" s="1"/>
  <c r="P235" i="1"/>
  <c r="Q235" i="1" s="1"/>
  <c r="P236" i="1"/>
  <c r="Q236" i="1" s="1"/>
  <c r="P237" i="1"/>
  <c r="Q237" i="1" s="1"/>
  <c r="P238" i="1"/>
  <c r="Q238" i="1" s="1"/>
  <c r="P239" i="1"/>
  <c r="Q239" i="1" s="1"/>
  <c r="P240" i="1"/>
  <c r="Q240" i="1" s="1"/>
  <c r="P808" i="1"/>
  <c r="Q808" i="1" s="1"/>
  <c r="P241" i="1"/>
  <c r="Q241" i="1" s="1"/>
  <c r="P809" i="1"/>
  <c r="Q809" i="1" s="1"/>
  <c r="P242" i="1"/>
  <c r="Q242" i="1" s="1"/>
  <c r="P243" i="1"/>
  <c r="Q243" i="1" s="1"/>
  <c r="P244" i="1"/>
  <c r="Q244" i="1" s="1"/>
  <c r="P810" i="1"/>
  <c r="Q810" i="1" s="1"/>
  <c r="P245" i="1"/>
  <c r="Q245" i="1" s="1"/>
  <c r="P246" i="1"/>
  <c r="Q246" i="1" s="1"/>
  <c r="P247" i="1"/>
  <c r="Q247" i="1" s="1"/>
  <c r="P811" i="1"/>
  <c r="Q811" i="1" s="1"/>
  <c r="P812" i="1"/>
  <c r="Q812" i="1" s="1"/>
  <c r="P248" i="1"/>
  <c r="Q248" i="1" s="1"/>
  <c r="P813" i="1"/>
  <c r="Q813" i="1" s="1"/>
  <c r="P814" i="1"/>
  <c r="Q814" i="1" s="1"/>
  <c r="P249" i="1"/>
  <c r="Q249" i="1" s="1"/>
  <c r="P815" i="1"/>
  <c r="Q815" i="1" s="1"/>
  <c r="P250" i="1"/>
  <c r="Q250" i="1" s="1"/>
  <c r="P251" i="1"/>
  <c r="Q251" i="1" s="1"/>
  <c r="P252" i="1"/>
  <c r="Q252" i="1" s="1"/>
  <c r="P253" i="1"/>
  <c r="P816" i="1"/>
  <c r="Q816" i="1" s="1"/>
  <c r="P254" i="1"/>
  <c r="Q254" i="1" s="1"/>
  <c r="P817" i="1"/>
  <c r="Q817" i="1" s="1"/>
  <c r="P818" i="1"/>
  <c r="Q818" i="1" s="1"/>
  <c r="P255" i="1"/>
  <c r="Q255" i="1" s="1"/>
  <c r="P256" i="1"/>
  <c r="Q256" i="1" s="1"/>
  <c r="P257" i="1"/>
  <c r="Q257" i="1" s="1"/>
  <c r="P819" i="1"/>
  <c r="Q819" i="1" s="1"/>
  <c r="P820" i="1"/>
  <c r="Q820" i="1" s="1"/>
  <c r="P821" i="1"/>
  <c r="Q821" i="1" s="1"/>
  <c r="P822" i="1"/>
  <c r="Q822" i="1" s="1"/>
  <c r="P823" i="1"/>
  <c r="Q823" i="1" s="1"/>
  <c r="P824" i="1"/>
  <c r="Q824" i="1" s="1"/>
  <c r="P825" i="1"/>
  <c r="Q825" i="1" s="1"/>
  <c r="P826" i="1"/>
  <c r="Q826" i="1" s="1"/>
  <c r="P827" i="1"/>
  <c r="Q827" i="1" s="1"/>
  <c r="P258" i="1"/>
  <c r="Q258" i="1" s="1"/>
  <c r="P259" i="1"/>
  <c r="Q259" i="1" s="1"/>
  <c r="P260" i="1"/>
  <c r="Q260" i="1" s="1"/>
  <c r="P261" i="1"/>
  <c r="Q261" i="1" s="1"/>
  <c r="P262" i="1"/>
  <c r="Q262" i="1" s="1"/>
  <c r="P263" i="1"/>
  <c r="Q263" i="1" s="1"/>
  <c r="P264" i="1"/>
  <c r="Q264" i="1" s="1"/>
  <c r="P265" i="1"/>
  <c r="Q265" i="1" s="1"/>
  <c r="P266" i="1"/>
  <c r="Q266" i="1" s="1"/>
  <c r="P828" i="1"/>
  <c r="Q828" i="1" s="1"/>
  <c r="P267" i="1"/>
  <c r="Q267" i="1" s="1"/>
  <c r="P268" i="1"/>
  <c r="Q268" i="1" s="1"/>
  <c r="P269" i="1"/>
  <c r="Q269" i="1" s="1"/>
  <c r="P270" i="1"/>
  <c r="Q270" i="1" s="1"/>
  <c r="P271" i="1"/>
  <c r="Q271" i="1" s="1"/>
  <c r="P272" i="1"/>
  <c r="Q272" i="1" s="1"/>
  <c r="P273" i="1"/>
  <c r="Q273" i="1" s="1"/>
  <c r="P274" i="1"/>
  <c r="Q274" i="1" s="1"/>
  <c r="P275" i="1"/>
  <c r="Q275" i="1" s="1"/>
  <c r="P276" i="1"/>
  <c r="Q276" i="1" s="1"/>
  <c r="P829" i="1"/>
  <c r="Q829" i="1" s="1"/>
  <c r="P277" i="1"/>
  <c r="Q277" i="1" s="1"/>
  <c r="P344" i="1"/>
  <c r="Q344" i="1" s="1"/>
  <c r="P278" i="1"/>
  <c r="Q278" i="1" s="1"/>
  <c r="P830" i="1"/>
  <c r="Q830" i="1" s="1"/>
  <c r="P831" i="1"/>
  <c r="Q831" i="1" s="1"/>
  <c r="P832" i="1"/>
  <c r="Q832" i="1" s="1"/>
  <c r="P279" i="1"/>
  <c r="Q279" i="1" s="1"/>
  <c r="P833" i="1"/>
  <c r="Q833" i="1" s="1"/>
  <c r="P280" i="1"/>
  <c r="Q280" i="1" s="1"/>
  <c r="P834" i="1"/>
  <c r="Q834" i="1" s="1"/>
  <c r="P281" i="1"/>
  <c r="Q281" i="1" s="1"/>
  <c r="P835" i="1"/>
  <c r="Q835" i="1" s="1"/>
  <c r="P836" i="1"/>
  <c r="Q836" i="1" s="1"/>
  <c r="P837" i="1"/>
  <c r="Q837" i="1" s="1"/>
  <c r="P345" i="1"/>
  <c r="Q345" i="1" s="1"/>
  <c r="P838" i="1"/>
  <c r="Q838" i="1" s="1"/>
  <c r="P839" i="1"/>
  <c r="Q839" i="1" s="1"/>
  <c r="P840" i="1"/>
  <c r="Q840" i="1" s="1"/>
  <c r="P841" i="1"/>
  <c r="Q841" i="1" s="1"/>
  <c r="P842" i="1"/>
  <c r="Q842" i="1" s="1"/>
  <c r="P843" i="1"/>
  <c r="Q843" i="1" s="1"/>
  <c r="P844" i="1"/>
  <c r="Q844" i="1" s="1"/>
  <c r="P845" i="1"/>
  <c r="Q845" i="1" s="1"/>
  <c r="P846" i="1"/>
  <c r="Q846" i="1" s="1"/>
  <c r="P847" i="1"/>
  <c r="Q847" i="1" s="1"/>
  <c r="P848" i="1"/>
  <c r="Q848" i="1" s="1"/>
  <c r="P849" i="1"/>
  <c r="Q849" i="1" s="1"/>
  <c r="P850" i="1"/>
  <c r="Q850" i="1" s="1"/>
  <c r="P851" i="1"/>
  <c r="Q851" i="1" s="1"/>
  <c r="P852" i="1"/>
  <c r="Q852" i="1" s="1"/>
  <c r="P853" i="1"/>
  <c r="Q853" i="1" s="1"/>
  <c r="P854" i="1"/>
  <c r="Q854" i="1" s="1"/>
  <c r="P855" i="1"/>
  <c r="Q855" i="1" s="1"/>
  <c r="P856" i="1"/>
  <c r="Q856" i="1" s="1"/>
  <c r="P857" i="1"/>
  <c r="Q857" i="1" s="1"/>
  <c r="P858" i="1"/>
  <c r="Q858" i="1" s="1"/>
  <c r="P346" i="1"/>
  <c r="Q346" i="1" s="1"/>
  <c r="P859" i="1"/>
  <c r="Q859" i="1" s="1"/>
  <c r="P860" i="1"/>
  <c r="Q860" i="1" s="1"/>
  <c r="P861" i="1"/>
  <c r="Q861" i="1" s="1"/>
  <c r="P862" i="1"/>
  <c r="Q862" i="1" s="1"/>
  <c r="P863" i="1"/>
  <c r="Q863" i="1" s="1"/>
  <c r="P864" i="1"/>
  <c r="Q864" i="1" s="1"/>
  <c r="P865" i="1"/>
  <c r="Q865" i="1" s="1"/>
  <c r="P866" i="1"/>
  <c r="Q866" i="1" s="1"/>
  <c r="P867" i="1"/>
  <c r="Q867" i="1" s="1"/>
  <c r="P868" i="1"/>
  <c r="Q868" i="1" s="1"/>
  <c r="P869" i="1"/>
  <c r="Q869" i="1" s="1"/>
  <c r="P870" i="1"/>
  <c r="Q870" i="1" s="1"/>
  <c r="P871" i="1"/>
  <c r="Q871" i="1" s="1"/>
  <c r="P872" i="1"/>
  <c r="Q872" i="1" s="1"/>
  <c r="P873" i="1"/>
  <c r="Q873" i="1" s="1"/>
  <c r="P874" i="1"/>
  <c r="Q874" i="1" s="1"/>
  <c r="P875" i="1"/>
  <c r="Q875" i="1" s="1"/>
  <c r="P876" i="1"/>
  <c r="Q876" i="1" s="1"/>
  <c r="P877" i="1"/>
  <c r="Q877" i="1" s="1"/>
  <c r="P878" i="1"/>
  <c r="Q878" i="1" s="1"/>
  <c r="P282" i="1"/>
  <c r="Q282" i="1" s="1"/>
  <c r="P879" i="1"/>
  <c r="Q879" i="1" s="1"/>
  <c r="P880" i="1"/>
  <c r="Q880" i="1" s="1"/>
  <c r="P881" i="1"/>
  <c r="Q881" i="1" s="1"/>
  <c r="P882" i="1"/>
  <c r="Q882" i="1" s="1"/>
  <c r="P883" i="1"/>
  <c r="Q883" i="1" s="1"/>
  <c r="P884" i="1"/>
  <c r="Q884" i="1" s="1"/>
  <c r="P885" i="1"/>
  <c r="Q885" i="1" s="1"/>
  <c r="P886" i="1"/>
  <c r="Q886" i="1" s="1"/>
  <c r="P887" i="1"/>
  <c r="Q887" i="1" s="1"/>
  <c r="P888" i="1"/>
  <c r="Q888" i="1" s="1"/>
  <c r="P889" i="1"/>
  <c r="Q889" i="1" s="1"/>
  <c r="P890" i="1"/>
  <c r="Q890" i="1" s="1"/>
  <c r="P891" i="1"/>
  <c r="Q891" i="1" s="1"/>
  <c r="P892" i="1"/>
  <c r="Q892" i="1" s="1"/>
  <c r="P893" i="1"/>
  <c r="Q893" i="1" s="1"/>
  <c r="P894" i="1"/>
  <c r="Q894" i="1" s="1"/>
  <c r="P895" i="1"/>
  <c r="Q895" i="1" s="1"/>
  <c r="P896" i="1"/>
  <c r="Q896" i="1" s="1"/>
  <c r="P897" i="1"/>
  <c r="Q897" i="1" s="1"/>
  <c r="P898" i="1"/>
  <c r="Q898" i="1" s="1"/>
  <c r="P899" i="1"/>
  <c r="Q899" i="1" s="1"/>
  <c r="P900" i="1"/>
  <c r="Q900" i="1" s="1"/>
  <c r="P901" i="1"/>
  <c r="Q901" i="1" s="1"/>
  <c r="P283" i="1"/>
  <c r="Q283" i="1" s="1"/>
  <c r="P284" i="1"/>
  <c r="Q284" i="1" s="1"/>
  <c r="P902" i="1"/>
  <c r="Q902" i="1" s="1"/>
  <c r="P903" i="1"/>
  <c r="Q903" i="1" s="1"/>
  <c r="P904" i="1"/>
  <c r="Q904" i="1" s="1"/>
  <c r="P347" i="1"/>
  <c r="Q347" i="1" s="1"/>
  <c r="P905" i="1"/>
  <c r="Q905" i="1" s="1"/>
  <c r="P906" i="1"/>
  <c r="Q906" i="1" s="1"/>
  <c r="P907" i="1"/>
  <c r="Q907" i="1" s="1"/>
  <c r="P908" i="1"/>
  <c r="Q908" i="1" s="1"/>
  <c r="P909" i="1"/>
  <c r="Q909" i="1" s="1"/>
  <c r="P910" i="1"/>
  <c r="Q910" i="1" s="1"/>
  <c r="P911" i="1"/>
  <c r="Q911" i="1" s="1"/>
  <c r="P285" i="1"/>
  <c r="Q285" i="1" s="1"/>
  <c r="P912" i="1"/>
  <c r="Q912" i="1" s="1"/>
  <c r="P913" i="1"/>
  <c r="Q913" i="1" s="1"/>
  <c r="P914" i="1"/>
  <c r="Q914" i="1" s="1"/>
  <c r="P915" i="1"/>
  <c r="Q915" i="1" s="1"/>
  <c r="P916" i="1"/>
  <c r="Q916" i="1" s="1"/>
  <c r="P917" i="1"/>
  <c r="Q917" i="1" s="1"/>
  <c r="P918" i="1"/>
  <c r="Q918" i="1" s="1"/>
  <c r="P919" i="1"/>
  <c r="Q919" i="1" s="1"/>
  <c r="P920" i="1"/>
  <c r="Q920" i="1" s="1"/>
  <c r="P921" i="1"/>
  <c r="Q921" i="1" s="1"/>
  <c r="P922" i="1"/>
  <c r="Q922" i="1" s="1"/>
  <c r="P923" i="1"/>
  <c r="Q923" i="1" s="1"/>
  <c r="P924" i="1"/>
  <c r="Q924" i="1" s="1"/>
  <c r="P925" i="1"/>
  <c r="Q925" i="1" s="1"/>
  <c r="P926" i="1"/>
  <c r="Q926" i="1" s="1"/>
  <c r="P927" i="1"/>
  <c r="Q927" i="1" s="1"/>
  <c r="P928" i="1"/>
  <c r="Q928" i="1" s="1"/>
  <c r="P348" i="1"/>
  <c r="Q348" i="1" s="1"/>
  <c r="P929" i="1"/>
  <c r="Q929" i="1" s="1"/>
  <c r="P930" i="1"/>
  <c r="Q930" i="1" s="1"/>
  <c r="P931" i="1"/>
  <c r="Q931" i="1" s="1"/>
  <c r="P932" i="1"/>
  <c r="Q932" i="1" s="1"/>
  <c r="P933" i="1"/>
  <c r="Q933" i="1" s="1"/>
  <c r="P934" i="1"/>
  <c r="Q934" i="1" s="1"/>
  <c r="P935" i="1"/>
  <c r="Q935" i="1" s="1"/>
  <c r="P936" i="1"/>
  <c r="Q936" i="1" s="1"/>
  <c r="P937" i="1"/>
  <c r="Q937" i="1" s="1"/>
  <c r="P938" i="1"/>
  <c r="Q938" i="1" s="1"/>
  <c r="P939" i="1"/>
  <c r="Q939" i="1" s="1"/>
  <c r="P940" i="1"/>
  <c r="Q940" i="1" s="1"/>
  <c r="P286" i="1"/>
  <c r="Q286" i="1" s="1"/>
  <c r="P349" i="1"/>
  <c r="Q349" i="1" s="1"/>
  <c r="P941" i="1"/>
  <c r="Q941" i="1" s="1"/>
  <c r="P942" i="1"/>
  <c r="Q942" i="1" s="1"/>
  <c r="P943" i="1"/>
  <c r="Q943" i="1" s="1"/>
  <c r="P944" i="1"/>
  <c r="Q944" i="1" s="1"/>
  <c r="P5" i="1"/>
  <c r="P6" i="1"/>
  <c r="Q6" i="1" s="1"/>
  <c r="P7" i="1"/>
  <c r="Q7" i="1" s="1"/>
  <c r="R616" i="1" l="1"/>
  <c r="AC616" i="1" s="1"/>
  <c r="R815" i="1"/>
  <c r="AC815" i="1" s="1"/>
  <c r="R243" i="1"/>
  <c r="AC243" i="1" s="1"/>
  <c r="R231" i="1"/>
  <c r="AC231" i="1" s="1"/>
  <c r="R798" i="1"/>
  <c r="AC798" i="1" s="1"/>
  <c r="R790" i="1"/>
  <c r="AC790" i="1" s="1"/>
  <c r="R941" i="1"/>
  <c r="AC941" i="1" s="1"/>
  <c r="R774" i="1"/>
  <c r="AC774" i="1" s="1"/>
  <c r="R770" i="1"/>
  <c r="AC770" i="1" s="1"/>
  <c r="R760" i="1"/>
  <c r="AC760" i="1" s="1"/>
  <c r="R715" i="1"/>
  <c r="AC715" i="1" s="1"/>
  <c r="R201" i="1"/>
  <c r="AC201" i="1" s="1"/>
  <c r="R190" i="1"/>
  <c r="AC190" i="1" s="1"/>
  <c r="R180" i="1"/>
  <c r="AC180" i="1" s="1"/>
  <c r="R634" i="1"/>
  <c r="AC634" i="1" s="1"/>
  <c r="Q5" i="1"/>
  <c r="R18" i="1"/>
  <c r="AC18" i="1" s="1"/>
  <c r="R287" i="1"/>
  <c r="R38" i="1"/>
  <c r="AC38" i="1" s="1"/>
  <c r="R357" i="1"/>
  <c r="AC357" i="1" s="1"/>
  <c r="R62" i="1"/>
  <c r="AC62" i="1" s="1"/>
  <c r="R77" i="1"/>
  <c r="AC77" i="1" s="1"/>
  <c r="R369" i="1"/>
  <c r="AC369" i="1" s="1"/>
  <c r="R304" i="1"/>
  <c r="AC304" i="1" s="1"/>
  <c r="R409" i="1"/>
  <c r="AC409" i="1" s="1"/>
  <c r="R121" i="1"/>
  <c r="AC121" i="1" s="1"/>
  <c r="R129" i="1"/>
  <c r="AC129" i="1" s="1"/>
  <c r="R431" i="1"/>
  <c r="AC431" i="1" s="1"/>
  <c r="R142" i="1"/>
  <c r="AC142" i="1" s="1"/>
  <c r="R151" i="1"/>
  <c r="AC151" i="1" s="1"/>
  <c r="R453" i="1"/>
  <c r="AC453" i="1" s="1"/>
  <c r="R461" i="1"/>
  <c r="AC461" i="1" s="1"/>
  <c r="R477" i="1"/>
  <c r="AC477" i="1" s="1"/>
  <c r="R527" i="1"/>
  <c r="AC527" i="1" s="1"/>
  <c r="R537" i="1"/>
  <c r="AC537" i="1" s="1"/>
  <c r="R556" i="1"/>
  <c r="AC556" i="1" s="1"/>
  <c r="R163" i="1"/>
  <c r="AC163" i="1" s="1"/>
  <c r="R15" i="1"/>
  <c r="AC15" i="1" s="1"/>
  <c r="R29" i="1"/>
  <c r="AC29" i="1" s="1"/>
  <c r="R34" i="1"/>
  <c r="AC34" i="1" s="1"/>
  <c r="R356" i="1"/>
  <c r="R58" i="1"/>
  <c r="AC58" i="1" s="1"/>
  <c r="R73" i="1"/>
  <c r="AC73" i="1" s="1"/>
  <c r="R86" i="1"/>
  <c r="AC86" i="1" s="1"/>
  <c r="R295" i="1"/>
  <c r="AC295" i="1" s="1"/>
  <c r="R91" i="1"/>
  <c r="AC91" i="1" s="1"/>
  <c r="R401" i="1"/>
  <c r="AC401" i="1" s="1"/>
  <c r="R407" i="1"/>
  <c r="AC407" i="1" s="1"/>
  <c r="R414" i="1"/>
  <c r="AC414" i="1" s="1"/>
  <c r="R423" i="1"/>
  <c r="AC423" i="1" s="1"/>
  <c r="R136" i="1"/>
  <c r="R436" i="1"/>
  <c r="AC436" i="1" s="1"/>
  <c r="R148" i="1"/>
  <c r="AC148" i="1" s="1"/>
  <c r="R450" i="1"/>
  <c r="AC450" i="1" s="1"/>
  <c r="R457" i="1"/>
  <c r="AC457" i="1" s="1"/>
  <c r="R473" i="1"/>
  <c r="AC473" i="1" s="1"/>
  <c r="R523" i="1"/>
  <c r="AC523" i="1" s="1"/>
  <c r="R576" i="1"/>
  <c r="AC576" i="1" s="1"/>
  <c r="R589" i="1"/>
  <c r="AC589" i="1" s="1"/>
  <c r="R11" i="1"/>
  <c r="AC11" i="1" s="1"/>
  <c r="R25" i="1"/>
  <c r="AC25" i="1" s="1"/>
  <c r="R354" i="1"/>
  <c r="AC354" i="1" s="1"/>
  <c r="R45" i="1"/>
  <c r="AC45" i="1" s="1"/>
  <c r="R54" i="1"/>
  <c r="AC54" i="1" s="1"/>
  <c r="R69" i="1"/>
  <c r="AC69" i="1" s="1"/>
  <c r="R83" i="1"/>
  <c r="AC83" i="1" s="1"/>
  <c r="R89" i="1"/>
  <c r="R376" i="1"/>
  <c r="AC376" i="1" s="1"/>
  <c r="R385" i="1"/>
  <c r="AC385" i="1" s="1"/>
  <c r="R98" i="1"/>
  <c r="AC98" i="1" s="1"/>
  <c r="R399" i="1"/>
  <c r="AC399" i="1" s="1"/>
  <c r="R113" i="1"/>
  <c r="AC113" i="1" s="1"/>
  <c r="R123" i="1"/>
  <c r="AC123" i="1" s="1"/>
  <c r="R135" i="1"/>
  <c r="AC135" i="1" s="1"/>
  <c r="R138" i="1"/>
  <c r="AC138" i="1" s="1"/>
  <c r="R146" i="1"/>
  <c r="AC146" i="1" s="1"/>
  <c r="R447" i="1"/>
  <c r="AC447" i="1" s="1"/>
  <c r="R160" i="1"/>
  <c r="AC160" i="1" s="1"/>
  <c r="R469" i="1"/>
  <c r="AC469" i="1" s="1"/>
  <c r="R519" i="1"/>
  <c r="AC519" i="1" s="1"/>
  <c r="R564" i="1"/>
  <c r="AC564" i="1" s="1"/>
  <c r="R586" i="1"/>
  <c r="AC586" i="1" s="1"/>
  <c r="R167" i="1"/>
  <c r="AC167" i="1" s="1"/>
  <c r="R21" i="1"/>
  <c r="AC21" i="1" s="1"/>
  <c r="R31" i="1"/>
  <c r="AC31" i="1" s="1"/>
  <c r="R288" i="1"/>
  <c r="AC288" i="1" s="1"/>
  <c r="R359" i="1"/>
  <c r="AC359" i="1" s="1"/>
  <c r="R360" i="1"/>
  <c r="AC360" i="1" s="1"/>
  <c r="R361" i="1"/>
  <c r="AC361" i="1" s="1"/>
  <c r="R373" i="1"/>
  <c r="AC373" i="1" s="1"/>
  <c r="R392" i="1"/>
  <c r="AC392" i="1" s="1"/>
  <c r="R300" i="1"/>
  <c r="AC300" i="1" s="1"/>
  <c r="R102" i="1"/>
  <c r="AC102" i="1" s="1"/>
  <c r="R302" i="1"/>
  <c r="AC302" i="1" s="1"/>
  <c r="R110" i="1"/>
  <c r="AC110" i="1" s="1"/>
  <c r="R420" i="1"/>
  <c r="AC420" i="1" s="1"/>
  <c r="R132" i="1"/>
  <c r="AC132" i="1" s="1"/>
  <c r="R433" i="1"/>
  <c r="AC433" i="1" s="1"/>
  <c r="R144" i="1"/>
  <c r="AC144" i="1" s="1"/>
  <c r="R444" i="1"/>
  <c r="AC444" i="1" s="1"/>
  <c r="R159" i="1"/>
  <c r="AC159" i="1" s="1"/>
  <c r="R465" i="1"/>
  <c r="AC465" i="1" s="1"/>
  <c r="R481" i="1"/>
  <c r="AC481" i="1" s="1"/>
  <c r="R531" i="1"/>
  <c r="AC531" i="1" s="1"/>
  <c r="R541" i="1"/>
  <c r="AC541" i="1" s="1"/>
  <c r="R560" i="1"/>
  <c r="AC560" i="1" s="1"/>
  <c r="R582" i="1"/>
  <c r="AC582" i="1" s="1"/>
  <c r="R246" i="1"/>
  <c r="AC246" i="1" s="1"/>
  <c r="R807" i="1"/>
  <c r="AC807" i="1" s="1"/>
  <c r="R904" i="1"/>
  <c r="AC904" i="1" s="1"/>
  <c r="R225" i="1"/>
  <c r="AC225" i="1" s="1"/>
  <c r="R223" i="1"/>
  <c r="AC223" i="1" s="1"/>
  <c r="R764" i="1"/>
  <c r="AC764" i="1" s="1"/>
  <c r="R749" i="1"/>
  <c r="AC749" i="1" s="1"/>
  <c r="R739" i="1"/>
  <c r="AC739" i="1" s="1"/>
  <c r="R720" i="1"/>
  <c r="AC720" i="1" s="1"/>
  <c r="R698" i="1"/>
  <c r="AC698" i="1" s="1"/>
  <c r="R192" i="1"/>
  <c r="AC192" i="1" s="1"/>
  <c r="R660" i="1"/>
  <c r="AC660" i="1" s="1"/>
  <c r="R639" i="1"/>
  <c r="AC639" i="1" s="1"/>
  <c r="R322" i="1"/>
  <c r="AC322" i="1" s="1"/>
  <c r="R599" i="1"/>
  <c r="AC599" i="1" s="1"/>
  <c r="R871" i="1"/>
  <c r="AC871" i="1" s="1"/>
  <c r="R237" i="1"/>
  <c r="AC237" i="1" s="1"/>
  <c r="R227" i="1"/>
  <c r="AC227" i="1" s="1"/>
  <c r="R794" i="1"/>
  <c r="AC794" i="1" s="1"/>
  <c r="R219" i="1"/>
  <c r="AC219" i="1" s="1"/>
  <c r="R752" i="1"/>
  <c r="AC752" i="1" s="1"/>
  <c r="R727" i="1"/>
  <c r="AC727" i="1" s="1"/>
  <c r="R702" i="1"/>
  <c r="AC702" i="1" s="1"/>
  <c r="R687" i="1"/>
  <c r="AC687" i="1" s="1"/>
  <c r="R187" i="1"/>
  <c r="AC187" i="1" s="1"/>
  <c r="R646" i="1"/>
  <c r="AC646" i="1" s="1"/>
  <c r="R174" i="1"/>
  <c r="AC174" i="1" s="1"/>
  <c r="R623" i="1"/>
  <c r="AC623" i="1" s="1"/>
  <c r="R323" i="1"/>
  <c r="AC323" i="1" s="1"/>
  <c r="R605" i="1"/>
  <c r="AC605" i="1" s="1"/>
  <c r="R248" i="1"/>
  <c r="AC248" i="1" s="1"/>
  <c r="R808" i="1"/>
  <c r="AC808" i="1" s="1"/>
  <c r="R804" i="1"/>
  <c r="AC804" i="1" s="1"/>
  <c r="R786" i="1"/>
  <c r="AC786" i="1" s="1"/>
  <c r="R957" i="1"/>
  <c r="AC957" i="1" s="1"/>
  <c r="R341" i="1"/>
  <c r="AC341" i="1" s="1"/>
  <c r="R756" i="1"/>
  <c r="AC756" i="1" s="1"/>
  <c r="R745" i="1"/>
  <c r="AC745" i="1" s="1"/>
  <c r="R734" i="1"/>
  <c r="AC734" i="1" s="1"/>
  <c r="R710" i="1"/>
  <c r="AC710" i="1" s="1"/>
  <c r="R690" i="1"/>
  <c r="AC690" i="1" s="1"/>
  <c r="R671" i="1"/>
  <c r="AC671" i="1" s="1"/>
  <c r="R652" i="1"/>
  <c r="AC652" i="1" s="1"/>
  <c r="R597" i="1"/>
  <c r="AC597" i="1" s="1"/>
  <c r="R593" i="1"/>
  <c r="AC593" i="1" s="1"/>
  <c r="R583" i="1"/>
  <c r="AC583" i="1" s="1"/>
  <c r="R162" i="1"/>
  <c r="AC162" i="1" s="1"/>
  <c r="R587" i="1"/>
  <c r="AC587" i="1" s="1"/>
  <c r="R494" i="1"/>
  <c r="AC494" i="1" s="1"/>
  <c r="R430" i="1"/>
  <c r="AC430" i="1" s="1"/>
  <c r="R72" i="1"/>
  <c r="AC72" i="1" s="1"/>
  <c r="R602" i="1"/>
  <c r="AC602" i="1" s="1"/>
  <c r="R572" i="1"/>
  <c r="AC572" i="1" s="1"/>
  <c r="R432" i="1"/>
  <c r="AC432" i="1" s="1"/>
  <c r="R292" i="1"/>
  <c r="AC292" i="1" s="1"/>
  <c r="R552" i="1"/>
  <c r="AC552" i="1" s="1"/>
  <c r="R545" i="1"/>
  <c r="AC545" i="1" s="1"/>
  <c r="R119" i="1"/>
  <c r="AC119" i="1" s="1"/>
  <c r="R953" i="1"/>
  <c r="AC953" i="1" s="1"/>
  <c r="R780" i="1"/>
  <c r="AC780" i="1" s="1"/>
  <c r="R940" i="1"/>
  <c r="AC940" i="1" s="1"/>
  <c r="R921" i="1"/>
  <c r="AC921" i="1" s="1"/>
  <c r="R903" i="1"/>
  <c r="AC903" i="1" s="1"/>
  <c r="R893" i="1"/>
  <c r="AC893" i="1" s="1"/>
  <c r="R881" i="1"/>
  <c r="AC881" i="1" s="1"/>
  <c r="R870" i="1"/>
  <c r="AC870" i="1" s="1"/>
  <c r="R346" i="1"/>
  <c r="AC346" i="1" s="1"/>
  <c r="R847" i="1"/>
  <c r="AC847" i="1" s="1"/>
  <c r="R836" i="1"/>
  <c r="AC836" i="1" s="1"/>
  <c r="R944" i="1"/>
  <c r="AC944" i="1" s="1"/>
  <c r="R938" i="1"/>
  <c r="AC938" i="1" s="1"/>
  <c r="R930" i="1"/>
  <c r="AC930" i="1" s="1"/>
  <c r="R927" i="1"/>
  <c r="AC927" i="1" s="1"/>
  <c r="R915" i="1"/>
  <c r="AC915" i="1" s="1"/>
  <c r="R285" i="1"/>
  <c r="R908" i="1"/>
  <c r="AC908" i="1" s="1"/>
  <c r="R899" i="1"/>
  <c r="AC899" i="1" s="1"/>
  <c r="R891" i="1"/>
  <c r="AC891" i="1" s="1"/>
  <c r="R883" i="1"/>
  <c r="AC883" i="1" s="1"/>
  <c r="R876" i="1"/>
  <c r="AC876" i="1" s="1"/>
  <c r="R872" i="1"/>
  <c r="AC872" i="1" s="1"/>
  <c r="R868" i="1"/>
  <c r="AC868" i="1" s="1"/>
  <c r="R864" i="1"/>
  <c r="AC864" i="1" s="1"/>
  <c r="R860" i="1"/>
  <c r="AC860" i="1" s="1"/>
  <c r="R857" i="1"/>
  <c r="AC857" i="1" s="1"/>
  <c r="R853" i="1"/>
  <c r="AC853" i="1" s="1"/>
  <c r="R849" i="1"/>
  <c r="AC849" i="1" s="1"/>
  <c r="R845" i="1"/>
  <c r="AC845" i="1" s="1"/>
  <c r="R841" i="1"/>
  <c r="AC841" i="1" s="1"/>
  <c r="R345" i="1"/>
  <c r="AC345" i="1" s="1"/>
  <c r="R281" i="1"/>
  <c r="AC281" i="1" s="1"/>
  <c r="R279" i="1"/>
  <c r="AC279" i="1" s="1"/>
  <c r="R278" i="1"/>
  <c r="AC278" i="1" s="1"/>
  <c r="R276" i="1"/>
  <c r="AC276" i="1" s="1"/>
  <c r="R272" i="1"/>
  <c r="AC272" i="1" s="1"/>
  <c r="R268" i="1"/>
  <c r="AC268" i="1" s="1"/>
  <c r="R265" i="1"/>
  <c r="AC265" i="1" s="1"/>
  <c r="R261" i="1"/>
  <c r="AC261" i="1" s="1"/>
  <c r="R827" i="1"/>
  <c r="AC827" i="1" s="1"/>
  <c r="R823" i="1"/>
  <c r="AC823" i="1" s="1"/>
  <c r="R819" i="1"/>
  <c r="AC819" i="1" s="1"/>
  <c r="R818" i="1"/>
  <c r="AC818" i="1" s="1"/>
  <c r="R253" i="1"/>
  <c r="AC253" i="1" s="1"/>
  <c r="R936" i="1"/>
  <c r="AC936" i="1" s="1"/>
  <c r="R925" i="1"/>
  <c r="AC925" i="1" s="1"/>
  <c r="R913" i="1"/>
  <c r="AC913" i="1" s="1"/>
  <c r="R910" i="1"/>
  <c r="AC910" i="1" s="1"/>
  <c r="R901" i="1"/>
  <c r="AC901" i="1" s="1"/>
  <c r="R889" i="1"/>
  <c r="AC889" i="1" s="1"/>
  <c r="R878" i="1"/>
  <c r="AC878" i="1" s="1"/>
  <c r="R866" i="1"/>
  <c r="AC866" i="1" s="1"/>
  <c r="R855" i="1"/>
  <c r="AC855" i="1" s="1"/>
  <c r="R843" i="1"/>
  <c r="AC843" i="1" s="1"/>
  <c r="R349" i="1"/>
  <c r="AC349" i="1" s="1"/>
  <c r="R934" i="1"/>
  <c r="AC934" i="1" s="1"/>
  <c r="R923" i="1"/>
  <c r="AC923" i="1" s="1"/>
  <c r="R919" i="1"/>
  <c r="AC919" i="1" s="1"/>
  <c r="R347" i="1"/>
  <c r="AC347" i="1" s="1"/>
  <c r="R284" i="1"/>
  <c r="AC284" i="1" s="1"/>
  <c r="R895" i="1"/>
  <c r="AC895" i="1" s="1"/>
  <c r="R887" i="1"/>
  <c r="AC887" i="1" s="1"/>
  <c r="R879" i="1"/>
  <c r="AC879" i="1" s="1"/>
  <c r="R939" i="1"/>
  <c r="AC939" i="1" s="1"/>
  <c r="R935" i="1"/>
  <c r="AC935" i="1" s="1"/>
  <c r="R931" i="1"/>
  <c r="AC931" i="1" s="1"/>
  <c r="R928" i="1"/>
  <c r="AC928" i="1" s="1"/>
  <c r="R924" i="1"/>
  <c r="AC924" i="1" s="1"/>
  <c r="R920" i="1"/>
  <c r="AC920" i="1" s="1"/>
  <c r="R916" i="1"/>
  <c r="AC916" i="1" s="1"/>
  <c r="R912" i="1"/>
  <c r="AC912" i="1" s="1"/>
  <c r="R909" i="1"/>
  <c r="AC909" i="1" s="1"/>
  <c r="R905" i="1"/>
  <c r="AC905" i="1" s="1"/>
  <c r="R902" i="1"/>
  <c r="AC902" i="1" s="1"/>
  <c r="R900" i="1"/>
  <c r="AC900" i="1" s="1"/>
  <c r="R896" i="1"/>
  <c r="AC896" i="1" s="1"/>
  <c r="R892" i="1"/>
  <c r="AC892" i="1" s="1"/>
  <c r="R888" i="1"/>
  <c r="AC888" i="1" s="1"/>
  <c r="R884" i="1"/>
  <c r="AC884" i="1" s="1"/>
  <c r="R880" i="1"/>
  <c r="AC880" i="1" s="1"/>
  <c r="R877" i="1"/>
  <c r="AC877" i="1" s="1"/>
  <c r="R873" i="1"/>
  <c r="AC873" i="1" s="1"/>
  <c r="R869" i="1"/>
  <c r="AC869" i="1" s="1"/>
  <c r="R865" i="1"/>
  <c r="AC865" i="1" s="1"/>
  <c r="R861" i="1"/>
  <c r="AC861" i="1" s="1"/>
  <c r="R858" i="1"/>
  <c r="AC858" i="1" s="1"/>
  <c r="R854" i="1"/>
  <c r="AC854" i="1" s="1"/>
  <c r="R850" i="1"/>
  <c r="AC850" i="1" s="1"/>
  <c r="R846" i="1"/>
  <c r="AC846" i="1" s="1"/>
  <c r="R842" i="1"/>
  <c r="AC842" i="1" s="1"/>
  <c r="R838" i="1"/>
  <c r="AC838" i="1" s="1"/>
  <c r="R835" i="1"/>
  <c r="AC835" i="1" s="1"/>
  <c r="R833" i="1"/>
  <c r="AC833" i="1" s="1"/>
  <c r="R830" i="1"/>
  <c r="AC830" i="1" s="1"/>
  <c r="R829" i="1"/>
  <c r="AC829" i="1" s="1"/>
  <c r="R273" i="1"/>
  <c r="AC273" i="1" s="1"/>
  <c r="R269" i="1"/>
  <c r="AC269" i="1" s="1"/>
  <c r="R266" i="1"/>
  <c r="AC266" i="1" s="1"/>
  <c r="R262" i="1"/>
  <c r="AC262" i="1" s="1"/>
  <c r="R258" i="1"/>
  <c r="AC258" i="1" s="1"/>
  <c r="R824" i="1"/>
  <c r="AC824" i="1" s="1"/>
  <c r="R820" i="1"/>
  <c r="AC820" i="1" s="1"/>
  <c r="R255" i="1"/>
  <c r="AC255" i="1" s="1"/>
  <c r="R816" i="1"/>
  <c r="AC816" i="1" s="1"/>
  <c r="Q253" i="1"/>
  <c r="R250" i="1"/>
  <c r="AC250" i="1" s="1"/>
  <c r="R813" i="1"/>
  <c r="AC813" i="1" s="1"/>
  <c r="R247" i="1"/>
  <c r="AC247" i="1" s="1"/>
  <c r="R244" i="1"/>
  <c r="AC244" i="1" s="1"/>
  <c r="R241" i="1"/>
  <c r="AC241" i="1" s="1"/>
  <c r="R238" i="1"/>
  <c r="AC238" i="1" s="1"/>
  <c r="R234" i="1"/>
  <c r="AC234" i="1" s="1"/>
  <c r="R232" i="1"/>
  <c r="AC232" i="1" s="1"/>
  <c r="R229" i="1"/>
  <c r="AC229" i="1" s="1"/>
  <c r="R228" i="1"/>
  <c r="AC228" i="1" s="1"/>
  <c r="R799" i="1"/>
  <c r="AC799" i="1" s="1"/>
  <c r="R795" i="1"/>
  <c r="AC795" i="1" s="1"/>
  <c r="R791" i="1"/>
  <c r="AC791" i="1" s="1"/>
  <c r="R787" i="1"/>
  <c r="AC787" i="1" s="1"/>
  <c r="R784" i="1"/>
  <c r="AC784" i="1" s="1"/>
  <c r="R781" i="1"/>
  <c r="AC781" i="1" s="1"/>
  <c r="R224" i="1"/>
  <c r="AC224" i="1" s="1"/>
  <c r="R775" i="1"/>
  <c r="AC775" i="1" s="1"/>
  <c r="R343" i="1"/>
  <c r="AC343" i="1" s="1"/>
  <c r="R220" i="1"/>
  <c r="AC220" i="1" s="1"/>
  <c r="R771" i="1"/>
  <c r="AC771" i="1" s="1"/>
  <c r="R768" i="1"/>
  <c r="AC768" i="1" s="1"/>
  <c r="R765" i="1"/>
  <c r="AC765" i="1" s="1"/>
  <c r="R761" i="1"/>
  <c r="AC761" i="1" s="1"/>
  <c r="R757" i="1"/>
  <c r="AC757" i="1" s="1"/>
  <c r="R753" i="1"/>
  <c r="AC753" i="1" s="1"/>
  <c r="R750" i="1"/>
  <c r="AC750" i="1" s="1"/>
  <c r="R746" i="1"/>
  <c r="AC746" i="1" s="1"/>
  <c r="R742" i="1"/>
  <c r="AC742" i="1" s="1"/>
  <c r="R251" i="1"/>
  <c r="AC251" i="1" s="1"/>
  <c r="R814" i="1"/>
  <c r="AC814" i="1" s="1"/>
  <c r="R811" i="1"/>
  <c r="AC811" i="1" s="1"/>
  <c r="R810" i="1"/>
  <c r="AC810" i="1" s="1"/>
  <c r="R809" i="1"/>
  <c r="AC809" i="1" s="1"/>
  <c r="R239" i="1"/>
  <c r="AC239" i="1" s="1"/>
  <c r="R235" i="1"/>
  <c r="AC235" i="1" s="1"/>
  <c r="R806" i="1"/>
  <c r="AC806" i="1" s="1"/>
  <c r="R805" i="1"/>
  <c r="AC805" i="1" s="1"/>
  <c r="R802" i="1"/>
  <c r="AC802" i="1" s="1"/>
  <c r="R800" i="1"/>
  <c r="AC800" i="1" s="1"/>
  <c r="R796" i="1"/>
  <c r="AC796" i="1" s="1"/>
  <c r="R792" i="1"/>
  <c r="AC792" i="1" s="1"/>
  <c r="R788" i="1"/>
  <c r="AC788" i="1" s="1"/>
  <c r="R226" i="1"/>
  <c r="AC226" i="1" s="1"/>
  <c r="R782" i="1"/>
  <c r="AC782" i="1" s="1"/>
  <c r="R778" i="1"/>
  <c r="AC778" i="1" s="1"/>
  <c r="R776" i="1"/>
  <c r="AC776" i="1" s="1"/>
  <c r="R222" i="1"/>
  <c r="AC222" i="1" s="1"/>
  <c r="R342" i="1"/>
  <c r="AC342" i="1" s="1"/>
  <c r="R772" i="1"/>
  <c r="AC772" i="1" s="1"/>
  <c r="R217" i="1"/>
  <c r="AC217" i="1" s="1"/>
  <c r="R766" i="1"/>
  <c r="AC766" i="1" s="1"/>
  <c r="R762" i="1"/>
  <c r="AC762" i="1" s="1"/>
  <c r="R758" i="1"/>
  <c r="AC758" i="1" s="1"/>
  <c r="R754" i="1"/>
  <c r="AC754" i="1" s="1"/>
  <c r="R751" i="1"/>
  <c r="AC751" i="1" s="1"/>
  <c r="R747" i="1"/>
  <c r="AC747" i="1" s="1"/>
  <c r="R743" i="1"/>
  <c r="AC743" i="1" s="1"/>
  <c r="R740" i="1"/>
  <c r="AC740" i="1" s="1"/>
  <c r="R737" i="1"/>
  <c r="AC737" i="1" s="1"/>
  <c r="R731" i="1"/>
  <c r="AC731" i="1" s="1"/>
  <c r="R724" i="1"/>
  <c r="AC724" i="1" s="1"/>
  <c r="R213" i="1"/>
  <c r="AC213" i="1" s="1"/>
  <c r="R210" i="1"/>
  <c r="AC210" i="1" s="1"/>
  <c r="R706" i="1"/>
  <c r="AC706" i="1" s="1"/>
  <c r="R699" i="1"/>
  <c r="AC699" i="1" s="1"/>
  <c r="R695" i="1"/>
  <c r="AC695" i="1" s="1"/>
  <c r="R198" i="1"/>
  <c r="AC198" i="1" s="1"/>
  <c r="R335" i="1"/>
  <c r="AC335" i="1" s="1"/>
  <c r="R685" i="1"/>
  <c r="AC685" i="1" s="1"/>
  <c r="R679" i="1"/>
  <c r="AC679" i="1" s="1"/>
  <c r="R189" i="1"/>
  <c r="AC189" i="1" s="1"/>
  <c r="R667" i="1"/>
  <c r="AC667" i="1" s="1"/>
  <c r="R186" i="1"/>
  <c r="AC186" i="1" s="1"/>
  <c r="R182" i="1"/>
  <c r="AC182" i="1" s="1"/>
  <c r="R178" i="1"/>
  <c r="AC178" i="1" s="1"/>
  <c r="R649" i="1"/>
  <c r="AC649" i="1" s="1"/>
  <c r="R642" i="1"/>
  <c r="AC642" i="1" s="1"/>
  <c r="R177" i="1"/>
  <c r="AC177" i="1" s="1"/>
  <c r="R942" i="1"/>
  <c r="AC942" i="1" s="1"/>
  <c r="R932" i="1"/>
  <c r="AC932" i="1" s="1"/>
  <c r="R348" i="1"/>
  <c r="AC348" i="1" s="1"/>
  <c r="R917" i="1"/>
  <c r="AC917" i="1" s="1"/>
  <c r="R906" i="1"/>
  <c r="AC906" i="1" s="1"/>
  <c r="R897" i="1"/>
  <c r="AC897" i="1" s="1"/>
  <c r="R885" i="1"/>
  <c r="AC885" i="1" s="1"/>
  <c r="R874" i="1"/>
  <c r="AC874" i="1" s="1"/>
  <c r="R862" i="1"/>
  <c r="AC862" i="1" s="1"/>
  <c r="R851" i="1"/>
  <c r="AC851" i="1" s="1"/>
  <c r="R839" i="1"/>
  <c r="AC839" i="1" s="1"/>
  <c r="R280" i="1"/>
  <c r="AC280" i="1" s="1"/>
  <c r="R831" i="1"/>
  <c r="AC831" i="1" s="1"/>
  <c r="R277" i="1"/>
  <c r="AC277" i="1" s="1"/>
  <c r="R274" i="1"/>
  <c r="AC274" i="1" s="1"/>
  <c r="R270" i="1"/>
  <c r="AC270" i="1" s="1"/>
  <c r="R828" i="1"/>
  <c r="AC828" i="1" s="1"/>
  <c r="R263" i="1"/>
  <c r="AC263" i="1" s="1"/>
  <c r="R259" i="1"/>
  <c r="AC259" i="1" s="1"/>
  <c r="R825" i="1"/>
  <c r="AC825" i="1" s="1"/>
  <c r="R821" i="1"/>
  <c r="AC821" i="1" s="1"/>
  <c r="R256" i="1"/>
  <c r="AC256" i="1" s="1"/>
  <c r="R254" i="1"/>
  <c r="AC254" i="1" s="1"/>
  <c r="R943" i="1"/>
  <c r="AC943" i="1" s="1"/>
  <c r="R286" i="1"/>
  <c r="AC286" i="1" s="1"/>
  <c r="R937" i="1"/>
  <c r="AC937" i="1" s="1"/>
  <c r="R933" i="1"/>
  <c r="AC933" i="1" s="1"/>
  <c r="R929" i="1"/>
  <c r="AC929" i="1" s="1"/>
  <c r="R926" i="1"/>
  <c r="AC926" i="1" s="1"/>
  <c r="R922" i="1"/>
  <c r="AC922" i="1" s="1"/>
  <c r="R918" i="1"/>
  <c r="AC918" i="1" s="1"/>
  <c r="R914" i="1"/>
  <c r="AC914" i="1" s="1"/>
  <c r="R911" i="1"/>
  <c r="AC911" i="1" s="1"/>
  <c r="R907" i="1"/>
  <c r="AC907" i="1" s="1"/>
  <c r="R283" i="1"/>
  <c r="AC283" i="1" s="1"/>
  <c r="R898" i="1"/>
  <c r="AC898" i="1" s="1"/>
  <c r="R894" i="1"/>
  <c r="AC894" i="1" s="1"/>
  <c r="R890" i="1"/>
  <c r="AC890" i="1" s="1"/>
  <c r="R886" i="1"/>
  <c r="AC886" i="1" s="1"/>
  <c r="R882" i="1"/>
  <c r="AC882" i="1" s="1"/>
  <c r="R282" i="1"/>
  <c r="AC282" i="1" s="1"/>
  <c r="R875" i="1"/>
  <c r="AC875" i="1" s="1"/>
  <c r="R867" i="1"/>
  <c r="AC867" i="1" s="1"/>
  <c r="R863" i="1"/>
  <c r="AC863" i="1" s="1"/>
  <c r="R859" i="1"/>
  <c r="AC859" i="1" s="1"/>
  <c r="R856" i="1"/>
  <c r="AC856" i="1" s="1"/>
  <c r="R852" i="1"/>
  <c r="AC852" i="1" s="1"/>
  <c r="R848" i="1"/>
  <c r="AC848" i="1" s="1"/>
  <c r="R844" i="1"/>
  <c r="AC844" i="1" s="1"/>
  <c r="R840" i="1"/>
  <c r="AC840" i="1" s="1"/>
  <c r="R837" i="1"/>
  <c r="AC837" i="1" s="1"/>
  <c r="R834" i="1"/>
  <c r="AC834" i="1" s="1"/>
  <c r="R832" i="1"/>
  <c r="AC832" i="1" s="1"/>
  <c r="R344" i="1"/>
  <c r="AC344" i="1" s="1"/>
  <c r="R275" i="1"/>
  <c r="AC275" i="1" s="1"/>
  <c r="R271" i="1"/>
  <c r="AC271" i="1" s="1"/>
  <c r="R267" i="1"/>
  <c r="AC267" i="1" s="1"/>
  <c r="R264" i="1"/>
  <c r="AC264" i="1" s="1"/>
  <c r="R260" i="1"/>
  <c r="AC260" i="1" s="1"/>
  <c r="R826" i="1"/>
  <c r="AC826" i="1" s="1"/>
  <c r="R822" i="1"/>
  <c r="AC822" i="1" s="1"/>
  <c r="R257" i="1"/>
  <c r="AC257" i="1" s="1"/>
  <c r="R817" i="1"/>
  <c r="AC817" i="1" s="1"/>
  <c r="R252" i="1"/>
  <c r="AC252" i="1" s="1"/>
  <c r="R249" i="1"/>
  <c r="AC249" i="1" s="1"/>
  <c r="R812" i="1"/>
  <c r="AC812" i="1" s="1"/>
  <c r="R245" i="1"/>
  <c r="AC245" i="1" s="1"/>
  <c r="R242" i="1"/>
  <c r="AC242" i="1" s="1"/>
  <c r="R240" i="1"/>
  <c r="AC240" i="1" s="1"/>
  <c r="R236" i="1"/>
  <c r="AC236" i="1" s="1"/>
  <c r="R233" i="1"/>
  <c r="AC233" i="1" s="1"/>
  <c r="R230" i="1"/>
  <c r="AC230" i="1" s="1"/>
  <c r="R803" i="1"/>
  <c r="AC803" i="1" s="1"/>
  <c r="R801" i="1"/>
  <c r="AC801" i="1" s="1"/>
  <c r="R797" i="1"/>
  <c r="AC797" i="1" s="1"/>
  <c r="R793" i="1"/>
  <c r="AC793" i="1" s="1"/>
  <c r="R789" i="1"/>
  <c r="AC789" i="1" s="1"/>
  <c r="R785" i="1"/>
  <c r="AC785" i="1" s="1"/>
  <c r="R783" i="1"/>
  <c r="AC783" i="1" s="1"/>
  <c r="R779" i="1"/>
  <c r="AC779" i="1" s="1"/>
  <c r="R777" i="1"/>
  <c r="AC777" i="1" s="1"/>
  <c r="R773" i="1"/>
  <c r="AC773" i="1" s="1"/>
  <c r="R221" i="1"/>
  <c r="AC221" i="1" s="1"/>
  <c r="R218" i="1"/>
  <c r="AC218" i="1" s="1"/>
  <c r="R769" i="1"/>
  <c r="AC769" i="1" s="1"/>
  <c r="R767" i="1"/>
  <c r="AC767" i="1" s="1"/>
  <c r="R763" i="1"/>
  <c r="AC763" i="1" s="1"/>
  <c r="R759" i="1"/>
  <c r="AC759" i="1" s="1"/>
  <c r="R755" i="1"/>
  <c r="AC755" i="1" s="1"/>
  <c r="R340" i="1"/>
  <c r="AC340" i="1" s="1"/>
  <c r="R748" i="1"/>
  <c r="AC748" i="1" s="1"/>
  <c r="R744" i="1"/>
  <c r="AC744" i="1" s="1"/>
  <c r="R741" i="1"/>
  <c r="AC741" i="1" s="1"/>
  <c r="R738" i="1"/>
  <c r="AC738" i="1" s="1"/>
  <c r="R735" i="1"/>
  <c r="AC735" i="1" s="1"/>
  <c r="R732" i="1"/>
  <c r="AC732" i="1" s="1"/>
  <c r="R728" i="1"/>
  <c r="AC728" i="1" s="1"/>
  <c r="R214" i="1"/>
  <c r="AC214" i="1" s="1"/>
  <c r="R721" i="1"/>
  <c r="AC721" i="1" s="1"/>
  <c r="R717" i="1"/>
  <c r="AC717" i="1" s="1"/>
  <c r="R211" i="1"/>
  <c r="AC211" i="1" s="1"/>
  <c r="R712" i="1"/>
  <c r="AC712" i="1" s="1"/>
  <c r="R711" i="1"/>
  <c r="AC711" i="1" s="1"/>
  <c r="R707" i="1"/>
  <c r="AC707" i="1" s="1"/>
  <c r="R703" i="1"/>
  <c r="AC703" i="1" s="1"/>
  <c r="R700" i="1"/>
  <c r="AC700" i="1" s="1"/>
  <c r="R205" i="1"/>
  <c r="AC205" i="1" s="1"/>
  <c r="R696" i="1"/>
  <c r="AC696" i="1" s="1"/>
  <c r="R202" i="1"/>
  <c r="AC202" i="1" s="1"/>
  <c r="R199" i="1"/>
  <c r="AC199" i="1" s="1"/>
  <c r="R691" i="1"/>
  <c r="AC691" i="1" s="1"/>
  <c r="R336" i="1"/>
  <c r="AC336" i="1" s="1"/>
  <c r="R195" i="1"/>
  <c r="AC195" i="1" s="1"/>
  <c r="R686" i="1"/>
  <c r="AC686" i="1" s="1"/>
  <c r="R683" i="1"/>
  <c r="AC683" i="1" s="1"/>
  <c r="R680" i="1"/>
  <c r="AC680" i="1" s="1"/>
  <c r="R677" i="1"/>
  <c r="AC677" i="1" s="1"/>
  <c r="R674" i="1"/>
  <c r="AC674" i="1" s="1"/>
  <c r="R672" i="1"/>
  <c r="AC672" i="1" s="1"/>
  <c r="R668" i="1"/>
  <c r="AC668" i="1" s="1"/>
  <c r="R664" i="1"/>
  <c r="AC664" i="1" s="1"/>
  <c r="R333" i="1"/>
  <c r="AC333" i="1" s="1"/>
  <c r="R661" i="1"/>
  <c r="AC661" i="1" s="1"/>
  <c r="R183" i="1"/>
  <c r="AC183" i="1" s="1"/>
  <c r="R657" i="1"/>
  <c r="AC657" i="1" s="1"/>
  <c r="R331" i="1"/>
  <c r="AC331" i="1" s="1"/>
  <c r="R653" i="1"/>
  <c r="AC653" i="1" s="1"/>
  <c r="R650" i="1"/>
  <c r="AC650" i="1" s="1"/>
  <c r="R647" i="1"/>
  <c r="AC647" i="1" s="1"/>
  <c r="R643" i="1"/>
  <c r="AC643" i="1" s="1"/>
  <c r="R640" i="1"/>
  <c r="AC640" i="1" s="1"/>
  <c r="R636" i="1"/>
  <c r="AC636" i="1" s="1"/>
  <c r="R327" i="1"/>
  <c r="AC327" i="1" s="1"/>
  <c r="R632" i="1"/>
  <c r="AC632" i="1" s="1"/>
  <c r="R630" i="1"/>
  <c r="AC630" i="1" s="1"/>
  <c r="R339" i="1"/>
  <c r="AC339" i="1" s="1"/>
  <c r="R216" i="1"/>
  <c r="AC216" i="1" s="1"/>
  <c r="R733" i="1"/>
  <c r="AC733" i="1" s="1"/>
  <c r="R729" i="1"/>
  <c r="AC729" i="1" s="1"/>
  <c r="R725" i="1"/>
  <c r="AC725" i="1" s="1"/>
  <c r="R722" i="1"/>
  <c r="AC722" i="1" s="1"/>
  <c r="R718" i="1"/>
  <c r="AC718" i="1" s="1"/>
  <c r="R212" i="1"/>
  <c r="AC212" i="1" s="1"/>
  <c r="R713" i="1"/>
  <c r="AC713" i="1" s="1"/>
  <c r="R209" i="1"/>
  <c r="AC209" i="1" s="1"/>
  <c r="R708" i="1"/>
  <c r="AC708" i="1" s="1"/>
  <c r="R704" i="1"/>
  <c r="AC704" i="1" s="1"/>
  <c r="R701" i="1"/>
  <c r="AC701" i="1" s="1"/>
  <c r="R206" i="1"/>
  <c r="AC206" i="1" s="1"/>
  <c r="R204" i="1"/>
  <c r="AC204" i="1" s="1"/>
  <c r="R694" i="1"/>
  <c r="AC694" i="1" s="1"/>
  <c r="R693" i="1"/>
  <c r="AC693" i="1" s="1"/>
  <c r="R197" i="1"/>
  <c r="AC197" i="1" s="1"/>
  <c r="R689" i="1"/>
  <c r="AC689" i="1" s="1"/>
  <c r="R688" i="1"/>
  <c r="AC688" i="1" s="1"/>
  <c r="R193" i="1"/>
  <c r="AC193" i="1" s="1"/>
  <c r="R684" i="1"/>
  <c r="AC684" i="1" s="1"/>
  <c r="R681" i="1"/>
  <c r="AC681" i="1" s="1"/>
  <c r="R191" i="1"/>
  <c r="AC191" i="1" s="1"/>
  <c r="R675" i="1"/>
  <c r="AC675" i="1" s="1"/>
  <c r="R673" i="1"/>
  <c r="AC673" i="1" s="1"/>
  <c r="R669" i="1"/>
  <c r="AC669" i="1" s="1"/>
  <c r="R665" i="1"/>
  <c r="AC665" i="1" s="1"/>
  <c r="R662" i="1"/>
  <c r="AC662" i="1" s="1"/>
  <c r="R332" i="1"/>
  <c r="AC332" i="1" s="1"/>
  <c r="R184" i="1"/>
  <c r="AC184" i="1" s="1"/>
  <c r="R658" i="1"/>
  <c r="AC658" i="1" s="1"/>
  <c r="R656" i="1"/>
  <c r="AC656" i="1" s="1"/>
  <c r="R654" i="1"/>
  <c r="AC654" i="1" s="1"/>
  <c r="R651" i="1"/>
  <c r="AC651" i="1" s="1"/>
  <c r="R329" i="1"/>
  <c r="AC329" i="1" s="1"/>
  <c r="R644" i="1"/>
  <c r="AC644" i="1" s="1"/>
  <c r="R328" i="1"/>
  <c r="AC328" i="1" s="1"/>
  <c r="R637" i="1"/>
  <c r="AC637" i="1" s="1"/>
  <c r="R176" i="1"/>
  <c r="AC176" i="1" s="1"/>
  <c r="R175" i="1"/>
  <c r="AC175" i="1" s="1"/>
  <c r="R326" i="1"/>
  <c r="AC326" i="1" s="1"/>
  <c r="R629" i="1"/>
  <c r="AC629" i="1" s="1"/>
  <c r="R609" i="1"/>
  <c r="AC609" i="1" s="1"/>
  <c r="R612" i="1"/>
  <c r="AC612" i="1" s="1"/>
  <c r="R736" i="1"/>
  <c r="AC736" i="1" s="1"/>
  <c r="R215" i="1"/>
  <c r="AC215" i="1" s="1"/>
  <c r="R730" i="1"/>
  <c r="AC730" i="1" s="1"/>
  <c r="R726" i="1"/>
  <c r="AC726" i="1" s="1"/>
  <c r="R723" i="1"/>
  <c r="AC723" i="1" s="1"/>
  <c r="R719" i="1"/>
  <c r="AC719" i="1" s="1"/>
  <c r="R716" i="1"/>
  <c r="AC716" i="1" s="1"/>
  <c r="R714" i="1"/>
  <c r="AC714" i="1" s="1"/>
  <c r="R338" i="1"/>
  <c r="AC338" i="1" s="1"/>
  <c r="R709" i="1"/>
  <c r="AC709" i="1" s="1"/>
  <c r="R705" i="1"/>
  <c r="AC705" i="1" s="1"/>
  <c r="R208" i="1"/>
  <c r="AC208" i="1" s="1"/>
  <c r="R207" i="1"/>
  <c r="AC207" i="1" s="1"/>
  <c r="R697" i="1"/>
  <c r="AC697" i="1" s="1"/>
  <c r="R203" i="1"/>
  <c r="AC203" i="1" s="1"/>
  <c r="R200" i="1"/>
  <c r="AC200" i="1" s="1"/>
  <c r="R692" i="1"/>
  <c r="AC692" i="1" s="1"/>
  <c r="R337" i="1"/>
  <c r="AC337" i="1" s="1"/>
  <c r="R196" i="1"/>
  <c r="AC196" i="1" s="1"/>
  <c r="R194" i="1"/>
  <c r="AC194" i="1" s="1"/>
  <c r="R334" i="1"/>
  <c r="AC334" i="1" s="1"/>
  <c r="R682" i="1"/>
  <c r="AC682" i="1" s="1"/>
  <c r="R678" i="1"/>
  <c r="AC678" i="1" s="1"/>
  <c r="R676" i="1"/>
  <c r="AC676" i="1" s="1"/>
  <c r="R188" i="1"/>
  <c r="AC188" i="1" s="1"/>
  <c r="R670" i="1"/>
  <c r="AC670" i="1" s="1"/>
  <c r="R666" i="1"/>
  <c r="AC666" i="1" s="1"/>
  <c r="R663" i="1"/>
  <c r="AC663" i="1" s="1"/>
  <c r="R185" i="1"/>
  <c r="AC185" i="1" s="1"/>
  <c r="R659" i="1"/>
  <c r="AC659" i="1" s="1"/>
  <c r="R181" i="1"/>
  <c r="AC181" i="1" s="1"/>
  <c r="R179" i="1"/>
  <c r="AC179" i="1" s="1"/>
  <c r="R655" i="1"/>
  <c r="AC655" i="1" s="1"/>
  <c r="R330" i="1"/>
  <c r="AC330" i="1" s="1"/>
  <c r="R648" i="1"/>
  <c r="AC648" i="1" s="1"/>
  <c r="R645" i="1"/>
  <c r="AC645" i="1" s="1"/>
  <c r="R641" i="1"/>
  <c r="AC641" i="1" s="1"/>
  <c r="R638" i="1"/>
  <c r="AC638" i="1" s="1"/>
  <c r="R635" i="1"/>
  <c r="AC635" i="1" s="1"/>
  <c r="R633" i="1"/>
  <c r="AC633" i="1" s="1"/>
  <c r="R631" i="1"/>
  <c r="AC631" i="1" s="1"/>
  <c r="R325" i="1"/>
  <c r="AC325" i="1" s="1"/>
  <c r="R173" i="1"/>
  <c r="AC173" i="1" s="1"/>
  <c r="R626" i="1"/>
  <c r="AC626" i="1" s="1"/>
  <c r="R625" i="1"/>
  <c r="AC625" i="1" s="1"/>
  <c r="Q621" i="1"/>
  <c r="R627" i="1"/>
  <c r="AC627" i="1" s="1"/>
  <c r="R621" i="1"/>
  <c r="AC621" i="1" s="1"/>
  <c r="R324" i="1"/>
  <c r="AC324" i="1" s="1"/>
  <c r="R321" i="1"/>
  <c r="AC321" i="1" s="1"/>
  <c r="R318" i="1"/>
  <c r="AC318" i="1" s="1"/>
  <c r="R628" i="1"/>
  <c r="AC628" i="1" s="1"/>
  <c r="R568" i="1"/>
  <c r="AC568" i="1" s="1"/>
  <c r="R591" i="1"/>
  <c r="AC591" i="1" s="1"/>
  <c r="R515" i="1"/>
  <c r="AC515" i="1" s="1"/>
  <c r="R511" i="1"/>
  <c r="AC511" i="1" s="1"/>
  <c r="R507" i="1"/>
  <c r="AC507" i="1" s="1"/>
  <c r="R503" i="1"/>
  <c r="AC503" i="1" s="1"/>
  <c r="R499" i="1"/>
  <c r="AC499" i="1" s="1"/>
  <c r="R495" i="1"/>
  <c r="AC495" i="1" s="1"/>
  <c r="R491" i="1"/>
  <c r="AC491" i="1" s="1"/>
  <c r="R172" i="1"/>
  <c r="AC172" i="1" s="1"/>
  <c r="R620" i="1"/>
  <c r="AC620" i="1" s="1"/>
  <c r="R617" i="1"/>
  <c r="AC617" i="1" s="1"/>
  <c r="R613" i="1"/>
  <c r="AC613" i="1" s="1"/>
  <c r="R171" i="1"/>
  <c r="AC171" i="1" s="1"/>
  <c r="R606" i="1"/>
  <c r="AC606" i="1" s="1"/>
  <c r="R320" i="1"/>
  <c r="AC320" i="1" s="1"/>
  <c r="R169" i="1"/>
  <c r="AC169" i="1" s="1"/>
  <c r="R595" i="1"/>
  <c r="AC595" i="1" s="1"/>
  <c r="R165" i="1"/>
  <c r="AC165" i="1" s="1"/>
  <c r="R590" i="1"/>
  <c r="AC590" i="1" s="1"/>
  <c r="R579" i="1"/>
  <c r="AC579" i="1" s="1"/>
  <c r="R577" i="1"/>
  <c r="AC577" i="1" s="1"/>
  <c r="R573" i="1"/>
  <c r="AC573" i="1" s="1"/>
  <c r="R569" i="1"/>
  <c r="AC569" i="1" s="1"/>
  <c r="R565" i="1"/>
  <c r="AC565" i="1" s="1"/>
  <c r="R561" i="1"/>
  <c r="AC561" i="1" s="1"/>
  <c r="R557" i="1"/>
  <c r="AC557" i="1" s="1"/>
  <c r="R553" i="1"/>
  <c r="AC553" i="1" s="1"/>
  <c r="R549" i="1"/>
  <c r="R546" i="1"/>
  <c r="AC546" i="1" s="1"/>
  <c r="R542" i="1"/>
  <c r="AC542" i="1" s="1"/>
  <c r="R538" i="1"/>
  <c r="AC538" i="1" s="1"/>
  <c r="R319" i="1"/>
  <c r="AC319" i="1" s="1"/>
  <c r="R532" i="1"/>
  <c r="AC532" i="1" s="1"/>
  <c r="R528" i="1"/>
  <c r="AC528" i="1" s="1"/>
  <c r="R524" i="1"/>
  <c r="AC524" i="1" s="1"/>
  <c r="R520" i="1"/>
  <c r="AC520" i="1" s="1"/>
  <c r="R516" i="1"/>
  <c r="AC516" i="1" s="1"/>
  <c r="R512" i="1"/>
  <c r="AC512" i="1" s="1"/>
  <c r="R508" i="1"/>
  <c r="AC508" i="1" s="1"/>
  <c r="R504" i="1"/>
  <c r="AC504" i="1" s="1"/>
  <c r="R500" i="1"/>
  <c r="AC500" i="1" s="1"/>
  <c r="R496" i="1"/>
  <c r="AC496" i="1" s="1"/>
  <c r="R316" i="1"/>
  <c r="AC316" i="1" s="1"/>
  <c r="R489" i="1"/>
  <c r="AC489" i="1" s="1"/>
  <c r="Q486" i="1"/>
  <c r="R484" i="1"/>
  <c r="AC484" i="1" s="1"/>
  <c r="R618" i="1"/>
  <c r="AC618" i="1" s="1"/>
  <c r="R614" i="1"/>
  <c r="AC614" i="1" s="1"/>
  <c r="R610" i="1"/>
  <c r="AC610" i="1" s="1"/>
  <c r="R607" i="1"/>
  <c r="AC607" i="1" s="1"/>
  <c r="R603" i="1"/>
  <c r="AC603" i="1" s="1"/>
  <c r="R600" i="1"/>
  <c r="AC600" i="1" s="1"/>
  <c r="R598" i="1"/>
  <c r="AC598" i="1" s="1"/>
  <c r="R596" i="1"/>
  <c r="AC596" i="1" s="1"/>
  <c r="R166" i="1"/>
  <c r="AC166" i="1" s="1"/>
  <c r="R164" i="1"/>
  <c r="AC164" i="1" s="1"/>
  <c r="R584" i="1"/>
  <c r="AC584" i="1" s="1"/>
  <c r="R580" i="1"/>
  <c r="AC580" i="1" s="1"/>
  <c r="R578" i="1"/>
  <c r="AC578" i="1" s="1"/>
  <c r="R574" i="1"/>
  <c r="AC574" i="1" s="1"/>
  <c r="R570" i="1"/>
  <c r="AC570" i="1" s="1"/>
  <c r="R566" i="1"/>
  <c r="AC566" i="1" s="1"/>
  <c r="R562" i="1"/>
  <c r="AC562" i="1" s="1"/>
  <c r="R558" i="1"/>
  <c r="AC558" i="1" s="1"/>
  <c r="R554" i="1"/>
  <c r="AC554" i="1" s="1"/>
  <c r="R550" i="1"/>
  <c r="AC550" i="1" s="1"/>
  <c r="R547" i="1"/>
  <c r="AC547" i="1" s="1"/>
  <c r="R543" i="1"/>
  <c r="AC543" i="1" s="1"/>
  <c r="R539" i="1"/>
  <c r="AC539" i="1" s="1"/>
  <c r="R535" i="1"/>
  <c r="AC535" i="1" s="1"/>
  <c r="R533" i="1"/>
  <c r="AC533" i="1" s="1"/>
  <c r="R529" i="1"/>
  <c r="AC529" i="1" s="1"/>
  <c r="R525" i="1"/>
  <c r="AC525" i="1" s="1"/>
  <c r="R521" i="1"/>
  <c r="AC521" i="1" s="1"/>
  <c r="R517" i="1"/>
  <c r="AC517" i="1" s="1"/>
  <c r="R513" i="1"/>
  <c r="AC513" i="1" s="1"/>
  <c r="R509" i="1"/>
  <c r="AC509" i="1" s="1"/>
  <c r="R505" i="1"/>
  <c r="AC505" i="1" s="1"/>
  <c r="R501" i="1"/>
  <c r="AC501" i="1" s="1"/>
  <c r="R497" i="1"/>
  <c r="AC497" i="1" s="1"/>
  <c r="R493" i="1"/>
  <c r="AC493" i="1" s="1"/>
  <c r="R487" i="1"/>
  <c r="AC487" i="1" s="1"/>
  <c r="R624" i="1"/>
  <c r="AC624" i="1" s="1"/>
  <c r="R622" i="1"/>
  <c r="AC622" i="1" s="1"/>
  <c r="R619" i="1"/>
  <c r="AC619" i="1" s="1"/>
  <c r="R615" i="1"/>
  <c r="AC615" i="1" s="1"/>
  <c r="R611" i="1"/>
  <c r="R608" i="1"/>
  <c r="AC608" i="1" s="1"/>
  <c r="R604" i="1"/>
  <c r="AC604" i="1" s="1"/>
  <c r="R601" i="1"/>
  <c r="AC601" i="1" s="1"/>
  <c r="R170" i="1"/>
  <c r="AC170" i="1" s="1"/>
  <c r="R168" i="1"/>
  <c r="AC168" i="1" s="1"/>
  <c r="R594" i="1"/>
  <c r="AC594" i="1" s="1"/>
  <c r="R592" i="1"/>
  <c r="AC592" i="1" s="1"/>
  <c r="R588" i="1"/>
  <c r="AC588" i="1" s="1"/>
  <c r="R585" i="1"/>
  <c r="AC585" i="1" s="1"/>
  <c r="R581" i="1"/>
  <c r="AC581" i="1" s="1"/>
  <c r="R956" i="1"/>
  <c r="AC956" i="1" s="1"/>
  <c r="R575" i="1"/>
  <c r="AC575" i="1" s="1"/>
  <c r="R571" i="1"/>
  <c r="AC571" i="1" s="1"/>
  <c r="R567" i="1"/>
  <c r="AC567" i="1" s="1"/>
  <c r="R563" i="1"/>
  <c r="AC563" i="1" s="1"/>
  <c r="R559" i="1"/>
  <c r="AC559" i="1" s="1"/>
  <c r="R555" i="1"/>
  <c r="AC555" i="1" s="1"/>
  <c r="R551" i="1"/>
  <c r="AC551" i="1" s="1"/>
  <c r="R548" i="1"/>
  <c r="AC548" i="1" s="1"/>
  <c r="R544" i="1"/>
  <c r="AC544" i="1" s="1"/>
  <c r="R540" i="1"/>
  <c r="AC540" i="1" s="1"/>
  <c r="R536" i="1"/>
  <c r="AC536" i="1" s="1"/>
  <c r="R534" i="1"/>
  <c r="AC534" i="1" s="1"/>
  <c r="R530" i="1"/>
  <c r="AC530" i="1" s="1"/>
  <c r="R526" i="1"/>
  <c r="AC526" i="1" s="1"/>
  <c r="R522" i="1"/>
  <c r="AC522" i="1" s="1"/>
  <c r="R518" i="1"/>
  <c r="AC518" i="1" s="1"/>
  <c r="R514" i="1"/>
  <c r="AC514" i="1" s="1"/>
  <c r="R510" i="1"/>
  <c r="AC510" i="1" s="1"/>
  <c r="R506" i="1"/>
  <c r="AC506" i="1" s="1"/>
  <c r="R502" i="1"/>
  <c r="AC502" i="1" s="1"/>
  <c r="R498" i="1"/>
  <c r="AC498" i="1" s="1"/>
  <c r="R317" i="1"/>
  <c r="AC317" i="1" s="1"/>
  <c r="R488" i="1"/>
  <c r="AC488" i="1" s="1"/>
  <c r="R485" i="1"/>
  <c r="AC485" i="1" s="1"/>
  <c r="R149" i="1"/>
  <c r="AC149" i="1" s="1"/>
  <c r="R143" i="1"/>
  <c r="AC143" i="1" s="1"/>
  <c r="R141" i="1"/>
  <c r="AC141" i="1" s="1"/>
  <c r="R145" i="1"/>
  <c r="AC145" i="1" s="1"/>
  <c r="R482" i="1"/>
  <c r="AC482" i="1" s="1"/>
  <c r="R478" i="1"/>
  <c r="AC478" i="1" s="1"/>
  <c r="R474" i="1"/>
  <c r="AC474" i="1" s="1"/>
  <c r="R470" i="1"/>
  <c r="AC470" i="1" s="1"/>
  <c r="R466" i="1"/>
  <c r="AC466" i="1" s="1"/>
  <c r="R462" i="1"/>
  <c r="AC462" i="1" s="1"/>
  <c r="R458" i="1"/>
  <c r="AC458" i="1" s="1"/>
  <c r="R161" i="1"/>
  <c r="AC161" i="1" s="1"/>
  <c r="R454" i="1"/>
  <c r="AC454" i="1" s="1"/>
  <c r="R156" i="1"/>
  <c r="AC156" i="1" s="1"/>
  <c r="R155" i="1"/>
  <c r="AC155" i="1" s="1"/>
  <c r="R448" i="1"/>
  <c r="AC448" i="1" s="1"/>
  <c r="R445" i="1"/>
  <c r="AC445" i="1" s="1"/>
  <c r="R152" i="1"/>
  <c r="AC152" i="1" s="1"/>
  <c r="R441" i="1"/>
  <c r="AC441" i="1" s="1"/>
  <c r="R147" i="1"/>
  <c r="AC147" i="1" s="1"/>
  <c r="R440" i="1"/>
  <c r="AC440" i="1" s="1"/>
  <c r="R437" i="1"/>
  <c r="AC437" i="1" s="1"/>
  <c r="R139" i="1"/>
  <c r="AC139" i="1" s="1"/>
  <c r="R434" i="1"/>
  <c r="AC434" i="1" s="1"/>
  <c r="R306" i="1"/>
  <c r="AC306" i="1" s="1"/>
  <c r="R426" i="1"/>
  <c r="AC426" i="1" s="1"/>
  <c r="R133" i="1"/>
  <c r="AC133" i="1" s="1"/>
  <c r="R425" i="1"/>
  <c r="AC425" i="1" s="1"/>
  <c r="R127" i="1"/>
  <c r="AC127" i="1" s="1"/>
  <c r="R124" i="1"/>
  <c r="AC124" i="1" s="1"/>
  <c r="R421" i="1"/>
  <c r="AC421" i="1" s="1"/>
  <c r="R418" i="1"/>
  <c r="AC418" i="1" s="1"/>
  <c r="R415" i="1"/>
  <c r="AC415" i="1" s="1"/>
  <c r="R120" i="1"/>
  <c r="AC120" i="1" s="1"/>
  <c r="R410" i="1"/>
  <c r="AC410" i="1" s="1"/>
  <c r="R408" i="1"/>
  <c r="AC408" i="1" s="1"/>
  <c r="R406" i="1"/>
  <c r="AC406" i="1" s="1"/>
  <c r="R111" i="1"/>
  <c r="AC111" i="1" s="1"/>
  <c r="R402" i="1"/>
  <c r="AC402" i="1" s="1"/>
  <c r="R107" i="1"/>
  <c r="AC107" i="1" s="1"/>
  <c r="R400" i="1"/>
  <c r="AC400" i="1" s="1"/>
  <c r="R104" i="1"/>
  <c r="AC104" i="1" s="1"/>
  <c r="R99" i="1"/>
  <c r="AC99" i="1" s="1"/>
  <c r="R92" i="1"/>
  <c r="AC92" i="1" s="1"/>
  <c r="R492" i="1"/>
  <c r="AC492" i="1" s="1"/>
  <c r="R490" i="1"/>
  <c r="AC490" i="1" s="1"/>
  <c r="R486" i="1"/>
  <c r="AC486" i="1" s="1"/>
  <c r="R315" i="1"/>
  <c r="AC315" i="1" s="1"/>
  <c r="R479" i="1"/>
  <c r="AC479" i="1" s="1"/>
  <c r="R475" i="1"/>
  <c r="AC475" i="1" s="1"/>
  <c r="R471" i="1"/>
  <c r="AC471" i="1" s="1"/>
  <c r="R467" i="1"/>
  <c r="AC467" i="1" s="1"/>
  <c r="R463" i="1"/>
  <c r="AC463" i="1" s="1"/>
  <c r="R459" i="1"/>
  <c r="AC459" i="1" s="1"/>
  <c r="R314" i="1"/>
  <c r="AC314" i="1" s="1"/>
  <c r="R455" i="1"/>
  <c r="AC455" i="1" s="1"/>
  <c r="R157" i="1"/>
  <c r="AC157" i="1" s="1"/>
  <c r="R451" i="1"/>
  <c r="AC451" i="1" s="1"/>
  <c r="R449" i="1"/>
  <c r="AC449" i="1" s="1"/>
  <c r="R153" i="1"/>
  <c r="AC153" i="1" s="1"/>
  <c r="R442" i="1"/>
  <c r="AC442" i="1" s="1"/>
  <c r="R311" i="1"/>
  <c r="AC311" i="1" s="1"/>
  <c r="R439" i="1"/>
  <c r="AC439" i="1" s="1"/>
  <c r="R140" i="1"/>
  <c r="AC140" i="1" s="1"/>
  <c r="R307" i="1"/>
  <c r="AC307" i="1" s="1"/>
  <c r="R137" i="1"/>
  <c r="AC137" i="1" s="1"/>
  <c r="R429" i="1"/>
  <c r="AC429" i="1" s="1"/>
  <c r="R427" i="1"/>
  <c r="AC427" i="1" s="1"/>
  <c r="R134" i="1"/>
  <c r="AC134" i="1" s="1"/>
  <c r="R130" i="1"/>
  <c r="AC130" i="1" s="1"/>
  <c r="R128" i="1"/>
  <c r="AC128" i="1" s="1"/>
  <c r="R125" i="1"/>
  <c r="AC125" i="1" s="1"/>
  <c r="R422" i="1"/>
  <c r="AC422" i="1" s="1"/>
  <c r="R305" i="1"/>
  <c r="AC305" i="1" s="1"/>
  <c r="R416" i="1"/>
  <c r="AC416" i="1" s="1"/>
  <c r="R412" i="1"/>
  <c r="AC412" i="1" s="1"/>
  <c r="R118" i="1"/>
  <c r="AC118" i="1" s="1"/>
  <c r="R116" i="1"/>
  <c r="AC116" i="1" s="1"/>
  <c r="R114" i="1"/>
  <c r="AC114" i="1" s="1"/>
  <c r="R112" i="1"/>
  <c r="AC112" i="1" s="1"/>
  <c r="R403" i="1"/>
  <c r="AC403" i="1" s="1"/>
  <c r="R108" i="1"/>
  <c r="AC108" i="1" s="1"/>
  <c r="R106" i="1"/>
  <c r="AC106" i="1" s="1"/>
  <c r="R398" i="1"/>
  <c r="AC398" i="1" s="1"/>
  <c r="R397" i="1"/>
  <c r="AC397" i="1" s="1"/>
  <c r="R396" i="1"/>
  <c r="AC396" i="1" s="1"/>
  <c r="R96" i="1"/>
  <c r="AC96" i="1" s="1"/>
  <c r="R95" i="1"/>
  <c r="AC95" i="1" s="1"/>
  <c r="R78" i="1"/>
  <c r="AC78" i="1" s="1"/>
  <c r="R483" i="1"/>
  <c r="AC483" i="1" s="1"/>
  <c r="R480" i="1"/>
  <c r="AC480" i="1" s="1"/>
  <c r="R476" i="1"/>
  <c r="AC476" i="1" s="1"/>
  <c r="R472" i="1"/>
  <c r="AC472" i="1" s="1"/>
  <c r="R468" i="1"/>
  <c r="AC468" i="1" s="1"/>
  <c r="R464" i="1"/>
  <c r="AC464" i="1" s="1"/>
  <c r="R460" i="1"/>
  <c r="AC460" i="1" s="1"/>
  <c r="R456" i="1"/>
  <c r="AC456" i="1" s="1"/>
  <c r="R313" i="1"/>
  <c r="AC313" i="1" s="1"/>
  <c r="R158" i="1"/>
  <c r="AC158" i="1" s="1"/>
  <c r="R452" i="1"/>
  <c r="AC452" i="1" s="1"/>
  <c r="R154" i="1"/>
  <c r="AC154" i="1" s="1"/>
  <c r="R446" i="1"/>
  <c r="AC446" i="1" s="1"/>
  <c r="R443" i="1"/>
  <c r="AC443" i="1" s="1"/>
  <c r="R150" i="1"/>
  <c r="AC150" i="1" s="1"/>
  <c r="R312" i="1"/>
  <c r="AC312" i="1" s="1"/>
  <c r="R310" i="1"/>
  <c r="AC310" i="1" s="1"/>
  <c r="R309" i="1"/>
  <c r="AC309" i="1" s="1"/>
  <c r="R438" i="1"/>
  <c r="AC438" i="1" s="1"/>
  <c r="R308" i="1"/>
  <c r="AC308" i="1" s="1"/>
  <c r="R435" i="1"/>
  <c r="AC435" i="1" s="1"/>
  <c r="R955" i="1"/>
  <c r="AC955" i="1" s="1"/>
  <c r="R428" i="1"/>
  <c r="AC428" i="1" s="1"/>
  <c r="R954" i="1"/>
  <c r="AC954" i="1" s="1"/>
  <c r="R131" i="1"/>
  <c r="AC131" i="1" s="1"/>
  <c r="R424" i="1"/>
  <c r="AC424" i="1" s="1"/>
  <c r="R126" i="1"/>
  <c r="AC126" i="1" s="1"/>
  <c r="R122" i="1"/>
  <c r="AC122" i="1" s="1"/>
  <c r="R419" i="1"/>
  <c r="AC419" i="1" s="1"/>
  <c r="R417" i="1"/>
  <c r="AC417" i="1" s="1"/>
  <c r="R413" i="1"/>
  <c r="AC413" i="1" s="1"/>
  <c r="R411" i="1"/>
  <c r="AC411" i="1" s="1"/>
  <c r="R117" i="1"/>
  <c r="AC117" i="1" s="1"/>
  <c r="R115" i="1"/>
  <c r="AC115" i="1" s="1"/>
  <c r="R405" i="1"/>
  <c r="AC405" i="1" s="1"/>
  <c r="R404" i="1"/>
  <c r="AC404" i="1" s="1"/>
  <c r="R109" i="1"/>
  <c r="AC109" i="1" s="1"/>
  <c r="R303" i="1"/>
  <c r="R105" i="1"/>
  <c r="AC105" i="1" s="1"/>
  <c r="R101" i="1"/>
  <c r="AC101" i="1" s="1"/>
  <c r="R395" i="1"/>
  <c r="AC395" i="1" s="1"/>
  <c r="R382" i="1"/>
  <c r="AC382" i="1" s="1"/>
  <c r="R87" i="1"/>
  <c r="AC87" i="1" s="1"/>
  <c r="R103" i="1"/>
  <c r="AC103" i="1" s="1"/>
  <c r="R8" i="1"/>
  <c r="R84" i="1"/>
  <c r="AC84" i="1" s="1"/>
  <c r="R301" i="1"/>
  <c r="AC301" i="1" s="1"/>
  <c r="R97" i="1"/>
  <c r="AC97" i="1" s="1"/>
  <c r="R94" i="1"/>
  <c r="AC94" i="1" s="1"/>
  <c r="R93" i="1"/>
  <c r="AC93" i="1" s="1"/>
  <c r="R389" i="1"/>
  <c r="AC389" i="1" s="1"/>
  <c r="R386" i="1"/>
  <c r="AC386" i="1" s="1"/>
  <c r="R383" i="1"/>
  <c r="AC383" i="1" s="1"/>
  <c r="R380" i="1"/>
  <c r="AC380" i="1" s="1"/>
  <c r="R377" i="1"/>
  <c r="AC377" i="1" s="1"/>
  <c r="R374" i="1"/>
  <c r="AC374" i="1" s="1"/>
  <c r="R370" i="1"/>
  <c r="AC370" i="1" s="1"/>
  <c r="R296" i="1"/>
  <c r="AC296" i="1" s="1"/>
  <c r="R366" i="1"/>
  <c r="AC366" i="1" s="1"/>
  <c r="R293" i="1"/>
  <c r="AC293" i="1" s="1"/>
  <c r="R363" i="1"/>
  <c r="AC363" i="1" s="1"/>
  <c r="R80" i="1"/>
  <c r="AC80" i="1" s="1"/>
  <c r="R951" i="1"/>
  <c r="AC951" i="1" s="1"/>
  <c r="R74" i="1"/>
  <c r="AC74" i="1" s="1"/>
  <c r="R70" i="1"/>
  <c r="AC70" i="1" s="1"/>
  <c r="R66" i="1"/>
  <c r="AC66" i="1" s="1"/>
  <c r="R63" i="1"/>
  <c r="AC63" i="1" s="1"/>
  <c r="R59" i="1"/>
  <c r="AC59" i="1" s="1"/>
  <c r="R55" i="1"/>
  <c r="AC55" i="1" s="1"/>
  <c r="R51" i="1"/>
  <c r="AC51" i="1" s="1"/>
  <c r="R49" i="1"/>
  <c r="AC49" i="1" s="1"/>
  <c r="R48" i="1"/>
  <c r="AC48" i="1" s="1"/>
  <c r="R46" i="1"/>
  <c r="AC46" i="1" s="1"/>
  <c r="R42" i="1"/>
  <c r="AC42" i="1" s="1"/>
  <c r="R39" i="1"/>
  <c r="AC39" i="1" s="1"/>
  <c r="R35" i="1"/>
  <c r="AC35" i="1" s="1"/>
  <c r="R33" i="1"/>
  <c r="AC33" i="1" s="1"/>
  <c r="R353" i="1"/>
  <c r="R947" i="1"/>
  <c r="AC947" i="1" s="1"/>
  <c r="R30" i="1"/>
  <c r="AC30" i="1" s="1"/>
  <c r="R26" i="1"/>
  <c r="R22" i="1"/>
  <c r="AC22" i="1" s="1"/>
  <c r="R945" i="1"/>
  <c r="AC945" i="1" s="1"/>
  <c r="R16" i="1"/>
  <c r="R12" i="1"/>
  <c r="AC12" i="1" s="1"/>
  <c r="R100" i="1"/>
  <c r="AC100" i="1" s="1"/>
  <c r="R952" i="1"/>
  <c r="AC952" i="1" s="1"/>
  <c r="R393" i="1"/>
  <c r="AC393" i="1" s="1"/>
  <c r="R390" i="1"/>
  <c r="AC390" i="1" s="1"/>
  <c r="R387" i="1"/>
  <c r="AC387" i="1" s="1"/>
  <c r="R384" i="1"/>
  <c r="AC384" i="1" s="1"/>
  <c r="R381" i="1"/>
  <c r="AC381" i="1" s="1"/>
  <c r="R378" i="1"/>
  <c r="AC378" i="1" s="1"/>
  <c r="R297" i="1"/>
  <c r="AC297" i="1" s="1"/>
  <c r="R371" i="1"/>
  <c r="AC371" i="1" s="1"/>
  <c r="R367" i="1"/>
  <c r="AC367" i="1" s="1"/>
  <c r="R294" i="1"/>
  <c r="AC294" i="1" s="1"/>
  <c r="R88" i="1"/>
  <c r="AC88" i="1" s="1"/>
  <c r="R364" i="1"/>
  <c r="AC364" i="1" s="1"/>
  <c r="R85" i="1"/>
  <c r="AC85" i="1" s="1"/>
  <c r="R81" i="1"/>
  <c r="AC81" i="1" s="1"/>
  <c r="R75" i="1"/>
  <c r="AC75" i="1" s="1"/>
  <c r="R71" i="1"/>
  <c r="AC71" i="1" s="1"/>
  <c r="R67" i="1"/>
  <c r="AC67" i="1" s="1"/>
  <c r="R64" i="1"/>
  <c r="AC64" i="1" s="1"/>
  <c r="R60" i="1"/>
  <c r="AC60" i="1" s="1"/>
  <c r="R56" i="1"/>
  <c r="AC56" i="1" s="1"/>
  <c r="R52" i="1"/>
  <c r="AC52" i="1" s="1"/>
  <c r="R358" i="1"/>
  <c r="AC358" i="1" s="1"/>
  <c r="R290" i="1"/>
  <c r="AC290" i="1" s="1"/>
  <c r="R47" i="1"/>
  <c r="AC47" i="1" s="1"/>
  <c r="R43" i="1"/>
  <c r="AC43" i="1" s="1"/>
  <c r="R40" i="1"/>
  <c r="AC40" i="1" s="1"/>
  <c r="R36" i="1"/>
  <c r="AC36" i="1" s="1"/>
  <c r="R355" i="1"/>
  <c r="AC355" i="1" s="1"/>
  <c r="R949" i="1"/>
  <c r="AC949" i="1" s="1"/>
  <c r="R948" i="1"/>
  <c r="AC948" i="1" s="1"/>
  <c r="R946" i="1"/>
  <c r="AC946" i="1" s="1"/>
  <c r="R27" i="1"/>
  <c r="AC27" i="1" s="1"/>
  <c r="R23" i="1"/>
  <c r="AC23" i="1" s="1"/>
  <c r="R19" i="1"/>
  <c r="AC19" i="1" s="1"/>
  <c r="R17" i="1"/>
  <c r="AC17" i="1" s="1"/>
  <c r="R13" i="1"/>
  <c r="R9" i="1"/>
  <c r="AC9" i="1" s="1"/>
  <c r="R394" i="1"/>
  <c r="AC394" i="1" s="1"/>
  <c r="R391" i="1"/>
  <c r="AC391" i="1" s="1"/>
  <c r="R388" i="1"/>
  <c r="AC388" i="1" s="1"/>
  <c r="R299" i="1"/>
  <c r="AC299" i="1" s="1"/>
  <c r="R298" i="1"/>
  <c r="AC298" i="1" s="1"/>
  <c r="R379" i="1"/>
  <c r="AC379" i="1" s="1"/>
  <c r="R375" i="1"/>
  <c r="AC375" i="1" s="1"/>
  <c r="R372" i="1"/>
  <c r="AC372" i="1" s="1"/>
  <c r="R368" i="1"/>
  <c r="AC368" i="1" s="1"/>
  <c r="R90" i="1"/>
  <c r="AC90" i="1" s="1"/>
  <c r="R365" i="1"/>
  <c r="AC365" i="1" s="1"/>
  <c r="R362" i="1"/>
  <c r="AC362" i="1" s="1"/>
  <c r="R82" i="1"/>
  <c r="AC82" i="1" s="1"/>
  <c r="R79" i="1"/>
  <c r="AC79" i="1" s="1"/>
  <c r="R76" i="1"/>
  <c r="AC76" i="1" s="1"/>
  <c r="R68" i="1"/>
  <c r="AC68" i="1" s="1"/>
  <c r="R65" i="1"/>
  <c r="AC65" i="1" s="1"/>
  <c r="R61" i="1"/>
  <c r="AC61" i="1" s="1"/>
  <c r="R57" i="1"/>
  <c r="AC57" i="1" s="1"/>
  <c r="R53" i="1"/>
  <c r="AC53" i="1" s="1"/>
  <c r="R50" i="1"/>
  <c r="AC50" i="1" s="1"/>
  <c r="R291" i="1"/>
  <c r="AC291" i="1" s="1"/>
  <c r="R289" i="1"/>
  <c r="AC289" i="1" s="1"/>
  <c r="R44" i="1"/>
  <c r="R41" i="1"/>
  <c r="AC41" i="1" s="1"/>
  <c r="R37" i="1"/>
  <c r="AC37" i="1" s="1"/>
  <c r="R950" i="1"/>
  <c r="AC950" i="1" s="1"/>
  <c r="R32" i="1"/>
  <c r="AC32" i="1" s="1"/>
  <c r="R352" i="1"/>
  <c r="AC352" i="1" s="1"/>
  <c r="R351" i="1"/>
  <c r="R28" i="1"/>
  <c r="AC28" i="1" s="1"/>
  <c r="R24" i="1"/>
  <c r="AC24" i="1" s="1"/>
  <c r="R20" i="1"/>
  <c r="AC20" i="1" s="1"/>
  <c r="R350" i="1"/>
  <c r="R14" i="1"/>
  <c r="AC14" i="1" s="1"/>
  <c r="R10" i="1"/>
  <c r="R5" i="1"/>
  <c r="R6" i="1"/>
  <c r="R7" i="1"/>
  <c r="AC7" i="1" s="1"/>
  <c r="L688" i="8" l="1"/>
  <c r="L687" i="8"/>
  <c r="L690" i="8"/>
  <c r="L689" i="8"/>
  <c r="D689" i="8" s="1"/>
  <c r="K67" i="8"/>
  <c r="K689" i="8"/>
  <c r="K688" i="8"/>
  <c r="K687" i="8"/>
  <c r="K690" i="8"/>
  <c r="M688" i="8"/>
  <c r="M690" i="8"/>
  <c r="M689" i="8"/>
  <c r="M687" i="8"/>
  <c r="AC350" i="1"/>
  <c r="L266" i="8"/>
  <c r="L391" i="8"/>
  <c r="D392" i="8" s="1"/>
  <c r="L67" i="8"/>
  <c r="L60" i="8"/>
  <c r="L74" i="8"/>
  <c r="N391" i="8"/>
  <c r="K62" i="8"/>
  <c r="AC351" i="1"/>
  <c r="L86" i="8"/>
  <c r="AC353" i="1"/>
  <c r="L267" i="8"/>
  <c r="D267" i="8" s="1"/>
  <c r="D268" i="8" s="1"/>
  <c r="AC26" i="1"/>
  <c r="K68" i="8"/>
  <c r="AC8" i="1"/>
  <c r="K86" i="8"/>
  <c r="AC89" i="1"/>
  <c r="K76" i="8"/>
  <c r="AC136" i="1"/>
  <c r="K75" i="8"/>
  <c r="AC303" i="1"/>
  <c r="M86" i="8"/>
  <c r="M87" i="8"/>
  <c r="AC16" i="1"/>
  <c r="K61" i="8"/>
  <c r="AC611" i="1"/>
  <c r="L88" i="8"/>
  <c r="N88" i="8" s="1"/>
  <c r="AC287" i="1"/>
  <c r="M267" i="8"/>
  <c r="M391" i="8"/>
  <c r="E392" i="8" s="1"/>
  <c r="M266" i="8"/>
  <c r="M67" i="8"/>
  <c r="M74" i="8"/>
  <c r="M60" i="8"/>
  <c r="K460" i="8"/>
  <c r="K459" i="8"/>
  <c r="K267" i="8"/>
  <c r="K457" i="8"/>
  <c r="K458" i="8"/>
  <c r="K391" i="8"/>
  <c r="C392" i="8" s="1"/>
  <c r="K266" i="8"/>
  <c r="K60" i="8"/>
  <c r="C88" i="8" s="1"/>
  <c r="K16" i="8"/>
  <c r="K74" i="8"/>
  <c r="K461" i="8"/>
  <c r="C54" i="8"/>
  <c r="C53" i="8"/>
  <c r="C52" i="8"/>
  <c r="K19" i="8"/>
  <c r="K18" i="8"/>
  <c r="K17" i="8"/>
  <c r="AC10" i="1"/>
  <c r="K77" i="8"/>
  <c r="K70" i="8"/>
  <c r="K63" i="8"/>
  <c r="AC44" i="1"/>
  <c r="K69" i="8"/>
  <c r="AC13" i="1"/>
  <c r="K87" i="8"/>
  <c r="AC356" i="1"/>
  <c r="L87" i="8"/>
  <c r="L458" i="8"/>
  <c r="L461" i="8"/>
  <c r="L460" i="8"/>
  <c r="L459" i="8"/>
  <c r="AC549" i="1"/>
  <c r="L457" i="8"/>
  <c r="AC285" i="1"/>
  <c r="H391" i="8"/>
  <c r="P559" i="9"/>
  <c r="P574" i="9"/>
  <c r="P590" i="9"/>
  <c r="P603" i="9"/>
  <c r="P619" i="9"/>
  <c r="P635" i="9"/>
  <c r="P651" i="9"/>
  <c r="P667" i="9"/>
  <c r="P544" i="9"/>
  <c r="P558" i="9"/>
  <c r="P573" i="9"/>
  <c r="P589" i="9"/>
  <c r="P602" i="9"/>
  <c r="P618" i="9"/>
  <c r="P634" i="9"/>
  <c r="P650" i="9"/>
  <c r="P666" i="9"/>
  <c r="P564" i="9"/>
  <c r="P580" i="9"/>
  <c r="P595" i="9"/>
  <c r="P609" i="9"/>
  <c r="P625" i="9"/>
  <c r="P641" i="9"/>
  <c r="P657" i="9"/>
  <c r="P673" i="9"/>
  <c r="P703" i="9"/>
  <c r="P717" i="9"/>
  <c r="P733" i="9"/>
  <c r="P749" i="9"/>
  <c r="P765" i="9"/>
  <c r="P571" i="9"/>
  <c r="P632" i="9"/>
  <c r="P664" i="9"/>
  <c r="P683" i="9"/>
  <c r="P698" i="9"/>
  <c r="P728" i="9"/>
  <c r="P744" i="9"/>
  <c r="P760" i="9"/>
  <c r="P678" i="9"/>
  <c r="P693" i="9"/>
  <c r="P709" i="9"/>
  <c r="P723" i="9"/>
  <c r="P739" i="9"/>
  <c r="P755" i="9"/>
  <c r="P771" i="9"/>
  <c r="P604" i="9"/>
  <c r="P692" i="9"/>
  <c r="P754" i="9"/>
  <c r="P567" i="9"/>
  <c r="P688" i="9"/>
  <c r="P766" i="9"/>
  <c r="P652" i="9"/>
  <c r="P722" i="9"/>
  <c r="P612" i="9"/>
  <c r="P718" i="9"/>
  <c r="P758" i="9"/>
  <c r="D391" i="8"/>
  <c r="P548" i="9"/>
  <c r="P562" i="9"/>
  <c r="P578" i="9"/>
  <c r="P607" i="9"/>
  <c r="P623" i="9"/>
  <c r="P639" i="9"/>
  <c r="P655" i="9"/>
  <c r="P671" i="9"/>
  <c r="P547" i="9"/>
  <c r="P577" i="9"/>
  <c r="P593" i="9"/>
  <c r="P606" i="9"/>
  <c r="P622" i="9"/>
  <c r="P638" i="9"/>
  <c r="P654" i="9"/>
  <c r="P670" i="9"/>
  <c r="P553" i="9"/>
  <c r="P568" i="9"/>
  <c r="P584" i="9"/>
  <c r="P599" i="9"/>
  <c r="P613" i="9"/>
  <c r="P629" i="9"/>
  <c r="P645" i="9"/>
  <c r="P661" i="9"/>
  <c r="P677" i="9"/>
  <c r="P691" i="9"/>
  <c r="P707" i="9"/>
  <c r="P721" i="9"/>
  <c r="P737" i="9"/>
  <c r="P753" i="9"/>
  <c r="P769" i="9"/>
  <c r="P549" i="9"/>
  <c r="P579" i="9"/>
  <c r="P608" i="9"/>
  <c r="P640" i="9"/>
  <c r="P672" i="9"/>
  <c r="P687" i="9"/>
  <c r="P702" i="9"/>
  <c r="P716" i="9"/>
  <c r="P732" i="9"/>
  <c r="P748" i="9"/>
  <c r="P764" i="9"/>
  <c r="P682" i="9"/>
  <c r="P697" i="9"/>
  <c r="P713" i="9"/>
  <c r="P727" i="9"/>
  <c r="P743" i="9"/>
  <c r="P759" i="9"/>
  <c r="P726" i="9"/>
  <c r="P636" i="9"/>
  <c r="P704" i="9"/>
  <c r="P770" i="9"/>
  <c r="P598" i="9"/>
  <c r="P712" i="9"/>
  <c r="P560" i="9"/>
  <c r="P675" i="9"/>
  <c r="P730" i="9"/>
  <c r="P644" i="9"/>
  <c r="P774" i="9"/>
  <c r="P551" i="9"/>
  <c r="P566" i="9"/>
  <c r="P582" i="9"/>
  <c r="P597" i="9"/>
  <c r="P611" i="9"/>
  <c r="P627" i="9"/>
  <c r="P643" i="9"/>
  <c r="P659" i="9"/>
  <c r="P550" i="9"/>
  <c r="P565" i="9"/>
  <c r="P581" i="9"/>
  <c r="P596" i="9"/>
  <c r="P610" i="9"/>
  <c r="P626" i="9"/>
  <c r="P642" i="9"/>
  <c r="P658" i="9"/>
  <c r="P674" i="9"/>
  <c r="P543" i="9"/>
  <c r="P557" i="9"/>
  <c r="P572" i="9"/>
  <c r="P588" i="9"/>
  <c r="P617" i="9"/>
  <c r="P633" i="9"/>
  <c r="P649" i="9"/>
  <c r="P665" i="9"/>
  <c r="P680" i="9"/>
  <c r="P695" i="9"/>
  <c r="P711" i="9"/>
  <c r="P725" i="9"/>
  <c r="P741" i="9"/>
  <c r="P757" i="9"/>
  <c r="P773" i="9"/>
  <c r="P556" i="9"/>
  <c r="P587" i="9"/>
  <c r="P616" i="9"/>
  <c r="P648" i="9"/>
  <c r="P676" i="9"/>
  <c r="P690" i="9"/>
  <c r="P706" i="9"/>
  <c r="P720" i="9"/>
  <c r="P736" i="9"/>
  <c r="P752" i="9"/>
  <c r="P768" i="9"/>
  <c r="P686" i="9"/>
  <c r="P701" i="9"/>
  <c r="P731" i="9"/>
  <c r="P747" i="9"/>
  <c r="P763" i="9"/>
  <c r="P545" i="9"/>
  <c r="P668" i="9"/>
  <c r="P715" i="9"/>
  <c r="P628" i="9"/>
  <c r="P742" i="9"/>
  <c r="P591" i="9"/>
  <c r="P685" i="9"/>
  <c r="P552" i="9"/>
  <c r="P696" i="9"/>
  <c r="P738" i="9"/>
  <c r="P555" i="9"/>
  <c r="P570" i="9"/>
  <c r="P586" i="9"/>
  <c r="P601" i="9"/>
  <c r="P615" i="9"/>
  <c r="P631" i="9"/>
  <c r="P647" i="9"/>
  <c r="P663" i="9"/>
  <c r="P554" i="9"/>
  <c r="P569" i="9"/>
  <c r="P585" i="9"/>
  <c r="P600" i="9"/>
  <c r="P614" i="9"/>
  <c r="P630" i="9"/>
  <c r="P646" i="9"/>
  <c r="P662" i="9"/>
  <c r="P546" i="9"/>
  <c r="P561" i="9"/>
  <c r="P576" i="9"/>
  <c r="P592" i="9"/>
  <c r="P605" i="9"/>
  <c r="P621" i="9"/>
  <c r="P637" i="9"/>
  <c r="P653" i="9"/>
  <c r="P669" i="9"/>
  <c r="P684" i="9"/>
  <c r="P699" i="9"/>
  <c r="P714" i="9"/>
  <c r="P729" i="9"/>
  <c r="P745" i="9"/>
  <c r="P761" i="9"/>
  <c r="P563" i="9"/>
  <c r="P594" i="9"/>
  <c r="P624" i="9"/>
  <c r="P656" i="9"/>
  <c r="P679" i="9"/>
  <c r="P694" i="9"/>
  <c r="P710" i="9"/>
  <c r="P724" i="9"/>
  <c r="P740" i="9"/>
  <c r="P756" i="9"/>
  <c r="P772" i="9"/>
  <c r="P689" i="9"/>
  <c r="P705" i="9"/>
  <c r="P719" i="9"/>
  <c r="P735" i="9"/>
  <c r="P751" i="9"/>
  <c r="P767" i="9"/>
  <c r="P575" i="9"/>
  <c r="P681" i="9"/>
  <c r="P734" i="9"/>
  <c r="P660" i="9"/>
  <c r="P750" i="9"/>
  <c r="P620" i="9"/>
  <c r="P700" i="9"/>
  <c r="P762" i="9"/>
  <c r="O542" i="9"/>
  <c r="P583" i="9"/>
  <c r="P708" i="9"/>
  <c r="P746" i="9"/>
  <c r="Y5" i="1"/>
  <c r="AA5" i="1"/>
  <c r="Z5" i="1"/>
  <c r="Y50" i="1"/>
  <c r="Z50" i="1"/>
  <c r="AA50" i="1"/>
  <c r="Y82" i="1"/>
  <c r="Z82" i="1"/>
  <c r="AA82" i="1"/>
  <c r="Y19" i="1"/>
  <c r="Z19" i="1"/>
  <c r="AA19" i="1"/>
  <c r="Y40" i="1"/>
  <c r="Z40" i="1"/>
  <c r="AA40" i="1"/>
  <c r="Y378" i="1"/>
  <c r="Z378" i="1"/>
  <c r="AA378" i="1"/>
  <c r="AA55" i="1"/>
  <c r="Y55" i="1"/>
  <c r="Z55" i="1"/>
  <c r="Y383" i="1"/>
  <c r="Z383" i="1"/>
  <c r="AA383" i="1"/>
  <c r="Z117" i="1"/>
  <c r="AA117" i="1"/>
  <c r="Y117" i="1"/>
  <c r="Y310" i="1"/>
  <c r="Z310" i="1"/>
  <c r="AA310" i="1"/>
  <c r="Y483" i="1"/>
  <c r="Z483" i="1"/>
  <c r="AA483" i="1"/>
  <c r="Y130" i="1"/>
  <c r="Z130" i="1"/>
  <c r="AA130" i="1"/>
  <c r="Y459" i="1"/>
  <c r="Z459" i="1"/>
  <c r="AA459" i="1"/>
  <c r="Y104" i="1"/>
  <c r="Z104" i="1"/>
  <c r="AA104" i="1"/>
  <c r="Y124" i="1"/>
  <c r="Z124" i="1"/>
  <c r="AA124" i="1"/>
  <c r="AA462" i="1"/>
  <c r="Y462" i="1"/>
  <c r="Z462" i="1"/>
  <c r="Z526" i="1"/>
  <c r="AA526" i="1"/>
  <c r="Y526" i="1"/>
  <c r="Z571" i="1"/>
  <c r="AA571" i="1"/>
  <c r="Y571" i="1"/>
  <c r="AA622" i="1"/>
  <c r="Y622" i="1"/>
  <c r="Z622" i="1"/>
  <c r="Y543" i="1"/>
  <c r="Z543" i="1"/>
  <c r="AA543" i="1"/>
  <c r="Z600" i="1"/>
  <c r="AA600" i="1"/>
  <c r="Y600" i="1"/>
  <c r="Y520" i="1"/>
  <c r="Z520" i="1"/>
  <c r="AA520" i="1"/>
  <c r="Y613" i="1"/>
  <c r="Z613" i="1"/>
  <c r="AA613" i="1"/>
  <c r="AA507" i="1"/>
  <c r="Y507" i="1"/>
  <c r="Z507" i="1"/>
  <c r="Y625" i="1"/>
  <c r="Z625" i="1"/>
  <c r="AA625" i="1"/>
  <c r="Y692" i="1"/>
  <c r="Z692" i="1"/>
  <c r="AA692" i="1"/>
  <c r="Y207" i="1"/>
  <c r="Z207" i="1"/>
  <c r="AA207" i="1"/>
  <c r="Y32" i="1"/>
  <c r="Z32" i="1"/>
  <c r="AA32" i="1"/>
  <c r="Y53" i="1"/>
  <c r="Z53" i="1"/>
  <c r="AA53" i="1"/>
  <c r="Z372" i="1"/>
  <c r="AA372" i="1"/>
  <c r="Y372" i="1"/>
  <c r="AA9" i="1"/>
  <c r="Y9" i="1"/>
  <c r="Z9" i="1"/>
  <c r="AA949" i="1"/>
  <c r="Y949" i="1"/>
  <c r="Z949" i="1"/>
  <c r="Z7" i="1"/>
  <c r="Y7" i="1"/>
  <c r="AA7" i="1"/>
  <c r="Y14" i="1"/>
  <c r="Z14" i="1"/>
  <c r="AA14" i="1"/>
  <c r="Y950" i="1"/>
  <c r="Z950" i="1"/>
  <c r="AA950" i="1"/>
  <c r="Y76" i="1"/>
  <c r="AA76" i="1"/>
  <c r="Z76" i="1"/>
  <c r="Y6" i="1"/>
  <c r="Z6" i="1"/>
  <c r="AA6" i="1"/>
  <c r="Y350" i="1"/>
  <c r="AA350" i="1"/>
  <c r="Z350" i="1"/>
  <c r="Y351" i="1"/>
  <c r="AA351" i="1"/>
  <c r="Z351" i="1"/>
  <c r="Y37" i="1"/>
  <c r="AA37" i="1"/>
  <c r="Z37" i="1"/>
  <c r="Y291" i="1"/>
  <c r="AA291" i="1"/>
  <c r="Z291" i="1"/>
  <c r="Y61" i="1"/>
  <c r="AA61" i="1"/>
  <c r="Z61" i="1"/>
  <c r="Y79" i="1"/>
  <c r="Z79" i="1"/>
  <c r="AA79" i="1"/>
  <c r="Z90" i="1"/>
  <c r="AA90" i="1"/>
  <c r="Y90" i="1"/>
  <c r="Z379" i="1"/>
  <c r="AA379" i="1"/>
  <c r="Y379" i="1"/>
  <c r="Y391" i="1"/>
  <c r="Z391" i="1"/>
  <c r="AA391" i="1"/>
  <c r="Y17" i="1"/>
  <c r="Z17" i="1"/>
  <c r="AA17" i="1"/>
  <c r="Y946" i="1"/>
  <c r="Z946" i="1"/>
  <c r="AA946" i="1"/>
  <c r="Y36" i="1"/>
  <c r="Z36" i="1"/>
  <c r="AA36" i="1"/>
  <c r="Y290" i="1"/>
  <c r="Z290" i="1"/>
  <c r="AA290" i="1"/>
  <c r="Y60" i="1"/>
  <c r="Z60" i="1"/>
  <c r="AA60" i="1"/>
  <c r="Y75" i="1"/>
  <c r="Z75" i="1"/>
  <c r="AA75" i="1"/>
  <c r="Y88" i="1"/>
  <c r="Z88" i="1"/>
  <c r="AA88" i="1"/>
  <c r="Y297" i="1"/>
  <c r="Z297" i="1"/>
  <c r="AA297" i="1"/>
  <c r="Y387" i="1"/>
  <c r="Z387" i="1"/>
  <c r="AA387" i="1"/>
  <c r="Y100" i="1"/>
  <c r="Z100" i="1"/>
  <c r="AA100" i="1"/>
  <c r="AA22" i="1"/>
  <c r="Y22" i="1"/>
  <c r="Z22" i="1"/>
  <c r="AA353" i="1"/>
  <c r="Y353" i="1"/>
  <c r="Z353" i="1"/>
  <c r="AA42" i="1"/>
  <c r="Y42" i="1"/>
  <c r="Z42" i="1"/>
  <c r="AA51" i="1"/>
  <c r="Y51" i="1"/>
  <c r="Z51" i="1"/>
  <c r="AA66" i="1"/>
  <c r="Y66" i="1"/>
  <c r="Z66" i="1"/>
  <c r="AA80" i="1"/>
  <c r="Y80" i="1"/>
  <c r="Z80" i="1"/>
  <c r="Y296" i="1"/>
  <c r="Z296" i="1"/>
  <c r="AA296" i="1"/>
  <c r="Y380" i="1"/>
  <c r="Z380" i="1"/>
  <c r="AA380" i="1"/>
  <c r="AA93" i="1"/>
  <c r="Y93" i="1"/>
  <c r="Z93" i="1"/>
  <c r="AA84" i="1"/>
  <c r="Y84" i="1"/>
  <c r="Z84" i="1"/>
  <c r="AA382" i="1"/>
  <c r="Y382" i="1"/>
  <c r="Z382" i="1"/>
  <c r="Z303" i="1"/>
  <c r="AA303" i="1"/>
  <c r="Y303" i="1"/>
  <c r="Z115" i="1"/>
  <c r="AA115" i="1"/>
  <c r="Y115" i="1"/>
  <c r="Z417" i="1"/>
  <c r="AA417" i="1"/>
  <c r="Y417" i="1"/>
  <c r="Z424" i="1"/>
  <c r="AA424" i="1"/>
  <c r="Y424" i="1"/>
  <c r="Y955" i="1"/>
  <c r="Z955" i="1"/>
  <c r="AA955" i="1"/>
  <c r="Y309" i="1"/>
  <c r="Z309" i="1"/>
  <c r="AA309" i="1"/>
  <c r="Y443" i="1"/>
  <c r="Z443" i="1"/>
  <c r="AA443" i="1"/>
  <c r="Y158" i="1"/>
  <c r="Z158" i="1"/>
  <c r="AA158" i="1"/>
  <c r="Y464" i="1"/>
  <c r="Z464" i="1"/>
  <c r="AA464" i="1"/>
  <c r="Y480" i="1"/>
  <c r="Z480" i="1"/>
  <c r="AA480" i="1"/>
  <c r="Z96" i="1"/>
  <c r="AA96" i="1"/>
  <c r="Y96" i="1"/>
  <c r="Y106" i="1"/>
  <c r="Z106" i="1"/>
  <c r="AA106" i="1"/>
  <c r="Y114" i="1"/>
  <c r="Z114" i="1"/>
  <c r="AA114" i="1"/>
  <c r="Y416" i="1"/>
  <c r="Z416" i="1"/>
  <c r="AA416" i="1"/>
  <c r="Y128" i="1"/>
  <c r="Z128" i="1"/>
  <c r="AA128" i="1"/>
  <c r="Y429" i="1"/>
  <c r="Z429" i="1"/>
  <c r="AA429" i="1"/>
  <c r="Y439" i="1"/>
  <c r="Z439" i="1"/>
  <c r="AA439" i="1"/>
  <c r="Y449" i="1"/>
  <c r="Z449" i="1"/>
  <c r="AA449" i="1"/>
  <c r="Y314" i="1"/>
  <c r="Z314" i="1"/>
  <c r="AA314" i="1"/>
  <c r="Y471" i="1"/>
  <c r="Z471" i="1"/>
  <c r="AA471" i="1"/>
  <c r="Y486" i="1"/>
  <c r="Z486" i="1"/>
  <c r="AA486" i="1"/>
  <c r="Z99" i="1"/>
  <c r="AA99" i="1"/>
  <c r="Y99" i="1"/>
  <c r="Y402" i="1"/>
  <c r="Z402" i="1"/>
  <c r="AA402" i="1"/>
  <c r="Y410" i="1"/>
  <c r="Z410" i="1"/>
  <c r="AA410" i="1"/>
  <c r="Y421" i="1"/>
  <c r="Z421" i="1"/>
  <c r="AA421" i="1"/>
  <c r="AA133" i="1"/>
  <c r="Y133" i="1"/>
  <c r="Z133" i="1"/>
  <c r="AA139" i="1"/>
  <c r="Y139" i="1"/>
  <c r="Z139" i="1"/>
  <c r="AA441" i="1"/>
  <c r="Y441" i="1"/>
  <c r="Z441" i="1"/>
  <c r="AA155" i="1"/>
  <c r="Y155" i="1"/>
  <c r="Z155" i="1"/>
  <c r="AA458" i="1"/>
  <c r="Y458" i="1"/>
  <c r="Z458" i="1"/>
  <c r="AA474" i="1"/>
  <c r="Y474" i="1"/>
  <c r="Z474" i="1"/>
  <c r="Y141" i="1"/>
  <c r="Z141" i="1"/>
  <c r="AA141" i="1"/>
  <c r="Z488" i="1"/>
  <c r="AA488" i="1"/>
  <c r="Y488" i="1"/>
  <c r="Z506" i="1"/>
  <c r="AA506" i="1"/>
  <c r="Y506" i="1"/>
  <c r="Z522" i="1"/>
  <c r="AA522" i="1"/>
  <c r="Y522" i="1"/>
  <c r="Z536" i="1"/>
  <c r="AA536" i="1"/>
  <c r="Y536" i="1"/>
  <c r="Z551" i="1"/>
  <c r="AA551" i="1"/>
  <c r="Y551" i="1"/>
  <c r="Z567" i="1"/>
  <c r="AA567" i="1"/>
  <c r="Y567" i="1"/>
  <c r="AA581" i="1"/>
  <c r="Y581" i="1"/>
  <c r="Z581" i="1"/>
  <c r="AA594" i="1"/>
  <c r="Y594" i="1"/>
  <c r="Z594" i="1"/>
  <c r="AA604" i="1"/>
  <c r="Y604" i="1"/>
  <c r="Z604" i="1"/>
  <c r="AA619" i="1"/>
  <c r="Y619" i="1"/>
  <c r="Z619" i="1"/>
  <c r="Y493" i="1"/>
  <c r="Z493" i="1"/>
  <c r="AA493" i="1"/>
  <c r="Y509" i="1"/>
  <c r="Z509" i="1"/>
  <c r="AA509" i="1"/>
  <c r="Y525" i="1"/>
  <c r="Z525" i="1"/>
  <c r="AA525" i="1"/>
  <c r="Y539" i="1"/>
  <c r="Z539" i="1"/>
  <c r="AA539" i="1"/>
  <c r="Y554" i="1"/>
  <c r="Z554" i="1"/>
  <c r="AA554" i="1"/>
  <c r="Y570" i="1"/>
  <c r="Z570" i="1"/>
  <c r="AA570" i="1"/>
  <c r="Z584" i="1"/>
  <c r="AA584" i="1"/>
  <c r="Y584" i="1"/>
  <c r="Z598" i="1"/>
  <c r="AA598" i="1"/>
  <c r="Y598" i="1"/>
  <c r="Z610" i="1"/>
  <c r="AA610" i="1"/>
  <c r="Y610" i="1"/>
  <c r="Y500" i="1"/>
  <c r="Z500" i="1"/>
  <c r="AA500" i="1"/>
  <c r="Y516" i="1"/>
  <c r="Z516" i="1"/>
  <c r="AA516" i="1"/>
  <c r="Y532" i="1"/>
  <c r="Z532" i="1"/>
  <c r="AA532" i="1"/>
  <c r="Y546" i="1"/>
  <c r="Z546" i="1"/>
  <c r="AA546" i="1"/>
  <c r="Y561" i="1"/>
  <c r="Z561" i="1"/>
  <c r="AA561" i="1"/>
  <c r="Y577" i="1"/>
  <c r="Z577" i="1"/>
  <c r="AA577" i="1"/>
  <c r="Y595" i="1"/>
  <c r="Z595" i="1"/>
  <c r="AA595" i="1"/>
  <c r="Y171" i="1"/>
  <c r="Z171" i="1"/>
  <c r="AA171" i="1"/>
  <c r="Y172" i="1"/>
  <c r="Z172" i="1"/>
  <c r="AA172" i="1"/>
  <c r="AA503" i="1"/>
  <c r="Y503" i="1"/>
  <c r="Z503" i="1"/>
  <c r="Z591" i="1"/>
  <c r="AA591" i="1"/>
  <c r="Y591" i="1"/>
  <c r="Y321" i="1"/>
  <c r="Z321" i="1"/>
  <c r="AA321" i="1"/>
  <c r="AA325" i="1"/>
  <c r="Y325" i="1"/>
  <c r="Z325" i="1"/>
  <c r="Z638" i="1"/>
  <c r="AA638" i="1"/>
  <c r="Y638" i="1"/>
  <c r="Z330" i="1"/>
  <c r="AA330" i="1"/>
  <c r="Y330" i="1"/>
  <c r="Z659" i="1"/>
  <c r="AA659" i="1"/>
  <c r="Y659" i="1"/>
  <c r="Z670" i="1"/>
  <c r="AA670" i="1"/>
  <c r="Y670" i="1"/>
  <c r="Z682" i="1"/>
  <c r="AA682" i="1"/>
  <c r="Y682" i="1"/>
  <c r="Z337" i="1"/>
  <c r="AA337" i="1"/>
  <c r="Y337" i="1"/>
  <c r="Y697" i="1"/>
  <c r="Z697" i="1"/>
  <c r="AA697" i="1"/>
  <c r="Y709" i="1"/>
  <c r="Z709" i="1"/>
  <c r="AA709" i="1"/>
  <c r="Y719" i="1"/>
  <c r="Z719" i="1"/>
  <c r="AA719" i="1"/>
  <c r="Y215" i="1"/>
  <c r="Z215" i="1"/>
  <c r="AA215" i="1"/>
  <c r="Z629" i="1"/>
  <c r="AA629" i="1"/>
  <c r="Y629" i="1"/>
  <c r="Y637" i="1"/>
  <c r="Z637" i="1"/>
  <c r="AA637" i="1"/>
  <c r="Y651" i="1"/>
  <c r="Z651" i="1"/>
  <c r="AA651" i="1"/>
  <c r="Y184" i="1"/>
  <c r="Z184" i="1"/>
  <c r="AA184" i="1"/>
  <c r="Y669" i="1"/>
  <c r="Z669" i="1"/>
  <c r="AA669" i="1"/>
  <c r="Y681" i="1"/>
  <c r="Z681" i="1"/>
  <c r="AA681" i="1"/>
  <c r="Y689" i="1"/>
  <c r="Z689" i="1"/>
  <c r="AA689" i="1"/>
  <c r="Y204" i="1"/>
  <c r="Z204" i="1"/>
  <c r="AA204" i="1"/>
  <c r="Y708" i="1"/>
  <c r="Z708" i="1"/>
  <c r="AA708" i="1"/>
  <c r="Y718" i="1"/>
  <c r="Z718" i="1"/>
  <c r="AA718" i="1"/>
  <c r="Y733" i="1"/>
  <c r="Z733" i="1"/>
  <c r="AA733" i="1"/>
  <c r="Y632" i="1"/>
  <c r="Z632" i="1"/>
  <c r="AA632" i="1"/>
  <c r="Y643" i="1"/>
  <c r="Z643" i="1"/>
  <c r="AA643" i="1"/>
  <c r="Y331" i="1"/>
  <c r="Z331" i="1"/>
  <c r="AA331" i="1"/>
  <c r="Y333" i="1"/>
  <c r="Z333" i="1"/>
  <c r="AA333" i="1"/>
  <c r="Y674" i="1"/>
  <c r="Z674" i="1"/>
  <c r="AA674" i="1"/>
  <c r="Y686" i="1"/>
  <c r="Z686" i="1"/>
  <c r="AA686" i="1"/>
  <c r="AA199" i="1"/>
  <c r="Y199" i="1"/>
  <c r="Z199" i="1"/>
  <c r="AA700" i="1"/>
  <c r="Y700" i="1"/>
  <c r="Z700" i="1"/>
  <c r="AA712" i="1"/>
  <c r="Y712" i="1"/>
  <c r="Z712" i="1"/>
  <c r="AA214" i="1"/>
  <c r="Y214" i="1"/>
  <c r="Z214" i="1"/>
  <c r="AA738" i="1"/>
  <c r="Y738" i="1"/>
  <c r="Z738" i="1"/>
  <c r="Z340" i="1"/>
  <c r="AA340" i="1"/>
  <c r="Y340" i="1"/>
  <c r="Z767" i="1"/>
  <c r="AA767" i="1"/>
  <c r="Y767" i="1"/>
  <c r="Z773" i="1"/>
  <c r="AA773" i="1"/>
  <c r="Y773" i="1"/>
  <c r="Z785" i="1"/>
  <c r="AA785" i="1"/>
  <c r="Y785" i="1"/>
  <c r="Z801" i="1"/>
  <c r="AA801" i="1"/>
  <c r="Y801" i="1"/>
  <c r="Z236" i="1"/>
  <c r="AA236" i="1"/>
  <c r="Y236" i="1"/>
  <c r="Z812" i="1"/>
  <c r="AA812" i="1"/>
  <c r="Y812" i="1"/>
  <c r="Z257" i="1"/>
  <c r="AA257" i="1"/>
  <c r="Y257" i="1"/>
  <c r="Z264" i="1"/>
  <c r="AA264" i="1"/>
  <c r="Y264" i="1"/>
  <c r="Z344" i="1"/>
  <c r="AA344" i="1"/>
  <c r="Y344" i="1"/>
  <c r="Z840" i="1"/>
  <c r="AA840" i="1"/>
  <c r="Y840" i="1"/>
  <c r="Z856" i="1"/>
  <c r="AA856" i="1"/>
  <c r="Y856" i="1"/>
  <c r="Z875" i="1"/>
  <c r="AA875" i="1"/>
  <c r="Y875" i="1"/>
  <c r="Z890" i="1"/>
  <c r="AA890" i="1"/>
  <c r="Y890" i="1"/>
  <c r="Z907" i="1"/>
  <c r="AA907" i="1"/>
  <c r="Y907" i="1"/>
  <c r="Z922" i="1"/>
  <c r="AA922" i="1"/>
  <c r="Y922" i="1"/>
  <c r="Z937" i="1"/>
  <c r="AA937" i="1"/>
  <c r="Y937" i="1"/>
  <c r="Y256" i="1"/>
  <c r="Z256" i="1"/>
  <c r="AA256" i="1"/>
  <c r="Y263" i="1"/>
  <c r="Z263" i="1"/>
  <c r="AA263" i="1"/>
  <c r="Y277" i="1"/>
  <c r="Z277" i="1"/>
  <c r="AA277" i="1"/>
  <c r="Y851" i="1"/>
  <c r="Z851" i="1"/>
  <c r="AA851" i="1"/>
  <c r="Y897" i="1"/>
  <c r="Z897" i="1"/>
  <c r="AA897" i="1"/>
  <c r="Y932" i="1"/>
  <c r="Z932" i="1"/>
  <c r="AA932" i="1"/>
  <c r="AA649" i="1"/>
  <c r="Y649" i="1"/>
  <c r="Z649" i="1"/>
  <c r="AA667" i="1"/>
  <c r="Y667" i="1"/>
  <c r="Z667" i="1"/>
  <c r="AA335" i="1"/>
  <c r="Y335" i="1"/>
  <c r="Z335" i="1"/>
  <c r="Z706" i="1"/>
  <c r="AA706" i="1"/>
  <c r="Y706" i="1"/>
  <c r="Z731" i="1"/>
  <c r="AA731" i="1"/>
  <c r="Y731" i="1"/>
  <c r="Y747" i="1"/>
  <c r="Z747" i="1"/>
  <c r="AA747" i="1"/>
  <c r="Y762" i="1"/>
  <c r="Z762" i="1"/>
  <c r="AA762" i="1"/>
  <c r="Y342" i="1"/>
  <c r="Z342" i="1"/>
  <c r="AA342" i="1"/>
  <c r="Y782" i="1"/>
  <c r="Z782" i="1"/>
  <c r="AA782" i="1"/>
  <c r="Y796" i="1"/>
  <c r="Z796" i="1"/>
  <c r="AA796" i="1"/>
  <c r="Y806" i="1"/>
  <c r="Z806" i="1"/>
  <c r="AA806" i="1"/>
  <c r="Y810" i="1"/>
  <c r="Z810" i="1"/>
  <c r="AA810" i="1"/>
  <c r="Y742" i="1"/>
  <c r="Z742" i="1"/>
  <c r="AA742" i="1"/>
  <c r="Y757" i="1"/>
  <c r="Z757" i="1"/>
  <c r="AA757" i="1"/>
  <c r="Y771" i="1"/>
  <c r="Z771" i="1"/>
  <c r="AA771" i="1"/>
  <c r="Y224" i="1"/>
  <c r="Z224" i="1"/>
  <c r="AA224" i="1"/>
  <c r="Y791" i="1"/>
  <c r="Z791" i="1"/>
  <c r="AA791" i="1"/>
  <c r="Y229" i="1"/>
  <c r="Z229" i="1"/>
  <c r="AA229" i="1"/>
  <c r="Y241" i="1"/>
  <c r="Z241" i="1"/>
  <c r="AA241" i="1"/>
  <c r="Y250" i="1"/>
  <c r="Z250" i="1"/>
  <c r="AA250" i="1"/>
  <c r="Y820" i="1"/>
  <c r="Z820" i="1"/>
  <c r="AA820" i="1"/>
  <c r="Y266" i="1"/>
  <c r="Z266" i="1"/>
  <c r="AA266" i="1"/>
  <c r="Y830" i="1"/>
  <c r="Z830" i="1"/>
  <c r="AA830" i="1"/>
  <c r="Y842" i="1"/>
  <c r="Z842" i="1"/>
  <c r="AA842" i="1"/>
  <c r="Y858" i="1"/>
  <c r="Z858" i="1"/>
  <c r="AA858" i="1"/>
  <c r="Y873" i="1"/>
  <c r="Z873" i="1"/>
  <c r="AA873" i="1"/>
  <c r="Y888" i="1"/>
  <c r="Z888" i="1"/>
  <c r="AA888" i="1"/>
  <c r="Y902" i="1"/>
  <c r="Z902" i="1"/>
  <c r="AA902" i="1"/>
  <c r="Y916" i="1"/>
  <c r="Z916" i="1"/>
  <c r="AA916" i="1"/>
  <c r="Y931" i="1"/>
  <c r="Z931" i="1"/>
  <c r="AA931" i="1"/>
  <c r="AA887" i="1"/>
  <c r="Y887" i="1"/>
  <c r="Z887" i="1"/>
  <c r="AA919" i="1"/>
  <c r="Y919" i="1"/>
  <c r="Z919" i="1"/>
  <c r="Y843" i="1"/>
  <c r="Z843" i="1"/>
  <c r="AA843" i="1"/>
  <c r="Y889" i="1"/>
  <c r="Z889" i="1"/>
  <c r="AA889" i="1"/>
  <c r="Y925" i="1"/>
  <c r="Z925" i="1"/>
  <c r="AA925" i="1"/>
  <c r="AA819" i="1"/>
  <c r="Y819" i="1"/>
  <c r="Z819" i="1"/>
  <c r="AA265" i="1"/>
  <c r="Y265" i="1"/>
  <c r="Z265" i="1"/>
  <c r="AA278" i="1"/>
  <c r="Y278" i="1"/>
  <c r="Z278" i="1"/>
  <c r="AA841" i="1"/>
  <c r="Y841" i="1"/>
  <c r="Z841" i="1"/>
  <c r="AA857" i="1"/>
  <c r="Y857" i="1"/>
  <c r="Z857" i="1"/>
  <c r="AA872" i="1"/>
  <c r="Y872" i="1"/>
  <c r="Z872" i="1"/>
  <c r="AA899" i="1"/>
  <c r="Y899" i="1"/>
  <c r="Z899" i="1"/>
  <c r="AA927" i="1"/>
  <c r="Y927" i="1"/>
  <c r="Z927" i="1"/>
  <c r="Y836" i="1"/>
  <c r="Z836" i="1"/>
  <c r="AA836" i="1"/>
  <c r="Y881" i="1"/>
  <c r="Z881" i="1"/>
  <c r="AA881" i="1"/>
  <c r="Y940" i="1"/>
  <c r="Z940" i="1"/>
  <c r="AA940" i="1"/>
  <c r="AA545" i="1"/>
  <c r="Y545" i="1"/>
  <c r="Z545" i="1"/>
  <c r="AA572" i="1"/>
  <c r="Y572" i="1"/>
  <c r="Z572" i="1"/>
  <c r="Z494" i="1"/>
  <c r="AA494" i="1"/>
  <c r="Y494" i="1"/>
  <c r="Y593" i="1"/>
  <c r="Z593" i="1"/>
  <c r="AA593" i="1"/>
  <c r="AA690" i="1"/>
  <c r="Y690" i="1"/>
  <c r="Z690" i="1"/>
  <c r="AA756" i="1"/>
  <c r="Y756" i="1"/>
  <c r="Z756" i="1"/>
  <c r="AA804" i="1"/>
  <c r="Y804" i="1"/>
  <c r="Z804" i="1"/>
  <c r="Y323" i="1"/>
  <c r="Z323" i="1"/>
  <c r="AA323" i="1"/>
  <c r="AA187" i="1"/>
  <c r="Y187" i="1"/>
  <c r="Z187" i="1"/>
  <c r="AA752" i="1"/>
  <c r="Y752" i="1"/>
  <c r="Z752" i="1"/>
  <c r="AA237" i="1"/>
  <c r="Y237" i="1"/>
  <c r="Z237" i="1"/>
  <c r="AA639" i="1"/>
  <c r="Y639" i="1"/>
  <c r="Z639" i="1"/>
  <c r="Z720" i="1"/>
  <c r="AA720" i="1"/>
  <c r="Y720" i="1"/>
  <c r="AA223" i="1"/>
  <c r="Y223" i="1"/>
  <c r="Z223" i="1"/>
  <c r="AA246" i="1"/>
  <c r="Y246" i="1"/>
  <c r="Z246" i="1"/>
  <c r="AA531" i="1"/>
  <c r="Y531" i="1"/>
  <c r="Z531" i="1"/>
  <c r="Z444" i="1"/>
  <c r="AA444" i="1"/>
  <c r="Y444" i="1"/>
  <c r="AA420" i="1"/>
  <c r="Y420" i="1"/>
  <c r="Z420" i="1"/>
  <c r="Y300" i="1"/>
  <c r="Z300" i="1"/>
  <c r="AA300" i="1"/>
  <c r="Z360" i="1"/>
  <c r="Y360" i="1"/>
  <c r="AA360" i="1"/>
  <c r="Z21" i="1"/>
  <c r="Y21" i="1"/>
  <c r="AA21" i="1"/>
  <c r="AA519" i="1"/>
  <c r="Y519" i="1"/>
  <c r="Z519" i="1"/>
  <c r="Z146" i="1"/>
  <c r="AA146" i="1"/>
  <c r="Y146" i="1"/>
  <c r="AA113" i="1"/>
  <c r="Y113" i="1"/>
  <c r="Z113" i="1"/>
  <c r="AA376" i="1"/>
  <c r="Y376" i="1"/>
  <c r="Z376" i="1"/>
  <c r="Z54" i="1"/>
  <c r="AA54" i="1"/>
  <c r="Y54" i="1"/>
  <c r="Z11" i="1"/>
  <c r="AA11" i="1"/>
  <c r="Y11" i="1"/>
  <c r="Z473" i="1"/>
  <c r="AA473" i="1"/>
  <c r="Y473" i="1"/>
  <c r="Z436" i="1"/>
  <c r="AA436" i="1"/>
  <c r="Y436" i="1"/>
  <c r="AA407" i="1"/>
  <c r="Y407" i="1"/>
  <c r="Z407" i="1"/>
  <c r="Z86" i="1"/>
  <c r="Y86" i="1"/>
  <c r="AA86" i="1"/>
  <c r="Z34" i="1"/>
  <c r="Y34" i="1"/>
  <c r="AA34" i="1"/>
  <c r="AA556" i="1"/>
  <c r="Y556" i="1"/>
  <c r="Z556" i="1"/>
  <c r="Z461" i="1"/>
  <c r="AA461" i="1"/>
  <c r="Y461" i="1"/>
  <c r="Z431" i="1"/>
  <c r="AA431" i="1"/>
  <c r="Y431" i="1"/>
  <c r="AA304" i="1"/>
  <c r="Y304" i="1"/>
  <c r="Z304" i="1"/>
  <c r="Z357" i="1"/>
  <c r="Y357" i="1"/>
  <c r="AA357" i="1"/>
  <c r="Z201" i="1"/>
  <c r="AA201" i="1"/>
  <c r="Y201" i="1"/>
  <c r="AA774" i="1"/>
  <c r="Y774" i="1"/>
  <c r="Z774" i="1"/>
  <c r="AA231" i="1"/>
  <c r="Y231" i="1"/>
  <c r="Z231" i="1"/>
  <c r="Y41" i="1"/>
  <c r="Z41" i="1"/>
  <c r="AA41" i="1"/>
  <c r="Z298" i="1"/>
  <c r="AA298" i="1"/>
  <c r="Y298" i="1"/>
  <c r="Y948" i="1"/>
  <c r="Z948" i="1"/>
  <c r="AA948" i="1"/>
  <c r="Y390" i="1"/>
  <c r="Z390" i="1"/>
  <c r="AA390" i="1"/>
  <c r="AA33" i="1"/>
  <c r="Y33" i="1"/>
  <c r="Z33" i="1"/>
  <c r="AA363" i="1"/>
  <c r="Y363" i="1"/>
  <c r="Z363" i="1"/>
  <c r="Z109" i="1"/>
  <c r="AA109" i="1"/>
  <c r="Y109" i="1"/>
  <c r="Y131" i="1"/>
  <c r="Z131" i="1"/>
  <c r="AA131" i="1"/>
  <c r="Y313" i="1"/>
  <c r="Z313" i="1"/>
  <c r="AA313" i="1"/>
  <c r="Y108" i="1"/>
  <c r="Z108" i="1"/>
  <c r="AA108" i="1"/>
  <c r="Y311" i="1"/>
  <c r="Z311" i="1"/>
  <c r="AA311" i="1"/>
  <c r="Y475" i="1"/>
  <c r="Z475" i="1"/>
  <c r="AA475" i="1"/>
  <c r="AA437" i="1"/>
  <c r="Y437" i="1"/>
  <c r="Z437" i="1"/>
  <c r="AA478" i="1"/>
  <c r="Y478" i="1"/>
  <c r="Z478" i="1"/>
  <c r="Z510" i="1"/>
  <c r="AA510" i="1"/>
  <c r="Y510" i="1"/>
  <c r="AA608" i="1"/>
  <c r="Y608" i="1"/>
  <c r="Z608" i="1"/>
  <c r="Y529" i="1"/>
  <c r="Z529" i="1"/>
  <c r="AA529" i="1"/>
  <c r="Z164" i="1"/>
  <c r="AA164" i="1"/>
  <c r="Y164" i="1"/>
  <c r="Y504" i="1"/>
  <c r="Z504" i="1"/>
  <c r="AA504" i="1"/>
  <c r="Y565" i="1"/>
  <c r="Z565" i="1"/>
  <c r="AA565" i="1"/>
  <c r="Y324" i="1"/>
  <c r="Z324" i="1"/>
  <c r="AA324" i="1"/>
  <c r="Z631" i="1"/>
  <c r="AA631" i="1"/>
  <c r="Y631" i="1"/>
  <c r="Z188" i="1"/>
  <c r="AA188" i="1"/>
  <c r="Y188" i="1"/>
  <c r="Y723" i="1"/>
  <c r="Z723" i="1"/>
  <c r="AA723" i="1"/>
  <c r="Y326" i="1"/>
  <c r="Z326" i="1"/>
  <c r="AA326" i="1"/>
  <c r="Y328" i="1"/>
  <c r="Z328" i="1"/>
  <c r="AA328" i="1"/>
  <c r="Y654" i="1"/>
  <c r="Z654" i="1"/>
  <c r="AA654" i="1"/>
  <c r="Y332" i="1"/>
  <c r="Z332" i="1"/>
  <c r="AA332" i="1"/>
  <c r="Y673" i="1"/>
  <c r="Z673" i="1"/>
  <c r="AA673" i="1"/>
  <c r="Y684" i="1"/>
  <c r="Z684" i="1"/>
  <c r="AA684" i="1"/>
  <c r="Y197" i="1"/>
  <c r="Z197" i="1"/>
  <c r="AA197" i="1"/>
  <c r="Y206" i="1"/>
  <c r="Z206" i="1"/>
  <c r="AA206" i="1"/>
  <c r="Y209" i="1"/>
  <c r="Z209" i="1"/>
  <c r="AA209" i="1"/>
  <c r="Y722" i="1"/>
  <c r="Z722" i="1"/>
  <c r="AA722" i="1"/>
  <c r="Y216" i="1"/>
  <c r="Z216" i="1"/>
  <c r="AA216" i="1"/>
  <c r="Y327" i="1"/>
  <c r="Z327" i="1"/>
  <c r="AA327" i="1"/>
  <c r="Y647" i="1"/>
  <c r="Z647" i="1"/>
  <c r="AA647" i="1"/>
  <c r="Y657" i="1"/>
  <c r="Z657" i="1"/>
  <c r="AA657" i="1"/>
  <c r="Y664" i="1"/>
  <c r="Z664" i="1"/>
  <c r="AA664" i="1"/>
  <c r="Y677" i="1"/>
  <c r="Z677" i="1"/>
  <c r="AA677" i="1"/>
  <c r="Y195" i="1"/>
  <c r="Z195" i="1"/>
  <c r="AA195" i="1"/>
  <c r="AA202" i="1"/>
  <c r="Y202" i="1"/>
  <c r="Z202" i="1"/>
  <c r="AA703" i="1"/>
  <c r="Y703" i="1"/>
  <c r="Z703" i="1"/>
  <c r="AA211" i="1"/>
  <c r="Y211" i="1"/>
  <c r="Z211" i="1"/>
  <c r="AA728" i="1"/>
  <c r="Y728" i="1"/>
  <c r="Z728" i="1"/>
  <c r="AA741" i="1"/>
  <c r="Y741" i="1"/>
  <c r="Z741" i="1"/>
  <c r="Z755" i="1"/>
  <c r="AA755" i="1"/>
  <c r="Y755" i="1"/>
  <c r="Z769" i="1"/>
  <c r="AA769" i="1"/>
  <c r="Y769" i="1"/>
  <c r="Z777" i="1"/>
  <c r="AA777" i="1"/>
  <c r="Y777" i="1"/>
  <c r="Z789" i="1"/>
  <c r="AA789" i="1"/>
  <c r="Y789" i="1"/>
  <c r="Z803" i="1"/>
  <c r="AA803" i="1"/>
  <c r="Y803" i="1"/>
  <c r="Z240" i="1"/>
  <c r="AA240" i="1"/>
  <c r="Y240" i="1"/>
  <c r="Z249" i="1"/>
  <c r="AA249" i="1"/>
  <c r="Y249" i="1"/>
  <c r="Z822" i="1"/>
  <c r="AA822" i="1"/>
  <c r="Y822" i="1"/>
  <c r="Z267" i="1"/>
  <c r="AA267" i="1"/>
  <c r="Y267" i="1"/>
  <c r="Z832" i="1"/>
  <c r="AA832" i="1"/>
  <c r="Y832" i="1"/>
  <c r="Z844" i="1"/>
  <c r="AA844" i="1"/>
  <c r="Y844" i="1"/>
  <c r="Z859" i="1"/>
  <c r="AA859" i="1"/>
  <c r="Y859" i="1"/>
  <c r="Z282" i="1"/>
  <c r="AA282" i="1"/>
  <c r="Y282" i="1"/>
  <c r="Z894" i="1"/>
  <c r="AA894" i="1"/>
  <c r="Y894" i="1"/>
  <c r="Z911" i="1"/>
  <c r="AA911" i="1"/>
  <c r="Y911" i="1"/>
  <c r="Z926" i="1"/>
  <c r="AA926" i="1"/>
  <c r="Y926" i="1"/>
  <c r="Z286" i="1"/>
  <c r="AA286" i="1"/>
  <c r="Y286" i="1"/>
  <c r="Y821" i="1"/>
  <c r="Z821" i="1"/>
  <c r="AA821" i="1"/>
  <c r="Y828" i="1"/>
  <c r="Z828" i="1"/>
  <c r="AA828" i="1"/>
  <c r="Y831" i="1"/>
  <c r="Z831" i="1"/>
  <c r="AA831" i="1"/>
  <c r="Y862" i="1"/>
  <c r="Z862" i="1"/>
  <c r="AA862" i="1"/>
  <c r="Y906" i="1"/>
  <c r="Z906" i="1"/>
  <c r="AA906" i="1"/>
  <c r="Y942" i="1"/>
  <c r="Z942" i="1"/>
  <c r="AA942" i="1"/>
  <c r="AA178" i="1"/>
  <c r="Y178" i="1"/>
  <c r="Z178" i="1"/>
  <c r="AA189" i="1"/>
  <c r="Y189" i="1"/>
  <c r="Z189" i="1"/>
  <c r="Z198" i="1"/>
  <c r="AA198" i="1"/>
  <c r="Y198" i="1"/>
  <c r="Z210" i="1"/>
  <c r="AA210" i="1"/>
  <c r="Y210" i="1"/>
  <c r="Z737" i="1"/>
  <c r="AA737" i="1"/>
  <c r="Y737" i="1"/>
  <c r="Y751" i="1"/>
  <c r="Z751" i="1"/>
  <c r="AA751" i="1"/>
  <c r="Y766" i="1"/>
  <c r="Z766" i="1"/>
  <c r="AA766" i="1"/>
  <c r="Y222" i="1"/>
  <c r="Z222" i="1"/>
  <c r="AA222" i="1"/>
  <c r="Y226" i="1"/>
  <c r="Z226" i="1"/>
  <c r="AA226" i="1"/>
  <c r="Y800" i="1"/>
  <c r="Z800" i="1"/>
  <c r="AA800" i="1"/>
  <c r="Y235" i="1"/>
  <c r="Z235" i="1"/>
  <c r="AA235" i="1"/>
  <c r="Y811" i="1"/>
  <c r="Z811" i="1"/>
  <c r="AA811" i="1"/>
  <c r="Y746" i="1"/>
  <c r="Z746" i="1"/>
  <c r="AA746" i="1"/>
  <c r="Y761" i="1"/>
  <c r="Z761" i="1"/>
  <c r="AA761" i="1"/>
  <c r="Y220" i="1"/>
  <c r="Z220" i="1"/>
  <c r="AA220" i="1"/>
  <c r="Y781" i="1"/>
  <c r="Z781" i="1"/>
  <c r="AA781" i="1"/>
  <c r="Y795" i="1"/>
  <c r="Z795" i="1"/>
  <c r="AA795" i="1"/>
  <c r="Y232" i="1"/>
  <c r="Z232" i="1"/>
  <c r="AA232" i="1"/>
  <c r="Y244" i="1"/>
  <c r="Z244" i="1"/>
  <c r="AA244" i="1"/>
  <c r="Y824" i="1"/>
  <c r="Z824" i="1"/>
  <c r="AA824" i="1"/>
  <c r="Y269" i="1"/>
  <c r="Z269" i="1"/>
  <c r="AA269" i="1"/>
  <c r="Y833" i="1"/>
  <c r="Z833" i="1"/>
  <c r="AA833" i="1"/>
  <c r="Y846" i="1"/>
  <c r="Z846" i="1"/>
  <c r="AA846" i="1"/>
  <c r="Y861" i="1"/>
  <c r="Z861" i="1"/>
  <c r="AA861" i="1"/>
  <c r="Y877" i="1"/>
  <c r="Z877" i="1"/>
  <c r="AA877" i="1"/>
  <c r="Y892" i="1"/>
  <c r="Z892" i="1"/>
  <c r="AA892" i="1"/>
  <c r="Y905" i="1"/>
  <c r="Z905" i="1"/>
  <c r="AA905" i="1"/>
  <c r="Y920" i="1"/>
  <c r="Z920" i="1"/>
  <c r="AA920" i="1"/>
  <c r="Y935" i="1"/>
  <c r="Z935" i="1"/>
  <c r="AA935" i="1"/>
  <c r="AA895" i="1"/>
  <c r="Y895" i="1"/>
  <c r="Z895" i="1"/>
  <c r="AA923" i="1"/>
  <c r="Y923" i="1"/>
  <c r="Z923" i="1"/>
  <c r="Y855" i="1"/>
  <c r="Z855" i="1"/>
  <c r="AA855" i="1"/>
  <c r="Y901" i="1"/>
  <c r="Z901" i="1"/>
  <c r="AA901" i="1"/>
  <c r="Y936" i="1"/>
  <c r="Z936" i="1"/>
  <c r="AA936" i="1"/>
  <c r="AA823" i="1"/>
  <c r="Y823" i="1"/>
  <c r="Z823" i="1"/>
  <c r="AA268" i="1"/>
  <c r="Y268" i="1"/>
  <c r="Z268" i="1"/>
  <c r="AA279" i="1"/>
  <c r="Y279" i="1"/>
  <c r="Z279" i="1"/>
  <c r="AA845" i="1"/>
  <c r="Y845" i="1"/>
  <c r="Z845" i="1"/>
  <c r="AA860" i="1"/>
  <c r="Y860" i="1"/>
  <c r="Z860" i="1"/>
  <c r="AA876" i="1"/>
  <c r="Y876" i="1"/>
  <c r="Z876" i="1"/>
  <c r="AA908" i="1"/>
  <c r="Y908" i="1"/>
  <c r="Z908" i="1"/>
  <c r="AA930" i="1"/>
  <c r="Y930" i="1"/>
  <c r="Z930" i="1"/>
  <c r="Y847" i="1"/>
  <c r="Z847" i="1"/>
  <c r="AA847" i="1"/>
  <c r="Y893" i="1"/>
  <c r="Z893" i="1"/>
  <c r="AA893" i="1"/>
  <c r="AA780" i="1"/>
  <c r="Y780" i="1"/>
  <c r="Z780" i="1"/>
  <c r="AA552" i="1"/>
  <c r="Y552" i="1"/>
  <c r="Z552" i="1"/>
  <c r="Y602" i="1"/>
  <c r="Z602" i="1"/>
  <c r="AA602" i="1"/>
  <c r="Y587" i="1"/>
  <c r="Z587" i="1"/>
  <c r="AA587" i="1"/>
  <c r="Y597" i="1"/>
  <c r="Z597" i="1"/>
  <c r="AA597" i="1"/>
  <c r="Z710" i="1"/>
  <c r="AA710" i="1"/>
  <c r="Y710" i="1"/>
  <c r="AA341" i="1"/>
  <c r="Y341" i="1"/>
  <c r="Z341" i="1"/>
  <c r="AA808" i="1"/>
  <c r="Y808" i="1"/>
  <c r="Z808" i="1"/>
  <c r="Z623" i="1"/>
  <c r="AA623" i="1"/>
  <c r="Y623" i="1"/>
  <c r="AA687" i="1"/>
  <c r="Y687" i="1"/>
  <c r="Z687" i="1"/>
  <c r="AA219" i="1"/>
  <c r="Y219" i="1"/>
  <c r="Z219" i="1"/>
  <c r="Z871" i="1"/>
  <c r="AA871" i="1"/>
  <c r="Y871" i="1"/>
  <c r="AA660" i="1"/>
  <c r="Y660" i="1"/>
  <c r="Z660" i="1"/>
  <c r="Y739" i="1"/>
  <c r="Z739" i="1"/>
  <c r="AA739" i="1"/>
  <c r="AA225" i="1"/>
  <c r="Y225" i="1"/>
  <c r="Z225" i="1"/>
  <c r="Y582" i="1"/>
  <c r="Z582" i="1"/>
  <c r="AA582" i="1"/>
  <c r="Z481" i="1"/>
  <c r="AA481" i="1"/>
  <c r="Y481" i="1"/>
  <c r="Z144" i="1"/>
  <c r="AA144" i="1"/>
  <c r="Y144" i="1"/>
  <c r="AA110" i="1"/>
  <c r="Y110" i="1"/>
  <c r="Z110" i="1"/>
  <c r="Z392" i="1"/>
  <c r="AA392" i="1"/>
  <c r="Y392" i="1"/>
  <c r="Z359" i="1"/>
  <c r="Y359" i="1"/>
  <c r="AA359" i="1"/>
  <c r="Y167" i="1"/>
  <c r="Z167" i="1"/>
  <c r="AA167" i="1"/>
  <c r="Z469" i="1"/>
  <c r="AA469" i="1"/>
  <c r="Y469" i="1"/>
  <c r="Z138" i="1"/>
  <c r="AA138" i="1"/>
  <c r="Y138" i="1"/>
  <c r="AA399" i="1"/>
  <c r="Y399" i="1"/>
  <c r="Z399" i="1"/>
  <c r="AA89" i="1"/>
  <c r="Y89" i="1"/>
  <c r="Z89" i="1"/>
  <c r="Z45" i="1"/>
  <c r="AA45" i="1"/>
  <c r="Y45" i="1"/>
  <c r="Y589" i="1"/>
  <c r="Z589" i="1"/>
  <c r="AA589" i="1"/>
  <c r="Z457" i="1"/>
  <c r="AA457" i="1"/>
  <c r="Y457" i="1"/>
  <c r="Z136" i="1"/>
  <c r="AA136" i="1"/>
  <c r="Y136" i="1"/>
  <c r="AA401" i="1"/>
  <c r="Y401" i="1"/>
  <c r="Z401" i="1"/>
  <c r="Z73" i="1"/>
  <c r="Y73" i="1"/>
  <c r="AA73" i="1"/>
  <c r="Z29" i="1"/>
  <c r="Y29" i="1"/>
  <c r="AA29" i="1"/>
  <c r="AA537" i="1"/>
  <c r="Y537" i="1"/>
  <c r="Z537" i="1"/>
  <c r="Z453" i="1"/>
  <c r="AA453" i="1"/>
  <c r="Y453" i="1"/>
  <c r="Y129" i="1"/>
  <c r="Z129" i="1"/>
  <c r="AA129" i="1"/>
  <c r="AA369" i="1"/>
  <c r="Y369" i="1"/>
  <c r="Z369" i="1"/>
  <c r="Z38" i="1"/>
  <c r="Y38" i="1"/>
  <c r="AA38" i="1"/>
  <c r="AA634" i="1"/>
  <c r="Y634" i="1"/>
  <c r="Z634" i="1"/>
  <c r="Z715" i="1"/>
  <c r="AA715" i="1"/>
  <c r="Y715" i="1"/>
  <c r="Y941" i="1"/>
  <c r="Z941" i="1"/>
  <c r="AA941" i="1"/>
  <c r="AA243" i="1"/>
  <c r="Y243" i="1"/>
  <c r="Z243" i="1"/>
  <c r="Y20" i="1"/>
  <c r="Z20" i="1"/>
  <c r="AA20" i="1"/>
  <c r="Y352" i="1"/>
  <c r="Z352" i="1"/>
  <c r="AA352" i="1"/>
  <c r="Y394" i="1"/>
  <c r="Z394" i="1"/>
  <c r="AA394" i="1"/>
  <c r="Y64" i="1"/>
  <c r="Z64" i="1"/>
  <c r="AA64" i="1"/>
  <c r="AA81" i="1"/>
  <c r="Y81" i="1"/>
  <c r="Z81" i="1"/>
  <c r="AA46" i="1"/>
  <c r="Y46" i="1"/>
  <c r="Z46" i="1"/>
  <c r="Y370" i="1"/>
  <c r="Z370" i="1"/>
  <c r="AA370" i="1"/>
  <c r="Z395" i="1"/>
  <c r="AA395" i="1"/>
  <c r="Y395" i="1"/>
  <c r="Y435" i="1"/>
  <c r="Z435" i="1"/>
  <c r="AA435" i="1"/>
  <c r="Y468" i="1"/>
  <c r="Z468" i="1"/>
  <c r="AA468" i="1"/>
  <c r="Y116" i="1"/>
  <c r="Z116" i="1"/>
  <c r="AA116" i="1"/>
  <c r="Y137" i="1"/>
  <c r="Z137" i="1"/>
  <c r="AA137" i="1"/>
  <c r="Y490" i="1"/>
  <c r="Z490" i="1"/>
  <c r="AA490" i="1"/>
  <c r="AA426" i="1"/>
  <c r="Y426" i="1"/>
  <c r="Z426" i="1"/>
  <c r="AA156" i="1"/>
  <c r="Y156" i="1"/>
  <c r="Z156" i="1"/>
  <c r="AA317" i="1"/>
  <c r="Y317" i="1"/>
  <c r="Z317" i="1"/>
  <c r="Z555" i="1"/>
  <c r="AA555" i="1"/>
  <c r="Y555" i="1"/>
  <c r="AA168" i="1"/>
  <c r="Y168" i="1"/>
  <c r="Z168" i="1"/>
  <c r="Y513" i="1"/>
  <c r="Z513" i="1"/>
  <c r="AA513" i="1"/>
  <c r="Z574" i="1"/>
  <c r="AA574" i="1"/>
  <c r="Y574" i="1"/>
  <c r="AA489" i="1"/>
  <c r="Y489" i="1"/>
  <c r="Z489" i="1"/>
  <c r="Y549" i="1"/>
  <c r="Z549" i="1"/>
  <c r="AA549" i="1"/>
  <c r="Y169" i="1"/>
  <c r="Z169" i="1"/>
  <c r="AA169" i="1"/>
  <c r="Y491" i="1"/>
  <c r="Z491" i="1"/>
  <c r="AA491" i="1"/>
  <c r="Z641" i="1"/>
  <c r="AA641" i="1"/>
  <c r="Y641" i="1"/>
  <c r="Z334" i="1"/>
  <c r="AA334" i="1"/>
  <c r="Y334" i="1"/>
  <c r="Y338" i="1"/>
  <c r="Z338" i="1"/>
  <c r="AA338" i="1"/>
  <c r="Y24" i="1"/>
  <c r="Z24" i="1"/>
  <c r="AA24" i="1"/>
  <c r="Y44" i="1"/>
  <c r="Z44" i="1"/>
  <c r="AA44" i="1"/>
  <c r="Z299" i="1"/>
  <c r="AA299" i="1"/>
  <c r="Y299" i="1"/>
  <c r="AA52" i="1"/>
  <c r="Y52" i="1"/>
  <c r="Z52" i="1"/>
  <c r="AA67" i="1"/>
  <c r="Y67" i="1"/>
  <c r="Z67" i="1"/>
  <c r="Z85" i="1"/>
  <c r="AA85" i="1"/>
  <c r="Y85" i="1"/>
  <c r="Y367" i="1"/>
  <c r="Z367" i="1"/>
  <c r="AA367" i="1"/>
  <c r="Y381" i="1"/>
  <c r="Z381" i="1"/>
  <c r="AA381" i="1"/>
  <c r="Y393" i="1"/>
  <c r="Z393" i="1"/>
  <c r="AA393" i="1"/>
  <c r="AA16" i="1"/>
  <c r="Y16" i="1"/>
  <c r="Z16" i="1"/>
  <c r="AA30" i="1"/>
  <c r="Y30" i="1"/>
  <c r="Z30" i="1"/>
  <c r="AA35" i="1"/>
  <c r="Y35" i="1"/>
  <c r="Z35" i="1"/>
  <c r="AA48" i="1"/>
  <c r="Y48" i="1"/>
  <c r="Z48" i="1"/>
  <c r="AA59" i="1"/>
  <c r="Y59" i="1"/>
  <c r="Z59" i="1"/>
  <c r="AA74" i="1"/>
  <c r="Y74" i="1"/>
  <c r="Z74" i="1"/>
  <c r="AA293" i="1"/>
  <c r="Z293" i="1"/>
  <c r="Y293" i="1"/>
  <c r="Y374" i="1"/>
  <c r="Z374" i="1"/>
  <c r="AA374" i="1"/>
  <c r="AA386" i="1"/>
  <c r="Y386" i="1"/>
  <c r="Z386" i="1"/>
  <c r="AA97" i="1"/>
  <c r="Y97" i="1"/>
  <c r="Z97" i="1"/>
  <c r="Y103" i="1"/>
  <c r="Z103" i="1"/>
  <c r="AA103" i="1"/>
  <c r="Y101" i="1"/>
  <c r="Z101" i="1"/>
  <c r="AA101" i="1"/>
  <c r="Z404" i="1"/>
  <c r="AA404" i="1"/>
  <c r="Y404" i="1"/>
  <c r="Z411" i="1"/>
  <c r="AA411" i="1"/>
  <c r="Y411" i="1"/>
  <c r="Z122" i="1"/>
  <c r="AA122" i="1"/>
  <c r="Y122" i="1"/>
  <c r="Y954" i="1"/>
  <c r="Z954" i="1"/>
  <c r="AA954" i="1"/>
  <c r="Y308" i="1"/>
  <c r="Z308" i="1"/>
  <c r="AA308" i="1"/>
  <c r="Y312" i="1"/>
  <c r="Z312" i="1"/>
  <c r="AA312" i="1"/>
  <c r="Y154" i="1"/>
  <c r="Z154" i="1"/>
  <c r="AA154" i="1"/>
  <c r="Y456" i="1"/>
  <c r="Z456" i="1"/>
  <c r="AA456" i="1"/>
  <c r="Y472" i="1"/>
  <c r="Z472" i="1"/>
  <c r="AA472" i="1"/>
  <c r="Y78" i="1"/>
  <c r="Z78" i="1"/>
  <c r="AA78" i="1"/>
  <c r="Z397" i="1"/>
  <c r="AA397" i="1"/>
  <c r="Y397" i="1"/>
  <c r="Y403" i="1"/>
  <c r="Z403" i="1"/>
  <c r="AA403" i="1"/>
  <c r="Y118" i="1"/>
  <c r="Z118" i="1"/>
  <c r="AA118" i="1"/>
  <c r="Y422" i="1"/>
  <c r="Z422" i="1"/>
  <c r="AA422" i="1"/>
  <c r="Y134" i="1"/>
  <c r="Z134" i="1"/>
  <c r="AA134" i="1"/>
  <c r="Y307" i="1"/>
  <c r="Z307" i="1"/>
  <c r="AA307" i="1"/>
  <c r="Y442" i="1"/>
  <c r="Z442" i="1"/>
  <c r="AA442" i="1"/>
  <c r="Y157" i="1"/>
  <c r="Z157" i="1"/>
  <c r="AA157" i="1"/>
  <c r="Y463" i="1"/>
  <c r="Z463" i="1"/>
  <c r="AA463" i="1"/>
  <c r="Y479" i="1"/>
  <c r="Z479" i="1"/>
  <c r="AA479" i="1"/>
  <c r="Y492" i="1"/>
  <c r="Z492" i="1"/>
  <c r="AA492" i="1"/>
  <c r="Y400" i="1"/>
  <c r="Z400" i="1"/>
  <c r="AA400" i="1"/>
  <c r="Y406" i="1"/>
  <c r="Z406" i="1"/>
  <c r="AA406" i="1"/>
  <c r="Y415" i="1"/>
  <c r="Z415" i="1"/>
  <c r="AA415" i="1"/>
  <c r="Y127" i="1"/>
  <c r="Z127" i="1"/>
  <c r="AA127" i="1"/>
  <c r="AA306" i="1"/>
  <c r="Y306" i="1"/>
  <c r="Z306" i="1"/>
  <c r="AA440" i="1"/>
  <c r="Y440" i="1"/>
  <c r="Z440" i="1"/>
  <c r="AA445" i="1"/>
  <c r="Y445" i="1"/>
  <c r="Z445" i="1"/>
  <c r="AA454" i="1"/>
  <c r="Y454" i="1"/>
  <c r="Z454" i="1"/>
  <c r="AA466" i="1"/>
  <c r="Y466" i="1"/>
  <c r="Z466" i="1"/>
  <c r="AA482" i="1"/>
  <c r="Y482" i="1"/>
  <c r="Z482" i="1"/>
  <c r="Y149" i="1"/>
  <c r="Z149" i="1"/>
  <c r="AA149" i="1"/>
  <c r="Z498" i="1"/>
  <c r="AA498" i="1"/>
  <c r="Y498" i="1"/>
  <c r="Z514" i="1"/>
  <c r="AA514" i="1"/>
  <c r="Y514" i="1"/>
  <c r="Z530" i="1"/>
  <c r="AA530" i="1"/>
  <c r="Y530" i="1"/>
  <c r="Z544" i="1"/>
  <c r="AA544" i="1"/>
  <c r="Y544" i="1"/>
  <c r="Z559" i="1"/>
  <c r="AA559" i="1"/>
  <c r="Y559" i="1"/>
  <c r="AA575" i="1"/>
  <c r="Y575" i="1"/>
  <c r="Z575" i="1"/>
  <c r="AA588" i="1"/>
  <c r="Y588" i="1"/>
  <c r="Z588" i="1"/>
  <c r="AA170" i="1"/>
  <c r="Y170" i="1"/>
  <c r="Z170" i="1"/>
  <c r="AA611" i="1"/>
  <c r="Y611" i="1"/>
  <c r="Z611" i="1"/>
  <c r="AA624" i="1"/>
  <c r="Y624" i="1"/>
  <c r="Z624" i="1"/>
  <c r="Y501" i="1"/>
  <c r="Z501" i="1"/>
  <c r="AA501" i="1"/>
  <c r="Y517" i="1"/>
  <c r="Z517" i="1"/>
  <c r="AA517" i="1"/>
  <c r="Y533" i="1"/>
  <c r="Z533" i="1"/>
  <c r="AA533" i="1"/>
  <c r="Y547" i="1"/>
  <c r="Z547" i="1"/>
  <c r="AA547" i="1"/>
  <c r="Y562" i="1"/>
  <c r="Z562" i="1"/>
  <c r="AA562" i="1"/>
  <c r="Z578" i="1"/>
  <c r="AA578" i="1"/>
  <c r="Y578" i="1"/>
  <c r="Z166" i="1"/>
  <c r="AA166" i="1"/>
  <c r="Y166" i="1"/>
  <c r="Z603" i="1"/>
  <c r="AA603" i="1"/>
  <c r="Y603" i="1"/>
  <c r="Z618" i="1"/>
  <c r="AA618" i="1"/>
  <c r="Y618" i="1"/>
  <c r="Z316" i="1"/>
  <c r="AA316" i="1"/>
  <c r="Y316" i="1"/>
  <c r="Y508" i="1"/>
  <c r="Z508" i="1"/>
  <c r="AA508" i="1"/>
  <c r="Y524" i="1"/>
  <c r="Z524" i="1"/>
  <c r="AA524" i="1"/>
  <c r="Y538" i="1"/>
  <c r="Z538" i="1"/>
  <c r="AA538" i="1"/>
  <c r="Y553" i="1"/>
  <c r="Z553" i="1"/>
  <c r="AA553" i="1"/>
  <c r="Y569" i="1"/>
  <c r="Z569" i="1"/>
  <c r="AA569" i="1"/>
  <c r="Y590" i="1"/>
  <c r="Z590" i="1"/>
  <c r="AA590" i="1"/>
  <c r="Y320" i="1"/>
  <c r="Z320" i="1"/>
  <c r="AA320" i="1"/>
  <c r="Y617" i="1"/>
  <c r="Z617" i="1"/>
  <c r="AA617" i="1"/>
  <c r="AA495" i="1"/>
  <c r="Y495" i="1"/>
  <c r="Z495" i="1"/>
  <c r="AA511" i="1"/>
  <c r="Y511" i="1"/>
  <c r="Z511" i="1"/>
  <c r="Y628" i="1"/>
  <c r="Z628" i="1"/>
  <c r="AA628" i="1"/>
  <c r="Z621" i="1"/>
  <c r="AA621" i="1"/>
  <c r="Y621" i="1"/>
  <c r="Z626" i="1"/>
  <c r="AA626" i="1"/>
  <c r="Y626" i="1"/>
  <c r="Z633" i="1"/>
  <c r="AA633" i="1"/>
  <c r="Y633" i="1"/>
  <c r="Z645" i="1"/>
  <c r="AA645" i="1"/>
  <c r="Y645" i="1"/>
  <c r="Z179" i="1"/>
  <c r="AA179" i="1"/>
  <c r="Y179" i="1"/>
  <c r="Z663" i="1"/>
  <c r="AA663" i="1"/>
  <c r="Y663" i="1"/>
  <c r="Z676" i="1"/>
  <c r="AA676" i="1"/>
  <c r="Y676" i="1"/>
  <c r="Z194" i="1"/>
  <c r="AA194" i="1"/>
  <c r="Y194" i="1"/>
  <c r="Y200" i="1"/>
  <c r="Z200" i="1"/>
  <c r="AA200" i="1"/>
  <c r="Y208" i="1"/>
  <c r="Z208" i="1"/>
  <c r="AA208" i="1"/>
  <c r="Y714" i="1"/>
  <c r="Z714" i="1"/>
  <c r="AA714" i="1"/>
  <c r="Y726" i="1"/>
  <c r="Z726" i="1"/>
  <c r="AA726" i="1"/>
  <c r="Y612" i="1"/>
  <c r="Z612" i="1"/>
  <c r="AA612" i="1"/>
  <c r="Y175" i="1"/>
  <c r="Z175" i="1"/>
  <c r="AA175" i="1"/>
  <c r="Y644" i="1"/>
  <c r="Z644" i="1"/>
  <c r="AA644" i="1"/>
  <c r="Y656" i="1"/>
  <c r="Z656" i="1"/>
  <c r="AA656" i="1"/>
  <c r="Y662" i="1"/>
  <c r="Z662" i="1"/>
  <c r="AA662" i="1"/>
  <c r="Y675" i="1"/>
  <c r="Z675" i="1"/>
  <c r="AA675" i="1"/>
  <c r="Y193" i="1"/>
  <c r="Z193" i="1"/>
  <c r="AA193" i="1"/>
  <c r="Y693" i="1"/>
  <c r="Z693" i="1"/>
  <c r="AA693" i="1"/>
  <c r="Y701" i="1"/>
  <c r="Z701" i="1"/>
  <c r="AA701" i="1"/>
  <c r="Y713" i="1"/>
  <c r="Z713" i="1"/>
  <c r="AA713" i="1"/>
  <c r="Y725" i="1"/>
  <c r="Z725" i="1"/>
  <c r="AA725" i="1"/>
  <c r="Y339" i="1"/>
  <c r="Z339" i="1"/>
  <c r="AA339" i="1"/>
  <c r="Y636" i="1"/>
  <c r="Z636" i="1"/>
  <c r="AA636" i="1"/>
  <c r="Y650" i="1"/>
  <c r="Z650" i="1"/>
  <c r="AA650" i="1"/>
  <c r="Y183" i="1"/>
  <c r="Z183" i="1"/>
  <c r="AA183" i="1"/>
  <c r="Y668" i="1"/>
  <c r="Z668" i="1"/>
  <c r="AA668" i="1"/>
  <c r="Y680" i="1"/>
  <c r="Z680" i="1"/>
  <c r="AA680" i="1"/>
  <c r="Y336" i="1"/>
  <c r="Z336" i="1"/>
  <c r="AA336" i="1"/>
  <c r="AA696" i="1"/>
  <c r="Y696" i="1"/>
  <c r="Z696" i="1"/>
  <c r="AA707" i="1"/>
  <c r="Y707" i="1"/>
  <c r="Z707" i="1"/>
  <c r="AA717" i="1"/>
  <c r="Y717" i="1"/>
  <c r="Z717" i="1"/>
  <c r="AA732" i="1"/>
  <c r="Y732" i="1"/>
  <c r="Z732" i="1"/>
  <c r="Z744" i="1"/>
  <c r="AA744" i="1"/>
  <c r="Y744" i="1"/>
  <c r="Z759" i="1"/>
  <c r="AA759" i="1"/>
  <c r="Y759" i="1"/>
  <c r="Z218" i="1"/>
  <c r="AA218" i="1"/>
  <c r="Y218" i="1"/>
  <c r="Z779" i="1"/>
  <c r="AA779" i="1"/>
  <c r="Y779" i="1"/>
  <c r="Z793" i="1"/>
  <c r="AA793" i="1"/>
  <c r="Y793" i="1"/>
  <c r="Z230" i="1"/>
  <c r="AA230" i="1"/>
  <c r="Y230" i="1"/>
  <c r="Z242" i="1"/>
  <c r="AA242" i="1"/>
  <c r="Y242" i="1"/>
  <c r="Z252" i="1"/>
  <c r="AA252" i="1"/>
  <c r="Y252" i="1"/>
  <c r="Z826" i="1"/>
  <c r="AA826" i="1"/>
  <c r="Y826" i="1"/>
  <c r="Z271" i="1"/>
  <c r="AA271" i="1"/>
  <c r="Y271" i="1"/>
  <c r="Z834" i="1"/>
  <c r="AA834" i="1"/>
  <c r="Y834" i="1"/>
  <c r="Z848" i="1"/>
  <c r="AA848" i="1"/>
  <c r="Y848" i="1"/>
  <c r="Z863" i="1"/>
  <c r="AA863" i="1"/>
  <c r="Y863" i="1"/>
  <c r="Z882" i="1"/>
  <c r="AA882" i="1"/>
  <c r="Y882" i="1"/>
  <c r="Z898" i="1"/>
  <c r="AA898" i="1"/>
  <c r="Y898" i="1"/>
  <c r="Z914" i="1"/>
  <c r="AA914" i="1"/>
  <c r="Y914" i="1"/>
  <c r="Z929" i="1"/>
  <c r="AA929" i="1"/>
  <c r="Y929" i="1"/>
  <c r="Z943" i="1"/>
  <c r="AA943" i="1"/>
  <c r="Y943" i="1"/>
  <c r="Y825" i="1"/>
  <c r="Z825" i="1"/>
  <c r="AA825" i="1"/>
  <c r="Y270" i="1"/>
  <c r="Z270" i="1"/>
  <c r="AA270" i="1"/>
  <c r="Y280" i="1"/>
  <c r="Z280" i="1"/>
  <c r="AA280" i="1"/>
  <c r="Y874" i="1"/>
  <c r="Z874" i="1"/>
  <c r="AA874" i="1"/>
  <c r="Y917" i="1"/>
  <c r="Z917" i="1"/>
  <c r="AA917" i="1"/>
  <c r="AA177" i="1"/>
  <c r="Y177" i="1"/>
  <c r="Z177" i="1"/>
  <c r="AA182" i="1"/>
  <c r="Y182" i="1"/>
  <c r="Z182" i="1"/>
  <c r="AA679" i="1"/>
  <c r="Y679" i="1"/>
  <c r="Z679" i="1"/>
  <c r="Z695" i="1"/>
  <c r="AA695" i="1"/>
  <c r="Y695" i="1"/>
  <c r="Z213" i="1"/>
  <c r="AA213" i="1"/>
  <c r="Y213" i="1"/>
  <c r="Z740" i="1"/>
  <c r="AA740" i="1"/>
  <c r="Y740" i="1"/>
  <c r="Y754" i="1"/>
  <c r="Z754" i="1"/>
  <c r="AA754" i="1"/>
  <c r="Y217" i="1"/>
  <c r="Z217" i="1"/>
  <c r="AA217" i="1"/>
  <c r="Y776" i="1"/>
  <c r="Z776" i="1"/>
  <c r="AA776" i="1"/>
  <c r="Y788" i="1"/>
  <c r="Z788" i="1"/>
  <c r="AA788" i="1"/>
  <c r="Y802" i="1"/>
  <c r="Z802" i="1"/>
  <c r="AA802" i="1"/>
  <c r="Y239" i="1"/>
  <c r="Z239" i="1"/>
  <c r="AA239" i="1"/>
  <c r="Y814" i="1"/>
  <c r="Z814" i="1"/>
  <c r="AA814" i="1"/>
  <c r="Y750" i="1"/>
  <c r="Z750" i="1"/>
  <c r="AA750" i="1"/>
  <c r="Y765" i="1"/>
  <c r="Z765" i="1"/>
  <c r="AA765" i="1"/>
  <c r="Y343" i="1"/>
  <c r="Z343" i="1"/>
  <c r="AA343" i="1"/>
  <c r="Y784" i="1"/>
  <c r="Z784" i="1"/>
  <c r="AA784" i="1"/>
  <c r="Y799" i="1"/>
  <c r="Z799" i="1"/>
  <c r="AA799" i="1"/>
  <c r="Y234" i="1"/>
  <c r="Z234" i="1"/>
  <c r="AA234" i="1"/>
  <c r="Y247" i="1"/>
  <c r="Z247" i="1"/>
  <c r="AA247" i="1"/>
  <c r="Y816" i="1"/>
  <c r="Z816" i="1"/>
  <c r="AA816" i="1"/>
  <c r="Y258" i="1"/>
  <c r="Z258" i="1"/>
  <c r="AA258" i="1"/>
  <c r="Y273" i="1"/>
  <c r="Z273" i="1"/>
  <c r="AA273" i="1"/>
  <c r="Y835" i="1"/>
  <c r="Z835" i="1"/>
  <c r="AA835" i="1"/>
  <c r="Y850" i="1"/>
  <c r="Z850" i="1"/>
  <c r="AA850" i="1"/>
  <c r="Y865" i="1"/>
  <c r="Z865" i="1"/>
  <c r="AA865" i="1"/>
  <c r="Y880" i="1"/>
  <c r="Z880" i="1"/>
  <c r="AA880" i="1"/>
  <c r="Y896" i="1"/>
  <c r="Z896" i="1"/>
  <c r="AA896" i="1"/>
  <c r="Y909" i="1"/>
  <c r="Z909" i="1"/>
  <c r="AA909" i="1"/>
  <c r="Y924" i="1"/>
  <c r="Z924" i="1"/>
  <c r="AA924" i="1"/>
  <c r="Y939" i="1"/>
  <c r="Z939" i="1"/>
  <c r="AA939" i="1"/>
  <c r="AA284" i="1"/>
  <c r="Y284" i="1"/>
  <c r="Z284" i="1"/>
  <c r="AA934" i="1"/>
  <c r="Y934" i="1"/>
  <c r="Z934" i="1"/>
  <c r="Y866" i="1"/>
  <c r="Z866" i="1"/>
  <c r="AA866" i="1"/>
  <c r="Y910" i="1"/>
  <c r="Z910" i="1"/>
  <c r="AA910" i="1"/>
  <c r="AA253" i="1"/>
  <c r="Y253" i="1"/>
  <c r="Z253" i="1"/>
  <c r="AA827" i="1"/>
  <c r="Y827" i="1"/>
  <c r="Z827" i="1"/>
  <c r="AA272" i="1"/>
  <c r="Y272" i="1"/>
  <c r="Z272" i="1"/>
  <c r="AA281" i="1"/>
  <c r="Y281" i="1"/>
  <c r="Z281" i="1"/>
  <c r="AA849" i="1"/>
  <c r="Y849" i="1"/>
  <c r="Z849" i="1"/>
  <c r="AA864" i="1"/>
  <c r="Y864" i="1"/>
  <c r="Z864" i="1"/>
  <c r="AA883" i="1"/>
  <c r="Y883" i="1"/>
  <c r="Z883" i="1"/>
  <c r="AA285" i="1"/>
  <c r="Y285" i="1"/>
  <c r="Z285" i="1"/>
  <c r="AA938" i="1"/>
  <c r="Y938" i="1"/>
  <c r="Z938" i="1"/>
  <c r="Y346" i="1"/>
  <c r="Z346" i="1"/>
  <c r="AA346" i="1"/>
  <c r="Y903" i="1"/>
  <c r="Z903" i="1"/>
  <c r="AA903" i="1"/>
  <c r="Y953" i="1"/>
  <c r="Z953" i="1"/>
  <c r="AA953" i="1"/>
  <c r="Z292" i="1"/>
  <c r="Y292" i="1"/>
  <c r="AA292" i="1"/>
  <c r="Y72" i="1"/>
  <c r="Z72" i="1"/>
  <c r="AA72" i="1"/>
  <c r="AA162" i="1"/>
  <c r="Y162" i="1"/>
  <c r="Z162" i="1"/>
  <c r="AA652" i="1"/>
  <c r="Y652" i="1"/>
  <c r="Z652" i="1"/>
  <c r="Z734" i="1"/>
  <c r="AA734" i="1"/>
  <c r="Y734" i="1"/>
  <c r="AA957" i="1"/>
  <c r="Y957" i="1"/>
  <c r="Z957" i="1"/>
  <c r="AA248" i="1"/>
  <c r="Y248" i="1"/>
  <c r="Z248" i="1"/>
  <c r="AA174" i="1"/>
  <c r="Y174" i="1"/>
  <c r="Z174" i="1"/>
  <c r="Z702" i="1"/>
  <c r="AA702" i="1"/>
  <c r="Y702" i="1"/>
  <c r="AA794" i="1"/>
  <c r="Y794" i="1"/>
  <c r="Z794" i="1"/>
  <c r="Y599" i="1"/>
  <c r="Z599" i="1"/>
  <c r="AA599" i="1"/>
  <c r="AA192" i="1"/>
  <c r="Y192" i="1"/>
  <c r="Z192" i="1"/>
  <c r="AA749" i="1"/>
  <c r="Y749" i="1"/>
  <c r="Z749" i="1"/>
  <c r="Z904" i="1"/>
  <c r="AA904" i="1"/>
  <c r="Y904" i="1"/>
  <c r="AA560" i="1"/>
  <c r="Y560" i="1"/>
  <c r="Z560" i="1"/>
  <c r="Z465" i="1"/>
  <c r="AA465" i="1"/>
  <c r="Y465" i="1"/>
  <c r="Z433" i="1"/>
  <c r="AA433" i="1"/>
  <c r="Y433" i="1"/>
  <c r="AA302" i="1"/>
  <c r="Y302" i="1"/>
  <c r="Z302" i="1"/>
  <c r="AA373" i="1"/>
  <c r="Y373" i="1"/>
  <c r="Z373" i="1"/>
  <c r="Z288" i="1"/>
  <c r="Y288" i="1"/>
  <c r="AA288" i="1"/>
  <c r="Y586" i="1"/>
  <c r="Z586" i="1"/>
  <c r="AA586" i="1"/>
  <c r="Z160" i="1"/>
  <c r="AA160" i="1"/>
  <c r="Y160" i="1"/>
  <c r="Z135" i="1"/>
  <c r="AA135" i="1"/>
  <c r="Y135" i="1"/>
  <c r="Y98" i="1"/>
  <c r="Z98" i="1"/>
  <c r="AA98" i="1"/>
  <c r="Z83" i="1"/>
  <c r="AA83" i="1"/>
  <c r="Y83" i="1"/>
  <c r="Z354" i="1"/>
  <c r="AA354" i="1"/>
  <c r="Y354" i="1"/>
  <c r="Y576" i="1"/>
  <c r="Z576" i="1"/>
  <c r="AA576" i="1"/>
  <c r="Z450" i="1"/>
  <c r="AA450" i="1"/>
  <c r="Y450" i="1"/>
  <c r="AA423" i="1"/>
  <c r="Y423" i="1"/>
  <c r="Z423" i="1"/>
  <c r="AA91" i="1"/>
  <c r="Y91" i="1"/>
  <c r="Z91" i="1"/>
  <c r="Z58" i="1"/>
  <c r="Y58" i="1"/>
  <c r="AA58" i="1"/>
  <c r="Z15" i="1"/>
  <c r="Y15" i="1"/>
  <c r="AA15" i="1"/>
  <c r="AA527" i="1"/>
  <c r="Y527" i="1"/>
  <c r="Z527" i="1"/>
  <c r="Z151" i="1"/>
  <c r="AA151" i="1"/>
  <c r="Y151" i="1"/>
  <c r="AA121" i="1"/>
  <c r="Y121" i="1"/>
  <c r="Z121" i="1"/>
  <c r="Z77" i="1"/>
  <c r="Y77" i="1"/>
  <c r="AA77" i="1"/>
  <c r="Z287" i="1"/>
  <c r="Y287" i="1"/>
  <c r="AA287" i="1"/>
  <c r="AA180" i="1"/>
  <c r="Y180" i="1"/>
  <c r="Z180" i="1"/>
  <c r="AA760" i="1"/>
  <c r="Y760" i="1"/>
  <c r="Z760" i="1"/>
  <c r="AA790" i="1"/>
  <c r="Y790" i="1"/>
  <c r="Z790" i="1"/>
  <c r="AA815" i="1"/>
  <c r="Y815" i="1"/>
  <c r="Z815" i="1"/>
  <c r="Y65" i="1"/>
  <c r="Z65" i="1"/>
  <c r="AA65" i="1"/>
  <c r="Z368" i="1"/>
  <c r="AA368" i="1"/>
  <c r="Y368" i="1"/>
  <c r="Y358" i="1"/>
  <c r="Z358" i="1"/>
  <c r="AA358" i="1"/>
  <c r="Y294" i="1"/>
  <c r="Z294" i="1"/>
  <c r="AA294" i="1"/>
  <c r="AA12" i="1"/>
  <c r="Y12" i="1"/>
  <c r="Z12" i="1"/>
  <c r="AA26" i="1"/>
  <c r="Y26" i="1"/>
  <c r="Z26" i="1"/>
  <c r="AA70" i="1"/>
  <c r="Y70" i="1"/>
  <c r="Z70" i="1"/>
  <c r="AA94" i="1"/>
  <c r="Y94" i="1"/>
  <c r="Z94" i="1"/>
  <c r="AA8" i="1"/>
  <c r="Y8" i="1"/>
  <c r="Z8" i="1"/>
  <c r="Z419" i="1"/>
  <c r="AA419" i="1"/>
  <c r="Y419" i="1"/>
  <c r="Y446" i="1"/>
  <c r="Z446" i="1"/>
  <c r="AA446" i="1"/>
  <c r="AA396" i="1"/>
  <c r="Y396" i="1"/>
  <c r="Z396" i="1"/>
  <c r="Y305" i="1"/>
  <c r="Z305" i="1"/>
  <c r="AA305" i="1"/>
  <c r="Y451" i="1"/>
  <c r="Z451" i="1"/>
  <c r="AA451" i="1"/>
  <c r="Y111" i="1"/>
  <c r="Z111" i="1"/>
  <c r="AA111" i="1"/>
  <c r="Y120" i="1"/>
  <c r="Z120" i="1"/>
  <c r="AA120" i="1"/>
  <c r="AA152" i="1"/>
  <c r="Y152" i="1"/>
  <c r="Z152" i="1"/>
  <c r="AA143" i="1"/>
  <c r="Y143" i="1"/>
  <c r="Z143" i="1"/>
  <c r="Z540" i="1"/>
  <c r="AA540" i="1"/>
  <c r="Y540" i="1"/>
  <c r="AA585" i="1"/>
  <c r="Y585" i="1"/>
  <c r="Z585" i="1"/>
  <c r="Y497" i="1"/>
  <c r="Z497" i="1"/>
  <c r="AA497" i="1"/>
  <c r="Y558" i="1"/>
  <c r="Z558" i="1"/>
  <c r="AA558" i="1"/>
  <c r="Z614" i="1"/>
  <c r="AA614" i="1"/>
  <c r="Y614" i="1"/>
  <c r="Y319" i="1"/>
  <c r="Z319" i="1"/>
  <c r="AA319" i="1"/>
  <c r="Y579" i="1"/>
  <c r="Z579" i="1"/>
  <c r="AA579" i="1"/>
  <c r="AA568" i="1"/>
  <c r="Y568" i="1"/>
  <c r="Z568" i="1"/>
  <c r="Z655" i="1"/>
  <c r="AA655" i="1"/>
  <c r="Y655" i="1"/>
  <c r="Z185" i="1"/>
  <c r="AA185" i="1"/>
  <c r="Y185" i="1"/>
  <c r="Y736" i="1"/>
  <c r="Z736" i="1"/>
  <c r="AA736" i="1"/>
  <c r="Y10" i="1"/>
  <c r="Z10" i="1"/>
  <c r="AA10" i="1"/>
  <c r="Y68" i="1"/>
  <c r="Z68" i="1"/>
  <c r="AA68" i="1"/>
  <c r="Y362" i="1"/>
  <c r="Z362" i="1"/>
  <c r="AA362" i="1"/>
  <c r="AA23" i="1"/>
  <c r="Y23" i="1"/>
  <c r="Z23" i="1"/>
  <c r="AA43" i="1"/>
  <c r="Y43" i="1"/>
  <c r="Z43" i="1"/>
  <c r="Y28" i="1"/>
  <c r="Z28" i="1"/>
  <c r="AA28" i="1"/>
  <c r="Y289" i="1"/>
  <c r="Z289" i="1"/>
  <c r="AA289" i="1"/>
  <c r="Y57" i="1"/>
  <c r="Z57" i="1"/>
  <c r="AA57" i="1"/>
  <c r="Y365" i="1"/>
  <c r="Z365" i="1"/>
  <c r="AA365" i="1"/>
  <c r="Z375" i="1"/>
  <c r="AA375" i="1"/>
  <c r="Y375" i="1"/>
  <c r="Y388" i="1"/>
  <c r="Z388" i="1"/>
  <c r="AA388" i="1"/>
  <c r="Z13" i="1"/>
  <c r="AA13" i="1"/>
  <c r="Y13" i="1"/>
  <c r="Z27" i="1"/>
  <c r="AA27" i="1"/>
  <c r="Y27" i="1"/>
  <c r="Z355" i="1"/>
  <c r="AA355" i="1"/>
  <c r="Y355" i="1"/>
  <c r="Z47" i="1"/>
  <c r="AA47" i="1"/>
  <c r="Y47" i="1"/>
  <c r="Z56" i="1"/>
  <c r="AA56" i="1"/>
  <c r="Y56" i="1"/>
  <c r="Z71" i="1"/>
  <c r="AA71" i="1"/>
  <c r="Y71" i="1"/>
  <c r="Y364" i="1"/>
  <c r="Z364" i="1"/>
  <c r="AA364" i="1"/>
  <c r="Y371" i="1"/>
  <c r="Z371" i="1"/>
  <c r="AA371" i="1"/>
  <c r="Y384" i="1"/>
  <c r="Z384" i="1"/>
  <c r="AA384" i="1"/>
  <c r="Y952" i="1"/>
  <c r="Z952" i="1"/>
  <c r="AA952" i="1"/>
  <c r="AA945" i="1"/>
  <c r="Z945" i="1"/>
  <c r="Y945" i="1"/>
  <c r="AA947" i="1"/>
  <c r="Z947" i="1"/>
  <c r="Y947" i="1"/>
  <c r="AA39" i="1"/>
  <c r="Z39" i="1"/>
  <c r="Y39" i="1"/>
  <c r="AA49" i="1"/>
  <c r="Z49" i="1"/>
  <c r="Y49" i="1"/>
  <c r="AA63" i="1"/>
  <c r="Z63" i="1"/>
  <c r="Y63" i="1"/>
  <c r="AA951" i="1"/>
  <c r="Z951" i="1"/>
  <c r="Y951" i="1"/>
  <c r="Y366" i="1"/>
  <c r="Z366" i="1"/>
  <c r="AA366" i="1"/>
  <c r="Y377" i="1"/>
  <c r="Z377" i="1"/>
  <c r="AA377" i="1"/>
  <c r="AA389" i="1"/>
  <c r="Y389" i="1"/>
  <c r="Z389" i="1"/>
  <c r="AA301" i="1"/>
  <c r="Y301" i="1"/>
  <c r="Z301" i="1"/>
  <c r="Y87" i="1"/>
  <c r="AA87" i="1"/>
  <c r="Z87" i="1"/>
  <c r="Z105" i="1"/>
  <c r="AA105" i="1"/>
  <c r="Y105" i="1"/>
  <c r="Z405" i="1"/>
  <c r="AA405" i="1"/>
  <c r="Y405" i="1"/>
  <c r="Z413" i="1"/>
  <c r="AA413" i="1"/>
  <c r="Y413" i="1"/>
  <c r="Z126" i="1"/>
  <c r="AA126" i="1"/>
  <c r="Y126" i="1"/>
  <c r="Y428" i="1"/>
  <c r="Z428" i="1"/>
  <c r="AA428" i="1"/>
  <c r="Y438" i="1"/>
  <c r="Z438" i="1"/>
  <c r="AA438" i="1"/>
  <c r="Y150" i="1"/>
  <c r="Z150" i="1"/>
  <c r="AA150" i="1"/>
  <c r="Y452" i="1"/>
  <c r="Z452" i="1"/>
  <c r="AA452" i="1"/>
  <c r="Y460" i="1"/>
  <c r="Z460" i="1"/>
  <c r="AA460" i="1"/>
  <c r="Y476" i="1"/>
  <c r="Z476" i="1"/>
  <c r="AA476" i="1"/>
  <c r="Y95" i="1"/>
  <c r="Z95" i="1"/>
  <c r="AA95" i="1"/>
  <c r="Y398" i="1"/>
  <c r="Z398" i="1"/>
  <c r="AA398" i="1"/>
  <c r="Y112" i="1"/>
  <c r="Z112" i="1"/>
  <c r="AA112" i="1"/>
  <c r="Y412" i="1"/>
  <c r="Z412" i="1"/>
  <c r="AA412" i="1"/>
  <c r="Y125" i="1"/>
  <c r="Z125" i="1"/>
  <c r="AA125" i="1"/>
  <c r="Y427" i="1"/>
  <c r="Z427" i="1"/>
  <c r="AA427" i="1"/>
  <c r="Y140" i="1"/>
  <c r="Z140" i="1"/>
  <c r="AA140" i="1"/>
  <c r="Y153" i="1"/>
  <c r="Z153" i="1"/>
  <c r="AA153" i="1"/>
  <c r="Y455" i="1"/>
  <c r="Z455" i="1"/>
  <c r="AA455" i="1"/>
  <c r="Y467" i="1"/>
  <c r="Z467" i="1"/>
  <c r="AA467" i="1"/>
  <c r="Y315" i="1"/>
  <c r="Z315" i="1"/>
  <c r="AA315" i="1"/>
  <c r="Z92" i="1"/>
  <c r="AA92" i="1"/>
  <c r="Y92" i="1"/>
  <c r="Y107" i="1"/>
  <c r="Z107" i="1"/>
  <c r="AA107" i="1"/>
  <c r="Y408" i="1"/>
  <c r="Z408" i="1"/>
  <c r="AA408" i="1"/>
  <c r="Y418" i="1"/>
  <c r="Z418" i="1"/>
  <c r="AA418" i="1"/>
  <c r="AA425" i="1"/>
  <c r="Y425" i="1"/>
  <c r="Z425" i="1"/>
  <c r="AA434" i="1"/>
  <c r="Y434" i="1"/>
  <c r="Z434" i="1"/>
  <c r="AA147" i="1"/>
  <c r="Y147" i="1"/>
  <c r="Z147" i="1"/>
  <c r="AA448" i="1"/>
  <c r="Y448" i="1"/>
  <c r="Z448" i="1"/>
  <c r="AA161" i="1"/>
  <c r="Y161" i="1"/>
  <c r="Z161" i="1"/>
  <c r="AA470" i="1"/>
  <c r="Y470" i="1"/>
  <c r="Z470" i="1"/>
  <c r="Y145" i="1"/>
  <c r="Z145" i="1"/>
  <c r="AA145" i="1"/>
  <c r="AA485" i="1"/>
  <c r="Y485" i="1"/>
  <c r="Z485" i="1"/>
  <c r="Z502" i="1"/>
  <c r="AA502" i="1"/>
  <c r="Y502" i="1"/>
  <c r="Z518" i="1"/>
  <c r="AA518" i="1"/>
  <c r="Y518" i="1"/>
  <c r="Z534" i="1"/>
  <c r="AA534" i="1"/>
  <c r="Y534" i="1"/>
  <c r="Z548" i="1"/>
  <c r="AA548" i="1"/>
  <c r="Y548" i="1"/>
  <c r="Z563" i="1"/>
  <c r="AA563" i="1"/>
  <c r="Y563" i="1"/>
  <c r="AA956" i="1"/>
  <c r="Y956" i="1"/>
  <c r="Z956" i="1"/>
  <c r="AA592" i="1"/>
  <c r="Y592" i="1"/>
  <c r="Z592" i="1"/>
  <c r="AA601" i="1"/>
  <c r="Y601" i="1"/>
  <c r="Z601" i="1"/>
  <c r="AA615" i="1"/>
  <c r="Y615" i="1"/>
  <c r="Z615" i="1"/>
  <c r="Y487" i="1"/>
  <c r="Z487" i="1"/>
  <c r="AA487" i="1"/>
  <c r="Y505" i="1"/>
  <c r="Z505" i="1"/>
  <c r="AA505" i="1"/>
  <c r="Y521" i="1"/>
  <c r="Z521" i="1"/>
  <c r="AA521" i="1"/>
  <c r="Y535" i="1"/>
  <c r="Z535" i="1"/>
  <c r="AA535" i="1"/>
  <c r="Y550" i="1"/>
  <c r="Z550" i="1"/>
  <c r="AA550" i="1"/>
  <c r="Y566" i="1"/>
  <c r="Z566" i="1"/>
  <c r="AA566" i="1"/>
  <c r="Z580" i="1"/>
  <c r="AA580" i="1"/>
  <c r="Y580" i="1"/>
  <c r="Z596" i="1"/>
  <c r="AA596" i="1"/>
  <c r="Y596" i="1"/>
  <c r="Z607" i="1"/>
  <c r="AA607" i="1"/>
  <c r="Y607" i="1"/>
  <c r="Z484" i="1"/>
  <c r="AA484" i="1"/>
  <c r="Y484" i="1"/>
  <c r="Y496" i="1"/>
  <c r="Z496" i="1"/>
  <c r="AA496" i="1"/>
  <c r="Y512" i="1"/>
  <c r="Z512" i="1"/>
  <c r="AA512" i="1"/>
  <c r="Y528" i="1"/>
  <c r="Z528" i="1"/>
  <c r="AA528" i="1"/>
  <c r="Y542" i="1"/>
  <c r="Z542" i="1"/>
  <c r="AA542" i="1"/>
  <c r="Y557" i="1"/>
  <c r="Z557" i="1"/>
  <c r="AA557" i="1"/>
  <c r="Y573" i="1"/>
  <c r="Z573" i="1"/>
  <c r="AA573" i="1"/>
  <c r="Y165" i="1"/>
  <c r="Z165" i="1"/>
  <c r="AA165" i="1"/>
  <c r="Y606" i="1"/>
  <c r="Z606" i="1"/>
  <c r="AA606" i="1"/>
  <c r="Y620" i="1"/>
  <c r="Z620" i="1"/>
  <c r="AA620" i="1"/>
  <c r="AA499" i="1"/>
  <c r="Y499" i="1"/>
  <c r="Z499" i="1"/>
  <c r="AA515" i="1"/>
  <c r="Y515" i="1"/>
  <c r="Z515" i="1"/>
  <c r="AA318" i="1"/>
  <c r="Y318" i="1"/>
  <c r="Z318" i="1"/>
  <c r="AA627" i="1"/>
  <c r="Y627" i="1"/>
  <c r="Z627" i="1"/>
  <c r="Y173" i="1"/>
  <c r="Z173" i="1"/>
  <c r="AA173" i="1"/>
  <c r="Z635" i="1"/>
  <c r="AA635" i="1"/>
  <c r="Y635" i="1"/>
  <c r="Z648" i="1"/>
  <c r="AA648" i="1"/>
  <c r="Y648" i="1"/>
  <c r="Z181" i="1"/>
  <c r="AA181" i="1"/>
  <c r="Y181" i="1"/>
  <c r="Z666" i="1"/>
  <c r="AA666" i="1"/>
  <c r="Y666" i="1"/>
  <c r="Z678" i="1"/>
  <c r="AA678" i="1"/>
  <c r="Y678" i="1"/>
  <c r="Z196" i="1"/>
  <c r="AA196" i="1"/>
  <c r="Y196" i="1"/>
  <c r="Y203" i="1"/>
  <c r="Z203" i="1"/>
  <c r="AA203" i="1"/>
  <c r="Y705" i="1"/>
  <c r="Z705" i="1"/>
  <c r="AA705" i="1"/>
  <c r="Y716" i="1"/>
  <c r="Z716" i="1"/>
  <c r="AA716" i="1"/>
  <c r="Y730" i="1"/>
  <c r="Z730" i="1"/>
  <c r="AA730" i="1"/>
  <c r="Y609" i="1"/>
  <c r="Z609" i="1"/>
  <c r="AA609" i="1"/>
  <c r="Y176" i="1"/>
  <c r="Z176" i="1"/>
  <c r="AA176" i="1"/>
  <c r="Y329" i="1"/>
  <c r="Z329" i="1"/>
  <c r="AA329" i="1"/>
  <c r="Y658" i="1"/>
  <c r="Z658" i="1"/>
  <c r="AA658" i="1"/>
  <c r="Y665" i="1"/>
  <c r="Z665" i="1"/>
  <c r="AA665" i="1"/>
  <c r="Y191" i="1"/>
  <c r="Z191" i="1"/>
  <c r="AA191" i="1"/>
  <c r="Y688" i="1"/>
  <c r="Z688" i="1"/>
  <c r="AA688" i="1"/>
  <c r="Y694" i="1"/>
  <c r="Z694" i="1"/>
  <c r="AA694" i="1"/>
  <c r="Y704" i="1"/>
  <c r="Z704" i="1"/>
  <c r="AA704" i="1"/>
  <c r="Y212" i="1"/>
  <c r="Z212" i="1"/>
  <c r="AA212" i="1"/>
  <c r="Y729" i="1"/>
  <c r="Z729" i="1"/>
  <c r="AA729" i="1"/>
  <c r="Y630" i="1"/>
  <c r="Z630" i="1"/>
  <c r="AA630" i="1"/>
  <c r="Y640" i="1"/>
  <c r="Z640" i="1"/>
  <c r="AA640" i="1"/>
  <c r="Y653" i="1"/>
  <c r="Z653" i="1"/>
  <c r="AA653" i="1"/>
  <c r="Y661" i="1"/>
  <c r="Z661" i="1"/>
  <c r="AA661" i="1"/>
  <c r="Y672" i="1"/>
  <c r="Z672" i="1"/>
  <c r="AA672" i="1"/>
  <c r="Y683" i="1"/>
  <c r="Z683" i="1"/>
  <c r="AA683" i="1"/>
  <c r="AA691" i="1"/>
  <c r="Y691" i="1"/>
  <c r="Z691" i="1"/>
  <c r="AA205" i="1"/>
  <c r="Y205" i="1"/>
  <c r="Z205" i="1"/>
  <c r="AA711" i="1"/>
  <c r="Y711" i="1"/>
  <c r="Z711" i="1"/>
  <c r="AA721" i="1"/>
  <c r="Y721" i="1"/>
  <c r="Z721" i="1"/>
  <c r="AA735" i="1"/>
  <c r="Y735" i="1"/>
  <c r="Z735" i="1"/>
  <c r="Z748" i="1"/>
  <c r="AA748" i="1"/>
  <c r="Y748" i="1"/>
  <c r="Z763" i="1"/>
  <c r="AA763" i="1"/>
  <c r="Y763" i="1"/>
  <c r="Z221" i="1"/>
  <c r="AA221" i="1"/>
  <c r="Y221" i="1"/>
  <c r="Z783" i="1"/>
  <c r="AA783" i="1"/>
  <c r="Y783" i="1"/>
  <c r="Z797" i="1"/>
  <c r="AA797" i="1"/>
  <c r="Y797" i="1"/>
  <c r="Z233" i="1"/>
  <c r="AA233" i="1"/>
  <c r="Y233" i="1"/>
  <c r="Z245" i="1"/>
  <c r="AA245" i="1"/>
  <c r="Y245" i="1"/>
  <c r="Z817" i="1"/>
  <c r="AA817" i="1"/>
  <c r="Y817" i="1"/>
  <c r="Z260" i="1"/>
  <c r="AA260" i="1"/>
  <c r="Y260" i="1"/>
  <c r="Z275" i="1"/>
  <c r="AA275" i="1"/>
  <c r="Y275" i="1"/>
  <c r="Z837" i="1"/>
  <c r="AA837" i="1"/>
  <c r="Y837" i="1"/>
  <c r="Z852" i="1"/>
  <c r="AA852" i="1"/>
  <c r="Y852" i="1"/>
  <c r="Z867" i="1"/>
  <c r="AA867" i="1"/>
  <c r="Y867" i="1"/>
  <c r="Z886" i="1"/>
  <c r="AA886" i="1"/>
  <c r="Y886" i="1"/>
  <c r="Z283" i="1"/>
  <c r="AA283" i="1"/>
  <c r="Y283" i="1"/>
  <c r="Z918" i="1"/>
  <c r="AA918" i="1"/>
  <c r="Y918" i="1"/>
  <c r="Z933" i="1"/>
  <c r="AA933" i="1"/>
  <c r="Y933" i="1"/>
  <c r="Y254" i="1"/>
  <c r="Z254" i="1"/>
  <c r="AA254" i="1"/>
  <c r="Y259" i="1"/>
  <c r="Z259" i="1"/>
  <c r="AA259" i="1"/>
  <c r="Y274" i="1"/>
  <c r="Z274" i="1"/>
  <c r="AA274" i="1"/>
  <c r="Y839" i="1"/>
  <c r="Z839" i="1"/>
  <c r="AA839" i="1"/>
  <c r="Y885" i="1"/>
  <c r="Z885" i="1"/>
  <c r="AA885" i="1"/>
  <c r="Y348" i="1"/>
  <c r="Z348" i="1"/>
  <c r="AA348" i="1"/>
  <c r="AA642" i="1"/>
  <c r="Y642" i="1"/>
  <c r="Z642" i="1"/>
  <c r="AA186" i="1"/>
  <c r="Y186" i="1"/>
  <c r="Z186" i="1"/>
  <c r="AA685" i="1"/>
  <c r="Y685" i="1"/>
  <c r="Z685" i="1"/>
  <c r="Z699" i="1"/>
  <c r="AA699" i="1"/>
  <c r="Y699" i="1"/>
  <c r="Z724" i="1"/>
  <c r="AA724" i="1"/>
  <c r="Y724" i="1"/>
  <c r="Y743" i="1"/>
  <c r="Z743" i="1"/>
  <c r="AA743" i="1"/>
  <c r="Y758" i="1"/>
  <c r="Z758" i="1"/>
  <c r="AA758" i="1"/>
  <c r="Y772" i="1"/>
  <c r="Z772" i="1"/>
  <c r="AA772" i="1"/>
  <c r="Y778" i="1"/>
  <c r="Z778" i="1"/>
  <c r="AA778" i="1"/>
  <c r="Y792" i="1"/>
  <c r="Z792" i="1"/>
  <c r="AA792" i="1"/>
  <c r="Y805" i="1"/>
  <c r="Z805" i="1"/>
  <c r="AA805" i="1"/>
  <c r="Y809" i="1"/>
  <c r="Z809" i="1"/>
  <c r="AA809" i="1"/>
  <c r="Y251" i="1"/>
  <c r="Z251" i="1"/>
  <c r="AA251" i="1"/>
  <c r="Y753" i="1"/>
  <c r="Z753" i="1"/>
  <c r="AA753" i="1"/>
  <c r="Y768" i="1"/>
  <c r="Z768" i="1"/>
  <c r="AA768" i="1"/>
  <c r="Y775" i="1"/>
  <c r="Z775" i="1"/>
  <c r="AA775" i="1"/>
  <c r="Y787" i="1"/>
  <c r="Z787" i="1"/>
  <c r="AA787" i="1"/>
  <c r="Y228" i="1"/>
  <c r="Z228" i="1"/>
  <c r="AA228" i="1"/>
  <c r="Y238" i="1"/>
  <c r="Z238" i="1"/>
  <c r="AA238" i="1"/>
  <c r="Y813" i="1"/>
  <c r="Z813" i="1"/>
  <c r="AA813" i="1"/>
  <c r="Y255" i="1"/>
  <c r="Z255" i="1"/>
  <c r="AA255" i="1"/>
  <c r="Y262" i="1"/>
  <c r="Z262" i="1"/>
  <c r="AA262" i="1"/>
  <c r="Y829" i="1"/>
  <c r="Z829" i="1"/>
  <c r="AA829" i="1"/>
  <c r="Y838" i="1"/>
  <c r="Z838" i="1"/>
  <c r="AA838" i="1"/>
  <c r="Y854" i="1"/>
  <c r="Z854" i="1"/>
  <c r="AA854" i="1"/>
  <c r="Y869" i="1"/>
  <c r="Z869" i="1"/>
  <c r="AA869" i="1"/>
  <c r="Y884" i="1"/>
  <c r="Z884" i="1"/>
  <c r="AA884" i="1"/>
  <c r="Y900" i="1"/>
  <c r="Z900" i="1"/>
  <c r="AA900" i="1"/>
  <c r="Y912" i="1"/>
  <c r="Z912" i="1"/>
  <c r="AA912" i="1"/>
  <c r="Y928" i="1"/>
  <c r="Z928" i="1"/>
  <c r="AA928" i="1"/>
  <c r="AA879" i="1"/>
  <c r="Y879" i="1"/>
  <c r="Z879" i="1"/>
  <c r="AA347" i="1"/>
  <c r="Y347" i="1"/>
  <c r="Z347" i="1"/>
  <c r="AA349" i="1"/>
  <c r="Y349" i="1"/>
  <c r="Z349" i="1"/>
  <c r="Y878" i="1"/>
  <c r="Z878" i="1"/>
  <c r="AA878" i="1"/>
  <c r="Y913" i="1"/>
  <c r="Z913" i="1"/>
  <c r="AA913" i="1"/>
  <c r="AA818" i="1"/>
  <c r="Y818" i="1"/>
  <c r="Z818" i="1"/>
  <c r="AA261" i="1"/>
  <c r="Y261" i="1"/>
  <c r="Z261" i="1"/>
  <c r="AA276" i="1"/>
  <c r="Y276" i="1"/>
  <c r="Z276" i="1"/>
  <c r="AA345" i="1"/>
  <c r="Y345" i="1"/>
  <c r="Z345" i="1"/>
  <c r="AA853" i="1"/>
  <c r="Y853" i="1"/>
  <c r="Z853" i="1"/>
  <c r="AA868" i="1"/>
  <c r="Y868" i="1"/>
  <c r="Z868" i="1"/>
  <c r="AA891" i="1"/>
  <c r="Y891" i="1"/>
  <c r="Z891" i="1"/>
  <c r="AA915" i="1"/>
  <c r="Y915" i="1"/>
  <c r="Z915" i="1"/>
  <c r="AA944" i="1"/>
  <c r="Y944" i="1"/>
  <c r="Z944" i="1"/>
  <c r="Y870" i="1"/>
  <c r="Z870" i="1"/>
  <c r="AA870" i="1"/>
  <c r="Y921" i="1"/>
  <c r="Z921" i="1"/>
  <c r="AA921" i="1"/>
  <c r="AA119" i="1"/>
  <c r="Y119" i="1"/>
  <c r="Z119" i="1"/>
  <c r="AA432" i="1"/>
  <c r="Y432" i="1"/>
  <c r="Z432" i="1"/>
  <c r="Y430" i="1"/>
  <c r="Z430" i="1"/>
  <c r="AA430" i="1"/>
  <c r="Y583" i="1"/>
  <c r="Z583" i="1"/>
  <c r="AA583" i="1"/>
  <c r="AA671" i="1"/>
  <c r="Y671" i="1"/>
  <c r="Z671" i="1"/>
  <c r="AA745" i="1"/>
  <c r="Y745" i="1"/>
  <c r="Z745" i="1"/>
  <c r="AA786" i="1"/>
  <c r="Y786" i="1"/>
  <c r="Z786" i="1"/>
  <c r="Y605" i="1"/>
  <c r="Z605" i="1"/>
  <c r="AA605" i="1"/>
  <c r="AA646" i="1"/>
  <c r="Y646" i="1"/>
  <c r="Z646" i="1"/>
  <c r="Z727" i="1"/>
  <c r="AA727" i="1"/>
  <c r="Y727" i="1"/>
  <c r="AA227" i="1"/>
  <c r="Y227" i="1"/>
  <c r="Z227" i="1"/>
  <c r="Y322" i="1"/>
  <c r="Z322" i="1"/>
  <c r="AA322" i="1"/>
  <c r="Z698" i="1"/>
  <c r="AA698" i="1"/>
  <c r="Y698" i="1"/>
  <c r="AA764" i="1"/>
  <c r="Y764" i="1"/>
  <c r="Z764" i="1"/>
  <c r="AA807" i="1"/>
  <c r="Y807" i="1"/>
  <c r="Z807" i="1"/>
  <c r="AA541" i="1"/>
  <c r="Y541" i="1"/>
  <c r="Z541" i="1"/>
  <c r="Z159" i="1"/>
  <c r="AA159" i="1"/>
  <c r="Y159" i="1"/>
  <c r="Z132" i="1"/>
  <c r="AA132" i="1"/>
  <c r="Y132" i="1"/>
  <c r="Z102" i="1"/>
  <c r="AA102" i="1"/>
  <c r="Y102" i="1"/>
  <c r="Z361" i="1"/>
  <c r="Y361" i="1"/>
  <c r="AA361" i="1"/>
  <c r="Z31" i="1"/>
  <c r="Y31" i="1"/>
  <c r="AA31" i="1"/>
  <c r="AA564" i="1"/>
  <c r="Y564" i="1"/>
  <c r="Z564" i="1"/>
  <c r="Z447" i="1"/>
  <c r="AA447" i="1"/>
  <c r="Y447" i="1"/>
  <c r="AA123" i="1"/>
  <c r="Y123" i="1"/>
  <c r="Z123" i="1"/>
  <c r="Y385" i="1"/>
  <c r="Z385" i="1"/>
  <c r="AA385" i="1"/>
  <c r="Z69" i="1"/>
  <c r="AA69" i="1"/>
  <c r="Y69" i="1"/>
  <c r="Z25" i="1"/>
  <c r="AA25" i="1"/>
  <c r="Y25" i="1"/>
  <c r="AA523" i="1"/>
  <c r="Y523" i="1"/>
  <c r="Z523" i="1"/>
  <c r="Z148" i="1"/>
  <c r="AA148" i="1"/>
  <c r="Y148" i="1"/>
  <c r="AA414" i="1"/>
  <c r="Y414" i="1"/>
  <c r="Z414" i="1"/>
  <c r="AA295" i="1"/>
  <c r="Y295" i="1"/>
  <c r="Z295" i="1"/>
  <c r="Z356" i="1"/>
  <c r="Y356" i="1"/>
  <c r="AA356" i="1"/>
  <c r="Y163" i="1"/>
  <c r="Z163" i="1"/>
  <c r="AA163" i="1"/>
  <c r="Z477" i="1"/>
  <c r="AA477" i="1"/>
  <c r="Y477" i="1"/>
  <c r="Z142" i="1"/>
  <c r="AA142" i="1"/>
  <c r="Y142" i="1"/>
  <c r="AA409" i="1"/>
  <c r="Y409" i="1"/>
  <c r="Z409" i="1"/>
  <c r="Z62" i="1"/>
  <c r="Y62" i="1"/>
  <c r="AA62" i="1"/>
  <c r="Z18" i="1"/>
  <c r="Y18" i="1"/>
  <c r="AA18" i="1"/>
  <c r="AA190" i="1"/>
  <c r="Y190" i="1"/>
  <c r="Z190" i="1"/>
  <c r="AA770" i="1"/>
  <c r="Y770" i="1"/>
  <c r="Z770" i="1"/>
  <c r="AA798" i="1"/>
  <c r="Y798" i="1"/>
  <c r="Z798" i="1"/>
  <c r="Y616" i="1"/>
  <c r="Z616" i="1"/>
  <c r="AA616" i="1"/>
  <c r="B180" i="9"/>
  <c r="F19" i="9"/>
  <c r="K535" i="9"/>
  <c r="P120" i="9"/>
  <c r="L121" i="9"/>
  <c r="H121" i="9"/>
  <c r="J153" i="9"/>
  <c r="O534" i="9"/>
  <c r="D121" i="9"/>
  <c r="B52" i="9"/>
  <c r="F32" i="9"/>
  <c r="P140" i="9"/>
  <c r="L141" i="9"/>
  <c r="H141" i="9"/>
  <c r="J40" i="9"/>
  <c r="O553" i="9"/>
  <c r="D141" i="9"/>
  <c r="B205" i="9"/>
  <c r="H77" i="9"/>
  <c r="J205" i="9"/>
  <c r="P76" i="9"/>
  <c r="K495" i="9"/>
  <c r="L77" i="9"/>
  <c r="D77" i="9"/>
  <c r="F205" i="9"/>
  <c r="B166" i="9"/>
  <c r="D92" i="9"/>
  <c r="J145" i="9"/>
  <c r="O505" i="9"/>
  <c r="F113" i="9"/>
  <c r="K506" i="9"/>
  <c r="P91" i="9"/>
  <c r="L92" i="9"/>
  <c r="C505" i="9"/>
  <c r="G506" i="9"/>
  <c r="H92" i="9"/>
  <c r="B185" i="9"/>
  <c r="D199" i="9"/>
  <c r="J154" i="9"/>
  <c r="O589" i="9"/>
  <c r="F97" i="9"/>
  <c r="P198" i="9"/>
  <c r="H199" i="9"/>
  <c r="L199" i="9"/>
  <c r="B192" i="9"/>
  <c r="C512" i="9"/>
  <c r="H98" i="9"/>
  <c r="D98" i="9"/>
  <c r="J173" i="9"/>
  <c r="O512" i="9"/>
  <c r="F45" i="9"/>
  <c r="P97" i="9"/>
  <c r="G513" i="9"/>
  <c r="K513" i="9"/>
  <c r="L98" i="9"/>
  <c r="B198" i="9"/>
  <c r="H188" i="9"/>
  <c r="D188" i="9"/>
  <c r="J184" i="9"/>
  <c r="O578" i="9"/>
  <c r="F197" i="9"/>
  <c r="L188" i="9"/>
  <c r="P187" i="9"/>
  <c r="B303" i="9"/>
  <c r="L227" i="9"/>
  <c r="J303" i="9"/>
  <c r="P226" i="9"/>
  <c r="D227" i="9"/>
  <c r="N301" i="9"/>
  <c r="O609" i="9"/>
  <c r="F303" i="9"/>
  <c r="H227" i="9"/>
  <c r="B353" i="9"/>
  <c r="D16" i="9"/>
  <c r="J353" i="9"/>
  <c r="O647" i="9"/>
  <c r="H29" i="9"/>
  <c r="F353" i="9"/>
  <c r="L14" i="9"/>
  <c r="B406" i="9"/>
  <c r="C190" i="9"/>
  <c r="H350" i="9"/>
  <c r="N404" i="9"/>
  <c r="D350" i="9"/>
  <c r="K346" i="9"/>
  <c r="F406" i="9"/>
  <c r="L350" i="9"/>
  <c r="J406" i="9"/>
  <c r="O279" i="9"/>
  <c r="G362" i="9"/>
  <c r="B352" i="9"/>
  <c r="C201" i="9"/>
  <c r="H290" i="9"/>
  <c r="N350" i="9"/>
  <c r="D290" i="9"/>
  <c r="J352" i="9"/>
  <c r="K225" i="9"/>
  <c r="L290" i="9"/>
  <c r="F352" i="9"/>
  <c r="G81" i="9"/>
  <c r="P289" i="9"/>
  <c r="B372" i="9"/>
  <c r="G401" i="9"/>
  <c r="L311" i="9"/>
  <c r="H311" i="9"/>
  <c r="C364" i="9"/>
  <c r="J372" i="9"/>
  <c r="N370" i="9"/>
  <c r="D311" i="9"/>
  <c r="F372" i="9"/>
  <c r="K401" i="9"/>
  <c r="B308" i="9"/>
  <c r="D233" i="9"/>
  <c r="J308" i="9"/>
  <c r="O612" i="9"/>
  <c r="N306" i="9"/>
  <c r="H233" i="9"/>
  <c r="P232" i="9"/>
  <c r="L233" i="9"/>
  <c r="F308" i="9"/>
  <c r="B21" i="9"/>
  <c r="L264" i="9"/>
  <c r="H264" i="9"/>
  <c r="J38" i="9"/>
  <c r="O629" i="9"/>
  <c r="D264" i="9"/>
  <c r="P263" i="9"/>
  <c r="F68" i="9"/>
  <c r="B384" i="9"/>
  <c r="F384" i="9"/>
  <c r="K323" i="9"/>
  <c r="P328" i="9"/>
  <c r="G367" i="9"/>
  <c r="N382" i="9"/>
  <c r="H328" i="9"/>
  <c r="O204" i="9"/>
  <c r="D328" i="9"/>
  <c r="J384" i="9"/>
  <c r="L328" i="9"/>
  <c r="C350" i="9"/>
  <c r="B435" i="9"/>
  <c r="D376" i="9"/>
  <c r="J435" i="9"/>
  <c r="F435" i="9"/>
  <c r="L376" i="9"/>
  <c r="G677" i="9"/>
  <c r="N433" i="9"/>
  <c r="K677" i="9"/>
  <c r="P376" i="9"/>
  <c r="H376" i="9"/>
  <c r="D439" i="9"/>
  <c r="J498" i="9"/>
  <c r="L439" i="9"/>
  <c r="G132" i="9"/>
  <c r="H439" i="9"/>
  <c r="K196" i="9"/>
  <c r="P439" i="9"/>
  <c r="C191" i="9"/>
  <c r="D502" i="9"/>
  <c r="C46" i="9"/>
  <c r="K219" i="9"/>
  <c r="L502" i="9"/>
  <c r="G360" i="9"/>
  <c r="H502" i="9"/>
  <c r="P502" i="9"/>
  <c r="B422" i="9"/>
  <c r="C386" i="9"/>
  <c r="H363" i="9"/>
  <c r="N420" i="9"/>
  <c r="D363" i="9"/>
  <c r="K435" i="9"/>
  <c r="F422" i="9"/>
  <c r="L363" i="9"/>
  <c r="P363" i="9"/>
  <c r="G463" i="9"/>
  <c r="O145" i="9"/>
  <c r="J422" i="9"/>
  <c r="B438" i="9"/>
  <c r="H379" i="9"/>
  <c r="N436" i="9"/>
  <c r="D379" i="9"/>
  <c r="K678" i="9"/>
  <c r="F438" i="9"/>
  <c r="L379" i="9"/>
  <c r="J438" i="9"/>
  <c r="G678" i="9"/>
  <c r="P379" i="9"/>
  <c r="B454" i="9"/>
  <c r="H395" i="9"/>
  <c r="N452" i="9"/>
  <c r="D395" i="9"/>
  <c r="K680" i="9"/>
  <c r="F454" i="9"/>
  <c r="L395" i="9"/>
  <c r="G680" i="9"/>
  <c r="J454" i="9"/>
  <c r="P395" i="9"/>
  <c r="B470" i="9"/>
  <c r="C379" i="9"/>
  <c r="H410" i="9"/>
  <c r="N468" i="9"/>
  <c r="D410" i="9"/>
  <c r="K413" i="9"/>
  <c r="F470" i="9"/>
  <c r="L410" i="9"/>
  <c r="G317" i="9"/>
  <c r="J470" i="9"/>
  <c r="O428" i="9"/>
  <c r="P410" i="9"/>
  <c r="B485" i="9"/>
  <c r="C113" i="9"/>
  <c r="H426" i="9"/>
  <c r="D426" i="9"/>
  <c r="K24" i="9"/>
  <c r="F485" i="9"/>
  <c r="L426" i="9"/>
  <c r="P426" i="9"/>
  <c r="G68" i="9"/>
  <c r="J485" i="9"/>
  <c r="B501" i="9"/>
  <c r="H442" i="9"/>
  <c r="D442" i="9"/>
  <c r="K688" i="9"/>
  <c r="F501" i="9"/>
  <c r="L442" i="9"/>
  <c r="G688" i="9"/>
  <c r="J501" i="9"/>
  <c r="P442" i="9"/>
  <c r="B516" i="9"/>
  <c r="C85" i="9"/>
  <c r="H458" i="9"/>
  <c r="N514" i="9"/>
  <c r="D458" i="9"/>
  <c r="K137" i="9"/>
  <c r="F516" i="9"/>
  <c r="L458" i="9"/>
  <c r="P458" i="9"/>
  <c r="G133" i="9"/>
  <c r="J516" i="9"/>
  <c r="C400" i="9"/>
  <c r="H478" i="9"/>
  <c r="N529" i="9"/>
  <c r="D478" i="9"/>
  <c r="J531" i="9"/>
  <c r="O181" i="9"/>
  <c r="K384" i="9"/>
  <c r="P478" i="9"/>
  <c r="G425" i="9"/>
  <c r="L478" i="9"/>
  <c r="C90" i="9"/>
  <c r="H493" i="9"/>
  <c r="O149" i="9"/>
  <c r="G383" i="9"/>
  <c r="K301" i="9"/>
  <c r="B429" i="9"/>
  <c r="G120" i="9"/>
  <c r="L370" i="9"/>
  <c r="H370" i="9"/>
  <c r="C212" i="9"/>
  <c r="J429" i="9"/>
  <c r="P370" i="9"/>
  <c r="N427" i="9"/>
  <c r="D370" i="9"/>
  <c r="F429" i="9"/>
  <c r="K306" i="9"/>
  <c r="B445" i="9"/>
  <c r="G208" i="9"/>
  <c r="L386" i="9"/>
  <c r="H386" i="9"/>
  <c r="O290" i="9"/>
  <c r="C333" i="9"/>
  <c r="J445" i="9"/>
  <c r="P386" i="9"/>
  <c r="K249" i="9"/>
  <c r="D386" i="9"/>
  <c r="F445" i="9"/>
  <c r="N443" i="9"/>
  <c r="B461" i="9"/>
  <c r="G311" i="9"/>
  <c r="L402" i="9"/>
  <c r="H402" i="9"/>
  <c r="C289" i="9"/>
  <c r="J461" i="9"/>
  <c r="P402" i="9"/>
  <c r="D402" i="9"/>
  <c r="N459" i="9"/>
  <c r="F461" i="9"/>
  <c r="K294" i="9"/>
  <c r="G50" i="9"/>
  <c r="L417" i="9"/>
  <c r="H417" i="9"/>
  <c r="C172" i="9"/>
  <c r="J477" i="9"/>
  <c r="P417" i="9"/>
  <c r="D417" i="9"/>
  <c r="F477" i="9"/>
  <c r="K125" i="9"/>
  <c r="N475" i="9"/>
  <c r="G136" i="9"/>
  <c r="L433" i="9"/>
  <c r="H433" i="9"/>
  <c r="C150" i="9"/>
  <c r="J492" i="9"/>
  <c r="P433" i="9"/>
  <c r="K174" i="9"/>
  <c r="D433" i="9"/>
  <c r="G272" i="9"/>
  <c r="L449" i="9"/>
  <c r="H449" i="9"/>
  <c r="C130" i="9"/>
  <c r="J508" i="9"/>
  <c r="P449" i="9"/>
  <c r="D449" i="9"/>
  <c r="F508" i="9"/>
  <c r="K147" i="9"/>
  <c r="N506" i="9"/>
  <c r="G428" i="9"/>
  <c r="C396" i="9"/>
  <c r="H473" i="9"/>
  <c r="N526" i="9"/>
  <c r="J528" i="9"/>
  <c r="D473" i="9"/>
  <c r="O247" i="9"/>
  <c r="P473" i="9"/>
  <c r="K402" i="9"/>
  <c r="B98" i="9"/>
  <c r="G709" i="9"/>
  <c r="H492" i="9"/>
  <c r="J42" i="9"/>
  <c r="K709" i="9"/>
  <c r="F3" i="9"/>
  <c r="G716" i="9"/>
  <c r="L506" i="9"/>
  <c r="H506" i="9"/>
  <c r="O715" i="9"/>
  <c r="P506" i="9"/>
  <c r="D506" i="9"/>
  <c r="K716" i="9"/>
  <c r="N560" i="9"/>
  <c r="B432" i="9"/>
  <c r="F432" i="9"/>
  <c r="K451" i="9"/>
  <c r="P373" i="9"/>
  <c r="G438" i="9"/>
  <c r="N430" i="9"/>
  <c r="H373" i="9"/>
  <c r="L373" i="9"/>
  <c r="C435" i="9"/>
  <c r="J432" i="9"/>
  <c r="D373" i="9"/>
  <c r="B523" i="9"/>
  <c r="H466" i="9"/>
  <c r="N521" i="9"/>
  <c r="G696" i="9"/>
  <c r="O695" i="9"/>
  <c r="J523" i="9"/>
  <c r="P466" i="9"/>
  <c r="K696" i="9"/>
  <c r="L466" i="9"/>
  <c r="D466" i="9"/>
  <c r="F523" i="9"/>
  <c r="B538" i="9"/>
  <c r="G706" i="9"/>
  <c r="N536" i="9"/>
  <c r="O705" i="9"/>
  <c r="J538" i="9"/>
  <c r="K706" i="9"/>
  <c r="F538" i="9"/>
  <c r="D6" i="9"/>
  <c r="O720" i="9"/>
  <c r="K721" i="9"/>
  <c r="L12" i="9"/>
  <c r="G721" i="9"/>
  <c r="N570" i="9"/>
  <c r="H19" i="9"/>
  <c r="P13" i="9"/>
  <c r="H530" i="9"/>
  <c r="N584" i="9"/>
  <c r="K731" i="9"/>
  <c r="L530" i="9"/>
  <c r="G731" i="9"/>
  <c r="P530" i="9"/>
  <c r="G737" i="9"/>
  <c r="L33" i="9"/>
  <c r="H36" i="9"/>
  <c r="N600" i="9"/>
  <c r="D29" i="9"/>
  <c r="O736" i="9"/>
  <c r="K737" i="9"/>
  <c r="P22" i="9"/>
  <c r="G128" i="9"/>
  <c r="L559" i="9"/>
  <c r="C302" i="9"/>
  <c r="N610" i="9"/>
  <c r="O415" i="9"/>
  <c r="K273" i="9"/>
  <c r="G757" i="9"/>
  <c r="L574" i="9"/>
  <c r="N626" i="9"/>
  <c r="O756" i="9"/>
  <c r="K757" i="9"/>
  <c r="G218" i="9"/>
  <c r="L590" i="9"/>
  <c r="C241" i="9"/>
  <c r="N639" i="9"/>
  <c r="O146" i="9"/>
  <c r="K171" i="9"/>
  <c r="G776" i="9"/>
  <c r="L603" i="9"/>
  <c r="N652" i="9"/>
  <c r="K776" i="9"/>
  <c r="G231" i="9"/>
  <c r="L619" i="9"/>
  <c r="C248" i="9"/>
  <c r="N664" i="9"/>
  <c r="O291" i="9"/>
  <c r="K266" i="9"/>
  <c r="G336" i="9"/>
  <c r="L635" i="9"/>
  <c r="C157" i="9"/>
  <c r="N679" i="9"/>
  <c r="O352" i="9"/>
  <c r="K370" i="9"/>
  <c r="N693" i="9"/>
  <c r="O806" i="9"/>
  <c r="G807" i="9"/>
  <c r="K807" i="9"/>
  <c r="L651" i="9"/>
  <c r="H667" i="9"/>
  <c r="N708" i="9"/>
  <c r="G813" i="9"/>
  <c r="K813" i="9"/>
  <c r="L667" i="9"/>
  <c r="F710" i="9"/>
  <c r="C101" i="9"/>
  <c r="H515" i="9"/>
  <c r="N569" i="9"/>
  <c r="D515" i="9"/>
  <c r="K203" i="9"/>
  <c r="L515" i="9"/>
  <c r="G205" i="9"/>
  <c r="O210" i="9"/>
  <c r="P515" i="9"/>
  <c r="G730" i="9"/>
  <c r="L529" i="9"/>
  <c r="K730" i="9"/>
  <c r="N583" i="9"/>
  <c r="H529" i="9"/>
  <c r="P529" i="9"/>
  <c r="K362" i="9"/>
  <c r="G446" i="9"/>
  <c r="C387" i="9"/>
  <c r="N599" i="9"/>
  <c r="O96" i="9"/>
  <c r="B91" i="9"/>
  <c r="F90" i="9"/>
  <c r="K746" i="9"/>
  <c r="G746" i="9"/>
  <c r="L558" i="9"/>
  <c r="N53" i="9"/>
  <c r="J60" i="9"/>
  <c r="O745" i="9"/>
  <c r="K143" i="9"/>
  <c r="G173" i="9"/>
  <c r="L573" i="9"/>
  <c r="C207" i="9"/>
  <c r="N625" i="9"/>
  <c r="O157" i="9"/>
  <c r="K319" i="9"/>
  <c r="G312" i="9"/>
  <c r="L589" i="9"/>
  <c r="C338" i="9"/>
  <c r="N638" i="9"/>
  <c r="O275" i="9"/>
  <c r="K367" i="9"/>
  <c r="G405" i="9"/>
  <c r="L602" i="9"/>
  <c r="C408" i="9"/>
  <c r="N651" i="9"/>
  <c r="O223" i="9"/>
  <c r="K790" i="9"/>
  <c r="G790" i="9"/>
  <c r="L618" i="9"/>
  <c r="N663" i="9"/>
  <c r="K192" i="9"/>
  <c r="G228" i="9"/>
  <c r="L634" i="9"/>
  <c r="C123" i="9"/>
  <c r="N678" i="9"/>
  <c r="O167" i="9"/>
  <c r="G806" i="9"/>
  <c r="L650" i="9"/>
  <c r="N692" i="9"/>
  <c r="K806" i="9"/>
  <c r="G148" i="9"/>
  <c r="L666" i="9"/>
  <c r="C332" i="9"/>
  <c r="H666" i="9"/>
  <c r="N707" i="9"/>
  <c r="K342" i="9"/>
  <c r="O452" i="9"/>
  <c r="F709" i="9"/>
  <c r="K337" i="9"/>
  <c r="P520" i="9"/>
  <c r="O263" i="9"/>
  <c r="C255" i="9"/>
  <c r="L520" i="9"/>
  <c r="G356" i="9"/>
  <c r="N574" i="9"/>
  <c r="K154" i="9"/>
  <c r="P536" i="9"/>
  <c r="H536" i="9"/>
  <c r="O350" i="9"/>
  <c r="C265" i="9"/>
  <c r="L536" i="9"/>
  <c r="N590" i="9"/>
  <c r="G76" i="9"/>
  <c r="D38" i="9"/>
  <c r="O738" i="9"/>
  <c r="K739" i="9"/>
  <c r="P23" i="9"/>
  <c r="G739" i="9"/>
  <c r="L29" i="9"/>
  <c r="H30" i="9"/>
  <c r="N605" i="9"/>
  <c r="O750" i="9"/>
  <c r="K751" i="9"/>
  <c r="G751" i="9"/>
  <c r="L564" i="9"/>
  <c r="N616" i="9"/>
  <c r="K341" i="9"/>
  <c r="G252" i="9"/>
  <c r="L580" i="9"/>
  <c r="C322" i="9"/>
  <c r="N631" i="9"/>
  <c r="O256" i="9"/>
  <c r="K133" i="9"/>
  <c r="G92" i="9"/>
  <c r="L595" i="9"/>
  <c r="C208" i="9"/>
  <c r="N644" i="9"/>
  <c r="K781" i="9"/>
  <c r="G781" i="9"/>
  <c r="L609" i="9"/>
  <c r="N657" i="9"/>
  <c r="O28" i="9"/>
  <c r="K134" i="9"/>
  <c r="G303" i="9"/>
  <c r="L625" i="9"/>
  <c r="C109" i="9"/>
  <c r="N669" i="9"/>
  <c r="O202" i="9"/>
  <c r="K119" i="9"/>
  <c r="G110" i="9"/>
  <c r="L641" i="9"/>
  <c r="C147" i="9"/>
  <c r="N685" i="9"/>
  <c r="B186" i="9"/>
  <c r="F145" i="9"/>
  <c r="K810" i="9"/>
  <c r="G810" i="9"/>
  <c r="L657" i="9"/>
  <c r="O809" i="9"/>
  <c r="H657" i="9"/>
  <c r="J174" i="9"/>
  <c r="N168" i="9"/>
  <c r="H673" i="9"/>
  <c r="N714" i="9"/>
  <c r="O817" i="9"/>
  <c r="F716" i="9"/>
  <c r="K818" i="9"/>
  <c r="G818" i="9"/>
  <c r="L673" i="9"/>
  <c r="G823" i="9"/>
  <c r="L30" i="9"/>
  <c r="H15" i="9"/>
  <c r="N729" i="9"/>
  <c r="D19" i="9"/>
  <c r="F731" i="9"/>
  <c r="K823" i="9"/>
  <c r="P44" i="9"/>
  <c r="G158" i="9"/>
  <c r="L703" i="9"/>
  <c r="C434" i="9"/>
  <c r="H703" i="9"/>
  <c r="N745" i="9"/>
  <c r="F747" i="9"/>
  <c r="K394" i="9"/>
  <c r="G307" i="9"/>
  <c r="L717" i="9"/>
  <c r="C227" i="9"/>
  <c r="H717" i="9"/>
  <c r="N759" i="9"/>
  <c r="O153" i="9"/>
  <c r="F761" i="9"/>
  <c r="K248" i="9"/>
  <c r="G844" i="9"/>
  <c r="L733" i="9"/>
  <c r="H733" i="9"/>
  <c r="N773" i="9"/>
  <c r="O843" i="9"/>
  <c r="F775" i="9"/>
  <c r="K844" i="9"/>
  <c r="G855" i="9"/>
  <c r="L749" i="9"/>
  <c r="J790" i="9"/>
  <c r="O854" i="9"/>
  <c r="F791" i="9"/>
  <c r="K855" i="9"/>
  <c r="N789" i="9"/>
  <c r="H749" i="9"/>
  <c r="F802" i="9"/>
  <c r="K867" i="9"/>
  <c r="G867" i="9"/>
  <c r="L765" i="9"/>
  <c r="H765" i="9"/>
  <c r="N800" i="9"/>
  <c r="J801" i="9"/>
  <c r="O866" i="9"/>
  <c r="F808" i="9"/>
  <c r="K37" i="9"/>
  <c r="P781" i="9"/>
  <c r="G34" i="9"/>
  <c r="L781" i="9"/>
  <c r="C84" i="9"/>
  <c r="H781" i="9"/>
  <c r="N806" i="9"/>
  <c r="J807" i="9"/>
  <c r="O138" i="9"/>
  <c r="B143" i="9"/>
  <c r="F159" i="9"/>
  <c r="K890" i="9"/>
  <c r="P797" i="9"/>
  <c r="G890" i="9"/>
  <c r="L797" i="9"/>
  <c r="H797" i="9"/>
  <c r="N61" i="9"/>
  <c r="J116" i="9"/>
  <c r="O889" i="9"/>
  <c r="B58" i="9"/>
  <c r="F55" i="9"/>
  <c r="K899" i="9"/>
  <c r="P813" i="9"/>
  <c r="G899" i="9"/>
  <c r="L813" i="9"/>
  <c r="H813" i="9"/>
  <c r="N32" i="9"/>
  <c r="J28" i="9"/>
  <c r="O898" i="9"/>
  <c r="F834" i="9"/>
  <c r="K913" i="9"/>
  <c r="P4" i="9"/>
  <c r="G913" i="9"/>
  <c r="L4" i="9"/>
  <c r="H5" i="9"/>
  <c r="N833" i="9"/>
  <c r="D4" i="9"/>
  <c r="J833" i="9"/>
  <c r="O912" i="9"/>
  <c r="F846" i="9"/>
  <c r="K920" i="9"/>
  <c r="P844" i="9"/>
  <c r="G920" i="9"/>
  <c r="L844" i="9"/>
  <c r="H844" i="9"/>
  <c r="N845" i="9"/>
  <c r="J845" i="9"/>
  <c r="O919" i="9"/>
  <c r="F862" i="9"/>
  <c r="K310" i="9"/>
  <c r="P860" i="9"/>
  <c r="G342" i="9"/>
  <c r="L860" i="9"/>
  <c r="C323" i="9"/>
  <c r="H860" i="9"/>
  <c r="N861" i="9"/>
  <c r="J861" i="9"/>
  <c r="O216" i="9"/>
  <c r="F882" i="9"/>
  <c r="K236" i="9"/>
  <c r="P879" i="9"/>
  <c r="G256" i="9"/>
  <c r="L879" i="9"/>
  <c r="C266" i="9"/>
  <c r="H879" i="9"/>
  <c r="N881" i="9"/>
  <c r="J881" i="9"/>
  <c r="O192" i="9"/>
  <c r="F897" i="9"/>
  <c r="K345" i="9"/>
  <c r="P895" i="9"/>
  <c r="G398" i="9"/>
  <c r="L895" i="9"/>
  <c r="C341" i="9"/>
  <c r="H895" i="9"/>
  <c r="N896" i="9"/>
  <c r="J896" i="9"/>
  <c r="O208" i="9"/>
  <c r="F917" i="9"/>
  <c r="K941" i="9"/>
  <c r="P914" i="9"/>
  <c r="G941" i="9"/>
  <c r="L914" i="9"/>
  <c r="H914" i="9"/>
  <c r="N916" i="9"/>
  <c r="J916" i="9"/>
  <c r="J931" i="9"/>
  <c r="O400" i="9"/>
  <c r="F932" i="9"/>
  <c r="K446" i="9"/>
  <c r="P930" i="9"/>
  <c r="G423" i="9"/>
  <c r="L930" i="9"/>
  <c r="C457" i="9"/>
  <c r="H930" i="9"/>
  <c r="N931" i="9"/>
  <c r="B146" i="9"/>
  <c r="J120" i="9"/>
  <c r="F180" i="9"/>
  <c r="K889" i="9"/>
  <c r="P796" i="9"/>
  <c r="G889" i="9"/>
  <c r="L796" i="9"/>
  <c r="H796" i="9"/>
  <c r="N30" i="9"/>
  <c r="J826" i="9"/>
  <c r="O897" i="9"/>
  <c r="F827" i="9"/>
  <c r="K898" i="9"/>
  <c r="P812" i="9"/>
  <c r="G898" i="9"/>
  <c r="L812" i="9"/>
  <c r="H812" i="9"/>
  <c r="N826" i="9"/>
  <c r="B147" i="9"/>
  <c r="J140" i="9"/>
  <c r="O911" i="9"/>
  <c r="F167" i="9"/>
  <c r="K912" i="9"/>
  <c r="P828" i="9"/>
  <c r="G912" i="9"/>
  <c r="L828" i="9"/>
  <c r="H828" i="9"/>
  <c r="N77" i="9"/>
  <c r="J856" i="9"/>
  <c r="O450" i="9"/>
  <c r="F857" i="9"/>
  <c r="K309" i="9"/>
  <c r="P855" i="9"/>
  <c r="G112" i="9"/>
  <c r="L855" i="9"/>
  <c r="C336" i="9"/>
  <c r="H855" i="9"/>
  <c r="N856" i="9"/>
  <c r="J903" i="9"/>
  <c r="O230" i="9"/>
  <c r="F904" i="9"/>
  <c r="K352" i="9"/>
  <c r="P902" i="9"/>
  <c r="G392" i="9"/>
  <c r="L902" i="9"/>
  <c r="C319" i="9"/>
  <c r="H902" i="9"/>
  <c r="N903" i="9"/>
  <c r="L941" i="9"/>
  <c r="F943" i="9"/>
  <c r="N942" i="9"/>
  <c r="H941" i="9"/>
  <c r="P941" i="9"/>
  <c r="J942" i="9"/>
  <c r="C250" i="9"/>
  <c r="H542" i="9"/>
  <c r="N597" i="9"/>
  <c r="D542" i="9"/>
  <c r="O219" i="9"/>
  <c r="K138" i="9"/>
  <c r="P542" i="9"/>
  <c r="G117" i="9"/>
  <c r="C234" i="9"/>
  <c r="N623" i="9"/>
  <c r="O161" i="9"/>
  <c r="K240" i="9"/>
  <c r="G291" i="9"/>
  <c r="L571" i="9"/>
  <c r="H9" i="9"/>
  <c r="N649" i="9"/>
  <c r="D12" i="9"/>
  <c r="O773" i="9"/>
  <c r="K774" i="9"/>
  <c r="P6" i="9"/>
  <c r="G774" i="9"/>
  <c r="L5" i="9"/>
  <c r="N676" i="9"/>
  <c r="O797" i="9"/>
  <c r="K798" i="9"/>
  <c r="G798" i="9"/>
  <c r="L632" i="9"/>
  <c r="O298" i="9"/>
  <c r="F707" i="9"/>
  <c r="K443" i="9"/>
  <c r="H664" i="9"/>
  <c r="L664" i="9"/>
  <c r="C418" i="9"/>
  <c r="N705" i="9"/>
  <c r="G451" i="9"/>
  <c r="F726" i="9"/>
  <c r="K251" i="9"/>
  <c r="G187" i="9"/>
  <c r="L683" i="9"/>
  <c r="C189" i="9"/>
  <c r="H683" i="9"/>
  <c r="N724" i="9"/>
  <c r="O327" i="9"/>
  <c r="F742" i="9"/>
  <c r="K387" i="9"/>
  <c r="G430" i="9"/>
  <c r="L698" i="9"/>
  <c r="C423" i="9"/>
  <c r="H698" i="9"/>
  <c r="N740" i="9"/>
  <c r="O183" i="9"/>
  <c r="F756" i="9"/>
  <c r="K832" i="9"/>
  <c r="P20" i="9"/>
  <c r="G832" i="9"/>
  <c r="L26" i="9"/>
  <c r="H28" i="9"/>
  <c r="N754" i="9"/>
  <c r="D33" i="9"/>
  <c r="O831" i="9"/>
  <c r="F770" i="9"/>
  <c r="K205" i="9"/>
  <c r="G153" i="9"/>
  <c r="L728" i="9"/>
  <c r="C181" i="9"/>
  <c r="H728" i="9"/>
  <c r="N768" i="9"/>
  <c r="F786" i="9"/>
  <c r="K390" i="9"/>
  <c r="C249" i="9"/>
  <c r="H744" i="9"/>
  <c r="N784" i="9"/>
  <c r="J785" i="9"/>
  <c r="O297" i="9"/>
  <c r="G402" i="9"/>
  <c r="L744" i="9"/>
  <c r="J798" i="9"/>
  <c r="O862" i="9"/>
  <c r="F799" i="9"/>
  <c r="K863" i="9"/>
  <c r="G863" i="9"/>
  <c r="L760" i="9"/>
  <c r="H760" i="9"/>
  <c r="N797" i="9"/>
  <c r="J805" i="9"/>
  <c r="F806" i="9"/>
  <c r="K206" i="9"/>
  <c r="P776" i="9"/>
  <c r="G315" i="9"/>
  <c r="L776" i="9"/>
  <c r="C58" i="9"/>
  <c r="H776" i="9"/>
  <c r="N804" i="9"/>
  <c r="O231" i="9"/>
  <c r="F721" i="9"/>
  <c r="K135" i="9"/>
  <c r="G106" i="9"/>
  <c r="L678" i="9"/>
  <c r="C146" i="9"/>
  <c r="H678" i="9"/>
  <c r="N719" i="9"/>
  <c r="O339" i="9"/>
  <c r="F737" i="9"/>
  <c r="K442" i="9"/>
  <c r="G439" i="9"/>
  <c r="L693" i="9"/>
  <c r="C180" i="9"/>
  <c r="H693" i="9"/>
  <c r="N735" i="9"/>
  <c r="O62" i="9"/>
  <c r="F752" i="9"/>
  <c r="K104" i="9"/>
  <c r="G211" i="9"/>
  <c r="L709" i="9"/>
  <c r="C175" i="9"/>
  <c r="H709" i="9"/>
  <c r="N750" i="9"/>
  <c r="B29" i="9"/>
  <c r="J12" i="9"/>
  <c r="O837" i="9"/>
  <c r="F14" i="9"/>
  <c r="K838" i="9"/>
  <c r="G838" i="9"/>
  <c r="L723" i="9"/>
  <c r="H723" i="9"/>
  <c r="N37" i="9"/>
  <c r="J780" i="9"/>
  <c r="O847" i="9"/>
  <c r="G848" i="9"/>
  <c r="L739" i="9"/>
  <c r="H739" i="9"/>
  <c r="N779" i="9"/>
  <c r="K848" i="9"/>
  <c r="F781" i="9"/>
  <c r="B64" i="9"/>
  <c r="H755" i="9"/>
  <c r="N78" i="9"/>
  <c r="J45" i="9"/>
  <c r="O858" i="9"/>
  <c r="F46" i="9"/>
  <c r="K859" i="9"/>
  <c r="G859" i="9"/>
  <c r="L755" i="9"/>
  <c r="B68" i="9"/>
  <c r="H771" i="9"/>
  <c r="N70" i="9"/>
  <c r="J53" i="9"/>
  <c r="O871" i="9"/>
  <c r="F57" i="9"/>
  <c r="K872" i="9"/>
  <c r="G872" i="9"/>
  <c r="L771" i="9"/>
  <c r="B158" i="9"/>
  <c r="H787" i="9"/>
  <c r="N186" i="9"/>
  <c r="J164" i="9"/>
  <c r="O881" i="9"/>
  <c r="F88" i="9"/>
  <c r="K882" i="9"/>
  <c r="P787" i="9"/>
  <c r="G882" i="9"/>
  <c r="L787" i="9"/>
  <c r="C94" i="9"/>
  <c r="H799" i="9"/>
  <c r="N817" i="9"/>
  <c r="J818" i="9"/>
  <c r="O59" i="9"/>
  <c r="F819" i="9"/>
  <c r="K38" i="9"/>
  <c r="P799" i="9"/>
  <c r="G73" i="9"/>
  <c r="L799" i="9"/>
  <c r="B100" i="9"/>
  <c r="H815" i="9"/>
  <c r="N26" i="9"/>
  <c r="J110" i="9"/>
  <c r="O900" i="9"/>
  <c r="F177" i="9"/>
  <c r="K901" i="9"/>
  <c r="P815" i="9"/>
  <c r="G901" i="9"/>
  <c r="L815" i="9"/>
  <c r="C81" i="9"/>
  <c r="H830" i="9"/>
  <c r="N834" i="9"/>
  <c r="J834" i="9"/>
  <c r="O222" i="9"/>
  <c r="F835" i="9"/>
  <c r="K61" i="9"/>
  <c r="P830" i="9"/>
  <c r="G38" i="9"/>
  <c r="L830" i="9"/>
  <c r="C460" i="9"/>
  <c r="H846" i="9"/>
  <c r="N847" i="9"/>
  <c r="J847" i="9"/>
  <c r="F848" i="9"/>
  <c r="K465" i="9"/>
  <c r="P846" i="9"/>
  <c r="G465" i="9"/>
  <c r="L846" i="9"/>
  <c r="C247" i="9"/>
  <c r="H862" i="9"/>
  <c r="N863" i="9"/>
  <c r="J863" i="9"/>
  <c r="O147" i="9"/>
  <c r="F864" i="9"/>
  <c r="K145" i="9"/>
  <c r="P862" i="9"/>
  <c r="G179" i="9"/>
  <c r="L862" i="9"/>
  <c r="C140" i="9"/>
  <c r="H877" i="9"/>
  <c r="N879" i="9"/>
  <c r="J879" i="9"/>
  <c r="O108" i="9"/>
  <c r="F880" i="9"/>
  <c r="K69" i="9"/>
  <c r="P877" i="9"/>
  <c r="G94" i="9"/>
  <c r="L877" i="9"/>
  <c r="C128" i="9"/>
  <c r="H893" i="9"/>
  <c r="N894" i="9"/>
  <c r="J894" i="9"/>
  <c r="F895" i="9"/>
  <c r="K45" i="9"/>
  <c r="P893" i="9"/>
  <c r="G47" i="9"/>
  <c r="L893" i="9"/>
  <c r="C156" i="9"/>
  <c r="H909" i="9"/>
  <c r="N910" i="9"/>
  <c r="J910" i="9"/>
  <c r="F911" i="9"/>
  <c r="K121" i="9"/>
  <c r="P909" i="9"/>
  <c r="G42" i="9"/>
  <c r="L909" i="9"/>
  <c r="G400" i="9"/>
  <c r="L924" i="9"/>
  <c r="C383" i="9"/>
  <c r="H924" i="9"/>
  <c r="N925" i="9"/>
  <c r="J925" i="9"/>
  <c r="O380" i="9"/>
  <c r="F926" i="9"/>
  <c r="K422" i="9"/>
  <c r="P924" i="9"/>
  <c r="G235" i="9"/>
  <c r="L940" i="9"/>
  <c r="C391" i="9"/>
  <c r="H940" i="9"/>
  <c r="N941" i="9"/>
  <c r="J941" i="9"/>
  <c r="O421" i="9"/>
  <c r="F942" i="9"/>
  <c r="K358" i="9"/>
  <c r="P940" i="9"/>
  <c r="G931" i="9"/>
  <c r="L892" i="9"/>
  <c r="H892" i="9"/>
  <c r="N893" i="9"/>
  <c r="J893" i="9"/>
  <c r="O930" i="9"/>
  <c r="F894" i="9"/>
  <c r="K931" i="9"/>
  <c r="P892" i="9"/>
  <c r="F929" i="9"/>
  <c r="K450" i="9"/>
  <c r="P927" i="9"/>
  <c r="G323" i="9"/>
  <c r="L927" i="9"/>
  <c r="C439" i="9"/>
  <c r="H927" i="9"/>
  <c r="N928" i="9"/>
  <c r="J928" i="9"/>
  <c r="O459" i="9"/>
  <c r="J848" i="9"/>
  <c r="O304" i="9"/>
  <c r="F849" i="9"/>
  <c r="K79" i="9"/>
  <c r="P847" i="9"/>
  <c r="G35" i="9"/>
  <c r="L847" i="9"/>
  <c r="C6" i="9"/>
  <c r="H847" i="9"/>
  <c r="N848" i="9"/>
  <c r="J895" i="9"/>
  <c r="O376" i="9"/>
  <c r="F896" i="9"/>
  <c r="K172" i="9"/>
  <c r="P894" i="9"/>
  <c r="G74" i="9"/>
  <c r="L894" i="9"/>
  <c r="C288" i="9"/>
  <c r="H894" i="9"/>
  <c r="N895" i="9"/>
  <c r="C115" i="9"/>
  <c r="H933" i="9"/>
  <c r="N934" i="9"/>
  <c r="J934" i="9"/>
  <c r="F935" i="9"/>
  <c r="K122" i="9"/>
  <c r="P933" i="9"/>
  <c r="G9" i="9"/>
  <c r="L933" i="9"/>
  <c r="G391" i="9"/>
  <c r="L798" i="9"/>
  <c r="C446" i="9"/>
  <c r="H798" i="9"/>
  <c r="N816" i="9"/>
  <c r="J817" i="9"/>
  <c r="O366" i="9"/>
  <c r="F818" i="9"/>
  <c r="K404" i="9"/>
  <c r="P798" i="9"/>
  <c r="B101" i="9"/>
  <c r="G900" i="9"/>
  <c r="L814" i="9"/>
  <c r="H814" i="9"/>
  <c r="N87" i="9"/>
  <c r="J147" i="9"/>
  <c r="F169" i="9"/>
  <c r="K900" i="9"/>
  <c r="P814" i="9"/>
  <c r="B22" i="9"/>
  <c r="G914" i="9"/>
  <c r="L829" i="9"/>
  <c r="H829" i="9"/>
  <c r="N19" i="9"/>
  <c r="J35" i="9"/>
  <c r="O913" i="9"/>
  <c r="F98" i="9"/>
  <c r="K914" i="9"/>
  <c r="P829" i="9"/>
  <c r="G921" i="9"/>
  <c r="L845" i="9"/>
  <c r="H845" i="9"/>
  <c r="N846" i="9"/>
  <c r="J846" i="9"/>
  <c r="O920" i="9"/>
  <c r="F847" i="9"/>
  <c r="K921" i="9"/>
  <c r="P845" i="9"/>
  <c r="G122" i="9"/>
  <c r="L861" i="9"/>
  <c r="C119" i="9"/>
  <c r="H861" i="9"/>
  <c r="N862" i="9"/>
  <c r="J862" i="9"/>
  <c r="O235" i="9"/>
  <c r="F863" i="9"/>
  <c r="K144" i="9"/>
  <c r="P861" i="9"/>
  <c r="G928" i="9"/>
  <c r="L876" i="9"/>
  <c r="H876" i="9"/>
  <c r="N878" i="9"/>
  <c r="J878" i="9"/>
  <c r="O927" i="9"/>
  <c r="F879" i="9"/>
  <c r="K928" i="9"/>
  <c r="P876" i="9"/>
  <c r="G230" i="9"/>
  <c r="L904" i="9"/>
  <c r="C142" i="9"/>
  <c r="H904" i="9"/>
  <c r="N905" i="9"/>
  <c r="J905" i="9"/>
  <c r="F906" i="9"/>
  <c r="K109" i="9"/>
  <c r="P904" i="9"/>
  <c r="F937" i="9"/>
  <c r="K434" i="9"/>
  <c r="P935" i="9"/>
  <c r="G368" i="9"/>
  <c r="L935" i="9"/>
  <c r="C458" i="9"/>
  <c r="H935" i="9"/>
  <c r="N936" i="9"/>
  <c r="J936" i="9"/>
  <c r="O434" i="9"/>
  <c r="J840" i="9"/>
  <c r="F841" i="9"/>
  <c r="K438" i="9"/>
  <c r="P839" i="9"/>
  <c r="G453" i="9"/>
  <c r="L839" i="9"/>
  <c r="C462" i="9"/>
  <c r="H839" i="9"/>
  <c r="N840" i="9"/>
  <c r="J887" i="9"/>
  <c r="O443" i="9"/>
  <c r="F888" i="9"/>
  <c r="K257" i="9"/>
  <c r="P886" i="9"/>
  <c r="G65" i="9"/>
  <c r="L886" i="9"/>
  <c r="C281" i="9"/>
  <c r="H886" i="9"/>
  <c r="N887" i="9"/>
  <c r="F476" i="9"/>
  <c r="K58" i="9"/>
  <c r="P416" i="9"/>
  <c r="H416" i="9"/>
  <c r="C23" i="9"/>
  <c r="J476" i="9"/>
  <c r="D416" i="9"/>
  <c r="G17" i="9"/>
  <c r="L416" i="9"/>
  <c r="N474" i="9"/>
  <c r="F503" i="9"/>
  <c r="K118" i="9"/>
  <c r="P444" i="9"/>
  <c r="C38" i="9"/>
  <c r="J503" i="9"/>
  <c r="D444" i="9"/>
  <c r="L444" i="9"/>
  <c r="G87" i="9"/>
  <c r="H444" i="9"/>
  <c r="N501" i="9"/>
  <c r="B423" i="9"/>
  <c r="D364" i="9"/>
  <c r="J423" i="9"/>
  <c r="O249" i="9"/>
  <c r="C228" i="9"/>
  <c r="K258" i="9"/>
  <c r="F423" i="9"/>
  <c r="L364" i="9"/>
  <c r="P364" i="9"/>
  <c r="G251" i="9"/>
  <c r="H364" i="9"/>
  <c r="N421" i="9"/>
  <c r="B525" i="9"/>
  <c r="K697" i="9"/>
  <c r="P468" i="9"/>
  <c r="G697" i="9"/>
  <c r="L468" i="9"/>
  <c r="H468" i="9"/>
  <c r="J525" i="9"/>
  <c r="N523" i="9"/>
  <c r="D468" i="9"/>
  <c r="O696" i="9"/>
  <c r="C27" i="9"/>
  <c r="N653" i="9"/>
  <c r="O12" i="9"/>
  <c r="K12" i="9"/>
  <c r="G32" i="9"/>
  <c r="L604" i="9"/>
  <c r="C22" i="9"/>
  <c r="H692" i="9"/>
  <c r="N734" i="9"/>
  <c r="O73" i="9"/>
  <c r="F736" i="9"/>
  <c r="K87" i="9"/>
  <c r="G155" i="9"/>
  <c r="L692" i="9"/>
  <c r="F796" i="9"/>
  <c r="K68" i="9"/>
  <c r="G111" i="9"/>
  <c r="C108" i="9"/>
  <c r="L754" i="9"/>
  <c r="N794" i="9"/>
  <c r="H754" i="9"/>
  <c r="O94" i="9"/>
  <c r="J795" i="9"/>
  <c r="K715" i="9"/>
  <c r="P32" i="9"/>
  <c r="H48" i="9"/>
  <c r="O714" i="9"/>
  <c r="D36" i="9"/>
  <c r="L46" i="9"/>
  <c r="G715" i="9"/>
  <c r="N559" i="9"/>
  <c r="N619" i="9"/>
  <c r="K754" i="9"/>
  <c r="G754" i="9"/>
  <c r="L567" i="9"/>
  <c r="C188" i="9"/>
  <c r="H688" i="9"/>
  <c r="N730" i="9"/>
  <c r="O427" i="9"/>
  <c r="F732" i="9"/>
  <c r="K458" i="9"/>
  <c r="G426" i="9"/>
  <c r="L688" i="9"/>
  <c r="B78" i="9"/>
  <c r="G868" i="9"/>
  <c r="L766" i="9"/>
  <c r="H766" i="9"/>
  <c r="N180" i="9"/>
  <c r="J165" i="9"/>
  <c r="O867" i="9"/>
  <c r="F111" i="9"/>
  <c r="K868" i="9"/>
  <c r="O259" i="9"/>
  <c r="C397" i="9"/>
  <c r="K285" i="9"/>
  <c r="L531" i="9"/>
  <c r="G269" i="9"/>
  <c r="N585" i="9"/>
  <c r="H531" i="9"/>
  <c r="P531" i="9"/>
  <c r="K462" i="9"/>
  <c r="C269" i="9"/>
  <c r="N694" i="9"/>
  <c r="G440" i="9"/>
  <c r="L652" i="9"/>
  <c r="B17" i="9"/>
  <c r="H722" i="9"/>
  <c r="N134" i="9"/>
  <c r="J39" i="9"/>
  <c r="F16" i="9"/>
  <c r="K837" i="9"/>
  <c r="G837" i="9"/>
  <c r="L722" i="9"/>
  <c r="B112" i="9"/>
  <c r="G877" i="9"/>
  <c r="L778" i="9"/>
  <c r="H778" i="9"/>
  <c r="N83" i="9"/>
  <c r="J104" i="9"/>
  <c r="O876" i="9"/>
  <c r="F116" i="9"/>
  <c r="K877" i="9"/>
  <c r="P778" i="9"/>
  <c r="B460" i="9"/>
  <c r="F460" i="9"/>
  <c r="K368" i="9"/>
  <c r="P401" i="9"/>
  <c r="H401" i="9"/>
  <c r="C372" i="9"/>
  <c r="J460" i="9"/>
  <c r="D401" i="9"/>
  <c r="L401" i="9"/>
  <c r="N458" i="9"/>
  <c r="G277" i="9"/>
  <c r="B366" i="9"/>
  <c r="D305" i="9"/>
  <c r="J366" i="9"/>
  <c r="O660" i="9"/>
  <c r="K661" i="9"/>
  <c r="F366" i="9"/>
  <c r="L305" i="9"/>
  <c r="P304" i="9"/>
  <c r="G661" i="9"/>
  <c r="H305" i="9"/>
  <c r="N364" i="9"/>
  <c r="B321" i="9"/>
  <c r="F321" i="9"/>
  <c r="K40" i="9"/>
  <c r="P246" i="9"/>
  <c r="G107" i="9"/>
  <c r="L247" i="9"/>
  <c r="C26" i="9"/>
  <c r="N319" i="9"/>
  <c r="D247" i="9"/>
  <c r="H247" i="9"/>
  <c r="J321" i="9"/>
  <c r="B281" i="9"/>
  <c r="F281" i="9"/>
  <c r="L7" i="9"/>
  <c r="D7" i="9"/>
  <c r="O582" i="9"/>
  <c r="H6" i="9"/>
  <c r="J281" i="9"/>
  <c r="N279" i="9"/>
  <c r="B225" i="9"/>
  <c r="G215" i="9"/>
  <c r="L126" i="9"/>
  <c r="C360" i="9"/>
  <c r="H126" i="9"/>
  <c r="N223" i="9"/>
  <c r="J225" i="9"/>
  <c r="K291" i="9"/>
  <c r="D126" i="9"/>
  <c r="F225" i="9"/>
  <c r="P125" i="9"/>
  <c r="B203" i="9"/>
  <c r="F203" i="9"/>
  <c r="K485" i="9"/>
  <c r="P66" i="9"/>
  <c r="D67" i="9"/>
  <c r="L67" i="9"/>
  <c r="G485" i="9"/>
  <c r="H67" i="9"/>
  <c r="J203" i="9"/>
  <c r="B448" i="9"/>
  <c r="F448" i="9"/>
  <c r="K414" i="9"/>
  <c r="P389" i="9"/>
  <c r="G456" i="9"/>
  <c r="N446" i="9"/>
  <c r="H389" i="9"/>
  <c r="J448" i="9"/>
  <c r="C275" i="9"/>
  <c r="D389" i="9"/>
  <c r="L389" i="9"/>
  <c r="B358" i="9"/>
  <c r="D295" i="9"/>
  <c r="J358" i="9"/>
  <c r="O651" i="9"/>
  <c r="H295" i="9"/>
  <c r="P294" i="9"/>
  <c r="L295" i="9"/>
  <c r="N356" i="9"/>
  <c r="F358" i="9"/>
  <c r="B161" i="9"/>
  <c r="H224" i="9"/>
  <c r="D224" i="9"/>
  <c r="F170" i="9"/>
  <c r="L224" i="9"/>
  <c r="O607" i="9"/>
  <c r="P223" i="9"/>
  <c r="J176" i="9"/>
  <c r="B257" i="9"/>
  <c r="G66" i="9"/>
  <c r="L169" i="9"/>
  <c r="C273" i="9"/>
  <c r="H169" i="9"/>
  <c r="F257" i="9"/>
  <c r="P168" i="9"/>
  <c r="J257" i="9"/>
  <c r="K242" i="9"/>
  <c r="D169" i="9"/>
  <c r="B36" i="9"/>
  <c r="L114" i="9"/>
  <c r="H114" i="9"/>
  <c r="D114" i="9"/>
  <c r="O527" i="9"/>
  <c r="F189" i="9"/>
  <c r="P113" i="9"/>
  <c r="J162" i="9"/>
  <c r="K528" i="9"/>
  <c r="B104" i="9"/>
  <c r="F112" i="9"/>
  <c r="K474" i="9"/>
  <c r="P54" i="9"/>
  <c r="C473" i="9"/>
  <c r="J144" i="9"/>
  <c r="D55" i="9"/>
  <c r="L55" i="9"/>
  <c r="G474" i="9"/>
  <c r="H55" i="9"/>
  <c r="O473" i="9"/>
  <c r="B399" i="9"/>
  <c r="D343" i="9"/>
  <c r="J399" i="9"/>
  <c r="O417" i="9"/>
  <c r="G63" i="9"/>
  <c r="N397" i="9"/>
  <c r="H343" i="9"/>
  <c r="L343" i="9"/>
  <c r="C230" i="9"/>
  <c r="K209" i="9"/>
  <c r="F399" i="9"/>
  <c r="B347" i="9"/>
  <c r="F347" i="9"/>
  <c r="K47" i="9"/>
  <c r="P283" i="9"/>
  <c r="G154" i="9"/>
  <c r="L284" i="9"/>
  <c r="C129" i="9"/>
  <c r="N345" i="9"/>
  <c r="D284" i="9"/>
  <c r="H284" i="9"/>
  <c r="J347" i="9"/>
  <c r="B304" i="9"/>
  <c r="C352" i="9"/>
  <c r="H228" i="9"/>
  <c r="N302" i="9"/>
  <c r="J304" i="9"/>
  <c r="P227" i="9"/>
  <c r="D228" i="9"/>
  <c r="K433" i="9"/>
  <c r="L228" i="9"/>
  <c r="F304" i="9"/>
  <c r="G449" i="9"/>
  <c r="B177" i="9"/>
  <c r="L150" i="9"/>
  <c r="H150" i="9"/>
  <c r="D150" i="9"/>
  <c r="O560" i="9"/>
  <c r="F200" i="9"/>
  <c r="P149" i="9"/>
  <c r="J182" i="9"/>
  <c r="B56" i="9"/>
  <c r="G504" i="9"/>
  <c r="L90" i="9"/>
  <c r="C503" i="9"/>
  <c r="H90" i="9"/>
  <c r="J81" i="9"/>
  <c r="K504" i="9"/>
  <c r="O503" i="9"/>
  <c r="P89" i="9"/>
  <c r="D90" i="9"/>
  <c r="F101" i="9"/>
  <c r="F487" i="9"/>
  <c r="K364" i="9"/>
  <c r="P428" i="9"/>
  <c r="C320" i="9"/>
  <c r="J487" i="9"/>
  <c r="D428" i="9"/>
  <c r="L428" i="9"/>
  <c r="N485" i="9"/>
  <c r="G416" i="9"/>
  <c r="H428" i="9"/>
  <c r="B387" i="9"/>
  <c r="D331" i="9"/>
  <c r="J387" i="9"/>
  <c r="O241" i="9"/>
  <c r="F387" i="9"/>
  <c r="L331" i="9"/>
  <c r="G397" i="9"/>
  <c r="N385" i="9"/>
  <c r="C394" i="9"/>
  <c r="H331" i="9"/>
  <c r="K359" i="9"/>
  <c r="B337" i="9"/>
  <c r="F337" i="9"/>
  <c r="K31" i="9"/>
  <c r="P273" i="9"/>
  <c r="G13" i="9"/>
  <c r="L274" i="9"/>
  <c r="H274" i="9"/>
  <c r="D274" i="9"/>
  <c r="J337" i="9"/>
  <c r="N335" i="9"/>
  <c r="C16" i="9"/>
  <c r="B296" i="9"/>
  <c r="H40" i="9"/>
  <c r="O603" i="9"/>
  <c r="J296" i="9"/>
  <c r="D35" i="9"/>
  <c r="F296" i="9"/>
  <c r="L32" i="9"/>
  <c r="B221" i="9"/>
  <c r="G188" i="9"/>
  <c r="L106" i="9"/>
  <c r="C211" i="9"/>
  <c r="H106" i="9"/>
  <c r="D106" i="9"/>
  <c r="F221" i="9"/>
  <c r="P105" i="9"/>
  <c r="J221" i="9"/>
  <c r="K194" i="9"/>
  <c r="B42" i="9"/>
  <c r="N188" i="9"/>
  <c r="J126" i="9"/>
  <c r="O783" i="9"/>
  <c r="F39" i="9"/>
  <c r="K784" i="9"/>
  <c r="G784" i="9"/>
  <c r="L612" i="9"/>
  <c r="C148" i="9"/>
  <c r="H718" i="9"/>
  <c r="N760" i="9"/>
  <c r="O368" i="9"/>
  <c r="F762" i="9"/>
  <c r="K75" i="9"/>
  <c r="G21" i="9"/>
  <c r="L718" i="9"/>
  <c r="B54" i="9"/>
  <c r="G861" i="9"/>
  <c r="L758" i="9"/>
  <c r="H758" i="9"/>
  <c r="N101" i="9"/>
  <c r="J167" i="9"/>
  <c r="O860" i="9"/>
  <c r="F182" i="9"/>
  <c r="K861" i="9"/>
  <c r="B201" i="9"/>
  <c r="D62" i="9"/>
  <c r="J201" i="9"/>
  <c r="G27" i="9"/>
  <c r="H62" i="9"/>
  <c r="P61" i="9"/>
  <c r="C232" i="9"/>
  <c r="F201" i="9"/>
  <c r="K101" i="9"/>
  <c r="L62" i="9"/>
  <c r="B206" i="9"/>
  <c r="D78" i="9"/>
  <c r="J206" i="9"/>
  <c r="G461" i="9"/>
  <c r="H78" i="9"/>
  <c r="P77" i="9"/>
  <c r="K440" i="9"/>
  <c r="L78" i="9"/>
  <c r="C461" i="9"/>
  <c r="F206" i="9"/>
  <c r="B139" i="9"/>
  <c r="F100" i="9"/>
  <c r="P158" i="9"/>
  <c r="L159" i="9"/>
  <c r="D159" i="9"/>
  <c r="O567" i="9"/>
  <c r="H159" i="9"/>
  <c r="J130" i="9"/>
  <c r="B188" i="9"/>
  <c r="C479" i="9"/>
  <c r="H61" i="9"/>
  <c r="G480" i="9"/>
  <c r="O479" i="9"/>
  <c r="J198" i="9"/>
  <c r="P60" i="9"/>
  <c r="D61" i="9"/>
  <c r="F190" i="9"/>
  <c r="K480" i="9"/>
  <c r="L61" i="9"/>
  <c r="B105" i="9"/>
  <c r="D120" i="9"/>
  <c r="J67" i="9"/>
  <c r="O533" i="9"/>
  <c r="F106" i="9"/>
  <c r="K534" i="9"/>
  <c r="P119" i="9"/>
  <c r="L120" i="9"/>
  <c r="H120" i="9"/>
  <c r="B270" i="9"/>
  <c r="D181" i="9"/>
  <c r="J270" i="9"/>
  <c r="F270" i="9"/>
  <c r="K65" i="9"/>
  <c r="P180" i="9"/>
  <c r="C117" i="9"/>
  <c r="G189" i="9"/>
  <c r="H181" i="9"/>
  <c r="L181" i="9"/>
  <c r="B196" i="9"/>
  <c r="C525" i="9"/>
  <c r="H111" i="9"/>
  <c r="D111" i="9"/>
  <c r="J146" i="9"/>
  <c r="O524" i="9"/>
  <c r="F127" i="9"/>
  <c r="P110" i="9"/>
  <c r="G525" i="9"/>
  <c r="K525" i="9"/>
  <c r="L111" i="9"/>
  <c r="B246" i="9"/>
  <c r="H4" i="9"/>
  <c r="D5" i="9"/>
  <c r="J246" i="9"/>
  <c r="O569" i="9"/>
  <c r="F246" i="9"/>
  <c r="L3" i="9"/>
  <c r="B264" i="9"/>
  <c r="L176" i="9"/>
  <c r="H176" i="9"/>
  <c r="N262" i="9"/>
  <c r="F264" i="9"/>
  <c r="P175" i="9"/>
  <c r="J264" i="9"/>
  <c r="D176" i="9"/>
  <c r="O574" i="9"/>
  <c r="B326" i="9"/>
  <c r="D258" i="9"/>
  <c r="J326" i="9"/>
  <c r="F326" i="9"/>
  <c r="K84" i="9"/>
  <c r="P257" i="9"/>
  <c r="L258" i="9"/>
  <c r="C160" i="9"/>
  <c r="N324" i="9"/>
  <c r="G183" i="9"/>
  <c r="H258" i="9"/>
  <c r="B13" i="9"/>
  <c r="H320" i="9"/>
  <c r="N107" i="9"/>
  <c r="D320" i="9"/>
  <c r="K667" i="9"/>
  <c r="F66" i="9"/>
  <c r="L320" i="9"/>
  <c r="J72" i="9"/>
  <c r="O666" i="9"/>
  <c r="G667" i="9"/>
  <c r="B154" i="9"/>
  <c r="F195" i="9"/>
  <c r="P211" i="9"/>
  <c r="J185" i="9"/>
  <c r="D212" i="9"/>
  <c r="L212" i="9"/>
  <c r="H212" i="9"/>
  <c r="O598" i="9"/>
  <c r="B200" i="9"/>
  <c r="H257" i="9"/>
  <c r="D257" i="9"/>
  <c r="J194" i="9"/>
  <c r="O624" i="9"/>
  <c r="F199" i="9"/>
  <c r="P256" i="9"/>
  <c r="L257" i="9"/>
  <c r="B381" i="9"/>
  <c r="G673" i="9"/>
  <c r="L11" i="9"/>
  <c r="H12" i="9"/>
  <c r="O672" i="9"/>
  <c r="J381" i="9"/>
  <c r="F381" i="9"/>
  <c r="K673" i="9"/>
  <c r="N379" i="9"/>
  <c r="D37" i="9"/>
  <c r="B297" i="9"/>
  <c r="D217" i="9"/>
  <c r="J297" i="9"/>
  <c r="G370" i="9"/>
  <c r="N295" i="9"/>
  <c r="H217" i="9"/>
  <c r="P216" i="9"/>
  <c r="C327" i="9"/>
  <c r="F297" i="9"/>
  <c r="K406" i="9"/>
  <c r="L217" i="9"/>
  <c r="B129" i="9"/>
  <c r="L282" i="9"/>
  <c r="H282" i="9"/>
  <c r="D282" i="9"/>
  <c r="O641" i="9"/>
  <c r="P281" i="9"/>
  <c r="F172" i="9"/>
  <c r="J180" i="9"/>
  <c r="B400" i="9"/>
  <c r="F400" i="9"/>
  <c r="K324" i="9"/>
  <c r="G408" i="9"/>
  <c r="N398" i="9"/>
  <c r="H344" i="9"/>
  <c r="O128" i="9"/>
  <c r="L344" i="9"/>
  <c r="C385" i="9"/>
  <c r="D344" i="9"/>
  <c r="J400" i="9"/>
  <c r="B451" i="9"/>
  <c r="D392" i="9"/>
  <c r="J451" i="9"/>
  <c r="F451" i="9"/>
  <c r="L392" i="9"/>
  <c r="G679" i="9"/>
  <c r="N449" i="9"/>
  <c r="H392" i="9"/>
  <c r="K679" i="9"/>
  <c r="P392" i="9"/>
  <c r="D486" i="9"/>
  <c r="J540" i="9"/>
  <c r="O10" i="9"/>
  <c r="F540" i="9"/>
  <c r="K10" i="9"/>
  <c r="P486" i="9"/>
  <c r="G7" i="9"/>
  <c r="L486" i="9"/>
  <c r="C3" i="9"/>
  <c r="N538" i="9"/>
  <c r="H486" i="9"/>
  <c r="B44" i="9"/>
  <c r="F94" i="9"/>
  <c r="K511" i="9"/>
  <c r="P96" i="9"/>
  <c r="G511" i="9"/>
  <c r="L97" i="9"/>
  <c r="C510" i="9"/>
  <c r="D97" i="9"/>
  <c r="O510" i="9"/>
  <c r="J26" i="9"/>
  <c r="H97" i="9"/>
  <c r="B141" i="9"/>
  <c r="F92" i="9"/>
  <c r="K524" i="9"/>
  <c r="P108" i="9"/>
  <c r="G524" i="9"/>
  <c r="L109" i="9"/>
  <c r="C524" i="9"/>
  <c r="D109" i="9"/>
  <c r="O523" i="9"/>
  <c r="H109" i="9"/>
  <c r="J181" i="9"/>
  <c r="B263" i="9"/>
  <c r="F263" i="9"/>
  <c r="L25" i="9"/>
  <c r="J263" i="9"/>
  <c r="O573" i="9"/>
  <c r="D14" i="9"/>
  <c r="H17" i="9"/>
  <c r="B39" i="9"/>
  <c r="D96" i="9"/>
  <c r="J58" i="9"/>
  <c r="O509" i="9"/>
  <c r="F157" i="9"/>
  <c r="K510" i="9"/>
  <c r="P95" i="9"/>
  <c r="G510" i="9"/>
  <c r="H96" i="9"/>
  <c r="L96" i="9"/>
  <c r="C509" i="9"/>
  <c r="B222" i="9"/>
  <c r="D108" i="9"/>
  <c r="J222" i="9"/>
  <c r="F222" i="9"/>
  <c r="K198" i="9"/>
  <c r="P107" i="9"/>
  <c r="G151" i="9"/>
  <c r="H108" i="9"/>
  <c r="L108" i="9"/>
  <c r="C106" i="9"/>
  <c r="B259" i="9"/>
  <c r="D171" i="9"/>
  <c r="J259" i="9"/>
  <c r="F259" i="9"/>
  <c r="K111" i="9"/>
  <c r="P170" i="9"/>
  <c r="H171" i="9"/>
  <c r="L171" i="9"/>
  <c r="C111" i="9"/>
  <c r="G72" i="9"/>
  <c r="B197" i="9"/>
  <c r="C517" i="9"/>
  <c r="H102" i="9"/>
  <c r="D102" i="9"/>
  <c r="J188" i="9"/>
  <c r="O516" i="9"/>
  <c r="K517" i="9"/>
  <c r="L102" i="9"/>
  <c r="P101" i="9"/>
  <c r="G517" i="9"/>
  <c r="F196" i="9"/>
  <c r="B23" i="9"/>
  <c r="H131" i="9"/>
  <c r="D131" i="9"/>
  <c r="J18" i="9"/>
  <c r="O543" i="9"/>
  <c r="F48" i="9"/>
  <c r="P130" i="9"/>
  <c r="L131" i="9"/>
  <c r="K544" i="9"/>
  <c r="B265" i="9"/>
  <c r="C44" i="9"/>
  <c r="H177" i="9"/>
  <c r="N263" i="9"/>
  <c r="D177" i="9"/>
  <c r="J265" i="9"/>
  <c r="L177" i="9"/>
  <c r="F265" i="9"/>
  <c r="P176" i="9"/>
  <c r="G226" i="9"/>
  <c r="K112" i="9"/>
  <c r="B90" i="9"/>
  <c r="L216" i="9"/>
  <c r="H216" i="9"/>
  <c r="O602" i="9"/>
  <c r="J100" i="9"/>
  <c r="P215" i="9"/>
  <c r="D216" i="9"/>
  <c r="F74" i="9"/>
  <c r="B329" i="9"/>
  <c r="D262" i="9"/>
  <c r="J329" i="9"/>
  <c r="O627" i="9"/>
  <c r="F329" i="9"/>
  <c r="P261" i="9"/>
  <c r="L262" i="9"/>
  <c r="N327" i="9"/>
  <c r="H262" i="9"/>
  <c r="B369" i="9"/>
  <c r="C403" i="9"/>
  <c r="H308" i="9"/>
  <c r="N367" i="9"/>
  <c r="J369" i="9"/>
  <c r="D308" i="9"/>
  <c r="K399" i="9"/>
  <c r="F369" i="9"/>
  <c r="G238" i="9"/>
  <c r="L308" i="9"/>
  <c r="B394" i="9"/>
  <c r="C50" i="9"/>
  <c r="H338" i="9"/>
  <c r="N392" i="9"/>
  <c r="J394" i="9"/>
  <c r="P338" i="9"/>
  <c r="D338" i="9"/>
  <c r="K155" i="9"/>
  <c r="O77" i="9"/>
  <c r="F394" i="9"/>
  <c r="G273" i="9"/>
  <c r="L338" i="9"/>
  <c r="B284" i="9"/>
  <c r="C221" i="9"/>
  <c r="H202" i="9"/>
  <c r="G301" i="9"/>
  <c r="J284" i="9"/>
  <c r="P201" i="9"/>
  <c r="K302" i="9"/>
  <c r="L202" i="9"/>
  <c r="D202" i="9"/>
  <c r="F284" i="9"/>
  <c r="B195" i="9"/>
  <c r="F168" i="9"/>
  <c r="P229" i="9"/>
  <c r="H230" i="9"/>
  <c r="O610" i="9"/>
  <c r="J186" i="9"/>
  <c r="L230" i="9"/>
  <c r="D230" i="9"/>
  <c r="B319" i="9"/>
  <c r="H33" i="9"/>
  <c r="N317" i="9"/>
  <c r="D17" i="9"/>
  <c r="J319" i="9"/>
  <c r="O617" i="9"/>
  <c r="L13" i="9"/>
  <c r="F319" i="9"/>
  <c r="B328" i="9"/>
  <c r="H261" i="9"/>
  <c r="D261" i="9"/>
  <c r="J328" i="9"/>
  <c r="O626" i="9"/>
  <c r="L261" i="9"/>
  <c r="P260" i="9"/>
  <c r="F328" i="9"/>
  <c r="B339" i="9"/>
  <c r="H276" i="9"/>
  <c r="N337" i="9"/>
  <c r="D276" i="9"/>
  <c r="J339" i="9"/>
  <c r="O637" i="9"/>
  <c r="F339" i="9"/>
  <c r="L276" i="9"/>
  <c r="P275" i="9"/>
  <c r="B359" i="9"/>
  <c r="G654" i="9"/>
  <c r="L34" i="9"/>
  <c r="H14" i="9"/>
  <c r="O653" i="9"/>
  <c r="J359" i="9"/>
  <c r="F359" i="9"/>
  <c r="K654" i="9"/>
  <c r="D11" i="9"/>
  <c r="B375" i="9"/>
  <c r="G161" i="9"/>
  <c r="L315" i="9"/>
  <c r="F375" i="9"/>
  <c r="N373" i="9"/>
  <c r="H315" i="9"/>
  <c r="O40" i="9"/>
  <c r="K56" i="9"/>
  <c r="C87" i="9"/>
  <c r="D315" i="9"/>
  <c r="J375" i="9"/>
  <c r="B385" i="9"/>
  <c r="G424" i="9"/>
  <c r="L329" i="9"/>
  <c r="F385" i="9"/>
  <c r="N383" i="9"/>
  <c r="H329" i="9"/>
  <c r="O212" i="9"/>
  <c r="D329" i="9"/>
  <c r="J385" i="9"/>
  <c r="K391" i="9"/>
  <c r="C344" i="9"/>
  <c r="P329" i="9"/>
  <c r="B401" i="9"/>
  <c r="G435" i="9"/>
  <c r="L345" i="9"/>
  <c r="F401" i="9"/>
  <c r="N399" i="9"/>
  <c r="H345" i="9"/>
  <c r="O236" i="9"/>
  <c r="K412" i="9"/>
  <c r="C316" i="9"/>
  <c r="P345" i="9"/>
  <c r="J401" i="9"/>
  <c r="D345" i="9"/>
  <c r="B417" i="9"/>
  <c r="G341" i="9"/>
  <c r="L360" i="9"/>
  <c r="F417" i="9"/>
  <c r="N415" i="9"/>
  <c r="H360" i="9"/>
  <c r="O142" i="9"/>
  <c r="D360" i="9"/>
  <c r="J417" i="9"/>
  <c r="C133" i="9"/>
  <c r="K272" i="9"/>
  <c r="P360" i="9"/>
  <c r="B286" i="9"/>
  <c r="F286" i="9"/>
  <c r="P203" i="9"/>
  <c r="H204" i="9"/>
  <c r="O593" i="9"/>
  <c r="J286" i="9"/>
  <c r="L204" i="9"/>
  <c r="D204" i="9"/>
  <c r="B110" i="9"/>
  <c r="D221" i="9"/>
  <c r="J78" i="9"/>
  <c r="O605" i="9"/>
  <c r="F118" i="9"/>
  <c r="L221" i="9"/>
  <c r="P220" i="9"/>
  <c r="H221" i="9"/>
  <c r="B109" i="9"/>
  <c r="D237" i="9"/>
  <c r="J51" i="9"/>
  <c r="O615" i="9"/>
  <c r="F103" i="9"/>
  <c r="L237" i="9"/>
  <c r="H237" i="9"/>
  <c r="P236" i="9"/>
  <c r="B10" i="9"/>
  <c r="L252" i="9"/>
  <c r="H252" i="9"/>
  <c r="D252" i="9"/>
  <c r="O620" i="9"/>
  <c r="F33" i="9"/>
  <c r="P251" i="9"/>
  <c r="J34" i="9"/>
  <c r="B331" i="9"/>
  <c r="G12" i="9"/>
  <c r="L268" i="9"/>
  <c r="C69" i="9"/>
  <c r="H268" i="9"/>
  <c r="D268" i="9"/>
  <c r="J331" i="9"/>
  <c r="K23" i="9"/>
  <c r="P267" i="9"/>
  <c r="F331" i="9"/>
  <c r="B348" i="9"/>
  <c r="G411" i="9"/>
  <c r="L285" i="9"/>
  <c r="C204" i="9"/>
  <c r="H285" i="9"/>
  <c r="N346" i="9"/>
  <c r="J348" i="9"/>
  <c r="D285" i="9"/>
  <c r="P284" i="9"/>
  <c r="K244" i="9"/>
  <c r="F348" i="9"/>
  <c r="B172" i="9"/>
  <c r="F185" i="9"/>
  <c r="K660" i="9"/>
  <c r="P301" i="9"/>
  <c r="D302" i="9"/>
  <c r="L302" i="9"/>
  <c r="G660" i="9"/>
  <c r="H302" i="9"/>
  <c r="J187" i="9"/>
  <c r="O659" i="9"/>
  <c r="B115" i="9"/>
  <c r="F81" i="9"/>
  <c r="K665" i="9"/>
  <c r="D318" i="9"/>
  <c r="L318" i="9"/>
  <c r="G665" i="9"/>
  <c r="N166" i="9"/>
  <c r="J134" i="9"/>
  <c r="O664" i="9"/>
  <c r="H318" i="9"/>
  <c r="B388" i="9"/>
  <c r="F388" i="9"/>
  <c r="K18" i="9"/>
  <c r="P332" i="9"/>
  <c r="D332" i="9"/>
  <c r="L332" i="9"/>
  <c r="G55" i="9"/>
  <c r="N386" i="9"/>
  <c r="C10" i="9"/>
  <c r="H332" i="9"/>
  <c r="J388" i="9"/>
  <c r="O19" i="9"/>
  <c r="B404" i="9"/>
  <c r="F404" i="9"/>
  <c r="K156" i="9"/>
  <c r="P348" i="9"/>
  <c r="D348" i="9"/>
  <c r="L348" i="9"/>
  <c r="G246" i="9"/>
  <c r="N402" i="9"/>
  <c r="J404" i="9"/>
  <c r="O100" i="9"/>
  <c r="C243" i="9"/>
  <c r="H348" i="9"/>
  <c r="B351" i="9"/>
  <c r="L289" i="9"/>
  <c r="H289" i="9"/>
  <c r="N349" i="9"/>
  <c r="D289" i="9"/>
  <c r="O646" i="9"/>
  <c r="P288" i="9"/>
  <c r="J351" i="9"/>
  <c r="F351" i="9"/>
  <c r="B420" i="9"/>
  <c r="F420" i="9"/>
  <c r="K676" i="9"/>
  <c r="P29" i="9"/>
  <c r="D31" i="9"/>
  <c r="L27" i="9"/>
  <c r="G676" i="9"/>
  <c r="N418" i="9"/>
  <c r="H21" i="9"/>
  <c r="O675" i="9"/>
  <c r="J420" i="9"/>
  <c r="B439" i="9"/>
  <c r="D380" i="9"/>
  <c r="J439" i="9"/>
  <c r="C14" i="9"/>
  <c r="K19" i="9"/>
  <c r="F439" i="9"/>
  <c r="L380" i="9"/>
  <c r="H380" i="9"/>
  <c r="N437" i="9"/>
  <c r="G24" i="9"/>
  <c r="P380" i="9"/>
  <c r="B455" i="9"/>
  <c r="D396" i="9"/>
  <c r="J455" i="9"/>
  <c r="C100" i="9"/>
  <c r="K116" i="9"/>
  <c r="F455" i="9"/>
  <c r="L396" i="9"/>
  <c r="G159" i="9"/>
  <c r="H396" i="9"/>
  <c r="N453" i="9"/>
  <c r="P396" i="9"/>
  <c r="B471" i="9"/>
  <c r="D411" i="9"/>
  <c r="J471" i="9"/>
  <c r="K683" i="9"/>
  <c r="F471" i="9"/>
  <c r="L411" i="9"/>
  <c r="G683" i="9"/>
  <c r="H411" i="9"/>
  <c r="N469" i="9"/>
  <c r="P411" i="9"/>
  <c r="B486" i="9"/>
  <c r="D427" i="9"/>
  <c r="J486" i="9"/>
  <c r="C246" i="9"/>
  <c r="K204" i="9"/>
  <c r="F486" i="9"/>
  <c r="L427" i="9"/>
  <c r="P427" i="9"/>
  <c r="G261" i="9"/>
  <c r="H427" i="9"/>
  <c r="B502" i="9"/>
  <c r="D443" i="9"/>
  <c r="J502" i="9"/>
  <c r="C346" i="9"/>
  <c r="K334" i="9"/>
  <c r="F502" i="9"/>
  <c r="L443" i="9"/>
  <c r="G394" i="9"/>
  <c r="H443" i="9"/>
  <c r="P443" i="9"/>
  <c r="B517" i="9"/>
  <c r="D459" i="9"/>
  <c r="J517" i="9"/>
  <c r="O692" i="9"/>
  <c r="K693" i="9"/>
  <c r="F517" i="9"/>
  <c r="L459" i="9"/>
  <c r="N515" i="9"/>
  <c r="P459" i="9"/>
  <c r="G693" i="9"/>
  <c r="H459" i="9"/>
  <c r="B173" i="9"/>
  <c r="D475" i="9"/>
  <c r="J135" i="9"/>
  <c r="O700" i="9"/>
  <c r="F142" i="9"/>
  <c r="K701" i="9"/>
  <c r="P475" i="9"/>
  <c r="G701" i="9"/>
  <c r="H475" i="9"/>
  <c r="N111" i="9"/>
  <c r="H544" i="9"/>
  <c r="O464" i="9"/>
  <c r="K60" i="9"/>
  <c r="G5" i="9"/>
  <c r="H490" i="9"/>
  <c r="C194" i="9"/>
  <c r="D505" i="9"/>
  <c r="O365" i="9"/>
  <c r="H505" i="9"/>
  <c r="P505" i="9"/>
  <c r="C356" i="9"/>
  <c r="K269" i="9"/>
  <c r="L505" i="9"/>
  <c r="G172" i="9"/>
  <c r="N558" i="9"/>
  <c r="B426" i="9"/>
  <c r="C296" i="9"/>
  <c r="H367" i="9"/>
  <c r="N424" i="9"/>
  <c r="J426" i="9"/>
  <c r="P367" i="9"/>
  <c r="D367" i="9"/>
  <c r="K289" i="9"/>
  <c r="F426" i="9"/>
  <c r="L367" i="9"/>
  <c r="G399" i="9"/>
  <c r="B442" i="9"/>
  <c r="C276" i="9"/>
  <c r="H383" i="9"/>
  <c r="N440" i="9"/>
  <c r="J442" i="9"/>
  <c r="P383" i="9"/>
  <c r="D383" i="9"/>
  <c r="K241" i="9"/>
  <c r="G78" i="9"/>
  <c r="L383" i="9"/>
  <c r="F442" i="9"/>
  <c r="B458" i="9"/>
  <c r="C378" i="9"/>
  <c r="H399" i="9"/>
  <c r="N456" i="9"/>
  <c r="J458" i="9"/>
  <c r="P399" i="9"/>
  <c r="D399" i="9"/>
  <c r="K437" i="9"/>
  <c r="F458" i="9"/>
  <c r="G417" i="9"/>
  <c r="L399" i="9"/>
  <c r="C328" i="9"/>
  <c r="H414" i="9"/>
  <c r="N472" i="9"/>
  <c r="J474" i="9"/>
  <c r="P414" i="9"/>
  <c r="D414" i="9"/>
  <c r="K157" i="9"/>
  <c r="F474" i="9"/>
  <c r="G64" i="9"/>
  <c r="L414" i="9"/>
  <c r="O371" i="9"/>
  <c r="H430" i="9"/>
  <c r="N487" i="9"/>
  <c r="J489" i="9"/>
  <c r="P430" i="9"/>
  <c r="D430" i="9"/>
  <c r="K686" i="9"/>
  <c r="L430" i="9"/>
  <c r="G686" i="9"/>
  <c r="B505" i="9"/>
  <c r="C351" i="9"/>
  <c r="H446" i="9"/>
  <c r="N503" i="9"/>
  <c r="J505" i="9"/>
  <c r="P446" i="9"/>
  <c r="D446" i="9"/>
  <c r="K330" i="9"/>
  <c r="F505" i="9"/>
  <c r="G332" i="9"/>
  <c r="L446" i="9"/>
  <c r="B5" i="9"/>
  <c r="H462" i="9"/>
  <c r="N31" i="9"/>
  <c r="J4" i="9"/>
  <c r="P462" i="9"/>
  <c r="D462" i="9"/>
  <c r="K695" i="9"/>
  <c r="L462" i="9"/>
  <c r="F6" i="9"/>
  <c r="G695" i="9"/>
  <c r="C355" i="9"/>
  <c r="H481" i="9"/>
  <c r="N533" i="9"/>
  <c r="D481" i="9"/>
  <c r="J535" i="9"/>
  <c r="O168" i="9"/>
  <c r="P481" i="9"/>
  <c r="K375" i="9"/>
  <c r="G431" i="9"/>
  <c r="C293" i="9"/>
  <c r="H497" i="9"/>
  <c r="K296" i="9"/>
  <c r="O340" i="9"/>
  <c r="G236" i="9"/>
  <c r="B416" i="9"/>
  <c r="F416" i="9"/>
  <c r="K66" i="9"/>
  <c r="P359" i="9"/>
  <c r="G39" i="9"/>
  <c r="N414" i="9"/>
  <c r="H359" i="9"/>
  <c r="O238" i="9"/>
  <c r="D359" i="9"/>
  <c r="J416" i="9"/>
  <c r="C171" i="9"/>
  <c r="L359" i="9"/>
  <c r="B433" i="9"/>
  <c r="G196" i="9"/>
  <c r="L374" i="9"/>
  <c r="F433" i="9"/>
  <c r="N431" i="9"/>
  <c r="H374" i="9"/>
  <c r="K161" i="9"/>
  <c r="C31" i="9"/>
  <c r="P374" i="9"/>
  <c r="D374" i="9"/>
  <c r="J433" i="9"/>
  <c r="B449" i="9"/>
  <c r="G419" i="9"/>
  <c r="L390" i="9"/>
  <c r="F449" i="9"/>
  <c r="N447" i="9"/>
  <c r="H390" i="9"/>
  <c r="J449" i="9"/>
  <c r="C451" i="9"/>
  <c r="D390" i="9"/>
  <c r="K436" i="9"/>
  <c r="P390" i="9"/>
  <c r="B465" i="9"/>
  <c r="G682" i="9"/>
  <c r="L405" i="9"/>
  <c r="F465" i="9"/>
  <c r="N463" i="9"/>
  <c r="H405" i="9"/>
  <c r="P405" i="9"/>
  <c r="K682" i="9"/>
  <c r="D405" i="9"/>
  <c r="J465" i="9"/>
  <c r="B480" i="9"/>
  <c r="G104" i="9"/>
  <c r="L421" i="9"/>
  <c r="F480" i="9"/>
  <c r="N478" i="9"/>
  <c r="H421" i="9"/>
  <c r="C342" i="9"/>
  <c r="P421" i="9"/>
  <c r="D421" i="9"/>
  <c r="J480" i="9"/>
  <c r="K186" i="9"/>
  <c r="G410" i="9"/>
  <c r="L437" i="9"/>
  <c r="H437" i="9"/>
  <c r="J496" i="9"/>
  <c r="K419" i="9"/>
  <c r="C373" i="9"/>
  <c r="P437" i="9"/>
  <c r="D437" i="9"/>
  <c r="G691" i="9"/>
  <c r="L453" i="9"/>
  <c r="F511" i="9"/>
  <c r="N509" i="9"/>
  <c r="H453" i="9"/>
  <c r="P453" i="9"/>
  <c r="D453" i="9"/>
  <c r="J511" i="9"/>
  <c r="K691" i="9"/>
  <c r="B121" i="9"/>
  <c r="G702" i="9"/>
  <c r="H477" i="9"/>
  <c r="N13" i="9"/>
  <c r="D477" i="9"/>
  <c r="O701" i="9"/>
  <c r="J44" i="9"/>
  <c r="K702" i="9"/>
  <c r="F126" i="9"/>
  <c r="P477" i="9"/>
  <c r="G711" i="9"/>
  <c r="H496" i="9"/>
  <c r="O710" i="9"/>
  <c r="K711" i="9"/>
  <c r="B418" i="9"/>
  <c r="C253" i="9"/>
  <c r="H361" i="9"/>
  <c r="N416" i="9"/>
  <c r="F418" i="9"/>
  <c r="L361" i="9"/>
  <c r="G321" i="9"/>
  <c r="O229" i="9"/>
  <c r="D361" i="9"/>
  <c r="J418" i="9"/>
  <c r="P361" i="9"/>
  <c r="K305" i="9"/>
  <c r="B436" i="9"/>
  <c r="F436" i="9"/>
  <c r="K57" i="9"/>
  <c r="P377" i="9"/>
  <c r="D377" i="9"/>
  <c r="L377" i="9"/>
  <c r="G240" i="9"/>
  <c r="N434" i="9"/>
  <c r="J436" i="9"/>
  <c r="H377" i="9"/>
  <c r="C141" i="9"/>
  <c r="K687" i="9"/>
  <c r="P440" i="9"/>
  <c r="D440" i="9"/>
  <c r="L440" i="9"/>
  <c r="G687" i="9"/>
  <c r="H440" i="9"/>
  <c r="J499" i="9"/>
  <c r="G717" i="9"/>
  <c r="L510" i="9"/>
  <c r="N564" i="9"/>
  <c r="H510" i="9"/>
  <c r="P510" i="9"/>
  <c r="D510" i="9"/>
  <c r="K717" i="9"/>
  <c r="K158" i="9"/>
  <c r="P509" i="9"/>
  <c r="G105" i="9"/>
  <c r="N563" i="9"/>
  <c r="H509" i="9"/>
  <c r="O314" i="9"/>
  <c r="C143" i="9"/>
  <c r="D509" i="9"/>
  <c r="L509" i="9"/>
  <c r="C330" i="9"/>
  <c r="H518" i="9"/>
  <c r="N573" i="9"/>
  <c r="P518" i="9"/>
  <c r="D518" i="9"/>
  <c r="K169" i="9"/>
  <c r="L518" i="9"/>
  <c r="G245" i="9"/>
  <c r="O111" i="9"/>
  <c r="C222" i="9"/>
  <c r="H534" i="9"/>
  <c r="N588" i="9"/>
  <c r="P534" i="9"/>
  <c r="K217" i="9"/>
  <c r="L534" i="9"/>
  <c r="O90" i="9"/>
  <c r="G324" i="9"/>
  <c r="G395" i="9"/>
  <c r="C438" i="9"/>
  <c r="N604" i="9"/>
  <c r="O191" i="9"/>
  <c r="K338" i="9"/>
  <c r="G749" i="9"/>
  <c r="L562" i="9"/>
  <c r="N614" i="9"/>
  <c r="O748" i="9"/>
  <c r="K749" i="9"/>
  <c r="G759" i="9"/>
  <c r="L578" i="9"/>
  <c r="N630" i="9"/>
  <c r="O758" i="9"/>
  <c r="K759" i="9"/>
  <c r="G767" i="9"/>
  <c r="L6" i="9"/>
  <c r="H25" i="9"/>
  <c r="N642" i="9"/>
  <c r="D3" i="9"/>
  <c r="O766" i="9"/>
  <c r="K767" i="9"/>
  <c r="P5" i="9"/>
  <c r="G779" i="9"/>
  <c r="L607" i="9"/>
  <c r="N656" i="9"/>
  <c r="O778" i="9"/>
  <c r="K779" i="9"/>
  <c r="G793" i="9"/>
  <c r="L623" i="9"/>
  <c r="N667" i="9"/>
  <c r="O792" i="9"/>
  <c r="K793" i="9"/>
  <c r="G801" i="9"/>
  <c r="L639" i="9"/>
  <c r="N683" i="9"/>
  <c r="O800" i="9"/>
  <c r="K801" i="9"/>
  <c r="C153" i="9"/>
  <c r="H655" i="9"/>
  <c r="N697" i="9"/>
  <c r="O151" i="9"/>
  <c r="L655" i="9"/>
  <c r="G200" i="9"/>
  <c r="K162" i="9"/>
  <c r="H671" i="9"/>
  <c r="K817" i="9"/>
  <c r="F714" i="9"/>
  <c r="L671" i="9"/>
  <c r="G817" i="9"/>
  <c r="N712" i="9"/>
  <c r="O816" i="9"/>
  <c r="G723" i="9"/>
  <c r="L517" i="9"/>
  <c r="P517" i="9"/>
  <c r="D517" i="9"/>
  <c r="K723" i="9"/>
  <c r="N572" i="9"/>
  <c r="H517" i="9"/>
  <c r="O722" i="9"/>
  <c r="G733" i="9"/>
  <c r="L533" i="9"/>
  <c r="P533" i="9"/>
  <c r="K733" i="9"/>
  <c r="N587" i="9"/>
  <c r="H533" i="9"/>
  <c r="O732" i="9"/>
  <c r="K43" i="9"/>
  <c r="G18" i="9"/>
  <c r="C120" i="9"/>
  <c r="N603" i="9"/>
  <c r="O301" i="9"/>
  <c r="G748" i="9"/>
  <c r="K748" i="9"/>
  <c r="P12" i="9"/>
  <c r="D21" i="9"/>
  <c r="L28" i="9"/>
  <c r="H38" i="9"/>
  <c r="N613" i="9"/>
  <c r="O747" i="9"/>
  <c r="K11" i="9"/>
  <c r="G8" i="9"/>
  <c r="L577" i="9"/>
  <c r="C11" i="9"/>
  <c r="N629" i="9"/>
  <c r="O11" i="9"/>
  <c r="K152" i="9"/>
  <c r="G216" i="9"/>
  <c r="L593" i="9"/>
  <c r="C122" i="9"/>
  <c r="N641" i="9"/>
  <c r="O116" i="9"/>
  <c r="K778" i="9"/>
  <c r="G778" i="9"/>
  <c r="L606" i="9"/>
  <c r="N655" i="9"/>
  <c r="O777" i="9"/>
  <c r="B96" i="9"/>
  <c r="F129" i="9"/>
  <c r="K792" i="9"/>
  <c r="G792" i="9"/>
  <c r="L622" i="9"/>
  <c r="N65" i="9"/>
  <c r="J99" i="9"/>
  <c r="O791" i="9"/>
  <c r="K800" i="9"/>
  <c r="G800" i="9"/>
  <c r="L638" i="9"/>
  <c r="N682" i="9"/>
  <c r="O799" i="9"/>
  <c r="G808" i="9"/>
  <c r="L654" i="9"/>
  <c r="H654" i="9"/>
  <c r="N696" i="9"/>
  <c r="K808" i="9"/>
  <c r="O807" i="9"/>
  <c r="G816" i="9"/>
  <c r="L670" i="9"/>
  <c r="H670" i="9"/>
  <c r="N711" i="9"/>
  <c r="F713" i="9"/>
  <c r="K816" i="9"/>
  <c r="O815" i="9"/>
  <c r="K726" i="9"/>
  <c r="P524" i="9"/>
  <c r="G726" i="9"/>
  <c r="N578" i="9"/>
  <c r="H524" i="9"/>
  <c r="O725" i="9"/>
  <c r="D524" i="9"/>
  <c r="L524" i="9"/>
  <c r="K340" i="9"/>
  <c r="P540" i="9"/>
  <c r="G241" i="9"/>
  <c r="N594" i="9"/>
  <c r="H540" i="9"/>
  <c r="O404" i="9"/>
  <c r="C367" i="9"/>
  <c r="L540" i="9"/>
  <c r="D540" i="9"/>
  <c r="O265" i="9"/>
  <c r="K50" i="9"/>
  <c r="G25" i="9"/>
  <c r="K553" i="9"/>
  <c r="N607" i="9"/>
  <c r="C110" i="9"/>
  <c r="O754" i="9"/>
  <c r="K755" i="9"/>
  <c r="G755" i="9"/>
  <c r="L568" i="9"/>
  <c r="N620" i="9"/>
  <c r="O762" i="9"/>
  <c r="K763" i="9"/>
  <c r="G763" i="9"/>
  <c r="L584" i="9"/>
  <c r="N634" i="9"/>
  <c r="O770" i="9"/>
  <c r="K771" i="9"/>
  <c r="G771" i="9"/>
  <c r="L599" i="9"/>
  <c r="N647" i="9"/>
  <c r="B134" i="9"/>
  <c r="J150" i="9"/>
  <c r="O784" i="9"/>
  <c r="F54" i="9"/>
  <c r="K785" i="9"/>
  <c r="G785" i="9"/>
  <c r="L613" i="9"/>
  <c r="N191" i="9"/>
  <c r="O796" i="9"/>
  <c r="K797" i="9"/>
  <c r="G797" i="9"/>
  <c r="L629" i="9"/>
  <c r="N673" i="9"/>
  <c r="B128" i="9"/>
  <c r="F77" i="9"/>
  <c r="K803" i="9"/>
  <c r="G803" i="9"/>
  <c r="L645" i="9"/>
  <c r="J87" i="9"/>
  <c r="N109" i="9"/>
  <c r="O802" i="9"/>
  <c r="K811" i="9"/>
  <c r="G811" i="9"/>
  <c r="L661" i="9"/>
  <c r="N702" i="9"/>
  <c r="O810" i="9"/>
  <c r="H661" i="9"/>
  <c r="C231" i="9"/>
  <c r="H677" i="9"/>
  <c r="N718" i="9"/>
  <c r="F720" i="9"/>
  <c r="K211" i="9"/>
  <c r="G191" i="9"/>
  <c r="L677" i="9"/>
  <c r="G824" i="9"/>
  <c r="L691" i="9"/>
  <c r="H691" i="9"/>
  <c r="N733" i="9"/>
  <c r="O823" i="9"/>
  <c r="F735" i="9"/>
  <c r="K824" i="9"/>
  <c r="G403" i="9"/>
  <c r="L707" i="9"/>
  <c r="C466" i="9"/>
  <c r="H707" i="9"/>
  <c r="N748" i="9"/>
  <c r="O458" i="9"/>
  <c r="F750" i="9"/>
  <c r="K461" i="9"/>
  <c r="G448" i="9"/>
  <c r="L721" i="9"/>
  <c r="C377" i="9"/>
  <c r="H721" i="9"/>
  <c r="N763" i="9"/>
  <c r="O136" i="9"/>
  <c r="F765" i="9"/>
  <c r="K397" i="9"/>
  <c r="G847" i="9"/>
  <c r="L737" i="9"/>
  <c r="J778" i="9"/>
  <c r="O846" i="9"/>
  <c r="F779" i="9"/>
  <c r="K847" i="9"/>
  <c r="H737" i="9"/>
  <c r="N777" i="9"/>
  <c r="G168" i="9"/>
  <c r="L753" i="9"/>
  <c r="J794" i="9"/>
  <c r="O55" i="9"/>
  <c r="F795" i="9"/>
  <c r="K77" i="9"/>
  <c r="C35" i="9"/>
  <c r="H753" i="9"/>
  <c r="N793" i="9"/>
  <c r="B70" i="9"/>
  <c r="F42" i="9"/>
  <c r="K871" i="9"/>
  <c r="G871" i="9"/>
  <c r="L769" i="9"/>
  <c r="H769" i="9"/>
  <c r="N126" i="9"/>
  <c r="J70" i="9"/>
  <c r="O870" i="9"/>
  <c r="F812" i="9"/>
  <c r="K881" i="9"/>
  <c r="P785" i="9"/>
  <c r="G881" i="9"/>
  <c r="L785" i="9"/>
  <c r="H785" i="9"/>
  <c r="N810" i="9"/>
  <c r="J811" i="9"/>
  <c r="F821" i="9"/>
  <c r="K88" i="9"/>
  <c r="P801" i="9"/>
  <c r="G203" i="9"/>
  <c r="L801" i="9"/>
  <c r="C107" i="9"/>
  <c r="H801" i="9"/>
  <c r="N819" i="9"/>
  <c r="J820" i="9"/>
  <c r="F829" i="9"/>
  <c r="K902" i="9"/>
  <c r="P817" i="9"/>
  <c r="G902" i="9"/>
  <c r="L817" i="9"/>
  <c r="H817" i="9"/>
  <c r="N828" i="9"/>
  <c r="J828" i="9"/>
  <c r="O901" i="9"/>
  <c r="F837" i="9"/>
  <c r="K183" i="9"/>
  <c r="P832" i="9"/>
  <c r="G206" i="9"/>
  <c r="L832" i="9"/>
  <c r="C184" i="9"/>
  <c r="H832" i="9"/>
  <c r="N836" i="9"/>
  <c r="J836" i="9"/>
  <c r="F850" i="9"/>
  <c r="K922" i="9"/>
  <c r="P848" i="9"/>
  <c r="G922" i="9"/>
  <c r="L848" i="9"/>
  <c r="H848" i="9"/>
  <c r="N849" i="9"/>
  <c r="J849" i="9"/>
  <c r="O921" i="9"/>
  <c r="F866" i="9"/>
  <c r="K925" i="9"/>
  <c r="P863" i="9"/>
  <c r="G925" i="9"/>
  <c r="L863" i="9"/>
  <c r="H863" i="9"/>
  <c r="N865" i="9"/>
  <c r="J865" i="9"/>
  <c r="B152" i="9"/>
  <c r="F137" i="9"/>
  <c r="K929" i="9"/>
  <c r="P883" i="9"/>
  <c r="G929" i="9"/>
  <c r="L883" i="9"/>
  <c r="H883" i="9"/>
  <c r="N39" i="9"/>
  <c r="J79" i="9"/>
  <c r="O928" i="9"/>
  <c r="F901" i="9"/>
  <c r="K293" i="9"/>
  <c r="P899" i="9"/>
  <c r="G293" i="9"/>
  <c r="L899" i="9"/>
  <c r="C168" i="9"/>
  <c r="H899" i="9"/>
  <c r="N900" i="9"/>
  <c r="J900" i="9"/>
  <c r="O237" i="9"/>
  <c r="F921" i="9"/>
  <c r="K353" i="9"/>
  <c r="P918" i="9"/>
  <c r="G318" i="9"/>
  <c r="L918" i="9"/>
  <c r="C411" i="9"/>
  <c r="H918" i="9"/>
  <c r="N920" i="9"/>
  <c r="J920" i="9"/>
  <c r="J935" i="9"/>
  <c r="O286" i="9"/>
  <c r="F936" i="9"/>
  <c r="K335" i="9"/>
  <c r="P934" i="9"/>
  <c r="G331" i="9"/>
  <c r="L934" i="9"/>
  <c r="C402" i="9"/>
  <c r="H934" i="9"/>
  <c r="N935" i="9"/>
  <c r="B144" i="9"/>
  <c r="F119" i="9"/>
  <c r="J106" i="9"/>
  <c r="N86" i="9"/>
  <c r="J819" i="9"/>
  <c r="O97" i="9"/>
  <c r="F820" i="9"/>
  <c r="K51" i="9"/>
  <c r="P800" i="9"/>
  <c r="G77" i="9"/>
  <c r="L800" i="9"/>
  <c r="C279" i="9"/>
  <c r="H800" i="9"/>
  <c r="N818" i="9"/>
  <c r="J827" i="9"/>
  <c r="O20" i="9"/>
  <c r="F828" i="9"/>
  <c r="K44" i="9"/>
  <c r="P816" i="9"/>
  <c r="G178" i="9"/>
  <c r="L816" i="9"/>
  <c r="C68" i="9"/>
  <c r="H816" i="9"/>
  <c r="N827" i="9"/>
  <c r="J835" i="9"/>
  <c r="O455" i="9"/>
  <c r="F836" i="9"/>
  <c r="K279" i="9"/>
  <c r="P831" i="9"/>
  <c r="G60" i="9"/>
  <c r="L831" i="9"/>
  <c r="C127" i="9"/>
  <c r="H831" i="9"/>
  <c r="N835" i="9"/>
  <c r="J868" i="9"/>
  <c r="F869" i="9"/>
  <c r="K213" i="9"/>
  <c r="P866" i="9"/>
  <c r="G262" i="9"/>
  <c r="L866" i="9"/>
  <c r="C155" i="9"/>
  <c r="H866" i="9"/>
  <c r="N868" i="9"/>
  <c r="J915" i="9"/>
  <c r="O305" i="9"/>
  <c r="F916" i="9"/>
  <c r="K166" i="9"/>
  <c r="P913" i="9"/>
  <c r="G116" i="9"/>
  <c r="L913" i="9"/>
  <c r="C93" i="9"/>
  <c r="H913" i="9"/>
  <c r="N915" i="9"/>
  <c r="G197" i="9"/>
  <c r="K299" i="9"/>
  <c r="O391" i="9"/>
  <c r="C381" i="9"/>
  <c r="B43" i="9"/>
  <c r="N146" i="9"/>
  <c r="J151" i="9"/>
  <c r="O737" i="9"/>
  <c r="F130" i="9"/>
  <c r="K738" i="9"/>
  <c r="G738" i="9"/>
  <c r="B136" i="9"/>
  <c r="N92" i="9"/>
  <c r="J108" i="9"/>
  <c r="O759" i="9"/>
  <c r="F121" i="9"/>
  <c r="K760" i="9"/>
  <c r="L579" i="9"/>
  <c r="G760" i="9"/>
  <c r="B89" i="9"/>
  <c r="N154" i="9"/>
  <c r="J138" i="9"/>
  <c r="O779" i="9"/>
  <c r="F104" i="9"/>
  <c r="K780" i="9"/>
  <c r="L608" i="9"/>
  <c r="G780" i="9"/>
  <c r="N684" i="9"/>
  <c r="O801" i="9"/>
  <c r="K802" i="9"/>
  <c r="L640" i="9"/>
  <c r="G802" i="9"/>
  <c r="G29" i="9"/>
  <c r="L672" i="9"/>
  <c r="C215" i="9"/>
  <c r="H672" i="9"/>
  <c r="N713" i="9"/>
  <c r="O405" i="9"/>
  <c r="F715" i="9"/>
  <c r="K120" i="9"/>
  <c r="F730" i="9"/>
  <c r="K386" i="9"/>
  <c r="G452" i="9"/>
  <c r="L687" i="9"/>
  <c r="C422" i="9"/>
  <c r="H687" i="9"/>
  <c r="N728" i="9"/>
  <c r="O106" i="9"/>
  <c r="F746" i="9"/>
  <c r="K74" i="9"/>
  <c r="G175" i="9"/>
  <c r="L702" i="9"/>
  <c r="C52" i="9"/>
  <c r="H702" i="9"/>
  <c r="N744" i="9"/>
  <c r="O48" i="9"/>
  <c r="F760" i="9"/>
  <c r="K836" i="9"/>
  <c r="G836" i="9"/>
  <c r="L716" i="9"/>
  <c r="H716" i="9"/>
  <c r="N758" i="9"/>
  <c r="O835" i="9"/>
  <c r="F774" i="9"/>
  <c r="K843" i="9"/>
  <c r="G843" i="9"/>
  <c r="L732" i="9"/>
  <c r="H732" i="9"/>
  <c r="N772" i="9"/>
  <c r="O842" i="9"/>
  <c r="F790" i="9"/>
  <c r="K854" i="9"/>
  <c r="H748" i="9"/>
  <c r="N788" i="9"/>
  <c r="J789" i="9"/>
  <c r="O853" i="9"/>
  <c r="G854" i="9"/>
  <c r="L748" i="9"/>
  <c r="J800" i="9"/>
  <c r="O865" i="9"/>
  <c r="F801" i="9"/>
  <c r="K866" i="9"/>
  <c r="G866" i="9"/>
  <c r="L764" i="9"/>
  <c r="H764" i="9"/>
  <c r="N799" i="9"/>
  <c r="J806" i="9"/>
  <c r="O87" i="9"/>
  <c r="F807" i="9"/>
  <c r="K307" i="9"/>
  <c r="P780" i="9"/>
  <c r="G420" i="9"/>
  <c r="L780" i="9"/>
  <c r="C409" i="9"/>
  <c r="H780" i="9"/>
  <c r="N805" i="9"/>
  <c r="F725" i="9"/>
  <c r="K34" i="9"/>
  <c r="G142" i="9"/>
  <c r="L682" i="9"/>
  <c r="C25" i="9"/>
  <c r="H682" i="9"/>
  <c r="N723" i="9"/>
  <c r="O447" i="9"/>
  <c r="F741" i="9"/>
  <c r="K159" i="9"/>
  <c r="G23" i="9"/>
  <c r="L697" i="9"/>
  <c r="C182" i="9"/>
  <c r="H697" i="9"/>
  <c r="N739" i="9"/>
  <c r="B6" i="9"/>
  <c r="J5" i="9"/>
  <c r="O830" i="9"/>
  <c r="F17" i="9"/>
  <c r="K831" i="9"/>
  <c r="G831" i="9"/>
  <c r="L713" i="9"/>
  <c r="H713" i="9"/>
  <c r="N5" i="9"/>
  <c r="O268" i="9"/>
  <c r="F769" i="9"/>
  <c r="K336" i="9"/>
  <c r="G349" i="9"/>
  <c r="L727" i="9"/>
  <c r="C357" i="9"/>
  <c r="H727" i="9"/>
  <c r="N767" i="9"/>
  <c r="J784" i="9"/>
  <c r="O850" i="9"/>
  <c r="G851" i="9"/>
  <c r="L743" i="9"/>
  <c r="H743" i="9"/>
  <c r="N783" i="9"/>
  <c r="F785" i="9"/>
  <c r="K851" i="9"/>
  <c r="H759" i="9"/>
  <c r="N796" i="9"/>
  <c r="J797" i="9"/>
  <c r="O861" i="9"/>
  <c r="F798" i="9"/>
  <c r="K862" i="9"/>
  <c r="G862" i="9"/>
  <c r="L759" i="9"/>
  <c r="B73" i="9"/>
  <c r="H775" i="9"/>
  <c r="N50" i="9"/>
  <c r="J36" i="9"/>
  <c r="O874" i="9"/>
  <c r="F60" i="9"/>
  <c r="K875" i="9"/>
  <c r="P775" i="9"/>
  <c r="G875" i="9"/>
  <c r="L775" i="9"/>
  <c r="H803" i="9"/>
  <c r="N821" i="9"/>
  <c r="J822" i="9"/>
  <c r="O891" i="9"/>
  <c r="F823" i="9"/>
  <c r="K892" i="9"/>
  <c r="P803" i="9"/>
  <c r="G892" i="9"/>
  <c r="L803" i="9"/>
  <c r="B35" i="9"/>
  <c r="H819" i="9"/>
  <c r="N44" i="9"/>
  <c r="J23" i="9"/>
  <c r="F27" i="9"/>
  <c r="K904" i="9"/>
  <c r="P819" i="9"/>
  <c r="G904" i="9"/>
  <c r="L819" i="9"/>
  <c r="C369" i="9"/>
  <c r="H834" i="9"/>
  <c r="N837" i="9"/>
  <c r="J837" i="9"/>
  <c r="O226" i="9"/>
  <c r="F838" i="9"/>
  <c r="K363" i="9"/>
  <c r="P834" i="9"/>
  <c r="G404" i="9"/>
  <c r="L834" i="9"/>
  <c r="C132" i="9"/>
  <c r="H850" i="9"/>
  <c r="N851" i="9"/>
  <c r="J851" i="9"/>
  <c r="F852" i="9"/>
  <c r="K80" i="9"/>
  <c r="P850" i="9"/>
  <c r="G41" i="9"/>
  <c r="L850" i="9"/>
  <c r="C214" i="9"/>
  <c r="H865" i="9"/>
  <c r="N867" i="9"/>
  <c r="J867" i="9"/>
  <c r="O113" i="9"/>
  <c r="F868" i="9"/>
  <c r="K247" i="9"/>
  <c r="P865" i="9"/>
  <c r="G334" i="9"/>
  <c r="L865" i="9"/>
  <c r="C236" i="9"/>
  <c r="H881" i="9"/>
  <c r="N883" i="9"/>
  <c r="J883" i="9"/>
  <c r="O220" i="9"/>
  <c r="F884" i="9"/>
  <c r="K136" i="9"/>
  <c r="P881" i="9"/>
  <c r="G113" i="9"/>
  <c r="L881" i="9"/>
  <c r="C24" i="9"/>
  <c r="H897" i="9"/>
  <c r="N898" i="9"/>
  <c r="J898" i="9"/>
  <c r="F899" i="9"/>
  <c r="K108" i="9"/>
  <c r="P897" i="9"/>
  <c r="G264" i="9"/>
  <c r="L897" i="9"/>
  <c r="H912" i="9"/>
  <c r="N914" i="9"/>
  <c r="J914" i="9"/>
  <c r="O939" i="9"/>
  <c r="F915" i="9"/>
  <c r="K940" i="9"/>
  <c r="P912" i="9"/>
  <c r="G940" i="9"/>
  <c r="L912" i="9"/>
  <c r="G260" i="9"/>
  <c r="L928" i="9"/>
  <c r="C99" i="9"/>
  <c r="H928" i="9"/>
  <c r="N929" i="9"/>
  <c r="J929" i="9"/>
  <c r="O110" i="9"/>
  <c r="F930" i="9"/>
  <c r="K180" i="9"/>
  <c r="P928" i="9"/>
  <c r="K315" i="9"/>
  <c r="O333" i="9"/>
  <c r="C366" i="9"/>
  <c r="G267" i="9"/>
  <c r="G934" i="9"/>
  <c r="L900" i="9"/>
  <c r="H900" i="9"/>
  <c r="N901" i="9"/>
  <c r="J901" i="9"/>
  <c r="O933" i="9"/>
  <c r="F902" i="9"/>
  <c r="K934" i="9"/>
  <c r="P900" i="9"/>
  <c r="F933" i="9"/>
  <c r="K83" i="9"/>
  <c r="P931" i="9"/>
  <c r="G71" i="9"/>
  <c r="L931" i="9"/>
  <c r="C121" i="9"/>
  <c r="H931" i="9"/>
  <c r="N932" i="9"/>
  <c r="J932" i="9"/>
  <c r="O171" i="9"/>
  <c r="J860" i="9"/>
  <c r="O388" i="9"/>
  <c r="F861" i="9"/>
  <c r="K314" i="9"/>
  <c r="P859" i="9"/>
  <c r="G220" i="9"/>
  <c r="L859" i="9"/>
  <c r="C405" i="9"/>
  <c r="H859" i="9"/>
  <c r="N860" i="9"/>
  <c r="J907" i="9"/>
  <c r="O934" i="9"/>
  <c r="F908" i="9"/>
  <c r="K935" i="9"/>
  <c r="P906" i="9"/>
  <c r="G935" i="9"/>
  <c r="L906" i="9"/>
  <c r="H906" i="9"/>
  <c r="N907" i="9"/>
  <c r="G3" i="9"/>
  <c r="K15" i="9"/>
  <c r="G891" i="9"/>
  <c r="L802" i="9"/>
  <c r="H802" i="9"/>
  <c r="N820" i="9"/>
  <c r="J821" i="9"/>
  <c r="O890" i="9"/>
  <c r="F822" i="9"/>
  <c r="K891" i="9"/>
  <c r="P802" i="9"/>
  <c r="G903" i="9"/>
  <c r="L818" i="9"/>
  <c r="H818" i="9"/>
  <c r="N829" i="9"/>
  <c r="J829" i="9"/>
  <c r="O902" i="9"/>
  <c r="F830" i="9"/>
  <c r="K903" i="9"/>
  <c r="P818" i="9"/>
  <c r="B119" i="9"/>
  <c r="G915" i="9"/>
  <c r="L833" i="9"/>
  <c r="H833" i="9"/>
  <c r="N25" i="9"/>
  <c r="J19" i="9"/>
  <c r="O914" i="9"/>
  <c r="F35" i="9"/>
  <c r="K915" i="9"/>
  <c r="P833" i="9"/>
  <c r="G445" i="9"/>
  <c r="L849" i="9"/>
  <c r="C455" i="9"/>
  <c r="H849" i="9"/>
  <c r="N850" i="9"/>
  <c r="J850" i="9"/>
  <c r="O385" i="9"/>
  <c r="F851" i="9"/>
  <c r="K453" i="9"/>
  <c r="P849" i="9"/>
  <c r="G377" i="9"/>
  <c r="L864" i="9"/>
  <c r="C245" i="9"/>
  <c r="H864" i="9"/>
  <c r="N866" i="9"/>
  <c r="J866" i="9"/>
  <c r="O260" i="9"/>
  <c r="F867" i="9"/>
  <c r="K350" i="9"/>
  <c r="P864" i="9"/>
  <c r="G20" i="9"/>
  <c r="L880" i="9"/>
  <c r="C97" i="9"/>
  <c r="H880" i="9"/>
  <c r="N882" i="9"/>
  <c r="J882" i="9"/>
  <c r="O361" i="9"/>
  <c r="F883" i="9"/>
  <c r="K63" i="9"/>
  <c r="P880" i="9"/>
  <c r="G213" i="9"/>
  <c r="L915" i="9"/>
  <c r="C292" i="9"/>
  <c r="H915" i="9"/>
  <c r="N917" i="9"/>
  <c r="J917" i="9"/>
  <c r="O336" i="9"/>
  <c r="F918" i="9"/>
  <c r="K280" i="9"/>
  <c r="P915" i="9"/>
  <c r="F941" i="9"/>
  <c r="K427" i="9"/>
  <c r="P939" i="9"/>
  <c r="G379" i="9"/>
  <c r="L939" i="9"/>
  <c r="C443" i="9"/>
  <c r="H939" i="9"/>
  <c r="N940" i="9"/>
  <c r="J940" i="9"/>
  <c r="O414" i="9"/>
  <c r="J852" i="9"/>
  <c r="O124" i="9"/>
  <c r="F853" i="9"/>
  <c r="K255" i="9"/>
  <c r="P851" i="9"/>
  <c r="G339" i="9"/>
  <c r="L851" i="9"/>
  <c r="C299" i="9"/>
  <c r="H851" i="9"/>
  <c r="N852" i="9"/>
  <c r="J899" i="9"/>
  <c r="O932" i="9"/>
  <c r="F900" i="9"/>
  <c r="K933" i="9"/>
  <c r="P898" i="9"/>
  <c r="G933" i="9"/>
  <c r="L898" i="9"/>
  <c r="H898" i="9"/>
  <c r="N899" i="9"/>
  <c r="H726" i="9"/>
  <c r="N766" i="9"/>
  <c r="O839" i="9"/>
  <c r="F768" i="9"/>
  <c r="K840" i="9"/>
  <c r="G840" i="9"/>
  <c r="L726" i="9"/>
  <c r="K105" i="9"/>
  <c r="P424" i="9"/>
  <c r="D424" i="9"/>
  <c r="L424" i="9"/>
  <c r="G279" i="9"/>
  <c r="N481" i="9"/>
  <c r="C137" i="9"/>
  <c r="H424" i="9"/>
  <c r="J483" i="9"/>
  <c r="K705" i="9"/>
  <c r="G705" i="9"/>
  <c r="N535" i="9"/>
  <c r="O704" i="9"/>
  <c r="J537" i="9"/>
  <c r="B519" i="9"/>
  <c r="G694" i="9"/>
  <c r="L461" i="9"/>
  <c r="J519" i="9"/>
  <c r="P461" i="9"/>
  <c r="D461" i="9"/>
  <c r="K694" i="9"/>
  <c r="N517" i="9"/>
  <c r="F519" i="9"/>
  <c r="H461" i="9"/>
  <c r="K238" i="9"/>
  <c r="P476" i="9"/>
  <c r="G365" i="9"/>
  <c r="H476" i="9"/>
  <c r="C406" i="9"/>
  <c r="N528" i="9"/>
  <c r="D476" i="9"/>
  <c r="O81" i="9"/>
  <c r="J530" i="9"/>
  <c r="C138" i="9"/>
  <c r="N680" i="9"/>
  <c r="O190" i="9"/>
  <c r="K140" i="9"/>
  <c r="G134" i="9"/>
  <c r="L636" i="9"/>
  <c r="H704" i="9"/>
  <c r="N746" i="9"/>
  <c r="O825" i="9"/>
  <c r="F748" i="9"/>
  <c r="K826" i="9"/>
  <c r="G826" i="9"/>
  <c r="L704" i="9"/>
  <c r="G33" i="9"/>
  <c r="L770" i="9"/>
  <c r="C77" i="9"/>
  <c r="H770" i="9"/>
  <c r="N802" i="9"/>
  <c r="J803" i="9"/>
  <c r="F804" i="9"/>
  <c r="K36" i="9"/>
  <c r="C206" i="9"/>
  <c r="H507" i="9"/>
  <c r="N561" i="9"/>
  <c r="G337" i="9"/>
  <c r="O98" i="9"/>
  <c r="P507" i="9"/>
  <c r="D507" i="9"/>
  <c r="K235" i="9"/>
  <c r="N646" i="9"/>
  <c r="K770" i="9"/>
  <c r="G770" i="9"/>
  <c r="L598" i="9"/>
  <c r="H712" i="9"/>
  <c r="N753" i="9"/>
  <c r="F755" i="9"/>
  <c r="K830" i="9"/>
  <c r="G830" i="9"/>
  <c r="L712" i="9"/>
  <c r="F878" i="9"/>
  <c r="K129" i="9"/>
  <c r="P875" i="9"/>
  <c r="G217" i="9"/>
  <c r="L875" i="9"/>
  <c r="C53" i="9"/>
  <c r="H875" i="9"/>
  <c r="N877" i="9"/>
  <c r="J877" i="9"/>
  <c r="O79" i="9"/>
  <c r="C392" i="9"/>
  <c r="N611" i="9"/>
  <c r="O49" i="9"/>
  <c r="K327" i="9"/>
  <c r="G447" i="9"/>
  <c r="L560" i="9"/>
  <c r="F718" i="9"/>
  <c r="K820" i="9"/>
  <c r="G820" i="9"/>
  <c r="L675" i="9"/>
  <c r="H675" i="9"/>
  <c r="N716" i="9"/>
  <c r="O819" i="9"/>
  <c r="H730" i="9"/>
  <c r="N770" i="9"/>
  <c r="O840" i="9"/>
  <c r="F772" i="9"/>
  <c r="K841" i="9"/>
  <c r="G841" i="9"/>
  <c r="L730" i="9"/>
  <c r="F514" i="9"/>
  <c r="K102" i="9"/>
  <c r="P456" i="9"/>
  <c r="D456" i="9"/>
  <c r="L456" i="9"/>
  <c r="G70" i="9"/>
  <c r="N512" i="9"/>
  <c r="C112" i="9"/>
  <c r="H456" i="9"/>
  <c r="J514" i="9"/>
  <c r="B407" i="9"/>
  <c r="D351" i="9"/>
  <c r="J407" i="9"/>
  <c r="O54" i="9"/>
  <c r="C34" i="9"/>
  <c r="K70" i="9"/>
  <c r="F407" i="9"/>
  <c r="L351" i="9"/>
  <c r="H351" i="9"/>
  <c r="N405" i="9"/>
  <c r="G167" i="9"/>
  <c r="P351" i="9"/>
  <c r="B354" i="9"/>
  <c r="F354" i="9"/>
  <c r="J354" i="9"/>
  <c r="O648" i="9"/>
  <c r="D291" i="9"/>
  <c r="L291" i="9"/>
  <c r="H291" i="9"/>
  <c r="N352" i="9"/>
  <c r="P290" i="9"/>
  <c r="B123" i="9"/>
  <c r="H220" i="9"/>
  <c r="F122" i="9"/>
  <c r="L220" i="9"/>
  <c r="O604" i="9"/>
  <c r="P219" i="9"/>
  <c r="D220" i="9"/>
  <c r="J46" i="9"/>
  <c r="B275" i="9"/>
  <c r="L187" i="9"/>
  <c r="H187" i="9"/>
  <c r="N273" i="9"/>
  <c r="D187" i="9"/>
  <c r="O577" i="9"/>
  <c r="P186" i="9"/>
  <c r="F275" i="9"/>
  <c r="J275" i="9"/>
  <c r="B223" i="9"/>
  <c r="G388" i="9"/>
  <c r="L110" i="9"/>
  <c r="C325" i="9"/>
  <c r="H110" i="9"/>
  <c r="J223" i="9"/>
  <c r="K325" i="9"/>
  <c r="D110" i="9"/>
  <c r="F223" i="9"/>
  <c r="P109" i="9"/>
  <c r="B153" i="9"/>
  <c r="F134" i="9"/>
  <c r="K700" i="9"/>
  <c r="P472" i="9"/>
  <c r="G700" i="9"/>
  <c r="N38" i="9"/>
  <c r="H472" i="9"/>
  <c r="J75" i="9"/>
  <c r="O699" i="9"/>
  <c r="D472" i="9"/>
  <c r="B395" i="9"/>
  <c r="D339" i="9"/>
  <c r="J395" i="9"/>
  <c r="O37" i="9"/>
  <c r="H339" i="9"/>
  <c r="P339" i="9"/>
  <c r="C202" i="9"/>
  <c r="K167" i="9"/>
  <c r="N393" i="9"/>
  <c r="F395" i="9"/>
  <c r="G358" i="9"/>
  <c r="L339" i="9"/>
  <c r="B40" i="9"/>
  <c r="F50" i="9"/>
  <c r="P280" i="9"/>
  <c r="L281" i="9"/>
  <c r="H281" i="9"/>
  <c r="O640" i="9"/>
  <c r="D281" i="9"/>
  <c r="J129" i="9"/>
  <c r="B292" i="9"/>
  <c r="H210" i="9"/>
  <c r="N290" i="9"/>
  <c r="D210" i="9"/>
  <c r="F292" i="9"/>
  <c r="L210" i="9"/>
  <c r="J292" i="9"/>
  <c r="O597" i="9"/>
  <c r="P209" i="9"/>
  <c r="B31" i="9"/>
  <c r="L157" i="9"/>
  <c r="H157" i="9"/>
  <c r="D157" i="9"/>
  <c r="O565" i="9"/>
  <c r="F5" i="9"/>
  <c r="P156" i="9"/>
  <c r="J7" i="9"/>
  <c r="B71" i="9"/>
  <c r="G516" i="9"/>
  <c r="L101" i="9"/>
  <c r="C516" i="9"/>
  <c r="H101" i="9"/>
  <c r="D101" i="9"/>
  <c r="O515" i="9"/>
  <c r="F24" i="9"/>
  <c r="P100" i="9"/>
  <c r="J27" i="9"/>
  <c r="K516" i="9"/>
  <c r="K385" i="9"/>
  <c r="P464" i="9"/>
  <c r="H464" i="9"/>
  <c r="C441" i="9"/>
  <c r="J521" i="9"/>
  <c r="L464" i="9"/>
  <c r="N519" i="9"/>
  <c r="D464" i="9"/>
  <c r="G374" i="9"/>
  <c r="B383" i="9"/>
  <c r="D327" i="9"/>
  <c r="J383" i="9"/>
  <c r="O321" i="9"/>
  <c r="G144" i="9"/>
  <c r="N381" i="9"/>
  <c r="H327" i="9"/>
  <c r="F383" i="9"/>
  <c r="K201" i="9"/>
  <c r="L327" i="9"/>
  <c r="C145" i="9"/>
  <c r="B4" i="9"/>
  <c r="F13" i="9"/>
  <c r="P270" i="9"/>
  <c r="L271" i="9"/>
  <c r="H271" i="9"/>
  <c r="J8" i="9"/>
  <c r="O633" i="9"/>
  <c r="D271" i="9"/>
  <c r="B295" i="9"/>
  <c r="C368" i="9"/>
  <c r="H213" i="9"/>
  <c r="N293" i="9"/>
  <c r="J295" i="9"/>
  <c r="P212" i="9"/>
  <c r="D213" i="9"/>
  <c r="K410" i="9"/>
  <c r="F295" i="9"/>
  <c r="G309" i="9"/>
  <c r="L213" i="9"/>
  <c r="B26" i="9"/>
  <c r="L134" i="9"/>
  <c r="H134" i="9"/>
  <c r="D134" i="9"/>
  <c r="O546" i="9"/>
  <c r="F36" i="9"/>
  <c r="P133" i="9"/>
  <c r="J48" i="9"/>
  <c r="B116" i="9"/>
  <c r="F30" i="9"/>
  <c r="K493" i="9"/>
  <c r="P74" i="9"/>
  <c r="H75" i="9"/>
  <c r="J33" i="9"/>
  <c r="L75" i="9"/>
  <c r="D75" i="9"/>
  <c r="B468" i="9"/>
  <c r="F468" i="9"/>
  <c r="K329" i="9"/>
  <c r="P408" i="9"/>
  <c r="D408" i="9"/>
  <c r="L408" i="9"/>
  <c r="G244" i="9"/>
  <c r="N466" i="9"/>
  <c r="H408" i="9"/>
  <c r="J468" i="9"/>
  <c r="C301" i="9"/>
  <c r="B377" i="9"/>
  <c r="D317" i="9"/>
  <c r="J377" i="9"/>
  <c r="O435" i="9"/>
  <c r="F377" i="9"/>
  <c r="L317" i="9"/>
  <c r="G157" i="9"/>
  <c r="N375" i="9"/>
  <c r="K326" i="9"/>
  <c r="C416" i="9"/>
  <c r="H317" i="9"/>
  <c r="B184" i="9"/>
  <c r="F133" i="9"/>
  <c r="P258" i="9"/>
  <c r="L259" i="9"/>
  <c r="H259" i="9"/>
  <c r="O625" i="9"/>
  <c r="D259" i="9"/>
  <c r="J171" i="9"/>
  <c r="B249" i="9"/>
  <c r="G335" i="9"/>
  <c r="L162" i="9"/>
  <c r="C41" i="9"/>
  <c r="H162" i="9"/>
  <c r="F249" i="9"/>
  <c r="P161" i="9"/>
  <c r="J249" i="9"/>
  <c r="D162" i="9"/>
  <c r="K253" i="9"/>
  <c r="B190" i="9"/>
  <c r="G508" i="9"/>
  <c r="L94" i="9"/>
  <c r="C507" i="9"/>
  <c r="H94" i="9"/>
  <c r="D94" i="9"/>
  <c r="O507" i="9"/>
  <c r="F188" i="9"/>
  <c r="P93" i="9"/>
  <c r="K508" i="9"/>
  <c r="J183" i="9"/>
  <c r="D523" i="9"/>
  <c r="O78" i="9"/>
  <c r="G160" i="9"/>
  <c r="N577" i="9"/>
  <c r="H523" i="9"/>
  <c r="P523" i="9"/>
  <c r="C29" i="9"/>
  <c r="K93" i="9"/>
  <c r="L523" i="9"/>
  <c r="O322" i="9"/>
  <c r="K179" i="9"/>
  <c r="C198" i="9"/>
  <c r="N688" i="9"/>
  <c r="G119" i="9"/>
  <c r="L644" i="9"/>
  <c r="B145" i="9"/>
  <c r="G874" i="9"/>
  <c r="L774" i="9"/>
  <c r="H774" i="9"/>
  <c r="N118" i="9"/>
  <c r="J133" i="9"/>
  <c r="O873" i="9"/>
  <c r="F124" i="9"/>
  <c r="K874" i="9"/>
  <c r="B82" i="9"/>
  <c r="D50" i="9"/>
  <c r="J117" i="9"/>
  <c r="O468" i="9"/>
  <c r="F59" i="9"/>
  <c r="L50" i="9"/>
  <c r="G469" i="9"/>
  <c r="H50" i="9"/>
  <c r="K469" i="9"/>
  <c r="C468" i="9"/>
  <c r="P49" i="9"/>
  <c r="B220" i="9"/>
  <c r="F220" i="9"/>
  <c r="K522" i="9"/>
  <c r="G522" i="9"/>
  <c r="L42" i="9"/>
  <c r="H39" i="9"/>
  <c r="J220" i="9"/>
  <c r="O521" i="9"/>
  <c r="D45" i="9"/>
  <c r="C522" i="9"/>
  <c r="B260" i="9"/>
  <c r="F260" i="9"/>
  <c r="K193" i="9"/>
  <c r="P171" i="9"/>
  <c r="G234" i="9"/>
  <c r="L172" i="9"/>
  <c r="D172" i="9"/>
  <c r="H172" i="9"/>
  <c r="J260" i="9"/>
  <c r="C203" i="9"/>
  <c r="B229" i="9"/>
  <c r="D136" i="9"/>
  <c r="J229" i="9"/>
  <c r="O548" i="9"/>
  <c r="F229" i="9"/>
  <c r="P135" i="9"/>
  <c r="H136" i="9"/>
  <c r="L136" i="9"/>
  <c r="B255" i="9"/>
  <c r="D26" i="9"/>
  <c r="J255" i="9"/>
  <c r="O571" i="9"/>
  <c r="F255" i="9"/>
  <c r="H45" i="9"/>
  <c r="L35" i="9"/>
  <c r="B75" i="9"/>
  <c r="C540" i="9"/>
  <c r="H127" i="9"/>
  <c r="D127" i="9"/>
  <c r="J103" i="9"/>
  <c r="O539" i="9"/>
  <c r="F65" i="9"/>
  <c r="P126" i="9"/>
  <c r="G540" i="9"/>
  <c r="K540" i="9"/>
  <c r="L127" i="9"/>
  <c r="B261" i="9"/>
  <c r="C197" i="9"/>
  <c r="H174" i="9"/>
  <c r="N259" i="9"/>
  <c r="D174" i="9"/>
  <c r="J261" i="9"/>
  <c r="G147" i="9"/>
  <c r="K181" i="9"/>
  <c r="F261" i="9"/>
  <c r="L174" i="9"/>
  <c r="P173" i="9"/>
  <c r="B233" i="9"/>
  <c r="H147" i="9"/>
  <c r="D147" i="9"/>
  <c r="J233" i="9"/>
  <c r="O558" i="9"/>
  <c r="F233" i="9"/>
  <c r="P146" i="9"/>
  <c r="L147" i="9"/>
  <c r="B340" i="9"/>
  <c r="D277" i="9"/>
  <c r="J340" i="9"/>
  <c r="O638" i="9"/>
  <c r="F340" i="9"/>
  <c r="P276" i="9"/>
  <c r="H277" i="9"/>
  <c r="L277" i="9"/>
  <c r="B365" i="9"/>
  <c r="C164" i="9"/>
  <c r="H304" i="9"/>
  <c r="D304" i="9"/>
  <c r="K237" i="9"/>
  <c r="F365" i="9"/>
  <c r="L304" i="9"/>
  <c r="P303" i="9"/>
  <c r="G143" i="9"/>
  <c r="J365" i="9"/>
  <c r="B113" i="9"/>
  <c r="L194" i="9"/>
  <c r="H194" i="9"/>
  <c r="D194" i="9"/>
  <c r="O583" i="9"/>
  <c r="F72" i="9"/>
  <c r="J155" i="9"/>
  <c r="P193" i="9"/>
  <c r="B335" i="9"/>
  <c r="C298" i="9"/>
  <c r="H272" i="9"/>
  <c r="D272" i="9"/>
  <c r="J335" i="9"/>
  <c r="F335" i="9"/>
  <c r="P271" i="9"/>
  <c r="G95" i="9"/>
  <c r="K188" i="9"/>
  <c r="L272" i="9"/>
  <c r="B397" i="9"/>
  <c r="G460" i="9"/>
  <c r="L341" i="9"/>
  <c r="H341" i="9"/>
  <c r="O207" i="9"/>
  <c r="C421" i="9"/>
  <c r="J397" i="9"/>
  <c r="N395" i="9"/>
  <c r="D341" i="9"/>
  <c r="F397" i="9"/>
  <c r="K449" i="9"/>
  <c r="B167" i="9"/>
  <c r="L198" i="9"/>
  <c r="H198" i="9"/>
  <c r="F38" i="9"/>
  <c r="P197" i="9"/>
  <c r="J105" i="9"/>
  <c r="O587" i="9"/>
  <c r="D198" i="9"/>
  <c r="B361" i="9"/>
  <c r="F361" i="9"/>
  <c r="K153" i="9"/>
  <c r="P297" i="9"/>
  <c r="G263" i="9"/>
  <c r="N359" i="9"/>
  <c r="H298" i="9"/>
  <c r="D298" i="9"/>
  <c r="J361" i="9"/>
  <c r="L298" i="9"/>
  <c r="C103" i="9"/>
  <c r="B415" i="9"/>
  <c r="D358" i="9"/>
  <c r="J415" i="9"/>
  <c r="O132" i="9"/>
  <c r="G242" i="9"/>
  <c r="N413" i="9"/>
  <c r="H358" i="9"/>
  <c r="P358" i="9"/>
  <c r="F415" i="9"/>
  <c r="K182" i="9"/>
  <c r="C217" i="9"/>
  <c r="L358" i="9"/>
  <c r="B467" i="9"/>
  <c r="D407" i="9"/>
  <c r="J467" i="9"/>
  <c r="O274" i="9"/>
  <c r="F467" i="9"/>
  <c r="L407" i="9"/>
  <c r="G462" i="9"/>
  <c r="N465" i="9"/>
  <c r="P407" i="9"/>
  <c r="C459" i="9"/>
  <c r="H407" i="9"/>
  <c r="K457" i="9"/>
  <c r="D471" i="9"/>
  <c r="J527" i="9"/>
  <c r="K274" i="9"/>
  <c r="P471" i="9"/>
  <c r="G298" i="9"/>
  <c r="L471" i="9"/>
  <c r="C229" i="9"/>
  <c r="N525" i="9"/>
  <c r="H471" i="9"/>
  <c r="B171" i="9"/>
  <c r="D66" i="9"/>
  <c r="J107" i="9"/>
  <c r="F123" i="9"/>
  <c r="L66" i="9"/>
  <c r="P65" i="9"/>
  <c r="H66" i="9"/>
  <c r="K484" i="9"/>
  <c r="B193" i="9"/>
  <c r="F125" i="9"/>
  <c r="P144" i="9"/>
  <c r="L145" i="9"/>
  <c r="D145" i="9"/>
  <c r="O556" i="9"/>
  <c r="H145" i="9"/>
  <c r="J136" i="9"/>
  <c r="B248" i="9"/>
  <c r="F248" i="9"/>
  <c r="K398" i="9"/>
  <c r="P160" i="9"/>
  <c r="G386" i="9"/>
  <c r="L161" i="9"/>
  <c r="J248" i="9"/>
  <c r="C419" i="9"/>
  <c r="D161" i="9"/>
  <c r="H161" i="9"/>
  <c r="B209" i="9"/>
  <c r="F209" i="9"/>
  <c r="K498" i="9"/>
  <c r="P79" i="9"/>
  <c r="L80" i="9"/>
  <c r="D80" i="9"/>
  <c r="H80" i="9"/>
  <c r="J209" i="9"/>
  <c r="B28" i="9"/>
  <c r="D124" i="9"/>
  <c r="J63" i="9"/>
  <c r="O537" i="9"/>
  <c r="F147" i="9"/>
  <c r="K538" i="9"/>
  <c r="P123" i="9"/>
  <c r="G538" i="9"/>
  <c r="H124" i="9"/>
  <c r="L124" i="9"/>
  <c r="C538" i="9"/>
  <c r="B273" i="9"/>
  <c r="D185" i="9"/>
  <c r="J273" i="9"/>
  <c r="F273" i="9"/>
  <c r="K464" i="9"/>
  <c r="P184" i="9"/>
  <c r="H185" i="9"/>
  <c r="L185" i="9"/>
  <c r="C465" i="9"/>
  <c r="G432" i="9"/>
  <c r="B191" i="9"/>
  <c r="C501" i="9"/>
  <c r="H87" i="9"/>
  <c r="D87" i="9"/>
  <c r="J177" i="9"/>
  <c r="O501" i="9"/>
  <c r="K502" i="9"/>
  <c r="L87" i="9"/>
  <c r="P86" i="9"/>
  <c r="F135" i="9"/>
  <c r="G502" i="9"/>
  <c r="B236" i="9"/>
  <c r="C61" i="9"/>
  <c r="H151" i="9"/>
  <c r="D151" i="9"/>
  <c r="J236" i="9"/>
  <c r="K3" i="9"/>
  <c r="L151" i="9"/>
  <c r="F236" i="9"/>
  <c r="G103" i="9"/>
  <c r="P150" i="9"/>
  <c r="B279" i="9"/>
  <c r="H192" i="9"/>
  <c r="D192" i="9"/>
  <c r="J279" i="9"/>
  <c r="O580" i="9"/>
  <c r="L192" i="9"/>
  <c r="F279" i="9"/>
  <c r="P191" i="9"/>
  <c r="B157" i="9"/>
  <c r="G471" i="9"/>
  <c r="L52" i="9"/>
  <c r="D52" i="9"/>
  <c r="K471" i="9"/>
  <c r="F173" i="9"/>
  <c r="H52" i="9"/>
  <c r="J192" i="9"/>
  <c r="C470" i="9"/>
  <c r="O470" i="9"/>
  <c r="P51" i="9"/>
  <c r="B306" i="9"/>
  <c r="L231" i="9"/>
  <c r="H231" i="9"/>
  <c r="O611" i="9"/>
  <c r="J306" i="9"/>
  <c r="P230" i="9"/>
  <c r="N304" i="9"/>
  <c r="D231" i="9"/>
  <c r="F306" i="9"/>
  <c r="B344" i="9"/>
  <c r="D280" i="9"/>
  <c r="J344" i="9"/>
  <c r="F344" i="9"/>
  <c r="K284" i="9"/>
  <c r="P279" i="9"/>
  <c r="L280" i="9"/>
  <c r="C225" i="9"/>
  <c r="G421" i="9"/>
  <c r="H280" i="9"/>
  <c r="N342" i="9"/>
  <c r="B380" i="9"/>
  <c r="H3" i="9"/>
  <c r="N378" i="9"/>
  <c r="J380" i="9"/>
  <c r="D32" i="9"/>
  <c r="K670" i="9"/>
  <c r="G670" i="9"/>
  <c r="L24" i="9"/>
  <c r="O669" i="9"/>
  <c r="F380" i="9"/>
  <c r="B410" i="9"/>
  <c r="C271" i="9"/>
  <c r="H353" i="9"/>
  <c r="N408" i="9"/>
  <c r="J410" i="9"/>
  <c r="P353" i="9"/>
  <c r="D353" i="9"/>
  <c r="K270" i="9"/>
  <c r="G243" i="9"/>
  <c r="L353" i="9"/>
  <c r="F410" i="9"/>
  <c r="O273" i="9"/>
  <c r="B169" i="9"/>
  <c r="F165" i="9"/>
  <c r="P214" i="9"/>
  <c r="H215" i="9"/>
  <c r="O601" i="9"/>
  <c r="J179" i="9"/>
  <c r="D215" i="9"/>
  <c r="L215" i="9"/>
  <c r="B14" i="9"/>
  <c r="D54" i="9"/>
  <c r="J16" i="9"/>
  <c r="O472" i="9"/>
  <c r="C472" i="9"/>
  <c r="K473" i="9"/>
  <c r="F89" i="9"/>
  <c r="L54" i="9"/>
  <c r="G473" i="9"/>
  <c r="H54" i="9"/>
  <c r="P53" i="9"/>
  <c r="B72" i="9"/>
  <c r="D70" i="9"/>
  <c r="J62" i="9"/>
  <c r="O487" i="9"/>
  <c r="C487" i="9"/>
  <c r="K488" i="9"/>
  <c r="F86" i="9"/>
  <c r="L70" i="9"/>
  <c r="P69" i="9"/>
  <c r="G488" i="9"/>
  <c r="H70" i="9"/>
  <c r="B125" i="9"/>
  <c r="G501" i="9"/>
  <c r="L85" i="9"/>
  <c r="H85" i="9"/>
  <c r="D85" i="9"/>
  <c r="F91" i="9"/>
  <c r="P84" i="9"/>
  <c r="J65" i="9"/>
  <c r="K501" i="9"/>
  <c r="B189" i="9"/>
  <c r="F25" i="9"/>
  <c r="K515" i="9"/>
  <c r="P99" i="9"/>
  <c r="G515" i="9"/>
  <c r="L100" i="9"/>
  <c r="H100" i="9"/>
  <c r="J152" i="9"/>
  <c r="C515" i="9"/>
  <c r="D100" i="9"/>
  <c r="O514" i="9"/>
  <c r="B55" i="9"/>
  <c r="F117" i="9"/>
  <c r="K527" i="9"/>
  <c r="P112" i="9"/>
  <c r="L113" i="9"/>
  <c r="H113" i="9"/>
  <c r="J85" i="9"/>
  <c r="D113" i="9"/>
  <c r="O526" i="9"/>
  <c r="B18" i="9"/>
  <c r="F28" i="9"/>
  <c r="P128" i="9"/>
  <c r="G542" i="9"/>
  <c r="L129" i="9"/>
  <c r="C542" i="9"/>
  <c r="D129" i="9"/>
  <c r="O541" i="9"/>
  <c r="H129" i="9"/>
  <c r="J11" i="9"/>
  <c r="B235" i="9"/>
  <c r="F235" i="9"/>
  <c r="K400" i="9"/>
  <c r="P148" i="9"/>
  <c r="G350" i="9"/>
  <c r="L149" i="9"/>
  <c r="H149" i="9"/>
  <c r="J235" i="9"/>
  <c r="D149" i="9"/>
  <c r="C318" i="9"/>
  <c r="B252" i="9"/>
  <c r="F252" i="9"/>
  <c r="K30" i="9"/>
  <c r="P164" i="9"/>
  <c r="G26" i="9"/>
  <c r="L165" i="9"/>
  <c r="D165" i="9"/>
  <c r="H165" i="9"/>
  <c r="C139" i="9"/>
  <c r="J252" i="9"/>
  <c r="B267" i="9"/>
  <c r="F267" i="9"/>
  <c r="L18" i="9"/>
  <c r="D13" i="9"/>
  <c r="O575" i="9"/>
  <c r="H18" i="9"/>
  <c r="J267" i="9"/>
  <c r="B80" i="9"/>
  <c r="C471" i="9"/>
  <c r="H53" i="9"/>
  <c r="D53" i="9"/>
  <c r="K472" i="9"/>
  <c r="F141" i="9"/>
  <c r="L53" i="9"/>
  <c r="G472" i="9"/>
  <c r="J123" i="9"/>
  <c r="O471" i="9"/>
  <c r="P52" i="9"/>
  <c r="B162" i="9"/>
  <c r="C486" i="9"/>
  <c r="H69" i="9"/>
  <c r="D69" i="9"/>
  <c r="K487" i="9"/>
  <c r="F108" i="9"/>
  <c r="L69" i="9"/>
  <c r="O486" i="9"/>
  <c r="P68" i="9"/>
  <c r="G487" i="9"/>
  <c r="J101" i="9"/>
  <c r="B212" i="9"/>
  <c r="F212" i="9"/>
  <c r="K500" i="9"/>
  <c r="P83" i="9"/>
  <c r="L84" i="9"/>
  <c r="H84" i="9"/>
  <c r="J212" i="9"/>
  <c r="D84" i="9"/>
  <c r="B199" i="9"/>
  <c r="D99" i="9"/>
  <c r="J196" i="9"/>
  <c r="O513" i="9"/>
  <c r="F192" i="9"/>
  <c r="K514" i="9"/>
  <c r="P98" i="9"/>
  <c r="L99" i="9"/>
  <c r="C513" i="9"/>
  <c r="H99" i="9"/>
  <c r="G514" i="9"/>
  <c r="B224" i="9"/>
  <c r="D112" i="9"/>
  <c r="J224" i="9"/>
  <c r="O525" i="9"/>
  <c r="F224" i="9"/>
  <c r="K526" i="9"/>
  <c r="P111" i="9"/>
  <c r="L112" i="9"/>
  <c r="H112" i="9"/>
  <c r="B226" i="9"/>
  <c r="D128" i="9"/>
  <c r="J226" i="9"/>
  <c r="O540" i="9"/>
  <c r="F226" i="9"/>
  <c r="K541" i="9"/>
  <c r="P127" i="9"/>
  <c r="L128" i="9"/>
  <c r="C541" i="9"/>
  <c r="H128" i="9"/>
  <c r="G541" i="9"/>
  <c r="B234" i="9"/>
  <c r="D148" i="9"/>
  <c r="J234" i="9"/>
  <c r="O559" i="9"/>
  <c r="F234" i="9"/>
  <c r="P147" i="9"/>
  <c r="L148" i="9"/>
  <c r="H148" i="9"/>
  <c r="B247" i="9"/>
  <c r="D160" i="9"/>
  <c r="J247" i="9"/>
  <c r="F247" i="9"/>
  <c r="K191" i="9"/>
  <c r="P159" i="9"/>
  <c r="C177" i="9"/>
  <c r="G283" i="9"/>
  <c r="H160" i="9"/>
  <c r="L160" i="9"/>
  <c r="B262" i="9"/>
  <c r="D175" i="9"/>
  <c r="J262" i="9"/>
  <c r="F262" i="9"/>
  <c r="K55" i="9"/>
  <c r="P174" i="9"/>
  <c r="C62" i="9"/>
  <c r="N260" i="9"/>
  <c r="G100" i="9"/>
  <c r="H175" i="9"/>
  <c r="L175" i="9"/>
  <c r="B276" i="9"/>
  <c r="D189" i="9"/>
  <c r="J276" i="9"/>
  <c r="F276" i="9"/>
  <c r="K96" i="9"/>
  <c r="P188" i="9"/>
  <c r="C105" i="9"/>
  <c r="N274" i="9"/>
  <c r="G69" i="9"/>
  <c r="H189" i="9"/>
  <c r="L189" i="9"/>
  <c r="B9" i="9"/>
  <c r="G479" i="9"/>
  <c r="L60" i="9"/>
  <c r="H60" i="9"/>
  <c r="O478" i="9"/>
  <c r="C478" i="9"/>
  <c r="J54" i="9"/>
  <c r="P59" i="9"/>
  <c r="D60" i="9"/>
  <c r="F61" i="9"/>
  <c r="K479" i="9"/>
  <c r="B79" i="9"/>
  <c r="L76" i="9"/>
  <c r="H76" i="9"/>
  <c r="J148" i="9"/>
  <c r="P75" i="9"/>
  <c r="K494" i="9"/>
  <c r="D76" i="9"/>
  <c r="F107" i="9"/>
  <c r="B178" i="9"/>
  <c r="C504" i="9"/>
  <c r="H91" i="9"/>
  <c r="D91" i="9"/>
  <c r="J197" i="9"/>
  <c r="O504" i="9"/>
  <c r="F181" i="9"/>
  <c r="P90" i="9"/>
  <c r="G505" i="9"/>
  <c r="K505" i="9"/>
  <c r="L91" i="9"/>
  <c r="B156" i="9"/>
  <c r="H105" i="9"/>
  <c r="D105" i="9"/>
  <c r="J160" i="9"/>
  <c r="O519" i="9"/>
  <c r="F160" i="9"/>
  <c r="P104" i="9"/>
  <c r="K520" i="9"/>
  <c r="L105" i="9"/>
  <c r="B67" i="9"/>
  <c r="H119" i="9"/>
  <c r="D119" i="9"/>
  <c r="J37" i="9"/>
  <c r="O532" i="9"/>
  <c r="F64" i="9"/>
  <c r="P118" i="9"/>
  <c r="L119" i="9"/>
  <c r="K533" i="9"/>
  <c r="B228" i="9"/>
  <c r="H135" i="9"/>
  <c r="D135" i="9"/>
  <c r="J228" i="9"/>
  <c r="O547" i="9"/>
  <c r="L135" i="9"/>
  <c r="F228" i="9"/>
  <c r="P134" i="9"/>
  <c r="B240" i="9"/>
  <c r="H27" i="9"/>
  <c r="D41" i="9"/>
  <c r="J240" i="9"/>
  <c r="O563" i="9"/>
  <c r="F240" i="9"/>
  <c r="L37" i="9"/>
  <c r="B254" i="9"/>
  <c r="C54" i="9"/>
  <c r="H167" i="9"/>
  <c r="D167" i="9"/>
  <c r="J254" i="9"/>
  <c r="G124" i="9"/>
  <c r="K89" i="9"/>
  <c r="L167" i="9"/>
  <c r="P166" i="9"/>
  <c r="F254" i="9"/>
  <c r="B269" i="9"/>
  <c r="C79" i="9"/>
  <c r="H180" i="9"/>
  <c r="D180" i="9"/>
  <c r="J269" i="9"/>
  <c r="G268" i="9"/>
  <c r="K164" i="9"/>
  <c r="L180" i="9"/>
  <c r="P179" i="9"/>
  <c r="F269" i="9"/>
  <c r="B86" i="9"/>
  <c r="H195" i="9"/>
  <c r="D195" i="9"/>
  <c r="J55" i="9"/>
  <c r="O584" i="9"/>
  <c r="L195" i="9"/>
  <c r="P194" i="9"/>
  <c r="F75" i="9"/>
  <c r="B285" i="9"/>
  <c r="D203" i="9"/>
  <c r="J285" i="9"/>
  <c r="O592" i="9"/>
  <c r="N283" i="9"/>
  <c r="H203" i="9"/>
  <c r="P202" i="9"/>
  <c r="L203" i="9"/>
  <c r="F285" i="9"/>
  <c r="B92" i="9"/>
  <c r="F139" i="9"/>
  <c r="P199" i="9"/>
  <c r="L200" i="9"/>
  <c r="D200" i="9"/>
  <c r="O590" i="9"/>
  <c r="H200" i="9"/>
  <c r="J92" i="9"/>
  <c r="B299" i="9"/>
  <c r="G434" i="9"/>
  <c r="L219" i="9"/>
  <c r="F299" i="9"/>
  <c r="H219" i="9"/>
  <c r="C264" i="9"/>
  <c r="P218" i="9"/>
  <c r="D219" i="9"/>
  <c r="J299" i="9"/>
  <c r="K303" i="9"/>
  <c r="B310" i="9"/>
  <c r="G288" i="9"/>
  <c r="L235" i="9"/>
  <c r="F310" i="9"/>
  <c r="H235" i="9"/>
  <c r="J310" i="9"/>
  <c r="K288" i="9"/>
  <c r="C339" i="9"/>
  <c r="D235" i="9"/>
  <c r="P234" i="9"/>
  <c r="B24" i="9"/>
  <c r="D250" i="9"/>
  <c r="J84" i="9"/>
  <c r="O618" i="9"/>
  <c r="F70" i="9"/>
  <c r="P249" i="9"/>
  <c r="L250" i="9"/>
  <c r="H250" i="9"/>
  <c r="B330" i="9"/>
  <c r="D266" i="9"/>
  <c r="J330" i="9"/>
  <c r="O631" i="9"/>
  <c r="F330" i="9"/>
  <c r="P265" i="9"/>
  <c r="L266" i="9"/>
  <c r="H266" i="9"/>
  <c r="N328" i="9"/>
  <c r="B346" i="9"/>
  <c r="D47" i="9"/>
  <c r="J346" i="9"/>
  <c r="O643" i="9"/>
  <c r="F346" i="9"/>
  <c r="N344" i="9"/>
  <c r="L44" i="9"/>
  <c r="H47" i="9"/>
  <c r="B360" i="9"/>
  <c r="H31" i="9"/>
  <c r="G655" i="9"/>
  <c r="O654" i="9"/>
  <c r="J360" i="9"/>
  <c r="F360" i="9"/>
  <c r="K655" i="9"/>
  <c r="L43" i="9"/>
  <c r="D46" i="9"/>
  <c r="B373" i="9"/>
  <c r="H312" i="9"/>
  <c r="N371" i="9"/>
  <c r="G663" i="9"/>
  <c r="O662" i="9"/>
  <c r="J373" i="9"/>
  <c r="L312" i="9"/>
  <c r="D312" i="9"/>
  <c r="F373" i="9"/>
  <c r="K663" i="9"/>
  <c r="B382" i="9"/>
  <c r="C260" i="9"/>
  <c r="H326" i="9"/>
  <c r="N380" i="9"/>
  <c r="G88" i="9"/>
  <c r="O407" i="9"/>
  <c r="J382" i="9"/>
  <c r="F382" i="9"/>
  <c r="K218" i="9"/>
  <c r="L326" i="9"/>
  <c r="D326" i="9"/>
  <c r="B398" i="9"/>
  <c r="C256" i="9"/>
  <c r="H342" i="9"/>
  <c r="N396" i="9"/>
  <c r="G265" i="9"/>
  <c r="O70" i="9"/>
  <c r="J398" i="9"/>
  <c r="P342" i="9"/>
  <c r="L342" i="9"/>
  <c r="D342" i="9"/>
  <c r="F398" i="9"/>
  <c r="K146" i="9"/>
  <c r="B231" i="9"/>
  <c r="D140" i="9"/>
  <c r="J231" i="9"/>
  <c r="O552" i="9"/>
  <c r="F231" i="9"/>
  <c r="P139" i="9"/>
  <c r="L140" i="9"/>
  <c r="H140" i="9"/>
  <c r="B287" i="9"/>
  <c r="G90" i="9"/>
  <c r="L205" i="9"/>
  <c r="F287" i="9"/>
  <c r="N285" i="9"/>
  <c r="H205" i="9"/>
  <c r="J287" i="9"/>
  <c r="K176" i="9"/>
  <c r="P204" i="9"/>
  <c r="C223" i="9"/>
  <c r="D205" i="9"/>
  <c r="B298" i="9"/>
  <c r="F298" i="9"/>
  <c r="K16" i="9"/>
  <c r="P217" i="9"/>
  <c r="G16" i="9"/>
  <c r="H218" i="9"/>
  <c r="C82" i="9"/>
  <c r="D218" i="9"/>
  <c r="J298" i="9"/>
  <c r="L218" i="9"/>
  <c r="B309" i="9"/>
  <c r="F309" i="9"/>
  <c r="P233" i="9"/>
  <c r="N307" i="9"/>
  <c r="H234" i="9"/>
  <c r="O613" i="9"/>
  <c r="J309" i="9"/>
  <c r="L234" i="9"/>
  <c r="D234" i="9"/>
  <c r="B323" i="9"/>
  <c r="C340" i="9"/>
  <c r="H249" i="9"/>
  <c r="D249" i="9"/>
  <c r="J323" i="9"/>
  <c r="F323" i="9"/>
  <c r="P248" i="9"/>
  <c r="G442" i="9"/>
  <c r="K376" i="9"/>
  <c r="L249" i="9"/>
  <c r="B57" i="9"/>
  <c r="H265" i="9"/>
  <c r="D265" i="9"/>
  <c r="J68" i="9"/>
  <c r="O630" i="9"/>
  <c r="F156" i="9"/>
  <c r="P264" i="9"/>
  <c r="L265" i="9"/>
  <c r="B343" i="9"/>
  <c r="H22" i="9"/>
  <c r="N341" i="9"/>
  <c r="D28" i="9"/>
  <c r="J343" i="9"/>
  <c r="O639" i="9"/>
  <c r="F343" i="9"/>
  <c r="L20" i="9"/>
  <c r="B364" i="9"/>
  <c r="G84" i="9"/>
  <c r="L303" i="9"/>
  <c r="D303" i="9"/>
  <c r="K85" i="9"/>
  <c r="F364" i="9"/>
  <c r="C159" i="9"/>
  <c r="P302" i="9"/>
  <c r="H303" i="9"/>
  <c r="J364" i="9"/>
  <c r="B19" i="9"/>
  <c r="G666" i="9"/>
  <c r="L319" i="9"/>
  <c r="D319" i="9"/>
  <c r="K666" i="9"/>
  <c r="F26" i="9"/>
  <c r="N84" i="9"/>
  <c r="J31" i="9"/>
  <c r="O665" i="9"/>
  <c r="H319" i="9"/>
  <c r="B389" i="9"/>
  <c r="G185" i="9"/>
  <c r="L333" i="9"/>
  <c r="D333" i="9"/>
  <c r="K185" i="9"/>
  <c r="F389" i="9"/>
  <c r="N387" i="9"/>
  <c r="C268" i="9"/>
  <c r="H333" i="9"/>
  <c r="J389" i="9"/>
  <c r="O199" i="9"/>
  <c r="B405" i="9"/>
  <c r="G149" i="9"/>
  <c r="L349" i="9"/>
  <c r="D349" i="9"/>
  <c r="K124" i="9"/>
  <c r="F405" i="9"/>
  <c r="N403" i="9"/>
  <c r="J405" i="9"/>
  <c r="O150" i="9"/>
  <c r="H349" i="9"/>
  <c r="C165" i="9"/>
  <c r="B421" i="9"/>
  <c r="G141" i="9"/>
  <c r="L362" i="9"/>
  <c r="D362" i="9"/>
  <c r="K215" i="9"/>
  <c r="F421" i="9"/>
  <c r="N419" i="9"/>
  <c r="C287" i="9"/>
  <c r="P362" i="9"/>
  <c r="H362" i="9"/>
  <c r="J421" i="9"/>
  <c r="O335" i="9"/>
  <c r="B293" i="9"/>
  <c r="D211" i="9"/>
  <c r="J293" i="9"/>
  <c r="C363" i="9"/>
  <c r="K321" i="9"/>
  <c r="F293" i="9"/>
  <c r="L211" i="9"/>
  <c r="G363" i="9"/>
  <c r="H211" i="9"/>
  <c r="N291" i="9"/>
  <c r="P210" i="9"/>
  <c r="B301" i="9"/>
  <c r="D225" i="9"/>
  <c r="J301" i="9"/>
  <c r="C329" i="9"/>
  <c r="K373" i="9"/>
  <c r="F301" i="9"/>
  <c r="L225" i="9"/>
  <c r="N299" i="9"/>
  <c r="P224" i="9"/>
  <c r="G376" i="9"/>
  <c r="H225" i="9"/>
  <c r="B315" i="9"/>
  <c r="D241" i="9"/>
  <c r="J315" i="9"/>
  <c r="C13" i="9"/>
  <c r="K17" i="9"/>
  <c r="F315" i="9"/>
  <c r="L241" i="9"/>
  <c r="G75" i="9"/>
  <c r="H241" i="9"/>
  <c r="P240" i="9"/>
  <c r="B11" i="9"/>
  <c r="L256" i="9"/>
  <c r="H256" i="9"/>
  <c r="J20" i="9"/>
  <c r="D256" i="9"/>
  <c r="F9" i="9"/>
  <c r="O623" i="9"/>
  <c r="P255" i="9"/>
  <c r="B334" i="9"/>
  <c r="L22" i="9"/>
  <c r="H11" i="9"/>
  <c r="J334" i="9"/>
  <c r="F334" i="9"/>
  <c r="O634" i="9"/>
  <c r="D30" i="9"/>
  <c r="B355" i="9"/>
  <c r="F355" i="9"/>
  <c r="K123" i="9"/>
  <c r="P291" i="9"/>
  <c r="C48" i="9"/>
  <c r="J355" i="9"/>
  <c r="D292" i="9"/>
  <c r="L292" i="9"/>
  <c r="H292" i="9"/>
  <c r="N353" i="9"/>
  <c r="G170" i="9"/>
  <c r="B367" i="9"/>
  <c r="F367" i="9"/>
  <c r="K428" i="9"/>
  <c r="P305" i="9"/>
  <c r="C277" i="9"/>
  <c r="J367" i="9"/>
  <c r="D306" i="9"/>
  <c r="L306" i="9"/>
  <c r="G433" i="9"/>
  <c r="H306" i="9"/>
  <c r="N365" i="9"/>
  <c r="B378" i="9"/>
  <c r="F378" i="9"/>
  <c r="K351" i="9"/>
  <c r="C417" i="9"/>
  <c r="J378" i="9"/>
  <c r="D322" i="9"/>
  <c r="L322" i="9"/>
  <c r="H322" i="9"/>
  <c r="N376" i="9"/>
  <c r="O307" i="9"/>
  <c r="G355" i="9"/>
  <c r="B392" i="9"/>
  <c r="F392" i="9"/>
  <c r="K243" i="9"/>
  <c r="C303" i="9"/>
  <c r="J392" i="9"/>
  <c r="D336" i="9"/>
  <c r="L336" i="9"/>
  <c r="O254" i="9"/>
  <c r="G223" i="9"/>
  <c r="H336" i="9"/>
  <c r="N390" i="9"/>
  <c r="B408" i="9"/>
  <c r="F408" i="9"/>
  <c r="K98" i="9"/>
  <c r="P352" i="9"/>
  <c r="C126" i="9"/>
  <c r="J408" i="9"/>
  <c r="D352" i="9"/>
  <c r="L352" i="9"/>
  <c r="H352" i="9"/>
  <c r="N406" i="9"/>
  <c r="G162" i="9"/>
  <c r="O92" i="9"/>
  <c r="B362" i="9"/>
  <c r="G657" i="9"/>
  <c r="L299" i="9"/>
  <c r="F362" i="9"/>
  <c r="H299" i="9"/>
  <c r="O656" i="9"/>
  <c r="D299" i="9"/>
  <c r="J362" i="9"/>
  <c r="K657" i="9"/>
  <c r="P298" i="9"/>
  <c r="B427" i="9"/>
  <c r="D368" i="9"/>
  <c r="J427" i="9"/>
  <c r="H368" i="9"/>
  <c r="P368" i="9"/>
  <c r="C412" i="9"/>
  <c r="K333" i="9"/>
  <c r="N425" i="9"/>
  <c r="F427" i="9"/>
  <c r="G166" i="9"/>
  <c r="L368" i="9"/>
  <c r="B443" i="9"/>
  <c r="D384" i="9"/>
  <c r="J443" i="9"/>
  <c r="H384" i="9"/>
  <c r="P384" i="9"/>
  <c r="C358" i="9"/>
  <c r="K378" i="9"/>
  <c r="L384" i="9"/>
  <c r="N441" i="9"/>
  <c r="F443" i="9"/>
  <c r="G249" i="9"/>
  <c r="B459" i="9"/>
  <c r="D400" i="9"/>
  <c r="J459" i="9"/>
  <c r="H400" i="9"/>
  <c r="P400" i="9"/>
  <c r="C453" i="9"/>
  <c r="K455" i="9"/>
  <c r="F459" i="9"/>
  <c r="G466" i="9"/>
  <c r="L400" i="9"/>
  <c r="N457" i="9"/>
  <c r="D415" i="9"/>
  <c r="J475" i="9"/>
  <c r="H415" i="9"/>
  <c r="P415" i="9"/>
  <c r="C51" i="9"/>
  <c r="K8" i="9"/>
  <c r="F475" i="9"/>
  <c r="G43" i="9"/>
  <c r="L415" i="9"/>
  <c r="N473" i="9"/>
  <c r="D431" i="9"/>
  <c r="J490" i="9"/>
  <c r="H431" i="9"/>
  <c r="P431" i="9"/>
  <c r="C67" i="9"/>
  <c r="K117" i="9"/>
  <c r="L431" i="9"/>
  <c r="N488" i="9"/>
  <c r="G53" i="9"/>
  <c r="B506" i="9"/>
  <c r="D447" i="9"/>
  <c r="J506" i="9"/>
  <c r="O173" i="9"/>
  <c r="H447" i="9"/>
  <c r="P447" i="9"/>
  <c r="C347" i="9"/>
  <c r="K317" i="9"/>
  <c r="F506" i="9"/>
  <c r="G385" i="9"/>
  <c r="L447" i="9"/>
  <c r="N504" i="9"/>
  <c r="D463" i="9"/>
  <c r="J520" i="9"/>
  <c r="H463" i="9"/>
  <c r="P463" i="9"/>
  <c r="C5" i="9"/>
  <c r="K9" i="9"/>
  <c r="L463" i="9"/>
  <c r="N518" i="9"/>
  <c r="G4" i="9"/>
  <c r="D479" i="9"/>
  <c r="J532" i="9"/>
  <c r="O702" i="9"/>
  <c r="K703" i="9"/>
  <c r="P479" i="9"/>
  <c r="G703" i="9"/>
  <c r="L479" i="9"/>
  <c r="N530" i="9"/>
  <c r="H479" i="9"/>
  <c r="O465" i="9"/>
  <c r="K466" i="9"/>
  <c r="C390" i="9"/>
  <c r="G407" i="9"/>
  <c r="H494" i="9"/>
  <c r="D508" i="9"/>
  <c r="O123" i="9"/>
  <c r="G437" i="9"/>
  <c r="N562" i="9"/>
  <c r="H508" i="9"/>
  <c r="P508" i="9"/>
  <c r="C370" i="9"/>
  <c r="K369" i="9"/>
  <c r="L508" i="9"/>
  <c r="B430" i="9"/>
  <c r="C176" i="9"/>
  <c r="H371" i="9"/>
  <c r="N428" i="9"/>
  <c r="G150" i="9"/>
  <c r="J430" i="9"/>
  <c r="P371" i="9"/>
  <c r="L371" i="9"/>
  <c r="D371" i="9"/>
  <c r="K195" i="9"/>
  <c r="F430" i="9"/>
  <c r="B446" i="9"/>
  <c r="C219" i="9"/>
  <c r="H387" i="9"/>
  <c r="N444" i="9"/>
  <c r="G250" i="9"/>
  <c r="J446" i="9"/>
  <c r="P387" i="9"/>
  <c r="K226" i="9"/>
  <c r="F446" i="9"/>
  <c r="L387" i="9"/>
  <c r="D387" i="9"/>
  <c r="B462" i="9"/>
  <c r="C92" i="9"/>
  <c r="H403" i="9"/>
  <c r="N460" i="9"/>
  <c r="G85" i="9"/>
  <c r="J462" i="9"/>
  <c r="P403" i="9"/>
  <c r="D403" i="9"/>
  <c r="F462" i="9"/>
  <c r="K72" i="9"/>
  <c r="L403" i="9"/>
  <c r="B478" i="9"/>
  <c r="C428" i="9"/>
  <c r="H418" i="9"/>
  <c r="N476" i="9"/>
  <c r="G281" i="9"/>
  <c r="J478" i="9"/>
  <c r="P418" i="9"/>
  <c r="D418" i="9"/>
  <c r="F478" i="9"/>
  <c r="K312" i="9"/>
  <c r="L418" i="9"/>
  <c r="C240" i="9"/>
  <c r="H434" i="9"/>
  <c r="G91" i="9"/>
  <c r="J493" i="9"/>
  <c r="P434" i="9"/>
  <c r="K73" i="9"/>
  <c r="L434" i="9"/>
  <c r="D434" i="9"/>
  <c r="C7" i="9"/>
  <c r="H450" i="9"/>
  <c r="N507" i="9"/>
  <c r="G44" i="9"/>
  <c r="J509" i="9"/>
  <c r="P450" i="9"/>
  <c r="D450" i="9"/>
  <c r="F509" i="9"/>
  <c r="K59" i="9"/>
  <c r="L450" i="9"/>
  <c r="H470" i="9"/>
  <c r="N524" i="9"/>
  <c r="D470" i="9"/>
  <c r="J526" i="9"/>
  <c r="O698" i="9"/>
  <c r="K699" i="9"/>
  <c r="P470" i="9"/>
  <c r="G699" i="9"/>
  <c r="L470" i="9"/>
  <c r="B539" i="9"/>
  <c r="H485" i="9"/>
  <c r="N537" i="9"/>
  <c r="D485" i="9"/>
  <c r="J539" i="9"/>
  <c r="K707" i="9"/>
  <c r="F539" i="9"/>
  <c r="P485" i="9"/>
  <c r="G707" i="9"/>
  <c r="L485" i="9"/>
  <c r="C427" i="9"/>
  <c r="H501" i="9"/>
  <c r="K361" i="9"/>
  <c r="D501" i="9"/>
  <c r="L501" i="9"/>
  <c r="O446" i="9"/>
  <c r="G186" i="9"/>
  <c r="P501" i="9"/>
  <c r="B419" i="9"/>
  <c r="D43" i="9"/>
  <c r="J419" i="9"/>
  <c r="O674" i="9"/>
  <c r="F419" i="9"/>
  <c r="L39" i="9"/>
  <c r="G675" i="9"/>
  <c r="N417" i="9"/>
  <c r="H32" i="9"/>
  <c r="K675" i="9"/>
  <c r="P39" i="9"/>
  <c r="B437" i="9"/>
  <c r="G296" i="9"/>
  <c r="L378" i="9"/>
  <c r="D378" i="9"/>
  <c r="K313" i="9"/>
  <c r="F437" i="9"/>
  <c r="N435" i="9"/>
  <c r="J437" i="9"/>
  <c r="C353" i="9"/>
  <c r="H378" i="9"/>
  <c r="P378" i="9"/>
  <c r="B453" i="9"/>
  <c r="G152" i="9"/>
  <c r="L394" i="9"/>
  <c r="D394" i="9"/>
  <c r="K130" i="9"/>
  <c r="F453" i="9"/>
  <c r="N451" i="9"/>
  <c r="H394" i="9"/>
  <c r="P394" i="9"/>
  <c r="C313" i="9"/>
  <c r="J453" i="9"/>
  <c r="B469" i="9"/>
  <c r="G221" i="9"/>
  <c r="L409" i="9"/>
  <c r="D409" i="9"/>
  <c r="K275" i="9"/>
  <c r="F469" i="9"/>
  <c r="N467" i="9"/>
  <c r="H409" i="9"/>
  <c r="J469" i="9"/>
  <c r="C321" i="9"/>
  <c r="P409" i="9"/>
  <c r="G292" i="9"/>
  <c r="L425" i="9"/>
  <c r="D425" i="9"/>
  <c r="K230" i="9"/>
  <c r="N482" i="9"/>
  <c r="O141" i="9"/>
  <c r="C71" i="9"/>
  <c r="P425" i="9"/>
  <c r="H425" i="9"/>
  <c r="J484" i="9"/>
  <c r="G176" i="9"/>
  <c r="L441" i="9"/>
  <c r="D441" i="9"/>
  <c r="K177" i="9"/>
  <c r="H441" i="9"/>
  <c r="J500" i="9"/>
  <c r="C259" i="9"/>
  <c r="P441" i="9"/>
  <c r="B522" i="9"/>
  <c r="G210" i="9"/>
  <c r="L465" i="9"/>
  <c r="H465" i="9"/>
  <c r="C237" i="9"/>
  <c r="J522" i="9"/>
  <c r="P465" i="9"/>
  <c r="K202" i="9"/>
  <c r="N520" i="9"/>
  <c r="D465" i="9"/>
  <c r="F522" i="9"/>
  <c r="G704" i="9"/>
  <c r="L16" i="9"/>
  <c r="H26" i="9"/>
  <c r="N532" i="9"/>
  <c r="J534" i="9"/>
  <c r="D8" i="9"/>
  <c r="O703" i="9"/>
  <c r="P9" i="9"/>
  <c r="K704" i="9"/>
  <c r="G713" i="9"/>
  <c r="O712" i="9"/>
  <c r="H500" i="9"/>
  <c r="K713" i="9"/>
  <c r="B424" i="9"/>
  <c r="F424" i="9"/>
  <c r="K347" i="9"/>
  <c r="P365" i="9"/>
  <c r="C362" i="9"/>
  <c r="J424" i="9"/>
  <c r="D365" i="9"/>
  <c r="L365" i="9"/>
  <c r="O245" i="9"/>
  <c r="G380" i="9"/>
  <c r="N422" i="9"/>
  <c r="H365" i="9"/>
  <c r="B440" i="9"/>
  <c r="F440" i="9"/>
  <c r="K33" i="9"/>
  <c r="P381" i="9"/>
  <c r="C36" i="9"/>
  <c r="J440" i="9"/>
  <c r="D381" i="9"/>
  <c r="L381" i="9"/>
  <c r="H381" i="9"/>
  <c r="N438" i="9"/>
  <c r="G36" i="9"/>
  <c r="G720" i="9"/>
  <c r="L514" i="9"/>
  <c r="D514" i="9"/>
  <c r="K720" i="9"/>
  <c r="N568" i="9"/>
  <c r="H514" i="9"/>
  <c r="O719" i="9"/>
  <c r="P514" i="9"/>
  <c r="C72" i="9"/>
  <c r="H504" i="9"/>
  <c r="N557" i="9"/>
  <c r="P504" i="9"/>
  <c r="D504" i="9"/>
  <c r="K197" i="9"/>
  <c r="G219" i="9"/>
  <c r="O177" i="9"/>
  <c r="C283" i="9"/>
  <c r="H511" i="9"/>
  <c r="N565" i="9"/>
  <c r="L511" i="9"/>
  <c r="G326" i="9"/>
  <c r="O338" i="9"/>
  <c r="P511" i="9"/>
  <c r="D511" i="9"/>
  <c r="K355" i="9"/>
  <c r="C310" i="9"/>
  <c r="H522" i="9"/>
  <c r="N576" i="9"/>
  <c r="G202" i="9"/>
  <c r="O351" i="9"/>
  <c r="P522" i="9"/>
  <c r="D522" i="9"/>
  <c r="K286" i="9"/>
  <c r="L522" i="9"/>
  <c r="H538" i="9"/>
  <c r="N592" i="9"/>
  <c r="G734" i="9"/>
  <c r="O733" i="9"/>
  <c r="P538" i="9"/>
  <c r="D538" i="9"/>
  <c r="K734" i="9"/>
  <c r="L538" i="9"/>
  <c r="B131" i="9"/>
  <c r="G741" i="9"/>
  <c r="N15" i="9"/>
  <c r="J124" i="9"/>
  <c r="O740" i="9"/>
  <c r="F198" i="9"/>
  <c r="K741" i="9"/>
  <c r="G753" i="9"/>
  <c r="L566" i="9"/>
  <c r="N618" i="9"/>
  <c r="O752" i="9"/>
  <c r="K753" i="9"/>
  <c r="G98" i="9"/>
  <c r="L582" i="9"/>
  <c r="C124" i="9"/>
  <c r="N633" i="9"/>
  <c r="O266" i="9"/>
  <c r="K139" i="9"/>
  <c r="B97" i="9"/>
  <c r="G769" i="9"/>
  <c r="L597" i="9"/>
  <c r="N125" i="9"/>
  <c r="J50" i="9"/>
  <c r="O768" i="9"/>
  <c r="K769" i="9"/>
  <c r="F23" i="9"/>
  <c r="B62" i="9"/>
  <c r="G783" i="9"/>
  <c r="L611" i="9"/>
  <c r="N72" i="9"/>
  <c r="J30" i="9"/>
  <c r="O782" i="9"/>
  <c r="K783" i="9"/>
  <c r="F29" i="9"/>
  <c r="G795" i="9"/>
  <c r="L627" i="9"/>
  <c r="N671" i="9"/>
  <c r="O794" i="9"/>
  <c r="K795" i="9"/>
  <c r="C463" i="9"/>
  <c r="N687" i="9"/>
  <c r="O253" i="9"/>
  <c r="G464" i="9"/>
  <c r="K454" i="9"/>
  <c r="L643" i="9"/>
  <c r="C166" i="9"/>
  <c r="H659" i="9"/>
  <c r="N700" i="9"/>
  <c r="O302" i="9"/>
  <c r="G135" i="9"/>
  <c r="K189" i="9"/>
  <c r="L659" i="9"/>
  <c r="K710" i="9"/>
  <c r="G710" i="9"/>
  <c r="H495" i="9"/>
  <c r="O709" i="9"/>
  <c r="G725" i="9"/>
  <c r="L521" i="9"/>
  <c r="O724" i="9"/>
  <c r="P521" i="9"/>
  <c r="K725" i="9"/>
  <c r="N575" i="9"/>
  <c r="G177" i="9"/>
  <c r="L537" i="9"/>
  <c r="H537" i="9"/>
  <c r="O112" i="9"/>
  <c r="C213" i="9"/>
  <c r="P537" i="9"/>
  <c r="K126" i="9"/>
  <c r="N591" i="9"/>
  <c r="K740" i="9"/>
  <c r="G740" i="9"/>
  <c r="N606" i="9"/>
  <c r="O739" i="9"/>
  <c r="K752" i="9"/>
  <c r="G752" i="9"/>
  <c r="L565" i="9"/>
  <c r="N617" i="9"/>
  <c r="O751" i="9"/>
  <c r="K761" i="9"/>
  <c r="G761" i="9"/>
  <c r="L581" i="9"/>
  <c r="N632" i="9"/>
  <c r="O760" i="9"/>
  <c r="K768" i="9"/>
  <c r="G768" i="9"/>
  <c r="L596" i="9"/>
  <c r="N645" i="9"/>
  <c r="O767" i="9"/>
  <c r="K782" i="9"/>
  <c r="G782" i="9"/>
  <c r="L610" i="9"/>
  <c r="N658" i="9"/>
  <c r="O781" i="9"/>
  <c r="K794" i="9"/>
  <c r="G794" i="9"/>
  <c r="L626" i="9"/>
  <c r="N670" i="9"/>
  <c r="O793" i="9"/>
  <c r="K388" i="9"/>
  <c r="G329" i="9"/>
  <c r="L642" i="9"/>
  <c r="C307" i="9"/>
  <c r="N686" i="9"/>
  <c r="O392" i="9"/>
  <c r="G193" i="9"/>
  <c r="L658" i="9"/>
  <c r="C270" i="9"/>
  <c r="H658" i="9"/>
  <c r="N699" i="9"/>
  <c r="K292" i="9"/>
  <c r="O373" i="9"/>
  <c r="O818" i="9"/>
  <c r="F717" i="9"/>
  <c r="K819" i="9"/>
  <c r="G819" i="9"/>
  <c r="L674" i="9"/>
  <c r="H674" i="9"/>
  <c r="N715" i="9"/>
  <c r="K348" i="9"/>
  <c r="P528" i="9"/>
  <c r="L528" i="9"/>
  <c r="G351" i="9"/>
  <c r="N582" i="9"/>
  <c r="H528" i="9"/>
  <c r="O308" i="9"/>
  <c r="C365" i="9"/>
  <c r="O735" i="9"/>
  <c r="K736" i="9"/>
  <c r="G736" i="9"/>
  <c r="K543" i="9"/>
  <c r="F543" i="9"/>
  <c r="N598" i="9"/>
  <c r="B25" i="9"/>
  <c r="J24" i="9"/>
  <c r="O744" i="9"/>
  <c r="F41" i="9"/>
  <c r="K745" i="9"/>
  <c r="G745" i="9"/>
  <c r="L557" i="9"/>
  <c r="N29" i="9"/>
  <c r="O383" i="9"/>
  <c r="K415" i="9"/>
  <c r="G390" i="9"/>
  <c r="L572" i="9"/>
  <c r="N624" i="9"/>
  <c r="C335" i="9"/>
  <c r="O144" i="9"/>
  <c r="K223" i="9"/>
  <c r="G282" i="9"/>
  <c r="L588" i="9"/>
  <c r="N637" i="9"/>
  <c r="C290" i="9"/>
  <c r="D40" i="9"/>
  <c r="O774" i="9"/>
  <c r="K775" i="9"/>
  <c r="P37" i="9"/>
  <c r="G775" i="9"/>
  <c r="L40" i="9"/>
  <c r="H37" i="9"/>
  <c r="N650" i="9"/>
  <c r="O788" i="9"/>
  <c r="K789" i="9"/>
  <c r="G789" i="9"/>
  <c r="L617" i="9"/>
  <c r="N662" i="9"/>
  <c r="O798" i="9"/>
  <c r="K799" i="9"/>
  <c r="G799" i="9"/>
  <c r="L633" i="9"/>
  <c r="N677" i="9"/>
  <c r="K256" i="9"/>
  <c r="G108" i="9"/>
  <c r="L649" i="9"/>
  <c r="O418" i="9"/>
  <c r="C286" i="9"/>
  <c r="N691" i="9"/>
  <c r="F708" i="9"/>
  <c r="K812" i="9"/>
  <c r="G812" i="9"/>
  <c r="L665" i="9"/>
  <c r="O811" i="9"/>
  <c r="H665" i="9"/>
  <c r="N706" i="9"/>
  <c r="G174" i="9"/>
  <c r="L680" i="9"/>
  <c r="C73" i="9"/>
  <c r="H680" i="9"/>
  <c r="N721" i="9"/>
  <c r="O164" i="9"/>
  <c r="F723" i="9"/>
  <c r="K149" i="9"/>
  <c r="G11" i="9"/>
  <c r="L695" i="9"/>
  <c r="C37" i="9"/>
  <c r="H695" i="9"/>
  <c r="N737" i="9"/>
  <c r="O257" i="9"/>
  <c r="F739" i="9"/>
  <c r="K28" i="9"/>
  <c r="G829" i="9"/>
  <c r="L711" i="9"/>
  <c r="H711" i="9"/>
  <c r="N752" i="9"/>
  <c r="O828" i="9"/>
  <c r="F754" i="9"/>
  <c r="K829" i="9"/>
  <c r="G839" i="9"/>
  <c r="L725" i="9"/>
  <c r="H725" i="9"/>
  <c r="N765" i="9"/>
  <c r="F767" i="9"/>
  <c r="K839" i="9"/>
  <c r="G102" i="9"/>
  <c r="L741" i="9"/>
  <c r="J782" i="9"/>
  <c r="F783" i="9"/>
  <c r="K94" i="9"/>
  <c r="C21" i="9"/>
  <c r="H741" i="9"/>
  <c r="N781" i="9"/>
  <c r="B51" i="9"/>
  <c r="F18" i="9"/>
  <c r="K860" i="9"/>
  <c r="G860" i="9"/>
  <c r="L757" i="9"/>
  <c r="H757" i="9"/>
  <c r="N27" i="9"/>
  <c r="J13" i="9"/>
  <c r="O859" i="9"/>
  <c r="B34" i="9"/>
  <c r="F71" i="9"/>
  <c r="K873" i="9"/>
  <c r="G873" i="9"/>
  <c r="L773" i="9"/>
  <c r="H773" i="9"/>
  <c r="N129" i="9"/>
  <c r="J96" i="9"/>
  <c r="O872" i="9"/>
  <c r="B3" i="9"/>
  <c r="F8" i="9"/>
  <c r="K884" i="9"/>
  <c r="P789" i="9"/>
  <c r="G884" i="9"/>
  <c r="L789" i="9"/>
  <c r="H789" i="9"/>
  <c r="N17" i="9"/>
  <c r="J6" i="9"/>
  <c r="O883" i="9"/>
  <c r="F825" i="9"/>
  <c r="K52" i="9"/>
  <c r="P805" i="9"/>
  <c r="G61" i="9"/>
  <c r="L805" i="9"/>
  <c r="C144" i="9"/>
  <c r="H805" i="9"/>
  <c r="N823" i="9"/>
  <c r="J824" i="9"/>
  <c r="O117" i="9"/>
  <c r="B46" i="9"/>
  <c r="F140" i="9"/>
  <c r="K906" i="9"/>
  <c r="P821" i="9"/>
  <c r="G906" i="9"/>
  <c r="L821" i="9"/>
  <c r="H821" i="9"/>
  <c r="N64" i="9"/>
  <c r="J102" i="9"/>
  <c r="F839" i="9"/>
  <c r="K917" i="9"/>
  <c r="P836" i="9"/>
  <c r="G917" i="9"/>
  <c r="L836" i="9"/>
  <c r="H836" i="9"/>
  <c r="N838" i="9"/>
  <c r="J838" i="9"/>
  <c r="F854" i="9"/>
  <c r="K923" i="9"/>
  <c r="P852" i="9"/>
  <c r="G923" i="9"/>
  <c r="L852" i="9"/>
  <c r="H852" i="9"/>
  <c r="N853" i="9"/>
  <c r="J853" i="9"/>
  <c r="F870" i="9"/>
  <c r="K926" i="9"/>
  <c r="P867" i="9"/>
  <c r="G926" i="9"/>
  <c r="L867" i="9"/>
  <c r="H867" i="9"/>
  <c r="N869" i="9"/>
  <c r="J869" i="9"/>
  <c r="O925" i="9"/>
  <c r="F889" i="9"/>
  <c r="K262" i="9"/>
  <c r="P887" i="9"/>
  <c r="G140" i="9"/>
  <c r="L887" i="9"/>
  <c r="C305" i="9"/>
  <c r="H887" i="9"/>
  <c r="N888" i="9"/>
  <c r="J888" i="9"/>
  <c r="F905" i="9"/>
  <c r="K82" i="9"/>
  <c r="P903" i="9"/>
  <c r="G58" i="9"/>
  <c r="L903" i="9"/>
  <c r="C55" i="9"/>
  <c r="H903" i="9"/>
  <c r="N904" i="9"/>
  <c r="J904" i="9"/>
  <c r="O195" i="9"/>
  <c r="J923" i="9"/>
  <c r="O82" i="9"/>
  <c r="F924" i="9"/>
  <c r="K214" i="9"/>
  <c r="P922" i="9"/>
  <c r="G338" i="9"/>
  <c r="L922" i="9"/>
  <c r="C284" i="9"/>
  <c r="H922" i="9"/>
  <c r="N923" i="9"/>
  <c r="J939" i="9"/>
  <c r="O14" i="9"/>
  <c r="F940" i="9"/>
  <c r="K14" i="9"/>
  <c r="P938" i="9"/>
  <c r="G52" i="9"/>
  <c r="L938" i="9"/>
  <c r="C17" i="9"/>
  <c r="H938" i="9"/>
  <c r="N939" i="9"/>
  <c r="J823" i="9"/>
  <c r="O252" i="9"/>
  <c r="F824" i="9"/>
  <c r="K308" i="9"/>
  <c r="P804" i="9"/>
  <c r="G314" i="9"/>
  <c r="L804" i="9"/>
  <c r="C205" i="9"/>
  <c r="H804" i="9"/>
  <c r="N822" i="9"/>
  <c r="J830" i="9"/>
  <c r="O904" i="9"/>
  <c r="F831" i="9"/>
  <c r="K905" i="9"/>
  <c r="P820" i="9"/>
  <c r="G905" i="9"/>
  <c r="L820" i="9"/>
  <c r="H820" i="9"/>
  <c r="N830" i="9"/>
  <c r="B8" i="9"/>
  <c r="J29" i="9"/>
  <c r="O915" i="9"/>
  <c r="F12" i="9"/>
  <c r="K916" i="9"/>
  <c r="P835" i="9"/>
  <c r="G916" i="9"/>
  <c r="L835" i="9"/>
  <c r="H835" i="9"/>
  <c r="N117" i="9"/>
  <c r="J880" i="9"/>
  <c r="O433" i="9"/>
  <c r="F881" i="9"/>
  <c r="K300" i="9"/>
  <c r="P878" i="9"/>
  <c r="G139" i="9"/>
  <c r="L878" i="9"/>
  <c r="C300" i="9"/>
  <c r="H878" i="9"/>
  <c r="N880" i="9"/>
  <c r="C452" i="9"/>
  <c r="H925" i="9"/>
  <c r="N926" i="9"/>
  <c r="J926" i="9"/>
  <c r="O347" i="9"/>
  <c r="F927" i="9"/>
  <c r="K452" i="9"/>
  <c r="P925" i="9"/>
  <c r="G450" i="9"/>
  <c r="L925" i="9"/>
  <c r="O728" i="9"/>
  <c r="L527" i="9"/>
  <c r="G729" i="9"/>
  <c r="N581" i="9"/>
  <c r="H527" i="9"/>
  <c r="P527" i="9"/>
  <c r="K729" i="9"/>
  <c r="N609" i="9"/>
  <c r="O743" i="9"/>
  <c r="K744" i="9"/>
  <c r="L556" i="9"/>
  <c r="G744" i="9"/>
  <c r="C163" i="9"/>
  <c r="N636" i="9"/>
  <c r="O224" i="9"/>
  <c r="K277" i="9"/>
  <c r="G276" i="9"/>
  <c r="L587" i="9"/>
  <c r="N661" i="9"/>
  <c r="O787" i="9"/>
  <c r="K788" i="9"/>
  <c r="G788" i="9"/>
  <c r="L616" i="9"/>
  <c r="O804" i="9"/>
  <c r="K805" i="9"/>
  <c r="L648" i="9"/>
  <c r="N690" i="9"/>
  <c r="G805" i="9"/>
  <c r="G255" i="9"/>
  <c r="L676" i="9"/>
  <c r="C359" i="9"/>
  <c r="H676" i="9"/>
  <c r="N717" i="9"/>
  <c r="O287" i="9"/>
  <c r="F719" i="9"/>
  <c r="K282" i="9"/>
  <c r="F734" i="9"/>
  <c r="K331" i="9"/>
  <c r="G384" i="9"/>
  <c r="L690" i="9"/>
  <c r="C315" i="9"/>
  <c r="H690" i="9"/>
  <c r="N732" i="9"/>
  <c r="O182" i="9"/>
  <c r="B150" i="9"/>
  <c r="F11" i="9"/>
  <c r="K828" i="9"/>
  <c r="G828" i="9"/>
  <c r="L706" i="9"/>
  <c r="H706" i="9"/>
  <c r="N167" i="9"/>
  <c r="J52" i="9"/>
  <c r="O827" i="9"/>
  <c r="F764" i="9"/>
  <c r="K366" i="9"/>
  <c r="G274" i="9"/>
  <c r="L720" i="9"/>
  <c r="C343" i="9"/>
  <c r="H720" i="9"/>
  <c r="N762" i="9"/>
  <c r="O406" i="9"/>
  <c r="F778" i="9"/>
  <c r="K13" i="9"/>
  <c r="G6" i="9"/>
  <c r="C18" i="9"/>
  <c r="H736" i="9"/>
  <c r="N776" i="9"/>
  <c r="J777" i="9"/>
  <c r="O13" i="9"/>
  <c r="L736" i="9"/>
  <c r="F794" i="9"/>
  <c r="K858" i="9"/>
  <c r="H752" i="9"/>
  <c r="N792" i="9"/>
  <c r="J793" i="9"/>
  <c r="O857" i="9"/>
  <c r="L752" i="9"/>
  <c r="G858" i="9"/>
  <c r="B84" i="9"/>
  <c r="J163" i="9"/>
  <c r="O869" i="9"/>
  <c r="F146" i="9"/>
  <c r="K870" i="9"/>
  <c r="G870" i="9"/>
  <c r="L768" i="9"/>
  <c r="H768" i="9"/>
  <c r="N153" i="9"/>
  <c r="J810" i="9"/>
  <c r="O879" i="9"/>
  <c r="F811" i="9"/>
  <c r="K880" i="9"/>
  <c r="P784" i="9"/>
  <c r="G880" i="9"/>
  <c r="L784" i="9"/>
  <c r="H784" i="9"/>
  <c r="N809" i="9"/>
  <c r="O821" i="9"/>
  <c r="F729" i="9"/>
  <c r="K822" i="9"/>
  <c r="G822" i="9"/>
  <c r="L686" i="9"/>
  <c r="H686" i="9"/>
  <c r="N727" i="9"/>
  <c r="O824" i="9"/>
  <c r="F745" i="9"/>
  <c r="K825" i="9"/>
  <c r="G825" i="9"/>
  <c r="L701" i="9"/>
  <c r="H701" i="9"/>
  <c r="N743" i="9"/>
  <c r="D18" i="9"/>
  <c r="O834" i="9"/>
  <c r="F759" i="9"/>
  <c r="K835" i="9"/>
  <c r="P19" i="9"/>
  <c r="G835" i="9"/>
  <c r="L31" i="9"/>
  <c r="H34" i="9"/>
  <c r="N757" i="9"/>
  <c r="O841" i="9"/>
  <c r="F773" i="9"/>
  <c r="K842" i="9"/>
  <c r="G842" i="9"/>
  <c r="L731" i="9"/>
  <c r="H731" i="9"/>
  <c r="N771" i="9"/>
  <c r="J788" i="9"/>
  <c r="O852" i="9"/>
  <c r="G853" i="9"/>
  <c r="L747" i="9"/>
  <c r="H747" i="9"/>
  <c r="N787" i="9"/>
  <c r="F789" i="9"/>
  <c r="K853" i="9"/>
  <c r="B107" i="9"/>
  <c r="H763" i="9"/>
  <c r="N100" i="9"/>
  <c r="J66" i="9"/>
  <c r="O864" i="9"/>
  <c r="F63" i="9"/>
  <c r="K865" i="9"/>
  <c r="G865" i="9"/>
  <c r="L763" i="9"/>
  <c r="B81" i="9"/>
  <c r="H779" i="9"/>
  <c r="N9" i="9"/>
  <c r="J22" i="9"/>
  <c r="O877" i="9"/>
  <c r="F85" i="9"/>
  <c r="K878" i="9"/>
  <c r="P779" i="9"/>
  <c r="G878" i="9"/>
  <c r="L779" i="9"/>
  <c r="H791" i="9"/>
  <c r="N813" i="9"/>
  <c r="J814" i="9"/>
  <c r="O885" i="9"/>
  <c r="F815" i="9"/>
  <c r="K886" i="9"/>
  <c r="P791" i="9"/>
  <c r="G886" i="9"/>
  <c r="L791" i="9"/>
  <c r="B111" i="9"/>
  <c r="H807" i="9"/>
  <c r="N85" i="9"/>
  <c r="J56" i="9"/>
  <c r="O892" i="9"/>
  <c r="F56" i="9"/>
  <c r="K893" i="9"/>
  <c r="P807" i="9"/>
  <c r="G893" i="9"/>
  <c r="L807" i="9"/>
  <c r="B32" i="9"/>
  <c r="H823" i="9"/>
  <c r="N162" i="9"/>
  <c r="J94" i="9"/>
  <c r="O907" i="9"/>
  <c r="F47" i="9"/>
  <c r="K908" i="9"/>
  <c r="P823" i="9"/>
  <c r="G908" i="9"/>
  <c r="L823" i="9"/>
  <c r="C125" i="9"/>
  <c r="H838" i="9"/>
  <c r="N839" i="9"/>
  <c r="J839" i="9"/>
  <c r="F840" i="9"/>
  <c r="K128" i="9"/>
  <c r="P838" i="9"/>
  <c r="G99" i="9"/>
  <c r="L838" i="9"/>
  <c r="C15" i="9"/>
  <c r="H854" i="9"/>
  <c r="N855" i="9"/>
  <c r="J855" i="9"/>
  <c r="O39" i="9"/>
  <c r="F856" i="9"/>
  <c r="K29" i="9"/>
  <c r="P854" i="9"/>
  <c r="G62" i="9"/>
  <c r="L854" i="9"/>
  <c r="H869" i="9"/>
  <c r="N871" i="9"/>
  <c r="J871" i="9"/>
  <c r="F872" i="9"/>
  <c r="K927" i="9"/>
  <c r="P869" i="9"/>
  <c r="G927" i="9"/>
  <c r="L869" i="9"/>
  <c r="C66" i="9"/>
  <c r="H885" i="9"/>
  <c r="N886" i="9"/>
  <c r="J886" i="9"/>
  <c r="O102" i="9"/>
  <c r="F887" i="9"/>
  <c r="K150" i="9"/>
  <c r="P885" i="9"/>
  <c r="G224" i="9"/>
  <c r="L885" i="9"/>
  <c r="C433" i="9"/>
  <c r="H901" i="9"/>
  <c r="N902" i="9"/>
  <c r="J902" i="9"/>
  <c r="O187" i="9"/>
  <c r="F903" i="9"/>
  <c r="K381" i="9"/>
  <c r="P901" i="9"/>
  <c r="G422" i="9"/>
  <c r="L901" i="9"/>
  <c r="C254" i="9"/>
  <c r="H916" i="9"/>
  <c r="N918" i="9"/>
  <c r="J918" i="9"/>
  <c r="O135" i="9"/>
  <c r="F919" i="9"/>
  <c r="K163" i="9"/>
  <c r="P916" i="9"/>
  <c r="G214" i="9"/>
  <c r="L916" i="9"/>
  <c r="G427" i="9"/>
  <c r="L932" i="9"/>
  <c r="C444" i="9"/>
  <c r="H932" i="9"/>
  <c r="N933" i="9"/>
  <c r="J933" i="9"/>
  <c r="O381" i="9"/>
  <c r="F934" i="9"/>
  <c r="K444" i="9"/>
  <c r="P932" i="9"/>
  <c r="C242" i="9"/>
  <c r="G54" i="9"/>
  <c r="K141" i="9"/>
  <c r="O364" i="9"/>
  <c r="G937" i="9"/>
  <c r="L908" i="9"/>
  <c r="H908" i="9"/>
  <c r="N909" i="9"/>
  <c r="J909" i="9"/>
  <c r="O936" i="9"/>
  <c r="F910" i="9"/>
  <c r="K937" i="9"/>
  <c r="P908" i="9"/>
  <c r="L943" i="9"/>
  <c r="P943" i="9"/>
  <c r="H943" i="9"/>
  <c r="J872" i="9"/>
  <c r="O292" i="9"/>
  <c r="F873" i="9"/>
  <c r="K231" i="9"/>
  <c r="P870" i="9"/>
  <c r="G181" i="9"/>
  <c r="L870" i="9"/>
  <c r="C239" i="9"/>
  <c r="H870" i="9"/>
  <c r="N872" i="9"/>
  <c r="J919" i="9"/>
  <c r="O941" i="9"/>
  <c r="F920" i="9"/>
  <c r="K942" i="9"/>
  <c r="P917" i="9"/>
  <c r="G942" i="9"/>
  <c r="L917" i="9"/>
  <c r="H917" i="9"/>
  <c r="N919" i="9"/>
  <c r="B127" i="9"/>
  <c r="G885" i="9"/>
  <c r="L790" i="9"/>
  <c r="H790" i="9"/>
  <c r="N48" i="9"/>
  <c r="J109" i="9"/>
  <c r="O884" i="9"/>
  <c r="F161" i="9"/>
  <c r="K885" i="9"/>
  <c r="P790" i="9"/>
  <c r="G115" i="9"/>
  <c r="L806" i="9"/>
  <c r="C118" i="9"/>
  <c r="H806" i="9"/>
  <c r="N824" i="9"/>
  <c r="J825" i="9"/>
  <c r="F826" i="9"/>
  <c r="K127" i="9"/>
  <c r="P806" i="9"/>
  <c r="B20" i="9"/>
  <c r="G907" i="9"/>
  <c r="L822" i="9"/>
  <c r="H822" i="9"/>
  <c r="N8" i="9"/>
  <c r="J14" i="9"/>
  <c r="O906" i="9"/>
  <c r="F44" i="9"/>
  <c r="K907" i="9"/>
  <c r="P822" i="9"/>
  <c r="B179" i="9"/>
  <c r="G918" i="9"/>
  <c r="L837" i="9"/>
  <c r="H837" i="9"/>
  <c r="N151" i="9"/>
  <c r="J170" i="9"/>
  <c r="O917" i="9"/>
  <c r="F151" i="9"/>
  <c r="K918" i="9"/>
  <c r="P837" i="9"/>
  <c r="G304" i="9"/>
  <c r="L853" i="9"/>
  <c r="C226" i="9"/>
  <c r="H853" i="9"/>
  <c r="N854" i="9"/>
  <c r="J854" i="9"/>
  <c r="O225" i="9"/>
  <c r="F855" i="9"/>
  <c r="K295" i="9"/>
  <c r="P853" i="9"/>
  <c r="G346" i="9"/>
  <c r="L868" i="9"/>
  <c r="C414" i="9"/>
  <c r="H868" i="9"/>
  <c r="N870" i="9"/>
  <c r="J870" i="9"/>
  <c r="F871" i="9"/>
  <c r="K423" i="9"/>
  <c r="P868" i="9"/>
  <c r="G278" i="9"/>
  <c r="L888" i="9"/>
  <c r="C261" i="9"/>
  <c r="H888" i="9"/>
  <c r="N889" i="9"/>
  <c r="J889" i="9"/>
  <c r="O255" i="9"/>
  <c r="F890" i="9"/>
  <c r="K290" i="9"/>
  <c r="P888" i="9"/>
  <c r="B165" i="9"/>
  <c r="G943" i="9"/>
  <c r="L919" i="9"/>
  <c r="H919" i="9"/>
  <c r="N194" i="9"/>
  <c r="J193" i="9"/>
  <c r="O942" i="9"/>
  <c r="F128" i="9"/>
  <c r="K943" i="9"/>
  <c r="P919" i="9"/>
  <c r="C326" i="9"/>
  <c r="G372" i="9"/>
  <c r="K332" i="9"/>
  <c r="O218" i="9"/>
  <c r="D34" i="9"/>
  <c r="J864" i="9"/>
  <c r="O923" i="9"/>
  <c r="F865" i="9"/>
  <c r="K924" i="9"/>
  <c r="P16" i="9"/>
  <c r="G924" i="9"/>
  <c r="L19" i="9"/>
  <c r="H23" i="9"/>
  <c r="N864" i="9"/>
  <c r="J911" i="9"/>
  <c r="O374" i="9"/>
  <c r="F912" i="9"/>
  <c r="K184" i="9"/>
  <c r="P910" i="9"/>
  <c r="G83" i="9"/>
  <c r="L910" i="9"/>
  <c r="C282" i="9"/>
  <c r="H910" i="9"/>
  <c r="N911" i="9"/>
  <c r="B289" i="9"/>
  <c r="D207" i="9"/>
  <c r="J289" i="9"/>
  <c r="O595" i="9"/>
  <c r="F289" i="9"/>
  <c r="L207" i="9"/>
  <c r="N287" i="9"/>
  <c r="H207" i="9"/>
  <c r="P206" i="9"/>
  <c r="B239" i="9"/>
  <c r="L154" i="9"/>
  <c r="H154" i="9"/>
  <c r="J239" i="9"/>
  <c r="P153" i="9"/>
  <c r="D154" i="9"/>
  <c r="F239" i="9"/>
  <c r="O562" i="9"/>
  <c r="B227" i="9"/>
  <c r="F227" i="9"/>
  <c r="P132" i="9"/>
  <c r="L133" i="9"/>
  <c r="H133" i="9"/>
  <c r="J227" i="9"/>
  <c r="D133" i="9"/>
  <c r="O545" i="9"/>
  <c r="B66" i="9"/>
  <c r="F154" i="9"/>
  <c r="K685" i="9"/>
  <c r="P420" i="9"/>
  <c r="G685" i="9"/>
  <c r="N102" i="9"/>
  <c r="H420" i="9"/>
  <c r="D420" i="9"/>
  <c r="J142" i="9"/>
  <c r="L420" i="9"/>
  <c r="C210" i="9"/>
  <c r="N601" i="9"/>
  <c r="K132" i="9"/>
  <c r="G130" i="9"/>
  <c r="O813" i="9"/>
  <c r="F711" i="9"/>
  <c r="K814" i="9"/>
  <c r="N709" i="9"/>
  <c r="G814" i="9"/>
  <c r="H668" i="9"/>
  <c r="L668" i="9"/>
  <c r="H715" i="9"/>
  <c r="N756" i="9"/>
  <c r="O833" i="9"/>
  <c r="F758" i="9"/>
  <c r="K834" i="9"/>
  <c r="G834" i="9"/>
  <c r="L715" i="9"/>
  <c r="G879" i="9"/>
  <c r="L782" i="9"/>
  <c r="H782" i="9"/>
  <c r="N807" i="9"/>
  <c r="J808" i="9"/>
  <c r="O878" i="9"/>
  <c r="F809" i="9"/>
  <c r="K879" i="9"/>
  <c r="P782" i="9"/>
  <c r="B99" i="9"/>
  <c r="D519" i="9"/>
  <c r="J90" i="9"/>
  <c r="O723" i="9"/>
  <c r="H519" i="9"/>
  <c r="P519" i="9"/>
  <c r="K724" i="9"/>
  <c r="F95" i="9"/>
  <c r="L519" i="9"/>
  <c r="G724" i="9"/>
  <c r="N97" i="9"/>
  <c r="N672" i="9"/>
  <c r="O795" i="9"/>
  <c r="K796" i="9"/>
  <c r="G796" i="9"/>
  <c r="L628" i="9"/>
  <c r="H742" i="9"/>
  <c r="N782" i="9"/>
  <c r="F784" i="9"/>
  <c r="K850" i="9"/>
  <c r="G850" i="9"/>
  <c r="L742" i="9"/>
  <c r="J783" i="9"/>
  <c r="O849" i="9"/>
  <c r="K42" i="9"/>
  <c r="P480" i="9"/>
  <c r="G79" i="9"/>
  <c r="L480" i="9"/>
  <c r="C57" i="9"/>
  <c r="N531" i="9"/>
  <c r="H480" i="9"/>
  <c r="J533" i="9"/>
  <c r="D480" i="9"/>
  <c r="O75" i="9"/>
  <c r="B12" i="9"/>
  <c r="N40" i="9"/>
  <c r="J9" i="9"/>
  <c r="O765" i="9"/>
  <c r="F10" i="9"/>
  <c r="K766" i="9"/>
  <c r="G766" i="9"/>
  <c r="L591" i="9"/>
  <c r="C429" i="9"/>
  <c r="H685" i="9"/>
  <c r="N726" i="9"/>
  <c r="O363" i="9"/>
  <c r="F728" i="9"/>
  <c r="K380" i="9"/>
  <c r="G347" i="9"/>
  <c r="L685" i="9"/>
  <c r="F913" i="9"/>
  <c r="K938" i="9"/>
  <c r="P911" i="9"/>
  <c r="G938" i="9"/>
  <c r="L911" i="9"/>
  <c r="H911" i="9"/>
  <c r="N912" i="9"/>
  <c r="J912" i="9"/>
  <c r="O937" i="9"/>
  <c r="K250" i="9"/>
  <c r="P432" i="9"/>
  <c r="H432" i="9"/>
  <c r="C45" i="9"/>
  <c r="J491" i="9"/>
  <c r="L432" i="9"/>
  <c r="D432" i="9"/>
  <c r="G171" i="9"/>
  <c r="B391" i="9"/>
  <c r="D335" i="9"/>
  <c r="J391" i="9"/>
  <c r="O242" i="9"/>
  <c r="C64" i="9"/>
  <c r="K208" i="9"/>
  <c r="F391" i="9"/>
  <c r="L335" i="9"/>
  <c r="P335" i="9"/>
  <c r="G190" i="9"/>
  <c r="H335" i="9"/>
  <c r="N389" i="9"/>
  <c r="B341" i="9"/>
  <c r="F341" i="9"/>
  <c r="K393" i="9"/>
  <c r="P277" i="9"/>
  <c r="G286" i="9"/>
  <c r="L278" i="9"/>
  <c r="C161" i="9"/>
  <c r="D278" i="9"/>
  <c r="H278" i="9"/>
  <c r="J341" i="9"/>
  <c r="B288" i="9"/>
  <c r="H206" i="9"/>
  <c r="F288" i="9"/>
  <c r="L206" i="9"/>
  <c r="O594" i="9"/>
  <c r="J288" i="9"/>
  <c r="D206" i="9"/>
  <c r="P205" i="9"/>
  <c r="B253" i="9"/>
  <c r="G156" i="9"/>
  <c r="L166" i="9"/>
  <c r="C102" i="9"/>
  <c r="H166" i="9"/>
  <c r="N251" i="9"/>
  <c r="K39" i="9"/>
  <c r="D166" i="9"/>
  <c r="F253" i="9"/>
  <c r="J253" i="9"/>
  <c r="P165" i="9"/>
  <c r="B216" i="9"/>
  <c r="G512" i="9"/>
  <c r="L45" i="9"/>
  <c r="C511" i="9"/>
  <c r="H46" i="9"/>
  <c r="J216" i="9"/>
  <c r="K512" i="9"/>
  <c r="D44" i="9"/>
  <c r="F216" i="9"/>
  <c r="O511" i="9"/>
  <c r="F518" i="9"/>
  <c r="K178" i="9"/>
  <c r="P460" i="9"/>
  <c r="C311" i="9"/>
  <c r="J518" i="9"/>
  <c r="D460" i="9"/>
  <c r="L460" i="9"/>
  <c r="N516" i="9"/>
  <c r="G180" i="9"/>
  <c r="H460" i="9"/>
  <c r="B117" i="9"/>
  <c r="D324" i="9"/>
  <c r="J189" i="9"/>
  <c r="O670" i="9"/>
  <c r="H324" i="9"/>
  <c r="K671" i="9"/>
  <c r="G671" i="9"/>
  <c r="L324" i="9"/>
  <c r="N157" i="9"/>
  <c r="F184" i="9"/>
  <c r="B118" i="9"/>
  <c r="F150" i="9"/>
  <c r="P266" i="9"/>
  <c r="L267" i="9"/>
  <c r="H267" i="9"/>
  <c r="J93" i="9"/>
  <c r="O632" i="9"/>
  <c r="D267" i="9"/>
  <c r="B94" i="9"/>
  <c r="F73" i="9"/>
  <c r="P196" i="9"/>
  <c r="L197" i="9"/>
  <c r="J98" i="9"/>
  <c r="D197" i="9"/>
  <c r="H197" i="9"/>
  <c r="O586" i="9"/>
  <c r="B74" i="9"/>
  <c r="L146" i="9"/>
  <c r="H146" i="9"/>
  <c r="J83" i="9"/>
  <c r="F37" i="9"/>
  <c r="O557" i="9"/>
  <c r="D146" i="9"/>
  <c r="P145" i="9"/>
  <c r="B213" i="9"/>
  <c r="C187" i="9"/>
  <c r="H86" i="9"/>
  <c r="D86" i="9"/>
  <c r="J213" i="9"/>
  <c r="K267" i="9"/>
  <c r="L86" i="9"/>
  <c r="P85" i="9"/>
  <c r="F213" i="9"/>
  <c r="G237" i="9"/>
  <c r="F507" i="9"/>
  <c r="K318" i="9"/>
  <c r="P448" i="9"/>
  <c r="H448" i="9"/>
  <c r="C274" i="9"/>
  <c r="J507" i="9"/>
  <c r="D448" i="9"/>
  <c r="G353" i="9"/>
  <c r="L448" i="9"/>
  <c r="N505" i="9"/>
  <c r="B374" i="9"/>
  <c r="D313" i="9"/>
  <c r="J374" i="9"/>
  <c r="G381" i="9"/>
  <c r="N372" i="9"/>
  <c r="H313" i="9"/>
  <c r="P312" i="9"/>
  <c r="L313" i="9"/>
  <c r="C324" i="9"/>
  <c r="F374" i="9"/>
  <c r="K416" i="9"/>
  <c r="B325" i="9"/>
  <c r="F325" i="9"/>
  <c r="K233" i="9"/>
  <c r="P254" i="9"/>
  <c r="G222" i="9"/>
  <c r="L255" i="9"/>
  <c r="C40" i="9"/>
  <c r="D255" i="9"/>
  <c r="H255" i="9"/>
  <c r="J325" i="9"/>
  <c r="B122" i="9"/>
  <c r="L173" i="9"/>
  <c r="H173" i="9"/>
  <c r="D173" i="9"/>
  <c r="O572" i="9"/>
  <c r="P172" i="9"/>
  <c r="F136" i="9"/>
  <c r="J73" i="9"/>
  <c r="B130" i="9"/>
  <c r="L118" i="9"/>
  <c r="H118" i="9"/>
  <c r="J69" i="9"/>
  <c r="K532" i="9"/>
  <c r="O531" i="9"/>
  <c r="P117" i="9"/>
  <c r="D118" i="9"/>
  <c r="F144" i="9"/>
  <c r="B65" i="9"/>
  <c r="F143" i="9"/>
  <c r="K478" i="9"/>
  <c r="P58" i="9"/>
  <c r="H59" i="9"/>
  <c r="O477" i="9"/>
  <c r="C477" i="9"/>
  <c r="J91" i="9"/>
  <c r="D59" i="9"/>
  <c r="G478" i="9"/>
  <c r="L59" i="9"/>
  <c r="B456" i="9"/>
  <c r="F456" i="9"/>
  <c r="K377" i="9"/>
  <c r="P397" i="9"/>
  <c r="C401" i="9"/>
  <c r="J456" i="9"/>
  <c r="D397" i="9"/>
  <c r="L397" i="9"/>
  <c r="G330" i="9"/>
  <c r="N454" i="9"/>
  <c r="H397" i="9"/>
  <c r="B363" i="9"/>
  <c r="D301" i="9"/>
  <c r="J363" i="9"/>
  <c r="O658" i="9"/>
  <c r="F363" i="9"/>
  <c r="L301" i="9"/>
  <c r="G659" i="9"/>
  <c r="H301" i="9"/>
  <c r="K659" i="9"/>
  <c r="P300" i="9"/>
  <c r="B108" i="9"/>
  <c r="F115" i="9"/>
  <c r="P243" i="9"/>
  <c r="L244" i="9"/>
  <c r="H244" i="9"/>
  <c r="J89" i="9"/>
  <c r="D244" i="9"/>
  <c r="O616" i="9"/>
  <c r="B83" i="9"/>
  <c r="L138" i="9"/>
  <c r="H138" i="9"/>
  <c r="J172" i="9"/>
  <c r="P137" i="9"/>
  <c r="D138" i="9"/>
  <c r="F164" i="9"/>
  <c r="O550" i="9"/>
  <c r="B207" i="9"/>
  <c r="F207" i="9"/>
  <c r="K496" i="9"/>
  <c r="H10" i="9"/>
  <c r="J207" i="9"/>
  <c r="L15" i="9"/>
  <c r="D20" i="9"/>
  <c r="B181" i="9"/>
  <c r="N68" i="9"/>
  <c r="J125" i="9"/>
  <c r="O741" i="9"/>
  <c r="F158" i="9"/>
  <c r="K742" i="9"/>
  <c r="G742" i="9"/>
  <c r="C415" i="9"/>
  <c r="H696" i="9"/>
  <c r="N738" i="9"/>
  <c r="O411" i="9"/>
  <c r="F740" i="9"/>
  <c r="K395" i="9"/>
  <c r="G310" i="9"/>
  <c r="L696" i="9"/>
  <c r="C285" i="9"/>
  <c r="H738" i="9"/>
  <c r="N778" i="9"/>
  <c r="F780" i="9"/>
  <c r="K228" i="9"/>
  <c r="G271" i="9"/>
  <c r="L738" i="9"/>
  <c r="J779" i="9"/>
  <c r="O165" i="9"/>
  <c r="G375" i="9"/>
  <c r="L786" i="9"/>
  <c r="C384" i="9"/>
  <c r="H786" i="9"/>
  <c r="N811" i="9"/>
  <c r="J812" i="9"/>
  <c r="O460" i="9"/>
  <c r="F813" i="9"/>
  <c r="K460" i="9"/>
  <c r="P786" i="9"/>
  <c r="B175" i="9"/>
  <c r="F179" i="9"/>
  <c r="K507" i="9"/>
  <c r="P92" i="9"/>
  <c r="G507" i="9"/>
  <c r="L93" i="9"/>
  <c r="H93" i="9"/>
  <c r="J141" i="9"/>
  <c r="O506" i="9"/>
  <c r="C506" i="9"/>
  <c r="D93" i="9"/>
  <c r="B274" i="9"/>
  <c r="F274" i="9"/>
  <c r="K448" i="9"/>
  <c r="P185" i="9"/>
  <c r="G443" i="9"/>
  <c r="L186" i="9"/>
  <c r="D186" i="9"/>
  <c r="H186" i="9"/>
  <c r="J274" i="9"/>
  <c r="C448" i="9"/>
  <c r="B219" i="9"/>
  <c r="D25" i="9"/>
  <c r="J219" i="9"/>
  <c r="O520" i="9"/>
  <c r="F219" i="9"/>
  <c r="K521" i="9"/>
  <c r="L38" i="9"/>
  <c r="H42" i="9"/>
  <c r="B241" i="9"/>
  <c r="D155" i="9"/>
  <c r="J241" i="9"/>
  <c r="O564" i="9"/>
  <c r="F241" i="9"/>
  <c r="P154" i="9"/>
  <c r="L155" i="9"/>
  <c r="N239" i="9"/>
  <c r="H155" i="9"/>
  <c r="B204" i="9"/>
  <c r="G486" i="9"/>
  <c r="L68" i="9"/>
  <c r="D68" i="9"/>
  <c r="K486" i="9"/>
  <c r="F204" i="9"/>
  <c r="O485" i="9"/>
  <c r="C485" i="9"/>
  <c r="P67" i="9"/>
  <c r="H68" i="9"/>
  <c r="J204" i="9"/>
  <c r="B211" i="9"/>
  <c r="D83" i="9"/>
  <c r="J211" i="9"/>
  <c r="F211" i="9"/>
  <c r="K200" i="9"/>
  <c r="P82" i="9"/>
  <c r="L83" i="9"/>
  <c r="C158" i="9"/>
  <c r="G275" i="9"/>
  <c r="H83" i="9"/>
  <c r="B41" i="9"/>
  <c r="H143" i="9"/>
  <c r="D143" i="9"/>
  <c r="J59" i="9"/>
  <c r="O554" i="9"/>
  <c r="L143" i="9"/>
  <c r="P142" i="9"/>
  <c r="F176" i="9"/>
  <c r="B294" i="9"/>
  <c r="L48" i="9"/>
  <c r="J294" i="9"/>
  <c r="D42" i="9"/>
  <c r="F294" i="9"/>
  <c r="H44" i="9"/>
  <c r="O599" i="9"/>
  <c r="B317" i="9"/>
  <c r="D243" i="9"/>
  <c r="J317" i="9"/>
  <c r="F317" i="9"/>
  <c r="K298" i="9"/>
  <c r="P242" i="9"/>
  <c r="L243" i="9"/>
  <c r="C375" i="9"/>
  <c r="N315" i="9"/>
  <c r="G290" i="9"/>
  <c r="H243" i="9"/>
  <c r="B390" i="9"/>
  <c r="C432" i="9"/>
  <c r="H334" i="9"/>
  <c r="N388" i="9"/>
  <c r="D334" i="9"/>
  <c r="K365" i="9"/>
  <c r="F390" i="9"/>
  <c r="L334" i="9"/>
  <c r="P334" i="9"/>
  <c r="G369" i="9"/>
  <c r="J390" i="9"/>
  <c r="O311" i="9"/>
  <c r="B302" i="9"/>
  <c r="F302" i="9"/>
  <c r="P225" i="9"/>
  <c r="J302" i="9"/>
  <c r="D226" i="9"/>
  <c r="L226" i="9"/>
  <c r="O608" i="9"/>
  <c r="H226" i="9"/>
  <c r="B316" i="9"/>
  <c r="C450" i="9"/>
  <c r="H242" i="9"/>
  <c r="N314" i="9"/>
  <c r="D242" i="9"/>
  <c r="J316" i="9"/>
  <c r="F316" i="9"/>
  <c r="P241" i="9"/>
  <c r="G340" i="9"/>
  <c r="K374" i="9"/>
  <c r="L242" i="9"/>
  <c r="B413" i="9"/>
  <c r="G86" i="9"/>
  <c r="L356" i="9"/>
  <c r="H356" i="9"/>
  <c r="O66" i="9"/>
  <c r="C60" i="9"/>
  <c r="J413" i="9"/>
  <c r="P356" i="9"/>
  <c r="F413" i="9"/>
  <c r="K41" i="9"/>
  <c r="D356" i="9"/>
  <c r="N411" i="9"/>
  <c r="B322" i="9"/>
  <c r="G280" i="9"/>
  <c r="L248" i="9"/>
  <c r="C200" i="9"/>
  <c r="H248" i="9"/>
  <c r="J322" i="9"/>
  <c r="K222" i="9"/>
  <c r="P247" i="9"/>
  <c r="D248" i="9"/>
  <c r="F322" i="9"/>
  <c r="B170" i="9"/>
  <c r="F99" i="9"/>
  <c r="K664" i="9"/>
  <c r="G664" i="9"/>
  <c r="N103" i="9"/>
  <c r="H314" i="9"/>
  <c r="O663" i="9"/>
  <c r="L314" i="9"/>
  <c r="D314" i="9"/>
  <c r="J95" i="9"/>
  <c r="B349" i="9"/>
  <c r="H286" i="9"/>
  <c r="N347" i="9"/>
  <c r="D286" i="9"/>
  <c r="J349" i="9"/>
  <c r="O644" i="9"/>
  <c r="F349" i="9"/>
  <c r="P285" i="9"/>
  <c r="L286" i="9"/>
  <c r="B482" i="9"/>
  <c r="D423" i="9"/>
  <c r="J482" i="9"/>
  <c r="F482" i="9"/>
  <c r="L423" i="9"/>
  <c r="G259" i="9"/>
  <c r="N480" i="9"/>
  <c r="P423" i="9"/>
  <c r="C235" i="9"/>
  <c r="H423" i="9"/>
  <c r="K407" i="9"/>
  <c r="D455" i="9"/>
  <c r="J513" i="9"/>
  <c r="F513" i="9"/>
  <c r="L455" i="9"/>
  <c r="G441" i="9"/>
  <c r="N511" i="9"/>
  <c r="P455" i="9"/>
  <c r="C442" i="9"/>
  <c r="H455" i="9"/>
  <c r="K439" i="9"/>
  <c r="B77" i="9"/>
  <c r="C467" i="9"/>
  <c r="H49" i="9"/>
  <c r="D49" i="9"/>
  <c r="F114" i="9"/>
  <c r="L49" i="9"/>
  <c r="G468" i="9"/>
  <c r="O467" i="9"/>
  <c r="J143" i="9"/>
  <c r="K468" i="9"/>
  <c r="P48" i="9"/>
  <c r="B210" i="9"/>
  <c r="G299" i="9"/>
  <c r="L81" i="9"/>
  <c r="C426" i="9"/>
  <c r="H81" i="9"/>
  <c r="J210" i="9"/>
  <c r="K424" i="9"/>
  <c r="D81" i="9"/>
  <c r="F210" i="9"/>
  <c r="P80" i="9"/>
  <c r="B149" i="9"/>
  <c r="F148" i="9"/>
  <c r="K539" i="9"/>
  <c r="P124" i="9"/>
  <c r="G539" i="9"/>
  <c r="L125" i="9"/>
  <c r="C539" i="9"/>
  <c r="D125" i="9"/>
  <c r="O538" i="9"/>
  <c r="J178" i="9"/>
  <c r="H125" i="9"/>
  <c r="B277" i="9"/>
  <c r="F277" i="9"/>
  <c r="K431" i="9"/>
  <c r="P189" i="9"/>
  <c r="G316" i="9"/>
  <c r="L190" i="9"/>
  <c r="J277" i="9"/>
  <c r="C456" i="9"/>
  <c r="D190" i="9"/>
  <c r="H190" i="9"/>
  <c r="B140" i="9"/>
  <c r="C482" i="9"/>
  <c r="H65" i="9"/>
  <c r="F186" i="9"/>
  <c r="L65" i="9"/>
  <c r="O482" i="9"/>
  <c r="P64" i="9"/>
  <c r="D65" i="9"/>
  <c r="J161" i="9"/>
  <c r="K483" i="9"/>
  <c r="B30" i="9"/>
  <c r="D144" i="9"/>
  <c r="J43" i="9"/>
  <c r="O555" i="9"/>
  <c r="F163" i="9"/>
  <c r="P143" i="9"/>
  <c r="H144" i="9"/>
  <c r="L144" i="9"/>
  <c r="B244" i="9"/>
  <c r="D10" i="9"/>
  <c r="J244" i="9"/>
  <c r="O566" i="9"/>
  <c r="F244" i="9"/>
  <c r="H8" i="9"/>
  <c r="L8" i="9"/>
  <c r="B159" i="9"/>
  <c r="G475" i="9"/>
  <c r="L56" i="9"/>
  <c r="C474" i="9"/>
  <c r="J61" i="9"/>
  <c r="P55" i="9"/>
  <c r="D56" i="9"/>
  <c r="K475" i="9"/>
  <c r="F58" i="9"/>
  <c r="H56" i="9"/>
  <c r="O474" i="9"/>
  <c r="B7" i="9"/>
  <c r="L72" i="9"/>
  <c r="J191" i="9"/>
  <c r="P71" i="9"/>
  <c r="D72" i="9"/>
  <c r="K490" i="9"/>
  <c r="F162" i="9"/>
  <c r="H72" i="9"/>
  <c r="B45" i="9"/>
  <c r="H115" i="9"/>
  <c r="D115" i="9"/>
  <c r="J21" i="9"/>
  <c r="O528" i="9"/>
  <c r="K529" i="9"/>
  <c r="L115" i="9"/>
  <c r="P114" i="9"/>
  <c r="F79" i="9"/>
  <c r="B250" i="9"/>
  <c r="H163" i="9"/>
  <c r="D163" i="9"/>
  <c r="J250" i="9"/>
  <c r="O570" i="9"/>
  <c r="L163" i="9"/>
  <c r="F250" i="9"/>
  <c r="P162" i="9"/>
  <c r="B278" i="9"/>
  <c r="L191" i="9"/>
  <c r="H191" i="9"/>
  <c r="N276" i="9"/>
  <c r="F278" i="9"/>
  <c r="P190" i="9"/>
  <c r="J278" i="9"/>
  <c r="D191" i="9"/>
  <c r="O579" i="9"/>
  <c r="B320" i="9"/>
  <c r="D246" i="9"/>
  <c r="J320" i="9"/>
  <c r="F320" i="9"/>
  <c r="K160" i="9"/>
  <c r="P245" i="9"/>
  <c r="G319" i="9"/>
  <c r="H246" i="9"/>
  <c r="C195" i="9"/>
  <c r="L246" i="9"/>
  <c r="B357" i="9"/>
  <c r="H294" i="9"/>
  <c r="N355" i="9"/>
  <c r="J357" i="9"/>
  <c r="P293" i="9"/>
  <c r="D294" i="9"/>
  <c r="L294" i="9"/>
  <c r="O650" i="9"/>
  <c r="F357" i="9"/>
  <c r="B124" i="9"/>
  <c r="F166" i="9"/>
  <c r="K470" i="9"/>
  <c r="P50" i="9"/>
  <c r="D51" i="9"/>
  <c r="L51" i="9"/>
  <c r="G470" i="9"/>
  <c r="H51" i="9"/>
  <c r="J175" i="9"/>
  <c r="O469" i="9"/>
  <c r="C469" i="9"/>
  <c r="B48" i="9"/>
  <c r="D58" i="9"/>
  <c r="J157" i="9"/>
  <c r="O476" i="9"/>
  <c r="H58" i="9"/>
  <c r="P57" i="9"/>
  <c r="C476" i="9"/>
  <c r="K477" i="9"/>
  <c r="F96" i="9"/>
  <c r="G477" i="9"/>
  <c r="L58" i="9"/>
  <c r="B151" i="9"/>
  <c r="D74" i="9"/>
  <c r="J149" i="9"/>
  <c r="H74" i="9"/>
  <c r="P73" i="9"/>
  <c r="K492" i="9"/>
  <c r="L74" i="9"/>
  <c r="F152" i="9"/>
  <c r="B215" i="9"/>
  <c r="F215" i="9"/>
  <c r="K503" i="9"/>
  <c r="P88" i="9"/>
  <c r="G503" i="9"/>
  <c r="L89" i="9"/>
  <c r="C502" i="9"/>
  <c r="D89" i="9"/>
  <c r="O502" i="9"/>
  <c r="H89" i="9"/>
  <c r="J215" i="9"/>
  <c r="B217" i="9"/>
  <c r="F217" i="9"/>
  <c r="K519" i="9"/>
  <c r="G519" i="9"/>
  <c r="L36" i="9"/>
  <c r="C519" i="9"/>
  <c r="D23" i="9"/>
  <c r="O518" i="9"/>
  <c r="H24" i="9"/>
  <c r="J217" i="9"/>
  <c r="B38" i="9"/>
  <c r="F43" i="9"/>
  <c r="K531" i="9"/>
  <c r="P116" i="9"/>
  <c r="L117" i="9"/>
  <c r="D117" i="9"/>
  <c r="O530" i="9"/>
  <c r="H117" i="9"/>
  <c r="J25" i="9"/>
  <c r="B33" i="9"/>
  <c r="F138" i="9"/>
  <c r="P136" i="9"/>
  <c r="L137" i="9"/>
  <c r="D137" i="9"/>
  <c r="O549" i="9"/>
  <c r="J32" i="9"/>
  <c r="H137" i="9"/>
  <c r="B242" i="9"/>
  <c r="F242" i="9"/>
  <c r="K4" i="9"/>
  <c r="P155" i="9"/>
  <c r="G207" i="9"/>
  <c r="L156" i="9"/>
  <c r="H156" i="9"/>
  <c r="J242" i="9"/>
  <c r="C42" i="9"/>
  <c r="D156" i="9"/>
  <c r="B256" i="9"/>
  <c r="F256" i="9"/>
  <c r="K64" i="9"/>
  <c r="P167" i="9"/>
  <c r="G93" i="9"/>
  <c r="L168" i="9"/>
  <c r="J256" i="9"/>
  <c r="C88" i="9"/>
  <c r="D168" i="9"/>
  <c r="H168" i="9"/>
  <c r="B271" i="9"/>
  <c r="F271" i="9"/>
  <c r="K349" i="9"/>
  <c r="P181" i="9"/>
  <c r="G389" i="9"/>
  <c r="L182" i="9"/>
  <c r="J271" i="9"/>
  <c r="C244" i="9"/>
  <c r="D182" i="9"/>
  <c r="H182" i="9"/>
  <c r="B176" i="9"/>
  <c r="C475" i="9"/>
  <c r="H57" i="9"/>
  <c r="J200" i="9"/>
  <c r="P56" i="9"/>
  <c r="D57" i="9"/>
  <c r="K476" i="9"/>
  <c r="F183" i="9"/>
  <c r="G476" i="9"/>
  <c r="L57" i="9"/>
  <c r="O475" i="9"/>
  <c r="B148" i="9"/>
  <c r="H73" i="9"/>
  <c r="J166" i="9"/>
  <c r="P72" i="9"/>
  <c r="D73" i="9"/>
  <c r="K491" i="9"/>
  <c r="L73" i="9"/>
  <c r="F178" i="9"/>
  <c r="B214" i="9"/>
  <c r="D88" i="9"/>
  <c r="J214" i="9"/>
  <c r="F214" i="9"/>
  <c r="K207" i="9"/>
  <c r="P87" i="9"/>
  <c r="G257" i="9"/>
  <c r="H88" i="9"/>
  <c r="C233" i="9"/>
  <c r="L88" i="9"/>
  <c r="B49" i="9"/>
  <c r="D103" i="9"/>
  <c r="J113" i="9"/>
  <c r="O517" i="9"/>
  <c r="F110" i="9"/>
  <c r="K518" i="9"/>
  <c r="P102" i="9"/>
  <c r="G518" i="9"/>
  <c r="H103" i="9"/>
  <c r="C518" i="9"/>
  <c r="L103" i="9"/>
  <c r="B168" i="9"/>
  <c r="D116" i="9"/>
  <c r="J112" i="9"/>
  <c r="O529" i="9"/>
  <c r="F102" i="9"/>
  <c r="K530" i="9"/>
  <c r="P115" i="9"/>
  <c r="H116" i="9"/>
  <c r="L116" i="9"/>
  <c r="B182" i="9"/>
  <c r="D132" i="9"/>
  <c r="J127" i="9"/>
  <c r="O544" i="9"/>
  <c r="F171" i="9"/>
  <c r="P131" i="9"/>
  <c r="L132" i="9"/>
  <c r="H132" i="9"/>
  <c r="B237" i="9"/>
  <c r="D152" i="9"/>
  <c r="J237" i="9"/>
  <c r="F237" i="9"/>
  <c r="K420" i="9"/>
  <c r="P151" i="9"/>
  <c r="G248" i="9"/>
  <c r="H152" i="9"/>
  <c r="C278" i="9"/>
  <c r="L152" i="9"/>
  <c r="B251" i="9"/>
  <c r="D164" i="9"/>
  <c r="J251" i="9"/>
  <c r="F251" i="9"/>
  <c r="K441" i="9"/>
  <c r="P163" i="9"/>
  <c r="H164" i="9"/>
  <c r="L164" i="9"/>
  <c r="C410" i="9"/>
  <c r="G455" i="9"/>
  <c r="B266" i="9"/>
  <c r="D178" i="9"/>
  <c r="J266" i="9"/>
  <c r="F266" i="9"/>
  <c r="K22" i="9"/>
  <c r="P177" i="9"/>
  <c r="H178" i="9"/>
  <c r="L178" i="9"/>
  <c r="C12" i="9"/>
  <c r="G67" i="9"/>
  <c r="B282" i="9"/>
  <c r="D196" i="9"/>
  <c r="J282" i="9"/>
  <c r="O585" i="9"/>
  <c r="F282" i="9"/>
  <c r="P195" i="9"/>
  <c r="N280" i="9"/>
  <c r="H196" i="9"/>
  <c r="L196" i="9"/>
  <c r="B202" i="9"/>
  <c r="G482" i="9"/>
  <c r="L64" i="9"/>
  <c r="F202" i="9"/>
  <c r="H64" i="9"/>
  <c r="O481" i="9"/>
  <c r="C481" i="9"/>
  <c r="P63" i="9"/>
  <c r="D64" i="9"/>
  <c r="J202" i="9"/>
  <c r="K482" i="9"/>
  <c r="B208" i="9"/>
  <c r="D79" i="9"/>
  <c r="J208" i="9"/>
  <c r="F208" i="9"/>
  <c r="K497" i="9"/>
  <c r="P78" i="9"/>
  <c r="H79" i="9"/>
  <c r="L79" i="9"/>
  <c r="B183" i="9"/>
  <c r="C508" i="9"/>
  <c r="H95" i="9"/>
  <c r="D95" i="9"/>
  <c r="J159" i="9"/>
  <c r="O508" i="9"/>
  <c r="K509" i="9"/>
  <c r="L95" i="9"/>
  <c r="F187" i="9"/>
  <c r="G509" i="9"/>
  <c r="P94" i="9"/>
  <c r="B60" i="9"/>
  <c r="C523" i="9"/>
  <c r="H107" i="9"/>
  <c r="D107" i="9"/>
  <c r="J115" i="9"/>
  <c r="O522" i="9"/>
  <c r="K523" i="9"/>
  <c r="L107" i="9"/>
  <c r="F83" i="9"/>
  <c r="G523" i="9"/>
  <c r="P106" i="9"/>
  <c r="B85" i="9"/>
  <c r="H123" i="9"/>
  <c r="D123" i="9"/>
  <c r="J122" i="9"/>
  <c r="O536" i="9"/>
  <c r="K537" i="9"/>
  <c r="L123" i="9"/>
  <c r="F120" i="9"/>
  <c r="P122" i="9"/>
  <c r="B230" i="9"/>
  <c r="H139" i="9"/>
  <c r="D139" i="9"/>
  <c r="J230" i="9"/>
  <c r="O551" i="9"/>
  <c r="F230" i="9"/>
  <c r="P138" i="9"/>
  <c r="L139" i="9"/>
  <c r="B243" i="9"/>
  <c r="C361" i="9"/>
  <c r="H158" i="9"/>
  <c r="D158" i="9"/>
  <c r="J243" i="9"/>
  <c r="K383" i="9"/>
  <c r="L158" i="9"/>
  <c r="G352" i="9"/>
  <c r="P157" i="9"/>
  <c r="F243" i="9"/>
  <c r="B258" i="9"/>
  <c r="C183" i="9"/>
  <c r="H170" i="9"/>
  <c r="D170" i="9"/>
  <c r="J258" i="9"/>
  <c r="L170" i="9"/>
  <c r="F258" i="9"/>
  <c r="P169" i="9"/>
  <c r="G409" i="9"/>
  <c r="K260" i="9"/>
  <c r="B272" i="9"/>
  <c r="C349" i="9"/>
  <c r="H184" i="9"/>
  <c r="D184" i="9"/>
  <c r="J272" i="9"/>
  <c r="L184" i="9"/>
  <c r="F272" i="9"/>
  <c r="P183" i="9"/>
  <c r="G123" i="9"/>
  <c r="K281" i="9"/>
  <c r="B283" i="9"/>
  <c r="H20" i="9"/>
  <c r="D15" i="9"/>
  <c r="J283" i="9"/>
  <c r="O588" i="9"/>
  <c r="L21" i="9"/>
  <c r="F283" i="9"/>
  <c r="B238" i="9"/>
  <c r="F238" i="9"/>
  <c r="P152" i="9"/>
  <c r="L153" i="9"/>
  <c r="N236" i="9"/>
  <c r="D153" i="9"/>
  <c r="O561" i="9"/>
  <c r="J238" i="9"/>
  <c r="H153" i="9"/>
  <c r="B291" i="9"/>
  <c r="L209" i="9"/>
  <c r="D209" i="9"/>
  <c r="F291" i="9"/>
  <c r="N289" i="9"/>
  <c r="H209" i="9"/>
  <c r="J291" i="9"/>
  <c r="O596" i="9"/>
  <c r="P208" i="9"/>
  <c r="B300" i="9"/>
  <c r="G165" i="9"/>
  <c r="L223" i="9"/>
  <c r="D223" i="9"/>
  <c r="K221" i="9"/>
  <c r="F300" i="9"/>
  <c r="C258" i="9"/>
  <c r="P222" i="9"/>
  <c r="H223" i="9"/>
  <c r="J300" i="9"/>
  <c r="B313" i="9"/>
  <c r="G184" i="9"/>
  <c r="L239" i="9"/>
  <c r="D239" i="9"/>
  <c r="K187" i="9"/>
  <c r="F313" i="9"/>
  <c r="H239" i="9"/>
  <c r="J313" i="9"/>
  <c r="C114" i="9"/>
  <c r="P238" i="9"/>
  <c r="B324" i="9"/>
  <c r="D254" i="9"/>
  <c r="J324" i="9"/>
  <c r="O622" i="9"/>
  <c r="F324" i="9"/>
  <c r="P253" i="9"/>
  <c r="H254" i="9"/>
  <c r="L254" i="9"/>
  <c r="N322" i="9"/>
  <c r="B333" i="9"/>
  <c r="D270" i="9"/>
  <c r="J333" i="9"/>
  <c r="F333" i="9"/>
  <c r="K90" i="9"/>
  <c r="P269" i="9"/>
  <c r="G126" i="9"/>
  <c r="H270" i="9"/>
  <c r="L270" i="9"/>
  <c r="N331" i="9"/>
  <c r="C74" i="9"/>
  <c r="B350" i="9"/>
  <c r="D287" i="9"/>
  <c r="J350" i="9"/>
  <c r="F350" i="9"/>
  <c r="K421" i="9"/>
  <c r="P286" i="9"/>
  <c r="L287" i="9"/>
  <c r="N348" i="9"/>
  <c r="C445" i="9"/>
  <c r="H287" i="9"/>
  <c r="G194" i="9"/>
  <c r="B174" i="9"/>
  <c r="H300" i="9"/>
  <c r="F80" i="9"/>
  <c r="L300" i="9"/>
  <c r="G658" i="9"/>
  <c r="O657" i="9"/>
  <c r="D300" i="9"/>
  <c r="J111" i="9"/>
  <c r="K658" i="9"/>
  <c r="P299" i="9"/>
  <c r="B376" i="9"/>
  <c r="C193" i="9"/>
  <c r="H316" i="9"/>
  <c r="N374" i="9"/>
  <c r="F376" i="9"/>
  <c r="L316" i="9"/>
  <c r="G333" i="9"/>
  <c r="O201" i="9"/>
  <c r="K297" i="9"/>
  <c r="D316" i="9"/>
  <c r="J376" i="9"/>
  <c r="B386" i="9"/>
  <c r="C388" i="9"/>
  <c r="H330" i="9"/>
  <c r="N384" i="9"/>
  <c r="F386" i="9"/>
  <c r="L330" i="9"/>
  <c r="G429" i="9"/>
  <c r="O334" i="9"/>
  <c r="D330" i="9"/>
  <c r="J386" i="9"/>
  <c r="K429" i="9"/>
  <c r="B402" i="9"/>
  <c r="C56" i="9"/>
  <c r="H346" i="9"/>
  <c r="N400" i="9"/>
  <c r="F402" i="9"/>
  <c r="L346" i="9"/>
  <c r="G109" i="9"/>
  <c r="O30" i="9"/>
  <c r="K32" i="9"/>
  <c r="D346" i="9"/>
  <c r="J402" i="9"/>
  <c r="B280" i="9"/>
  <c r="D193" i="9"/>
  <c r="J280" i="9"/>
  <c r="O581" i="9"/>
  <c r="F280" i="9"/>
  <c r="P192" i="9"/>
  <c r="H193" i="9"/>
  <c r="L193" i="9"/>
  <c r="N278" i="9"/>
  <c r="B290" i="9"/>
  <c r="F290" i="9"/>
  <c r="K343" i="9"/>
  <c r="P207" i="9"/>
  <c r="D208" i="9"/>
  <c r="L208" i="9"/>
  <c r="G284" i="9"/>
  <c r="H208" i="9"/>
  <c r="J290" i="9"/>
  <c r="C238" i="9"/>
  <c r="B53" i="9"/>
  <c r="F31" i="9"/>
  <c r="P221" i="9"/>
  <c r="D222" i="9"/>
  <c r="L222" i="9"/>
  <c r="O606" i="9"/>
  <c r="H222" i="9"/>
  <c r="J15" i="9"/>
  <c r="B312" i="9"/>
  <c r="F312" i="9"/>
  <c r="K216" i="9"/>
  <c r="P237" i="9"/>
  <c r="D238" i="9"/>
  <c r="L238" i="9"/>
  <c r="G270" i="9"/>
  <c r="H238" i="9"/>
  <c r="J312" i="9"/>
  <c r="C152" i="9"/>
  <c r="B106" i="9"/>
  <c r="H253" i="9"/>
  <c r="D253" i="9"/>
  <c r="J57" i="9"/>
  <c r="O621" i="9"/>
  <c r="L253" i="9"/>
  <c r="F84" i="9"/>
  <c r="P252" i="9"/>
  <c r="B332" i="9"/>
  <c r="C83" i="9"/>
  <c r="H269" i="9"/>
  <c r="N330" i="9"/>
  <c r="D269" i="9"/>
  <c r="J332" i="9"/>
  <c r="K229" i="9"/>
  <c r="G125" i="9"/>
  <c r="L269" i="9"/>
  <c r="P268" i="9"/>
  <c r="F332" i="9"/>
  <c r="B345" i="9"/>
  <c r="H283" i="9"/>
  <c r="D283" i="9"/>
  <c r="J345" i="9"/>
  <c r="O642" i="9"/>
  <c r="P282" i="9"/>
  <c r="F345" i="9"/>
  <c r="L283" i="9"/>
  <c r="B368" i="9"/>
  <c r="G662" i="9"/>
  <c r="L307" i="9"/>
  <c r="J368" i="9"/>
  <c r="P306" i="9"/>
  <c r="D307" i="9"/>
  <c r="K662" i="9"/>
  <c r="O661" i="9"/>
  <c r="F368" i="9"/>
  <c r="H307" i="9"/>
  <c r="N366" i="9"/>
  <c r="B379" i="9"/>
  <c r="G669" i="9"/>
  <c r="L323" i="9"/>
  <c r="J379" i="9"/>
  <c r="P322" i="9"/>
  <c r="D323" i="9"/>
  <c r="K669" i="9"/>
  <c r="H323" i="9"/>
  <c r="N377" i="9"/>
  <c r="O668" i="9"/>
  <c r="F379" i="9"/>
  <c r="B393" i="9"/>
  <c r="G320" i="9"/>
  <c r="L337" i="9"/>
  <c r="C280" i="9"/>
  <c r="J393" i="9"/>
  <c r="P337" i="9"/>
  <c r="D337" i="9"/>
  <c r="K261" i="9"/>
  <c r="O143" i="9"/>
  <c r="F393" i="9"/>
  <c r="H337" i="9"/>
  <c r="N391" i="9"/>
  <c r="B409" i="9"/>
  <c r="G674" i="9"/>
  <c r="L9" i="9"/>
  <c r="J409" i="9"/>
  <c r="P33" i="9"/>
  <c r="D9" i="9"/>
  <c r="K674" i="9"/>
  <c r="H7" i="9"/>
  <c r="N407" i="9"/>
  <c r="F409" i="9"/>
  <c r="O673" i="9"/>
  <c r="B132" i="9"/>
  <c r="L183" i="9"/>
  <c r="H183" i="9"/>
  <c r="F21" i="9"/>
  <c r="P182" i="9"/>
  <c r="J64" i="9"/>
  <c r="O576" i="9"/>
  <c r="D183" i="9"/>
  <c r="B59" i="9"/>
  <c r="D214" i="9"/>
  <c r="J156" i="9"/>
  <c r="O600" i="9"/>
  <c r="H214" i="9"/>
  <c r="P213" i="9"/>
  <c r="F49" i="9"/>
  <c r="L214" i="9"/>
  <c r="B305" i="9"/>
  <c r="D229" i="9"/>
  <c r="J305" i="9"/>
  <c r="H229" i="9"/>
  <c r="P228" i="9"/>
  <c r="C59" i="9"/>
  <c r="K304" i="9"/>
  <c r="L229" i="9"/>
  <c r="N303" i="9"/>
  <c r="F305" i="9"/>
  <c r="G253" i="9"/>
  <c r="B318" i="9"/>
  <c r="G46" i="9"/>
  <c r="L245" i="9"/>
  <c r="C8" i="9"/>
  <c r="H245" i="9"/>
  <c r="D245" i="9"/>
  <c r="F318" i="9"/>
  <c r="P244" i="9"/>
  <c r="J318" i="9"/>
  <c r="K5" i="9"/>
  <c r="B327" i="9"/>
  <c r="G322" i="9"/>
  <c r="L260" i="9"/>
  <c r="C382" i="9"/>
  <c r="H260" i="9"/>
  <c r="N325" i="9"/>
  <c r="D260" i="9"/>
  <c r="K357" i="9"/>
  <c r="P259" i="9"/>
  <c r="F327" i="9"/>
  <c r="J327" i="9"/>
  <c r="B342" i="9"/>
  <c r="G169" i="9"/>
  <c r="L279" i="9"/>
  <c r="C47" i="9"/>
  <c r="H279" i="9"/>
  <c r="N340" i="9"/>
  <c r="J342" i="9"/>
  <c r="D279" i="9"/>
  <c r="P278" i="9"/>
  <c r="F342" i="9"/>
  <c r="K46" i="9"/>
  <c r="B120" i="9"/>
  <c r="F149" i="9"/>
  <c r="K653" i="9"/>
  <c r="P295" i="9"/>
  <c r="H296" i="9"/>
  <c r="O652" i="9"/>
  <c r="J158" i="9"/>
  <c r="G653" i="9"/>
  <c r="L296" i="9"/>
  <c r="D296" i="9"/>
  <c r="B371" i="9"/>
  <c r="F371" i="9"/>
  <c r="K7" i="9"/>
  <c r="H310" i="9"/>
  <c r="C19" i="9"/>
  <c r="J371" i="9"/>
  <c r="N369" i="9"/>
  <c r="D310" i="9"/>
  <c r="G14" i="9"/>
  <c r="L310" i="9"/>
  <c r="B27" i="9"/>
  <c r="F67" i="9"/>
  <c r="K672" i="9"/>
  <c r="H325" i="9"/>
  <c r="O671" i="9"/>
  <c r="J74" i="9"/>
  <c r="G672" i="9"/>
  <c r="L325" i="9"/>
  <c r="N110" i="9"/>
  <c r="D325" i="9"/>
  <c r="B396" i="9"/>
  <c r="F396" i="9"/>
  <c r="K97" i="9"/>
  <c r="P340" i="9"/>
  <c r="H340" i="9"/>
  <c r="O294" i="9"/>
  <c r="C136" i="9"/>
  <c r="J396" i="9"/>
  <c r="N394" i="9"/>
  <c r="D340" i="9"/>
  <c r="G49" i="9"/>
  <c r="L340" i="9"/>
  <c r="B356" i="9"/>
  <c r="L293" i="9"/>
  <c r="J356" i="9"/>
  <c r="P292" i="9"/>
  <c r="D293" i="9"/>
  <c r="H293" i="9"/>
  <c r="N354" i="9"/>
  <c r="O649" i="9"/>
  <c r="F356" i="9"/>
  <c r="B412" i="9"/>
  <c r="F412" i="9"/>
  <c r="K254" i="9"/>
  <c r="P355" i="9"/>
  <c r="H355" i="9"/>
  <c r="O295" i="9"/>
  <c r="C291" i="9"/>
  <c r="J412" i="9"/>
  <c r="G209" i="9"/>
  <c r="L355" i="9"/>
  <c r="D355" i="9"/>
  <c r="N410" i="9"/>
  <c r="B431" i="9"/>
  <c r="D372" i="9"/>
  <c r="J431" i="9"/>
  <c r="G382" i="9"/>
  <c r="N429" i="9"/>
  <c r="H372" i="9"/>
  <c r="P372" i="9"/>
  <c r="L372" i="9"/>
  <c r="C186" i="9"/>
  <c r="F431" i="9"/>
  <c r="K268" i="9"/>
  <c r="B447" i="9"/>
  <c r="D388" i="9"/>
  <c r="J447" i="9"/>
  <c r="G96" i="9"/>
  <c r="N445" i="9"/>
  <c r="H388" i="9"/>
  <c r="P388" i="9"/>
  <c r="K71" i="9"/>
  <c r="L388" i="9"/>
  <c r="C436" i="9"/>
  <c r="F447" i="9"/>
  <c r="B463" i="9"/>
  <c r="D404" i="9"/>
  <c r="J463" i="9"/>
  <c r="G302" i="9"/>
  <c r="N461" i="9"/>
  <c r="H404" i="9"/>
  <c r="P404" i="9"/>
  <c r="C399" i="9"/>
  <c r="F463" i="9"/>
  <c r="K316" i="9"/>
  <c r="L404" i="9"/>
  <c r="B479" i="9"/>
  <c r="D419" i="9"/>
  <c r="J479" i="9"/>
  <c r="G239" i="9"/>
  <c r="N477" i="9"/>
  <c r="H419" i="9"/>
  <c r="P419" i="9"/>
  <c r="C348" i="9"/>
  <c r="F479" i="9"/>
  <c r="K276" i="9"/>
  <c r="L419" i="9"/>
  <c r="D435" i="9"/>
  <c r="J494" i="9"/>
  <c r="G146" i="9"/>
  <c r="H435" i="9"/>
  <c r="P435" i="9"/>
  <c r="K210" i="9"/>
  <c r="L435" i="9"/>
  <c r="C151" i="9"/>
  <c r="D451" i="9"/>
  <c r="J510" i="9"/>
  <c r="G689" i="9"/>
  <c r="N508" i="9"/>
  <c r="H451" i="9"/>
  <c r="P451" i="9"/>
  <c r="F510" i="9"/>
  <c r="K689" i="9"/>
  <c r="L451" i="9"/>
  <c r="D467" i="9"/>
  <c r="J524" i="9"/>
  <c r="O214" i="9"/>
  <c r="G459" i="9"/>
  <c r="N522" i="9"/>
  <c r="H467" i="9"/>
  <c r="P467" i="9"/>
  <c r="K445" i="9"/>
  <c r="L467" i="9"/>
  <c r="C306" i="9"/>
  <c r="F524" i="9"/>
  <c r="D482" i="9"/>
  <c r="J536" i="9"/>
  <c r="O101" i="9"/>
  <c r="K239" i="9"/>
  <c r="P482" i="9"/>
  <c r="L482" i="9"/>
  <c r="G344" i="9"/>
  <c r="H482" i="9"/>
  <c r="C251" i="9"/>
  <c r="N534" i="9"/>
  <c r="H498" i="9"/>
  <c r="K712" i="9"/>
  <c r="G712" i="9"/>
  <c r="B414" i="9"/>
  <c r="C295" i="9"/>
  <c r="H357" i="9"/>
  <c r="N412" i="9"/>
  <c r="G359" i="9"/>
  <c r="O312" i="9"/>
  <c r="J414" i="9"/>
  <c r="P357" i="9"/>
  <c r="F414" i="9"/>
  <c r="K356" i="9"/>
  <c r="D357" i="9"/>
  <c r="L357" i="9"/>
  <c r="B434" i="9"/>
  <c r="C75" i="9"/>
  <c r="H375" i="9"/>
  <c r="N432" i="9"/>
  <c r="F434" i="9"/>
  <c r="L375" i="9"/>
  <c r="G30" i="9"/>
  <c r="K86" i="9"/>
  <c r="P375" i="9"/>
  <c r="J434" i="9"/>
  <c r="D375" i="9"/>
  <c r="B450" i="9"/>
  <c r="C104" i="9"/>
  <c r="H391" i="9"/>
  <c r="N448" i="9"/>
  <c r="F450" i="9"/>
  <c r="L391" i="9"/>
  <c r="G118" i="9"/>
  <c r="J450" i="9"/>
  <c r="D391" i="9"/>
  <c r="K259" i="9"/>
  <c r="P391" i="9"/>
  <c r="B466" i="9"/>
  <c r="C224" i="9"/>
  <c r="H406" i="9"/>
  <c r="N464" i="9"/>
  <c r="F466" i="9"/>
  <c r="L406" i="9"/>
  <c r="G37" i="9"/>
  <c r="P406" i="9"/>
  <c r="D406" i="9"/>
  <c r="J466" i="9"/>
  <c r="K173" i="9"/>
  <c r="C170" i="9"/>
  <c r="H422" i="9"/>
  <c r="N479" i="9"/>
  <c r="F481" i="9"/>
  <c r="L422" i="9"/>
  <c r="G138" i="9"/>
  <c r="P422" i="9"/>
  <c r="D422" i="9"/>
  <c r="J481" i="9"/>
  <c r="K49" i="9"/>
  <c r="C86" i="9"/>
  <c r="H438" i="9"/>
  <c r="L438" i="9"/>
  <c r="G254" i="9"/>
  <c r="J497" i="9"/>
  <c r="K95" i="9"/>
  <c r="P438" i="9"/>
  <c r="D438" i="9"/>
  <c r="C420" i="9"/>
  <c r="H454" i="9"/>
  <c r="N510" i="9"/>
  <c r="F512" i="9"/>
  <c r="L454" i="9"/>
  <c r="G457" i="9"/>
  <c r="P454" i="9"/>
  <c r="D454" i="9"/>
  <c r="J512" i="9"/>
  <c r="K382" i="9"/>
  <c r="C149" i="9"/>
  <c r="H474" i="9"/>
  <c r="N527" i="9"/>
  <c r="D474" i="9"/>
  <c r="J529" i="9"/>
  <c r="O23" i="9"/>
  <c r="P474" i="9"/>
  <c r="K131" i="9"/>
  <c r="G343" i="9"/>
  <c r="B543" i="9"/>
  <c r="C131" i="9"/>
  <c r="H489" i="9"/>
  <c r="N541" i="9"/>
  <c r="O198" i="9"/>
  <c r="E543" i="9"/>
  <c r="K106" i="9"/>
  <c r="G97" i="9"/>
  <c r="B411" i="9"/>
  <c r="D354" i="9"/>
  <c r="J411" i="9"/>
  <c r="O196" i="9"/>
  <c r="H354" i="9"/>
  <c r="C178" i="9"/>
  <c r="K283" i="9"/>
  <c r="G305" i="9"/>
  <c r="L354" i="9"/>
  <c r="F411" i="9"/>
  <c r="N409" i="9"/>
  <c r="B425" i="9"/>
  <c r="G247" i="9"/>
  <c r="L366" i="9"/>
  <c r="C314" i="9"/>
  <c r="J425" i="9"/>
  <c r="P366" i="9"/>
  <c r="D366" i="9"/>
  <c r="K232" i="9"/>
  <c r="F425" i="9"/>
  <c r="H366" i="9"/>
  <c r="N423" i="9"/>
  <c r="B441" i="9"/>
  <c r="G101" i="9"/>
  <c r="L382" i="9"/>
  <c r="C96" i="9"/>
  <c r="J441" i="9"/>
  <c r="P382" i="9"/>
  <c r="D382" i="9"/>
  <c r="K48" i="9"/>
  <c r="H382" i="9"/>
  <c r="N439" i="9"/>
  <c r="F441" i="9"/>
  <c r="B457" i="9"/>
  <c r="G192" i="9"/>
  <c r="L398" i="9"/>
  <c r="C154" i="9"/>
  <c r="J457" i="9"/>
  <c r="P398" i="9"/>
  <c r="D398" i="9"/>
  <c r="K113" i="9"/>
  <c r="F457" i="9"/>
  <c r="H398" i="9"/>
  <c r="N455" i="9"/>
  <c r="G684" i="9"/>
  <c r="L413" i="9"/>
  <c r="J473" i="9"/>
  <c r="P413" i="9"/>
  <c r="D413" i="9"/>
  <c r="K684" i="9"/>
  <c r="F473" i="9"/>
  <c r="H413" i="9"/>
  <c r="N471" i="9"/>
  <c r="B488" i="9"/>
  <c r="G364" i="9"/>
  <c r="L429" i="9"/>
  <c r="C89" i="9"/>
  <c r="J488" i="9"/>
  <c r="P429" i="9"/>
  <c r="D429" i="9"/>
  <c r="K227" i="9"/>
  <c r="N486" i="9"/>
  <c r="F488" i="9"/>
  <c r="H429" i="9"/>
  <c r="G414" i="9"/>
  <c r="L445" i="9"/>
  <c r="C331" i="9"/>
  <c r="J504" i="9"/>
  <c r="P445" i="9"/>
  <c r="D445" i="9"/>
  <c r="K396" i="9"/>
  <c r="F504" i="9"/>
  <c r="H445" i="9"/>
  <c r="N502" i="9"/>
  <c r="O276" i="9"/>
  <c r="B142" i="9"/>
  <c r="G698" i="9"/>
  <c r="L469" i="9"/>
  <c r="H469" i="9"/>
  <c r="N91" i="9"/>
  <c r="D469" i="9"/>
  <c r="O697" i="9"/>
  <c r="F155" i="9"/>
  <c r="J137" i="9"/>
  <c r="K698" i="9"/>
  <c r="P469" i="9"/>
  <c r="B542" i="9"/>
  <c r="G708" i="9"/>
  <c r="L488" i="9"/>
  <c r="H488" i="9"/>
  <c r="N540" i="9"/>
  <c r="D488" i="9"/>
  <c r="O707" i="9"/>
  <c r="F542" i="9"/>
  <c r="P488" i="9"/>
  <c r="K708" i="9"/>
  <c r="G306" i="9"/>
  <c r="C65" i="9"/>
  <c r="P503" i="9"/>
  <c r="D503" i="9"/>
  <c r="K142" i="9"/>
  <c r="N556" i="9"/>
  <c r="H503" i="9"/>
  <c r="O42" i="9"/>
  <c r="B428" i="9"/>
  <c r="F428" i="9"/>
  <c r="K371" i="9"/>
  <c r="P369" i="9"/>
  <c r="H369" i="9"/>
  <c r="C430" i="9"/>
  <c r="J428" i="9"/>
  <c r="N426" i="9"/>
  <c r="D369" i="9"/>
  <c r="L369" i="9"/>
  <c r="G300" i="9"/>
  <c r="B444" i="9"/>
  <c r="F444" i="9"/>
  <c r="K168" i="9"/>
  <c r="P385" i="9"/>
  <c r="H385" i="9"/>
  <c r="C116" i="9"/>
  <c r="J444" i="9"/>
  <c r="L385" i="9"/>
  <c r="D385" i="9"/>
  <c r="G145" i="9"/>
  <c r="N442" i="9"/>
  <c r="B464" i="9"/>
  <c r="F464" i="9"/>
  <c r="K681" i="9"/>
  <c r="P43" i="9"/>
  <c r="G681" i="9"/>
  <c r="N462" i="9"/>
  <c r="H43" i="9"/>
  <c r="J464" i="9"/>
  <c r="L47" i="9"/>
  <c r="D48" i="9"/>
  <c r="D512" i="9"/>
  <c r="O717" i="9"/>
  <c r="L512" i="9"/>
  <c r="G718" i="9"/>
  <c r="N566" i="9"/>
  <c r="H512" i="9"/>
  <c r="P512" i="9"/>
  <c r="K718" i="9"/>
  <c r="K719" i="9"/>
  <c r="P513" i="9"/>
  <c r="D513" i="9"/>
  <c r="L513" i="9"/>
  <c r="G719" i="9"/>
  <c r="N567" i="9"/>
  <c r="H513" i="9"/>
  <c r="O718" i="9"/>
  <c r="H526" i="9"/>
  <c r="N580" i="9"/>
  <c r="L526" i="9"/>
  <c r="G728" i="9"/>
  <c r="O727" i="9"/>
  <c r="P526" i="9"/>
  <c r="K728" i="9"/>
  <c r="G164" i="9"/>
  <c r="L541" i="9"/>
  <c r="C76" i="9"/>
  <c r="H541" i="9"/>
  <c r="N596" i="9"/>
  <c r="D541" i="9"/>
  <c r="K107" i="9"/>
  <c r="P541" i="9"/>
  <c r="B95" i="9"/>
  <c r="G743" i="9"/>
  <c r="L555" i="9"/>
  <c r="N141" i="9"/>
  <c r="J132" i="9"/>
  <c r="O742" i="9"/>
  <c r="F105" i="9"/>
  <c r="K743" i="9"/>
  <c r="G756" i="9"/>
  <c r="L570" i="9"/>
  <c r="N622" i="9"/>
  <c r="O755" i="9"/>
  <c r="K756" i="9"/>
  <c r="G765" i="9"/>
  <c r="L586" i="9"/>
  <c r="N635" i="9"/>
  <c r="O764" i="9"/>
  <c r="K765" i="9"/>
  <c r="B160" i="9"/>
  <c r="G773" i="9"/>
  <c r="L601" i="9"/>
  <c r="N122" i="9"/>
  <c r="J119" i="9"/>
  <c r="O772" i="9"/>
  <c r="F109" i="9"/>
  <c r="K773" i="9"/>
  <c r="G787" i="9"/>
  <c r="L615" i="9"/>
  <c r="N660" i="9"/>
  <c r="O786" i="9"/>
  <c r="K787" i="9"/>
  <c r="G82" i="9"/>
  <c r="L631" i="9"/>
  <c r="C196" i="9"/>
  <c r="N675" i="9"/>
  <c r="O367" i="9"/>
  <c r="K175" i="9"/>
  <c r="C297" i="9"/>
  <c r="N689" i="9"/>
  <c r="O282" i="9"/>
  <c r="L647" i="9"/>
  <c r="G232" i="9"/>
  <c r="K264" i="9"/>
  <c r="C374" i="9"/>
  <c r="H663" i="9"/>
  <c r="N704" i="9"/>
  <c r="L663" i="9"/>
  <c r="G366" i="9"/>
  <c r="K278" i="9"/>
  <c r="K252" i="9"/>
  <c r="G393" i="9"/>
  <c r="C317" i="9"/>
  <c r="O72" i="9"/>
  <c r="H491" i="9"/>
  <c r="G727" i="9"/>
  <c r="L525" i="9"/>
  <c r="N579" i="9"/>
  <c r="H525" i="9"/>
  <c r="O726" i="9"/>
  <c r="D525" i="9"/>
  <c r="K727" i="9"/>
  <c r="K735" i="9"/>
  <c r="P17" i="9"/>
  <c r="G735" i="9"/>
  <c r="L10" i="9"/>
  <c r="H16" i="9"/>
  <c r="N595" i="9"/>
  <c r="D22" i="9"/>
  <c r="O734" i="9"/>
  <c r="K25" i="9"/>
  <c r="G28" i="9"/>
  <c r="K554" i="9"/>
  <c r="C173" i="9"/>
  <c r="N608" i="9"/>
  <c r="O105" i="9"/>
  <c r="K426" i="9"/>
  <c r="G357" i="9"/>
  <c r="L569" i="9"/>
  <c r="C199" i="9"/>
  <c r="N621" i="9"/>
  <c r="O424" i="9"/>
  <c r="B187" i="9"/>
  <c r="F175" i="9"/>
  <c r="K764" i="9"/>
  <c r="G764" i="9"/>
  <c r="L585" i="9"/>
  <c r="N184" i="9"/>
  <c r="J195" i="9"/>
  <c r="O763" i="9"/>
  <c r="K772" i="9"/>
  <c r="G772" i="9"/>
  <c r="L600" i="9"/>
  <c r="N648" i="9"/>
  <c r="O771" i="9"/>
  <c r="K786" i="9"/>
  <c r="G786" i="9"/>
  <c r="L614" i="9"/>
  <c r="N659" i="9"/>
  <c r="O785" i="9"/>
  <c r="K26" i="9"/>
  <c r="G40" i="9"/>
  <c r="L630" i="9"/>
  <c r="C32" i="9"/>
  <c r="N674" i="9"/>
  <c r="O69" i="9"/>
  <c r="B114" i="9"/>
  <c r="G804" i="9"/>
  <c r="L646" i="9"/>
  <c r="N161" i="9"/>
  <c r="F34" i="9"/>
  <c r="J82" i="9"/>
  <c r="K804" i="9"/>
  <c r="G289" i="9"/>
  <c r="L662" i="9"/>
  <c r="C308" i="9"/>
  <c r="H662" i="9"/>
  <c r="N703" i="9"/>
  <c r="K322" i="9"/>
  <c r="O326" i="9"/>
  <c r="K722" i="9"/>
  <c r="P516" i="9"/>
  <c r="D516" i="9"/>
  <c r="L516" i="9"/>
  <c r="G722" i="9"/>
  <c r="N571" i="9"/>
  <c r="H516" i="9"/>
  <c r="O721" i="9"/>
  <c r="K732" i="9"/>
  <c r="P532" i="9"/>
  <c r="L532" i="9"/>
  <c r="G732" i="9"/>
  <c r="N586" i="9"/>
  <c r="O731" i="9"/>
  <c r="H532" i="9"/>
  <c r="O22" i="9"/>
  <c r="K20" i="9"/>
  <c r="G51" i="9"/>
  <c r="C70" i="9"/>
  <c r="N602" i="9"/>
  <c r="O746" i="9"/>
  <c r="K747" i="9"/>
  <c r="G747" i="9"/>
  <c r="L561" i="9"/>
  <c r="N612" i="9"/>
  <c r="O281" i="9"/>
  <c r="K103" i="9"/>
  <c r="G59" i="9"/>
  <c r="L576" i="9"/>
  <c r="N628" i="9"/>
  <c r="C91" i="9"/>
  <c r="O285" i="9"/>
  <c r="K246" i="9"/>
  <c r="G204" i="9"/>
  <c r="L592" i="9"/>
  <c r="N640" i="9"/>
  <c r="C267" i="9"/>
  <c r="K777" i="9"/>
  <c r="G777" i="9"/>
  <c r="L605" i="9"/>
  <c r="N654" i="9"/>
  <c r="O790" i="9"/>
  <c r="K791" i="9"/>
  <c r="G791" i="9"/>
  <c r="L621" i="9"/>
  <c r="N666" i="9"/>
  <c r="O120" i="9"/>
  <c r="K148" i="9"/>
  <c r="G201" i="9"/>
  <c r="L637" i="9"/>
  <c r="N681" i="9"/>
  <c r="C312" i="9"/>
  <c r="K360" i="9"/>
  <c r="G418" i="9"/>
  <c r="L653" i="9"/>
  <c r="C272" i="9"/>
  <c r="N695" i="9"/>
  <c r="H653" i="9"/>
  <c r="F712" i="9"/>
  <c r="K815" i="9"/>
  <c r="G815" i="9"/>
  <c r="L669" i="9"/>
  <c r="N710" i="9"/>
  <c r="O814" i="9"/>
  <c r="H669" i="9"/>
  <c r="G48" i="9"/>
  <c r="L684" i="9"/>
  <c r="C43" i="9"/>
  <c r="H684" i="9"/>
  <c r="N725" i="9"/>
  <c r="O63" i="9"/>
  <c r="F727" i="9"/>
  <c r="K27" i="9"/>
  <c r="G361" i="9"/>
  <c r="L699" i="9"/>
  <c r="C345" i="9"/>
  <c r="H699" i="9"/>
  <c r="N741" i="9"/>
  <c r="O401" i="9"/>
  <c r="F743" i="9"/>
  <c r="K403" i="9"/>
  <c r="G833" i="9"/>
  <c r="L714" i="9"/>
  <c r="H714" i="9"/>
  <c r="N755" i="9"/>
  <c r="O832" i="9"/>
  <c r="F757" i="9"/>
  <c r="K833" i="9"/>
  <c r="G348" i="9"/>
  <c r="L729" i="9"/>
  <c r="C404" i="9"/>
  <c r="H729" i="9"/>
  <c r="N769" i="9"/>
  <c r="O296" i="9"/>
  <c r="F771" i="9"/>
  <c r="K344" i="9"/>
  <c r="G396" i="9"/>
  <c r="L745" i="9"/>
  <c r="J786" i="9"/>
  <c r="O232" i="9"/>
  <c r="F787" i="9"/>
  <c r="K354" i="9"/>
  <c r="H745" i="9"/>
  <c r="N785" i="9"/>
  <c r="C371" i="9"/>
  <c r="B15" i="9"/>
  <c r="F15" i="9"/>
  <c r="K864" i="9"/>
  <c r="G864" i="9"/>
  <c r="L761" i="9"/>
  <c r="H761" i="9"/>
  <c r="N158" i="9"/>
  <c r="J49" i="9"/>
  <c r="B133" i="9"/>
  <c r="F40" i="9"/>
  <c r="K876" i="9"/>
  <c r="P777" i="9"/>
  <c r="G876" i="9"/>
  <c r="L777" i="9"/>
  <c r="H777" i="9"/>
  <c r="N190" i="9"/>
  <c r="J139" i="9"/>
  <c r="O875" i="9"/>
  <c r="F816" i="9"/>
  <c r="K379" i="9"/>
  <c r="P793" i="9"/>
  <c r="G313" i="9"/>
  <c r="L793" i="9"/>
  <c r="C424" i="9"/>
  <c r="H793" i="9"/>
  <c r="N814" i="9"/>
  <c r="J815" i="9"/>
  <c r="O389" i="9"/>
  <c r="B47" i="9"/>
  <c r="F7" i="9"/>
  <c r="K895" i="9"/>
  <c r="P809" i="9"/>
  <c r="G895" i="9"/>
  <c r="L809" i="9"/>
  <c r="H809" i="9"/>
  <c r="N76" i="9"/>
  <c r="J10" i="9"/>
  <c r="O894" i="9"/>
  <c r="B76" i="9"/>
  <c r="F153" i="9"/>
  <c r="K910" i="9"/>
  <c r="P825" i="9"/>
  <c r="G910" i="9"/>
  <c r="L825" i="9"/>
  <c r="H825" i="9"/>
  <c r="N63" i="9"/>
  <c r="J114" i="9"/>
  <c r="O909" i="9"/>
  <c r="F842" i="9"/>
  <c r="K53" i="9"/>
  <c r="P840" i="9"/>
  <c r="G22" i="9"/>
  <c r="L840" i="9"/>
  <c r="C28" i="9"/>
  <c r="H840" i="9"/>
  <c r="N841" i="9"/>
  <c r="J841" i="9"/>
  <c r="O303" i="9"/>
  <c r="F858" i="9"/>
  <c r="K456" i="9"/>
  <c r="P856" i="9"/>
  <c r="G458" i="9"/>
  <c r="L856" i="9"/>
  <c r="C431" i="9"/>
  <c r="H856" i="9"/>
  <c r="N857" i="9"/>
  <c r="J857" i="9"/>
  <c r="O284" i="9"/>
  <c r="F874" i="9"/>
  <c r="K99" i="9"/>
  <c r="P871" i="9"/>
  <c r="G80" i="9"/>
  <c r="L871" i="9"/>
  <c r="C162" i="9"/>
  <c r="H871" i="9"/>
  <c r="N873" i="9"/>
  <c r="J873" i="9"/>
  <c r="O211" i="9"/>
  <c r="F893" i="9"/>
  <c r="K432" i="9"/>
  <c r="P891" i="9"/>
  <c r="G415" i="9"/>
  <c r="L891" i="9"/>
  <c r="C395" i="9"/>
  <c r="H891" i="9"/>
  <c r="N892" i="9"/>
  <c r="J892" i="9"/>
  <c r="O390" i="9"/>
  <c r="F909" i="9"/>
  <c r="K936" i="9"/>
  <c r="P907" i="9"/>
  <c r="G936" i="9"/>
  <c r="L907" i="9"/>
  <c r="H907" i="9"/>
  <c r="N908" i="9"/>
  <c r="J908" i="9"/>
  <c r="O935" i="9"/>
  <c r="J927" i="9"/>
  <c r="O57" i="9"/>
  <c r="F928" i="9"/>
  <c r="K212" i="9"/>
  <c r="P926" i="9"/>
  <c r="G373" i="9"/>
  <c r="L926" i="9"/>
  <c r="C80" i="9"/>
  <c r="H926" i="9"/>
  <c r="N927" i="9"/>
  <c r="J943" i="9"/>
  <c r="O299" i="9"/>
  <c r="F944" i="9"/>
  <c r="K372" i="9"/>
  <c r="P942" i="9"/>
  <c r="G378" i="9"/>
  <c r="L942" i="9"/>
  <c r="C218" i="9"/>
  <c r="H942" i="9"/>
  <c r="N943" i="9"/>
  <c r="B93" i="9"/>
  <c r="J77" i="9"/>
  <c r="O886" i="9"/>
  <c r="F51" i="9"/>
  <c r="K887" i="9"/>
  <c r="P792" i="9"/>
  <c r="G887" i="9"/>
  <c r="L792" i="9"/>
  <c r="H792" i="9"/>
  <c r="N130" i="9"/>
  <c r="B61" i="9"/>
  <c r="J47" i="9"/>
  <c r="O893" i="9"/>
  <c r="F52" i="9"/>
  <c r="K894" i="9"/>
  <c r="P808" i="9"/>
  <c r="G894" i="9"/>
  <c r="L808" i="9"/>
  <c r="H808" i="9"/>
  <c r="N74" i="9"/>
  <c r="B138" i="9"/>
  <c r="J131" i="9"/>
  <c r="O908" i="9"/>
  <c r="F22" i="9"/>
  <c r="K909" i="9"/>
  <c r="P824" i="9"/>
  <c r="G909" i="9"/>
  <c r="L824" i="9"/>
  <c r="H824" i="9"/>
  <c r="N195" i="9"/>
  <c r="J844" i="9"/>
  <c r="O395" i="9"/>
  <c r="F845" i="9"/>
  <c r="K78" i="9"/>
  <c r="P843" i="9"/>
  <c r="G19" i="9"/>
  <c r="L843" i="9"/>
  <c r="C220" i="9"/>
  <c r="H843" i="9"/>
  <c r="N844" i="9"/>
  <c r="J891" i="9"/>
  <c r="O93" i="9"/>
  <c r="F892" i="9"/>
  <c r="K234" i="9"/>
  <c r="P890" i="9"/>
  <c r="G345" i="9"/>
  <c r="L890" i="9"/>
  <c r="C294" i="9"/>
  <c r="H890" i="9"/>
  <c r="N891" i="9"/>
  <c r="L937" i="9"/>
  <c r="F939" i="9"/>
  <c r="N938" i="9"/>
  <c r="H937" i="9"/>
  <c r="P937" i="9"/>
  <c r="J938" i="9"/>
  <c r="O422" i="9"/>
  <c r="H535" i="9"/>
  <c r="P535" i="9"/>
  <c r="C407" i="9"/>
  <c r="K411" i="9"/>
  <c r="L535" i="9"/>
  <c r="G325" i="9"/>
  <c r="N589" i="9"/>
  <c r="N615" i="9"/>
  <c r="O749" i="9"/>
  <c r="K750" i="9"/>
  <c r="L563" i="9"/>
  <c r="G750" i="9"/>
  <c r="C257" i="9"/>
  <c r="N643" i="9"/>
  <c r="O356" i="9"/>
  <c r="K224" i="9"/>
  <c r="L594" i="9"/>
  <c r="G137" i="9"/>
  <c r="C30" i="9"/>
  <c r="N668" i="9"/>
  <c r="O107" i="9"/>
  <c r="K170" i="9"/>
  <c r="L624" i="9"/>
  <c r="G258" i="9"/>
  <c r="O808" i="9"/>
  <c r="K809" i="9"/>
  <c r="H656" i="9"/>
  <c r="L656" i="9"/>
  <c r="N698" i="9"/>
  <c r="G809" i="9"/>
  <c r="F722" i="9"/>
  <c r="K821" i="9"/>
  <c r="G821" i="9"/>
  <c r="L679" i="9"/>
  <c r="H679" i="9"/>
  <c r="N720" i="9"/>
  <c r="O820" i="9"/>
  <c r="F738" i="9"/>
  <c r="K35" i="9"/>
  <c r="G199" i="9"/>
  <c r="L694" i="9"/>
  <c r="C20" i="9"/>
  <c r="H694" i="9"/>
  <c r="N736" i="9"/>
  <c r="O15" i="9"/>
  <c r="F753" i="9"/>
  <c r="K320" i="9"/>
  <c r="G121" i="9"/>
  <c r="L710" i="9"/>
  <c r="C413" i="9"/>
  <c r="H710" i="9"/>
  <c r="N751" i="9"/>
  <c r="F766" i="9"/>
  <c r="K467" i="9"/>
  <c r="G467" i="9"/>
  <c r="L724" i="9"/>
  <c r="C263" i="9"/>
  <c r="H724" i="9"/>
  <c r="N764" i="9"/>
  <c r="O384" i="9"/>
  <c r="F782" i="9"/>
  <c r="K849" i="9"/>
  <c r="H740" i="9"/>
  <c r="N780" i="9"/>
  <c r="J781" i="9"/>
  <c r="O848" i="9"/>
  <c r="G849" i="9"/>
  <c r="L740" i="9"/>
  <c r="J796" i="9"/>
  <c r="O68" i="9"/>
  <c r="F797" i="9"/>
  <c r="K114" i="9"/>
  <c r="G212" i="9"/>
  <c r="L756" i="9"/>
  <c r="C169" i="9"/>
  <c r="H756" i="9"/>
  <c r="N795" i="9"/>
  <c r="J804" i="9"/>
  <c r="O454" i="9"/>
  <c r="F805" i="9"/>
  <c r="K418" i="9"/>
  <c r="G266" i="9"/>
  <c r="L772" i="9"/>
  <c r="C437" i="9"/>
  <c r="H772" i="9"/>
  <c r="N803" i="9"/>
  <c r="J813" i="9"/>
  <c r="O882" i="9"/>
  <c r="F814" i="9"/>
  <c r="K883" i="9"/>
  <c r="P788" i="9"/>
  <c r="G883" i="9"/>
  <c r="L788" i="9"/>
  <c r="H788" i="9"/>
  <c r="N812" i="9"/>
  <c r="F733" i="9"/>
  <c r="K190" i="9"/>
  <c r="G129" i="9"/>
  <c r="L689" i="9"/>
  <c r="C174" i="9"/>
  <c r="H689" i="9"/>
  <c r="N731" i="9"/>
  <c r="F749" i="9"/>
  <c r="K827" i="9"/>
  <c r="G827" i="9"/>
  <c r="L705" i="9"/>
  <c r="H705" i="9"/>
  <c r="N747" i="9"/>
  <c r="O251" i="9"/>
  <c r="F763" i="9"/>
  <c r="K76" i="9"/>
  <c r="G45" i="9"/>
  <c r="L719" i="9"/>
  <c r="C98" i="9"/>
  <c r="H719" i="9"/>
  <c r="N761" i="9"/>
  <c r="J776" i="9"/>
  <c r="F777" i="9"/>
  <c r="K846" i="9"/>
  <c r="G846" i="9"/>
  <c r="L735" i="9"/>
  <c r="H735" i="9"/>
  <c r="N775" i="9"/>
  <c r="J792" i="9"/>
  <c r="O856" i="9"/>
  <c r="G857" i="9"/>
  <c r="L751" i="9"/>
  <c r="H751" i="9"/>
  <c r="N791" i="9"/>
  <c r="F793" i="9"/>
  <c r="K857" i="9"/>
  <c r="H767" i="9"/>
  <c r="N801" i="9"/>
  <c r="J802" i="9"/>
  <c r="O868" i="9"/>
  <c r="F803" i="9"/>
  <c r="K869" i="9"/>
  <c r="G869" i="9"/>
  <c r="L767" i="9"/>
  <c r="C95" i="9"/>
  <c r="H783" i="9"/>
  <c r="N808" i="9"/>
  <c r="J809" i="9"/>
  <c r="O84" i="9"/>
  <c r="F810" i="9"/>
  <c r="K245" i="9"/>
  <c r="P783" i="9"/>
  <c r="G371" i="9"/>
  <c r="L783" i="9"/>
  <c r="B194" i="9"/>
  <c r="H795" i="9"/>
  <c r="N73" i="9"/>
  <c r="J169" i="9"/>
  <c r="F194" i="9"/>
  <c r="K888" i="9"/>
  <c r="P795" i="9"/>
  <c r="G888" i="9"/>
  <c r="L795" i="9"/>
  <c r="B103" i="9"/>
  <c r="H811" i="9"/>
  <c r="N41" i="9"/>
  <c r="J80" i="9"/>
  <c r="O896" i="9"/>
  <c r="F131" i="9"/>
  <c r="K897" i="9"/>
  <c r="P811" i="9"/>
  <c r="G897" i="9"/>
  <c r="L811" i="9"/>
  <c r="C185" i="9"/>
  <c r="H827" i="9"/>
  <c r="N832" i="9"/>
  <c r="J832" i="9"/>
  <c r="O176" i="9"/>
  <c r="F833" i="9"/>
  <c r="K199" i="9"/>
  <c r="P827" i="9"/>
  <c r="G225" i="9"/>
  <c r="L827" i="9"/>
  <c r="C398" i="9"/>
  <c r="H842" i="9"/>
  <c r="N843" i="9"/>
  <c r="J843" i="9"/>
  <c r="O420" i="9"/>
  <c r="F844" i="9"/>
  <c r="K392" i="9"/>
  <c r="P842" i="9"/>
  <c r="G295" i="9"/>
  <c r="L842" i="9"/>
  <c r="C447" i="9"/>
  <c r="H858" i="9"/>
  <c r="N859" i="9"/>
  <c r="J859" i="9"/>
  <c r="F860" i="9"/>
  <c r="K425" i="9"/>
  <c r="P858" i="9"/>
  <c r="G308" i="9"/>
  <c r="L858" i="9"/>
  <c r="C9" i="9"/>
  <c r="H873" i="9"/>
  <c r="N875" i="9"/>
  <c r="J875" i="9"/>
  <c r="F876" i="9"/>
  <c r="K81" i="9"/>
  <c r="P873" i="9"/>
  <c r="G31" i="9"/>
  <c r="L873" i="9"/>
  <c r="H889" i="9"/>
  <c r="N890" i="9"/>
  <c r="J890" i="9"/>
  <c r="F891" i="9"/>
  <c r="K930" i="9"/>
  <c r="P889" i="9"/>
  <c r="G930" i="9"/>
  <c r="L889" i="9"/>
  <c r="C376" i="9"/>
  <c r="H905" i="9"/>
  <c r="N906" i="9"/>
  <c r="J906" i="9"/>
  <c r="O163" i="9"/>
  <c r="F907" i="9"/>
  <c r="K409" i="9"/>
  <c r="P905" i="9"/>
  <c r="G454" i="9"/>
  <c r="L905" i="9"/>
  <c r="L920" i="9"/>
  <c r="F922" i="9"/>
  <c r="N921" i="9"/>
  <c r="H920" i="9"/>
  <c r="O943" i="9"/>
  <c r="J921" i="9"/>
  <c r="P920" i="9"/>
  <c r="G233" i="9"/>
  <c r="L936" i="9"/>
  <c r="C167" i="9"/>
  <c r="H936" i="9"/>
  <c r="N937" i="9"/>
  <c r="J937" i="9"/>
  <c r="O45" i="9"/>
  <c r="F938" i="9"/>
  <c r="K100" i="9"/>
  <c r="P936" i="9"/>
  <c r="G131" i="9"/>
  <c r="L884" i="9"/>
  <c r="C262" i="9"/>
  <c r="H884" i="9"/>
  <c r="N885" i="9"/>
  <c r="J885" i="9"/>
  <c r="F886" i="9"/>
  <c r="K271" i="9"/>
  <c r="P884" i="9"/>
  <c r="G939" i="9"/>
  <c r="L23" i="9"/>
  <c r="H35" i="9"/>
  <c r="N913" i="9"/>
  <c r="D27" i="9"/>
  <c r="J913" i="9"/>
  <c r="O938" i="9"/>
  <c r="F914" i="9"/>
  <c r="K939" i="9"/>
  <c r="P11" i="9"/>
  <c r="J884" i="9"/>
  <c r="O26" i="9"/>
  <c r="F885" i="9"/>
  <c r="K115" i="9"/>
  <c r="P882" i="9"/>
  <c r="G297" i="9"/>
  <c r="L882" i="9"/>
  <c r="C49" i="9"/>
  <c r="H882" i="9"/>
  <c r="N884" i="9"/>
  <c r="L921" i="9"/>
  <c r="F923" i="9"/>
  <c r="N922" i="9"/>
  <c r="H921" i="9"/>
  <c r="P921" i="9"/>
  <c r="J922" i="9"/>
  <c r="G444" i="9"/>
  <c r="L794" i="9"/>
  <c r="C440" i="9"/>
  <c r="H794" i="9"/>
  <c r="N815" i="9"/>
  <c r="J816" i="9"/>
  <c r="O409" i="9"/>
  <c r="F817" i="9"/>
  <c r="K459" i="9"/>
  <c r="P794" i="9"/>
  <c r="B37" i="9"/>
  <c r="G896" i="9"/>
  <c r="L810" i="9"/>
  <c r="H810" i="9"/>
  <c r="N825" i="9"/>
  <c r="J3" i="9"/>
  <c r="O895" i="9"/>
  <c r="F4" i="9"/>
  <c r="K896" i="9"/>
  <c r="P810" i="9"/>
  <c r="G911" i="9"/>
  <c r="L826" i="9"/>
  <c r="H826" i="9"/>
  <c r="N831" i="9"/>
  <c r="J831" i="9"/>
  <c r="O910" i="9"/>
  <c r="F832" i="9"/>
  <c r="K911" i="9"/>
  <c r="P826" i="9"/>
  <c r="G919" i="9"/>
  <c r="L841" i="9"/>
  <c r="H841" i="9"/>
  <c r="N842" i="9"/>
  <c r="J842" i="9"/>
  <c r="O918" i="9"/>
  <c r="F843" i="9"/>
  <c r="K919" i="9"/>
  <c r="P841" i="9"/>
  <c r="G229" i="9"/>
  <c r="L857" i="9"/>
  <c r="C304" i="9"/>
  <c r="H857" i="9"/>
  <c r="N858" i="9"/>
  <c r="J858" i="9"/>
  <c r="O127" i="9"/>
  <c r="F859" i="9"/>
  <c r="K165" i="9"/>
  <c r="P857" i="9"/>
  <c r="G56" i="9"/>
  <c r="L872" i="9"/>
  <c r="C78" i="9"/>
  <c r="H872" i="9"/>
  <c r="N874" i="9"/>
  <c r="J874" i="9"/>
  <c r="O160" i="9"/>
  <c r="F875" i="9"/>
  <c r="K62" i="9"/>
  <c r="P872" i="9"/>
  <c r="G932" i="9"/>
  <c r="L896" i="9"/>
  <c r="H896" i="9"/>
  <c r="N897" i="9"/>
  <c r="J897" i="9"/>
  <c r="O931" i="9"/>
  <c r="F898" i="9"/>
  <c r="K932" i="9"/>
  <c r="P896" i="9"/>
  <c r="F925" i="9"/>
  <c r="K328" i="9"/>
  <c r="P923" i="9"/>
  <c r="G328" i="9"/>
  <c r="L923" i="9"/>
  <c r="C192" i="9"/>
  <c r="H923" i="9"/>
  <c r="N924" i="9"/>
  <c r="J924" i="9"/>
  <c r="O272" i="9"/>
  <c r="J876" i="9"/>
  <c r="O133" i="9"/>
  <c r="F877" i="9"/>
  <c r="K54" i="9"/>
  <c r="P874" i="9"/>
  <c r="G57" i="9"/>
  <c r="L874" i="9"/>
  <c r="C39" i="9"/>
  <c r="H874" i="9"/>
  <c r="N876" i="9"/>
  <c r="C337" i="9"/>
  <c r="H929" i="9"/>
  <c r="N930" i="9"/>
  <c r="J930" i="9"/>
  <c r="O185" i="9"/>
  <c r="F931" i="9"/>
  <c r="K263" i="9"/>
  <c r="P929" i="9"/>
  <c r="G294" i="9"/>
  <c r="L929" i="9"/>
  <c r="B311" i="9"/>
  <c r="H236" i="9"/>
  <c r="F311" i="9"/>
  <c r="L236" i="9"/>
  <c r="O614" i="9"/>
  <c r="J311" i="9"/>
  <c r="P235" i="9"/>
  <c r="D236" i="9"/>
  <c r="B338" i="9"/>
  <c r="L275" i="9"/>
  <c r="H275" i="9"/>
  <c r="N336" i="9"/>
  <c r="D275" i="9"/>
  <c r="O636" i="9"/>
  <c r="F338" i="9"/>
  <c r="J338" i="9"/>
  <c r="P274" i="9"/>
  <c r="B336" i="9"/>
  <c r="D273" i="9"/>
  <c r="J336" i="9"/>
  <c r="O635" i="9"/>
  <c r="F336" i="9"/>
  <c r="P272" i="9"/>
  <c r="L273" i="9"/>
  <c r="H273" i="9"/>
  <c r="N334" i="9"/>
  <c r="B515" i="9"/>
  <c r="G692" i="9"/>
  <c r="L457" i="9"/>
  <c r="D457" i="9"/>
  <c r="K692" i="9"/>
  <c r="F515" i="9"/>
  <c r="N513" i="9"/>
  <c r="P457" i="9"/>
  <c r="H457" i="9"/>
  <c r="J515" i="9"/>
  <c r="N627" i="9"/>
  <c r="O757" i="9"/>
  <c r="K758" i="9"/>
  <c r="G758" i="9"/>
  <c r="L575" i="9"/>
  <c r="C63" i="9"/>
  <c r="H681" i="9"/>
  <c r="N722" i="9"/>
  <c r="O47" i="9"/>
  <c r="F724" i="9"/>
  <c r="K67" i="9"/>
  <c r="G163" i="9"/>
  <c r="L681" i="9"/>
  <c r="H734" i="9"/>
  <c r="N774" i="9"/>
  <c r="J775" i="9"/>
  <c r="O844" i="9"/>
  <c r="F776" i="9"/>
  <c r="K845" i="9"/>
  <c r="G845" i="9"/>
  <c r="L734" i="9"/>
  <c r="F541" i="9"/>
  <c r="K151" i="9"/>
  <c r="P487" i="9"/>
  <c r="G127" i="9"/>
  <c r="C209" i="9"/>
  <c r="N539" i="9"/>
  <c r="H487" i="9"/>
  <c r="J541" i="9"/>
  <c r="D487" i="9"/>
  <c r="O239" i="9"/>
  <c r="D539" i="9"/>
  <c r="O419" i="9"/>
  <c r="G114" i="9"/>
  <c r="N593" i="9"/>
  <c r="H539" i="9"/>
  <c r="P539" i="9"/>
  <c r="C252" i="9"/>
  <c r="K265" i="9"/>
  <c r="L539" i="9"/>
  <c r="O317" i="9"/>
  <c r="K430" i="9"/>
  <c r="C389" i="9"/>
  <c r="N701" i="9"/>
  <c r="G436" i="9"/>
  <c r="H660" i="9"/>
  <c r="L660" i="9"/>
  <c r="H750" i="9"/>
  <c r="N790" i="9"/>
  <c r="F792" i="9"/>
  <c r="K856" i="9"/>
  <c r="G856" i="9"/>
  <c r="L750" i="9"/>
  <c r="J791" i="9"/>
  <c r="O855" i="9"/>
  <c r="K714" i="9"/>
  <c r="P36" i="9"/>
  <c r="D39" i="9"/>
  <c r="L41" i="9"/>
  <c r="G714" i="9"/>
  <c r="N555" i="9"/>
  <c r="H41" i="9"/>
  <c r="O713" i="9"/>
  <c r="C425" i="9"/>
  <c r="N665" i="9"/>
  <c r="K405" i="9"/>
  <c r="G354" i="9"/>
  <c r="L620" i="9"/>
  <c r="C309" i="9"/>
  <c r="H700" i="9"/>
  <c r="N742" i="9"/>
  <c r="O330" i="9"/>
  <c r="F744" i="9"/>
  <c r="K408" i="9"/>
  <c r="G412" i="9"/>
  <c r="L700" i="9"/>
  <c r="G327" i="9"/>
  <c r="L762" i="9"/>
  <c r="C393" i="9"/>
  <c r="H762" i="9"/>
  <c r="N798" i="9"/>
  <c r="J799" i="9"/>
  <c r="O394" i="9"/>
  <c r="F800" i="9"/>
  <c r="K389" i="9"/>
  <c r="F472" i="9"/>
  <c r="K91" i="9"/>
  <c r="P412" i="9"/>
  <c r="C179" i="9"/>
  <c r="J472" i="9"/>
  <c r="D412" i="9"/>
  <c r="L412" i="9"/>
  <c r="G195" i="9"/>
  <c r="H412" i="9"/>
  <c r="N470" i="9"/>
  <c r="B137" i="9"/>
  <c r="D321" i="9"/>
  <c r="J168" i="9"/>
  <c r="O667" i="9"/>
  <c r="K668" i="9"/>
  <c r="F174" i="9"/>
  <c r="L321" i="9"/>
  <c r="H321" i="9"/>
  <c r="N116" i="9"/>
  <c r="G668" i="9"/>
  <c r="B126" i="9"/>
  <c r="F191" i="9"/>
  <c r="P262" i="9"/>
  <c r="L263" i="9"/>
  <c r="J199" i="9"/>
  <c r="O628" i="9"/>
  <c r="D263" i="9"/>
  <c r="H263" i="9"/>
  <c r="B155" i="9"/>
  <c r="L201" i="9"/>
  <c r="H201" i="9"/>
  <c r="O591" i="9"/>
  <c r="J88" i="9"/>
  <c r="P200" i="9"/>
  <c r="D201" i="9"/>
  <c r="F87" i="9"/>
  <c r="B232" i="9"/>
  <c r="G15" i="9"/>
  <c r="L142" i="9"/>
  <c r="C134" i="9"/>
  <c r="H142" i="9"/>
  <c r="D142" i="9"/>
  <c r="F232" i="9"/>
  <c r="P141" i="9"/>
  <c r="J232" i="9"/>
  <c r="K110" i="9"/>
  <c r="B63" i="9"/>
  <c r="H82" i="9"/>
  <c r="D82" i="9"/>
  <c r="J97" i="9"/>
  <c r="F69" i="9"/>
  <c r="P81" i="9"/>
  <c r="K499" i="9"/>
  <c r="L82" i="9"/>
  <c r="K417" i="9"/>
  <c r="P436" i="9"/>
  <c r="G413" i="9"/>
  <c r="H436" i="9"/>
  <c r="J495" i="9"/>
  <c r="L436" i="9"/>
  <c r="C449" i="9"/>
  <c r="D436" i="9"/>
  <c r="B370" i="9"/>
  <c r="D309" i="9"/>
  <c r="J370" i="9"/>
  <c r="H309" i="9"/>
  <c r="C4" i="9"/>
  <c r="K6" i="9"/>
  <c r="N368" i="9"/>
  <c r="F370" i="9"/>
  <c r="G10" i="9"/>
  <c r="L309" i="9"/>
  <c r="B102" i="9"/>
  <c r="F76" i="9"/>
  <c r="P250" i="9"/>
  <c r="L251" i="9"/>
  <c r="H251" i="9"/>
  <c r="J41" i="9"/>
  <c r="O619" i="9"/>
  <c r="D251" i="9"/>
  <c r="B268" i="9"/>
  <c r="G406" i="9"/>
  <c r="L179" i="9"/>
  <c r="C135" i="9"/>
  <c r="H179" i="9"/>
  <c r="K220" i="9"/>
  <c r="D179" i="9"/>
  <c r="F268" i="9"/>
  <c r="J268" i="9"/>
  <c r="P178" i="9"/>
  <c r="B69" i="9"/>
  <c r="L130" i="9"/>
  <c r="C543" i="9"/>
  <c r="H130" i="9"/>
  <c r="J76" i="9"/>
  <c r="H543" i="9"/>
  <c r="F78" i="9"/>
  <c r="P129" i="9"/>
  <c r="D130" i="9"/>
  <c r="B87" i="9"/>
  <c r="F82" i="9"/>
  <c r="K489" i="9"/>
  <c r="P70" i="9"/>
  <c r="C488" i="9"/>
  <c r="J128" i="9"/>
  <c r="D71" i="9"/>
  <c r="L71" i="9"/>
  <c r="O488" i="9"/>
  <c r="H71" i="9"/>
  <c r="B452" i="9"/>
  <c r="F452" i="9"/>
  <c r="K339" i="9"/>
  <c r="P393" i="9"/>
  <c r="D393" i="9"/>
  <c r="L393" i="9"/>
  <c r="G285" i="9"/>
  <c r="N450" i="9"/>
  <c r="H393" i="9"/>
  <c r="C354" i="9"/>
  <c r="J452" i="9"/>
  <c r="B164" i="9"/>
  <c r="D297" i="9"/>
  <c r="J190" i="9"/>
  <c r="O655" i="9"/>
  <c r="G656" i="9"/>
  <c r="H297" i="9"/>
  <c r="P296" i="9"/>
  <c r="F193" i="9"/>
  <c r="K656" i="9"/>
  <c r="L297" i="9"/>
  <c r="B314" i="9"/>
  <c r="C334" i="9"/>
  <c r="H240" i="9"/>
  <c r="N312" i="9"/>
  <c r="D240" i="9"/>
  <c r="K287" i="9"/>
  <c r="F314" i="9"/>
  <c r="L240" i="9"/>
  <c r="G287" i="9"/>
  <c r="J314" i="9"/>
  <c r="P239" i="9"/>
  <c r="B245" i="9"/>
  <c r="L17" i="9"/>
  <c r="H13" i="9"/>
  <c r="D24" i="9"/>
  <c r="O568" i="9"/>
  <c r="F245" i="9"/>
  <c r="J245" i="9"/>
  <c r="B218" i="9"/>
  <c r="G198" i="9"/>
  <c r="L104" i="9"/>
  <c r="C454" i="9"/>
  <c r="H104" i="9"/>
  <c r="J218" i="9"/>
  <c r="K463" i="9"/>
  <c r="P103" i="9"/>
  <c r="F218" i="9"/>
  <c r="D104" i="9"/>
  <c r="B16" i="9"/>
  <c r="F20" i="9"/>
  <c r="K690" i="9"/>
  <c r="P452" i="9"/>
  <c r="G690" i="9"/>
  <c r="N45" i="9"/>
  <c r="H452" i="9"/>
  <c r="D452" i="9"/>
  <c r="J17" i="9"/>
  <c r="L452" i="9"/>
  <c r="B403" i="9"/>
  <c r="D347" i="9"/>
  <c r="J403" i="9"/>
  <c r="O412" i="9"/>
  <c r="F403" i="9"/>
  <c r="L347" i="9"/>
  <c r="G182" i="9"/>
  <c r="N401" i="9"/>
  <c r="K311" i="9"/>
  <c r="H347" i="9"/>
  <c r="C380" i="9"/>
  <c r="B163" i="9"/>
  <c r="F53" i="9"/>
  <c r="P287" i="9"/>
  <c r="L288" i="9"/>
  <c r="H288" i="9"/>
  <c r="O645" i="9"/>
  <c r="D288" i="9"/>
  <c r="J118" i="9"/>
  <c r="B307" i="9"/>
  <c r="C464" i="9"/>
  <c r="H232" i="9"/>
  <c r="G387" i="9"/>
  <c r="J307" i="9"/>
  <c r="P231" i="9"/>
  <c r="K447" i="9"/>
  <c r="L232" i="9"/>
  <c r="D232" i="9"/>
  <c r="F307" i="9"/>
  <c r="B135" i="9"/>
  <c r="L122" i="9"/>
  <c r="H122" i="9"/>
  <c r="D122" i="9"/>
  <c r="O535" i="9"/>
  <c r="F132" i="9"/>
  <c r="P121" i="9"/>
  <c r="K536" i="9"/>
  <c r="J71" i="9"/>
  <c r="B50" i="9"/>
  <c r="F93" i="9"/>
  <c r="K481" i="9"/>
  <c r="P62" i="9"/>
  <c r="G481" i="9"/>
  <c r="H63" i="9"/>
  <c r="O480" i="9"/>
  <c r="C480" i="9"/>
  <c r="D63" i="9"/>
  <c r="J121" i="9"/>
  <c r="L63" i="9"/>
  <c r="B88" i="9"/>
  <c r="N128" i="9"/>
  <c r="J86" i="9"/>
  <c r="O761" i="9"/>
  <c r="F62" i="9"/>
  <c r="K762" i="9"/>
  <c r="G762" i="9"/>
  <c r="L583" i="9"/>
  <c r="C33" i="9"/>
  <c r="H708" i="9"/>
  <c r="N749" i="9"/>
  <c r="O16" i="9"/>
  <c r="F751" i="9"/>
  <c r="K21" i="9"/>
  <c r="G89" i="9"/>
  <c r="L708" i="9"/>
  <c r="H746" i="9"/>
  <c r="N786" i="9"/>
  <c r="F788" i="9"/>
  <c r="K852" i="9"/>
  <c r="G852" i="9"/>
  <c r="L746" i="9"/>
  <c r="J787" i="9"/>
  <c r="K92" i="9"/>
  <c r="C216" i="9"/>
  <c r="G227" i="9"/>
  <c r="H499" i="9"/>
  <c r="M75" i="8"/>
  <c r="B185" i="8"/>
  <c r="M69" i="8"/>
  <c r="L77" i="8"/>
  <c r="M62" i="8"/>
  <c r="E54" i="8"/>
  <c r="E52" i="8"/>
  <c r="M63" i="8"/>
  <c r="E53" i="8"/>
  <c r="M70" i="8"/>
  <c r="D53" i="8"/>
  <c r="L62" i="8"/>
  <c r="L70" i="8"/>
  <c r="N74" i="8"/>
  <c r="L69" i="8"/>
  <c r="N69" i="8" s="1"/>
  <c r="L63" i="8"/>
  <c r="D54" i="8"/>
  <c r="D52" i="8"/>
  <c r="M68" i="8"/>
  <c r="M76" i="8"/>
  <c r="M77" i="8"/>
  <c r="M61" i="8"/>
  <c r="L61" i="8"/>
  <c r="L68" i="8"/>
  <c r="L75" i="8"/>
  <c r="N75" i="8" s="1"/>
  <c r="L76" i="8"/>
  <c r="G117" i="3"/>
  <c r="G86" i="3"/>
  <c r="G87" i="3"/>
  <c r="G88" i="3"/>
  <c r="G89" i="3"/>
  <c r="G90" i="3"/>
  <c r="G91" i="3"/>
  <c r="G123" i="3"/>
  <c r="G118" i="3"/>
  <c r="G92" i="3"/>
  <c r="G93" i="3"/>
  <c r="G94" i="3"/>
  <c r="G95" i="3"/>
  <c r="G119" i="3"/>
  <c r="G96" i="3"/>
  <c r="G97" i="3"/>
  <c r="G98" i="3"/>
  <c r="G99" i="3"/>
  <c r="G100" i="3"/>
  <c r="G101" i="3"/>
  <c r="G102" i="3"/>
  <c r="G103" i="3"/>
  <c r="G104" i="3"/>
  <c r="G105" i="3"/>
  <c r="G106" i="3"/>
  <c r="G107" i="3"/>
  <c r="G108" i="3"/>
  <c r="G112" i="3"/>
  <c r="G85" i="3"/>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5" i="2"/>
  <c r="G92" i="4"/>
  <c r="G6" i="4"/>
  <c r="G7" i="4"/>
  <c r="G100" i="4"/>
  <c r="G8" i="4"/>
  <c r="G9" i="4"/>
  <c r="G101" i="4"/>
  <c r="G102" i="4"/>
  <c r="G10" i="4"/>
  <c r="G11" i="4"/>
  <c r="G12" i="4"/>
  <c r="G13" i="4"/>
  <c r="G14" i="4"/>
  <c r="G15" i="4"/>
  <c r="G16" i="4"/>
  <c r="G17" i="4"/>
  <c r="G18" i="4"/>
  <c r="G103" i="4"/>
  <c r="G19" i="4"/>
  <c r="G20" i="4"/>
  <c r="G21" i="4"/>
  <c r="G22" i="4"/>
  <c r="G23" i="4"/>
  <c r="G24" i="4"/>
  <c r="G104" i="4"/>
  <c r="G25" i="4"/>
  <c r="G26" i="4"/>
  <c r="G27" i="4"/>
  <c r="G28" i="4"/>
  <c r="G29" i="4"/>
  <c r="G105" i="4"/>
  <c r="G30" i="4"/>
  <c r="G31" i="4"/>
  <c r="G32" i="4"/>
  <c r="G33" i="4"/>
  <c r="G96" i="4"/>
  <c r="G34" i="4"/>
  <c r="G35" i="4"/>
  <c r="G36" i="4"/>
  <c r="G37" i="4"/>
  <c r="G38" i="4"/>
  <c r="G106" i="4"/>
  <c r="G39" i="4"/>
  <c r="G121" i="4"/>
  <c r="G40" i="4"/>
  <c r="G41" i="4"/>
  <c r="G42" i="4"/>
  <c r="G43" i="4"/>
  <c r="G44" i="4"/>
  <c r="G45" i="4"/>
  <c r="G107" i="4"/>
  <c r="G108" i="4"/>
  <c r="G109" i="4"/>
  <c r="G110" i="4"/>
  <c r="G111" i="4"/>
  <c r="G46" i="4"/>
  <c r="G47" i="4"/>
  <c r="G48" i="4"/>
  <c r="G49" i="4"/>
  <c r="G50" i="4"/>
  <c r="G51" i="4"/>
  <c r="G52" i="4"/>
  <c r="G97" i="4"/>
  <c r="G53" i="4"/>
  <c r="G98" i="4"/>
  <c r="G99" i="4"/>
  <c r="G54" i="4"/>
  <c r="G55" i="4"/>
  <c r="G112" i="4"/>
  <c r="G56" i="4"/>
  <c r="G113" i="4"/>
  <c r="G114" i="4"/>
  <c r="G57" i="4"/>
  <c r="G58" i="4"/>
  <c r="G115" i="4"/>
  <c r="G59" i="4"/>
  <c r="G60" i="4"/>
  <c r="G61" i="4"/>
  <c r="G62" i="4"/>
  <c r="G63" i="4"/>
  <c r="G64" i="4"/>
  <c r="G65" i="4"/>
  <c r="G66" i="4"/>
  <c r="G116" i="4"/>
  <c r="G67" i="4"/>
  <c r="G68" i="4"/>
  <c r="G117" i="4"/>
  <c r="G69" i="4"/>
  <c r="G70" i="4"/>
  <c r="G118" i="4"/>
  <c r="G71" i="4"/>
  <c r="G72" i="4"/>
  <c r="G73" i="4"/>
  <c r="G74" i="4"/>
  <c r="G75" i="4"/>
  <c r="G76" i="4"/>
  <c r="G77" i="4"/>
  <c r="G78" i="4"/>
  <c r="G79" i="4"/>
  <c r="G80" i="4"/>
  <c r="G81" i="4"/>
  <c r="G82" i="4"/>
  <c r="G83" i="4"/>
  <c r="G119" i="4"/>
  <c r="G84" i="4"/>
  <c r="G85" i="4"/>
  <c r="G86" i="4"/>
  <c r="G87" i="4"/>
  <c r="G88" i="4"/>
  <c r="G89" i="4"/>
  <c r="G90" i="4"/>
  <c r="G120" i="4"/>
  <c r="G91" i="4"/>
  <c r="G93" i="4"/>
  <c r="G94" i="4"/>
  <c r="G95" i="4"/>
  <c r="G5" i="4"/>
  <c r="G5" i="1"/>
  <c r="G6" i="1"/>
  <c r="G7" i="1"/>
  <c r="G8" i="1"/>
  <c r="N177" i="9" s="1"/>
  <c r="G9" i="1"/>
  <c r="N99" i="9" s="1"/>
  <c r="G10" i="1"/>
  <c r="N316" i="9" s="1"/>
  <c r="G11" i="1"/>
  <c r="N155" i="9" s="1"/>
  <c r="G12" i="1"/>
  <c r="N94" i="9" s="1"/>
  <c r="G13" i="1"/>
  <c r="N189" i="9" s="1"/>
  <c r="G14" i="1"/>
  <c r="N179" i="9" s="1"/>
  <c r="G15" i="1"/>
  <c r="G16" i="1"/>
  <c r="G17" i="1"/>
  <c r="N178" i="9" s="1"/>
  <c r="G350" i="1"/>
  <c r="O189" i="9" s="1"/>
  <c r="G18" i="1"/>
  <c r="G945" i="1"/>
  <c r="G19" i="1"/>
  <c r="G20" i="1"/>
  <c r="N200" i="9" s="1"/>
  <c r="G21" i="1"/>
  <c r="G22" i="1"/>
  <c r="G23" i="1"/>
  <c r="G24" i="1"/>
  <c r="G25" i="1"/>
  <c r="G26" i="1"/>
  <c r="G27" i="1"/>
  <c r="G28" i="1"/>
  <c r="G29" i="1"/>
  <c r="G30" i="1"/>
  <c r="G946" i="1"/>
  <c r="G351" i="1"/>
  <c r="O170" i="9" s="1"/>
  <c r="G287" i="1"/>
  <c r="P307" i="9" s="1"/>
  <c r="G947" i="1"/>
  <c r="G948" i="1"/>
  <c r="G352" i="1"/>
  <c r="O445" i="9" s="1"/>
  <c r="G31" i="1"/>
  <c r="G353" i="1"/>
  <c r="O125" i="9" s="1"/>
  <c r="G949" i="1"/>
  <c r="G32" i="1"/>
  <c r="G354" i="1"/>
  <c r="O280" i="9" s="1"/>
  <c r="G33" i="1"/>
  <c r="G355" i="1"/>
  <c r="O169" i="9" s="1"/>
  <c r="G950" i="1"/>
  <c r="G34" i="1"/>
  <c r="G35" i="1"/>
  <c r="N205" i="9" s="1"/>
  <c r="G36" i="1"/>
  <c r="N206" i="9" s="1"/>
  <c r="G37" i="1"/>
  <c r="G38" i="1"/>
  <c r="N208" i="9" s="1"/>
  <c r="G39" i="1"/>
  <c r="G40" i="1"/>
  <c r="N11" i="9" s="1"/>
  <c r="G41" i="1"/>
  <c r="N210" i="9" s="1"/>
  <c r="G288" i="1"/>
  <c r="P28" i="9" s="1"/>
  <c r="G42" i="1"/>
  <c r="G43" i="1"/>
  <c r="N172" i="9" s="1"/>
  <c r="G44" i="1"/>
  <c r="G45" i="1"/>
  <c r="G46" i="1"/>
  <c r="N213" i="9" s="1"/>
  <c r="G47" i="1"/>
  <c r="N113" i="9" s="1"/>
  <c r="G289" i="1"/>
  <c r="P42" i="9" s="1"/>
  <c r="G356" i="1"/>
  <c r="O466" i="9" s="1"/>
  <c r="G48" i="1"/>
  <c r="G290" i="1"/>
  <c r="P24" i="9" s="1"/>
  <c r="G291" i="1"/>
  <c r="P38" i="9" s="1"/>
  <c r="G357" i="1"/>
  <c r="O217" i="9" s="1"/>
  <c r="G49" i="1"/>
  <c r="G358" i="1"/>
  <c r="O293" i="9" s="1"/>
  <c r="G50" i="1"/>
  <c r="G359" i="1"/>
  <c r="O175" i="9" s="1"/>
  <c r="G51" i="1"/>
  <c r="N143" i="9" s="1"/>
  <c r="G52" i="1"/>
  <c r="G53" i="1"/>
  <c r="G54" i="1"/>
  <c r="N69" i="9" s="1"/>
  <c r="G55" i="1"/>
  <c r="N214" i="9" s="1"/>
  <c r="G56" i="1"/>
  <c r="G57" i="1"/>
  <c r="G58" i="1"/>
  <c r="G59" i="1"/>
  <c r="G60" i="1"/>
  <c r="G61" i="1"/>
  <c r="G62" i="1"/>
  <c r="G63" i="1"/>
  <c r="G64" i="1"/>
  <c r="N21" i="9" s="1"/>
  <c r="G65" i="1"/>
  <c r="G360" i="1"/>
  <c r="O346" i="9" s="1"/>
  <c r="G66" i="1"/>
  <c r="N150" i="9" s="1"/>
  <c r="G67" i="1"/>
  <c r="N286" i="9" s="1"/>
  <c r="G68" i="1"/>
  <c r="G69" i="1"/>
  <c r="G70" i="1"/>
  <c r="G71" i="1"/>
  <c r="N221" i="9" s="1"/>
  <c r="G72" i="1"/>
  <c r="G73" i="1"/>
  <c r="N98" i="9" s="1"/>
  <c r="G74" i="1"/>
  <c r="G75" i="1"/>
  <c r="G76" i="1"/>
  <c r="G77" i="1"/>
  <c r="G951" i="1"/>
  <c r="G78" i="1"/>
  <c r="G79" i="1"/>
  <c r="G361" i="1"/>
  <c r="O441" i="9" s="1"/>
  <c r="G80" i="1"/>
  <c r="G81" i="1"/>
  <c r="N3" i="9" s="1"/>
  <c r="G82" i="1"/>
  <c r="G83" i="1"/>
  <c r="G84" i="1"/>
  <c r="G85" i="1"/>
  <c r="G362" i="1"/>
  <c r="O393" i="9" s="1"/>
  <c r="G86" i="1"/>
  <c r="G363" i="1"/>
  <c r="O3" i="9" s="1"/>
  <c r="G364" i="1"/>
  <c r="O456" i="9" s="1"/>
  <c r="G87" i="1"/>
  <c r="G292" i="1"/>
  <c r="G293" i="1"/>
  <c r="P40" i="9" s="1"/>
  <c r="G88" i="1"/>
  <c r="G365" i="1"/>
  <c r="O4" i="9" s="1"/>
  <c r="G89" i="1"/>
  <c r="N96" i="9" s="1"/>
  <c r="G366" i="1"/>
  <c r="O358" i="9" s="1"/>
  <c r="G294" i="1"/>
  <c r="P27" i="9" s="1"/>
  <c r="G90" i="1"/>
  <c r="G295" i="1"/>
  <c r="P31" i="9" s="1"/>
  <c r="G296" i="1"/>
  <c r="P3" i="9" s="1"/>
  <c r="G367" i="1"/>
  <c r="O99" i="9" s="1"/>
  <c r="G368" i="1"/>
  <c r="O349" i="9" s="1"/>
  <c r="G369" i="1"/>
  <c r="O129" i="9" s="1"/>
  <c r="G370" i="1"/>
  <c r="G371" i="1"/>
  <c r="O267" i="9" s="1"/>
  <c r="G372" i="1"/>
  <c r="O172" i="9" s="1"/>
  <c r="G373" i="1"/>
  <c r="O24" i="9" s="1"/>
  <c r="G374" i="1"/>
  <c r="O114" i="9" s="1"/>
  <c r="G297" i="1"/>
  <c r="P10" i="9" s="1"/>
  <c r="G375" i="1"/>
  <c r="O109" i="9" s="1"/>
  <c r="G376" i="1"/>
  <c r="O436" i="9" s="1"/>
  <c r="G377" i="1"/>
  <c r="O56" i="9" s="1"/>
  <c r="G378" i="1"/>
  <c r="O264" i="9" s="1"/>
  <c r="G379" i="1"/>
  <c r="O166" i="9" s="1"/>
  <c r="G91" i="1"/>
  <c r="G380" i="1"/>
  <c r="O269" i="9" s="1"/>
  <c r="G381" i="1"/>
  <c r="O88" i="9" s="1"/>
  <c r="G298" i="1"/>
  <c r="P35" i="9" s="1"/>
  <c r="G382" i="1"/>
  <c r="G383" i="1"/>
  <c r="O64" i="9" s="1"/>
  <c r="G384" i="1"/>
  <c r="O34" i="9" s="1"/>
  <c r="G299" i="1"/>
  <c r="P15" i="9" s="1"/>
  <c r="G385" i="1"/>
  <c r="O33" i="9" s="1"/>
  <c r="G386" i="1"/>
  <c r="O86" i="9" s="1"/>
  <c r="G387" i="1"/>
  <c r="O32" i="9" s="1"/>
  <c r="G388" i="1"/>
  <c r="O228" i="9" s="1"/>
  <c r="G92" i="1"/>
  <c r="G389" i="1"/>
  <c r="O423" i="9" s="1"/>
  <c r="G390" i="1"/>
  <c r="O457" i="9" s="1"/>
  <c r="G391" i="1"/>
  <c r="O353" i="9" s="1"/>
  <c r="G392" i="1"/>
  <c r="G93" i="1"/>
  <c r="N89" i="9" s="1"/>
  <c r="G393" i="1"/>
  <c r="O227" i="9" s="1"/>
  <c r="G394" i="1"/>
  <c r="O448" i="9" s="1"/>
  <c r="G395" i="1"/>
  <c r="G94" i="1"/>
  <c r="G95" i="1"/>
  <c r="G300" i="1"/>
  <c r="P30" i="9" s="1"/>
  <c r="G96" i="1"/>
  <c r="N187" i="9" s="1"/>
  <c r="G97" i="1"/>
  <c r="N59" i="9" s="1"/>
  <c r="G952" i="1"/>
  <c r="G98" i="1"/>
  <c r="G99" i="1"/>
  <c r="N174" i="9" s="1"/>
  <c r="G301" i="1"/>
  <c r="P21" i="9" s="1"/>
  <c r="G100" i="1"/>
  <c r="N173" i="9" s="1"/>
  <c r="G101" i="1"/>
  <c r="N58" i="9" s="1"/>
  <c r="G102" i="1"/>
  <c r="N104" i="9" s="1"/>
  <c r="G396" i="1"/>
  <c r="O262" i="9" s="1"/>
  <c r="G103" i="1"/>
  <c r="G104" i="1"/>
  <c r="N281" i="9" s="1"/>
  <c r="G397" i="1"/>
  <c r="O357" i="9" s="1"/>
  <c r="G302" i="1"/>
  <c r="G953" i="1"/>
  <c r="G398" i="1"/>
  <c r="O370" i="9" s="1"/>
  <c r="G105" i="1"/>
  <c r="G399" i="1"/>
  <c r="G400" i="1"/>
  <c r="O213" i="9" s="1"/>
  <c r="G106" i="1"/>
  <c r="N106" i="9" s="1"/>
  <c r="G303" i="1"/>
  <c r="P47" i="9" s="1"/>
  <c r="G401" i="1"/>
  <c r="O431" i="9" s="1"/>
  <c r="G107" i="1"/>
  <c r="G108" i="1"/>
  <c r="N231" i="9" s="1"/>
  <c r="G109" i="1"/>
  <c r="N132" i="9" s="1"/>
  <c r="G304" i="1"/>
  <c r="P14" i="9" s="1"/>
  <c r="G402" i="1"/>
  <c r="O396" i="9" s="1"/>
  <c r="G403" i="1"/>
  <c r="O103" i="9" s="1"/>
  <c r="G404" i="1"/>
  <c r="O61" i="9" s="1"/>
  <c r="G110" i="1"/>
  <c r="N233" i="9" s="1"/>
  <c r="G111" i="1"/>
  <c r="N52" i="9" s="1"/>
  <c r="G112" i="1"/>
  <c r="N234" i="9" s="1"/>
  <c r="G405" i="1"/>
  <c r="O313" i="9" s="1"/>
  <c r="G113" i="1"/>
  <c r="N136" i="9" s="1"/>
  <c r="G406" i="1"/>
  <c r="O309" i="9" s="1"/>
  <c r="G114" i="1"/>
  <c r="G115" i="1"/>
  <c r="G407" i="1"/>
  <c r="O261" i="9" s="1"/>
  <c r="G408" i="1"/>
  <c r="O342" i="9" s="1"/>
  <c r="G116" i="1"/>
  <c r="N165" i="9" s="1"/>
  <c r="G117" i="1"/>
  <c r="G409" i="1"/>
  <c r="O440" i="9" s="1"/>
  <c r="G410" i="1"/>
  <c r="G118" i="1"/>
  <c r="G411" i="1"/>
  <c r="O250" i="9" s="1"/>
  <c r="G119" i="1"/>
  <c r="G120" i="1"/>
  <c r="N28" i="9" s="1"/>
  <c r="G412" i="1"/>
  <c r="O152" i="9" s="1"/>
  <c r="G413" i="1"/>
  <c r="O206" i="9" s="1"/>
  <c r="G414" i="1"/>
  <c r="O240" i="9" s="1"/>
  <c r="G415" i="1"/>
  <c r="O17" i="9" s="1"/>
  <c r="G416" i="1"/>
  <c r="O354" i="9" s="1"/>
  <c r="G417" i="1"/>
  <c r="O278" i="9" s="1"/>
  <c r="G121" i="1"/>
  <c r="N242" i="9" s="1"/>
  <c r="G418" i="1"/>
  <c r="O5" i="9" s="1"/>
  <c r="G305" i="1"/>
  <c r="P7" i="9" s="1"/>
  <c r="G419" i="1"/>
  <c r="O46" i="9" s="1"/>
  <c r="G420" i="1"/>
  <c r="O51" i="9" s="1"/>
  <c r="G421" i="1"/>
  <c r="O148" i="9" s="1"/>
  <c r="G422" i="1"/>
  <c r="O119" i="9" s="1"/>
  <c r="G122" i="1"/>
  <c r="N114" i="9" s="1"/>
  <c r="G123" i="1"/>
  <c r="N34" i="9" s="1"/>
  <c r="G124" i="1"/>
  <c r="N244" i="9" s="1"/>
  <c r="G125" i="1"/>
  <c r="N49" i="9" s="1"/>
  <c r="G126" i="1"/>
  <c r="G423" i="1"/>
  <c r="O234" i="9" s="1"/>
  <c r="G127" i="1"/>
  <c r="N108" i="9" s="1"/>
  <c r="G128" i="1"/>
  <c r="N145" i="9" s="1"/>
  <c r="G424" i="1"/>
  <c r="O50" i="9" s="1"/>
  <c r="G129" i="1"/>
  <c r="N171" i="9" s="1"/>
  <c r="G425" i="1"/>
  <c r="O343" i="9" s="1"/>
  <c r="G130" i="1"/>
  <c r="G131" i="1"/>
  <c r="G132" i="1"/>
  <c r="N182" i="9" s="1"/>
  <c r="G133" i="1"/>
  <c r="N43" i="9" s="1"/>
  <c r="G134" i="1"/>
  <c r="N18" i="9" s="1"/>
  <c r="G954" i="1"/>
  <c r="G135" i="1"/>
  <c r="N42" i="9" s="1"/>
  <c r="G426" i="1"/>
  <c r="O221" i="9" s="1"/>
  <c r="G427" i="1"/>
  <c r="O377" i="9" s="1"/>
  <c r="G428" i="1"/>
  <c r="O115" i="9" s="1"/>
  <c r="G136" i="1"/>
  <c r="N23" i="9" s="1"/>
  <c r="G306" i="1"/>
  <c r="P41" i="9" s="1"/>
  <c r="G429" i="1"/>
  <c r="O360" i="9" s="1"/>
  <c r="G430" i="1"/>
  <c r="G431" i="1"/>
  <c r="O300" i="9" s="1"/>
  <c r="G432" i="1"/>
  <c r="G137" i="1"/>
  <c r="G955" i="1"/>
  <c r="G433" i="1"/>
  <c r="O425" i="9" s="1"/>
  <c r="G434" i="1"/>
  <c r="O25" i="9" s="1"/>
  <c r="G307" i="1"/>
  <c r="P18" i="9" s="1"/>
  <c r="G435" i="1"/>
  <c r="O53" i="9" s="1"/>
  <c r="G138" i="1"/>
  <c r="N185" i="9" s="1"/>
  <c r="G139" i="1"/>
  <c r="N148" i="9" s="1"/>
  <c r="G140" i="1"/>
  <c r="G308" i="1"/>
  <c r="P25" i="9" s="1"/>
  <c r="G436" i="1"/>
  <c r="O31" i="9" s="1"/>
  <c r="G437" i="1"/>
  <c r="O44" i="9" s="1"/>
  <c r="G141" i="1"/>
  <c r="G438" i="1"/>
  <c r="O463" i="9" s="1"/>
  <c r="G142" i="1"/>
  <c r="N175" i="9" s="1"/>
  <c r="G143" i="1"/>
  <c r="G439" i="1"/>
  <c r="O416" i="9" s="1"/>
  <c r="G309" i="1"/>
  <c r="P8" i="9" s="1"/>
  <c r="G144" i="1"/>
  <c r="G440" i="1"/>
  <c r="O118" i="9" s="1"/>
  <c r="G145" i="1"/>
  <c r="G310" i="1"/>
  <c r="G146" i="1"/>
  <c r="N338" i="9" s="1"/>
  <c r="G147" i="1"/>
  <c r="G311" i="1"/>
  <c r="P46" i="9" s="1"/>
  <c r="G312" i="1"/>
  <c r="P45" i="9" s="1"/>
  <c r="G148" i="1"/>
  <c r="N267" i="9" s="1"/>
  <c r="G441" i="1"/>
  <c r="O83" i="9" s="1"/>
  <c r="G149" i="1"/>
  <c r="G150" i="1"/>
  <c r="N139" i="9" s="1"/>
  <c r="G151" i="1"/>
  <c r="G152" i="1"/>
  <c r="N144" i="9" s="1"/>
  <c r="G442" i="1"/>
  <c r="O159" i="9" s="1"/>
  <c r="G443" i="1"/>
  <c r="O359" i="9" s="1"/>
  <c r="G444" i="1"/>
  <c r="G445" i="1"/>
  <c r="O319" i="9" s="1"/>
  <c r="G153" i="1"/>
  <c r="G446" i="1"/>
  <c r="O449" i="9" s="1"/>
  <c r="G447" i="1"/>
  <c r="O6" i="9" s="1"/>
  <c r="G448" i="1"/>
  <c r="O7" i="9" s="1"/>
  <c r="G449" i="1"/>
  <c r="O324" i="9" s="1"/>
  <c r="G154" i="1"/>
  <c r="G450" i="1"/>
  <c r="O399" i="9" s="1"/>
  <c r="N12" i="8"/>
  <c r="N8" i="8" s="1"/>
  <c r="M12" i="8"/>
  <c r="L12" i="8"/>
  <c r="L8" i="8" s="1"/>
  <c r="K12" i="8"/>
  <c r="K8" i="8" s="1"/>
  <c r="O11" i="8"/>
  <c r="N11" i="8"/>
  <c r="N24" i="8" s="1"/>
  <c r="F24" i="8" s="1"/>
  <c r="M11" i="8"/>
  <c r="L11" i="8"/>
  <c r="L24" i="8" s="1"/>
  <c r="D24" i="8" s="1"/>
  <c r="K11" i="8"/>
  <c r="K24" i="8" s="1"/>
  <c r="C24" i="8" s="1"/>
  <c r="N10" i="8"/>
  <c r="N23" i="8" s="1"/>
  <c r="F23" i="8" s="1"/>
  <c r="M10" i="8"/>
  <c r="M23" i="8" s="1"/>
  <c r="E23" i="8" s="1"/>
  <c r="L10" i="8"/>
  <c r="L23" i="8" s="1"/>
  <c r="D23" i="8" s="1"/>
  <c r="K10" i="8"/>
  <c r="O10" i="8"/>
  <c r="O8" i="8"/>
  <c r="M8" i="8"/>
  <c r="E8" i="8" s="1"/>
  <c r="E391" i="8" l="1"/>
  <c r="C688" i="8"/>
  <c r="D690" i="8"/>
  <c r="C689" i="8"/>
  <c r="C690" i="8"/>
  <c r="D688" i="8"/>
  <c r="K22" i="8"/>
  <c r="C22" i="8" s="1"/>
  <c r="E689" i="8"/>
  <c r="E690" i="8"/>
  <c r="N266" i="8"/>
  <c r="E688" i="8"/>
  <c r="C391" i="8"/>
  <c r="N35" i="9"/>
  <c r="N47" i="9"/>
  <c r="N160" i="9"/>
  <c r="N75" i="9"/>
  <c r="N131" i="9"/>
  <c r="N159" i="9"/>
  <c r="N142" i="9"/>
  <c r="N63" i="8"/>
  <c r="N6" i="9"/>
  <c r="N137" i="9"/>
  <c r="N51" i="9"/>
  <c r="N105" i="9"/>
  <c r="N93" i="9"/>
  <c r="N82" i="9"/>
  <c r="O691" i="9"/>
  <c r="O688" i="9"/>
  <c r="P330" i="9"/>
  <c r="N241" i="9"/>
  <c r="O372" i="9"/>
  <c r="O684" i="9"/>
  <c r="O320" i="9"/>
  <c r="O131" i="9"/>
  <c r="O432" i="9"/>
  <c r="N226" i="9"/>
  <c r="N247" i="9"/>
  <c r="O18" i="9"/>
  <c r="N261" i="9"/>
  <c r="O139" i="9"/>
  <c r="O403" i="9"/>
  <c r="O375" i="9"/>
  <c r="O679" i="9"/>
  <c r="N46" i="9"/>
  <c r="N123" i="9"/>
  <c r="N197" i="9"/>
  <c r="N67" i="9"/>
  <c r="O52" i="9"/>
  <c r="O246" i="9"/>
  <c r="O387" i="9"/>
  <c r="O29" i="9"/>
  <c r="O438" i="9"/>
  <c r="O413" i="9"/>
  <c r="O329" i="9"/>
  <c r="O328" i="9"/>
  <c r="P325" i="9"/>
  <c r="P313" i="9"/>
  <c r="O209" i="9"/>
  <c r="O306" i="9"/>
  <c r="O186" i="9"/>
  <c r="O288" i="9"/>
  <c r="O9" i="9"/>
  <c r="N224" i="9"/>
  <c r="N253" i="9"/>
  <c r="N218" i="9"/>
  <c r="O694" i="9"/>
  <c r="O95" i="9"/>
  <c r="P314" i="9"/>
  <c r="P319" i="9"/>
  <c r="P331" i="9"/>
  <c r="N255" i="9"/>
  <c r="O184" i="9"/>
  <c r="O325" i="9"/>
  <c r="N133" i="9"/>
  <c r="N33" i="9"/>
  <c r="N81" i="9"/>
  <c r="O689" i="9"/>
  <c r="O362" i="9"/>
  <c r="O74" i="9"/>
  <c r="O67" i="9"/>
  <c r="O43" i="9"/>
  <c r="O122" i="9"/>
  <c r="N228" i="9"/>
  <c r="N235" i="9"/>
  <c r="N254" i="9"/>
  <c r="O215" i="9"/>
  <c r="N211" i="9"/>
  <c r="O130" i="9"/>
  <c r="O197" i="9"/>
  <c r="O156" i="9"/>
  <c r="O194" i="9"/>
  <c r="O318" i="9"/>
  <c r="O8" i="9"/>
  <c r="O382" i="9"/>
  <c r="O243" i="9"/>
  <c r="O693" i="9"/>
  <c r="O686" i="9"/>
  <c r="O355" i="9"/>
  <c r="O681" i="9"/>
  <c r="O379" i="9"/>
  <c r="O158" i="9"/>
  <c r="O271" i="9"/>
  <c r="O397" i="9"/>
  <c r="O429" i="9"/>
  <c r="O682" i="9"/>
  <c r="O126" i="9"/>
  <c r="O58" i="9"/>
  <c r="O205" i="9"/>
  <c r="O444" i="9"/>
  <c r="N147" i="9"/>
  <c r="N124" i="9"/>
  <c r="N95" i="9"/>
  <c r="N14" i="9"/>
  <c r="N198" i="9"/>
  <c r="N196" i="9"/>
  <c r="N60" i="9"/>
  <c r="N115" i="9"/>
  <c r="N56" i="9"/>
  <c r="N88" i="9"/>
  <c r="O341" i="9"/>
  <c r="P320" i="9"/>
  <c r="O680" i="9"/>
  <c r="O323" i="9"/>
  <c r="O344" i="9"/>
  <c r="O331" i="9"/>
  <c r="N229" i="9"/>
  <c r="P326" i="9"/>
  <c r="P311" i="9"/>
  <c r="N252" i="9"/>
  <c r="N227" i="9"/>
  <c r="O27" i="9"/>
  <c r="O348" i="9"/>
  <c r="O685" i="9"/>
  <c r="O155" i="9"/>
  <c r="O193" i="9"/>
  <c r="O244" i="9"/>
  <c r="O378" i="9"/>
  <c r="O345" i="9"/>
  <c r="O687" i="9"/>
  <c r="O35" i="9"/>
  <c r="O676" i="9"/>
  <c r="C55" i="8"/>
  <c r="N62" i="8"/>
  <c r="O386" i="9"/>
  <c r="L81" i="8"/>
  <c r="D81" i="8" s="1"/>
  <c r="L82" i="8"/>
  <c r="D82" i="8" s="1"/>
  <c r="C86" i="8"/>
  <c r="N86" i="8"/>
  <c r="P34" i="9"/>
  <c r="M82" i="8"/>
  <c r="E82" i="8" s="1"/>
  <c r="M81" i="8"/>
  <c r="E81" i="8" s="1"/>
  <c r="K15" i="8"/>
  <c r="C16" i="8" s="1"/>
  <c r="N152" i="9"/>
  <c r="K71" i="8"/>
  <c r="C70" i="8" s="1"/>
  <c r="K82" i="8"/>
  <c r="K64" i="8"/>
  <c r="C63" i="8" s="1"/>
  <c r="K78" i="8"/>
  <c r="C77" i="8" s="1"/>
  <c r="K81" i="8"/>
  <c r="N87" i="8"/>
  <c r="C87" i="8"/>
  <c r="N267" i="8"/>
  <c r="F267" i="8" s="1"/>
  <c r="F268" i="8" s="1"/>
  <c r="C267" i="8"/>
  <c r="C268" i="8" s="1"/>
  <c r="E267" i="8"/>
  <c r="E268" i="8" s="1"/>
  <c r="N70" i="8"/>
  <c r="N68" i="8"/>
  <c r="E87" i="8"/>
  <c r="E86" i="8"/>
  <c r="E88" i="8"/>
  <c r="D87" i="8"/>
  <c r="D86" i="8"/>
  <c r="D88" i="8"/>
  <c r="B255" i="8"/>
  <c r="N61" i="8"/>
  <c r="N77" i="8"/>
  <c r="D75" i="8"/>
  <c r="N76" i="8"/>
  <c r="B240" i="8"/>
  <c r="N60" i="8"/>
  <c r="N67" i="8"/>
  <c r="K23" i="8"/>
  <c r="C23" i="8" s="1"/>
  <c r="K25" i="8"/>
  <c r="N193" i="9"/>
  <c r="N80" i="9"/>
  <c r="N120" i="9"/>
  <c r="N138" i="9"/>
  <c r="N55" i="9"/>
  <c r="N156" i="9"/>
  <c r="N135" i="9"/>
  <c r="N119" i="9"/>
  <c r="N7" i="9"/>
  <c r="N169" i="9"/>
  <c r="N36" i="9"/>
  <c r="N62" i="9"/>
  <c r="C462" i="8"/>
  <c r="C460" i="8"/>
  <c r="C461" i="8"/>
  <c r="C459" i="8"/>
  <c r="D461" i="8"/>
  <c r="D460" i="8"/>
  <c r="D462" i="8"/>
  <c r="D459" i="8"/>
  <c r="N192" i="9"/>
  <c r="N12" i="9"/>
  <c r="N66" i="9"/>
  <c r="N16" i="9"/>
  <c r="N20" i="9"/>
  <c r="N112" i="9"/>
  <c r="N10" i="9"/>
  <c r="N183" i="9"/>
  <c r="N176" i="9"/>
  <c r="N163" i="9"/>
  <c r="N181" i="9"/>
  <c r="N79" i="9"/>
  <c r="N164" i="9"/>
  <c r="N90" i="9"/>
  <c r="N24" i="9"/>
  <c r="N121" i="9"/>
  <c r="N71" i="9"/>
  <c r="N54" i="9"/>
  <c r="N140" i="9"/>
  <c r="N305" i="9"/>
  <c r="N216" i="9"/>
  <c r="O410" i="9"/>
  <c r="O315" i="9"/>
  <c r="O776" i="9"/>
  <c r="O121" i="9"/>
  <c r="O76" i="9"/>
  <c r="O289" i="9"/>
  <c r="O283" i="9"/>
  <c r="O91" i="9"/>
  <c r="N343" i="9"/>
  <c r="N288" i="9"/>
  <c r="N256" i="9"/>
  <c r="N318" i="9"/>
  <c r="N202" i="9"/>
  <c r="N361" i="9"/>
  <c r="N339" i="9"/>
  <c r="N225" i="9"/>
  <c r="O905" i="9"/>
  <c r="N360" i="9"/>
  <c r="N313" i="9"/>
  <c r="N297" i="9"/>
  <c r="N222" i="9"/>
  <c r="P323" i="9"/>
  <c r="N207" i="9"/>
  <c r="N246" i="9"/>
  <c r="O188" i="9"/>
  <c r="N363" i="9"/>
  <c r="O258" i="9"/>
  <c r="O903" i="9"/>
  <c r="O21" i="9"/>
  <c r="O41" i="9"/>
  <c r="O248" i="9"/>
  <c r="O690" i="9"/>
  <c r="N284" i="9"/>
  <c r="N204" i="9"/>
  <c r="O836" i="9"/>
  <c r="O369" i="9"/>
  <c r="O426" i="9"/>
  <c r="O89" i="9"/>
  <c r="O940" i="9"/>
  <c r="O780" i="9"/>
  <c r="O402" i="9"/>
  <c r="O789" i="9"/>
  <c r="O812" i="9"/>
  <c r="N203" i="9"/>
  <c r="N22" i="9"/>
  <c r="N149" i="9"/>
  <c r="N127" i="9"/>
  <c r="N57" i="9"/>
  <c r="N4" i="9"/>
  <c r="N170" i="9"/>
  <c r="O36" i="9"/>
  <c r="O803" i="9"/>
  <c r="O104" i="9"/>
  <c r="N310" i="9"/>
  <c r="N298" i="9"/>
  <c r="N270" i="9"/>
  <c r="N275" i="9"/>
  <c r="N292" i="9"/>
  <c r="N217" i="9"/>
  <c r="P324" i="9"/>
  <c r="O200" i="9"/>
  <c r="O180" i="9"/>
  <c r="N237" i="9"/>
  <c r="O430" i="9"/>
  <c r="O203" i="9"/>
  <c r="O233" i="9"/>
  <c r="O154" i="9"/>
  <c r="O706" i="9"/>
  <c r="P336" i="9"/>
  <c r="P321" i="9"/>
  <c r="P349" i="9"/>
  <c r="P318" i="9"/>
  <c r="N321" i="9"/>
  <c r="N308" i="9"/>
  <c r="N238" i="9"/>
  <c r="N333" i="9"/>
  <c r="O332" i="9"/>
  <c r="O829" i="9"/>
  <c r="O337" i="9"/>
  <c r="O174" i="9"/>
  <c r="O716" i="9"/>
  <c r="N329" i="9"/>
  <c r="N357" i="9"/>
  <c r="N326" i="9"/>
  <c r="N294" i="9"/>
  <c r="N201" i="9"/>
  <c r="O60" i="9"/>
  <c r="O899" i="9"/>
  <c r="O461" i="9"/>
  <c r="O805" i="9"/>
  <c r="O729" i="9"/>
  <c r="O775" i="9"/>
  <c r="P310" i="9"/>
  <c r="O851" i="9"/>
  <c r="P347" i="9"/>
  <c r="N243" i="9"/>
  <c r="N230" i="9"/>
  <c r="O408" i="9"/>
  <c r="O442" i="9"/>
  <c r="O887" i="9"/>
  <c r="O863" i="9"/>
  <c r="O683" i="9"/>
  <c r="O85" i="9"/>
  <c r="P354" i="9"/>
  <c r="N311" i="9"/>
  <c r="N249" i="9"/>
  <c r="N212" i="9"/>
  <c r="N269" i="9"/>
  <c r="N240" i="9"/>
  <c r="N215" i="9"/>
  <c r="N248" i="9"/>
  <c r="O453" i="9"/>
  <c r="N300" i="9"/>
  <c r="N209" i="9"/>
  <c r="N272" i="9"/>
  <c r="O926" i="9"/>
  <c r="O922" i="9"/>
  <c r="O140" i="9"/>
  <c r="O80" i="9"/>
  <c r="O437" i="9"/>
  <c r="N245" i="9"/>
  <c r="N277" i="9"/>
  <c r="P341" i="9"/>
  <c r="N258" i="9"/>
  <c r="P316" i="9"/>
  <c r="O38" i="9"/>
  <c r="O880" i="9"/>
  <c r="O178" i="9"/>
  <c r="N257" i="9"/>
  <c r="N220" i="9"/>
  <c r="P26" i="9"/>
  <c r="N268" i="9"/>
  <c r="N219" i="9"/>
  <c r="O439" i="9"/>
  <c r="O270" i="9"/>
  <c r="O134" i="9"/>
  <c r="O822" i="9"/>
  <c r="O65" i="9"/>
  <c r="O71" i="9"/>
  <c r="N266" i="9"/>
  <c r="P308" i="9"/>
  <c r="N309" i="9"/>
  <c r="O929" i="9"/>
  <c r="O845" i="9"/>
  <c r="O826" i="9"/>
  <c r="O316" i="9"/>
  <c r="O451" i="9"/>
  <c r="O179" i="9"/>
  <c r="O711" i="9"/>
  <c r="P309" i="9"/>
  <c r="P346" i="9"/>
  <c r="P315" i="9"/>
  <c r="N264" i="9"/>
  <c r="N320" i="9"/>
  <c r="N323" i="9"/>
  <c r="O398" i="9"/>
  <c r="O916" i="9"/>
  <c r="O838" i="9"/>
  <c r="N332" i="9"/>
  <c r="P333" i="9"/>
  <c r="N362" i="9"/>
  <c r="N296" i="9"/>
  <c r="N358" i="9"/>
  <c r="N232" i="9"/>
  <c r="N265" i="9"/>
  <c r="N250" i="9"/>
  <c r="N271" i="9"/>
  <c r="P327" i="9"/>
  <c r="O769" i="9"/>
  <c r="O137" i="9"/>
  <c r="O162" i="9"/>
  <c r="O924" i="9"/>
  <c r="P317" i="9"/>
  <c r="N282" i="9"/>
  <c r="O678" i="9"/>
  <c r="P344" i="9"/>
  <c r="N199" i="9"/>
  <c r="P343" i="9"/>
  <c r="O753" i="9"/>
  <c r="O462" i="9"/>
  <c r="O310" i="9"/>
  <c r="O888" i="9"/>
  <c r="O730" i="9"/>
  <c r="O708" i="9"/>
  <c r="O277" i="9"/>
  <c r="O677" i="9"/>
  <c r="P350" i="9"/>
  <c r="N351" i="9"/>
  <c r="F391" i="8"/>
  <c r="E75" i="8"/>
  <c r="E67" i="8"/>
  <c r="E60" i="8"/>
  <c r="E76" i="8"/>
  <c r="D60" i="8"/>
  <c r="D74" i="8"/>
  <c r="D67" i="8"/>
  <c r="D62" i="8"/>
  <c r="C74" i="8"/>
  <c r="C60" i="8"/>
  <c r="C69" i="8"/>
  <c r="E55" i="8"/>
  <c r="D69" i="8"/>
  <c r="D76" i="8"/>
  <c r="C68" i="8"/>
  <c r="E68" i="8"/>
  <c r="L71" i="8"/>
  <c r="L78" i="8"/>
  <c r="L64" i="8"/>
  <c r="C67" i="8"/>
  <c r="D68" i="8"/>
  <c r="D61" i="8"/>
  <c r="C61" i="8"/>
  <c r="E62" i="8"/>
  <c r="E61" i="8"/>
  <c r="C62" i="8"/>
  <c r="C75" i="8"/>
  <c r="M78" i="8"/>
  <c r="E77" i="8" s="1"/>
  <c r="M64" i="8"/>
  <c r="E63" i="8" s="1"/>
  <c r="M71" i="8"/>
  <c r="E70" i="8" s="1"/>
  <c r="E69" i="8"/>
  <c r="C76" i="8"/>
  <c r="E74" i="8"/>
  <c r="D55" i="8"/>
  <c r="P11" i="8"/>
  <c r="F53" i="8"/>
  <c r="F52" i="8"/>
  <c r="F54" i="8"/>
  <c r="P9" i="8"/>
  <c r="P10" i="8"/>
  <c r="F8" i="8"/>
  <c r="D9" i="8"/>
  <c r="D8" i="8"/>
  <c r="G8" i="8"/>
  <c r="E9" i="8"/>
  <c r="E10" i="8"/>
  <c r="G9" i="8"/>
  <c r="F9" i="8"/>
  <c r="F10" i="8"/>
  <c r="G10" i="8"/>
  <c r="D10" i="8"/>
  <c r="B6" i="6"/>
  <c r="B7" i="6"/>
  <c r="B59" i="6"/>
  <c r="B60" i="6"/>
  <c r="B8" i="6"/>
  <c r="B95" i="6"/>
  <c r="B96" i="6"/>
  <c r="B9" i="6"/>
  <c r="B97" i="6"/>
  <c r="B10" i="6"/>
  <c r="B61" i="6"/>
  <c r="B98" i="6"/>
  <c r="B99" i="6"/>
  <c r="B62" i="6"/>
  <c r="B63" i="6"/>
  <c r="B100" i="6"/>
  <c r="B101" i="6"/>
  <c r="B102" i="6"/>
  <c r="B103" i="6"/>
  <c r="B104" i="6"/>
  <c r="B11" i="6"/>
  <c r="B105" i="6"/>
  <c r="B64" i="6"/>
  <c r="B12" i="6"/>
  <c r="B106" i="6"/>
  <c r="B107" i="6"/>
  <c r="B65" i="6"/>
  <c r="B13" i="6"/>
  <c r="B14" i="6"/>
  <c r="B15" i="6"/>
  <c r="B16" i="6"/>
  <c r="B17" i="6"/>
  <c r="B18" i="6"/>
  <c r="B19" i="6"/>
  <c r="B20" i="6"/>
  <c r="B108" i="6"/>
  <c r="B109" i="6"/>
  <c r="B21" i="6"/>
  <c r="B22" i="6"/>
  <c r="B110" i="6"/>
  <c r="B23" i="6"/>
  <c r="B111" i="6"/>
  <c r="B112" i="6"/>
  <c r="B113" i="6"/>
  <c r="B114" i="6"/>
  <c r="B66" i="6"/>
  <c r="B24" i="6"/>
  <c r="B115" i="6"/>
  <c r="B116" i="6"/>
  <c r="B117" i="6"/>
  <c r="B25" i="6"/>
  <c r="B26" i="6"/>
  <c r="B118" i="6"/>
  <c r="B119" i="6"/>
  <c r="B120" i="6"/>
  <c r="B67" i="6"/>
  <c r="B27" i="6"/>
  <c r="B28" i="6"/>
  <c r="B121" i="6"/>
  <c r="B68" i="6"/>
  <c r="B69" i="6"/>
  <c r="B122" i="6"/>
  <c r="B123" i="6"/>
  <c r="B29" i="6"/>
  <c r="B30" i="6"/>
  <c r="B124" i="6"/>
  <c r="B232" i="6"/>
  <c r="B233" i="6"/>
  <c r="B234" i="6"/>
  <c r="B235" i="6"/>
  <c r="B125" i="6"/>
  <c r="B126" i="6"/>
  <c r="B70" i="6"/>
  <c r="B71" i="6"/>
  <c r="B72" i="6"/>
  <c r="B31" i="6"/>
  <c r="B32" i="6"/>
  <c r="B127" i="6"/>
  <c r="B128" i="6"/>
  <c r="B129" i="6"/>
  <c r="B130" i="6"/>
  <c r="B73" i="6"/>
  <c r="B131" i="6"/>
  <c r="B132" i="6"/>
  <c r="B74" i="6"/>
  <c r="B133" i="6"/>
  <c r="B134" i="6"/>
  <c r="B135" i="6"/>
  <c r="B136" i="6"/>
  <c r="B137" i="6"/>
  <c r="B75" i="6"/>
  <c r="B76" i="6"/>
  <c r="B138" i="6"/>
  <c r="B33" i="6"/>
  <c r="B34" i="6"/>
  <c r="B35" i="6"/>
  <c r="B36" i="6"/>
  <c r="B139" i="6"/>
  <c r="B140" i="6"/>
  <c r="B141" i="6"/>
  <c r="B142" i="6"/>
  <c r="B143" i="6"/>
  <c r="B144" i="6"/>
  <c r="B145" i="6"/>
  <c r="B77" i="6"/>
  <c r="B146" i="6"/>
  <c r="B78" i="6"/>
  <c r="B37" i="6"/>
  <c r="B38" i="6"/>
  <c r="B39" i="6"/>
  <c r="B79" i="6"/>
  <c r="B147" i="6"/>
  <c r="B148" i="6"/>
  <c r="B80" i="6"/>
  <c r="B40" i="6"/>
  <c r="B149" i="6"/>
  <c r="B150" i="6"/>
  <c r="B151" i="6"/>
  <c r="B81" i="6"/>
  <c r="B41" i="6"/>
  <c r="B42" i="6"/>
  <c r="B152" i="6"/>
  <c r="B153" i="6"/>
  <c r="B43" i="6"/>
  <c r="B154" i="6"/>
  <c r="B44" i="6"/>
  <c r="B45" i="6"/>
  <c r="B155" i="6"/>
  <c r="B156" i="6"/>
  <c r="B157" i="6"/>
  <c r="B158" i="6"/>
  <c r="B159" i="6"/>
  <c r="B46" i="6"/>
  <c r="B82" i="6"/>
  <c r="B160" i="6"/>
  <c r="B47" i="6"/>
  <c r="B161" i="6"/>
  <c r="B162" i="6"/>
  <c r="B83" i="6"/>
  <c r="B163" i="6"/>
  <c r="B164" i="6"/>
  <c r="B165" i="6"/>
  <c r="B166" i="6"/>
  <c r="B167" i="6"/>
  <c r="B168" i="6"/>
  <c r="B169" i="6"/>
  <c r="B170" i="6"/>
  <c r="B171" i="6"/>
  <c r="B172" i="6"/>
  <c r="B48" i="6"/>
  <c r="B173" i="6"/>
  <c r="B174" i="6"/>
  <c r="B175" i="6"/>
  <c r="B176" i="6"/>
  <c r="B177" i="6"/>
  <c r="B178" i="6"/>
  <c r="B179" i="6"/>
  <c r="B180" i="6"/>
  <c r="B181" i="6"/>
  <c r="B182" i="6"/>
  <c r="B183" i="6"/>
  <c r="B184" i="6"/>
  <c r="B185" i="6"/>
  <c r="B186" i="6"/>
  <c r="B187" i="6"/>
  <c r="B84" i="6"/>
  <c r="B49" i="6"/>
  <c r="B188" i="6"/>
  <c r="B189" i="6"/>
  <c r="B190" i="6"/>
  <c r="B191" i="6"/>
  <c r="B192" i="6"/>
  <c r="B193" i="6"/>
  <c r="B194" i="6"/>
  <c r="B195" i="6"/>
  <c r="B196" i="6"/>
  <c r="B197" i="6"/>
  <c r="B198" i="6"/>
  <c r="B199" i="6"/>
  <c r="B85" i="6"/>
  <c r="B200" i="6"/>
  <c r="B86" i="6"/>
  <c r="B201" i="6"/>
  <c r="B202" i="6"/>
  <c r="B50" i="6"/>
  <c r="B203" i="6"/>
  <c r="B204" i="6"/>
  <c r="B205" i="6"/>
  <c r="B51" i="6"/>
  <c r="B206" i="6"/>
  <c r="B207" i="6"/>
  <c r="B208" i="6"/>
  <c r="B52" i="6"/>
  <c r="B209" i="6"/>
  <c r="B210" i="6"/>
  <c r="B211" i="6"/>
  <c r="B212" i="6"/>
  <c r="B53" i="6"/>
  <c r="B54" i="6"/>
  <c r="B213" i="6"/>
  <c r="B214" i="6"/>
  <c r="B215" i="6"/>
  <c r="B87" i="6"/>
  <c r="B216" i="6"/>
  <c r="B217" i="6"/>
  <c r="B218" i="6"/>
  <c r="B219" i="6"/>
  <c r="B55" i="6"/>
  <c r="B56" i="6"/>
  <c r="B220" i="6"/>
  <c r="B221" i="6"/>
  <c r="B57" i="6"/>
  <c r="B222" i="6"/>
  <c r="B88" i="6"/>
  <c r="B223" i="6"/>
  <c r="B224" i="6"/>
  <c r="B89" i="6"/>
  <c r="B225" i="6"/>
  <c r="B90" i="6"/>
  <c r="B226" i="6"/>
  <c r="B58" i="6"/>
  <c r="B91" i="6"/>
  <c r="B227" i="6"/>
  <c r="B92" i="6"/>
  <c r="B228" i="6"/>
  <c r="B93" i="6"/>
  <c r="B229" i="6"/>
  <c r="B230" i="6"/>
  <c r="B231" i="6"/>
  <c r="G122" i="3"/>
  <c r="G6" i="3"/>
  <c r="G7" i="3"/>
  <c r="G8" i="3"/>
  <c r="G9" i="3"/>
  <c r="G10" i="3"/>
  <c r="G11" i="3"/>
  <c r="G12" i="3"/>
  <c r="G13" i="3"/>
  <c r="G14" i="3"/>
  <c r="G15" i="3"/>
  <c r="G16" i="3"/>
  <c r="G17" i="3"/>
  <c r="G18" i="3"/>
  <c r="G19" i="3"/>
  <c r="G20" i="3"/>
  <c r="G21" i="3"/>
  <c r="G22" i="3"/>
  <c r="G23" i="3"/>
  <c r="G109" i="3"/>
  <c r="G24" i="3"/>
  <c r="G25" i="3"/>
  <c r="G26" i="3"/>
  <c r="G27" i="3"/>
  <c r="G28" i="3"/>
  <c r="G29" i="3"/>
  <c r="G30" i="3"/>
  <c r="G113" i="3"/>
  <c r="G120" i="3"/>
  <c r="G31" i="3"/>
  <c r="G32" i="3"/>
  <c r="G110" i="3"/>
  <c r="G33" i="3"/>
  <c r="G114" i="3"/>
  <c r="G34" i="3"/>
  <c r="G35" i="3"/>
  <c r="G36" i="3"/>
  <c r="G37" i="3"/>
  <c r="G38" i="3"/>
  <c r="G39" i="3"/>
  <c r="G115"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111" i="3"/>
  <c r="G70" i="3"/>
  <c r="G71" i="3"/>
  <c r="G72" i="3"/>
  <c r="G73" i="3"/>
  <c r="G74" i="3"/>
  <c r="G75" i="3"/>
  <c r="G76" i="3"/>
  <c r="G77" i="3"/>
  <c r="G116" i="3"/>
  <c r="G78" i="3"/>
  <c r="G79" i="3"/>
  <c r="G80" i="3"/>
  <c r="G81" i="3"/>
  <c r="G82" i="3"/>
  <c r="G83" i="3"/>
  <c r="G84" i="3"/>
  <c r="G5" i="3"/>
  <c r="C15" i="8" l="1"/>
  <c r="C17" i="8"/>
  <c r="N81" i="8"/>
  <c r="C81" i="8"/>
  <c r="N82" i="8"/>
  <c r="C82" i="8"/>
  <c r="P8" i="8"/>
  <c r="H9" i="8" s="1"/>
  <c r="D70" i="8"/>
  <c r="N71" i="8"/>
  <c r="D63" i="8"/>
  <c r="N64" i="8"/>
  <c r="D77" i="8"/>
  <c r="N78" i="8"/>
  <c r="F55" i="8"/>
  <c r="B5" i="6"/>
  <c r="O12" i="8" s="1"/>
  <c r="B94" i="6"/>
  <c r="H16" i="8" l="1"/>
  <c r="H10" i="8"/>
  <c r="H17" i="8"/>
  <c r="H18" i="8"/>
  <c r="H8" i="8"/>
  <c r="H19" i="8"/>
  <c r="P12" i="8"/>
  <c r="H11" i="8"/>
</calcChain>
</file>

<file path=xl/sharedStrings.xml><?xml version="1.0" encoding="utf-8"?>
<sst xmlns="http://schemas.openxmlformats.org/spreadsheetml/2006/main" count="22108" uniqueCount="6888">
  <si>
    <t>Message</t>
  </si>
  <si>
    <t>Tweets</t>
  </si>
  <si>
    <t>abonnements</t>
  </si>
  <si>
    <t>abonnés</t>
  </si>
  <si>
    <t>Ratio abonnés/abonnements</t>
  </si>
  <si>
    <t>Profession</t>
  </si>
  <si>
    <t>Véritable identité</t>
  </si>
  <si>
    <t>Inscription</t>
  </si>
  <si>
    <t>Insultes</t>
  </si>
  <si>
    <t>Positionnement</t>
  </si>
  <si>
    <t>note ?</t>
  </si>
  <si>
    <t>Ah? Très bien...et vous n'oubliez pas de faire aussi caféine, nicotine, diazepan, canabis, alcool, cocaïne, etc...parce que s'il y a une certitude c'est que ceux là ne  vont pas mourir du glyphosate! prêts à publier tout ça, juste pour qu'on connaisse un peu leur mode de vie?</t>
  </si>
  <si>
    <t>Chef d'entreprise</t>
  </si>
  <si>
    <t>Oui</t>
  </si>
  <si>
    <t>Non</t>
  </si>
  <si>
    <t>Critique</t>
  </si>
  <si>
    <t>L'hérésie des bling-bling, dans les analyses c'est l'AMPA qui sert de repère, métabolite commun des phosphonates issues des détergents ménagers et du glyphosate. L'agriculture 🇫🇷 ne saurait devenir l'exutoire de leurs fantasmes !!!!</t>
  </si>
  <si>
    <t>Agriculteur retraité</t>
  </si>
  <si>
    <t>eliselucet allez vous au moins savoir dir a vos auditeurs d'où vient le glyphosate dans leur urine ?
Et que changer les choses en france ne changera rien à la quantité trouvée, mais par contre agir sur les imports si !...
Ou comme d'hab ce sera de l'agri bashing non vérifié ?</t>
  </si>
  <si>
    <t>Agriculteur</t>
  </si>
  <si>
    <t>Agri-bashing</t>
  </si>
  <si>
    <t>Votre test détecte le glyphosate ou l'AMPA? Parce que l'AMPA c'est la molécule issu de la dégradation du glyphosate mais aussi des lessives donc il y a de grande chance que l'AMPA retrouvé dans l'urine provienne de vos vêtements</t>
  </si>
  <si>
    <t>Donc vous allez doser le glyphosate et l’ampa ( en precisant que ce produit de dégradation est aussi issu des lessives) et donner les doses, les mettre en perspective avec les doses réglementaires et les doses qui posent pb ??? Genial j’ai hate !!! @EliseLucet @EnvoyeSpecial</t>
  </si>
  <si>
    <t>Ingénieur agronome</t>
  </si>
  <si>
    <t>Prenez des personnalités scientifiques et médicales pour votre test... Ils sont aussi citoyens, mais s'y connaissent un tout petit peu plus.</t>
  </si>
  <si>
    <t>C'est la nouvelle campagne de Greenpeace ? Financé par nos impôts sur le service public ?</t>
  </si>
  <si>
    <t>Chouette un détecteur de lessive :D</t>
  </si>
  <si>
    <t>Moquerie</t>
  </si>
  <si>
    <t xml:space="preserve">J'espère que les résultats ne seront pas comparés aux normes de qualité de l'eau potable (ça ne veut rien dire) mais bien sur la VMAX (valeur sanitaire maximale) définie par la dose journalière admissible (DJA) soit 900 µg/L (source https://www.anses.fr/fr/system/files/EAUX2012sa0136.pdf …)
</t>
  </si>
  <si>
    <t>Biologiste moléculaire au CNRS</t>
  </si>
  <si>
    <t>ChLambert_FNSEA Qu’attend-t-on pour attaquer en justice cette « soit disant journaliste » et son émission pour atteinte à la profession ! @France2tv , ça commence à bien faire votre diffamation continuelle !</t>
  </si>
  <si>
    <t>Désastre intellectuel et vous les médias vous en portez une grande responsabilité. Ce test est absolument ridicule. Vous pouvez pas vous entretenir avec des experts un peu?</t>
  </si>
  <si>
    <t>Ingénieur informatique</t>
  </si>
  <si>
    <t>Désastre intellectuel</t>
  </si>
  <si>
    <t>Découvrir que l'urine n'est pas potable ... du grand génie. Merci @EnvoyeSpecial. Pour les scientifiques du dimanche qui voudraient tenter l'expérience, les excréments ne sont pas comestibles non plus.</t>
  </si>
  <si>
    <t>Manager transfert technologie</t>
  </si>
  <si>
    <t>Heureusement , c’est un test d’urine. Si ça avait été un test sanguin, la moitié d’entre eux se seraient barrés en courant, ils ont peur des piqûres.🤣🤣🤣.</t>
  </si>
  <si>
    <t xml:space="preserve"> Oui</t>
  </si>
  <si>
    <t>Test financé par MONSANTO-BAYER....</t>
  </si>
  <si>
    <t>Financé par Monsanto</t>
  </si>
  <si>
    <t>Soutien</t>
  </si>
  <si>
    <t>Etrange ! Il critique l'émission en disant qu'elle a été financée par Monsanto-Bayer, sans ironie… Je l'ai donc classé en "soutien" même s'il a commenté sans lire.</t>
  </si>
  <si>
    <t>Vous me faites vomir les starlettes. Vous ne connaissez rien au sujet, vous vivez dans un environnement urbain et vous voulez nous expliquer l’écologie et comment on doit travailler. J’ai des binettes si vous venir tester....</t>
  </si>
  <si>
    <t>Vous me faites vomir</t>
  </si>
  <si>
    <t>verre_d_eau bon chance</t>
  </si>
  <si>
    <t>Heuuu, c'est du journalisme ou de la com génération future ?</t>
  </si>
  <si>
    <t>C'est du journalisme ?</t>
  </si>
  <si>
    <t>Ça aurait été stupide de demander aux agriculteurs... heureusement Drucker et @DebbouzeJamel ont tous les 2 fait une thèse scientifique sur le sujet. #merciELise #toutpourlescientifique</t>
  </si>
  <si>
    <t>Pitoyable.</t>
  </si>
  <si>
    <t>Courtier en assurances</t>
  </si>
  <si>
    <t>Pitoyable</t>
  </si>
  <si>
    <t>#malamaredevance</t>
  </si>
  <si>
    <t>La meuf à Hollande ! Le gars qui était à l’Elysée ! 
Ca sent le buzz. Y’a pas Hanouna ?</t>
  </si>
  <si>
    <t>La moitié d'entre eux savent ils ce qu'est le #Glyphosate ? Je peux sans avoir peur de mentir assurer que certains d'entre eux ont joué avec des substances bien plus toxiques pour leur vie ! #balaiedevantaporte.</t>
  </si>
  <si>
    <t xml:space="preserve">Et pendant ce temps au Canada la réglementation s'établit sur des bases scientifiques, pas médiatiques. 
https://www.canada.ca/fr/sante-canada/nouvelles/2019/01/declaration-de-sante-canada-concernant-le-glyphosate.html …
</t>
  </si>
  <si>
    <t>Paysagiste</t>
  </si>
  <si>
    <t>La plupart de ces personnes consomment hors de France , le #glyphosate qu'ils peuvent trouver dans leur urines n'est pas d'origine française. ..par contre leur bilan #carbone est très mauvais avec le #kérosène</t>
  </si>
  <si>
    <t>Impressionnant quand même comment France 2 alimente le complotisme .
Je suis scotché 
 @Anses_fr @csaudiovisuel 
Bravo pour tant d’efficacité 
Demain on fait une relation entre autisme et vaccination rougeole et ça sera parfait 😊</t>
  </si>
  <si>
    <t>Quelle est la pertinence que le glyphotest soit réalisé par des célébrités ? Cela le rend plus dangereux ?</t>
  </si>
  <si>
    <t>Truc scientifique que je n'ai pas compris avec l'INSERM</t>
  </si>
  <si>
    <t>Cette émission est d'un discrédit total... Une sorte de poissonnerie pas fraîche. Subventionné qui plus est</t>
  </si>
  <si>
    <t>Poisonnerie pas fraiche</t>
  </si>
  <si>
    <t>Des personnes aux revenus hors du commun ne doivent pas manger des produits importés et cultivés au glyphosate . Je ne connais pas votre vie mais vous devez être en mal de succès pour assassiner notre agriculture qui est saine</t>
  </si>
  <si>
    <t>Des pigeons d'abrutis.</t>
  </si>
  <si>
    <t>Invalide. Inqualifiable (à qui s'adresse l'insulte ?)</t>
  </si>
  <si>
    <t>Bravo élise ..</t>
  </si>
  <si>
    <t>VirenqueRichard Faites le #Glyphotest . Le résultat pourrait vous alerter d’un dopage à l’insu de votre plein gré pour lequel vous pourriez porter plainte !! 😏</t>
  </si>
  <si>
    <t>Infirmier</t>
  </si>
  <si>
    <t>Neutre</t>
  </si>
  <si>
    <t>😂😂😂</t>
  </si>
  <si>
    <t>Invalide. Inqualifiable (à qui le message est-il destiné ?)</t>
  </si>
  <si>
    <t>Que des hypocrites ces gens là... Et sur les gilets jaunes on les entends ??? Ah la non ils craignent pour leur carrière ces vendus</t>
  </si>
  <si>
    <t>Invalide. Critique Hors-sujet</t>
  </si>
  <si>
    <t xml:space="preserve">Comment le roundup au glyphosate intoxique les abeilles
</t>
  </si>
  <si>
    <t>Tout cela est tellement risible mais risible à pleurer.....</t>
  </si>
  <si>
    <t>Risible</t>
  </si>
  <si>
    <t>Oula les lobbies sont de sortie</t>
  </si>
  <si>
    <t>Directeur agence digitale</t>
  </si>
  <si>
    <t>Lobbies</t>
  </si>
  <si>
    <t>Ça porte du coton déja, pas besoin de pisser !!!!
#gofuck</t>
  </si>
  <si>
    <t>Invalide. Cela ressemble à une critique, mais je n'ai pas compris…</t>
  </si>
  <si>
    <t>Ça ressemble à un vrai travail scientifique ça 😱
pas du tout à un travail de com 🤔</t>
  </si>
  <si>
    <t>Travail de com</t>
  </si>
  <si>
    <t>Ils vont boire du glyphosate sous vos yeux pour voir si c’est mauvais pour la santé</t>
  </si>
  <si>
    <t>Musicien</t>
  </si>
  <si>
    <t>Bizarre…</t>
  </si>
  <si>
    <t>Il faut que @France2tv mette fin à la diffusion des délires et des mensonges d'@EliseLucet .</t>
  </si>
  <si>
    <t>Délires</t>
  </si>
  <si>
    <t>On ne peut que se douter des résultats, soyez sans complaisance.</t>
  </si>
  <si>
    <t>Ca va ?!
Ce n' est pas trop dur comme engagement ?! 🤔
Vous savez actuellement en France, il y a une repression sans précédent sur des journalistes des citoyens qui n ont rien à se rapprocher hormi le fait de porter ou suivre un GJ (traumatismes, blessures, mutilations...)</t>
  </si>
  <si>
    <t>Avec le volume de glyphosate utilisé dans les villes il serait étonnant de ne pas en trouver. Au vu de la toxicité du produit pas grave . Le cuivre serait plus grave</t>
  </si>
  <si>
    <t>En tout cas, ca ne vient pas de chez moi…</t>
  </si>
  <si>
    <t>si on fait pipi le glyphosate, guess what? ça veut dire qu'on l'élimiiiiine</t>
  </si>
  <si>
    <t>Gif moqueur</t>
  </si>
  <si>
    <t>Je paye une redevance pour vos conneries putain ça me rend ouf</t>
  </si>
  <si>
    <t>Vos conneries</t>
  </si>
  <si>
    <t>Autre point de vue. Ce que vous trouverez ce sont les AMPA dont les dégradations des phosphates pollution type lessive</t>
  </si>
  <si>
    <t>Vous pourriez tester au passage leur taux de concentration en éthanol et caféine ?
Parce qu'ils sont tous deux 50 fois plus cancerogène que l'autre.
Merci pour ce moment.</t>
  </si>
  <si>
    <t>Le parti pris d'Elyse Lucet et son acharnement contre le glyphosate démontre en fait sa totale partialité. Elle n'a jamais été trés crédible, mais là c'est le pompon. En fait, elle nuit au métier de journaliste en agissant de la sorte...</t>
  </si>
  <si>
    <t>Elise Lucet n'a jamais été très crédible</t>
  </si>
  <si>
    <t>Faire du buzz sur des questions de ce niveau montre bien que ce sujet est surtout votre poule aux œufs d’or.  🤦‍♂️</t>
  </si>
  <si>
    <t xml:space="preserve"> Non</t>
  </si>
  <si>
    <t>Facepalm</t>
  </si>
  <si>
    <t>Ça peut faire une seconde émission... La drogue dans les médias avec les test urinaires 🤣🤣🤣🤣 #blagueNulle</t>
  </si>
  <si>
    <t>Le taux de THC et de nicotine et d'autres drogues?  Pour ceux qui lisent ce tweet sachez que le résultat de ces analyses Glypho est une grosse arnaque des labos pour bobo car l'Ampa est un dérivé des détergents domestiques et industriels</t>
  </si>
  <si>
    <t>Premier point = sophisme d’appel à l’autorité/à la popularité.</t>
  </si>
  <si>
    <t>Quelle connerie.</t>
  </si>
  <si>
    <t>Ingénieur</t>
  </si>
  <si>
    <t>Quelle connerie</t>
  </si>
  <si>
    <t>Vos émissions racoleuses et propagandistes , je ne les regarde plus.</t>
  </si>
  <si>
    <t>Emission propagandiste</t>
  </si>
  <si>
    <t xml:space="preserve">Se rendent-ils compte qu'ils étalent leur ignorance scientifique à propos des faibles doses parfaitement inoffensives, et répandent la peur et le stress ? Qu'ils enrichissent les profiteurs du #greenbusiness ? #nocébo
</t>
  </si>
  <si>
    <t>EnvoyeSpecial  à force de détruire l’agriculture française ... du glypho et bien pire .... vous allez en bouffer en provenance direct du Brésil ou des USA ou des pays de l’Est .... !!!! Bande de débiles de bobo parisiens ! Vous n’avez rien compris !</t>
  </si>
  <si>
    <t>Bande de débiles</t>
  </si>
  <si>
    <t>Testez pour de la cocaine pendant que vous y êtes. On va se marrer !</t>
  </si>
  <si>
    <t xml:space="preserve">Voici l’astuce utilisée par des militants pro-glyphosate pour faire croire qu’ils ont la science leur côté : http://wiki.reopen911.info/index.php/Consensus_scientifique …
</t>
  </si>
  <si>
    <t>Cette émission et sa starlette sont d'un pathétique.</t>
  </si>
  <si>
    <t>Pathéthique</t>
  </si>
  <si>
    <t>Et ça se dit écologique 😂</t>
  </si>
  <si>
    <t>Mmmm en tant que cycliste invétéré, il est possible que vous trouviez autre substance que du Glyphosate dans l'échantillon d'urine de monsieur #Drucker #poke 🙂</t>
  </si>
  <si>
    <t>À qui doit-on dire merci ?
La crème de la crème l'Elite doit bien savoir tout ça et elle n'interdit pas ?
L'autre question est POURQUOI on ne se donne pas les moyens de virer tout ça ?
Lobbies... intérêts... que sais-je !!!</t>
  </si>
  <si>
    <t xml:space="preserve">🧪⚠️ Si il y a du glyphosate dans les urines c'est bon signe, c'est qu'on l'élimine. Mais que dit la SICENCE sur le lien glyphosate et urine ??
🔽🔽
http://www.bunkerd.fr/chiffres-rassurants-rapport-flippant-la-methode-generations-futures/ …
#EnvoyeSpecial #FactCheck @EliseLucet @DebbouzeJamel @Bunker_D_
</t>
  </si>
  <si>
    <t>Etudiant</t>
  </si>
  <si>
    <t>Je vais regardé j'aime tout c est reportage  a Élise lucet 👍👍👏</t>
  </si>
  <si>
    <t>Vous êtes au courant pour le skri lanka : le glyphosate est de nouveau autorisé . La science a gagné contre l’obscurantisme !</t>
  </si>
  <si>
    <t>Obscurantisme</t>
  </si>
  <si>
    <t xml:space="preserve">VIDEO. Glyphosate : quand un scientifique signe un article écrit à 85% par Monsanto
</t>
  </si>
  <si>
    <t>hâte de voir quel genre de complotisme on va nous vendre pour discréditer les avis d'agences sanitaires, et se plaindre plus tard de la baisse de confiance envers les médias et l'expertise !</t>
  </si>
  <si>
    <t>Sortez vos compteurs à biais !</t>
  </si>
  <si>
    <t>J’aurais deux questions : Glyphotest ou AMPAtest ? 🤔 êtes vraiment certains de vos affirmations sur le Sri Lanka ? Il vous reste 3 jours avant diffusion</t>
  </si>
  <si>
    <t xml:space="preserve">15 Juillet 2018 : Levée de l'interdiction du Glyphosate au Sri Lanka : http://www.sundaytimes.lk/180715/news/glyphosate-ban-lifted-302600.html …
</t>
  </si>
  <si>
    <t>Encore une émission à charge quand tu penses qu'au Canada, ils viennent de le re autoriser…</t>
  </si>
  <si>
    <t>Emission à charge</t>
  </si>
  <si>
    <t>Dites, c'est pas Seralini qu'on voit dans votre émission ? Le type qui a bidonné une étude pourrie et falsifiée ? Et vous lui donnez la parole ? C'est sûr que si tout le reste du reportage est du même acabit…</t>
  </si>
  <si>
    <t>Ce qui serait vraiment du journalisme ce serait de comparer toxicité et taux avec les pesticide bio comme le sulfate de cuivre ou l'huile de neem.. mais bon comme cest pas fabriqué par le monstre monsanto c'est pas vendeur.</t>
  </si>
  <si>
    <t>Alors ce qui est épandu, la, par la machine, c'est surement pas du glyphosate.
Ca commence bien.</t>
  </si>
  <si>
    <t>Ca commence bien</t>
  </si>
  <si>
    <t>Le test urinaire, c'est toujours celui qui détecte aussi le produit de lave-vaisselle ?</t>
  </si>
  <si>
    <t>Les teasers que je vois sont un concentré de désinformation. C'est consternant.</t>
  </si>
  <si>
    <t>Consternant</t>
  </si>
  <si>
    <t>Un petit coup de bourrage de crâne, ça fait pas de mal...mais c'est sympa de prévenir..</t>
  </si>
  <si>
    <t>Bourrage de crane</t>
  </si>
  <si>
    <t>Sérieusement vous invitez seralini ? Les études de ce monsieur ont toutes fini à la poubelles tellement c'est de la merde. La prochaine fois demandez peut être un chercheur compétent.</t>
  </si>
  <si>
    <t>e me demande qui sont les plus toxiques ? Les industriels qui produisent du glyphosate sans risque pour la santé humaine, ou les médias comme @cashinvestigati qui répandent la désinformation scientifique comme du glyphosate sur la culture des gens ?</t>
  </si>
  <si>
    <t>Kiné</t>
  </si>
  <si>
    <t>Marvel: 'Infinity War is the most ambitious crossover event in history'
@Francetele :
#Glyphosate #EnvoyeSpecial #Desinformation #Peur #Fearmongering</t>
  </si>
  <si>
    <t>Désinformation</t>
  </si>
  <si>
    <t>Et vous voulez qu'on vous crois sur d'autres sujets
Déjà une erreur dans le titre......
Alors le reste???</t>
  </si>
  <si>
    <t>Le round up est un poison synthétique utilisé pour tuer les êtres vivants.</t>
  </si>
  <si>
    <t>Mais c'est affligeant, à l'heure où il est critique que nous agissions dans un sens commun pour l'écologie, vous mettez de côté les études scientifiques et faites du sensationnalisme. Ce n'est pas du journalisme, vous n'avez aucune prise de recul. Et bordel Seralini...</t>
  </si>
  <si>
    <t>Ce n'est pas du journalisme</t>
  </si>
  <si>
    <t>Un teasing de fifou pour un reportage qui va sûrement mettre en avant quelques témoignages sans prendre en compte les avis scientifiques du monde entier…</t>
  </si>
  <si>
    <t>Si Seralini apparaît , on aura une bonne idée du niveau journalistique du reportage.</t>
  </si>
  <si>
    <t>Expert en ingénierie de production</t>
  </si>
  <si>
    <t>Re bonjour @csaudiovisuel, je vous avais demandé l'autre jour si vous comptiez fait apposer un avertissement avant cette émission pour avertir les téléspectateurs que la méthode utilisée est à-scientifique ? Et dangereuse.</t>
  </si>
  <si>
    <t>Vous irez pas pleurer quand il n'y aura plus d'agriculture en France car le coût de production aura explosé</t>
  </si>
  <si>
    <t>Et sinon l'avis de la science non ? Ça vous dit pas ?</t>
  </si>
  <si>
    <t>Séralini est un escroc.
fin de la blague ce reportage est un non-sens total</t>
  </si>
  <si>
    <t>Ce reportage est un non-sens total</t>
  </si>
  <si>
    <t>Confondre journalisme et propagande, sur le service public, c'est consternant.</t>
  </si>
  <si>
    <t>Propagande</t>
  </si>
  <si>
    <t>Seralini... sérieusement ? J'espere que c'est pour montrer que c'est un guignol... ^^</t>
  </si>
  <si>
    <t xml:space="preserve">On pose ça là, comme ça, l'air de rien :
</t>
  </si>
  <si>
    <t>Vous comptez inviter des vrais scientifiques aussi dans votre émission ?</t>
  </si>
  <si>
    <t xml:space="preserve">Si vous êtes censé apporter la vérité absolue....pourquoi parler de glyphosate et montrer un pulvérisateur dans un champ de blé ????? Ça n’existe pas en 🇫🇷 !!!! ...ça reflète bien la qualité de votre travail!
</t>
  </si>
  <si>
    <t>Ca reflète bien la qualité de votre travail</t>
  </si>
  <si>
    <t>Ah  Raël n'était pas libre ☹️ ?</t>
  </si>
  <si>
    <t>On résume l'investigation chez Elise Lucet :
- Caution Séralini, la plus grosse fraude scientifique du 21e
- témoignage de l'américain ayant gagné son procès contre Monsanto pour DEFAUT D'INFORMATION sur les bouteilles 
- un vie-ma-vie d'agriculteur
- un test d'urine</t>
  </si>
  <si>
    <t>Vous utilisez Séralini comme référence scientifique ? J'espère que vous aurez votre sens critique en éveil et que vous rapoellerez les études qui infirment définitivement ses résultats.</t>
  </si>
  <si>
    <t>Merci @EliseLucet de votre persévérance 😉
Sus aux lobbies et à leurs trolls ! 
Mais ne laissez pas les gens sans solution, parlez des #Bourguignon 😊</t>
  </si>
  <si>
    <t>Trolls</t>
  </si>
  <si>
    <t>Ne venez pas nous faire croire que vous souciez de la diffusion des infox et de la montée de la deffiance envers les journalistes et surtout arrêtez de parler d'éthique journaliste</t>
  </si>
  <si>
    <t>Ca sent les pseudo sciences</t>
  </si>
  <si>
    <t>Image moqueuse</t>
  </si>
  <si>
    <t>Bordel de merde @EliseLucet, Seralini ? Vraiment ? VRAIMENT ?!?!
C''est quoi la suite ? Des reportages antivax avec Henri Joyeux ? Vous faites honte, vraiment. Mais sommes-nous étonnés après, dans le passé, une émission complète basé sur un contresens que vous n'avez jamais admis</t>
  </si>
  <si>
    <t>Vous faites hontes</t>
  </si>
  <si>
    <t>vouloir tuer l agriculture française moi ça ne me fait pas rire non plus LES stars contre les paysans voila le nouveau jeu du service public RACONTER des contre vérités sur l agriculture française le nouveau crédo de france deux</t>
  </si>
  <si>
    <t>Si vous cherchez de l'ampa il en a plein dans ses vêtements via les lessives</t>
  </si>
  <si>
    <t>Ça aura le même effet que le lundi vert, un appel moralisateur de stars sur aucunes bases rationnelles. Continuez de votre bulle à juger le monde, continuez.  Vous chiez sur la science, les faits.</t>
  </si>
  <si>
    <t>Vous chiez sur la science</t>
  </si>
  <si>
    <t>Hâte de regarder! Peur des résultats...😱!</t>
  </si>
  <si>
    <t>Ingénieur environnement</t>
  </si>
  <si>
    <t>Nous importons trop de nouriture de pays qui utilisent beaucoup plus de #glyphosate qu'en #France . Mangeons 100% français, nous auront beaucoup moins de glyphosate!</t>
  </si>
  <si>
    <t>On  rigoles plus  il est va de la santé de nôtre humanité  il faut en parler   fléaux mondiales</t>
  </si>
  <si>
    <t>Merci @DebbouzeJamel !</t>
  </si>
  <si>
    <t>Cherchez le cannabis sera plus utile pour la santé de ses enfants</t>
  </si>
  <si>
    <t>J’espère que pour certains le test ne révélera pas d’autres substances !!</t>
  </si>
  <si>
    <t>DebbouzeJamel aime le capitalisme anthropopage car il aime ces fondés de pouvoir que sont Hollande et Macron alors il aime voir plein de glyphosate dans le sang des Français qui l'ont enrichi non? @EliseLucet</t>
  </si>
  <si>
    <t xml:space="preserve">DebbouzeJamel Juste pour vous rassurez, ce test n'a surement aucun sens : http://seppi.over-blog.com/2016/05/glyphosate-roundup-dans-l-urine-des-parlementaires-europeens-les-disciples-verts-du-bon-dr-goebbels.html …
</t>
  </si>
  <si>
    <t>Je suis scotché devant envoyer spécial, je privilégie désormais le bio</t>
  </si>
  <si>
    <t>D'après Laurent Alexandre le #glyphosate ne serait pas si dangereux que ça et son interdiction entrainerait le retour au labour - pratique à éviter d'après lui.
Et que viens faire Debbouze la dedans ?</t>
  </si>
  <si>
    <t>On va donc enfin savoir si @DebbouzeJamel est glyphosaté de la tête aux pieds...! 😄</t>
  </si>
  <si>
    <t>Oui oui bien il sera peu être lieu entendus.????</t>
  </si>
  <si>
    <t>Le tribunal des flagrants délires…</t>
  </si>
  <si>
    <t>Tribunal des flagrants délires</t>
  </si>
  <si>
    <t>Il n’a jamais rigoler et fait rigoler, c’est un charlot fabriquer pour la diversité.</t>
  </si>
  <si>
    <t>Charlot</t>
  </si>
  <si>
    <t>Hors-sujet…</t>
  </si>
  <si>
    <t>C'est forcément plus facile de pisser dans des chiottes en plaqué or du 6eme arrondissement.</t>
  </si>
  <si>
    <t>Ben moi si on Envoyé Special me demande de faire "caca ho" dedans pour donner du lourd pour faire avancer les consciences Je contribue de suite
Alors courage Jamel DEBBOUZE et n'oublie pas de porter plainte si t'es contaminé @justice_gouv @justice_gouv @EmmanuelMacron #Glyphosate</t>
  </si>
  <si>
    <t>Cette nuit là, à 10 min de la fin j'ai fait comme eux , j ai été me coucher. Pour moi le vote ne pouvait pas avoir lieu la séance se terminant à 1h normalement.
La surprise le lendemain de découvrir que Rugy avait décidé de prolonger cette séance.
Le fautif C'EST FRANÇOIS</t>
  </si>
  <si>
    <t>Une honte !</t>
  </si>
  <si>
    <t>Communication</t>
  </si>
  <si>
    <t>Une honte</t>
  </si>
  <si>
    <t>ou, comment trouver le bon créneau pour faire en sorte que la loi passe en force !!!
quand je vous dis qu'il faut transformer radicalement !</t>
  </si>
  <si>
    <t>Comme les lobbyistes aux USA .</t>
  </si>
  <si>
    <t>lobbystes</t>
  </si>
  <si>
    <t>Une honte 
Pas de possibilité de porter plainte contre ces "parlementaires " ? 
Comment peuvent-ils dormir tranquille sans se sentir coupable ?</t>
  </si>
  <si>
    <t>je tiens à remercier tous nos élus pour cette démonstration de leur lâcheté et la preuve que même sur des sujets d’importances comme celui-ci on ne peut rien attendre d’eux. c’est vos enfants aussi qui</t>
  </si>
  <si>
    <t>Lacheté</t>
  </si>
  <si>
    <t>Encore un reportage qui donne confiance en nos élus…</t>
  </si>
  <si>
    <t>En ayant porté assistance aux gilets jaunes autour de rond-point plusieurs jours, force de constater que les véhicules de tous types polluent énormément. Gorges héritées et problème respiratoire. Il faut remplacer les pots d’échappement en mettant des plus performant en urgence..</t>
  </si>
  <si>
    <t>Mais où sont-ils tous passé 😅</t>
  </si>
  <si>
    <t>Mots d absence ! 
Mais bien sûr que oui qu ils vont en fournir  
Que des faux jetons ces gens la 
On les voit ronfler se gratté le pif 
Ce roulé les crotte de nez  ect ..bref rien foutre de la journée 
Et en plus beaucoup ne viennent pas 
Mais chut ! c de gens très occupé 🤧</t>
  </si>
  <si>
    <t>Ce roulé les crottes de nez</t>
  </si>
  <si>
    <t>Hallucinant....triste....</t>
  </si>
  <si>
    <t>les eurodéputés français avaient voté contre le glyphosate! et l'ensemble des députés européens pour! mais le parlement européen n'ayant qu'un statut consultatif sans importance, la Commission des non élus étant évidemment pour.. la France doit s'incliner: nos élus s'inclinent</t>
  </si>
  <si>
    <t>Comme moi... ils devaient aller promener leur licorne…</t>
  </si>
  <si>
    <t>à quoi ça sert vos émissions vu que lors des directs vos journalistes font les yeux doux au pouvoir à la droite au RN ?!</t>
  </si>
  <si>
    <t>Une bouffonnerie générale à l'assemblée nationale.</t>
  </si>
  <si>
    <t>Auteur</t>
  </si>
  <si>
    <t>Tous blancs comme neige. Il n'y a pas que Trump qui touche.</t>
  </si>
  <si>
    <t>Regardez le nombre de députés présents lors du vote en 07/2015 sur la loi Transition Écologique pr la Croissance Verte(TECV). Vous allez être surpris. La faute au quorum (nb présents+1/nb sièges) obligatoire dans les communes, départements, régions sauf à l’Assemblée nat. &amp; Sénat</t>
  </si>
  <si>
    <t>quel courage!!!</t>
  </si>
  <si>
    <t>Encore une histoire de fric !!!</t>
  </si>
  <si>
    <t>Elle se justifié en plus à l’époque</t>
  </si>
  <si>
    <t>Vous avez posé la question au responsable du groupe #LREM de l assemblée nationale pourquoi les députés ne sont venus ?</t>
  </si>
  <si>
    <t>Les lobbyistes de Bayer Monsanto sont sans pitié c'est en Marche ou crève.</t>
  </si>
  <si>
    <t>Lobbyistes</t>
  </si>
  <si>
    <t>Ce serait bien d’autoriser le replay aux autres pays ... impossible de voir cette émission au Canada</t>
  </si>
  <si>
    <t>Si même les députés n ont pas le sens de l effort....</t>
  </si>
  <si>
    <t>Ils sont tous complices ! Ils devront être jugés pour nous avoir empoisonné ! #Glyphosate #EnvoyeSpecial #GrandDebatNational</t>
  </si>
  <si>
    <t>Ils devront être jugés</t>
  </si>
  <si>
    <t>Bravo l'antiparlementarisme primaire...
Le vote sur le glyphosate a été décalé au soir même à 4h du mat par LREM, alors qu'il devait être le lendemain ! Les députés qui étaient rentré dormir n'en savait rien ! De plus, les députés n'ont pas à être présent H24 dans l'hémicycle...</t>
  </si>
  <si>
    <t>Antiparlementarisme primaire</t>
  </si>
  <si>
    <t>Député... en deux mots</t>
  </si>
  <si>
    <t>Des putes</t>
  </si>
  <si>
    <t>en faisant voter une loi non prévue au planning à 2h du mat y'avait pas besoin de faire ce sondage !</t>
  </si>
  <si>
    <t>ABSENCE  NON JUSTIFIÉ = SUPPRESSION DE SALAIRE
CE N’EST PAS ENCORE FAIT ?
Certaines mesures sont prises au pas de charge pour d’autres-ça traîne et çà traîne</t>
  </si>
  <si>
    <t xml:space="preserve">Pour savoir où était votre député pendant les 2 votes sur le #glyphosate , c'est ici (et c'est édifiant, étonnant, décevant...) ➡️
</t>
  </si>
  <si>
    <t>un mensonge c'est un info pour vous? pb de crédibilité</t>
  </si>
  <si>
    <t>Le glyphosate, une gracieuseté de Monsanto, une multinationale américaine acquise par Bayer, une multinationale allemande active dans la production de médicaments et de poisons !</t>
  </si>
  <si>
    <t>Production de poisons</t>
  </si>
  <si>
    <t>Tiens, Santé Canada, un p'tit cours?</t>
  </si>
  <si>
    <t>BAYER vous soignez des maladies causées par MOSANTO et BAYER vas mieux adapter ses molécules pour mieux nous tuez et nous soignez... le top 👍</t>
  </si>
  <si>
    <t>Pour mieux nous tuer</t>
  </si>
  <si>
    <t>Si le rêve ultime est de désherber avec une binette dans les champs, pourquoi personne ne veut venir avec moi quand je fais de même dans mes betteraves ??? A cause des vacances à ce moment là où tout simplement a cause de la tache ?!</t>
  </si>
  <si>
    <t>Corrélation, causalité toussa toussa..</t>
  </si>
  <si>
    <t>Il y aura t'il un jour une émission sur France2 sur ce que l'humain fait de bien sur cette planète merci d'y penser un jour je pense que cela ferai tellement de bien à tout le monde</t>
  </si>
  <si>
    <t>Le Sri Lanka a ré-autorisé le glyphosate depuis 2017. Vous ne le dites pas dans votre reportage j’imagine?</t>
  </si>
  <si>
    <t>Mdr vous êtes sérieux avec ce reportage ?
J'ai pas vu le passage ou il prend sa douche avec son pulvé à dos...
Vous pouvez dupliquez ça a l'infini, avec de l'essence, de l'huile, un autre produit, et on continuera à s'étonner qu'il soit malade…</t>
  </si>
  <si>
    <t>DominiqueJeann</t>
  </si>
  <si>
    <t>Invalide. Inqualifiable</t>
  </si>
  <si>
    <t>Et maintenant, en France, grâce à vous, tous ce qui est mystérieux, c'est à cause du #glyphosate</t>
  </si>
  <si>
    <t>Non mais c'est n'importe quoi.
On a plutôt à faire à un manque d'éducation (savoir lire) / d'information pour lire ce qui est écrit sur le bidon...
Quand vous lavez vos pinceaux après avoir peint dans votre maison, vous buvez l'eau??? D
Sérieusement…</t>
  </si>
  <si>
    <t>Êtes-vous sceptique sur les effets négatifs du glyphosate pour la santé ?</t>
  </si>
  <si>
    <t>Très bien, je regarderai une autre chaine.</t>
  </si>
  <si>
    <t>Pesticides : le chiffre bidon de Cash Investigation</t>
  </si>
  <si>
    <t>En évitant de piétiner la science ?</t>
  </si>
  <si>
    <t>Pour arrêter les pesticides, invitez sur votre plateau tv Claude et Lidya Bourguignon. En 30 minutes vous comprendrez toutes et tous ce qu'il faut faire pour tout changer de manière simple, rapide et efficace.</t>
  </si>
  <si>
    <t>Comment sortir des fakes news du service public?  Éteindre sa télé et en plus c'est bon pour la planète</t>
  </si>
  <si>
    <t>Fake News</t>
  </si>
  <si>
    <t>Pitié. Pourquoi vous faites ça ? Quel est le but sinon repousser les gens ? Depuis quand Julie Gayet est un argument positif pour quoique ce soit ? Très décevant.</t>
  </si>
  <si>
    <t>Ce qui serait intéressant, c'est de connaître ce que chacun mange. Les courses sont au marché, magasin ? Bio, pas bio ? Car on sait que derrière bio ce cache bcp de choses. Il faudrait forcer la notion "présence de pesticide" avec le nom sur les étals, paquets etc...</t>
  </si>
  <si>
    <t>Julie qui ?</t>
  </si>
  <si>
    <t>La honte</t>
  </si>
  <si>
    <t>nntaleb you might want to watch this on Thursday</t>
  </si>
  <si>
    <t>Des études écrites par un scientifique et financées par le lobby bio ? On vous en parle dans @foodevo_lefilm. Sortie le 20 février 2019 au cinéma. Attention, ça va gratter fort, on vous aura prévenu ! @EliseLucet @EnvoyeSpecial @tristanwaleckx #rigueur_journalistique</t>
  </si>
  <si>
    <t>L'Europe a trouvé un moyen de se débarrasser des agriculteurs français  ! Le glyphosate.... il faudrait être naïf pour croire que le glyphosate est sans danger suite à des études ES MOSSENTO... On a fait croire aux agriculteurs qu'ils ne pouvaient pas s'en passer... 🧐🤫</t>
  </si>
  <si>
    <t>Tant qu'il a le droit d'en utiliser ou qu'il est en vie... D'ici 5 ans il chopera un cancer et basta.</t>
  </si>
  <si>
    <t>Il chopera un cancer et basta</t>
  </si>
  <si>
    <t>ça rime à un rien le "sans pesticides de synthèse". Il utilise quoi ? Les pesticides utilisaient en bio peuvent être tout aussi dangereux, voir pire (cf spinosad, huile de neem). Sympa l'orientation, les conclusions sont déjà écrites à l'avance ?</t>
  </si>
  <si>
    <t>Recherche</t>
  </si>
  <si>
    <t>Au moins , cela aura été dit une fois : "je suis un #producteursdeplaisir" et je le serai encore demain ... car tous les #AgriculteurS et toutes les #AgricultureS le sont ... 
#Cultivonsetcommuniquonslavenir</t>
  </si>
  <si>
    <t>Les agriculteurs qui utilisent cette merde sont bien des empoisonneurs. Quand ils auront un petit cancer faudra pas pleurer. Sinon change de métier imbécile !!!!!</t>
  </si>
  <si>
    <t>Imbécile !!!!!</t>
  </si>
  <si>
    <t>C’est dommage de vouloir opposer les différentes agricultures, ça ne vous grandit pas vos rôles de journalistes qui sont sensés nous informer en vous basant sur des données scientifiques!</t>
  </si>
  <si>
    <t>Comme d'habitude confrontation Bio - conventionnel ! C'est totalement débile ! Il faut un marché pour tous !</t>
  </si>
  <si>
    <t>en bio ce n'est pas aucun pesticide chimique mais bien aucun pesticide de synthèse et ce n'est pas tout a fait la même chose ! Certains pesticide dit naturelle sont bien obtenue de manière chimique
Ex : Le cuivre est bien un element tu tableau des element chimique de Mendeleïev</t>
  </si>
  <si>
    <t>Sans masque bien sûr 😈</t>
  </si>
  <si>
    <t>Merci Elise</t>
  </si>
  <si>
    <t>Il ne faut plus attendre avec le glyphosate il faut l interdire dès maintenant !!!!</t>
  </si>
  <si>
    <t>Ça fait froid dans le dos..</t>
  </si>
  <si>
    <t>Il utilise des pesticides BIOS l'anti glypho ? SI oui, c'est encore pire niveau pollution et pour la Santé.  Aucune études ne montrent un nombre de cancers supérieur chez les agriculteurs qui utilisent le glypho, ni sur la population qui consomme du non bio. #vasteblague</t>
  </si>
  <si>
    <t>Pas mal la mise en scène : pro-glypho dans son tracteur à pulvériser (on ne sait quoi mais sans à priori pas un herbicide sur ses champs) ; anti-glypho à genoux dans son champ avec de la terre/graines dans la main. C'est beau comme la révolution culturelle #bsover9000</t>
  </si>
  <si>
    <t>Le bio : toutes les bonnes raisons pour y passer</t>
  </si>
  <si>
    <t xml:space="preserve"> Joint une vidéo contre l'agriculture biologique</t>
  </si>
  <si>
    <t>#Glyphosate STOP POISON !</t>
  </si>
  <si>
    <t>Petite précision @Manaudou, pour que votre image ne soit pas utilisée malhonnêtement. Le résidu recherché est l'AMPA, métabolite du phosphonate, présent aussi dans votre lessive entre autre</t>
  </si>
  <si>
    <t>C'est fou comme l'histoire se répète (agent orange...) et Monsanto continue impunément à tuer des gens partout dans le monde 😡😡</t>
  </si>
  <si>
    <t>Dans quelles conditions a-t-il utislisé le #glyphosate à quelle dose et avec quelle protection? Pas comme moi dans mon exploitation!</t>
  </si>
  <si>
    <t xml:space="preserve">Hey @EnvoyeSpecial  @EliseLucet  Le Glyphosate, on en parle dans FOOD EVOLUTION. Un des meilleurs films sur l'alimentation. Sortie cinéma le 20 février 2019. Au passage, on vous rappelle ce que les agences sanitaires mondiales disent du Glyphosate ! …https://glyphosatecancerquotesfrench.netlify.com/ 
</t>
  </si>
  <si>
    <t>tres triste</t>
  </si>
  <si>
    <t>C’est triste,mais vous êtes quelqu’un de bon et de très fort car vous êtes riche de l’intérieur , en tout cas chaque jour est une vie pleine, je vous souhaite du bonheur avec ceux qui vous aiment.🇫🇷</t>
  </si>
  <si>
    <t>Je sens que @emma_ducros va adorer ce sujet à charge contre le méchant glyphosate... j’ai hâte de lire ses commentaires toujours éclairés.</t>
  </si>
  <si>
    <t>Consultant indépendant</t>
  </si>
  <si>
    <t xml:space="preserve">À ce compte là je suggère un envoyé spécial sur les vaccins. Vous irez interroger le père de cet enfant autiste dont un tribunal a considéré qu’il a été causé par les vaccins. Ça « prouvera » que les vaccins, c’est mal. Allez au bout de votre logique....https://www.rescuepost.com/files/vaccine-italia-decision.pdf …
</t>
  </si>
  <si>
    <t>ton corps vehicule de chair est en train de mourir, mais pas toi qui a  affirmé ta verité en lien avec VERITE jusqu'au bout face a celles et ceuz qui t'on tendus des pieges pour te faire chuter et que tu n'as pas faiblit malgré ton etat physic... NOUS NE SOMMES PAS  NOTRE CORPS</t>
  </si>
  <si>
    <t>Merci à Dewayne Johnson de se battre avec ses dernières forces pour nos enfants, et de tracer la voie pour les autres combattants. Respect... #glyphosate</t>
  </si>
  <si>
    <t>Le mec a le même nom que The Rock , pas étonnant qu’il ai gagné le procès .</t>
  </si>
  <si>
    <t>La Science ne se fait pas au tribunal.</t>
  </si>
  <si>
    <t>Chercheur</t>
  </si>
  <si>
    <t>Sauf que depuis 2018 Monsanto n est plus americain il a ete racheté par le geant allemand Bayer mais ça change rien aux problemes causés</t>
  </si>
  <si>
    <t>BON COURAGE .......ET....FÉLICITATIONS POUR VOTRE COMBAT.....CONTRE ...MONSANTO!👍👍👏👏👊👊💞🌎</t>
  </si>
  <si>
    <t xml:space="preserve">Bravo à cette homme courageux.Et  pendant ce temps là des experts plagient des dossiers transmis par Monsanto pour la Commission européenne  (cf article de monde paru ce jour). Pourquoi autant de déni ? Pourquoi le profit passe t il devant la santé ?
</t>
  </si>
  <si>
    <t>Enfin un empoisonneur condamné</t>
  </si>
  <si>
    <t>Empoisonneur</t>
  </si>
  <si>
    <t>Comme quoi, rien n'est impossible !</t>
  </si>
  <si>
    <t>Il y a des plantes résistantes au glyphosate aux Us, pourquoi les journalistes n'en parlent-ils pas ?</t>
  </si>
  <si>
    <t>Critique légèrement l'émission, mais parce qu'elle n'est pas assez anti-glyphosate. J'ai classé en "soutien" du coup.</t>
  </si>
  <si>
    <t>Respect</t>
  </si>
  <si>
    <t>Putasserie. Exploitation de la souffrance d'un homme malade au profit d'une propagande anti-science. Honteux.</t>
  </si>
  <si>
    <t>Putasserie</t>
  </si>
  <si>
    <t>Cela ne tue pas que l herbe</t>
  </si>
  <si>
    <t>ca fait de la peine à voir</t>
  </si>
  <si>
    <t>❤️@EnvoyeSpecial</t>
  </si>
  <si>
    <t>Merci pour la teneur de vos reportages, surtout ce dernier Envoyé spécial que tout le monde devrait regarder et en tirer les conclusions qui s'imposent. Marc</t>
  </si>
  <si>
    <t>Si ce n'est déjà fait, vous devriez contacter le Professeur @nntaleb qui a mené des travaux remarquables et éclairants sur le risque des OGM, le Principe de Précaution et les activités de Monsanto.</t>
  </si>
  <si>
    <t xml:space="preserve">En Colombie le #Glyphosate est aspergé depuis 1978 par les avions de la police pour détruire les cultures de coca et cannabis. Une mesure très contesté par les paysans à cause des impacts sanitaires et environnementaux. Combien des gens son malades?
</t>
  </si>
  <si>
    <t>Ben non, déjà le lien est inexistant entre glyphosate et insuffisances rénales, et c'est d'ailleurs pourquoi le Sri Lanka l'a a nouveau autorisé.
Il va peut-être falloir enquêter un peu mieux avant de sortir ce genre d'erreurs....</t>
  </si>
  <si>
    <t>Auto-entrepreneur</t>
  </si>
  <si>
    <t xml:space="preserve">searo.who.int/srilanka/documents/report_international_expert_consultation_on_ckdu.pdf …
</t>
  </si>
  <si>
    <t>Peux être qu il serait bon de faire du vraie journalisme en expliquant la réalité et dire qu en France on respecte des distances de zone non traités au abord des points et cours d h2o si seulement vous pouviez pas tout mélanger</t>
  </si>
  <si>
    <t>Mais attendez, le glyphosate, c'est censé causer le cancer ou une insuffisance rénale ? Faudrait savoir !
Ah, et le Sri Lanka est revenu sur cette interdiction en mars dernier 😉</t>
  </si>
  <si>
    <t>Le Sri Lanka lève l’interdiction du glyphosate pour le thé et l’hévéa</t>
  </si>
  <si>
    <t>Super reportage ! Comment @CdLavergne pouvez-vous encore justifier vos pratiques...?</t>
  </si>
  <si>
    <t>L'illustration que LREM n'est que du vieux vin dans de nouvelles bouteilles. Triste et décevant. Pas étonnant que les extrémistes séduisent l'électorat.</t>
  </si>
  <si>
    <t>Émission spécialiste des fake news à fuir....</t>
  </si>
  <si>
    <t>Comment défendre  #Monsanto  #beyer après la publication des #MonsantoPapers?</t>
  </si>
  <si>
    <t>Un peu de lecture néanmoins. pour ceux qui voudraient faire l'effort…</t>
  </si>
  <si>
    <t>Maitre de conférences</t>
  </si>
  <si>
    <t>Rétropédalage ? Le terme est complaisant.</t>
  </si>
  <si>
    <t>Ils ont aussi révélé L’expert du CIRC Christopher Portier payé 160 000$ par les avocats du jardinier pour lclassé le glyphosate cancérigène</t>
  </si>
  <si>
    <t>A propos du pétard mouillé "Monsanto Papers"....</t>
  </si>
  <si>
    <t>Désolé, mais votre "glyphotest" est une escroquerie intellectuelle et journalistique, une mise en scène pour faire peur l'opinion. Balancer des chiffres bruts, sans références, n'a aucun sens.</t>
  </si>
  <si>
    <t>Journaliste</t>
  </si>
  <si>
    <t>Vous n'avez donné durant l'émission aucune notion de seuil acceptable pouvant répondre à la question : est ce dangereux pour la santé ? Selon l’ANSES, la valeur maximale admissible établie selon des critères de risque toxicologique est 900 microgrammes/L. Nous en sommes donc loin</t>
  </si>
  <si>
    <t>Aucune cohérence dans la démarche scientifique. Juste la course à l'audimat par le buzz en jouant sur la peur et le sensationnel.</t>
  </si>
  <si>
    <t>Course à l'audimat</t>
  </si>
  <si>
    <t>Pkoi ne pas avoir réalisée le test sur les deux agriculteurs?</t>
  </si>
  <si>
    <t xml:space="preserve">https://www.pseudo-sciences.org/spip.php?article3111 …
</t>
  </si>
  <si>
    <t>👏👏👏👏</t>
  </si>
  <si>
    <t>Nous avons tous du glyphosate dans l’organisme. Par ailleurs, on sait que la majorité des thés en contiennent ce qui fait d’ailleurs le lien avec le reportage sur le Sri Lanka. Peut-on faire un lien dans votre panel entre taux de glyphosate et consommation de thé ?</t>
  </si>
  <si>
    <t>Bravo pour vos excellentes émissions. Cette confrontation était une excellente idée. Le dialogue, il n'y a que ça qui pourra nous sauver.</t>
  </si>
  <si>
    <t>Dommage qu'on ne s'attarde que sur ce produit, que l'Agriculture de conservation, l'agroforesterie, etc. ne soient pas abordés. Je pense que nos agris seraient TOUS prêts à produire proprement si la concurrence mondiale ne respectant pas nos normes était bannie de nos rayons...</t>
  </si>
  <si>
    <t>Le glyphosate pollue et intoxique, le labour détruit les sols et la vie du sol.
Ces 2 agriculteurs posent des problèmes environnementaux.
Il existe une alternative.
Le couvert végétal, que pratique l'agriculteur glypho, peut être détruit par roulage, et le semis fait sous couvert</t>
  </si>
  <si>
    <t>Échanges respectueux entre deux mondes opposés #glyphosate très bons témoignages. Merci #EnvoyeSpecial</t>
  </si>
  <si>
    <t>Bonne émission mais des points restent à préciser .Dans quelle mesure les résidus de glyphosate du sol migrent dans les végétaux ? Ce qui condamne ou non son utilisation comme desherbant.</t>
  </si>
  <si>
    <t>Complimente l'émission mais interroge certains points en marge</t>
  </si>
  <si>
    <t>Vous avez oublié de mentionner que Bayer et Evotec collaborent pour développer des traitements médicales contre les maladies rénales. La boucle est bouclée. Quel cynisme.</t>
  </si>
  <si>
    <t xml:space="preserve">Vous devriez avoir honte de faire de la propagande ! Même Olivier rétabli les choses !!!
</t>
  </si>
  <si>
    <t>Bonjour Elise : à qd un numero special sur le Rwanda " france complice de génocide " : de l'alliance révsionniste macron-juppé au procès des " politiques et militaires fr accusés de complicté de génocide " ? Vous etes corrompue ?</t>
  </si>
  <si>
    <t>C'est aussi pour ça que ce pays est incroyable ! Et c'est clair qu'on a bien mangé là bas, n'est-ce pas @tongsetsrilanka ! 😍</t>
  </si>
  <si>
    <t>Si Jean "Racine" était toujours vivant, il aurait surement "plaider" contre le glyphosate...(MDVC)</t>
  </si>
  <si>
    <t>A l'occasion il faudrait faire une émission sur st Gobain et ses laine de verre a mon avis vous allez vite comprendre que le cancer est dans nos maisons .
Cordialement</t>
  </si>
  <si>
    <t>Très bonne émission et sujet 👏🏾❗️</t>
  </si>
  <si>
    <t xml:space="preserve">Pour information vous consommez du sel de table, c’est une substance qui est deux fois plus toxique que le glyphosate...  mais que font les autorités ? Je sais... elles sont payé par le lobby du sel... #ironie CHALLENGE !!! JE BOIS 400G DE GLYPHOSATE !!!
</t>
  </si>
  <si>
    <t>Le problème dans votre reportage, vous montrer les pratiques étrangères.
Le jardinier avec un masque anti-poussieres. Quelqu'un de formé à l'utilisation de produits phytosanitaires se protège mieux que ça.
Au Sri-Lanka, pas de ZNT sur les bidons ??</t>
  </si>
  <si>
    <t>cc @gaston_acurio</t>
  </si>
  <si>
    <t>Tous pourris, l’appat du gain ou la peur de perdre leur avantage</t>
  </si>
  <si>
    <t>Tous pourris</t>
  </si>
  <si>
    <t>Parce qu'ils veulent simplement nous exterminer ! Nous sommes de la "mauvaise herbe" pour eu☢⛓💉💊🚬⚰</t>
  </si>
  <si>
    <t>Ils veulent nous exterminer</t>
  </si>
  <si>
    <t>Parceque ce n'est ni utile ni necessaire!</t>
  </si>
  <si>
    <t>Que du bon cancer et du bon handicap</t>
  </si>
  <si>
    <t>Votre prochaine émission sera sur interdiction café, thé ou champignons riches en vitamine D3, tous bien + toxiques que glyphosate ? Quelle honte autant d'anti science, d'ignorance de la méthode scientifique, des niveaux de preuve scientifique sur services publics !</t>
  </si>
  <si>
    <t>Anti-science</t>
  </si>
  <si>
    <t>Oui pourquoi?</t>
  </si>
  <si>
    <t>🌱 Le @gouvernementFR s’est engagé à sortir du #glyphosate en 3 ans. #EnvoyéSpécial</t>
  </si>
  <si>
    <t>La fabrique du POISON ! 😡</t>
  </si>
  <si>
    <t>EnvoyeSpecial , la fabrique de la #peur !</t>
  </si>
  <si>
    <t>Et pourtant, Olivier utilise aussi des phytos, homologués en bio... Dommage qu'il n'ai pas fait comme Vincent et qu'il n'ai pas montré son local phyto !</t>
  </si>
  <si>
    <t xml:space="preserve">Oui </t>
  </si>
  <si>
    <t>Dommage de ne pas avoir donné plus la parole aux 2 agriculteurs. Mais vous préférez commenter vous même, vous connaissez mieux que nous notre métier bien sûr !</t>
  </si>
  <si>
    <t>Vous connaissez mieux notre métier que nous bien sûr</t>
  </si>
  <si>
    <t>Félicitation @GuyotVincent02 pour son ouverture d'esprit, sa sincérité et son courage de participer à cette émission !</t>
  </si>
  <si>
    <t>Félicite l'agriculteur présent dans la vidéo, ne dit rien sur l'émission, a un profil probablement anti-glyhposate (biodynamie) mais probablement pro-glypho aussi (agriculture de conservation) → j'ai mis neutre...</t>
  </si>
  <si>
    <t>EliseLucet si vous vous étiez un peu e tendu sur les alternatives au Glyphosate.. on aurait marqué un bon point.. on croit qu'il n'y a que l huile de coude. Ces pauvres gens au Sri Lanka st désespérés et obtiennent des dérogations 
https://www.lemonde.fr/planete/article/2017/11/28/quelles-sont-les-alternatives-au-glyphosate_5221693_3244.html …</t>
  </si>
  <si>
    <t>Je crois que c'est un soutien, mais pas clair du tout… dans le doute → neutre.</t>
  </si>
  <si>
    <t>Ok le sri Lanka a arrêté le #Glyphosate , mais est-ce que pour autant ils sont passés aux 0 phytos?
 Ou ils ont dans leurs armoires des produits interdit en Europe qui pourraient être plus dangereux ? 
🤔
Quelqu'un a la réponse?</t>
  </si>
  <si>
    <t>On voit surtout les limites de Vincent, desole mais c est un tablar fini celui la. Il sait meme pas repondre a la question de pk il utilise ce produit de merde. Un gros ABRUTI</t>
  </si>
  <si>
    <t>ABRUTI</t>
  </si>
  <si>
    <t>Amalgame #Glyphosate pesticide 👎👎</t>
  </si>
  <si>
    <t xml:space="preserve">"Glyphosate &amp; Cancer - Médifact #14" : </t>
  </si>
  <si>
    <t>Ce type qui transforme des corrélations en causalités, poussant son pays à saborder son agriculture, sans apporter la moindre solution à cette maladie des reins qui frappent nombre de ses concitoyens est dangereux pour eux et la science! #EnvoyeSpecial #Glyphosate</t>
  </si>
  <si>
    <t>Il n'a pas tord le Monsieur .</t>
  </si>
  <si>
    <t>Bravo à vous Monsieur. On n'oubliera pas vos paroles de sitôt. Il est temps de réinventer ce monde, et urgemment. Notre temps est compté…</t>
  </si>
  <si>
    <t>Il a tout dit</t>
  </si>
  <si>
    <t>Je commence à croire que c'est l'occident qui détient le record de connerie</t>
  </si>
  <si>
    <t>Sauf que l'OMS et l'académie de médecine Indienne ont enquêté sur cette maladie et ont confirmé qu'elle n'avait aucun lien avec le glyphosate.
A ce stade là, @EnvoyeSpecial  n'est plus dans l'erreur journalistique mais dans la désinformation la plus totale.</t>
  </si>
  <si>
    <t>Impossible de se détourner des réalités de ce monde... Tout est dit ☝🏿.. Bravo cher Monsieur 👏🏿. ..Les faits sont là.. #Glyphosate = #EnvoyéSpecial …</t>
  </si>
  <si>
    <t>Bravo er merci à toute l'équipe d'envoye special et à vous cher Monsieur pour votre courage à protéger l'humanité face aux ravages de la rapacité de ces grands groupes et de nombre de politiques. Bravo ! Vous êtes un exemple !</t>
  </si>
  <si>
    <t>C’est clair</t>
  </si>
  <si>
    <t>merci a toute l équipe pour cette enquête....</t>
  </si>
  <si>
    <t>Les océans sont chargés de plastique déversé par 5 grands fleuves situés en Asie. 
Les firmes pharmaceutiques indiennes copient des "produits chimiques" occidentaux.
Etc.</t>
  </si>
  <si>
    <t>Chercheur science po</t>
  </si>
  <si>
    <t>Le glyphosate reste moins dangereux que prendre un bain dans le Gange mdr</t>
  </si>
  <si>
    <t>les occidentaux ne vont jamais le réconnaitre</t>
  </si>
  <si>
    <t>Eh oui on fabrique nos propres poisons et les médicaments qui vont bien, c'est le bonheur #glyphosate #MonsantoPapers #Bayer et chez nous? On cautionne, qui ne dit mot consent!</t>
  </si>
  <si>
    <t>Mais pourquoi avoir ajouté un gif de renard ?</t>
  </si>
  <si>
    <t>Et cuba qui en parle ? Un pays où les abeilles prospèrent !</t>
  </si>
  <si>
    <t>C'est nous les occidentaux... dit l'abruti congénital raciste qui ne veut pas intégrer qu'une poignée de puissants n'est pas "les occidentaux".  Marre de ces merdes brunes!..</t>
  </si>
  <si>
    <t>On ne comprend rien à cet extrait - contexte ? Autorisation - interdiction ? Quoi, quand, comment, par qui ? Même un teaser doit être intelligible !</t>
  </si>
  <si>
    <t>Du coup cet homme dit une chose vraie ou il est payé par Monsanto ? Je suis perdu !</t>
  </si>
  <si>
    <t>T’as oublié de dire que le glyphosate a été rehomologué au Sri Lanka...Faudrait fouiller mieux ses dossiers 😉</t>
  </si>
  <si>
    <t>Faudrait mieux fouiller ses dossiers ;)</t>
  </si>
  <si>
    <t>Comment faisaient les agriculteurs d’autrefois? « Sans glyphosate » on n’y arrive pas » Pauvre con!</t>
  </si>
  <si>
    <t>Pauvre con !</t>
  </si>
  <si>
    <t>Rien que pour ça j’aimerais vivre au Sri Lanka ❤️</t>
  </si>
  <si>
    <t xml:space="preserve">Quelle horreur ! Falloujah ! http://uraniumisagenocidegiant.com  pour les faits et non la désinformation d'Etat destinée à mentir aux masses
</t>
  </si>
  <si>
    <t>le reportage sombre dans le grand n'importe quoi !!!</t>
  </si>
  <si>
    <t>Comment oser comparer l'agriculture du Sri Lanka avec la sécurité alimentaire de l'agriculture française ! @EliseLucet #EnvoyeSpecial #glyphosate @Bayer_FR</t>
  </si>
  <si>
    <t>La pioche de la misère 🙏🏽</t>
  </si>
  <si>
    <t>Pas compris ?</t>
  </si>
  <si>
    <t>Un énorme tas de fumier cette assemblée ! écoeurant.</t>
  </si>
  <si>
    <t>Ces députés sont vraiment des putes !! Juste bon a bouffer dans la gamelle !! J’espère qu’un jour ils en crèveront de leurs pratiques!!</t>
  </si>
  <si>
    <t>Le vrai visage des politiques magnifique…</t>
  </si>
  <si>
    <t>Mais c'est quoi ces gens ? Es légal ça? C'est tellement invraisemblable !</t>
  </si>
  <si>
    <t>Consultant</t>
  </si>
  <si>
    <t>Quelle #Honte !</t>
  </si>
  <si>
    <t>😡😡😡</t>
  </si>
  <si>
    <t>J'ai envie de vomir quand je vois ce reportage  politique députés  avé  césar</t>
  </si>
  <si>
    <t>Envie de vomir</t>
  </si>
  <si>
    <t>Des putes !!</t>
  </si>
  <si>
    <t>Énorme tas de fumier</t>
  </si>
  <si>
    <t>Grand n'importe quoi !!!</t>
  </si>
  <si>
    <t>Record de connerie</t>
  </si>
  <si>
    <t>Désinformation la plus totale</t>
  </si>
  <si>
    <t>C'est scandaleux de remettre notre confiance, par un vote démocratique, à des individus aussi manipulateurs</t>
  </si>
  <si>
    <t>Manipulateurs</t>
  </si>
  <si>
    <t>Mafia</t>
  </si>
  <si>
    <t>La mafia à l'assemblée nationale française . terrible #glyphosate #EnvoyéSpécial</t>
  </si>
  <si>
    <t>Plutôt un gros #WHIPE a l'@AssembleeNat</t>
  </si>
  <si>
    <t>voici nos députés!
RIC  en toutes matière
#GiletsJaunes</t>
  </si>
  <si>
    <t>Mais comment ils peuvent se regarder dans la glace ces pourritures</t>
  </si>
  <si>
    <t>Pourritures</t>
  </si>
  <si>
    <t>Écœurant des députés agissant de la sorte.</t>
  </si>
  <si>
    <t>Ecoeurant</t>
  </si>
  <si>
    <t>S'ayez j'ai envie d'enfiler un gilet jaune.</t>
  </si>
  <si>
    <t>Immonde ces députés. Ils me donnent envie de vomir</t>
  </si>
  <si>
    <t>enmarche à l' #AssembléeNationale c encore pire que ce que je pensais....
Faut absolument changer tout ça... remettre un peu de "peuple " ds tout ça....
#GiletsJaunes #ric #gj</t>
  </si>
  <si>
    <t xml:space="preserve">Non </t>
  </si>
  <si>
    <t>Mais nous vivons ds un monde de fou …</t>
  </si>
  <si>
    <t>Bande de magouilleurs !!</t>
  </si>
  <si>
    <t>Une belle bande de magouilleurs!!</t>
  </si>
  <si>
    <t>quel dégoût, la France dirigée comme un GAFA</t>
  </si>
  <si>
    <t>Quel dégoût</t>
  </si>
  <si>
    <t>Est-ce légal de mettre la pression à des députés lors des votes? Je suppose que non, enfin je l'espère fortement. Cela ne serait pas démocratique.</t>
  </si>
  <si>
    <t>Tout se sait un jour 🤑🤑même des années plus tard 😭🤧. Ça me rappelle ce dicton : Qui fait le malin , tombe dans l'ravin 😁😁. J'invite tout les vertueux à balancer les vicieux .#Balancelesvicieux 
C'est eux le vrai cancer de notre société et les grands criminels de l'humanité.</t>
  </si>
  <si>
    <t>Grands criminels de l'humanité</t>
  </si>
  <si>
    <t>S’inspire du Whip des députés du parlement britannique chargé de maintenir la discipline de vote en exerçant des pressions diverses sur les députés.</t>
  </si>
  <si>
    <t>Vive la démocratie.. 100 députée sur 577 qui peuvent voter des lois.. @EmmanuelMacron  @StTRAVERT  y’a tellement de contradiction dans ce gouvernement..réunion en privée avant vote..</t>
  </si>
  <si>
    <t>Les lobbyistes achètent des votent ou écrivent des propositions de lois, ou des amendements, qu’il remettent aux députés. Les lobbyistes ont des cabinets de juristes énormes très compétents…</t>
  </si>
  <si>
    <t>Honte</t>
  </si>
  <si>
    <t>Shame</t>
  </si>
  <si>
    <t>Jeu vidéo</t>
  </si>
  <si>
    <t>La république en marche... Vers la dictature !#LRM</t>
  </si>
  <si>
    <t>Dictature</t>
  </si>
  <si>
    <t>Les juges du tribunal de Lyon ont plus de cran que les députés (faut dire que c’est pas difficile)</t>
  </si>
  <si>
    <t>de l'engrais pour l'anti-parlementarisme…</t>
  </si>
  <si>
    <t>Difficile de comprendre l'orientation du message → neutre</t>
  </si>
  <si>
    <t>Macron a vraiment trop regardé House of Cards 😱</t>
  </si>
  <si>
    <t>Heu.. quand ils sont 23 députés en tout dans l'hémicycle c'est de l'abstention, de l'absentéisme ou une épidémie de cystite?</t>
  </si>
  <si>
    <t>J ai pas bien compris ce qu est un élu: il représente le peuple ou les intérêts des amis du président? Nan parce qu ils se mettent en avant pour remonter les doléances mais au final, ils vont à l encontre de la santé de leurs électorats. Peut on encore appeler ça une démocratie?</t>
  </si>
  <si>
    <t>La grosse manipulation politique sur le vote. Et tout est comme ca avec LREM. Ils n'ont aucune personnalité aucune dignité en clair des marionnettes, mais hé préfère regarder pinocchio même marionnette il était libre devant son maître.</t>
  </si>
  <si>
    <t>C'est  ce qui peut expliquer la défiance vis à vis des politiques.</t>
  </si>
  <si>
    <t>🤮 (emoji vomit)</t>
  </si>
  <si>
    <t>C'est du House or Cards version real life! Plus vrai que la fiction ! Dégouté !</t>
  </si>
  <si>
    <t>Célia de lavergne 👎le pompon</t>
  </si>
  <si>
    <t>Ces sous-merde ont quelques mois à vivre !!</t>
  </si>
  <si>
    <t>Système Britannique mais pour des députés godillots</t>
  </si>
  <si>
    <t>#CONTRATDETRAVAIL2019</t>
  </si>
  <si>
    <t>Le premier député que l'on voit interrogé parle de "cohérence".
Donc les députés ne votent pas pour ce qu'ils croient juste, ou en leur âme et conscience, mais pour assurer la cohésion du groupe, même quand c'est insoutenable.</t>
  </si>
  <si>
    <t>Une mafia de menteurs #LREM</t>
  </si>
  <si>
    <t>Aide soignant</t>
  </si>
  <si>
    <t>Ils méritent tous de brûler</t>
  </si>
  <si>
    <t>Ils méritent tous de brûler, ils n'ont que de l'avidité et du mensonge dans leurs regards .</t>
  </si>
  <si>
    <t>Finalement le RIC révocatoire pourrait être utile, en commençant par @CdLavergne. Nouveaux visages mais toujours les mêmes vieilles pratiques mafieuses sur le dos de la santé des contribuables</t>
  </si>
  <si>
    <t>Pratiques mafieuses</t>
  </si>
  <si>
    <t>elle a le souffle court d'un coup non?</t>
  </si>
  <si>
    <t>Quel bande de salopards!!! Je suis contente de ne pas voter pour des escrocs pareil</t>
  </si>
  <si>
    <t>Bande de salopards !!!</t>
  </si>
  <si>
    <t>Ils doivent être contents de leur députée dans la Drôme... Et on s'étonne des #GiletsJaunes ? Je les trouve encore trop gentils avec ces fonds de bidet de politicards... #EnvoyéSpécial</t>
  </si>
  <si>
    <t>..bien conserver les "coordonnées" de cette "whip" cécilia....  
..quelle ordure..</t>
  </si>
  <si>
    <t>Menaces IRL… Glauque…</t>
  </si>
  <si>
    <t>Bien conserver les "coordonnées" de cette "whip"….</t>
  </si>
  <si>
    <t>CdLavergne honteux !!</t>
  </si>
  <si>
    <t>Honteux !!</t>
  </si>
  <si>
    <t>Au final, on nous a promis le changement en politique avec LREM, mais il n'en est absolument rien. Les conséquences de cette trahison vont être désastreuses…</t>
  </si>
  <si>
    <t>Promis juré cracher …</t>
  </si>
  <si>
    <t>Photographe</t>
  </si>
  <si>
    <t>Un genre de dame-pipi de l'hémicycle?</t>
  </si>
  <si>
    <t>Nous voilà rassurés ! Nous sommes entre de bonnes mains …</t>
  </si>
  <si>
    <t>Les ÉLUS du peuple 😂😂😂🥕🥕🥕</t>
  </si>
  <si>
    <t>mais dis donc j'ai pensé que @EmmanuelMacron était l'ami de Pierre Rabhi et que @FdeRugy le voyait comme un gourou  .</t>
  </si>
  <si>
    <t>Que les #larem arrêtent de singer les mots américains :Whip! Ils sont déjà ridicules comme çà ? Ces pirouettes du #pouvoir.</t>
  </si>
  <si>
    <t>Ridicule</t>
  </si>
  <si>
    <t>Whip ipipi hourra !</t>
  </si>
  <si>
    <t>Il serait temps de réduire leurs poids à ces vermines</t>
  </si>
  <si>
    <t>Vermines</t>
  </si>
  <si>
    <t>Gouvernés nous sommes, par des sans-couilles !!!</t>
  </si>
  <si>
    <t>Sans-couilles !!!</t>
  </si>
  <si>
    <t>Et dire que le gamin parcours le pays pour gagner la confiance des Français.. alors qu'ils sont tous a la botte des lobbies... pognon pognon pognon..</t>
  </si>
  <si>
    <t>Lorsque le petit pause la question suivante au ministre ; Quant est ce qu'un ministre aura le courage de stopper la vente de pesticides ? 
Le ministre dit que l'utilisation du Roundup est interdite dans les jardin depuis un an.... Il m'écoeur le gamin il doit avoir 6 ans ...</t>
  </si>
  <si>
    <t>Le sentiment de honte est présent.</t>
  </si>
  <si>
    <t>Les députés lrem dans toute leur incompétence. Des godillots de 1er choix. #DissolutionAssembleeNationale</t>
  </si>
  <si>
    <t>Des godillots de 1er choix</t>
  </si>
  <si>
    <t xml:space="preserve">Des http://xn--dput-bpad.esdéputé.es  seraient à la botte des lobbies ? Sans blague !
</t>
  </si>
  <si>
    <t>Aucune honte. Voilà comment la loi pour les élevés handicapés a été voté</t>
  </si>
  <si>
    <t>Bienvenue en dictature! Vive la #macronie ! Vive les lobbies!
La République Au Pas !
#Glyphosate #LREM</t>
  </si>
  <si>
    <t>Haaa..... le débat.....   entre parlementaires responsables et tout et tout.......</t>
  </si>
  <si>
    <t>(image moqueuse)</t>
  </si>
  <si>
    <t>Je connaissais pas les "Whip", mais on connaissait deja les clows de la team ambiance !
Oh, ben c'est les mêmes</t>
  </si>
  <si>
    <t>Saloperies</t>
  </si>
  <si>
    <t>Saloperies 🤮</t>
  </si>
  <si>
    <t>Stop au quinquennat!</t>
  </si>
  <si>
    <t>On parle du #Glyphosate, mais sur tous les votes ça doit être pareil!
Les députés de #larem se chient dessus.
Et ça gouverne un pays, oui il y a des lobbys dans les couloirs du parlement!</t>
  </si>
  <si>
    <t>Définition des députés La Régression En Marche:</t>
  </si>
  <si>
    <t>Développeur web</t>
  </si>
  <si>
    <t>Pas de flash ball ?  Ça devrait arriver. ..</t>
  </si>
  <si>
    <t>Honte totale</t>
  </si>
  <si>
    <t>Pas de flash ball ? Ca devrait arriver…</t>
  </si>
  <si>
    <t>oui oui je connais</t>
  </si>
  <si>
    <t>ls donnent envie de vomir ces députés, quelle honte et ça parle de démocratie, pauvre France 🤮🤮🤮</t>
  </si>
  <si>
    <t>Bonjour @CdLavergnev vous n'avez pas honte ? (Spoiler : non. Tous pourris)</t>
  </si>
  <si>
    <t>Rédactrice</t>
  </si>
  <si>
    <t>Ces 34 lâches devront expliquer à leurs électeurs pourquoi ils ont choisi les intérêts de Monsanto au détriment de la santé publique.
#circo7508</t>
  </si>
  <si>
    <t>et ils ne servent meme pas a faire du fromage ...... bref servent a rien (a part eux memes )</t>
  </si>
  <si>
    <t>(gif moqueur)</t>
  </si>
  <si>
    <t>Grosse bande d'escrocs</t>
  </si>
  <si>
    <t>Une grosse bande d’escrocs qui mettent à mal la République</t>
  </si>
  <si>
    <t>Moi ca ne me fait pas du tout rire…</t>
  </si>
  <si>
    <t>Si vous avez un peu de conscience dites ce que font les États Unis! Ils vont nous sauver d’une agriculture intensive, il essaye de trouver des solutions pour nourrir des milliards de personnes.</t>
  </si>
  <si>
    <t>Pas compris ? → Neutre</t>
  </si>
  <si>
    <t xml:space="preserve">Soyons encore plus clairs... Mais tout le monde s'en fiche, n'est-ce pas, du terrorisme ? http://uraniumappauvri.org  pour les faits et https://hal.archives-ouvertes.fr/hal-01786377  pour la démonstration que l'épidémiologie des produits chimiques ne vaut RIEN
</t>
  </si>
  <si>
    <t>Une belle bande d'enculés</t>
  </si>
  <si>
    <t>Ils font gerber tous ces FDP 🤮, une belle bande d' enculés sans visage</t>
  </si>
  <si>
    <t>Le whip pour des chambres d'enregistrement est une mauvaise innovation pour la 5eme République.</t>
  </si>
  <si>
    <t>Professeur de sciences économiques et sociales</t>
  </si>
  <si>
    <t>A gerber ce qu'ils laissent répandre. Je me demande si ils bouffent comme nous, ou si avec leurs moyens financiers, ils peuvent manger plus sainement. Leurs gosses, petits enfants mangent ces merdes comme nous ? Si oui, ce sont des inconscients. Si non, ce sont des pourris !</t>
  </si>
  <si>
    <t>A gerber</t>
  </si>
  <si>
    <t>Alala, le Législatif soumis à l'Exécutif tout comme le Parquet... Belle "démocratie".</t>
  </si>
  <si>
    <t>Travers un socialiste de la cuisse droite ,  ces mecs-là sont pires que des mafieux !</t>
  </si>
  <si>
    <t>Pire que des mafieux !</t>
  </si>
  <si>
    <t>Inadmissible…</t>
  </si>
  <si>
    <t>Nauséabond</t>
  </si>
  <si>
    <t>#Nauseabond</t>
  </si>
  <si>
    <t>Loi! Pas loi ? Serait-ce un deal avec l'Allemagne pour son fleuron de la chimie synthétique BASF, nouveau proprio de Monsanto, afin de liquider les stocks de Glyphosate avant interdiction ? @EnMêmeTemps</t>
  </si>
  <si>
    <t>Franchement, ça laisse rêveur sur les dérives de notre démocratie, y compris sous la houlette du nouveau monde de #Macron... @LaREM_AN 👎👎👎 Minable !</t>
  </si>
  <si>
    <t>Minable !</t>
  </si>
  <si>
    <t>Tout va bien dans le meilleur des mondes #Glyphosate</t>
  </si>
  <si>
    <t>Sont ou la les politiques avec leur écologie ? C'est pas en roulant en bagnole électrique qu'on sauvera nos enfants, c'est en ayant des couilles d'interdire les pesticides qui pourrissent nos sols et tuent petits et grands chaque jour.</t>
  </si>
  <si>
    <t>Il pourra dire merci à @CdLavergne</t>
  </si>
  <si>
    <t>Théo je t'envois un gros bisous! Trop de force, trop d'humour t'es un Avenger!</t>
  </si>
  <si>
    <t>Mélanger information et émotion c'est pas sérieux et dangereux.</t>
  </si>
  <si>
    <t>C'est pas sérieux</t>
  </si>
  <si>
    <t>Déjà Nicolas Hulot n'était qu'un épouvantail à moineaux. Les ministres suivants sont des fantômes</t>
  </si>
  <si>
    <t>Les ministres suivants sont des fantômes</t>
  </si>
  <si>
    <t>Ce garçon a posé une très bonne question au ministre qui   dit comprendre sa souffrance, celle de ses parents mais qui n'a pas REPONDU</t>
  </si>
  <si>
    <t>Témoignage poignant. Le #Glyphosat est un #crime contre l’humanité</t>
  </si>
  <si>
    <t>Crime contre l'humanité</t>
  </si>
  <si>
    <t>journaliste</t>
  </si>
  <si>
    <t>Voyous</t>
  </si>
  <si>
    <t>Je trouve se jeune homme bien courageux et intelligent 🤓 bon courage pour votre combat contre c’est voyous qui achète nos élus pour leur seul intérêt au dépend du peuple</t>
  </si>
  <si>
    <t>Les responsables de Monsanto devraient être accusés de crime contre l'humanité.</t>
  </si>
  <si>
    <t>Le RoundUp interdit depuis le 1er janvier 2019? C’est une blague, on peut en acheter en vente libre chez Amazon, Jardiland etc...le Ministre ne sait pas ce qu’il dit et le gouvernement ne gère rien du tout. Quelle honte!</t>
  </si>
  <si>
    <t>Quelle honte</t>
  </si>
  <si>
    <t>LaREM_AN @senateursLaREM Voici un exemple des conséquences du produit dont vous avez refusé d'inscrire dans la loi l'interdiction en 2021.
Pendant ce temps, on continue d'en répendre partout.
Honte à vous. Vous ne représentez que vous mêmes et vos donneurs d'ordre.
Bonne nuit.</t>
  </si>
  <si>
    <t>Honte à vous</t>
  </si>
  <si>
    <t>Il n’a jamais été prouvé de lien entre le handicap de Théo et l’utilisation du glyphosate.</t>
  </si>
  <si>
    <t>Si on dépensait autant d’énergie à sauver la nature qu’à la détruire, les ours polaires vivraient mieux et nous aussi, mais l’argent perverti.....</t>
  </si>
  <si>
    <t>Si c'était ton fils tu regarderais ce reportage d'un autre oeil..Les mauvaises herbes sont pas dans les champs.... ceux sont les utilisateurs de cette merde .Quelle étude prouve que ton rendement est meilleur? Si ce n'est  publication de MOSANTO lui-même ALORS respecte ce garçon</t>
  </si>
  <si>
    <t>C'est toujours  l'enfance qui paie le prix fort,
des abus de la nature humaine,
dont seul la prospérité, le vice,
anime les âmes noir de la suie,
des ténèbres de l'Hadès.</t>
  </si>
  <si>
    <t>Je voudrais bien voir la gueule des députés qui ont voté contre l'inscription de l'interdiction du glyphosate dans la loi en face de ce petit garçons qui est une victime collatérale de leur inaction... #onsesouviendradeslaches</t>
  </si>
  <si>
    <t>quel courage alors qu'il n'a rien demandé... et une bonne dose d'humour 👏</t>
  </si>
  <si>
    <t>Class action contre les voyous de Monsanto</t>
  </si>
  <si>
    <t>Touchant reportage. Mais comment nos politiques peuvent ils encore tolérer ces substances ?</t>
  </si>
  <si>
    <t>on t'aime Théo</t>
  </si>
  <si>
    <t>Témoignage émouvant de ce petit garçon et de sa maman.</t>
  </si>
  <si>
    <t>😥😥</t>
  </si>
  <si>
    <t>Petit bonhomme courageux... 🧡❤💛 pourriture de Monsanto, Bayer, etcccc</t>
  </si>
  <si>
    <t>Alors les produits #toxiques ça ne vous choque toujours pas ? #MonsantoPapers</t>
  </si>
  <si>
    <t>Il faut tout faire pour leur faire payer  une seconde note salée et qu'ils ferment boutique ! Pauvre enfant ! je suis écoeurée ! En colère ! 😡</t>
  </si>
  <si>
    <t>Mon rayon de soleil dans cette soirée. Merci Théo 🤘☀️✊</t>
  </si>
  <si>
    <t>💔</t>
  </si>
  <si>
    <t>Theo bravo pour ton humour et ta maturité</t>
  </si>
  <si>
    <t>Ça me brise le coeur…</t>
  </si>
  <si>
    <t>Trop bon ce petit .. force à lui 🙏🏻</t>
  </si>
  <si>
    <t>Quelle lucidité de ce petit !</t>
  </si>
  <si>
    <t>Pauvre gamin..</t>
  </si>
  <si>
    <t>Ça me glace!!! Force à toi petit bonhomme…</t>
  </si>
  <si>
    <t>Ayant arrêté le #glyphosate et tous les herbicides je suis choqué que des journalistes utilisent un enfant dans une situation dramatique pour mettre un ministre dans une position où quoi qu'il dise il aura tort. Le reportage sur Théo était utile et suffisant.</t>
  </si>
  <si>
    <t>Il devrait reprendre "California Love" de 2Pac</t>
  </si>
  <si>
    <t>Respect Théo.
Mais Combien d'autres victimes faut il encore ? Enjeux Politiques /intérêts financiers et pouvoir : voilà le pire de l'homme qui est en train d'anéantir l'humanité.</t>
  </si>
  <si>
    <t>Ce qui est formidable, c’est la mauvaise fois de tout ces gens qui gravitent autour de ce produit, ils savent pertinemment que c’est du poison mais, l’argent et le pouvoir sont plus importants que la vie tout court...après, ils se tirent un balle dans le pied</t>
  </si>
  <si>
    <t>Quelle tristesse de voir l'effet nocive de ce produit sur les personnes... Je suis très émus par cette enfant qui a subit les effets indésirables de ce produit ! Mâture et très courageux bravo gamin 😉👏👏👍 #glyphosate</t>
  </si>
  <si>
    <t>Il m'a fait pleurer !</t>
  </si>
  <si>
    <t>Et pour finir! Puisque MOSANTO dit CA RISQUE RIEN et bien...... Buvez ce qu'il reste pour écouter les stocks et vous creverez avec vôtre merde.</t>
  </si>
  <si>
    <t>Témoignage bouleversant, ce petit garçon m'a ému, comment nos politiques peuvent ils rester insensibles face à ce scandale!</t>
  </si>
  <si>
    <t>La Russie n’a plus d’OGM depuis longtemps, elle.</t>
  </si>
  <si>
    <t xml:space="preserve">Le président colombien (@IvanDuque) veut utiliser de drones pour asperger du #Glyphosate sur les régions où est pratiqué la culture de la coca. Une mesure très contesté par les paysans à cause des impacts sanitaires et environnementaux. Qu'en pensez-vous?
</t>
  </si>
  <si>
    <t>Il me reste un peu de giflozate à la maison je peux le donner à l elize</t>
  </si>
  <si>
    <t>Ça mère utilise des produits chimiques pendant sa grossesse , no souci ..... ils y a pas des choses à respecter quand ont et enceinte du style pas fumé pas d'alcool ....</t>
  </si>
  <si>
    <t>Qd le#lobbing ds le #gvnmtEP met la majorité ts d'accord pour faire capoter le vote sur #glyphosate .la souffrance des victimes n'a aucune importance pour ces #corrompuslarem…</t>
  </si>
  <si>
    <t>Pauvre petit bout</t>
  </si>
  <si>
    <t>perte collatérale…</t>
  </si>
  <si>
    <t>Critique le glyphosate et l'émission.</t>
  </si>
  <si>
    <t>Et juste après il y avait un agriculteur qui disait qu'il était pro glyphosate   d'ailleurs il avait même une tasse avec écrit glyphosate et soi-disant il aurait plus de chance d'avoir un cancer en buvant du café que en utilisant du glyphosate mais quel con🙄</t>
  </si>
  <si>
    <t>Mais quel con</t>
  </si>
  <si>
    <t>Pas de possibilité de porter plainte contre députés et ministres pour mise en danger ? 
Comment arrêter ces scandales ou ils diront responsable mais pas coupable  (dans le meilleur des cas )</t>
  </si>
  <si>
    <t>On finance l'agriculture qui achètent ensuite du glyphosate et on paye ensuite les 53 opérations avec notre système de sécurité sociale. Et bien on est pas prêt de faire des économies dans ce pays. On marche sur la tête 🙃</t>
  </si>
  <si>
    <t>On devrait ouvrir le bec à ces gens de Monsanto et les remplir de glyphosate ! 😡</t>
  </si>
  <si>
    <t>On devrait leur ouvrir le bec et les remplir de glyphosate</t>
  </si>
  <si>
    <t>Instrumentalisé la maladie d'un enfant pour tirer sur la corde sensible du public c'est d'une grande malhonnêté</t>
  </si>
  <si>
    <t>Grande malhonnêteté</t>
  </si>
  <si>
    <t xml:space="preserve">En fait @EliseLucet vous tombez dans tout les travers que je dénonce dans cette vidéo ! Votre émission est une fakenews ambulante
</t>
  </si>
  <si>
    <t>Fakenews ambulante</t>
  </si>
  <si>
    <t>Bouleversant de lucidité et de calme cet enfant. Quelle hypocrisie ce gouvernement ! Comment nos députés peuvent-ils regarder cet enfant en face? Bande de lâches !  Le glyphosate a été reconduit jusqu' en 2021!!! Combien d' autres victimes aura-t-il fait?</t>
  </si>
  <si>
    <t>Prendre Seralini comme caution scientifique c’est vraiment la mort du journalisme. Et le coup des pommiers j’ai pas bien compris. Depuis quand on pulvérise des herbicides sur des pommiers??</t>
  </si>
  <si>
    <t>Un manière de prendre son handicap avec le sourire
Beaucoup de caractère ce garçon.</t>
  </si>
  <si>
    <t>De rugy ment devant la tv et devant ce petit garcon. Ils n ont pas de coeurs ces gens la. Courage au petit et a sa famille. Merci elise lucet. Aucun mot a bfmerde</t>
  </si>
  <si>
    <t>Bande de lâches !</t>
  </si>
  <si>
    <t>C’est bien de jouer sur les peurs sans aucune nuance. Keep going.</t>
  </si>
  <si>
    <t>Ecoutez-le et faites suivre, merci.</t>
  </si>
  <si>
    <t>Ou sont les preuves ?... Et dire que c'est la redevance qui sert à payer cette émission…</t>
  </si>
  <si>
    <t>Ça fait trop mal au cœur de voir ça... À son âge... 😔
Il faut vraiment interdire toutes ces merdes et au plus vite !..</t>
  </si>
  <si>
    <t>Il n'y a absolument AUCUNE preuve ni même un début d'intuition, vous perdez toute crédibilité avec ca. Qui dit que la mère n'utilisait pas de Javel ? De produits d'entretiens toxiques ? De dentifrice dont les produits toxiques traversent la barrière placentaire ? Journalisme 0/20</t>
  </si>
  <si>
    <t>Joujrnaliste 0/20</t>
  </si>
  <si>
    <t>Pauvre bonhomme...ça révolte de voir ça…</t>
  </si>
  <si>
    <t>Il fait comment quand il pleut ??</t>
  </si>
  <si>
    <t>Comment juge on le courage? Être ignorants du mal qui nous ronge? Non, c’est l’affronter et faire avec! PS: ça veut pas dire se faire enc... #JeDiÇaJeDiRien</t>
  </si>
  <si>
    <t>Sous-races</t>
  </si>
  <si>
    <t>Vive toutes les sous-races qui ont voté pour encore 5 ans de cette merde</t>
  </si>
  <si>
    <t>Macron devrait moins passer de resto et autres choses à avec notre fric et voir ce qui se passe devant c est fenêtres qu El trou du cu</t>
  </si>
  <si>
    <t>Trou du cul</t>
  </si>
  <si>
    <t>Monsanto c’est l’avenir... ce qui tue c’est notre fiscalité.</t>
  </si>
  <si>
    <t>Second degré ? Pas clair…</t>
  </si>
  <si>
    <t xml:space="preserve">Des sources de contamination aux émetteurs alpha, il y en a des dizaines https://hal.archives-ouvertes.fr/hal-01786377  100% des études épidémio les oublient. Présentes de partout. Mais tabou nucléaire,  armes à uranium appauvri etc = silence.
</t>
  </si>
  <si>
    <t>Interdire le glyphosate en France, oui. Mais il faudrait aussi interdire TOUS LES PDTS AGRICOLES IMPORTES ET QUI ONT ETE CULTIVES AVEC DU GLYPHOSATE ! Idem pour le soja OGM cultivé au Brésil après épandage de glyphosate par avion sur des milliers d'hectares. Tous glysophatés...</t>
  </si>
  <si>
    <t>On devrait tuer ces vendeurs</t>
  </si>
  <si>
    <t>Je suis vraiment triste pour ce gamin.. On devrait tuer ces vendeurs</t>
  </si>
  <si>
    <t>Dans les hôpitaux pour enfants,  une augmentation des pathologies rares et de plus en plus d'enfants malades gravement.  Les pesticides tuent nos enfants,  nous devons en tant qu'adulte et parents les protéger et tout faire pour interdire les pesticides.</t>
  </si>
  <si>
    <t>Le problème c'est qu'ils en ont conscience, mais l'appât du gain est tel qu'ils font l'impasse sur l'évidence.  Notre consommation est probablement notre seule arme aujourd'hui.</t>
  </si>
  <si>
    <t xml:space="preserve"> Infirmier</t>
  </si>
  <si>
    <t>Il vous empoisonne</t>
  </si>
  <si>
    <t>Personne n'a encore remarquer ! Bayer ( Monsanto ) ce sont les seules qui peuvent  revendiquer qu'avec leur phytosanitaire ! Ils Vous nourrie , Ils vous soigne et en même temps ils vous empoisonne ! 
On n'arrête pas le progrès !
C est la même boîte , tout bénef quoi !</t>
  </si>
  <si>
    <t>#EnvoyeSpecial @FdeRugy Donc les lois qui sont votées à 2h du matin, preuve que vous vous moquez de notre santé et celle de nos enfants ! En plus vous avez une famille ! Vous devriez avoir honte ! #StopGlyphosate Regardez ce petit Théo qui a subi une trachéotomie !</t>
  </si>
  <si>
    <t>Vous devriez avoir honte</t>
  </si>
  <si>
    <t>Ici on a deux options:
1- sa mère a utilisé le roundup sans respecter les doses et/ou le port d'EPI et est seule responsable des problèmes de santé de son fils.
2- La situation de son fils est sans aucun rapport avec le roundUp</t>
  </si>
  <si>
    <t>Le budget de la recherche est très insuffisant, et aujourd'hui les chercheurs ont trouvé ce biais pour financer leurs autres travaux. 
Financée ainsi, la recherche ne peut se dire indépendante. #Monsanto #glyphosate  #EnvoyeSpecial #MonsantoPapers</t>
  </si>
  <si>
    <t>Cette étude fait d'ailleurs partie de celles utilisées pour la re-homologation du Glyphosate pour 15 ans au Canada... Par @GouvCanSante.</t>
  </si>
  <si>
    <t>Il est comme Jérôme Cahuzac, il jure les yeux dans les yeux qu'il n'y a rien de dangereux ! #envoyespecial #StopGlyphosate</t>
  </si>
  <si>
    <t>Encore un scientifique payé grassement par monsanto  
Et de ses chercheur renommé et a racheur de dents  qui donnent leurs aval sur des dossiers chaud comme le glyphosate 
Et tout ça pour du fric ! 
J te foutrai tout ça en tôle moi ! 
Au lieu de ça ils sont tranquille ! 🤧</t>
  </si>
  <si>
    <t>J te foutrai tout ça en tôle moi !</t>
  </si>
  <si>
    <t>Qu'ils pourrissent en enfer</t>
  </si>
  <si>
    <t>C'est glaçant. Autant de mensonges de la part d'experts pour quelques poignées de dollars. Qu'ils pourrissent en enfer.</t>
  </si>
  <si>
    <t>A partir du moment où on ne sait plus comment se défendre et bien comme d'habitude on s'énerve ... Pris la main dans le sac 😉</t>
  </si>
  <si>
    <t>Developpeur web</t>
  </si>
  <si>
    <t>Ça se voit trop qu’il ment 😂😂😂</t>
  </si>
  <si>
    <t>et il n'a rien dit,</t>
  </si>
  <si>
    <t>20 ans que le glyphosate est controversé. Son utilisation de manière systémique est un vrai fléau. Honte quand même à tous les responsables des instituts de régulation sur cette question.</t>
  </si>
  <si>
    <t>Bonjour @EnvoyeSpecial , @EliseLucet .
Il serait intéressant pour les français de savoir comment fonctionne les instituts de sondages,comment sont ils rémunérés, comment les sondages sont effectués.
Merci 😅</t>
  </si>
  <si>
    <t>Le changement de ton et d attitude son nez s allonge tellement…</t>
  </si>
  <si>
    <t>Pourri jusqu'à l'os</t>
  </si>
  <si>
    <t>Lobby</t>
  </si>
  <si>
    <t>Ce reportage devrait être diffusé et diffusé sans limite....ce scandale mondiale est juste hallucinant....toute les preuves sont présentes...c'est accablant ...écrasé donc ce lobby....🤮🤮🤮🤮🤮🤮😡😡😡😡😡😡😡😡</t>
  </si>
  <si>
    <t>Que ce que l'employé a fait ?</t>
  </si>
  <si>
    <t>GeWoessner
HOLLY SHIT, la caution scientifique d’#EnvoyeSpecial est… Séralini ! LE chercheur à l’origine d’un des plus grand scandales scientifiques de la décennie! « Monsanto s’est démené pour détruire » son étude  «dérangeante » ? Elle était surtout fausse, bon sang ! 🔽</t>
  </si>
  <si>
    <t>Il enlève ses lunettes pour mieux voir...😂😂😂😂😂</t>
  </si>
  <si>
    <t>Comment d’imminents professeurs (David Kirkland) se font marcher dessus par ces lobbys industriels #Monsanto ? Incroyable ! Bravo à #EnvoyeSpecial pour cette magnifique enquête!</t>
  </si>
  <si>
    <t>Une nouvelle preuve que la République en marche n'est qu'un repère de vipère.
C'est scandaleux. La séparation des pouvoirs n'est pas respecter, notre président est un MENTEUR, ces députés sont des collabo! Je vomis cette République !</t>
  </si>
  <si>
    <t>Collabo</t>
  </si>
  <si>
    <t xml:space="preserve">Un employé de Monsanto vs. le Pentagone, les Soviétiques, la Chine, la France, le Royaume-Uni, leurs soutiens israéliens...
</t>
  </si>
  <si>
    <t>Les membres du Lobby @afis_science (@JeanPaul75 @arianebeldi et les autres) en PLS ce soir. 😂😂😂
#Glyphosate #Roundup #Monsanto</t>
  </si>
  <si>
    <t>l'AFIS en PLS</t>
  </si>
  <si>
    <t>29aatea @BCharcota Intéressant que vous suiviez ce dossier au complet! voila vos experts</t>
  </si>
  <si>
    <t xml:space="preserve">Jolie moment de désinformation journalistique BRAVO ! Je comprend qu’une vision simpliste et manichéenne de la réalité soit séduisante car elle est facile à assimiler (un coupable) mais c’est une vision qui est Fausse.
</t>
  </si>
  <si>
    <t>Pourquoi personne ne veut répondre? Et le Dr Kirkiland qui se rétracte, apparemment la #Sante est loin d'être une priorité #mondiale ! #MonsantoPapers</t>
  </si>
  <si>
    <t>Dans le monde de l’argent roi... demander à un aveugle si il a tout vu, contre de l’argent il en aura vu plus que vous …</t>
  </si>
  <si>
    <t>Et le prof est toujours a Stanford?</t>
  </si>
  <si>
    <t xml:space="preserve"> Docteur en biochimie</t>
  </si>
  <si>
    <t>Pas forcément neutre, la phrase n'est pas assez claire.</t>
  </si>
  <si>
    <t>Les ghostwriting de #Monsanto jettent un énorme trouble sur la crédibilité des études scientifiques sur lesquelles certains groupes de pression comme l’@Afis_Science se basent pour étayer leur « pseudo preuves ».</t>
  </si>
  <si>
    <t>Groupes de pressions comme l'AFIS</t>
  </si>
  <si>
    <t xml:space="preserve">Mon estimation : 27 millions de morts dans les mines d'uranium du Goulag soviétique https://depleteduranium.org/2018/02/26/uranium-mines-the-death-camps-of-the-soviet-gulag-les-mines-duranium-camps-de-la-mort-du-goulag-sovietique/ … "des cargaisons de 1000 à 5000 prisonniers dans chaque mine, renouvelées régulièrement... taux de survie 0%" - 31 mines connues, plus le reste des usines, centrales nucl...
</t>
  </si>
  <si>
    <t>Une honte cet homme !!</t>
  </si>
  <si>
    <t>L'article de seralini n'a pas été retiré parce qu'il dénonçait un scandale, juste que leur étude ne permettait aucunement d'assurer leur conclusions. On peut aussi parler des rats qui auraient dû être euthanasiés bien avant, juste pour faire des photos chocs.</t>
  </si>
  <si>
    <t>Bioinformaticien</t>
  </si>
  <si>
    <t>M Wallace Hayes salit le monde des publications scientifiques :( A qui faire confiance désormais si même les journaux scientifiques se donnent la main avec les industriels malfaiteurs</t>
  </si>
  <si>
    <t>Industriels malfaiteurs</t>
  </si>
  <si>
    <t>Ce morceau du reportage est du bullshit intégral. On notera la perte de sa moustache...complot?</t>
  </si>
  <si>
    <t>bullshit intégral</t>
  </si>
  <si>
    <t>C'est ce qui se passe tous les jours qu'on ne sait pas. C'est juste un léger coup d'œil sous le voile opaque de ce monde…</t>
  </si>
  <si>
    <t>L'argent Fait Les Chiens Danser.</t>
  </si>
  <si>
    <t xml:space="preserve">Ah mais quelle HORREUR - et la COMMISSION EUROPEENNE a dit qu'elle ferait "référence à l'avenir à mes travaux" - vous croyez que je l'ai payé, le commissaire Andriukaitis ? https://hal.archives-ouvertes.fr/hal-01786377  et  http://uraniumisagenocidegiant.com  pour les faits
</t>
  </si>
  <si>
    <t>Hors-sujet… (bon sang, il l'a copié-collé combien de fois son message ??!)</t>
  </si>
  <si>
    <t>Vous êtes des menteurs. C'est une insulte à la science. Séralini est un charlatan, proche de sectes, et ses études sont BIDONS: Pas un mot sur les 15 Millions € et les 3 consortiums EU (100% public), 6 ans de travail pr av comme conclusion que Séralini avait fait de la merde.</t>
  </si>
  <si>
    <t>Qu'allons-nous faire? Rien?</t>
  </si>
  <si>
    <t>Scandaleux !</t>
  </si>
  <si>
    <t>C est homme devrait être condamné  pour crimes contre l humanité 🤧
Lui !et tout c est autres responsables  qui trempent dans cette merde 
C est gens empoisonnes l humanité 
Et fait mourrir les gens de cancer et toutes espèce animale 🤧sur cette planète</t>
  </si>
  <si>
    <t>*doxxing d'une personne anonyme favorable au  glyphosate*</t>
  </si>
  <si>
    <t>Doxxing</t>
  </si>
  <si>
    <t>Comportement de harcèlement non-représentatif des anti-glyphosates, heureusement !</t>
  </si>
  <si>
    <t>Incroyable</t>
  </si>
  <si>
    <t xml:space="preserve">Uranium appauvri, depuis le Vietnam en 1972... Retombées des essais nucléaires dissimulées avec "la thalidomide"... Bhopal qui manipulait en réalité de l'uranium... le tabou ne date pas d'hier https://hal.archives-ouvertes.fr/hal-01786377  et http://uraniumisagenocidegiant.com  pour  les faits
</t>
  </si>
  <si>
    <t>Hors-sujet pour la 36ème fois…</t>
  </si>
  <si>
    <t>C’est un véritable crime contre l’humanité organisé par Monsanto. Et une atteinte terrible aux scientifiques qu’il utilise. Il n’y a plus de science, plus d’études crédibles après de tels agissements</t>
  </si>
  <si>
    <t>Tout l'argent du monde ne lui rendra pas sa santé mais surtout la certitude de vivre &amp; voir ses enfants grandir 🙏</t>
  </si>
  <si>
    <t>Les Députés qui se défilent devant les Journalistes sur cette Affaire #Glyphosat doivent être révoqués, puisqu'ils dérogent à leur obligation de transparence &amp; de rendre des comptes au Peuple, par qqles intermédiaires que ce soit ! TOUS LES ELUS SONT RESPONSABLES !</t>
  </si>
  <si>
    <t>Quand je pense à tous ces végétariens qui s'empoisonnent encore plus en bouffant soi-disant bio</t>
  </si>
  <si>
    <t>C'est le patron de Monsanto qu'il faudrait condamner à mort</t>
  </si>
  <si>
    <t>C'est le patron de #Monsanto qu'il faudrait condamné à mort, il aura à lui tout seul empoisonné (tué) + que Hitler + que Staline + que Sadam etc... est cela ne choque personne ! L'argent prime sur la dignité humaine surtout celle des serfs</t>
  </si>
  <si>
    <t>Les multinationales bourrées de pognon continueront encore longtemps de pouvoir faire ce qu’elles veulent, car elles ont la capacité à corrompre ceux qui pourraient les empêcher d’agir.
L’etre humain étant cupide, la corruption éteint toute velléités de sanctions.</t>
  </si>
  <si>
    <t>Ingénieur industrie électornique</t>
  </si>
  <si>
    <t>Corruption</t>
  </si>
  <si>
    <t>s'il savait que Jésus-Christ était plus que capable de lui accorder la guérison. tout est possible a celui qui croit.</t>
  </si>
  <si>
    <t>La société est condamnée quelques temps après avoir été rachetée par une entreprise allemande. Les américains ont le sens du timing pour sanctionner les entreprises européennes</t>
  </si>
  <si>
    <t>Courage force....!c TERRIBLE ce POISON</t>
  </si>
  <si>
    <t>et demain on aura oublié ......</t>
  </si>
  <si>
    <t>Avec son argent il peut faire des intraveineuses de vitamine C, ça tue le cancer. Il paraît, recherche en cours, mais pas intéressant pour les labo car la vitamine C n’est pas « brevetable »…</t>
  </si>
  <si>
    <t>ENCORE une VICTIME du GLYPHOSATE....</t>
  </si>
  <si>
    <t>Il a changé The Rock</t>
  </si>
  <si>
    <t>Se moquer des personnes mourrantes, très drôle…</t>
  </si>
  <si>
    <t>Les rares fois oû les medias alertent et le peuple est majoritairement pour l'interdiction du glyphosate, les sages gouvernants décident de continuer. Cest le bonheur de la représentativité.</t>
  </si>
  <si>
    <t>Je suis étonnée que l'on ne parle pas de Marie-Monique Robin @m2rfilms qui depuis des années mène un combat sans faille contre Monsanto avec des films édifiants #admirationtotale</t>
  </si>
  <si>
    <t>Monsanto Company, est une entreprise américaine spécialisée dans les biotechnologies agricoles. Fondée en 1901 par John Francis ...
Chiffre d’affaires : 13,5 milliards de dollars (2012); +14 % (vs 2011)</t>
  </si>
  <si>
    <t>La Conscience FORMIDABLE.. d'un cynisme systémique qui "calcule"
notre enterrement global</t>
  </si>
  <si>
    <t>Dans le reportage vous dites que ce jardinier épand 200L de roundup par jour.. sachant que la dose maximum a l’usage est de 3L/ha.. en gros ce jardinier désherber 700 000m2 par jour.. soit 150 stades de football.. même un agriculteur n’épand pas autant par jour..</t>
  </si>
  <si>
    <t>quel bon acteur ! il fait semblant de tousser !  et il va nous faire croire que 76 millions ça lui fait pas du bien ! et pourtant je suis contre ces enculés de #monsanto #glyphosate #envoyespecial</t>
  </si>
  <si>
    <t>Critique les deux camps</t>
  </si>
  <si>
    <t xml:space="preserve">Et le cannabis soigne tous les cancers et beaucoup plus de maladies encore mais là aussi silence absolu de la voix de l'Etat français http://cannabis-cures.org  pour touts les informations
</t>
  </si>
  <si>
    <t>Et depuis quand un tribunal est-il habilité à trancher une question scientifique ?</t>
  </si>
  <si>
    <t>Allez ça commence, on va tenter un live tweet / debunk en direct</t>
  </si>
  <si>
    <t>Ingénieur numérique</t>
  </si>
  <si>
    <t>Les puissants croient que tout s'achete parceque ça leur trou le cul que le pauvre puisse être heureux par l'humanisme, la fraternité.. que par l'argent.</t>
  </si>
  <si>
    <t>Un gros porc vendu aux lobby</t>
  </si>
  <si>
    <t>Quelle ordure ce @StTRAVERT . Un gros porc vendu aux lobby</t>
  </si>
  <si>
    <t>500 litres de glyphosate par jour?? Les agriculteurs qui regardent doivent être morts de rire. C'est comme dire que les réfugiés touchent 5000€ d'aides par mois. C'est complètement irréaliste comme chiffre. #désinformation</t>
  </si>
  <si>
    <t>Avec vos méthodes on peut tout interdire! Vous trouvez une personne qui mange 1kg de sel ou de sucre par jour on l'interdira? #EnvoyeSpecial se n'est plus un magasine d'information qui s'appuie sur des faits scientifiques pour éclairer le citoyen qui paye sa redevance</t>
  </si>
  <si>
    <t>Quelle dose à ce monsieur dans le sang? Pour comparer avec les tests effectués sur les personnes du marché? Merci</t>
  </si>
  <si>
    <t>🙏🏼🙏🏼🙏🏼</t>
  </si>
  <si>
    <t>Dur de se battre contre un lobby aussi puissant. Courage</t>
  </si>
  <si>
    <t>Notre ami Vincent le bon paysan inféodé au bon monsanto verra t il ce second reportage sur Dwaine Johnson ? Martyre du #glyphosate ..</t>
  </si>
  <si>
    <t>Un traitement à l"aloes verra est-il indiqué ou contre indiqué
 par les médecins? Manger des aliments qui dilates les vaisseaux et élimine les toxines (étrangères eu corps humain) est-il envisageable? Renouveler  le sang &amp; t-il possible ou pas?</t>
  </si>
  <si>
    <t xml:space="preserve">Marre de cette desinformation !! 😤🤯 cadeau :
</t>
  </si>
  <si>
    <t>Marre de cette désinformation</t>
  </si>
  <si>
    <t>Comment croire qu'un jardinier utilisait 500L de #Glyphosate  /jour, je suis agriculteur sur une ferme de 100ha et j'utilise 25L/an!</t>
  </si>
  <si>
    <t xml:space="preserve">Monsanto, bouc émissaire de maladies qui n'ont rien à voir. Les nanoparticules émettrices alpha oubliées dans toutes les études épidémiologiques https://hal.archives-ouvertes.fr/hal-01786377  U, Th, Ra, etc
mais tabou des armes à uranium appauvri, des accidents nucléaires etc. oblige - silence absolu
</t>
  </si>
  <si>
    <t>Hors sujet… et encore sa publicité…</t>
  </si>
  <si>
    <t>J'admire cet homme qui a inversé le cours de la justice face aux lobbies des pesticides dont le #glyphosate de Monsanto</t>
  </si>
  <si>
    <t>lobbies</t>
  </si>
  <si>
    <t>Glyphosate contre bio c'est comme l'industriel face à l'artisan. L'un aime le profit et la facilité et l'autre aime les produits et les respecte. Ce n'est que mon avis.</t>
  </si>
  <si>
    <t>EnvoyeSpecial pourquoi ne pas avoir fait votre test d’urine sur les deux agriculteurs? L’un mange tout bio et pas l’autre... peut être car votre test ne test pas seulement le glyphosate? Peut être que les résultats de votre test ne viennent pas seulement du glyphosate....</t>
  </si>
  <si>
    <t>Formidable reportage, bravo à ces deux agriculteurs. 👍Comment Vincent pourrait-il seul à la fois investir dans du matériel très coûteux, et payer 2 salariés supplémentaires pendant la période de transition ? L'Etat doit soutenir MASSIVEMENT les conversions en bio ! @FdeRugy</t>
  </si>
  <si>
    <t>C'est effectivement aussi une affaire de génération. Les nouveaux installés sont dans un nouveau paradigme. En @paysdelaloire, c'est 20% d'installation en #bio ! Donc oui, c'est la révolution totale est en cours. Révolution douce.</t>
  </si>
  <si>
    <t>INTéressant comme dhabitude</t>
  </si>
  <si>
    <t>La culture bio est millénaire. De quelle révolution il parle ? #glyphosate</t>
  </si>
  <si>
    <t>Je me demande, le conventionnel à souligné que ce qui lui prendrais 1h, prend 12h en laboure.
Avec l'avancé technologique actuelle on pourrait pas automatiser les véhicules agricoles ?</t>
  </si>
  <si>
    <t>bonsoir,
c triste pour le jardinier quelle horreur 
OU PEUT TON faire le test du glyphosate?? n importe quel laboratoire ? svp?</t>
  </si>
  <si>
    <t>Ben on impose bien l'agriculture intensive dans les cantines depuis des dizaines d années !!!</t>
  </si>
  <si>
    <t>Ce sont des assassins !</t>
  </si>
  <si>
    <t>Ce sont des assassins ! Comment s'étonner que nous nous révoltions ! Merci Elise Lucet de mettre en lumière ces monstruosités.</t>
  </si>
  <si>
    <t>Les extrémistes bio sont de sorti ! À toux ceux qui croient qu'on leur a menti avec l'#agriculture conv, demandez vous pourquoi on ne vous mentirez pas avec l'#agriculture bio! #prenezdureul. #nepascederalhysterie.</t>
  </si>
  <si>
    <t>Les extrémistes bio</t>
  </si>
  <si>
    <t>Les bananes bio vendues en France qui ont fait le tour du globe avant d'arriver chez nous produites avec produits interdits en France...
Le contrôle du bio c'est pour quand ?</t>
  </si>
  <si>
    <t>C'est sur que vu les stigmates qu'il porte sur son visage, il consomme pas bio souvent  😀</t>
  </si>
  <si>
    <t>Cet homme n’est malheureusement pas digne de nourrir ses contemporains. Il est payé par Monsanto ?</t>
  </si>
  <si>
    <t>Il est payé par Monsanto ?</t>
  </si>
  <si>
    <t>Ca fait peur des abrutis pareils (Vincent)</t>
  </si>
  <si>
    <t>Ça fait peur d’avoir des abrutis pareils (Vincent)en tant qu’agriculteur qui sont les représentants direct des empoisonneurs. Heureusement qu’il y a des gens comme Olivier pour changer la donne, bravo à lui ! 👍, VIVE LE BIO !</t>
  </si>
  <si>
    <t>Imposer du bio dans les cantines c'est à  terme détruire notre agriculture  pour importer des produits de pays bien moins vertueux! @EliseLucet #agribashing</t>
  </si>
  <si>
    <t>Complètement malade cet agriculteur qui veut continuer à nous faire manger du poison ! Pauvre mec</t>
  </si>
  <si>
    <t>Pauvre mec</t>
  </si>
  <si>
    <t>Je ne veux pas que mes enfants mangent bio....car le bio n offre aucune garantie sanitaire..... datura, carie du blé etc....que de très dangereux poisons.....</t>
  </si>
  <si>
    <t>En attendant, on impose le #Glyphosate dans leurs assiettes. Personne ne nous a demandé notre avis 🤐</t>
  </si>
  <si>
    <t>Il a déjà consommé trop de pesticides…</t>
  </si>
  <si>
    <t>C'est méchant mais pas assez clair, je ne classe pas cela en insulte…</t>
  </si>
  <si>
    <t>Complètement siphonné</t>
  </si>
  <si>
    <t>C'est un élu de chez LREM le gars ?
😂😂😂😂😂😂</t>
  </si>
  <si>
    <t>le bio c'est mieux un peut trop marketing mais attention a garder les yeux grand ouvert il y a toujours des petits malin a l’affût..."toujours être en avance sur son temps"</t>
  </si>
  <si>
    <t>C pour avoir encore une raison de nous faire payer plus cher!!! Tout augmente pourquoi pas la cantine aussi</t>
  </si>
  <si>
    <t>Pourquoi imposer le bio? ben on impose le conventionnel non ? et à 100%
Pauvre monsieur, avec un raisonnement pareil, pas étonnant que le monde tourne si bien</t>
  </si>
  <si>
    <t>Comment peut-on être aussi fou à défendre un produit qui déglingue la santé des hommes ? Les enfants doivent être protégés de cette filière mortifère conventionnelle.</t>
  </si>
  <si>
    <t>Comment peut-ton être aussi fou ?</t>
  </si>
  <si>
    <t>EnvoyeSpecial</t>
  </si>
  <si>
    <t>le bio devrait être une norme de base, pas juste un label réservé qu'à une partie modeste de la société!</t>
  </si>
  <si>
    <t>Le bio devrait être la norme. Or aussi longtemps qu'on a des discours de ce type là parlant d'imposer une façon de faire plutôt qu'une autre celle d'empoisonner la planète à petit feu mais efficacement on ne changera rien.</t>
  </si>
  <si>
    <t>Pourquoi imposer le bio ? Et les gens qui ne veulent pas du bio?</t>
  </si>
  <si>
    <t>Le bio utilise des pesticides. Pourquoi vous mentez @EnvoyeSpecial ?</t>
  </si>
  <si>
    <t>Pourquoi vous mentez ?</t>
  </si>
  <si>
    <t>Il n'aurait pas des petits soucis neurologiques le pesticideur?</t>
  </si>
  <si>
    <t>Il n'aurait pas des soucis neurologiques ?</t>
  </si>
  <si>
    <t>500 L par jour (il me faut 2 ans sur 400 hectares pour arriver à ce chiffre) et sans protection adaptée : masque anti poussière =/= masque à gaz c'est comme rouler à 350 km/h en 2 cv sans ceinture et airbag…</t>
  </si>
  <si>
    <t xml:space="preserve">  Oui</t>
  </si>
  <si>
    <t>Ou trouve t on votre #glyphotest Est il accessible quelque part? #Monsanto #Cancer</t>
  </si>
  <si>
    <t xml:space="preserve">https://twitter.com/GeWoessner/status/1085890859818733569?s=19 … un peu d information.
</t>
  </si>
  <si>
    <t>J'ai cru que c'était The Rock ptn. Debout là</t>
  </si>
  <si>
    <t>Y'a du boulot .... Pôpôpô</t>
  </si>
  <si>
    <t>Pas compris…</t>
  </si>
  <si>
    <t>Une fois de plus, des enquêtes d'investigations au cœur du problème qui font mouche.
Merci pour votre travail.</t>
  </si>
  <si>
    <t>Intraveineuse de vitamine C et tu le sauve.</t>
  </si>
  <si>
    <t>Honte à ces députés qui manquent de conviction de sens politique et surtout de courage</t>
  </si>
  <si>
    <t>Borné, comme ses champs.</t>
  </si>
  <si>
    <t>Borné</t>
  </si>
  <si>
    <t>Que sont les niveaux de preuve scientifique en science ? Un indice, un témoignage vaut presque 0 au preuve scientifique, alors qu'il vous rapporte un max d'audimat par sensationnalisme, arrêtez l'anti science, voici consensus scientifique</t>
  </si>
  <si>
    <t>Arrêtez l'anti-science</t>
  </si>
  <si>
    <t>Entre l'argent et la santé il a choisi l'argent</t>
  </si>
  <si>
    <t>le gars qui labour c'est la mort aussi et sa voit toute suite</t>
  </si>
  <si>
    <t>"faut en tenir une broquée" c'est une insulte ?</t>
  </si>
  <si>
    <t>Selon Elise Lucet !! Le glypho tue la plante, pas le labour ! Faut en tenir une broquée pour utiliser une telle dialectique, la finalité est la même, à une différence près le glypho élimine les vivaces et c'est pas une paille !!</t>
  </si>
  <si>
    <t>En pleine émission, voir un agriculteur faire la promotion de Monsanto... Ça fait mal !</t>
  </si>
  <si>
    <t>Avant d'interdire le #glyphosate il faut financer la recherche sur les alternatives. Car le labour et passage d'engins mécaniques c'est des heures tracteurs, des émissions de CO2 et la destruction de la vie du sol. Il doit bien y avoir des solutions, pâturage des couverts ?</t>
  </si>
  <si>
    <t>Savez-vous de quoi vous parlez quand on parle de #glyphosate ? On vous dit tout ! ⬇️ #envoyespecial</t>
  </si>
  <si>
    <t>Le "gentil monsieur" va détruir son couvert en travaillant son sol, trés bien . 3 conséquences, les couvert est mort, idem vincent. Sont sol est la faune du sol sont dégradées (structure, érosion). il consonne du fuel, d’où émission de particules fines. Que choisir...</t>
  </si>
  <si>
    <t>« Je suis un peu caricatural » tu m’étonnes Olivier c’est un peu toute cette émission qu’il l’est. &gt;&lt;</t>
  </si>
  <si>
    <t>Émission caricaturale</t>
  </si>
  <si>
    <t>Justifié l utilisation du glyphosate pour se dégager un salaire aux détriment de la nature et des consommateurs , est un crime !</t>
  </si>
  <si>
    <t>Vincent empoisonneur borné de ses semblables ! Les 1eres minutes du reportage font déjà froid dans le dos  espérons qui il doit convaincu de la nocivité du roundup a la fin de l'émission ....</t>
  </si>
  <si>
    <t>Empoisonneur borné</t>
  </si>
  <si>
    <t>Géraldine Woessner Selon l'auteur du doc' d'#EnvoyeSpecial ,"les journalistes qui vous disent: on ne sait pas si le #glyphosate est génotoxique" sont TOUS manipulés par Monsanto. Les autres études? Inutile de les lire: PAREIL ! Le CIRC est "le seul organisme" crédible.  Ce soir, sur la TV publique.</t>
  </si>
  <si>
    <t>Hallucinant !</t>
  </si>
  <si>
    <t>pharmacie, défense des cultures. L'art des empoisonneurs est d'enrober dans des termes positifs des produits qui tuent, détruisent l'environnement.</t>
  </si>
  <si>
    <t>empoisonneurs</t>
  </si>
  <si>
    <t>Plusieurs personnes s'emeuve de ce chiffre, comme si ça justifiait l'agriculture bio... Mais a ce compte là on devrait interdir les tracteurs non ? Il faut regarder combien il gagne en contrepartie non ?
#EnvoyéSpécial</t>
  </si>
  <si>
    <t>C'est intéressant d'avoir différents avis sur la dangerosité du #glyphosate mais sur un débat comme ça, est-ce qu'il manque pas un avis plus éclairé : un scientifique ?</t>
  </si>
  <si>
    <t>Apparement le glyphosate s’attaque aussi au cerveau 😒</t>
  </si>
  <si>
    <t>Apparement le glyphosate s'attaque aussi au cerveau -_-</t>
  </si>
  <si>
    <t>Et il est content 😡</t>
  </si>
  <si>
    <t>En tous les cas je ne boirai pas la vodka ( qu’il apporte à Bruno) qui vient en partie de sa production. dommage car c’est une vodka française qui s’appelle Gray Goose…</t>
  </si>
  <si>
    <t>D’une part il n’est pas obligé de boire du café, d’autre part il n’est pas seul à manger sa production agricole et la fait ingérer aux autres. Il n’a qu’à la manger tout seul alors</t>
  </si>
  <si>
    <t>Ah il est bon lui, il refuse de se faire imposer la cantine bio mais accepte d’imposer aux consommateurs sa production polluée, accepte de polluer les nappes phréatiques. C’est vraiment scandaleux un déni pareil !</t>
  </si>
  <si>
    <t>Quelques soient les points de vue..... une belle leçon de dialogue. . de respect.....d'intelligence. ..... loin des stéréotypes de l'humain "agricole"</t>
  </si>
  <si>
    <t>Comment peut-on être aussi con ????</t>
  </si>
  <si>
    <t>comment peut-on être aussi con ???? ça me sidère ! et juste en passant ? il serait pas saoûl ?</t>
  </si>
  <si>
    <t>Argentine épandage du glyphosphate</t>
  </si>
  <si>
    <t>C la Réalité de la World Company, plus vrai que la Fiction des @LesGuignols 
Ce Scandale du #Glyphosat est aussi la Démonstration de la Bêtise Humaine au plus haut niveau, puisqu'encore 1 fois, on oeuvre à notre propre destruction.
Mais on va pas se laisser faire ! #GiletsJaunes</t>
  </si>
  <si>
    <t xml:space="preserve">UnMondeRiant
Bonsoir à toutes et à tous, Bienvenue dans ce #LT de l'émission @EnvoyeSpecial sur le #glyphosate ! 
On va suivre le naufrage journalistique en direct...
#FactCheck… </t>
  </si>
  <si>
    <t>Les sujets du #glyphosate et autres #pesticides polluant et tuant nos #abeilles, comme le tri des #dechets (on pourrait s'inspirer de Londres), le #JEFTA, les #cantines #bio avec un j sans #viande, des #energie #renouvelables... devraient faire partie du #GrandDebatNational</t>
  </si>
  <si>
    <t>Cherf de projet</t>
  </si>
  <si>
    <t>Comment s'en sortir ? Pas avec cette équipe euro libérale. Les sols sont devenus un désert virtuel qui ne produisent qu'avec les engrais. Parole d'agri bio.</t>
  </si>
  <si>
    <t>On peut meme plus mourir empoisonné tranquillement avec toutes leurs emissions!</t>
  </si>
  <si>
    <t>Raz le bol que les médias et journalistes fassent de l'anti science, surtout médias publics, nos impôts ne doivent pas financer le sensationnalisme primaire pour une course à l'audimat,, voici le consensus scientifique</t>
  </si>
  <si>
    <t>anti science</t>
  </si>
  <si>
    <t>Thinker_View</t>
  </si>
  <si>
    <t>Le #Glyphosate n'est pas un pesticide, entendre plusieurs fois "et les autres pesticides" decredibilise votre propos. La comparaison entre les 2 agriculteurs oublie que le labour entraine emission de CO2 pendant 12 heure.</t>
  </si>
  <si>
    <t>Mrs les deputes je suis surprise qu'il n"y est pas de loi votee pour la suppression df #Glyphosqte soyez Honnete Merci!!</t>
  </si>
  <si>
    <t xml:space="preserve">RT : depuis 5h45 ce lundi matin, les #GiletsJaunes bloquent l'usine @MonsantoFrance de Peyrehorade (40). Rejoignez nous ! Urgence écologique, sanitaire et sociale, même combat ! @AnvCop21 </t>
  </si>
  <si>
    <t>Génial c'est parti ! On va passer une belle soirée ;)</t>
  </si>
  <si>
    <t>#Glyphosate #Glyphotest #MonsantoPapers #Monsanto #Agriculture étonnant de ne jamais entendre la ministre de la santé sur ce sujet. Étrange absence sur beaucoup de sujets comme Lactalis @MinSoliSante @agence</t>
  </si>
  <si>
    <t>GeWoessner
(NOTA : j'ajoute que consacrer une émission entière aux dangers potentiels du glyphosate SANS mentionner l'étude indépendante, conduite sur 54 000 agriculteurs pendant 20 ans, ne montrant aucun lien entre cancer et #glyphosate, cela relève de l'exploit.) https://academic.oup.com…</t>
  </si>
  <si>
    <t>mdr, vous êtes une des pires hontes journalistiques, ça vous dirai un jour de vous informer avant de propager vos croyances ?</t>
  </si>
  <si>
    <t>Une des pires hontes journalistiques</t>
  </si>
  <si>
    <t>Fils de pute</t>
  </si>
  <si>
    <t>MonsantoFrance fdp💩💩</t>
  </si>
  <si>
    <t>Payer 25 000 €/ mois @EliseLucet , est-ce vraiment raisonnable ?...</t>
  </si>
  <si>
    <t>assassin !!!</t>
  </si>
  <si>
    <t>Monsanto = assassin !!!</t>
  </si>
  <si>
    <t>Bravo Théo ! Courage petit bonhomme ! J'espère que le gouvernement va réagir ! @EPhilippePM @EmmanuelMacron Brigitte Macron,  faites quelque chose pour nos enfants ! #StopLobbying #StopGlyphosate</t>
  </si>
  <si>
    <t>Merci Élise lucet pour se que vous faites la vérité 👏👏👏👏👍</t>
  </si>
  <si>
    <t>Nous avons eu la réponse : le courage est pas au rendez-vous !</t>
  </si>
  <si>
    <t>Toutou des lobbys</t>
  </si>
  <si>
    <t>Les ministres sont les toutous des lobbys....</t>
  </si>
  <si>
    <t>Merci à @EnvoyeSpecial , @EliseLucet et @tristanwaleckx de donner à Théo une chance d'être entendu. Tellement fière de mon fils, qui ne s'attendait pas à devoir poser une question et qui a été très clair (bien plus que moi). #glyphosate</t>
  </si>
  <si>
    <t>Ah il est ministre ? Je le pensais collectionneur de vestes double faces. Il en cherche une bleu marine je pense</t>
  </si>
  <si>
    <t>nous aussi on veut une réponse à cette question de cet enfant! #onveutuneréponse @DeRugyDeTerrain</t>
  </si>
  <si>
    <t>Arrêtez d’utiliser des enfants pour donner à vos arguments un vernis de bon sens, "la vérité sort de la bouche gnagnagna". Il ne fait que répéter ce qu’il entend à table. Attendons qu’il ait développé ses connaissances et son sens critique pour lui donner publiquement la parole.</t>
  </si>
  <si>
    <t>Il a répondu quoi à ce jeune homme pertinent ?</t>
  </si>
  <si>
    <t>Ministre en PLS …</t>
  </si>
  <si>
    <t>😔🙏🙈😰😭😭</t>
  </si>
  <si>
    <t>Il en parle que Macron a siphonné plusieurs centaines de millions d'euros du budget du ministère de l'environnement pour le mettre au budget général ??</t>
  </si>
  <si>
    <t>JE viens de voir que Julie Gayet avait le plus fort taux de glyphosate dans le sang !c'est normal elle doit venir trop souvent en Corrèze où il y a des plantations de pommiers  bien arrosées ! J'ai 1 ami qui a développé un cancer de la prostate à Vignols !chercher l'erreur !!!</t>
  </si>
  <si>
    <t>Détruire les champs qui en procèdent</t>
  </si>
  <si>
    <t>J'ai bien peur que cela ne soit pas pour tout de suite…</t>
  </si>
  <si>
    <t>Même une crevette a plus de couilles</t>
  </si>
  <si>
    <t>même une crevette a plus de couilles que de Rugy.(miaule)</t>
  </si>
  <si>
    <t>Il faudra pas pleurer quand il n'y aura plus d'agriculture</t>
  </si>
  <si>
    <t>85 % des députés absents lors du vote sur le glyphosate</t>
  </si>
  <si>
    <t>La question ce n'est pas celle du courage mais bien celle de l'éthique. N'oubliez pas que les familles des ministres mangent bio, tout en faisant des lois contre nous agri bio. On est bien avancé !!</t>
  </si>
  <si>
    <t>Il faut surtout manger Français car le glyphosate des aliments ne  provient pas des céréales, oleoproteagineux, pomme de terre, maïs et légumes produits par les agris français !!!
Le glyphosate a une action uniquement foliaire et n'est utilisé qu'entre les cultures, donc 🤔🤔</t>
  </si>
  <si>
    <t>LIGNE 666, muahaha !</t>
  </si>
  <si>
    <t>Dans 3 ans tout le monde aura oublié  @FdeRugy</t>
  </si>
  <si>
    <t>Pio</t>
  </si>
  <si>
    <t>Je suis agriculteur en bio, si vous attendez après les gouvernements actuels pour un changement envers une agriculture durable, repassez nous voir après votre cancer et celui de vos gosses. Cdt</t>
  </si>
  <si>
    <t>repassez nous avoir après votre cancer et celui de vos gosses</t>
  </si>
  <si>
    <t>#EcoDDS ne veut plus collecter les déchets dangereux du citoyen car il ne veut pas respecter ses engagements? Soyons plus intelligents : ramenons en boutique les produits refusés en déchèterie. Quasiment tous les distributeurs sont chez #EcoDDS 
#RetourAuVendeur #DansTaFace</t>
  </si>
  <si>
    <t>À vomir</t>
  </si>
  <si>
    <t>A vomir</t>
  </si>
  <si>
    <t>On veut garder sa place au chaud? 
Mauvais choix semble-t'il.</t>
  </si>
  <si>
    <t>Si ce produit pouvait rendre moins conne...piquez la au Glyphosate, svp</t>
  </si>
  <si>
    <t>Si ce produit pouvait rendre moins conne… piquez là au Glyphosate</t>
  </si>
  <si>
    <t>LREM où comment obliger les députés #Lrem à renier leurs valeurs pour conserver leur siège...et leurs avantages divers de politiciens : #Glyphosate</t>
  </si>
  <si>
    <t>On ne savait pas ... 
#EnvoyéSpécial #Pesticides #glyphosate #RoundUp</t>
  </si>
  <si>
    <t>Ils ont été élu pour défendre le peuple, et ils défendent leurs propres intérêts au détriment du peuple</t>
  </si>
  <si>
    <t>#girouette @SandrineLeFeur</t>
  </si>
  <si>
    <t>La secte LREM a frappé....Sandrine est sous hypnose.</t>
  </si>
  <si>
    <t>Je crois que c'est clair.... #honte
et elle se dit agricultrice bio, ses associés locaux doivent etre en PLS</t>
  </si>
  <si>
    <t>Lefleur</t>
  </si>
  <si>
    <t>💬 ahhh heureusement qu’elle a des convictions 😂😂</t>
  </si>
  <si>
    <t>"En Marche! Sinon tu sors..."</t>
  </si>
  <si>
    <t>LES GILETS JAUNES DÉTERMINÉS, ACTE IX</t>
  </si>
  <si>
    <t>A vomir 🤢</t>
  </si>
  <si>
    <t>Quelle bande de charlot !</t>
  </si>
  <si>
    <t>bande de charlot !</t>
  </si>
  <si>
    <t>#LREM EST UNE SECTE c'est une adepte du gourou Macron #secte #gourou #Macron</t>
  </si>
  <si>
    <t>Secte</t>
  </si>
  <si>
    <t>Vendue</t>
  </si>
  <si>
    <t>Aucune face ces gens là... Que des vestes réversibles !</t>
  </si>
  <si>
    <t>PERDU...j'en ai une qui est contre le glyphosate.....mais qui a voté POUR ...😉</t>
  </si>
  <si>
    <t>très déçu par cette députée</t>
  </si>
  <si>
    <t>#LaRem Le glyphosate ?</t>
  </si>
  <si>
    <t>Ils s'abstiennent de peur de se faire virer c'est tout.  ces "élus représentatifs" ne représente qu'eux même et leur dogme de pensée financière.</t>
  </si>
  <si>
    <t>Quelle mascarade !</t>
  </si>
  <si>
    <t>LA SANTE DE NOS ENFANTS ET DES GENERATIONS FUTURES NE COMPTE PAS???
LE FRIC,LE FRIC,TOUJOURS LE FRIC???
LES COPAINS POURRONT CONTINUER A SPÉCULER TRANQUILLE???
VOUS EMPOISONNEZ DONC LA MAJEURE PARTIE DES GENS VOLONTAIREMENT!!!
ON EST BIEN D'ACCORD???@enmarchefr @gouvernementFR</t>
  </si>
  <si>
    <t>VOUS EMPOISONNEZ !!!!</t>
  </si>
  <si>
    <t>Et qui va payer sa retraite de député ? C'est nous 🤷🏼‍♂️</t>
  </si>
  <si>
    <t xml:space="preserve">Une chanson de Dutronc que je dédicace à @SandrineLeFeur. #glyphosate
</t>
  </si>
  <si>
    <t>Bande de pourritures</t>
  </si>
  <si>
    <t>Et s'il buvait une tasse de Roundup pour comparer?</t>
  </si>
  <si>
    <t>Une fois par an du Roundup ??? Ah ben c'est dire comment ça doit tout assassiner et donc pas anodin du tout si un passage décime tout. Pour moi c'est un agriculteur sous couvert du lobby</t>
  </si>
  <si>
    <t>Qu'importe l'écueil tant qu'il y a l'ivresse !</t>
  </si>
  <si>
    <t>Votre position anti-scientifique contre le glyphosate est vraiment consternante... Vous êtes un média public, vous êtes censé informer, pas le contraire (et vous vous positionnez contre la recherche publique)</t>
  </si>
  <si>
    <t>C'est du poison☠️</t>
  </si>
  <si>
    <t>Le vote à l'assemblée devrait être secret.</t>
  </si>
  <si>
    <t>Les députés de issus de civile sont aussi pourri que les autres ! Tjs l'intérêt générale avec nos impôts en plus ....</t>
  </si>
  <si>
    <t>Pourri</t>
  </si>
  <si>
    <t>franchement qui n'a pas regardé #houseofcards  ?</t>
  </si>
  <si>
    <t>Ce soir, c’est surtout la réhabilitation de #Seralini, le chercheur militant qui a fait une étude bidon sur les #OGM. Le discours anti science sur le service public 🤢</t>
  </si>
  <si>
    <t xml:space="preserve">Ah ? Sri Lanka ne fait plus de glyphosate ? Bizare on dirait pas pourtant .., 🥴https://www.google.fr/amp/s/b.marfeel.com/amp/www.contrepoints.org/2018/03/02/310866-sri-lanka-leve-linterdiction-glyphosate-plantations-de-the-dhevea …
</t>
  </si>
  <si>
    <t xml:space="preserve">Sophisme de l'appel à la popularité pour étayer un point de vue se fondant sur une étude de l'EFSA, lue à contresens  et qui, des dires d'@EliseLucet, selon Libé, est le point de départ de cette enquête. Bravo le partisanisme...
</t>
  </si>
  <si>
    <t>Pfffffffffffffffffffffffffff
On tourne en rond.
La 400000 millième émission sur le glyohosate.
C'est-y dangereux ?
C'est-y pas dangereux ?
Putain mais m***, on l'interdit, point.
Et on enquête sur la commission européenne.</t>
  </si>
  <si>
    <t xml:space="preserve">Le sri lanka a ré-autorisé le glyphosathe car les alternatives était pire.
</t>
  </si>
  <si>
    <t>Nombre de décès parmi les agriculteurs dus au glyphosate scientifiquement prouvés depuis le premier jour de son utilisation à aujourd’hui ? 
Pathologies existantes dans leur descendance dues à l’utilisation du glyphosate , scientifiquement prouvées ?</t>
  </si>
  <si>
    <t>Pas interprétable</t>
  </si>
  <si>
    <t>C'est à quelle heure ?</t>
  </si>
  <si>
    <t xml:space="preserve">Glyphotest 🤔
</t>
  </si>
  <si>
    <t xml:space="preserve">Et chez les particuliers ? depuis le 1er janvier, chronique audio sur le glyphosate à écouter
</t>
  </si>
  <si>
    <t>Les représantants de Mossanto sont des criminels</t>
  </si>
  <si>
    <t>Criminels</t>
  </si>
  <si>
    <t>Rdv ce soir #EnvoyeSpecial 👍</t>
  </si>
  <si>
    <t>Existe-t-il un dvd de la serie ?</t>
  </si>
  <si>
    <t>Imaginez un peu si 67Millions de Français disait Stop à #Monsanto 
Ce serait à la fois un bel hommage à #DewayneJohnson à ce jardinier américain et Théo 11 ans qui vit avec un trou dans la gorge à cause d’herbicides , 
Mais aussi une belle image que la France véhiculerai..🚫🚫🚫</t>
  </si>
  <si>
    <t>"Sri Lanka, un pays sans glyphosate" ??
Faux, il est à nouveau autorisé pour les cultures de thé et d' hévéa !</t>
  </si>
  <si>
    <t>En fait, il manque un reportage sur : les lobbies bio, la fabrique du doute. Le suivant sera, @EnvoyeSpecial , le suivisme et la fabrique du doute. Les méthodes utilisées par le lobby bio et les journalistes militants sont assez proches de celles utilisées sur le tabac.</t>
  </si>
  <si>
    <t>Entrepreneur</t>
  </si>
  <si>
    <t>En prison</t>
  </si>
  <si>
    <t>EmmanuelMacron en prison !</t>
  </si>
  <si>
    <t>Le ministre le plus aimé, le plus intègre et le plus indépendant du gouvernement ! 😘le coup de cœur de la France écologique et progressiste, le chouchou des vegan et des apiculteurs !</t>
  </si>
  <si>
    <t>La dictature du Roy et des lobby</t>
  </si>
  <si>
    <t>Séparation des pouvoirs !!!</t>
  </si>
  <si>
    <t>Ca va faire des motifs pour aller en prison</t>
  </si>
  <si>
    <t>Ca va lui en faire des motifs d'aller en prison; empoisonneur en plus…</t>
  </si>
  <si>
    <t>Interdisez ce poison qui donne le cancer, pollue les rivières, tue les abeilles et papillons</t>
  </si>
  <si>
    <t>C'est moi ou le journaliste a fait quelques pas là où c'est constamment interdit d'aller pour pouvoir dire "pas question de s'approcher" ? 😶</t>
  </si>
  <si>
    <t>l'exécutif et le législatif qui discutent avant le vote d'une loi c'est légal ça ?</t>
  </si>
  <si>
    <t>Libération : Pesticides : le chiffre bidon de Cash Investigation</t>
  </si>
  <si>
    <t>le feur ... Une horreur.....Lorsqu'il y aura plusieurs cas de citoyens atteints de cancer, on y reviendra.. #EnvoyeSpecial</t>
  </si>
  <si>
    <t>Une horreur</t>
  </si>
  <si>
    <t>Un moindre résultat  @StTRAVERT a été déboulonné de son siège de ministre l'agriculture.  Il en a tjs été indigne pour toutes ses prises de position contre  l'environnement et le bien être animal ..</t>
  </si>
  <si>
    <t>Indigne</t>
  </si>
  <si>
    <t>StTRAVERT un vendu parmi tant d’autres !!</t>
  </si>
  <si>
    <t>Vendu</t>
  </si>
  <si>
    <t>Le feur a changé d'avis. Pourquoi elle n'a pas tenu ses convictions. Elle aurait du aller jusqu'au biut et demissionner, au lieu de ceder aux pressions et au parti. Ca aurait été honorable Me la députée</t>
  </si>
  <si>
    <t>Lobbying</t>
  </si>
  <si>
    <t>Le lobbying semble encore être passé par la ?</t>
  </si>
  <si>
    <t>ça me rappelle le vote pour le #nutriscore Jean-Baptiste Moreau et Stéphane Travert était contre et c'est pas passé #EnvoyéSpécial</t>
  </si>
  <si>
    <t>Grave, comme je dis, le gouvernement nous dirige, et il est dirigé par les lobbies..</t>
  </si>
  <si>
    <t>StTRAVERT porte tellement bien son nom !</t>
  </si>
  <si>
    <t>Oui mais après elle s'est retirée de l'engagement .. Voter ou pas voter ne change rien pour elle, dommage!</t>
  </si>
  <si>
    <t>Et comment se qualifie-t-elle pour son dernier vote ?</t>
  </si>
  <si>
    <t>Le véritable problème de notre société c'est le sophisme. Tant qu'il y aura des individus à l'esprit manipulateur les gens honnêtes et bien pensants ne parviendront jamais à rendre le Monde meilleur.</t>
  </si>
  <si>
    <t>Gros à rien</t>
  </si>
  <si>
    <t>un bon gros à rien ce type.....</t>
  </si>
  <si>
    <t>La macronie est d'un ridicule peu commun 🙄</t>
  </si>
  <si>
    <t>J'ai trop envie de frapper ces connards</t>
  </si>
  <si>
    <t>SandrineLeFeur si l’enfer existe, sachez que vous avez vendu votre âme au diable.. à défaut d’avoir vendu vos propres valeurs, votre éthique .. il vous reste rien.. pauvre fille..</t>
  </si>
  <si>
    <t>Vendu votre âme au diable</t>
  </si>
  <si>
    <t>Trop envie de frapper ces connards</t>
  </si>
  <si>
    <t>Vous n’êtes aux final qu’une vendu</t>
  </si>
  <si>
    <t>Dommage de ne pas avoir mis à l’antenne l’intervenant de la fnsea a qui vous avez fait perdre une demie journée de boulot pour à la fin ne pas diffuser son interview.. même en coupant au montage vous n’êtes pas parvenu à retourner ses réponses?</t>
  </si>
  <si>
    <t>Je ne comprend pas. Vous avez interroger un agriculteur d’Eure et loir lors de la préparation de votre reportage: une demi journée complète, mais aucune apparition! Aucune référence! Ces réponses pertinentes ne correspondait pas à vos attentes?</t>
  </si>
  <si>
    <t>Belle leçon pour les futurs journalistes: montrer tout ce qu'il ne faut pas faire pour réaliser une enquête de merde, c'est généreux!</t>
  </si>
  <si>
    <t>Enquête de merde</t>
  </si>
  <si>
    <t>Info spectacle. Il faut activer sa #penseecritique</t>
  </si>
  <si>
    <t>La procureure @EliseLucet dans toute son oeuvre. Votre melon est traité au #Glyphosate</t>
  </si>
  <si>
    <t>Déçue de voir des erreurs ,dans les images , dans le choix des people, dans le discours si peu scientifique . Les normes existent et aller chercher #seralini comme expert ? Pourquoi pas d'analyse des gens qui mangent bio ? Et pourquoi un labo allemand? Faire du buzz...</t>
  </si>
  <si>
    <t>Vivement une émission sur les vacances avec des noyades, des accidents d avions,de voitures et de trains avec des images bien choquantes sans oublier les soirées avec des comas éthylique une émission avant les vacances qui enfin justifiera vos 25000€ d argent public @EliseLucet</t>
  </si>
  <si>
    <t>Indigne.Vous ne comprenez pas ce qu'est un consensus scientifique. Vous picorez les deux trois études douteuses qui valident vos préjugés alors qu'une majorité va dans l'autre sens. Imaginez qu'on applique la même logique au dérèglement climatique, ça donne du Trump!👎👎</t>
  </si>
  <si>
    <t>La liste des atteintes à l'intelligence humaine est tellement longue dans ce reportage que je range cette émission dans la catégorie des meilleures productions d'Hanouna, avec juste plus de prétention. Je ne peux croire à de simples maladresses.</t>
  </si>
  <si>
    <t>Très bien du vrai journalisme</t>
  </si>
  <si>
    <t>Bravo pour votre émission. Heureusement qu'il y a des gens comme vous sur cette terre…</t>
  </si>
  <si>
    <t>Merci pour ce très bon reportage. Un journalisme de qualité. Il y a beaucoup de leçons à en tirer.</t>
  </si>
  <si>
    <t>#Bayer voilà une belle entreprise, non contante d’avoir participé à un génocide avec le #Zyklon B, ils rachètent #Monsanto producteur du #Roundup qui empoisonne l’humanité... C’est quoi le plan exterminer tout le monde pour une poignée de dollars ????</t>
  </si>
  <si>
    <t>Empoisonne l'humanité</t>
  </si>
  <si>
    <t>Merci à l'équipe d'Envoyé spécial pour la justesse de leurs reportages sur le controversé glyphosate. Et les poignants témoignages des victimes des impacts de l'herbicide.</t>
  </si>
  <si>
    <t>Une heure de mensonges télévisés.</t>
  </si>
  <si>
    <t>Excellente émission très bien documentée et qui met en perspective les aspects politiques qui prennent le pas sur la santé publique...édifiant !</t>
  </si>
  <si>
    <t>Merci à vous, vos émissions sont tjrs instructives.</t>
  </si>
  <si>
    <t>Serait temps de laisser la place et d'arrêter de bouffer du budget public pour débiter des âneries.</t>
  </si>
  <si>
    <t>âneries</t>
  </si>
  <si>
    <t>Bonsoir Madame Lucet, je voudrais attirer votre attention sur le fait que de condamner nos producteurs Français ne fait qu’encourager l’importation massive d’OGM cultivés avec du glyphosate se retrouvant sur la récolte ! Est-ce cela l’avenir de l’alimentation Française ?</t>
  </si>
  <si>
    <t>Ces coups portés en 2 heures à l'exigence scientifique, ou même juste intellectuelle, nous mettrons des années à les corriger, en espérant que ce qu'il reste de sensé dans la prise de décision ne sera pas balayé par le populisme. Et @EliseLucet s'en lavera probablement les mains.</t>
  </si>
  <si>
    <t>Compte supprimé !</t>
  </si>
  <si>
    <t>Signalé à @csaudiovisuel . Un travail de militant mais sûrement pas de journaliste. J’invite tous les septiques à faire de même . Service public, ça devrait inviter à un peu de professionnalisme non ?</t>
  </si>
  <si>
    <t>Non mais #seralini! Vous avez pris quoi pour oser faire parler ce #menteur? Vous vous dites encore journalistes? Où est le travail d'enquête #OBJECTIF? La prochaîne fois ce sera #benveniste?</t>
  </si>
  <si>
    <t>Merci à vous continuez vous réconfortez les Français</t>
  </si>
  <si>
    <t xml:space="preserve">Non mais franchement !!! Si on travaillait comme eux beaucoup de Français se feraient renvoyer ... faudrait peut-être leur rappel à eux aussi le goût de l’effort </t>
  </si>
  <si>
    <t xml:space="preserve">député lrem c'est avoir fait ses armes au théatre de guignol </t>
  </si>
  <si>
    <t xml:space="preserve">@JeanMarieFIEVET et hop un vendu de plus !!! </t>
  </si>
  <si>
    <t xml:space="preserve">Chapeau bas à notre champion de la planète d'avoir trouvé des députés qui rampent aussi bien. Quand le ridicule peut tuer. </t>
  </si>
  <si>
    <t xml:space="preserve">de vrais godillots </t>
  </si>
  <si>
    <t xml:space="preserve">Je suis vert. Mais pas dans le bon sens. Merci pour votre émission </t>
  </si>
  <si>
    <t xml:space="preserve">C’est vraiment des larves molles certains députés qui nous représentent - et ça les fait rire : sommes nous donc aussi des larves molles pour être représentés par eux ? </t>
  </si>
  <si>
    <t xml:space="preserve">Alzheimer???? </t>
  </si>
  <si>
    <t xml:space="preserve">“Ça dépasse tout ce que j’ai pu imaginer”: Pierre Brochant dans le dîner de cons </t>
  </si>
  <si>
    <t xml:space="preserve">Nous allons augmenter l'essence pour la planète car c'est important l'écologie ! Mais pas interdire le glyphosate :) </t>
  </si>
  <si>
    <t>tartuferie</t>
  </si>
  <si>
    <t xml:space="preserve">Et l'argent sur son compte en banque il se souvient d'où il vient où il pense qu'il tombe du ciel @JeanMarieFIEVET </t>
  </si>
  <si>
    <t xml:space="preserve">Ce président a les députés qu'il mérite. Plus Panurge que Jupiter, il conduit ses médiocres députés dans les eaux du Styx. </t>
  </si>
  <si>
    <t xml:space="preserve">Merci pour cette excellente émission d’hier soir, mettre le nez des guignols de LREM dans leur caca éclairera peut-être les Français sur leur nature </t>
  </si>
  <si>
    <t>Aucune conviction. Des ventilateurs</t>
  </si>
  <si>
    <t xml:space="preserve">Guignols sans vergogne !! </t>
  </si>
  <si>
    <t>Guignols</t>
  </si>
  <si>
    <t xml:space="preserve">Eux qui veulent de la flexibilité pour virer les salariés, on demande pareil pour virer des incompétents pareil ! </t>
  </si>
  <si>
    <t xml:space="preserve">La nouvelle secte de #LaREM, contrôle par les Rotchildes, qui font parti de la franc-maçonnerie.. qui eux demande un nouvel ordre mondiale... grosse secte sa meeeeeeeere </t>
  </si>
  <si>
    <t xml:space="preserve">"On va y aller" </t>
  </si>
  <si>
    <t xml:space="preserve">Mon Dieu le niveau d'incompétence de ces gens est absolument inimaginable </t>
  </si>
  <si>
    <t xml:space="preserve">#EnMarche arrière !.... </t>
  </si>
  <si>
    <t>Consultant en management</t>
  </si>
  <si>
    <t xml:space="preserve">Ca sent le virement bancaire tout ca, vivement qu'on dégage tous ces pourris qui ne servent a RIEN. </t>
  </si>
  <si>
    <t xml:space="preserve">Quand je dis,quand,j'écris,quand je proclame partout que les députés LREM sont lobotomisés,j'oublie une chose,c'est la quantité de matière cervicale qui a été altérée. Là maintenant je peux affirmer que tout le cerveau y est passé . . . </t>
  </si>
  <si>
    <t xml:space="preserve">“C’est pas compliqué, en politique, il suffit d’avoir une bonne conscience, et pour ça il faut avoir une mauvaise mémoire ” ( COLUCHE ) </t>
  </si>
  <si>
    <t xml:space="preserve">Ça en dit long sur l amateurisme des députés marcheurs .....allez aujourd'hui je mets ton nom sur l'amendement ......mais ça concerne quoi ? ......T'occupe pas et obeis.....tout a fait le style </t>
  </si>
  <si>
    <t xml:space="preserve">QUELLE HONTE CARREMENT GOGOLE LE TYPE !!!!!!!!! JE SAIS PAS SI IL A EU LE BREVET DES ECOLES................. </t>
  </si>
  <si>
    <t>GOGOLE</t>
  </si>
  <si>
    <t xml:space="preserve">On mémorise, on mémorise, le problème pour eux c'est la mémoire , eux la perdent , nous on l'oublie pas. </t>
  </si>
  <si>
    <t xml:space="preserve">Une fois de plus , nous constatons les manipulations et la corruption de ces industries comme mosantos , et qui retrouvons nous dans la magouille ? La république en marche !!! #lrem corrompues ! </t>
  </si>
  <si>
    <t xml:space="preserve">La vraie question ce n'est pas combien ça tue le glyphosate... La vraie question c'est combien ça paie ? </t>
  </si>
  <si>
    <t xml:space="preserve">Comme quoi la pression médiatique et populaire sert a qqch! </t>
  </si>
  <si>
    <t>Il y a l'avant décision du vote et il y a l'après. Entre, c'est de la négociation....et là on a deux parties. Le distributeur de glyphosate, et nos décideurs. Puis, en bout de chaîne le cancéreux qui n a pas eu son mot à dire. Vote démocrate ?</t>
  </si>
  <si>
    <t xml:space="preserve">Ce qui confirme pourquoi Mac'on a mis ce gens à l'assemblé. Contrôle total et pression. Si, on les vire tous, le résultat sera le même, vu que Jupiter en fait ce qu'il veut. Grosse escroquerie de la démocratie. </t>
  </si>
  <si>
    <t xml:space="preserve">Ça montre l’incompétence de nos députés !!! C’est pour ça que les législatives sont importantes </t>
  </si>
  <si>
    <t>oui</t>
  </si>
  <si>
    <t xml:space="preserve">Un bon niveau de la rem comme d'ab, tjs aussi nul, sa tue mais on laisse </t>
  </si>
  <si>
    <t xml:space="preserve">Les députés lrem.... </t>
  </si>
  <si>
    <t xml:space="preserve">Rire ou pleurer ? </t>
  </si>
  <si>
    <t xml:space="preserve">on explication est logique elle a obtenu des engagements sans s’encombrer avec une loi qui ne résout rien </t>
  </si>
  <si>
    <t xml:space="preserve">C’est ça vas y.. dégage.. avec ta bande de tocards.. </t>
  </si>
  <si>
    <t xml:space="preserve">Espérons que les électeurs LREM sont fiers d’eux et des brillants députés qu’ils ont envoyés à l’AN... Vraiment dommage d’imposer ça à tous les autres ! </t>
  </si>
  <si>
    <t xml:space="preserve">Ah lobby quand tu règne!!!! </t>
  </si>
  <si>
    <t xml:space="preserve">Il est tellement mal a l'aise mdr </t>
  </si>
  <si>
    <t xml:space="preserve">kamikaze au service de l'imperator </t>
  </si>
  <si>
    <t>Bé bé bé</t>
  </si>
  <si>
    <t xml:space="preserve">@LoicDombreval Vous adorerez je n'en doute pas un instant la "précision" dont font preuve vos collègues face aux caméras. Bonne journée. </t>
  </si>
  <si>
    <t xml:space="preserve">On a vraiment un classe politique composée de suivistes et de benêts... Quelle honte que ces gens élus par leurs concitoyens les méprisent à ce point... </t>
  </si>
  <si>
    <t xml:space="preserve">J'espère que l'histoire les jugera sévèrement. Et peut être, s'ils en ont encore, leur conscience! </t>
  </si>
  <si>
    <t xml:space="preserve">Sans commentaire... </t>
  </si>
  <si>
    <t xml:space="preserve">Démo que la plupart n'y connaissent rien </t>
  </si>
  <si>
    <t xml:space="preserve">Ca pue la corruption! J’ai honte pour notre gouvernement ! </t>
  </si>
  <si>
    <t xml:space="preserve">Ca va au-delà de la simple nullité là... </t>
  </si>
  <si>
    <t xml:space="preserve">Consternant </t>
  </si>
  <si>
    <t xml:space="preserve">C est pas des vrais parlementaires juste des pantins des lobbys #GiletsJaunes </t>
  </si>
  <si>
    <t xml:space="preserve">"Vous nous jugerez sur les résultats..." Dans cinq siècles au milieu des ruines, ils te diront la même chose, avec le même petit ton satisfait. C'est déjà jugé. Ça suffit. Cassez-vous. </t>
  </si>
  <si>
    <t xml:space="preserve">Quel brave type! Au moins il a le mérite de ne pas nous sortir une histoire à dormir debout.. même si il a bien l’air con! Haha </t>
  </si>
  <si>
    <t xml:space="preserve">Et ça fait rire .. consternant .. </t>
  </si>
  <si>
    <t xml:space="preserve">Non content d'être des traitres qui bradent le pays, les "en marche" veulent continuer à nous faire bouffer des pesticides, glyphosate et autre phtalates...#MacronDemission </t>
  </si>
  <si>
    <t xml:space="preserve">Il a bien raison de ne pas avoir voté l'amendement! </t>
  </si>
  <si>
    <t>Des produits sont interdits tous les ans sans que ce soit dans une loi. Ca ne se passe pas comme ça. Il y a des agences scientifiques indépendantes, le reste c'est de la propagande!</t>
  </si>
  <si>
    <t xml:space="preserve">Comme quoi #LaRem a conservé quelques pratiques de l'ancien monde @FdeRugy </t>
  </si>
  <si>
    <t xml:space="preserve">La méthode de la majorité @LaREM_AN </t>
  </si>
  <si>
    <t xml:space="preserve">Le rétropédalage, le sport favori des #lâches </t>
  </si>
  <si>
    <t>lâches</t>
  </si>
  <si>
    <t xml:space="preserve">Ils ne lisent pas tout et ne traitent pas tous les textes (le pourraient ils d'ailleurs ?) et votent dans un certains nombre de cas ce qu'on leur dit de voter. </t>
  </si>
  <si>
    <t xml:space="preserve">Lui il a le pompon. J'ai bien rigolé entre deux larmes. On est foutu avec des gens comme ça. </t>
  </si>
  <si>
    <t xml:space="preserve">Non mais le mec vote contre un amendement qu’il a co-signé ... #ric #RIC </t>
  </si>
  <si>
    <t xml:space="preserve">Ils prennent vraiment les gens pour des cons! Un jour c'est oui, le lendemain c'est non! Ils ne siègent pas, comme ça pas besoin de s'engager. Lol </t>
  </si>
  <si>
    <t xml:space="preserve">Mais ils sont vraiment à vomir. Leur petit poste contre la santé des français. </t>
  </si>
  <si>
    <t xml:space="preserve">Au secours....... </t>
  </si>
  <si>
    <t xml:space="preserve">Tous des vendus dans cette majorité en commençant par Travers , voter des Lois en pleine nuit pour empoissonner le peuple et je suppose toucher des grosses ristournes des empoisonneurs ;, aucune mentalité ces politiques véreux </t>
  </si>
  <si>
    <t>politique véreux</t>
  </si>
  <si>
    <t xml:space="preserve">Deja si dans le débat national on interdisait la présence des lobbyistes dans toute les institutions ainsi qu'au parlement européen. Il y a parfois plus de lobbyiste présent que de députés. Fin a cette mascarade d'un état soi-disant indépendant </t>
  </si>
  <si>
    <t xml:space="preserve">Complètement à la ramasse ... a la ram.. alaram .. Laram ... LaREM Okayyyyy ... d'accooooord </t>
  </si>
  <si>
    <t>à la ramasse</t>
  </si>
  <si>
    <t xml:space="preserve">Et en #France heureusement on a encore la #libertedexpression mais en vrai on fait quoi? #MonsantoPapers #Bayer @DebatNational @gouvernementFR </t>
  </si>
  <si>
    <t xml:space="preserve">Mais quel connard se députe LREM </t>
  </si>
  <si>
    <t>connard</t>
  </si>
  <si>
    <t xml:space="preserve">Sur le #PLjustice il étaient quinze cette nuit . La justice a été enterrée par 15 députés ; les mots sont choquants mais la vérité est là , l’indifférence l’emporte sur la colère et la stupéfaction des professionnels </t>
  </si>
  <si>
    <t xml:space="preserve">Cette séquence est énorme. </t>
  </si>
  <si>
    <t xml:space="preserve">Un commentaire @FdeRugy , @brunepoirson ? Vous qui n’avez de cesse de présenter ce gouvernement comme un parangon en matière d’écologie... </t>
  </si>
  <si>
    <t>baltringues</t>
  </si>
  <si>
    <t xml:space="preserve">@JeanMarieFIEVET N'avez vous pas honte franchement? </t>
  </si>
  <si>
    <t xml:space="preserve">Bande de pantins ! </t>
  </si>
  <si>
    <t>pantins</t>
  </si>
  <si>
    <t xml:space="preserve">Le mec, il vote contre un amendement qu’il a co rédigé voila comment avance cette France technocratique lamentable avec des députéset sénateurs sur payés. </t>
  </si>
  <si>
    <t xml:space="preserve">Des moutons! </t>
  </si>
  <si>
    <t>moutons</t>
  </si>
  <si>
    <t xml:space="preserve">Docilité sans limite des députés 2×0 de #LREM. </t>
  </si>
  <si>
    <t xml:space="preserve">Le nouveau monde à la ramasse et ramasse un max avant d’être viré. </t>
  </si>
  <si>
    <t xml:space="preserve">ce n'est pas l'assemblée nationale c'est une bergerie, pitoyable @LaREM_AN la honte totale </t>
  </si>
  <si>
    <t>moutons (en gif)</t>
  </si>
  <si>
    <t xml:space="preserve">La réponse , peinard, de l'un d'eux: "... c'est peut-être qu'on s'est trompé d'amendement..." Vous êtes un gag. </t>
  </si>
  <si>
    <t xml:space="preserve">Bande d incapable </t>
  </si>
  <si>
    <t xml:space="preserve">Nous devons leur faire confiance allons </t>
  </si>
  <si>
    <t>neutre</t>
  </si>
  <si>
    <t xml:space="preserve">Perte de mémoire ?? </t>
  </si>
  <si>
    <t xml:space="preserve">Ma ma ma ma c est chaud là </t>
  </si>
  <si>
    <t xml:space="preserve">Ce ne sont que des députés godillots, le doigt sur la couture du pantalon, prêts à renier leurs convictions pour être réélus. Des êtres sans âme. </t>
  </si>
  <si>
    <t xml:space="preserve">Les billets vert de montsanto vont payer la construction de la piscine pour cet été </t>
  </si>
  <si>
    <t xml:space="preserve">Ils ont vraiment honte de rien ces gens là !!!! </t>
  </si>
  <si>
    <t xml:space="preserve">J’espère que les @GiletsJaunesFr, et les @_Gilets_Jaunes_ @GiletsJaunesFr_ ont regardé comment ces chers députés votent les lois... pitoyables ces petites manœuvres! #RIC #ActeX #Acte10 </t>
  </si>
  <si>
    <t xml:space="preserve">Des coqs sur un tas de fumier .point-barre. </t>
  </si>
  <si>
    <t xml:space="preserve">La quoi vous avez dit ? LREM ? Connais pas </t>
  </si>
  <si>
    <t xml:space="preserve">les méfaits de la drogue !!!!! Un fléau !!! </t>
  </si>
  <si>
    <t>@EmmanuelMacron #Glyphosate Make our planet great again ? #Hypocrites #MakeOurPlanetGreatAgain #hypocrisie #mensonges @FdeRugy @M_Orphelin</t>
  </si>
  <si>
    <t xml:space="preserve">La science et sa rigueur n’a visiblement rien de commun avec le journalisme . Vivement une loi sur les Fake news .... avec laquelle une émission comme celle la serait impossible .! </t>
  </si>
  <si>
    <t xml:space="preserve">Agent Orange ? uranium appauvri - Vietnam, 1972, Linebacker : après développement rapide de ces armes à Socorro au Nouveau-Mexique... on l'utilise massivement. Non nécessaire pour traverser les blindages - arme de génocide http://uraniumappauvri.org </t>
  </si>
  <si>
    <t xml:space="preserve">Quelle bande de salop..rds! Tous autant qu'ils sont! L'amendement est passée en pleine nuit! Pourquoi ? </t>
  </si>
  <si>
    <t xml:space="preserve">Comment passer pr un con?!? Une réponse Mr @JeanMarieFIEVET </t>
  </si>
  <si>
    <t xml:space="preserve">"Le goût de l'effort" selon #LREM #Macron... </t>
  </si>
  <si>
    <t xml:space="preserve">Bande de pourritures ... </t>
  </si>
  <si>
    <t>pourritures</t>
  </si>
  <si>
    <t xml:space="preserve">Et c est grassement payé par les français Ce sont des gens irresponsables Ils sont achetés par les lobbyistes Et cette bande de connards vien donner des conseils aux français alors qu’ils savent que c est dangereux Faut pas s étonné que les gens les rejettent </t>
  </si>
  <si>
    <t xml:space="preserve">Excellent document sur #EnvoyeSpecial. Tous avons le droit de savoir ce qui se passe dans cette majorité à l'Assemblée Nationale. Et après ils ne comprennent pas que les gens se révoltent contre cette représentativité qui ressemble à une tartufferie. Vivement que ça change </t>
  </si>
  <si>
    <t>Lobbyistes de 💩💩💩💰💰💰🐊🐊🐊</t>
  </si>
  <si>
    <t>C’est très triste d’en arriver là. Vraiment 🤮</t>
  </si>
  <si>
    <t>Le pompom : jm fievet : dehors . Quelle honte . Signer un amendement et voter contre 😂😂😂😂😂</t>
  </si>
  <si>
    <t>Une bande de fantaisistes qu’on verrait mieux au cirque. Le drame c’est que cela coûte cher en terme de santé publique et d’argent payé avec nos impôts... Mais désinvolte ça le fait rire...🤨 il faut être vraiment irresponsable ! bravo le député LREM</t>
  </si>
  <si>
    <t>La honte ! 😒</t>
  </si>
  <si>
    <t>La république des Manches 😂</t>
  </si>
  <si>
    <t xml:space="preserve">Pourtant, même Hulot vous avait expliqué que c'était pour ne pas braquer les agriculteurs qui sont déjà investis dans la reconversion de toute façon. Si au bout des 3 ans ils ne s'y conforment pas, interdiction... Dès le mois prochain il est interdit pour une liste d'aliments .. </t>
  </si>
  <si>
    <t>Les gens votent pour les représenter à travers le vote des lois mais ils ne sont pas là pour les voter...🤔</t>
  </si>
  <si>
    <t>Au secours les baltringues "En Marche" 😂😂😂</t>
  </si>
  <si>
    <t>#Glyphosate on nous rabâche depuis des semaines de #GiletsJaunes qu'une #démocratieReprésentative est indispensable... Alors certes, mais celle-là, #LREM euh... comment dire : #NonMerci Ce sont la #dissolution et les #changementsInstitutionnels qui sont indispensables #LaREM</t>
  </si>
  <si>
    <t xml:space="preserve">Qui serait capable de me convaincre que cette #démocratieReprésentativité-là représente vraiment les volontés, les intérêts et la sécurité des citoyens, qu'elle est pourtant censée représenter ? #Glyphosate #EnvoyeSpecial #hypocrisie #mensonges @FdeRugy @M_Orphelin @LaREM_AN </t>
  </si>
  <si>
    <t>elise lucet merci</t>
  </si>
  <si>
    <t>"... d'avoir suivi notre émission..." serait mieux ! (Monsanto sait exploiter toute coquille pour tordre le sens des phrases...). Mais bravo pour le sérieux de l'enquête et la démonstration du lobbying des empoisonneurs.</t>
  </si>
  <si>
    <t>Merci à vous ✊</t>
  </si>
  <si>
    <t>Bonjour bon reportage je pense que les pressions sont importante quand on voit le revers du parti en marche pourquoi ne pas publier la liste du vote sur le glyphosate</t>
  </si>
  <si>
    <t>J'ai regardé jusqu'a la minute 3: déja le bio' et le conv' dont le chemin n'aurait jamais du se croiser, ça commence mal, on échange avec les copains en bio, on cherche des solutions, eux pour limiter le travail du sol, nous pour limiter la chimie: arretez d'opposer les agris!!!</t>
  </si>
  <si>
    <t>Tous les pro glyphosate qui critiquent l’émission #envoyespecial c’est grave de protéger un poison qui détruit notre santé et l’environnement. #Monsanto</t>
  </si>
  <si>
    <t>Merci pour cette emission (de la part d'un chercheur au CNRS) oui les média publics sembles les meilleurs pour l'info scientifique</t>
  </si>
  <si>
    <t>J’ai regardé la fin, ça m’a suffît. Exploitation éhontée de la misère d’un sri lankai habitant au moyen age a qui on n’a pas expliqué qu’on ne traitait pas sans ÉPI, pieds et jambes nues, et qu’on ne devait pas boire de l’eau croupie.1/2
Au moins une vérité: les plantations de thé du sud ont perdu leurs  marchés par manque de compétitivité suite à l’interdiction du glypho, et à contrario, les applicateurs de glypho, qui sont formés, ne sont pas malades, d’où la reautorisation qui vient de paraître.2/2</t>
  </si>
  <si>
    <t>40 partenaires représentant les principales filières agricoles 🇫🇷engagés dans un #contratsolutions pour déployer avec pragmatisme des solutions alternatives aux #pesticides. France = nourriture la plus saine au monde. Faites confiance à vos #agriculteurs ! #EnvoyeSpecial</t>
  </si>
  <si>
    <t>Emission assez peu objective dans l'ensemble, vision très manichéenne. À l'avenir, venez rencontrer les agriculteurs qui se sont tournés vers l'agriculture de conservation pour montrer une autre vision des choses.</t>
  </si>
  <si>
    <t>Merci à vous ! Please, lors de votre prochaine rencontre avec un pseudo scientifique ayant été corrompu par monsanto, donnez lui à boire un verre de #Glyphosate en guise d'appéritif ! A ce qu'il paraît et selon #monsantobayer, c'est inoffensif !</t>
  </si>
  <si>
    <t>un pseudo scientifique ayant été corrompu par monsanto</t>
  </si>
  <si>
    <t>Merci pour ce reportage. Vous m'avez fait passer une excellente soirée. Vous avez caressé mes croyances dans le sens du poil, et surtout, vous m'avez bien mis un peu de complotisme au fond du crâne avant d'aller me coucher. Ça me change de tous ces gens qui me contredisent !</t>
  </si>
  <si>
    <t>Merci à vous pour ce grand moment de DÉSINFORMATION journalistique MERCI ! Grâce à vous je suis maintenant sûr que je dois vendre ma tv. Je ne paierais plus de redevance grâce à vous.</t>
  </si>
  <si>
    <t>videaste</t>
  </si>
  <si>
    <t>Pas merci pour cette monragne de mensonges. Journalisme, ça ? Propagande digne du propagande syaffel, oui !</t>
  </si>
  <si>
    <t>Retraité. Ingénieur agronome.</t>
  </si>
  <si>
    <t>En évitant de raconter de la merde aux téléspectateurs par exemple ?</t>
  </si>
  <si>
    <t>raconter de la merde</t>
  </si>
  <si>
    <t>Bravo à vous Elise Lucet! Pour vous défendre contre celui qui vient d'être médisant envers vous. J'ai aussi des Peoples en abonnement, car ils défendent les animaux. Continuez à faire de même Monsieur!</t>
  </si>
  <si>
    <t>C'est assez dégueulasse la manière dont vous avez traité le cas Séralini. Et pour tout dire assez honteux. La communauté scientifique a demandé que des expériences plus concluantes soient menées. C'est la méthode qui a été critique plus que les résultats.</t>
  </si>
  <si>
    <t>Votre melon</t>
  </si>
  <si>
    <t>@EnvoyeSpecial très bon reportage sur l'interdiction du Glyphosate. Honte à certains députés de LREM qui retournent leurs vestes. @EliseLucet continué comme ça c'est parfait. Faut faire tombé Monsanto !! 👍👍👍Et vive #EnvoyeSpecial 🙏🙏🙏</t>
  </si>
  <si>
    <t>Je ne serais pas autrement étonné qu’en plus du #glyphosate toutes ces personnes aient aussi des stéroïdes (oestradiol, testostérone voire progestérone) qui circulent dans leur sang. Mais ça, personne n’en parle !</t>
  </si>
  <si>
    <t>Je sais pas comment on peut encore vous accorder le moindre crédit avec une émission aussi biaisée, et qui montre à quel point votre objectif n'est que le sensationnalisme, au détriment de l'information et de la déontologie journalistique...</t>
  </si>
  <si>
    <t>Très bonne émission, très instructive et factuelle. Du véritable travail de journaliste, comme on aimerait en voir plus souvent. Bravo à toutes et tous. Cela va permettre de remettre les pendules à l'heure par rapport à certains qui font du lobbying s/ le #glyphosate... #honte</t>
  </si>
  <si>
    <t>Votre reportage, c'est de la merde</t>
  </si>
  <si>
    <t>c'est de la merde</t>
  </si>
  <si>
    <t>Bravo, le journalisme et l'étude impartiale des enquêtes... Reportage à charge et bourré de biais. Ce reportage nuit à la vision du journalisme, que certain-e-s de vos confrères et consœurs tente de sauver @GeWoessner @emma_ducros. #EnvoyéSpécial #FactCheck #glyphosate</t>
  </si>
  <si>
    <t>J'espère que le @gouvernementFR a regardé lui aussi...</t>
  </si>
  <si>
    <t>Non merci c'est un torchon pour les bobos écolos votre truc.</t>
  </si>
  <si>
    <t>torchon pour les bobos écolos</t>
  </si>
  <si>
    <t>Heu... il me semble qu'à aucun moment vous ne présentez la moindre preuve du risque du glypho sur un usage normal par les utilisateurs ou les consommateurs.</t>
  </si>
  <si>
    <t>Il reste encore tellement de sceptiques, vu les RT que j'ai reçus. C'est terrible le déni ou la complicité de certains envers ce système qui visite tout sur l'autel du fric...</t>
  </si>
  <si>
    <t>J'espère que vous êtes fière de votre intox, de vos demi vérité et de votre super expert indépendant tellement que même la communauté scientifique s'en désolidarise. Quand je dis que les lobby c'est pas que les grosses entreprises.... Les ONG et autre asso connaissent bien aussi.</t>
  </si>
  <si>
    <t>Merci Élise ! Tiens bon! Les rageux sont légion !</t>
  </si>
  <si>
    <t>les rageux</t>
  </si>
  <si>
    <t>En tout cas vous avez énervé plein de monde ! 😂😂😂😂Donc je dis bravo.</t>
  </si>
  <si>
    <t>Ça devient lourd vos sujets, toujours à charge . Fake</t>
  </si>
  <si>
    <t>encore bravo madame lucet , heureusement que le ridicule ne tue pas, le pompom c 'est le député fievet qui vote contre l 'amendement qu 'il avait signé, le nouveau monde macronien ressemble furieusement a l 'ancien ;</t>
  </si>
  <si>
    <t>lobbying des empoisonneurs</t>
  </si>
  <si>
    <t>👍👍👍sooo goood</t>
  </si>
  <si>
    <t>Merci à vous pour votre pugnacité et votre objectivité ! Vous êtes là seule (avec votre équipe bien sûr ) à oser ! Et à vous battre pour nous . Bravo!</t>
  </si>
  <si>
    <t>Pourquoi gouvernement ne légifère pas sur le glyphosate ?alors qu'on nous parle d'écologie de taxe...et que ça tue les animaux les humains la planète les abeilles donc on sait l'importance qu'elle représente et le rôle qu'elle joue de par la pollinisation...</t>
  </si>
  <si>
    <t>Perso je regrette de "n'avoir suvi" ce truc, si c'est pour se taper des assertions relevant du populisme journalistique, au détriment de la recherche et des questionnements scientifiques, merci bien</t>
  </si>
  <si>
    <t>Attention Alice Lucet, ne bois pas d'eau du robinet ou en bouteille. Ne plonge pas dans une piscine. Il y a à l'intérieur un énorme désherbant de masse, pire que du glyphosate, du chlore. Et on en retrouve aussi éliminé par les urines, comme le glyphosate. :-)) :-))</t>
  </si>
  <si>
    <t>C'est honteux de donner ainsi dans le complotisme et le manichéisme. C'est un tel mépris du spectateur et une telle arrogance et bêtise du journaliste. Les thema d'@ARTEjournal font souvent la même chose pour les sujets d'actualité. Mettez l'ego de côté et soyez honnêtes !</t>
  </si>
  <si>
    <t>Pas compris votre test d'urine. Très peu professionnel. Vous prennez l'urine des gens et de célébrités. Puis vous annoncez: vous avez0,90g. Oui mais c'est quoi la valeur de référence? la valeur limite à ne pas dépasser? Quels sont less effets en cas de dépassement? Rien là dessus</t>
  </si>
  <si>
    <t>je ne savais pas qu'élise Lucet fumait! Elle a donc pollué l'air,l'environnement,son entourage et elle-même pendant des années! Donc pas cohérant de denoncer la pollution et les poisons chez autrui! Elle est comme les politiques qui font en privé le contraire de ce qu'ils disent!</t>
  </si>
  <si>
    <t>Selon le CICR qui est le seul à trouver le glyphosate cancérigène probable, 0,1 % des cancers sont dus à des produits chimiques dont le glyphosate. Si la santé est le souci premier d'envoye spécial peut être devriez vous regarder du côté des 99.9% restant !!!</t>
  </si>
  <si>
    <t>Comme d'habitude, du Élise Lucet si fait dans l'idéologie et n'hésites pas à ne pas tout dire pour que ça colle à ses convictions, quand bien même ça irait à l'encontre de la vérité. Sensationnalisme et racolage au profit de la post vérité. Merci de faire monter le complotisme...</t>
  </si>
  <si>
    <t>Une émission qui méconnaît les bases de la république... j invoque le principe de précaution lorsque le service public ose du Seralini</t>
  </si>
  <si>
    <t>Votre émission manque d'une objectivité totale. Vous participer à cette époque d'aujourd'hui où l'ignorance et le manque de recul règne. Vous ne rendez service à personne mais ne faite qu'alimenter le contexte et la culture du moment: l'ignorance et le conflit entre gens.</t>
  </si>
  <si>
    <t>Je viens de regarder le replay... sa diffusion devrait être le 1er cours ds ttes les formations agricoles. Merci aux 2 agriculteurs d'avoir joué le jeu. Merci au Sri Lanka de ne montrer l'ex. Honte à nos députés. Merci à ts les journalistes d'envoyé special.</t>
  </si>
  <si>
    <t>Les doses 6 à 7 fois supérieur de glyphosate qui se pratique dans les pays qui nous envoie leur productions à des coups intenables, qui se moquent des normes environnementales et sociales Mais peut être avez vous des intérêts à détruire l image de l agriculture française,</t>
  </si>
  <si>
    <t>paysan</t>
  </si>
  <si>
    <t>Au lieu de faire du mal à l'agriculture française qui s efforce de faire de plus en plus propre, travaillez donc pour votre pays en montrant la vérité sur les céréales d importation qui eu reçoivent du glyphosate pour finir de mûrir</t>
  </si>
  <si>
    <t>Ça racole plus qu Pattaya</t>
  </si>
  <si>
    <t>Jamais regarder ce journalisme sensationnaliste niveau zéro</t>
  </si>
  <si>
    <t>Ca n'a pas l'air si sérieux vote enquête</t>
  </si>
  <si>
    <t>Merci pour ce moment récréatif sans objectivité larmoyant et preuve que parfois de bons journaliste peuvent se mettre à désinformer</t>
  </si>
  <si>
    <t>Il n’y a absolument rien qui va dans cette émission. Assez lamentable de voir aussi peu de rigueur scientifique. Du reportage de rue en interviewant les « victimes ». Un manque d’explication quant à la non interdiction du produit. Ça aurait pu être Konbini à ce niveau d’connerie.</t>
  </si>
  <si>
    <t>ce niveau d’connerie.</t>
  </si>
  <si>
    <t>Merci : de nous avoir démontré que le reportage que vous avez réalisé était bien à charge, contradictoire avec l'accroche "glypho or not glypho" D'avoir utilisé la 😱D'avoir manipulé ce garçon si courageux par ailleurs Pour vos non-dit Pour votre absence d'objectivité MERCI</t>
  </si>
  <si>
    <t>Vous pourriez faire la même émission avec les mêmes raisonnements sur le sel, dont la DJA est la moitié du glypho
Ou sur le café. Ou encore sur la vanille …</t>
  </si>
  <si>
    <t>Honte à vous, c'était de la pure propagande, avec des cautions scientifiques toutes pleines de conflits d'intérêt</t>
  </si>
  <si>
    <t>EX-CEP-TION-NEL 🙏👍👍👍</t>
  </si>
  <si>
    <t>Honte à @Francetele</t>
  </si>
  <si>
    <t>Bonjour, j'apprécie vos émissions. Concernant le glyphosate. Pourquoi n'avez-vous pas fait réaliser une analyse des sols dits "bio"? Aurions nous de grosses surprises à nous attendre?</t>
  </si>
  <si>
    <t>Et mercé pour la désinformation, du grand journalisme qui donne la parole à de vrai scientifiques qui ont des opinions divergents et créent le débat ! 😂😂</t>
  </si>
  <si>
    <t>Merci avoue il faut tout faire pour l’interdire vraiment en France c’est un scandale que le président Macron ou le haut placé soutiennent (Glyphosate)</t>
  </si>
  <si>
    <t>Même des personnes ne mangeant que bio sont contaminées. Ne pensez vous pas qu'une des sources principales de contamination par les pesticides pourrait être l'air ? voir : Ces pesticides que l'on respire.</t>
  </si>
  <si>
    <t>Merci pour ce reportage et merci aux détracteurs nombreux vu les commentaires de comprendre que raison économique n’est pas raison... en parler n’est qu’un début</t>
  </si>
  <si>
    <t>merci à tous pour les 25000 eutos par mois que je touche grâce à vous les vaches à lait de contribuables signée elise lucet</t>
  </si>
  <si>
    <t>On oublie souvent de dire que les entreprises du paysage sont soumises à un agrément pour l’application des produits phyto mais que les particuliers qui inondent leurs jardins et allées sont des gros pollueurs car ils ne sont soumis à aucun contrôle...</t>
  </si>
  <si>
    <t>C'est dommage que pour le test glyphosat dans les urines, cela n'est pas été plus pousser notamment que des agriculteurs fassent aussi les tests , que chacun donne son mode de vie '(campagne ou ville/ bio ou non/ végétarien ou non / etc) et qu'il y ait une vrai comparaison.</t>
  </si>
  <si>
    <t>Merci à vous de continuer d'informer avec la qualité qui vous défini sur des sujets qui sont des priorités de vies et de prises de conscience. Merci</t>
  </si>
  <si>
    <t>Avec une photo d'un tracteur traitant en plein une culture qu'il s'est emmerdé à planté ? Vous êtes vraiment nuls !!!</t>
  </si>
  <si>
    <t>nuls</t>
  </si>
  <si>
    <t>La seule chose que je retiens :nous avons tous du glyphosate dans nos urines ! Après.... Ce n'est que de la spéculation puisque l'objectivité de tous les tests est remise au cause systématiquement ! À chacun de se faire sa propre idée !</t>
  </si>
  <si>
    <t>Merci à vous Elise</t>
  </si>
  <si>
    <t>Indépendamment du sujet traité, je suis atterré par la façon de travailler de nos députés qui semble manquer de sérieux. A quand un hémicycle qui ne ressemble pas à un hall de gare et où tous les députés sont présents aux séances. Merde, c'est nous qui les payons !</t>
  </si>
  <si>
    <t>Pendant ce temps les bombardements à uranium appauvri continuent dans le silence le plus absolu ! Omerta de toujours - pesticides, boucs émissaires pour la contamination aux émetteurs alpha https://hal.archives-ouvertes.fr/hal-01786377  - faits sur les bombes http://uraniumappauvri.org </t>
  </si>
  <si>
    <t>oUI</t>
  </si>
  <si>
    <t>agriculteur</t>
  </si>
  <si>
    <t>Scientifique</t>
  </si>
  <si>
    <t>Honteux</t>
  </si>
  <si>
    <t>indigne</t>
  </si>
  <si>
    <t>Intox</t>
  </si>
  <si>
    <t>Fake</t>
  </si>
  <si>
    <t>Menteur</t>
  </si>
  <si>
    <t>Heureusement que le ridicule ne tue pas</t>
  </si>
  <si>
    <t>Populisme</t>
  </si>
  <si>
    <t>Niveau zéro</t>
  </si>
  <si>
    <t>moment récréatif sans objectivité</t>
  </si>
  <si>
    <t>Pas l'air si sérieux</t>
  </si>
  <si>
    <t xml:space="preserve">  🤮🤮🤮 </t>
  </si>
  <si>
    <t xml:space="preserve">  🤣la comédie Française fait son théâtre ... le glyphosate profite aux lobbyistes du milieu médical qui mange grace aux personnes atteintes de cancer, alors LaREM prolonge son utilisation 😈😈😈 </t>
  </si>
  <si>
    <t xml:space="preserve">  🤮🤮🤮🤮 </t>
  </si>
  <si>
    <t>Diffamation</t>
  </si>
  <si>
    <t>l'hérésie des bling-blings</t>
  </si>
  <si>
    <t>rossignolchri</t>
  </si>
  <si>
    <t>agroparistech</t>
  </si>
  <si>
    <t>Mentions</t>
  </si>
  <si>
    <t>RT @MacLesggy: Soutien total à @GeWoessner. Ingénieur agronome @AgroParisTech, animateur de e=m6, je m'exprime en mon âme et conscience, no…</t>
  </si>
  <si>
    <t>https://twitter.com/#!/rossignolchri/status/1090446503460642816</t>
  </si>
  <si>
    <t>1090446503460642816</t>
  </si>
  <si>
    <t>gewoessner</t>
  </si>
  <si>
    <t>maclesggy</t>
  </si>
  <si>
    <t>antoine_grasser</t>
  </si>
  <si>
    <t>lejdd</t>
  </si>
  <si>
    <t>RT @Philoulyon: @FrancoisArnoux @FranceDimanche @EliseLucet J’espère juste que Julie Gayet a lu @leJDD car il y a une journaliste qui fait…</t>
  </si>
  <si>
    <t>https://twitter.com/#!/antoine_grasser/status/1090480187647672321</t>
  </si>
  <si>
    <t>1090480187647672321</t>
  </si>
  <si>
    <t>eliselucet</t>
  </si>
  <si>
    <t>francedimanche</t>
  </si>
  <si>
    <t>francoisarnoux</t>
  </si>
  <si>
    <t>philoulyon</t>
  </si>
  <si>
    <t>g3erthelot</t>
  </si>
  <si>
    <t>emma_ducros</t>
  </si>
  <si>
    <t>RT @jbvioix: Fils d'agriculteur, auteur d'une thèse appliquée à l'agriculture de précision, je soutiens @GeWoessner et @emma_ducros  dans l…</t>
  </si>
  <si>
    <t>https://twitter.com/#!/g3erthelot/status/1090486624272764929</t>
  </si>
  <si>
    <t>1090486624272764929</t>
  </si>
  <si>
    <t>jbvioix</t>
  </si>
  <si>
    <t>philippe_jehan</t>
  </si>
  <si>
    <t>https://twitter.com/#!/philippe_jehan/status/1090486914833149953</t>
  </si>
  <si>
    <t>1090486914833149953</t>
  </si>
  <si>
    <t>aurelienchemier</t>
  </si>
  <si>
    <t>https://twitter.com/#!/aurelienchemier/status/1090492932539461632</t>
  </si>
  <si>
    <t>1090492932539461632</t>
  </si>
  <si>
    <t>laurent32579018</t>
  </si>
  <si>
    <t>RT @AMNuyttens: Naturellement je #soutienGW. Les infos que @GeWoessner distille sont vérifiables,sans complaisance. C’est ce que j’attends…</t>
  </si>
  <si>
    <t>soutienGW</t>
  </si>
  <si>
    <t>https://twitter.com/#!/laurent32579018/status/1090500907870158848</t>
  </si>
  <si>
    <t>1090500907870158848</t>
  </si>
  <si>
    <t>amnuyttens</t>
  </si>
  <si>
    <t>chemtraizer</t>
  </si>
  <si>
    <t>https://twitter.com/#!/chemtraizer/status/1090504511809040385</t>
  </si>
  <si>
    <t>1090504511809040385</t>
  </si>
  <si>
    <t>webdif</t>
  </si>
  <si>
    <t>evidencebbh</t>
  </si>
  <si>
    <t>RT @Evidencebbh: Mû exclusivement par le désir de promouvoir avec humour la pensée rationnelle, sceptique et scientifique, financé par pers…</t>
  </si>
  <si>
    <t>https://twitter.com/#!/webdif/status/1090512448870903809</t>
  </si>
  <si>
    <t>1090512448870903809</t>
  </si>
  <si>
    <t>normagintonic</t>
  </si>
  <si>
    <t>https://twitter.com/#!/normagintonic/status/1090512581947731970</t>
  </si>
  <si>
    <t>1090512581947731970</t>
  </si>
  <si>
    <t>monique_barret</t>
  </si>
  <si>
    <t>simoncarma</t>
  </si>
  <si>
    <t>RT @SimonCarma: Soutien total à @GeWoessner. Chirurgien, médecin, je m'exprime non pas pour défendre une quelconque industrie, mais parce q…</t>
  </si>
  <si>
    <t>https://twitter.com/#!/monique_barret/status/1090512526645911553</t>
  </si>
  <si>
    <t>1090512526645911553</t>
  </si>
  <si>
    <t>simplecorrect</t>
  </si>
  <si>
    <t>RT @SimpleCorrect: Et maintenant, ça pleurniche à la délation, alors que l'on ne fait que relever le comportement public odieux de certains…</t>
  </si>
  <si>
    <t>https://twitter.com/#!/monique_barret/status/1090511909428908032</t>
  </si>
  <si>
    <t>1090511909428908032</t>
  </si>
  <si>
    <t>plasmodioum</t>
  </si>
  <si>
    <t>RT @Plasmodioum: Sans changement radical, ce journalisme perdra tout crédit à la critique du genre de frasques évoquées supra. Il faut que…</t>
  </si>
  <si>
    <t>https://twitter.com/#!/monique_barret/status/1090512089549029377</t>
  </si>
  <si>
    <t>1090512089549029377</t>
  </si>
  <si>
    <t>RT @Ciainid: Ingénieur en informatique, je soutiens @GeWoessner car elle défend un journalisme respectueux des résultats de la recherche sc…</t>
  </si>
  <si>
    <t>https://twitter.com/#!/monique_barret/status/1090512312157519872</t>
  </si>
  <si>
    <t>1090512312157519872</t>
  </si>
  <si>
    <t>ciainid</t>
  </si>
  <si>
    <t>RT @JulienLacrx: Bien évidement je soutiens à 100% @GeWoessner !
Non toutes les opinions ne se valent pas, une opinion informée vaut mieux…</t>
  </si>
  <si>
    <t>https://twitter.com/#!/monique_barret/status/1090512382231830528</t>
  </si>
  <si>
    <t>1090512382231830528</t>
  </si>
  <si>
    <t>julienlacrx</t>
  </si>
  <si>
    <t>RT @SimpleCorrect: Je répète à nouveau tout mon #soutienGW à +@GeWoessner, notamment face à des journalistes qui ont décidé de se complaire…</t>
  </si>
  <si>
    <t>https://twitter.com/#!/monique_barret/status/1090512462636597253</t>
  </si>
  <si>
    <t>1090512462636597253</t>
  </si>
  <si>
    <t>lemonde_planete</t>
  </si>
  <si>
    <t>RT @29aatea: dans combien de temps @lemondefr et surtout @lemonde_planete  vont continuer à préférer l'idéologie à la réalité sur l'agricul…</t>
  </si>
  <si>
    <t>https://twitter.com/#!/monique_barret/status/1090512845098401792</t>
  </si>
  <si>
    <t>1090512845098401792</t>
  </si>
  <si>
    <t>lemondefr</t>
  </si>
  <si>
    <t>29aatea</t>
  </si>
  <si>
    <t>salex01_yt</t>
  </si>
  <si>
    <t>https://twitter.com/#!/salex01_yt/status/1090513757351149568</t>
  </si>
  <si>
    <t>1090513757351149568</t>
  </si>
  <si>
    <t>rduvont</t>
  </si>
  <si>
    <t>https://twitter.com/#!/rduvont/status/1090514484798672901</t>
  </si>
  <si>
    <t>1090514484798672901</t>
  </si>
  <si>
    <t>engue34</t>
  </si>
  <si>
    <t>croixchamaillot</t>
  </si>
  <si>
    <t>RT @CroixChamaillot: #soutienGW je suis agriculteur #bio je suis pour la vérité scientifique et contre l'opposition de nos Agricultures. Me…</t>
  </si>
  <si>
    <t>soutienGW bio</t>
  </si>
  <si>
    <t>https://twitter.com/#!/engue34/status/1090514565606096896</t>
  </si>
  <si>
    <t>1090514565606096896</t>
  </si>
  <si>
    <t>alerteenvironne</t>
  </si>
  <si>
    <t>https://twitter.com/#!/alerteenvironne/status/1090518134077956101</t>
  </si>
  <si>
    <t>1090518134077956101</t>
  </si>
  <si>
    <t>waterlemon90</t>
  </si>
  <si>
    <t>https://twitter.com/#!/waterlemon90/status/1090518323375284224</t>
  </si>
  <si>
    <t>1090518323375284224</t>
  </si>
  <si>
    <t>pinonmaxime</t>
  </si>
  <si>
    <t>univlyon1</t>
  </si>
  <si>
    <t>RT @macerwan: Enseignant-chercheur en biologie @UnivLyon1, je veux que l’information de presse et TV soit basée sur des faits réels et véri…</t>
  </si>
  <si>
    <t>https://twitter.com/#!/pinonmaxime/status/1090521795185258496</t>
  </si>
  <si>
    <t>1090521795185258496</t>
  </si>
  <si>
    <t>macerwan</t>
  </si>
  <si>
    <t>eetted</t>
  </si>
  <si>
    <t>https://twitter.com/#!/eetted/status/1090523336440991745</t>
  </si>
  <si>
    <t>1090523336440991745</t>
  </si>
  <si>
    <t>fobasile</t>
  </si>
  <si>
    <t>https://twitter.com/#!/fobasile/status/1090523662787190784</t>
  </si>
  <si>
    <t>1090523662787190784</t>
  </si>
  <si>
    <t>baptistemenon</t>
  </si>
  <si>
    <t>https://twitter.com/#!/baptistemenon/status/1090526324597362688</t>
  </si>
  <si>
    <t>1090526324597362688</t>
  </si>
  <si>
    <t>nq1r0d</t>
  </si>
  <si>
    <t>le_re</t>
  </si>
  <si>
    <t>RT @Evidencebbh: @science__4__all @HygieneMentale @MrSamTV @TroncheBiais @AstronoGeek @chatsceptique @PLedebut @myceliums @Ascl_Pios @Le_Re…</t>
  </si>
  <si>
    <t>https://twitter.com/#!/nq1r0d/status/1090527601205149700</t>
  </si>
  <si>
    <t>1090527601205149700</t>
  </si>
  <si>
    <t>ascl_pios</t>
  </si>
  <si>
    <t>myceliums</t>
  </si>
  <si>
    <t>pledebut</t>
  </si>
  <si>
    <t>chatsceptique</t>
  </si>
  <si>
    <t>astronogeek</t>
  </si>
  <si>
    <t>tronchebiais</t>
  </si>
  <si>
    <t>mrsamtv</t>
  </si>
  <si>
    <t>hygienementale</t>
  </si>
  <si>
    <t>science__4__all</t>
  </si>
  <si>
    <t>anselmebatrice</t>
  </si>
  <si>
    <t>https://twitter.com/#!/anselmebatrice/status/1090534910576738304</t>
  </si>
  <si>
    <t>1090534910576738304</t>
  </si>
  <si>
    <t>astouff</t>
  </si>
  <si>
    <t>https://twitter.com/#!/astouff/status/1090535816248610816</t>
  </si>
  <si>
    <t>1090535816248610816</t>
  </si>
  <si>
    <t>scaburet</t>
  </si>
  <si>
    <t>RT @qffwffq: Le texte intégral de @GeWoessner 
#soutienGW 
Une leçon contre un pseudo journalisme qui n'est rien d'autre qu'un obscuranti…</t>
  </si>
  <si>
    <t>https://twitter.com/#!/scaburet/status/1090539451292495872</t>
  </si>
  <si>
    <t>1090539451292495872</t>
  </si>
  <si>
    <t>qffwffq</t>
  </si>
  <si>
    <t>chevaldireamame</t>
  </si>
  <si>
    <t>herve_29</t>
  </si>
  <si>
    <t>RT @herve_29: #soutienGW. Pour citer Michel Serres, dans une interview au journal suisse Le Temps : “Ceux qui ont la parole aujourd’hui son…</t>
  </si>
  <si>
    <t>https://twitter.com/#!/chevaldireamame/status/1090539679856951296</t>
  </si>
  <si>
    <t>1090539679856951296</t>
  </si>
  <si>
    <t>RT @julienlag: Soutien à @GeWoessner et à la raison. Doctorant en génétique humaine et aucun conflit d'intérêt à déclarer...  #soutienGW ht…</t>
  </si>
  <si>
    <t>https://twitter.com/#!/chevaldireamame/status/1090539991242031104</t>
  </si>
  <si>
    <t>1090539991242031104</t>
  </si>
  <si>
    <t>julienlag</t>
  </si>
  <si>
    <t>chrrousseau</t>
  </si>
  <si>
    <t>biomanu59</t>
  </si>
  <si>
    <t>RT @BIOmanu59: #Agriculteur #apiculteur #bio 
Les #informations doivent passer par le prisme de La #Connaissance #ecole #formation pour #co…</t>
  </si>
  <si>
    <t>Agriculteur apiculteur bio informations Connaissance ecole formation</t>
  </si>
  <si>
    <t>https://twitter.com/#!/chrrousseau/status/1090508260958969856</t>
  </si>
  <si>
    <t>1090508260958969856</t>
  </si>
  <si>
    <t>RT @PAL020851: Soutien total à @GeWoessner, @emma_ducros et tous les autres journaliste qui s'appuient sur les études scientifiques sérieus…</t>
  </si>
  <si>
    <t>https://twitter.com/#!/chrrousseau/status/1090543243547291648</t>
  </si>
  <si>
    <t>1090543243547291648</t>
  </si>
  <si>
    <t>pal020851</t>
  </si>
  <si>
    <t>belouga1975</t>
  </si>
  <si>
    <t>https://twitter.com/#!/belouga1975/status/1090557608845602817</t>
  </si>
  <si>
    <t>1090557608845602817</t>
  </si>
  <si>
    <t>baptistedupin37</t>
  </si>
  <si>
    <t>https://twitter.com/#!/baptistedupin37/status/1090562965944889345</t>
  </si>
  <si>
    <t>1090562965944889345</t>
  </si>
  <si>
    <t>alexissevellec</t>
  </si>
  <si>
    <t>https://twitter.com/#!/alexissevellec/status/1090563015043362817</t>
  </si>
  <si>
    <t>1090563015043362817</t>
  </si>
  <si>
    <t>jm_ferrier</t>
  </si>
  <si>
    <t>https://twitter.com/#!/jm_ferrier/status/1090564814718595072</t>
  </si>
  <si>
    <t>1090564814718595072</t>
  </si>
  <si>
    <t>moschitolain</t>
  </si>
  <si>
    <t>https://twitter.com/#!/moschitolain/status/1090570744441069569</t>
  </si>
  <si>
    <t>1090570744441069569</t>
  </si>
  <si>
    <t>veroniquelorin</t>
  </si>
  <si>
    <t>https://twitter.com/#!/veroniquelorin/status/1090571063900160000</t>
  </si>
  <si>
    <t>1090571063900160000</t>
  </si>
  <si>
    <t>maxthevworld</t>
  </si>
  <si>
    <t>https://twitter.com/#!/maxthevworld/status/1090579770797105152</t>
  </si>
  <si>
    <t>1090579770797105152</t>
  </si>
  <si>
    <t>sekijyra</t>
  </si>
  <si>
    <t>https://twitter.com/#!/sekijyra/status/1090585011223449600</t>
  </si>
  <si>
    <t>1090585011223449600</t>
  </si>
  <si>
    <t>cainheleverok</t>
  </si>
  <si>
    <t>https://twitter.com/#!/cainheleverok/status/1090603647900233728</t>
  </si>
  <si>
    <t>1090603647900233728</t>
  </si>
  <si>
    <t>delphine_d</t>
  </si>
  <si>
    <t>matt_fdc</t>
  </si>
  <si>
    <t>RT @rageousB: @RemDumDum @matt_fdc @Damkyan_Omega Ça remonte à bien + loin !
Dès les premières pérégrinations de MMR sur le site d'ARTE ils…</t>
  </si>
  <si>
    <t>https://twitter.com/#!/delphine_d/status/1090605484682432519</t>
  </si>
  <si>
    <t>1090605484682432519</t>
  </si>
  <si>
    <t>rageousb</t>
  </si>
  <si>
    <t>https://twitter.com/#!/delphine_d/status/1090605814182801410</t>
  </si>
  <si>
    <t>1090605814182801410</t>
  </si>
  <si>
    <t>https://twitter.com/#!/delphine_d/status/1090604678793052160</t>
  </si>
  <si>
    <t>1090604678793052160</t>
  </si>
  <si>
    <t>damkyan_omega</t>
  </si>
  <si>
    <t>remdumdum</t>
  </si>
  <si>
    <t>https://twitter.com/#!/delphine_d/status/1090605735078178816</t>
  </si>
  <si>
    <t>1090605735078178816</t>
  </si>
  <si>
    <t>s_chenevier</t>
  </si>
  <si>
    <t>https://twitter.com/#!/s_chenevier/status/1090606386680078336</t>
  </si>
  <si>
    <t>1090606386680078336</t>
  </si>
  <si>
    <t>ckln00</t>
  </si>
  <si>
    <t>https://twitter.com/#!/ckln00/status/1090606633124802563</t>
  </si>
  <si>
    <t>1090606633124802563</t>
  </si>
  <si>
    <t>bdherouville</t>
  </si>
  <si>
    <t>https://twitter.com/#!/bdherouville/status/1090613154160279553</t>
  </si>
  <si>
    <t>1090613154160279553</t>
  </si>
  <si>
    <t>olivrius</t>
  </si>
  <si>
    <t>https://twitter.com/#!/olivrius/status/1090615263924490241</t>
  </si>
  <si>
    <t>1090615263924490241</t>
  </si>
  <si>
    <t>asenar</t>
  </si>
  <si>
    <t>https://twitter.com/#!/asenar/status/1090619880456548352</t>
  </si>
  <si>
    <t>1090619880456548352</t>
  </si>
  <si>
    <t>jonathanmoret</t>
  </si>
  <si>
    <t>https://twitter.com/#!/jonathanmoret/status/1090628170628370434</t>
  </si>
  <si>
    <t>1090628170628370434</t>
  </si>
  <si>
    <t>perfectgreg</t>
  </si>
  <si>
    <t>https://twitter.com/#!/perfectgreg/status/1090631042539704321</t>
  </si>
  <si>
    <t>1090631042539704321</t>
  </si>
  <si>
    <t>labonne_herve</t>
  </si>
  <si>
    <t>RT @AnneVcte: @HT_Glt @agritof80 @GeWoessner Comprenez qu'à ce stade il ne s'agit plus de glyphosate, la plupart des personnes qui s'exprim…</t>
  </si>
  <si>
    <t>https://twitter.com/#!/labonne_herve/status/1090633961309720576</t>
  </si>
  <si>
    <t>1090633961309720576</t>
  </si>
  <si>
    <t>agritof80</t>
  </si>
  <si>
    <t>ht_glt</t>
  </si>
  <si>
    <t>annevcte</t>
  </si>
  <si>
    <t>clement444yves</t>
  </si>
  <si>
    <t>https://twitter.com/#!/clement444yves/status/1090636967312801795</t>
  </si>
  <si>
    <t>1090636967312801795</t>
  </si>
  <si>
    <t>virgile_klamp</t>
  </si>
  <si>
    <t>https://twitter.com/#!/virgile_klamp/status/1090638589678051328</t>
  </si>
  <si>
    <t>1090638589678051328</t>
  </si>
  <si>
    <t>vince_desrumaux</t>
  </si>
  <si>
    <t>RT @emma_ducros: Journaliste, ce n'est pas une entreprise ou une molécule que je défends. C'est la rigueur, l'indépendance d'esprit. C'est…</t>
  </si>
  <si>
    <t>https://twitter.com/#!/vince_desrumaux/status/1090649456603729922</t>
  </si>
  <si>
    <t>1090649456603729922</t>
  </si>
  <si>
    <t>krelix</t>
  </si>
  <si>
    <t>https://twitter.com/#!/krelix/status/1090655240876105729</t>
  </si>
  <si>
    <t>1090655240876105729</t>
  </si>
  <si>
    <t>franckpellerin</t>
  </si>
  <si>
    <t>https://twitter.com/#!/franckpellerin/status/1090659034812817409</t>
  </si>
  <si>
    <t>1090659034812817409</t>
  </si>
  <si>
    <t>revolution_fr</t>
  </si>
  <si>
    <t>ggaulier</t>
  </si>
  <si>
    <t>RT @ggaulier: Soutien à @GeWoessner 
Chercheur, enseignant, élu local inquiet de voir la science maltraitée dans le débat public, je m'exp…</t>
  </si>
  <si>
    <t>https://twitter.com/#!/revolution_fr/status/1090661227523723264</t>
  </si>
  <si>
    <t>1090661227523723264</t>
  </si>
  <si>
    <t>pat2816</t>
  </si>
  <si>
    <t>https://twitter.com/#!/pat2816/status/1090667805513601025</t>
  </si>
  <si>
    <t>1090667805513601025</t>
  </si>
  <si>
    <t>sledoare</t>
  </si>
  <si>
    <t>https://twitter.com/#!/sledoare/status/1090667968193851392</t>
  </si>
  <si>
    <t>1090667968193851392</t>
  </si>
  <si>
    <t>i_lesage</t>
  </si>
  <si>
    <t>nicolasjander</t>
  </si>
  <si>
    <t>RT @NicolasJander: Un peu de rigueur journalistique et scientifique c’est sûr que ça tranche avec le sensationnalisme d’Elise Lucet #Soutie…</t>
  </si>
  <si>
    <t>https://twitter.com/#!/i_lesage/status/1090669077679562753</t>
  </si>
  <si>
    <t>1090669077679562753</t>
  </si>
  <si>
    <t>dg_institut</t>
  </si>
  <si>
    <t>https://twitter.com/#!/dg_institut/status/1090669582329806855</t>
  </si>
  <si>
    <t>1090669582329806855</t>
  </si>
  <si>
    <t>cisaci</t>
  </si>
  <si>
    <t>jeanmichelcatin</t>
  </si>
  <si>
    <t>RT @JeanMichelCatin: La polémique autour Envoyé Spécial “Glyphosate : comment s’en sortir ?” montre 2 journalismes: l’un militant (au sens…</t>
  </si>
  <si>
    <t>https://twitter.com/#!/cisaci/status/1090522584129650688</t>
  </si>
  <si>
    <t>1090522584129650688</t>
  </si>
  <si>
    <t>https://twitter.com/#!/cisaci/status/1090679503888760833</t>
  </si>
  <si>
    <t>1090679503888760833</t>
  </si>
  <si>
    <t>blondeau_anne</t>
  </si>
  <si>
    <t>https://twitter.com/#!/blondeau_anne/status/1090692150885527553</t>
  </si>
  <si>
    <t>1090692150885527553</t>
  </si>
  <si>
    <t>leclercemmanuel</t>
  </si>
  <si>
    <t>https://twitter.com/#!/leclercemmanuel/status/1090694583024005121</t>
  </si>
  <si>
    <t>1090694583024005121</t>
  </si>
  <si>
    <t>lhottegreg</t>
  </si>
  <si>
    <t>sebweyk</t>
  </si>
  <si>
    <t>RT @SebWeyk: #soutienGW Soutien total à @GeWoessner. Ingénieur agronome,  je m'exprime en mon âme et conscience, non pour défendre une molé…</t>
  </si>
  <si>
    <t>https://twitter.com/#!/lhottegreg/status/1090708474768605201</t>
  </si>
  <si>
    <t>1090708474768605201</t>
  </si>
  <si>
    <t>aimrock03</t>
  </si>
  <si>
    <t>https://twitter.com/#!/aimrock03/status/1090712316075786242</t>
  </si>
  <si>
    <t>1090712316075786242</t>
  </si>
  <si>
    <t>michaelmickha</t>
  </si>
  <si>
    <t>stef028</t>
  </si>
  <si>
    <t>RT @stef028: En tant que psychologue ayant une approche scientifique, evidence based, j'apporte tout mon soutien à @GeWoessner. Pour enfin…</t>
  </si>
  <si>
    <t>https://twitter.com/#!/michaelmickha/status/1090712476377849857</t>
  </si>
  <si>
    <t>1090712476377849857</t>
  </si>
  <si>
    <t>https://twitter.com/#!/michaelmickha/status/1090548210265919488</t>
  </si>
  <si>
    <t>1090548210265919488</t>
  </si>
  <si>
    <t>acadfreedom</t>
  </si>
  <si>
    <t>https://twitter.com/#!/acadfreedom/status/1090720388923998223</t>
  </si>
  <si>
    <t>1090720388923998223</t>
  </si>
  <si>
    <t>kinou8409</t>
  </si>
  <si>
    <t>guillaume_hb</t>
  </si>
  <si>
    <t>RT @Guillaume_HB: Je ne sais même pas dans quelle genre d'époque j'aurais pu estimer indispensable d'avoir à soutenir les propos d'une jour…</t>
  </si>
  <si>
    <t>https://twitter.com/#!/kinou8409/status/1090735302531055622</t>
  </si>
  <si>
    <t>1090735302531055622</t>
  </si>
  <si>
    <t>https://twitter.com/#!/kinou8409/status/1090496049750380544</t>
  </si>
  <si>
    <t>1090496049750380544</t>
  </si>
  <si>
    <t>maximebarus</t>
  </si>
  <si>
    <t>https://twitter.com/#!/maximebarus/status/1090736135696015360</t>
  </si>
  <si>
    <t>1090736135696015360</t>
  </si>
  <si>
    <t>sansuiso</t>
  </si>
  <si>
    <t>https://twitter.com/#!/sansuiso/status/1090740617251090433</t>
  </si>
  <si>
    <t>1090740617251090433</t>
  </si>
  <si>
    <t>joel_perrocheau</t>
  </si>
  <si>
    <t>https://twitter.com/#!/joel_perrocheau/status/1090744708228435976</t>
  </si>
  <si>
    <t>1090744708228435976</t>
  </si>
  <si>
    <t>jdesmaz</t>
  </si>
  <si>
    <t>https://twitter.com/#!/jdesmaz/status/1090781688068796416</t>
  </si>
  <si>
    <t>1090781688068796416</t>
  </si>
  <si>
    <t>philloufr</t>
  </si>
  <si>
    <t>https://twitter.com/#!/philloufr/status/1090845752081989632</t>
  </si>
  <si>
    <t>1090845752081989632</t>
  </si>
  <si>
    <t>gigiotef1</t>
  </si>
  <si>
    <t>https://twitter.com/#!/gigiotef1/status/1090848348368719872</t>
  </si>
  <si>
    <t>1090848348368719872</t>
  </si>
  <si>
    <t>alexcastagne82</t>
  </si>
  <si>
    <t>https://twitter.com/#!/alexcastagne82/status/1090855417100595200</t>
  </si>
  <si>
    <t>1090855417100595200</t>
  </si>
  <si>
    <t>relderaie</t>
  </si>
  <si>
    <t>ssoumier</t>
  </si>
  <si>
    <t>RT @alain_co: Le coup de gueule du patron de Cellectis voyant une salière "sans OGM". Relayé par @ssoumier qui visiblement a réagi à #souti…</t>
  </si>
  <si>
    <t>https://twitter.com/#!/relderaie/status/1090864342961143809</t>
  </si>
  <si>
    <t>1090864342961143809</t>
  </si>
  <si>
    <t>alain_co</t>
  </si>
  <si>
    <t>gregoryguilbert</t>
  </si>
  <si>
    <t>RT @Biorev3: #LettreAElise
Si j'ai des résultats intéressants, je verrai avec @GeWoessner.
Les chercheurs ont un job, et ça n'est pas de…</t>
  </si>
  <si>
    <t>LettreAElise</t>
  </si>
  <si>
    <t>https://twitter.com/#!/gregoryguilbert/status/1090868979801968640</t>
  </si>
  <si>
    <t>1090868979801968640</t>
  </si>
  <si>
    <t>biorev3</t>
  </si>
  <si>
    <t>pimuusu</t>
  </si>
  <si>
    <t>https://twitter.com/#!/pimuusu/status/1090493670569140224</t>
  </si>
  <si>
    <t>1090493670569140224</t>
  </si>
  <si>
    <t>https://twitter.com/#!/pimuusu/status/1090495952136343552</t>
  </si>
  <si>
    <t>1090495952136343552</t>
  </si>
  <si>
    <t>https://twitter.com/#!/pimuusu/status/1090872201534992385</t>
  </si>
  <si>
    <t>1090872201534992385</t>
  </si>
  <si>
    <t>e_punctatus</t>
  </si>
  <si>
    <t>tristankamin</t>
  </si>
  <si>
    <t>RT @TristanKamin: Une journaliste excédée du journalisme. Du corporatisme. De la défiance de la population envers les journalistes, des jou…</t>
  </si>
  <si>
    <t>https://twitter.com/#!/e_punctatus/status/1090879571484860416</t>
  </si>
  <si>
    <t>1090879571484860416</t>
  </si>
  <si>
    <t>buchebuche561</t>
  </si>
  <si>
    <t>ktombre</t>
  </si>
  <si>
    <t>RT @KTombre: Soutien total #soutienGW
Il est grand temps, en espérant qu’il ne soit pas trop tard, de rappeler que la vérité scientifique s…</t>
  </si>
  <si>
    <t>https://twitter.com/#!/buchebuche561/status/1090886509127979008</t>
  </si>
  <si>
    <t>1090886509127979008</t>
  </si>
  <si>
    <t>68_busch</t>
  </si>
  <si>
    <t>https://twitter.com/#!/68_busch/status/1090535197316136960</t>
  </si>
  <si>
    <t>1090535197316136960</t>
  </si>
  <si>
    <t>https://twitter.com/#!/68_busch/status/1090890361164181504</t>
  </si>
  <si>
    <t>1090890361164181504</t>
  </si>
  <si>
    <t>xlouchet</t>
  </si>
  <si>
    <t>https://twitter.com/#!/xlouchet/status/1090901647113551872</t>
  </si>
  <si>
    <t>1090901647113551872</t>
  </si>
  <si>
    <t>eliadus</t>
  </si>
  <si>
    <t>https://twitter.com/#!/eliadus/status/1090941095452790784</t>
  </si>
  <si>
    <t>1090941095452790784</t>
  </si>
  <si>
    <t>anaelbibard</t>
  </si>
  <si>
    <t>mafortepoitrine</t>
  </si>
  <si>
    <t>Replies to</t>
  </si>
  <si>
    <t>@MaFortePoitrine Preuve que le #soutienGW est populaire sur Twitter 😅</t>
  </si>
  <si>
    <t>https://twitter.com/#!/anaelbibard/status/1090942122503606272</t>
  </si>
  <si>
    <t>1090942122503606272</t>
  </si>
  <si>
    <t>fastier_antony</t>
  </si>
  <si>
    <t>RT @paslap: RT @KSegal: Total soutien à une courageuse consœur, @GeWoessner, insultée parce qu'elle fait son boulot. L'écologie est un suje…</t>
  </si>
  <si>
    <t>https://twitter.com/#!/fastier_antony/status/1090942454470201345</t>
  </si>
  <si>
    <t>1090942454470201345</t>
  </si>
  <si>
    <t>ksegal</t>
  </si>
  <si>
    <t>paslap</t>
  </si>
  <si>
    <t>cafuccio</t>
  </si>
  <si>
    <t>RT @herve_29: références de cette interview de Michel Serres plein de bon sens, pour la promotion de son livre, "cétait mieux avant" : http…</t>
  </si>
  <si>
    <t>https://twitter.com/#!/cafuccio/status/1090951121571590144</t>
  </si>
  <si>
    <t>1090951121571590144</t>
  </si>
  <si>
    <t>silvere_aaane</t>
  </si>
  <si>
    <t>Tweet</t>
  </si>
  <si>
    <t>Je viens de remarquer que l'anagramme de Stéphane #Foucart est Stéphane Foutraque. Je vous offre la blague en échan… https://t.co/aJzKRGBjyb</t>
  </si>
  <si>
    <t>https://twitter.com/i/web/status/1090953669863002112</t>
  </si>
  <si>
    <t>twitter.com</t>
  </si>
  <si>
    <t>Foucart</t>
  </si>
  <si>
    <t>https://twitter.com/#!/silvere_aaane/status/1090953669863002112</t>
  </si>
  <si>
    <t>1090953669863002112</t>
  </si>
  <si>
    <t>auto_math</t>
  </si>
  <si>
    <t>Parce que les nitrates dans le caca de cochon c'est pas chimique peut-être? Et le carbonne dans les brulis c'est pa… https://t.co/Vw6t8ZyABa</t>
  </si>
  <si>
    <t>https://twitter.com/i/web/status/1090982519158251520</t>
  </si>
  <si>
    <t>https://twitter.com/#!/auto_math/status/1090982519158251520</t>
  </si>
  <si>
    <t>1090982519158251520</t>
  </si>
  <si>
    <t>veroniquebail</t>
  </si>
  <si>
    <t>RT @podeus69: @lemondefr Allez voir sur cette liste https://t.co/gnSCRYr1YV, allez voir #soutienGW. Il ne s'agit pas de Monsanto mais de sc…</t>
  </si>
  <si>
    <t>https://twitter.com/podeus69/lists/les-bannies-de-foucart1/members</t>
  </si>
  <si>
    <t>https://twitter.com/#!/veroniquebail/status/1090984201694912513</t>
  </si>
  <si>
    <t>1090984201694912513</t>
  </si>
  <si>
    <t>podeus69</t>
  </si>
  <si>
    <t>bazancien</t>
  </si>
  <si>
    <t>RT @PierrePopineau: Soutien à @GeWoessner 
Ingénieur statisticien, j'en ai marre qu'on interprète les chiffres n'importe comment.
Le manque…</t>
  </si>
  <si>
    <t>https://twitter.com/#!/bazancien/status/1090991014821724160</t>
  </si>
  <si>
    <t>1090991014821724160</t>
  </si>
  <si>
    <t>pierrepopineau</t>
  </si>
  <si>
    <t>gillesbeltra</t>
  </si>
  <si>
    <t>afao94</t>
  </si>
  <si>
    <t>RT @afao94: L’inculture scientifique laisse aujourd’hui la porte ouverte à tous les abus et tromperies. Coup de gueule d’un chercheur trava…</t>
  </si>
  <si>
    <t>https://twitter.com/#!/gillesbeltra/status/1091008058912894977</t>
  </si>
  <si>
    <t>1091008058912894977</t>
  </si>
  <si>
    <t>gaby_wald</t>
  </si>
  <si>
    <t>https://twitter.com/#!/gaby_wald/status/1091012307176574977</t>
  </si>
  <si>
    <t>1091012307176574977</t>
  </si>
  <si>
    <t>https://twitter.com/#!/gaby_wald/status/1091012320707469312</t>
  </si>
  <si>
    <t>1091012320707469312</t>
  </si>
  <si>
    <t>https://twitter.com/#!/gaby_wald/status/1091012400629846016</t>
  </si>
  <si>
    <t>1091012400629846016</t>
  </si>
  <si>
    <t>romain_labas</t>
  </si>
  <si>
    <t>cellectis</t>
  </si>
  <si>
    <t>Merci André Choulika @cellectis #soutienGW #ScienceRocks https://t.co/o5GZRuvy41</t>
  </si>
  <si>
    <t>https://twitter.com/bfmbusiness/status/1089803753216229377</t>
  </si>
  <si>
    <t>soutienGW ScienceRocks</t>
  </si>
  <si>
    <t>https://twitter.com/#!/romain_labas/status/1091016177541758976</t>
  </si>
  <si>
    <t>1091016177541758976</t>
  </si>
  <si>
    <t>arn_adn</t>
  </si>
  <si>
    <t>https://twitter.com/#!/arn_adn/status/1091027132556427264</t>
  </si>
  <si>
    <t>1091027132556427264</t>
  </si>
  <si>
    <t>doudoche</t>
  </si>
  <si>
    <t>RT @Nichoax: Mais il faut savoir que @lemondefr n'est pas le plus rigoureux dans le domaine de la "science" (loin de là !).
Plutôt voir du…</t>
  </si>
  <si>
    <t>https://twitter.com/#!/doudoche/status/1091052952893169664</t>
  </si>
  <si>
    <t>1091052952893169664</t>
  </si>
  <si>
    <t>nichoax</t>
  </si>
  <si>
    <t>adonis02325933</t>
  </si>
  <si>
    <t>@EliseLucet Bonsoir Madame , excusez-moi de vous déranger ..... Oui , j'ai été témoin de ce type de programme par M… https://t.co/uJmqW8DMRe</t>
  </si>
  <si>
    <t>https://twitter.com/i/web/status/1091053336609128450</t>
  </si>
  <si>
    <t>https://twitter.com/#!/adonis02325933/status/1091053336609128450</t>
  </si>
  <si>
    <t>1091053336609128450</t>
  </si>
  <si>
    <t>tcitron</t>
  </si>
  <si>
    <t>https://twitter.com/#!/tcitron/status/1091061487135846400</t>
  </si>
  <si>
    <t>1091061487135846400</t>
  </si>
  <si>
    <t>grodierpro</t>
  </si>
  <si>
    <t>unilasalle_fr</t>
  </si>
  <si>
    <t>RT @Deffmatth: Soutien total à @GeWoessner! Ingénieur en agriculture @UniLaSalle_fr et agriculteur, je milite pour faire reconnaître la sci…</t>
  </si>
  <si>
    <t>https://twitter.com/#!/grodierpro/status/1091065563798011904</t>
  </si>
  <si>
    <t>1091065563798011904</t>
  </si>
  <si>
    <t>deffmatth</t>
  </si>
  <si>
    <t>caroline76966</t>
  </si>
  <si>
    <t>https://twitter.com/#!/caroline76966/status/1090513519882186753</t>
  </si>
  <si>
    <t>1090513519882186753</t>
  </si>
  <si>
    <t>https://twitter.com/#!/caroline76966/status/1090633196973248518</t>
  </si>
  <si>
    <t>1090633196973248518</t>
  </si>
  <si>
    <t>https://twitter.com/#!/caroline76966/status/1090644273253543936</t>
  </si>
  <si>
    <t>1090644273253543936</t>
  </si>
  <si>
    <t>https://twitter.com/#!/caroline76966/status/1091069397219926018</t>
  </si>
  <si>
    <t>1091069397219926018</t>
  </si>
  <si>
    <t>petatjm</t>
  </si>
  <si>
    <t>https://twitter.com/#!/petatjm/status/1090610136161443840</t>
  </si>
  <si>
    <t>1090610136161443840</t>
  </si>
  <si>
    <t>https://twitter.com/#!/petatjm/status/1091071822269943808</t>
  </si>
  <si>
    <t>1091071822269943808</t>
  </si>
  <si>
    <t>arseneahouansou</t>
  </si>
  <si>
    <t>atheeiv</t>
  </si>
  <si>
    <t>RT @AtheeIV: Cette lamentable méthode de dénigrement qu'on croyait réservée aux pires oligophrènes de twitter a au moins ceci de remarquabl…</t>
  </si>
  <si>
    <t>https://twitter.com/#!/arseneahouansou/status/1091082117457551360</t>
  </si>
  <si>
    <t>1091082117457551360</t>
  </si>
  <si>
    <t>fixpir</t>
  </si>
  <si>
    <t>https://twitter.com/#!/fixpir/status/1090524445565952000</t>
  </si>
  <si>
    <t>1090524445565952000</t>
  </si>
  <si>
    <t>https://twitter.com/#!/fixpir/status/1091082339164278784</t>
  </si>
  <si>
    <t>1091082339164278784</t>
  </si>
  <si>
    <t>solarus0</t>
  </si>
  <si>
    <t>https://twitter.com/#!/solarus0/status/1091085270852743169</t>
  </si>
  <si>
    <t>1091085270852743169</t>
  </si>
  <si>
    <t>guy__moux</t>
  </si>
  <si>
    <t>#SoutienGW !!! Plus que jamais ! https://t.co/6PCeDuOYGc</t>
  </si>
  <si>
    <t>https://twitter.com/GeWoessner/status/1091085112144482306</t>
  </si>
  <si>
    <t>SoutienGW</t>
  </si>
  <si>
    <t>https://twitter.com/#!/guy__moux/status/1091086086829428736</t>
  </si>
  <si>
    <t>1091086086829428736</t>
  </si>
  <si>
    <t>cedricmidoux</t>
  </si>
  <si>
    <t>#soutienGW pour un journalisme basé sur la méthode scientifique ! https://t.co/W6z3LKkqIO</t>
  </si>
  <si>
    <t>https://twitter.com/qffwffq/status/1089267308332306432</t>
  </si>
  <si>
    <t>https://twitter.com/#!/cedricmidoux/status/1091089674901352448</t>
  </si>
  <si>
    <t>1091089674901352448</t>
  </si>
  <si>
    <t>rmontard</t>
  </si>
  <si>
    <t>Je suis #SoutienGW donc un troll de Monsanto selon @lemondefr , oui mais un troll de quelle catégorie précisément ?</t>
  </si>
  <si>
    <t>https://twitter.com/#!/rmontard/status/1091089995841130496</t>
  </si>
  <si>
    <t>1091089995841130496</t>
  </si>
  <si>
    <t>thibaud_jobert</t>
  </si>
  <si>
    <t>Je vous laisse juger par vous même des soi-disant trolls payés par #Monsanto, j'ai fait une petite liste rapide (il… https://t.co/brWAvjj1l7</t>
  </si>
  <si>
    <t>https://twitter.com/i/web/status/1091091591446577154</t>
  </si>
  <si>
    <t>Monsanto</t>
  </si>
  <si>
    <t>https://twitter.com/#!/thibaud_jobert/status/1091091591446577154</t>
  </si>
  <si>
    <t>1091091591446577154</t>
  </si>
  <si>
    <t>benoit_gregory</t>
  </si>
  <si>
    <t>https://twitter.com/#!/benoit_gregory/status/1091092780510863360</t>
  </si>
  <si>
    <t>1091092780510863360</t>
  </si>
  <si>
    <t>tibogd</t>
  </si>
  <si>
    <t>mllerquentin</t>
  </si>
  <si>
    <t>@altern_is @GeWoessner @fmbreon @AtheeIV @MllerQuentin Et je ne pense pas qu'il soit pertinent ou utile de faire sa… https://t.co/HPIqAY0ZPi</t>
  </si>
  <si>
    <t>https://twitter.com/i/web/status/1091094166346567681</t>
  </si>
  <si>
    <t>https://twitter.com/#!/tibogd/status/1091094166346567681</t>
  </si>
  <si>
    <t>1091094166346567681</t>
  </si>
  <si>
    <t>fmbreon</t>
  </si>
  <si>
    <t>altern_is</t>
  </si>
  <si>
    <t>acsenseursocial</t>
  </si>
  <si>
    <t>https://twitter.com/#!/acsenseursocial/status/1091099642878664704</t>
  </si>
  <si>
    <t>1091099642878664704</t>
  </si>
  <si>
    <t>christerak</t>
  </si>
  <si>
    <t>Prémonitoire, mais pas irréparable. Merci ! #soutienGW https://t.co/pSJB2v6K2X</t>
  </si>
  <si>
    <t>https://twitter.com/GeWoessner/status/1074079998464667649</t>
  </si>
  <si>
    <t>https://twitter.com/#!/christerak/status/1091103104035155969</t>
  </si>
  <si>
    <t>1091103104035155969</t>
  </si>
  <si>
    <t>winstoninan</t>
  </si>
  <si>
    <t>RT @AtheeIV: @GeWoessner @MllerQuentin Les personnes ayant utilisé le #soutienGW se comptent en centaines, la plupart du monde scientifique…</t>
  </si>
  <si>
    <t>https://twitter.com/#!/winstoninan/status/1091108114034765824</t>
  </si>
  <si>
    <t>1091108114034765824</t>
  </si>
  <si>
    <t>johnonsteem</t>
  </si>
  <si>
    <t>https://twitter.com/#!/johnonsteem/status/1091211517830316032</t>
  </si>
  <si>
    <t>1091211517830316032</t>
  </si>
  <si>
    <t>rv59268</t>
  </si>
  <si>
    <t>https://twitter.com/#!/rv59268/status/1091216887936106496</t>
  </si>
  <si>
    <t>1091216887936106496</t>
  </si>
  <si>
    <t>renaultya</t>
  </si>
  <si>
    <t>@GeWoessner @altern_is @fmbreon @AtheeIV @MllerQuentin Dites @MllerQuentin vous pouvez aussi verifier pour moi . #soutienGW</t>
  </si>
  <si>
    <t>https://twitter.com/#!/renaultya/status/1091219914038411264</t>
  </si>
  <si>
    <t>1091219914038411264</t>
  </si>
  <si>
    <t>damienameuil</t>
  </si>
  <si>
    <t>yvectx</t>
  </si>
  <si>
    <t>RT @YveCtx: Avec le hashtag #soutienGW
Parce que nous avons besoin d'arguments contradictoires.
Parce nous avons besoin de journalistes rig…</t>
  </si>
  <si>
    <t>https://twitter.com/#!/damienameuil/status/1090646101412245504</t>
  </si>
  <si>
    <t>1090646101412245504</t>
  </si>
  <si>
    <t>RT @Bathyscaf1: He bah quand on voit les commentaires il y a encore du boulot pour le #soutienGW
Poke @Damkyan_Omega https://t.co/F0SxEutS…</t>
  </si>
  <si>
    <t>https://twitter.com/#!/damienameuil/status/1090964424574332929</t>
  </si>
  <si>
    <t>1090964424574332929</t>
  </si>
  <si>
    <t>bathyscaf1</t>
  </si>
  <si>
    <t>https://twitter.com/#!/damienameuil/status/1091228792520146944</t>
  </si>
  <si>
    <t>1091228792520146944</t>
  </si>
  <si>
    <t>phlevig</t>
  </si>
  <si>
    <t>RT @fmbreon: @GeWoessner @AtheeIV @MllerQuentin A tous ceux qui échangent ici et qui apportent un #soutienGW , je vous suggére de rejoindre…</t>
  </si>
  <si>
    <t>https://twitter.com/#!/phlevig/status/1091232410296115200</t>
  </si>
  <si>
    <t>1091232410296115200</t>
  </si>
  <si>
    <t>fullintegr</t>
  </si>
  <si>
    <t>https://twitter.com/#!/fullintegr/status/1091073465275297794</t>
  </si>
  <si>
    <t>1091073465275297794</t>
  </si>
  <si>
    <t>https://twitter.com/#!/fullintegr/status/1091235291036303360</t>
  </si>
  <si>
    <t>1091235291036303360</t>
  </si>
  <si>
    <t>https://twitter.com/#!/fullintegr/status/1091238673230766080</t>
  </si>
  <si>
    <t>1091238673230766080</t>
  </si>
  <si>
    <t>adriencambillau</t>
  </si>
  <si>
    <t>https://twitter.com/#!/adriencambillau/status/1091241354590646274</t>
  </si>
  <si>
    <t>1091241354590646274</t>
  </si>
  <si>
    <t>portulan</t>
  </si>
  <si>
    <t>https://twitter.com/#!/portulan/status/1091243435380609024</t>
  </si>
  <si>
    <t>1091243435380609024</t>
  </si>
  <si>
    <t>arnaud_tribou</t>
  </si>
  <si>
    <t>https://twitter.com/#!/arnaud_tribou/status/1091244590445797377</t>
  </si>
  <si>
    <t>1091244590445797377</t>
  </si>
  <si>
    <t>ygrequel</t>
  </si>
  <si>
    <t>RT @Evidencebbh: Il semble opportun de rediffuser l'ep 47 avec 1 mois d'avance. 
En conseillant aux journalistes tentés par la rhétorique c…</t>
  </si>
  <si>
    <t>https://twitter.com/#!/ygrequel/status/1091245968723447808</t>
  </si>
  <si>
    <t>1091245968723447808</t>
  </si>
  <si>
    <t>@GeWoessner #soutienGW
Il faut tenir .Courage.</t>
  </si>
  <si>
    <t>https://twitter.com/#!/ygrequel/status/1091246391085674497</t>
  </si>
  <si>
    <t>1091246391085674497</t>
  </si>
  <si>
    <t>carryingbanner</t>
  </si>
  <si>
    <t>https://twitter.com/#!/carryingbanner/status/1091246776529666048</t>
  </si>
  <si>
    <t>1091246776529666048</t>
  </si>
  <si>
    <t>jeanpaul75</t>
  </si>
  <si>
    <t>https://twitter.com/#!/jeanpaul75/status/1091247545777565697</t>
  </si>
  <si>
    <t>1091247545777565697</t>
  </si>
  <si>
    <t>kilphrin</t>
  </si>
  <si>
    <t>https://twitter.com/#!/kilphrin/status/1091248197484335104</t>
  </si>
  <si>
    <t>1091248197484335104</t>
  </si>
  <si>
    <t>annedemarcillac</t>
  </si>
  <si>
    <t>https://twitter.com/#!/annedemarcillac/status/1090544784979226625</t>
  </si>
  <si>
    <t>1090544784979226625</t>
  </si>
  <si>
    <t>https://twitter.com/#!/annedemarcillac/status/1091248553714950144</t>
  </si>
  <si>
    <t>1091248553714950144</t>
  </si>
  <si>
    <t>penneldenis</t>
  </si>
  <si>
    <t>https://twitter.com/#!/penneldenis/status/1091250760053112833</t>
  </si>
  <si>
    <t>1091250760053112833</t>
  </si>
  <si>
    <t>cduroc</t>
  </si>
  <si>
    <t>https://twitter.com/#!/cduroc/status/1091251984915746816</t>
  </si>
  <si>
    <t>1091251984915746816</t>
  </si>
  <si>
    <t>dreaming_dreamy</t>
  </si>
  <si>
    <t>https://twitter.com/#!/dreaming_dreamy/status/1091254549795491841</t>
  </si>
  <si>
    <t>1091254549795491841</t>
  </si>
  <si>
    <t>mercier_clement</t>
  </si>
  <si>
    <t>https://twitter.com/#!/mercier_clement/status/1091255085634592768</t>
  </si>
  <si>
    <t>1091255085634592768</t>
  </si>
  <si>
    <t>nicolasrobaux</t>
  </si>
  <si>
    <t>https://twitter.com/#!/nicolasrobaux/status/1091255364761411584</t>
  </si>
  <si>
    <t>1091255364761411584</t>
  </si>
  <si>
    <t>marieamelie</t>
  </si>
  <si>
    <t>https://twitter.com/#!/marieamelie/status/1091255386760511488</t>
  </si>
  <si>
    <t>1091255386760511488</t>
  </si>
  <si>
    <t>thierrysto</t>
  </si>
  <si>
    <t>RT @fmbreon: @Evidencebbh @GeWoessner A tous ceux qui échangent ici et qui apportent un #soutienGW , je vous suggére de rejoindre @afis_sci…</t>
  </si>
  <si>
    <t>https://twitter.com/#!/thierrysto/status/1091255757092327424</t>
  </si>
  <si>
    <t>1091255757092327424</t>
  </si>
  <si>
    <t>delepauta</t>
  </si>
  <si>
    <t>Pas besoin d'en dire plus ! C'est si bien résumé que j'en pleurerais presque. Allez, on se donne tout ça comme modè… https://t.co/M8ndazWSZc</t>
  </si>
  <si>
    <t>https://twitter.com/i/web/status/1091258960793997312</t>
  </si>
  <si>
    <t>https://twitter.com/#!/delepauta/status/1091258960793997312</t>
  </si>
  <si>
    <t>1091258960793997312</t>
  </si>
  <si>
    <t>m4kn4sh</t>
  </si>
  <si>
    <t>@AtheeIV @GeWoessner J'espérais que ce soit juste une blague de mauvais goût... #soutienGW</t>
  </si>
  <si>
    <t>https://twitter.com/#!/m4kn4sh/status/1091115104849063938</t>
  </si>
  <si>
    <t>1091115104849063938</t>
  </si>
  <si>
    <t>https://twitter.com/#!/m4kn4sh/status/1091260648330350594</t>
  </si>
  <si>
    <t>1091260648330350594</t>
  </si>
  <si>
    <t>vorian_</t>
  </si>
  <si>
    <t>RT @dassa_ju: Une large communauté de scientifiques et sceptiques se sont alors positionnés en soutien de @GeWoessner et @emma_ducros à tra…</t>
  </si>
  <si>
    <t>https://twitter.com/#!/vorian_/status/1091270945485004800</t>
  </si>
  <si>
    <t>1091270945485004800</t>
  </si>
  <si>
    <t>dassa_ju</t>
  </si>
  <si>
    <t>titemoineau</t>
  </si>
  <si>
    <t>https://twitter.com/#!/titemoineau/status/1091272079708745728</t>
  </si>
  <si>
    <t>1091272079708745728</t>
  </si>
  <si>
    <t>maximelecourt</t>
  </si>
  <si>
    <t>clemblainindk</t>
  </si>
  <si>
    <t>@ClemBlainInDK Jète un oeil aux profils qui publient sous #soutienGW</t>
  </si>
  <si>
    <t>https://twitter.com/#!/maximelecourt/status/1091273557877972993</t>
  </si>
  <si>
    <t>1091273557877972993</t>
  </si>
  <si>
    <t>gau</t>
  </si>
  <si>
    <t>Bioinformaticien, je soutiens et supporte @GeWoessner. Rien n'excuse la désinformation, le mensonge, la propagation… https://t.co/fciLD9F691</t>
  </si>
  <si>
    <t>https://twitter.com/i/web/status/1091277782510985216</t>
  </si>
  <si>
    <t>https://twitter.com/#!/gau/status/1091277782510985216</t>
  </si>
  <si>
    <t>1091277782510985216</t>
  </si>
  <si>
    <t>strat_boi</t>
  </si>
  <si>
    <t>https://twitter.com/#!/strat_boi/status/1091278388218810369</t>
  </si>
  <si>
    <t>1091278388218810369</t>
  </si>
  <si>
    <t>prunerop2</t>
  </si>
  <si>
    <t>https://twitter.com/#!/prunerop2/status/1090515132520779776</t>
  </si>
  <si>
    <t>1090515132520779776</t>
  </si>
  <si>
    <t>https://twitter.com/#!/prunerop2/status/1091284100185505792</t>
  </si>
  <si>
    <t>1091284100185505792</t>
  </si>
  <si>
    <t>https://twitter.com/#!/prunerop2/status/1091284685949464576</t>
  </si>
  <si>
    <t>1091284685949464576</t>
  </si>
  <si>
    <t>hub_observateur</t>
  </si>
  <si>
    <t>https://twitter.com/#!/hub_observateur/status/1091289905957879809</t>
  </si>
  <si>
    <t>1091289905957879809</t>
  </si>
  <si>
    <t>dogob2a</t>
  </si>
  <si>
    <t>https://twitter.com/#!/dogob2a/status/1091293121026113538</t>
  </si>
  <si>
    <t>1091293121026113538</t>
  </si>
  <si>
    <t>msiinura</t>
  </si>
  <si>
    <t>samuellaurent</t>
  </si>
  <si>
    <t>@decodeurs  possible dé décoder le corporatisme journalistique (et celui de votre collègue @samuellaurent entre aut… https://t.co/t0oPWcpzqs</t>
  </si>
  <si>
    <t>https://twitter.com/i/web/status/1091293442775367681</t>
  </si>
  <si>
    <t>https://twitter.com/#!/msiinura/status/1091293442775367681</t>
  </si>
  <si>
    <t>1091293442775367681</t>
  </si>
  <si>
    <t>decodeurs</t>
  </si>
  <si>
    <t>gueguenpierrick</t>
  </si>
  <si>
    <t>https://twitter.com/#!/gueguenpierrick/status/1091295958086967297</t>
  </si>
  <si>
    <t>1091295958086967297</t>
  </si>
  <si>
    <t>ccileor</t>
  </si>
  <si>
    <t>https://twitter.com/#!/ccileor/status/1090671353643048961</t>
  </si>
  <si>
    <t>1090671353643048961</t>
  </si>
  <si>
    <t>https://twitter.com/#!/ccileor/status/1090989600137461760</t>
  </si>
  <si>
    <t>1090989600137461760</t>
  </si>
  <si>
    <t>Excellent thread. La lutte ne fait que commencer...#soutienGW https://t.co/K9TRWnCgLs</t>
  </si>
  <si>
    <t>https://twitter.com/dassa_ju/status/1091247129304158208</t>
  </si>
  <si>
    <t>https://twitter.com/#!/ccileor/status/1091296631968989184</t>
  </si>
  <si>
    <t>1091296631968989184</t>
  </si>
  <si>
    <t>fromscratch6</t>
  </si>
  <si>
    <t>https://twitter.com/#!/fromscratch6/status/1091296883547521025</t>
  </si>
  <si>
    <t>1091296883547521025</t>
  </si>
  <si>
    <t>kelticlago</t>
  </si>
  <si>
    <t>https://twitter.com/#!/kelticlago/status/1091298501349294080</t>
  </si>
  <si>
    <t>1091298501349294080</t>
  </si>
  <si>
    <t>zavie</t>
  </si>
  <si>
    <t>https://twitter.com/#!/zavie/status/1091301099250708480</t>
  </si>
  <si>
    <t>1091301099250708480</t>
  </si>
  <si>
    <t>pol4rb4se</t>
  </si>
  <si>
    <t>https://twitter.com/#!/pol4rb4se/status/1091303804757311488</t>
  </si>
  <si>
    <t>1091303804757311488</t>
  </si>
  <si>
    <t>mystelven</t>
  </si>
  <si>
    <t>https://twitter.com/#!/mystelven/status/1091315869089742848</t>
  </si>
  <si>
    <t>1091315869089742848</t>
  </si>
  <si>
    <t>aedius</t>
  </si>
  <si>
    <t>RT @agritof80: Alerte d'un journaliste du Canada :
#soutienGW
🔽🔽🔽 https://t.co/HWgtfzqrhR</t>
  </si>
  <si>
    <t>https://twitter.com/clicjf/status/1091313562981675008</t>
  </si>
  <si>
    <t>https://twitter.com/#!/aedius/status/1091316062837227521</t>
  </si>
  <si>
    <t>1091316062837227521</t>
  </si>
  <si>
    <t>pleinela</t>
  </si>
  <si>
    <t>https://twitter.com/#!/pleinela/status/1090511811789705216</t>
  </si>
  <si>
    <t>1090511811789705216</t>
  </si>
  <si>
    <t>https://twitter.com/#!/pleinela/status/1091317663161303040</t>
  </si>
  <si>
    <t>1091317663161303040</t>
  </si>
  <si>
    <t>picoched</t>
  </si>
  <si>
    <t>https://twitter.com/#!/picoched/status/1091318460859191297</t>
  </si>
  <si>
    <t>1091318460859191297</t>
  </si>
  <si>
    <t>timeo_danaos</t>
  </si>
  <si>
    <t>https://twitter.com/#!/timeo_danaos/status/1091317449994264576</t>
  </si>
  <si>
    <t>1091317449994264576</t>
  </si>
  <si>
    <t>https://twitter.com/#!/timeo_danaos/status/1091320122365628417</t>
  </si>
  <si>
    <t>1091320122365628417</t>
  </si>
  <si>
    <t>latourygermain</t>
  </si>
  <si>
    <t>https://twitter.com/#!/latourygermain/status/1091320855198601216</t>
  </si>
  <si>
    <t>1091320855198601216</t>
  </si>
  <si>
    <t>nicolas040</t>
  </si>
  <si>
    <t>https://twitter.com/#!/nicolas040/status/1091326027970895872</t>
  </si>
  <si>
    <t>1091326027970895872</t>
  </si>
  <si>
    <t>jn_squire</t>
  </si>
  <si>
    <t>https://twitter.com/#!/jn_squire/status/1091329461788778496</t>
  </si>
  <si>
    <t>1091329461788778496</t>
  </si>
  <si>
    <t>@TristanKamin @sfoucart Ce tweet la doit suffire pour que je sois bloqué... #soutienGW #soutienED #Strollidarité 
https://t.co/mRLo3Q1cEm</t>
  </si>
  <si>
    <t>https://twitter.com/jbvioix/status/1090243149870575616</t>
  </si>
  <si>
    <t>soutienGW soutienED Strollidarité</t>
  </si>
  <si>
    <t>https://twitter.com/#!/jbvioix/status/1091337238242344961</t>
  </si>
  <si>
    <t>1091337238242344961</t>
  </si>
  <si>
    <t>djolabricot</t>
  </si>
  <si>
    <t>envoyespecial</t>
  </si>
  <si>
    <t>@MllerQuentin @EnvoyeSpecial C'est quand même incroyable le nombre d'ingénieur et de Docteur spécialisé en Troll en… https://t.co/XLCZCv02Ya</t>
  </si>
  <si>
    <t>https://twitter.com/i/web/status/1091279352246030337</t>
  </si>
  <si>
    <t>https://twitter.com/#!/djolabricot/status/1091279352246030337</t>
  </si>
  <si>
    <t>1091279352246030337</t>
  </si>
  <si>
    <t>RT @Bathyscaf1: Note de service: Si on a pas encore confirmé l'électro-sensibilite ou le pouvoir de l'homéopathie et la toxicité du glypgos…</t>
  </si>
  <si>
    <t>https://twitter.com/#!/djolabricot/status/1091340464802942983</t>
  </si>
  <si>
    <t>1091340464802942983</t>
  </si>
  <si>
    <t>kamumule</t>
  </si>
  <si>
    <t>Donc là on assiste à la bascule de certains journalistes dans une rhétorique à la trump : si on est pas d'accord c'… https://t.co/T1KQY43EH3</t>
  </si>
  <si>
    <t>https://twitter.com/i/web/status/1091342936791531522</t>
  </si>
  <si>
    <t>https://twitter.com/#!/kamumule/status/1091342936791531522</t>
  </si>
  <si>
    <t>1091342936791531522</t>
  </si>
  <si>
    <t>lescendres</t>
  </si>
  <si>
    <t>@dassa_ju #soutienGW</t>
  </si>
  <si>
    <t>https://twitter.com/#!/lescendres/status/1091353814081421312</t>
  </si>
  <si>
    <t>1091353814081421312</t>
  </si>
  <si>
    <t>eb2110</t>
  </si>
  <si>
    <t>@AntonSuwalki @emma_ducros Quand la lâcheté s'associe à l'infamie, ça donne le papier de @sfoucart @lemondefr ! #SoutienED #SoutienGW</t>
  </si>
  <si>
    <t>SoutienED SoutienGW</t>
  </si>
  <si>
    <t>https://twitter.com/#!/eb2110/status/1091379498950553605</t>
  </si>
  <si>
    <t>1091379498950553605</t>
  </si>
  <si>
    <t>sfoucart</t>
  </si>
  <si>
    <t>antonsuwalki</t>
  </si>
  <si>
    <t>jorjmckie</t>
  </si>
  <si>
    <t>https://twitter.com/#!/jorjmckie/status/1090491702262071296</t>
  </si>
  <si>
    <t>1090491702262071296</t>
  </si>
  <si>
    <t>https://twitter.com/#!/jorjmckie/status/1090517655101026304</t>
  </si>
  <si>
    <t>1090517655101026304</t>
  </si>
  <si>
    <t>hedgehogmsx</t>
  </si>
  <si>
    <t>RT @hedgehogmsx: Ces méthodes abjectes de diffamations sous-entendues, où on ne nomme pas, mais où tout le monde comprend qui est visé font…</t>
  </si>
  <si>
    <t>https://twitter.com/#!/jorjmckie/status/1091381036796149760</t>
  </si>
  <si>
    <t>1091381036796149760</t>
  </si>
  <si>
    <t>arjpascal</t>
  </si>
  <si>
    <t>pluslibq</t>
  </si>
  <si>
    <t>RT @PlusLibQ: Je suis un simple citoyen extrêmement attaché à la méthode scientifique et il y en a marre de ces marchands de peur qui ont p…</t>
  </si>
  <si>
    <t>https://twitter.com/#!/arjpascal/status/1091385489951739906</t>
  </si>
  <si>
    <t>1091385489951739906</t>
  </si>
  <si>
    <t>octopusguitars</t>
  </si>
  <si>
    <t>https://twitter.com/#!/octopusguitars/status/1091393852668293121</t>
  </si>
  <si>
    <t>1091393852668293121</t>
  </si>
  <si>
    <t>chef_b4_gaming</t>
  </si>
  <si>
    <t>en</t>
  </si>
  <si>
    <t>RT @MrSamTV: Le petit point de la semaine est servi ! Bon week-end à tous ;) #youtube #soutienGW #FakeMed #electrosensibilité @sfoucart @En…</t>
  </si>
  <si>
    <t>youtube soutienGW FakeMed electrosensibilité</t>
  </si>
  <si>
    <t>https://twitter.com/#!/chef_b4_gaming/status/1091394154897256450</t>
  </si>
  <si>
    <t>1091394154897256450</t>
  </si>
  <si>
    <t>etique57</t>
  </si>
  <si>
    <t>gewoe</t>
  </si>
  <si>
    <t>RT @JBVBIN3T: @GeWoessner @PjBartho @AtheeIV @MllerQuentin Je suis un bien petit TROLL qui n'apparaît pas dans le choix restreint de @GeWoe…</t>
  </si>
  <si>
    <t>https://twitter.com/#!/etique57/status/1091267339465752576</t>
  </si>
  <si>
    <t>1091267339465752576</t>
  </si>
  <si>
    <t>https://twitter.com/#!/etique57/status/1090672772374806528</t>
  </si>
  <si>
    <t>1090672772374806528</t>
  </si>
  <si>
    <t>https://twitter.com/#!/etique57/status/1091267272193261569</t>
  </si>
  <si>
    <t>1091267272193261569</t>
  </si>
  <si>
    <t>pjbartho</t>
  </si>
  <si>
    <t>jbvbin3t</t>
  </si>
  <si>
    <t>https://twitter.com/#!/etique57/status/1091395081192566784</t>
  </si>
  <si>
    <t>1091395081192566784</t>
  </si>
  <si>
    <t>marc_rr</t>
  </si>
  <si>
    <t>passeursciences</t>
  </si>
  <si>
    <t>@FredericBianchi @PasseurSciences @lemondefr Je partage la tristesse de @FredericBianchi. Je comprend une certaine… https://t.co/dM9wIKRPcl</t>
  </si>
  <si>
    <t>https://twitter.com/i/web/status/1091395082438230016</t>
  </si>
  <si>
    <t>https://twitter.com/#!/marc_rr/status/1091395082438230016</t>
  </si>
  <si>
    <t>1091395082438230016</t>
  </si>
  <si>
    <t>fredericbianchi</t>
  </si>
  <si>
    <t>eldo_upr</t>
  </si>
  <si>
    <t>https://twitter.com/#!/eldo_upr/status/1091396435671683074</t>
  </si>
  <si>
    <t>1091396435671683074</t>
  </si>
  <si>
    <t>seb_lanau</t>
  </si>
  <si>
    <t>https://twitter.com/#!/seb_lanau/status/1091396662415761414</t>
  </si>
  <si>
    <t>1091396662415761414</t>
  </si>
  <si>
    <t>delrane</t>
  </si>
  <si>
    <t>https://twitter.com/#!/delrane/status/1091400817905672198</t>
  </si>
  <si>
    <t>1091400817905672198</t>
  </si>
  <si>
    <t>reandu69</t>
  </si>
  <si>
    <t>https://twitter.com/#!/reandu69/status/1091403925356511238</t>
  </si>
  <si>
    <t>1091403925356511238</t>
  </si>
  <si>
    <t>https://twitter.com/#!/reandu69/status/1091403978972254208</t>
  </si>
  <si>
    <t>1091403978972254208</t>
  </si>
  <si>
    <t>charlovin</t>
  </si>
  <si>
    <t>https://twitter.com/#!/charlovin/status/1091403998698061824</t>
  </si>
  <si>
    <t>1091403998698061824</t>
  </si>
  <si>
    <t>rianflo300</t>
  </si>
  <si>
    <t>https://twitter.com/#!/rianflo300/status/1090561578523607040</t>
  </si>
  <si>
    <t>1090561578523607040</t>
  </si>
  <si>
    <t>RT @Damkyan_Omega: Ne pas oublier: #soutienGW</t>
  </si>
  <si>
    <t>https://twitter.com/#!/rianflo300/status/1090562379602112513</t>
  </si>
  <si>
    <t>1090562379602112513</t>
  </si>
  <si>
    <t>https://twitter.com/#!/rianflo300/status/1090669072151396352</t>
  </si>
  <si>
    <t>1090669072151396352</t>
  </si>
  <si>
    <t>https://twitter.com/#!/rianflo300/status/1090945888728596482</t>
  </si>
  <si>
    <t>1090945888728596482</t>
  </si>
  <si>
    <t>https://twitter.com/#!/rianflo300/status/1091060399422746630</t>
  </si>
  <si>
    <t>1091060399422746630</t>
  </si>
  <si>
    <t>https://twitter.com/#!/rianflo300/status/1091410893722869765</t>
  </si>
  <si>
    <t>1091410893722869765</t>
  </si>
  <si>
    <t>donibanealex</t>
  </si>
  <si>
    <t>https://twitter.com/#!/donibanealex/status/1091411609279479810</t>
  </si>
  <si>
    <t>1091411609279479810</t>
  </si>
  <si>
    <t>fragren36</t>
  </si>
  <si>
    <t>https://twitter.com/#!/fragren36/status/1091412299544432640</t>
  </si>
  <si>
    <t>1091412299544432640</t>
  </si>
  <si>
    <t>boludoxxl</t>
  </si>
  <si>
    <t>eu</t>
  </si>
  <si>
    <t>RT @MastouriChokri: @emma_ducros @GeWoessner @Evidencebbh @MllerQuentin @GrainHedger @lemondefr @AtheeIV @EnvoyeSpecial @tristanwaleckx @Eu…</t>
  </si>
  <si>
    <t>https://twitter.com/#!/boludoxxl/status/1091413084843986945</t>
  </si>
  <si>
    <t>1091413084843986945</t>
  </si>
  <si>
    <t>mastourichokri</t>
  </si>
  <si>
    <t>tristanwaleckx</t>
  </si>
  <si>
    <t>@emma_ducros @GeWoessner @Evidencebbh @MllerQuentin @GrainHedger @lemondefr @AtheeIV @EnvoyeSpecial @tristanwaleckx… https://t.co/CSwFA0OOOT</t>
  </si>
  <si>
    <t>https://twitter.com/i/web/status/1091394698244165632</t>
  </si>
  <si>
    <t>https://twitter.com/#!/mastourichokri/status/1091394698244165632</t>
  </si>
  <si>
    <t>1091394698244165632</t>
  </si>
  <si>
    <t>grainhedger</t>
  </si>
  <si>
    <t>tjunier</t>
  </si>
  <si>
    <t>https://twitter.com/#!/tjunier/status/1091413679571169281</t>
  </si>
  <si>
    <t>1091413679571169281</t>
  </si>
  <si>
    <t>thymaos</t>
  </si>
  <si>
    <t>https://twitter.com/#!/thymaos/status/1091417949708173318</t>
  </si>
  <si>
    <t>1091417949708173318</t>
  </si>
  <si>
    <t>d_zen</t>
  </si>
  <si>
    <t>RT @Nichoax: Il serait temps que les journalistes (scientifiques notamment), les scientifiques, les vulgarisateurs, les factcheckeurs, les…</t>
  </si>
  <si>
    <t>https://twitter.com/#!/d_zen/status/1091426274411724800</t>
  </si>
  <si>
    <t>1091426274411724800</t>
  </si>
  <si>
    <t>jmichellaigneau</t>
  </si>
  <si>
    <t>https://twitter.com/#!/jmichellaigneau/status/1090504900029620224</t>
  </si>
  <si>
    <t>1090504900029620224</t>
  </si>
  <si>
    <t>https://twitter.com/#!/jmichellaigneau/status/1090508189852991489</t>
  </si>
  <si>
    <t>1090508189852991489</t>
  </si>
  <si>
    <t>https://twitter.com/#!/jmichellaigneau/status/1091223901131235328</t>
  </si>
  <si>
    <t>1091223901131235328</t>
  </si>
  <si>
    <t>https://twitter.com/#!/jmichellaigneau/status/1091433989825593344</t>
  </si>
  <si>
    <t>1091433989825593344</t>
  </si>
  <si>
    <t>kola_nick</t>
  </si>
  <si>
    <t>https://twitter.com/#!/kola_nick/status/1091315466696622082</t>
  </si>
  <si>
    <t>1091315466696622082</t>
  </si>
  <si>
    <t>https://twitter.com/#!/kola_nick/status/1091434011262500864</t>
  </si>
  <si>
    <t>1091434011262500864</t>
  </si>
  <si>
    <t>zeroroze2016</t>
  </si>
  <si>
    <t>https://twitter.com/#!/zeroroze2016/status/1091437400449052672</t>
  </si>
  <si>
    <t>1091437400449052672</t>
  </si>
  <si>
    <t>farzy</t>
  </si>
  <si>
    <t>https://twitter.com/#!/farzy/status/1090515534830059520</t>
  </si>
  <si>
    <t>1090515534830059520</t>
  </si>
  <si>
    <t>https://twitter.com/#!/farzy/status/1091440180995809280</t>
  </si>
  <si>
    <t>1091440180995809280</t>
  </si>
  <si>
    <t>rfanciola</t>
  </si>
  <si>
    <t>https://twitter.com/#!/rfanciola/status/1091269970586161152</t>
  </si>
  <si>
    <t>1091269970586161152</t>
  </si>
  <si>
    <t>https://twitter.com/#!/rfanciola/status/1091441624637497345</t>
  </si>
  <si>
    <t>1091441624637497345</t>
  </si>
  <si>
    <t>threadreaderapp</t>
  </si>
  <si>
    <t>matadon_</t>
  </si>
  <si>
    <t>@mrdiogon Saluti you can read it here: Thread by @Matadon_: "Nous sommes en 2019 et journalisme rime avec complotis… https://t.co/OANSnEDusx</t>
  </si>
  <si>
    <t>https://twitter.com/i/web/status/1091279738340020224</t>
  </si>
  <si>
    <t>https://twitter.com/#!/threadreaderapp/status/1091279738340020224</t>
  </si>
  <si>
    <t>1091279738340020224</t>
  </si>
  <si>
    <t>mrdiogon</t>
  </si>
  <si>
    <t>@josette_marrant Hallo there is your unroll: Thread by @Matadon_: "Nous sommes en 2019 et journalisme rime avec com… https://t.co/3lM8Nyiib3</t>
  </si>
  <si>
    <t>https://twitter.com/i/web/status/1091425447022395392</t>
  </si>
  <si>
    <t>https://twitter.com/#!/threadreaderapp/status/1091425447022395392</t>
  </si>
  <si>
    <t>1091425447022395392</t>
  </si>
  <si>
    <t>josette_marrant</t>
  </si>
  <si>
    <t>RT @threadreaderapp: @josette_marrant Hallo there is your unroll: Thread by @Matadon_: "Nous sommes en 2019 et journalisme rime avec complo…</t>
  </si>
  <si>
    <t>https://twitter.com/#!/josette_marrant/status/1091449444481015810</t>
  </si>
  <si>
    <t>1091449444481015810</t>
  </si>
  <si>
    <t>kravmedias</t>
  </si>
  <si>
    <t>https://twitter.com/#!/kravmedias/status/1091452958619897856</t>
  </si>
  <si>
    <t>1091452958619897856</t>
  </si>
  <si>
    <t>lebihanu</t>
  </si>
  <si>
    <t>Si même Le Monde reprend des théorie invalidées par l'ensemble des scientifiques critiques on est en droit de s'inq… https://t.co/BqBbF9NdCK</t>
  </si>
  <si>
    <t>https://twitter.com/i/web/status/1091463165215494146</t>
  </si>
  <si>
    <t>https://twitter.com/#!/lebihanu/status/1091463165215494146</t>
  </si>
  <si>
    <t>1091463165215494146</t>
  </si>
  <si>
    <t>eloimartinelli</t>
  </si>
  <si>
    <t>https://twitter.com/#!/eloimartinelli/status/1091466336134410241</t>
  </si>
  <si>
    <t>1091466336134410241</t>
  </si>
  <si>
    <t>jpcharrasse</t>
  </si>
  <si>
    <t>https://twitter.com/#!/jpcharrasse/status/1091491864866369537</t>
  </si>
  <si>
    <t>1091491864866369537</t>
  </si>
  <si>
    <t>aliziakaline</t>
  </si>
  <si>
    <t>https://twitter.com/#!/aliziakaline/status/1091501104490299402</t>
  </si>
  <si>
    <t>1091501104490299402</t>
  </si>
  <si>
    <t>balodissob</t>
  </si>
  <si>
    <t>Les enfants, c'est servi !
L’actu du point de vue sceptique, pour ne pas croire sans savoir. 
Youtube censure le co… https://t.co/jMfQPAu6m8</t>
  </si>
  <si>
    <t>https://twitter.com/i/web/status/1091537895259807744</t>
  </si>
  <si>
    <t>https://twitter.com/#!/balodissob/status/1091537895259807744</t>
  </si>
  <si>
    <t>1091537895259807744</t>
  </si>
  <si>
    <t>colinesomek</t>
  </si>
  <si>
    <t>oliviermonod</t>
  </si>
  <si>
    <t>RT @Damkyan_Omega: @Geraldinedauver @OlivierMonod @GeWoessner @EnvoyeSpecial Je vous invite à faire un tour du côté de #soutienGW pour comp…</t>
  </si>
  <si>
    <t>https://twitter.com/#!/colinesomek/status/1090516881004478465</t>
  </si>
  <si>
    <t>1090516881004478465</t>
  </si>
  <si>
    <t>https://twitter.com/#!/colinesomek/status/1090515360133115909</t>
  </si>
  <si>
    <t>1090515360133115909</t>
  </si>
  <si>
    <t>geraldinedauver</t>
  </si>
  <si>
    <t>https://twitter.com/#!/colinesomek/status/1091550661181952000</t>
  </si>
  <si>
    <t>1091550661181952000</t>
  </si>
  <si>
    <t>motdiez</t>
  </si>
  <si>
    <t>https://twitter.com/#!/motdiez/status/1091566682030645248</t>
  </si>
  <si>
    <t>1091566682030645248</t>
  </si>
  <si>
    <t>jackmassemasse</t>
  </si>
  <si>
    <t>RT @VZufferey: Total soutien à @GeWoessner mais aussi à @emma_ducros pour leur combat contre les discours niant les faits établis. Etudiant…</t>
  </si>
  <si>
    <t>https://twitter.com/#!/jackmassemasse/status/1091476507166416896</t>
  </si>
  <si>
    <t>1091476507166416896</t>
  </si>
  <si>
    <t>vzufferey</t>
  </si>
  <si>
    <t>bunker_d_</t>
  </si>
  <si>
    <t>RT @agritof80: Des références à @GeWoessner , à @Matadon_ , à @Damkyan_Omega , à @Bunker_D_ et d'autres...
Forcément l'analyse est pertinen…</t>
  </si>
  <si>
    <t>https://twitter.com/#!/jackmassemasse/status/1091568585422589952</t>
  </si>
  <si>
    <t>1091568585422589952</t>
  </si>
  <si>
    <t>RT @HerrbachEtienne: Soutien à @GeWoessner - chercheur INRA, attaché à la rigueur et aux faits avérés, et sans lien aucun avec une grosse b…</t>
  </si>
  <si>
    <t>https://twitter.com/#!/jackmassemasse/status/1091577037486211073</t>
  </si>
  <si>
    <t>1091577037486211073</t>
  </si>
  <si>
    <t>herrbachetienne</t>
  </si>
  <si>
    <t>https://twitter.com/#!/jackmassemasse/status/1091597710245924865</t>
  </si>
  <si>
    <t>1091597710245924865</t>
  </si>
  <si>
    <t>jphil_mingam</t>
  </si>
  <si>
    <t>https://twitter.com/#!/jphil_mingam/status/1090513153845276672</t>
  </si>
  <si>
    <t>1090513153845276672</t>
  </si>
  <si>
    <t>https://twitter.com/#!/jphil_mingam/status/1090866966448009216</t>
  </si>
  <si>
    <t>1090866966448009216</t>
  </si>
  <si>
    <t>https://twitter.com/#!/jphil_mingam/status/1091253197665169408</t>
  </si>
  <si>
    <t>1091253197665169408</t>
  </si>
  <si>
    <t>https://twitter.com/#!/jphil_mingam/status/1091605040417132544</t>
  </si>
  <si>
    <t>1091605040417132544</t>
  </si>
  <si>
    <t>raymonddecock</t>
  </si>
  <si>
    <t>https://twitter.com/#!/raymonddecock/status/1091607459314192384</t>
  </si>
  <si>
    <t>1091607459314192384</t>
  </si>
  <si>
    <t>loucatezate</t>
  </si>
  <si>
    <t>champodr</t>
  </si>
  <si>
    <t>RT @ChampoDr: Je suis médecin, je n'ai aucun lien d'intérêt avec quelconque firme ou laboratoire et je soutiens @GeWoessner  dans sa démarc…</t>
  </si>
  <si>
    <t>https://twitter.com/#!/loucatezate/status/1091620049671151616</t>
  </si>
  <si>
    <t>1091620049671151616</t>
  </si>
  <si>
    <t>https://twitter.com/#!/loucatezate/status/1091620107644817408</t>
  </si>
  <si>
    <t>1091620107644817408</t>
  </si>
  <si>
    <t>hervepommereau</t>
  </si>
  <si>
    <t>jl_reigne</t>
  </si>
  <si>
    <t>RT @jl_reigne: Soutien à @GeWoessner. Ingénieur agronome et directeur d'entreprise de l'économie sociale et solidaire agricole, je m'exprim…</t>
  </si>
  <si>
    <t>https://twitter.com/#!/hervepommereau/status/1090498167710380032</t>
  </si>
  <si>
    <t>1090498167710380032</t>
  </si>
  <si>
    <t>https://twitter.com/#!/hervepommereau/status/1091620154021158912</t>
  </si>
  <si>
    <t>1091620154021158912</t>
  </si>
  <si>
    <t>mdyueh</t>
  </si>
  <si>
    <t>RT @MdYueh: Simple citoyen, il me semble le monde est trop complexe pour laisser quiconque faire avancer son agenda en piétinant la science…</t>
  </si>
  <si>
    <t>https://twitter.com/#!/hervepommereau/status/1090500113611571200</t>
  </si>
  <si>
    <t>1090500113611571200</t>
  </si>
  <si>
    <t>https://twitter.com/#!/hervepommereau/status/1091450238479544320</t>
  </si>
  <si>
    <t>1091450238479544320</t>
  </si>
  <si>
    <t>benoit_lavier</t>
  </si>
  <si>
    <t>https://twitter.com/#!/benoit_lavier/status/1090539749595639808</t>
  </si>
  <si>
    <t>1090539749595639808</t>
  </si>
  <si>
    <t>https://twitter.com/#!/benoit_lavier/status/1091628555698667520</t>
  </si>
  <si>
    <t>1091628555698667520</t>
  </si>
  <si>
    <t>https://twitter.com/#!/vzufferey/status/1090570338113634305</t>
  </si>
  <si>
    <t>1090570338113634305</t>
  </si>
  <si>
    <t>https://twitter.com/#!/vzufferey/status/1091635722346467328</t>
  </si>
  <si>
    <t>1091635722346467328</t>
  </si>
  <si>
    <t>chevalierclmen7</t>
  </si>
  <si>
    <t>https://twitter.com/#!/chevalierclmen7/status/1091662407594844160</t>
  </si>
  <si>
    <t>1091662407594844160</t>
  </si>
  <si>
    <t>fredericlerat</t>
  </si>
  <si>
    <t>https://twitter.com/#!/fredericlerat/status/1090485541827760128</t>
  </si>
  <si>
    <t>1090485541827760128</t>
  </si>
  <si>
    <t>https://twitter.com/#!/fredericlerat/status/1091084295068938241</t>
  </si>
  <si>
    <t>1091084295068938241</t>
  </si>
  <si>
    <t>https://twitter.com/#!/fredericlerat/status/1091668574874284032</t>
  </si>
  <si>
    <t>1091668574874284032</t>
  </si>
  <si>
    <t>https://twitter.com/#!/remdumdum/status/1091317057050890240</t>
  </si>
  <si>
    <t>1091317057050890240</t>
  </si>
  <si>
    <t>https://twitter.com/#!/remdumdum/status/1091687485984436235</t>
  </si>
  <si>
    <t>1091687485984436235</t>
  </si>
  <si>
    <t>pjsempe</t>
  </si>
  <si>
    <t>https://twitter.com/#!/pjsempe/status/1091695138764656640</t>
  </si>
  <si>
    <t>1091695138764656640</t>
  </si>
  <si>
    <t>contradico</t>
  </si>
  <si>
    <t>https://twitter.com/#!/contradico/status/1091702862403428353</t>
  </si>
  <si>
    <t>1091702862403428353</t>
  </si>
  <si>
    <t>conradmayhew</t>
  </si>
  <si>
    <t>RT @IfigK: Je ne tweete jamais, je préfère réagir dans des fils de discussions. Une exception pour afficher mon soutien à @GeWoessner ici.…</t>
  </si>
  <si>
    <t>https://twitter.com/#!/conradmayhew/status/1091720634135134208</t>
  </si>
  <si>
    <t>1091720634135134208</t>
  </si>
  <si>
    <t>ifigk</t>
  </si>
  <si>
    <t>https://twitter.com/#!/conradmayhew/status/1091723955579338755</t>
  </si>
  <si>
    <t>1091723955579338755</t>
  </si>
  <si>
    <t>https://twitter.com/#!/conradmayhew/status/1091741664690008064</t>
  </si>
  <si>
    <t>1091741664690008064</t>
  </si>
  <si>
    <t>tankietfield</t>
  </si>
  <si>
    <t>romaingaspar1</t>
  </si>
  <si>
    <t>@Eul_Stephane @fo0_ @EnvoyeSpecial @romaingaspar1 @lemondefr @EliseLucet @tristanwaleckx @aguirredecarcer… https://t.co/IrhR0CwrWD</t>
  </si>
  <si>
    <t>https://twitter.com/i/web/status/1091972149320052736</t>
  </si>
  <si>
    <t>https://twitter.com/#!/tankietfield/status/1091972149320052736</t>
  </si>
  <si>
    <t>1091972149320052736</t>
  </si>
  <si>
    <t>fo0_</t>
  </si>
  <si>
    <t>eul_stephane</t>
  </si>
  <si>
    <t>aguirredecarcer</t>
  </si>
  <si>
    <t>she534</t>
  </si>
  <si>
    <t>RT @MatthieuGariel: Bonjour @GeWoessner,
De plus en plus de mes amis sombrent dans le « ma croyance est supérieure à la vérité, à la scien…</t>
  </si>
  <si>
    <t>https://twitter.com/#!/she534/status/1092000627809550336</t>
  </si>
  <si>
    <t>1092000627809550336</t>
  </si>
  <si>
    <t>matthieugariel</t>
  </si>
  <si>
    <t>mistercraft69</t>
  </si>
  <si>
    <t>RT @AtheeIV: @mistercraft69 Arf... Je ne dénonce pas un complot, rassurez-vous. Seulement une bonne dose de manipulation, d'incompétence et…</t>
  </si>
  <si>
    <t>https://twitter.com/#!/alain_co/status/1090634844235812865</t>
  </si>
  <si>
    <t>1090634844235812865</t>
  </si>
  <si>
    <t>jeanphilippema8</t>
  </si>
  <si>
    <t>https://twitter.com/#!/jeanphilippema8/status/1090670497963143169</t>
  </si>
  <si>
    <t>1090670497963143169</t>
  </si>
  <si>
    <t>RT @JeanPhilippeMa8: @qffwffq @GeWoessner Soutien à @GeWoessner. En tant qu'ingénieur de formation, je demande à ce que les citoyens frança…</t>
  </si>
  <si>
    <t>https://twitter.com/#!/alain_co/status/1090634883754536962</t>
  </si>
  <si>
    <t>1090634883754536962</t>
  </si>
  <si>
    <t>i_boulanouar</t>
  </si>
  <si>
    <t>https://twitter.com/#!/i_boulanouar/status/1092025563424927746</t>
  </si>
  <si>
    <t>1092025563424927746</t>
  </si>
  <si>
    <t>earlchamignon</t>
  </si>
  <si>
    <t>https://twitter.com/#!/earlchamignon/status/1090574473982562304</t>
  </si>
  <si>
    <t>1090574473982562304</t>
  </si>
  <si>
    <t>https://twitter.com/#!/earlchamignon/status/1090592787706380288</t>
  </si>
  <si>
    <t>1090592787706380288</t>
  </si>
  <si>
    <t>https://twitter.com/#!/earlchamignon/status/1090973622011944960</t>
  </si>
  <si>
    <t>1090973622011944960</t>
  </si>
  <si>
    <t>https://twitter.com/#!/earlchamignon/status/1092042038357512192</t>
  </si>
  <si>
    <t>1092042038357512192</t>
  </si>
  <si>
    <t>elfarfadosh</t>
  </si>
  <si>
    <t>https://twitter.com/#!/elfarfadosh/status/1092058268590059521</t>
  </si>
  <si>
    <t>1092058268590059521</t>
  </si>
  <si>
    <t>vic_jules</t>
  </si>
  <si>
    <t>https://twitter.com/#!/vic_jules/status/1092321856777011200</t>
  </si>
  <si>
    <t>1092321856777011200</t>
  </si>
  <si>
    <t>gerardrass</t>
  </si>
  <si>
    <t>piedanloarno</t>
  </si>
  <si>
    <t>RT @PiedanloArno: Soutien à@Gewoessner et à son cri du coeur.
Ni ingénieur ni docteur, technicien de formation et surtout juste cartésien.…</t>
  </si>
  <si>
    <t>https://twitter.com/#!/gerardrass/status/1092334311414644736</t>
  </si>
  <si>
    <t>1092334311414644736</t>
  </si>
  <si>
    <t>spades_libre</t>
  </si>
  <si>
    <t>RT @spades_libre: Soutien a @GeWoessner et à son cri du cœur.
Scientifique de formation, ingénieur dans le nucléaire, je m'exprime en mon â…</t>
  </si>
  <si>
    <t>https://twitter.com/#!/gerardrass/status/1092334433204609024</t>
  </si>
  <si>
    <t>1092334433204609024</t>
  </si>
  <si>
    <t>valeriepain68</t>
  </si>
  <si>
    <t>https://twitter.com/#!/valeriepain68/status/1091391200828051461</t>
  </si>
  <si>
    <t>1091391200828051461</t>
  </si>
  <si>
    <t>RT @CasseLaScience: Faisons un peu d'histoire de l'art. Aujourd'hui, la Géraldine guidant le peuple du Twitterland.
#soutienGW 
@GeWoessner…</t>
  </si>
  <si>
    <t>https://twitter.com/#!/valeriepain68/status/1092402574223904770</t>
  </si>
  <si>
    <t>1092402574223904770</t>
  </si>
  <si>
    <t>casselascience</t>
  </si>
  <si>
    <t>d0ctb</t>
  </si>
  <si>
    <t>https://twitter.com/#!/d0ctb/status/1092408577476702208</t>
  </si>
  <si>
    <t>1092408577476702208</t>
  </si>
  <si>
    <t>nik0olaas</t>
  </si>
  <si>
    <t>https://twitter.com/#!/nik0olaas/status/1092411283268386816</t>
  </si>
  <si>
    <t>1092411283268386816</t>
  </si>
  <si>
    <t>cleyfaye</t>
  </si>
  <si>
    <t>https://twitter.com/#!/cleyfaye/status/1092415187397820416</t>
  </si>
  <si>
    <t>1092415187397820416</t>
  </si>
  <si>
    <t>_slythesly_</t>
  </si>
  <si>
    <t>https://twitter.com/#!/_slythesly_/status/1092421799634178048</t>
  </si>
  <si>
    <t>1092421799634178048</t>
  </si>
  <si>
    <t>josepires79</t>
  </si>
  <si>
    <t>https://twitter.com/#!/josepires79/status/1090518005052780544</t>
  </si>
  <si>
    <t>1090518005052780544</t>
  </si>
  <si>
    <t>https://twitter.com/#!/josepires79/status/1090875507451797506</t>
  </si>
  <si>
    <t>1090875507451797506</t>
  </si>
  <si>
    <t>https://twitter.com/#!/josepires79/status/1092422757135060998</t>
  </si>
  <si>
    <t>1092422757135060998</t>
  </si>
  <si>
    <t>hlfnguyen</t>
  </si>
  <si>
    <t>#glyposate #monsanto #pesticide #soutienGW  il manquait les # qui vont bien #trolldemonsanto 😁 https://t.co/GLTg1vxlmG</t>
  </si>
  <si>
    <t>https://twitter.com/jl_reigne/status/1091776570694516736</t>
  </si>
  <si>
    <t>glyposate monsanto pesticide soutienGW trolldemonsanto</t>
  </si>
  <si>
    <t>https://twitter.com/#!/hlfnguyen/status/1092433821029535745</t>
  </si>
  <si>
    <t>1092433821029535745</t>
  </si>
  <si>
    <t>kraeuterverbena</t>
  </si>
  <si>
    <t>RT @HLFNguyen: #glyposate #monsanto #pesticide #soutienGW  il manquait les # qui vont bien #trolldemonsanto 😁 https://t.co/GLTg1vxlmG</t>
  </si>
  <si>
    <t>https://twitter.com/#!/kraeuterverbena/status/1092434274110836737</t>
  </si>
  <si>
    <t>1092434274110836737</t>
  </si>
  <si>
    <t>https://twitter.com/#!/29aatea/status/1090545775027851264</t>
  </si>
  <si>
    <t>1090545775027851264</t>
  </si>
  <si>
    <t>https://twitter.com/#!/29aatea/status/1090942147975626752</t>
  </si>
  <si>
    <t>1090942147975626752</t>
  </si>
  <si>
    <t>Je ne tweete jamais, je préfère réagir dans des fils de discussions. Une exception pour afficher mon soutien à… https://t.co/pwg4riqrFg</t>
  </si>
  <si>
    <t>https://twitter.com/i/web/status/1091272142841368576</t>
  </si>
  <si>
    <t>https://twitter.com/#!/ifigk/status/1091272142841368576</t>
  </si>
  <si>
    <t>1091272142841368576</t>
  </si>
  <si>
    <t>https://twitter.com/#!/29aatea/status/1091693485541986306</t>
  </si>
  <si>
    <t>1091693485541986306</t>
  </si>
  <si>
    <t>breizhdann</t>
  </si>
  <si>
    <t>alio_ocha</t>
  </si>
  <si>
    <t>@mdups @GeWoessner @Alio_ocha @Boldock @aaas Ce qui commence à se voir c’est le nombre de soutien à @GeWoessner via… https://t.co/ZWkGSCKfyJ</t>
  </si>
  <si>
    <t>https://twitter.com/i/web/status/1092652979432407040</t>
  </si>
  <si>
    <t>https://twitter.com/#!/breizhdann/status/1092652979432407040</t>
  </si>
  <si>
    <t>1092652979432407040</t>
  </si>
  <si>
    <t>mdups</t>
  </si>
  <si>
    <t>aaas</t>
  </si>
  <si>
    <t>boldock</t>
  </si>
  <si>
    <t>https://twitter.com/#!/alain_co/status/1090632886217248774</t>
  </si>
  <si>
    <t>1090632886217248774</t>
  </si>
  <si>
    <t>tbiarneix</t>
  </si>
  <si>
    <t>https://twitter.com/#!/tbiarneix/status/1092712676097183744</t>
  </si>
  <si>
    <t>1092712676097183744</t>
  </si>
  <si>
    <t>juchomarat</t>
  </si>
  <si>
    <t>https://twitter.com/#!/juchomarat/status/1093096468511105024</t>
  </si>
  <si>
    <t>1093096468511105024</t>
  </si>
  <si>
    <t>lecastorjunior</t>
  </si>
  <si>
    <t>RT @AtheeIV: @LeCastorJunior @Ecoff123 @podeus69 @lemondefr Ajoutons quelques centaines de scientifiques/sceptiques/agriculteurs qui s'étra…</t>
  </si>
  <si>
    <t>https://twitter.com/#!/29aatea/status/1092443460408348674</t>
  </si>
  <si>
    <t>1092443460408348674</t>
  </si>
  <si>
    <t>@LeCastorJunior @Ecoff123 @podeus69 @lemondefr Ajoutons quelques centaines de scientifiques/sceptiques/agriculteurs… https://t.co/ln7ZOKPfyj</t>
  </si>
  <si>
    <t>https://twitter.com/i/web/status/1092429238978920448</t>
  </si>
  <si>
    <t>https://twitter.com/#!/atheeiv/status/1092429238978920448</t>
  </si>
  <si>
    <t>1092429238978920448</t>
  </si>
  <si>
    <t>@tristanwaleckx @aaas @EnvoyeSpecial @EliseLucet @aguirredecarcer @EliseMenand Quelle explication va t-elle vous ve… https://t.co/XRgDRTgIYf</t>
  </si>
  <si>
    <t>https://twitter.com/i/web/status/1093165596009775105</t>
  </si>
  <si>
    <t>https://twitter.com/#!/atheeiv/status/1093165596009775105</t>
  </si>
  <si>
    <t>1093165596009775105</t>
  </si>
  <si>
    <t>Bonjour @GeWoessner,
De plus en plus de mes amis sombrent dans le « ma croyance est supérieure à la vérité, à la s… https://t.co/Qw4x8Ui6QX</t>
  </si>
  <si>
    <t>https://twitter.com/i/web/status/1091993313174085632</t>
  </si>
  <si>
    <t>https://twitter.com/#!/matthieugariel/status/1091993313174085632</t>
  </si>
  <si>
    <t>1091993313174085632</t>
  </si>
  <si>
    <t>https://twitter.com/#!/matthieugariel/status/1092321795309559809</t>
  </si>
  <si>
    <t>1092321795309559809</t>
  </si>
  <si>
    <t>https://twitter.com/#!/matthieugariel/status/1092321840142475266</t>
  </si>
  <si>
    <t>1092321840142475266</t>
  </si>
  <si>
    <t>RT @OnZeLeft: Encore du grand @EliseLucet… #soutienGW #EnvoyéSpécial #glyphosate
@AtheeIV https://t.co/xJ2Tw6dioX</t>
  </si>
  <si>
    <t>soutienGW EnvoyéSpécial glyphosate</t>
  </si>
  <si>
    <t>https://twitter.com/#!/matthieugariel/status/1093285980696649730</t>
  </si>
  <si>
    <t>1093285980696649730</t>
  </si>
  <si>
    <t>onzeleft</t>
  </si>
  <si>
    <t>popimme</t>
  </si>
  <si>
    <t>https://twitter.com/#!/popimme/status/1093286681845862401</t>
  </si>
  <si>
    <t>1093286681845862401</t>
  </si>
  <si>
    <t>asurdem</t>
  </si>
  <si>
    <t>https://twitter.com/#!/asurdem/status/1093326908543127552</t>
  </si>
  <si>
    <t>1093326908543127552</t>
  </si>
  <si>
    <t>Encore du grand @EliseLucet… #soutienGW #EnvoyéSpécial #glyphosate
@AtheeIV https://t.co/xJ2Tw6dioX</t>
  </si>
  <si>
    <t>https://twitter.com/#!/onzeleft/status/1093283256865304576</t>
  </si>
  <si>
    <t>1093283256865304576</t>
  </si>
  <si>
    <t>itinerisfred</t>
  </si>
  <si>
    <t>https://twitter.com/#!/itinerisfred/status/1093390302939938816</t>
  </si>
  <si>
    <t>1093390302939938816</t>
  </si>
  <si>
    <t>skocko2t</t>
  </si>
  <si>
    <t>franceinter</t>
  </si>
  <si>
    <t>Du coup @franceinter choisit son camp. Tout le foin autour du naufrage d'@EnvoyeSpecial et le #soutienGW qui s'est… https://t.co/Fie1IgzYcD</t>
  </si>
  <si>
    <t>https://twitter.com/i/web/status/1093521406770536448</t>
  </si>
  <si>
    <t>https://twitter.com/#!/skocko2t/status/1093521406770536448</t>
  </si>
  <si>
    <t>1093521406770536448</t>
  </si>
  <si>
    <t>#soutienGW https://t.co/RheixlgX8z</t>
  </si>
  <si>
    <t>https://twitter.com/AgBioWorld/status/1092157620922789893</t>
  </si>
  <si>
    <t>https://twitter.com/#!/skocko2t/status/1092210433405132802</t>
  </si>
  <si>
    <t>1092210433405132802</t>
  </si>
  <si>
    <t>@GeWoessner @AfpFactuel @EnvoyeSpecial @EliseLucet @EliseMenand @aguirredecarcer En privé ? Vous avez du vous tromp… https://t.co/2VKd83RJpI</t>
  </si>
  <si>
    <t>https://twitter.com/i/web/status/1093891028967440384</t>
  </si>
  <si>
    <t>https://twitter.com/#!/tristanwaleckx/status/1093891028967440384</t>
  </si>
  <si>
    <t>1093891028967440384</t>
  </si>
  <si>
    <t>elisemenand</t>
  </si>
  <si>
    <t>afpfactuel</t>
  </si>
  <si>
    <t>hacheff_lgr</t>
  </si>
  <si>
    <t>RT @Damkyan_Omega: Vous allez répondre un jour à tout ce qu'on vous avance comme faits et lire une publi, ou alors simplement retweeter des…</t>
  </si>
  <si>
    <t>https://twitter.com/#!/hacheff_lgr/status/1093908090896949248</t>
  </si>
  <si>
    <t>1093908090896949248</t>
  </si>
  <si>
    <t>yoannjnt</t>
  </si>
  <si>
    <t>https://twitter.com/#!/yoannjnt/status/1093908908052307970</t>
  </si>
  <si>
    <t>1093908908052307970</t>
  </si>
  <si>
    <t>durocyann</t>
  </si>
  <si>
    <t>https://twitter.com/#!/durocyann/status/1090593641243070464</t>
  </si>
  <si>
    <t>1090593641243070464</t>
  </si>
  <si>
    <t>#soutienGW #soutienED https://t.co/v4MijSRfCH</t>
  </si>
  <si>
    <t>https://twitter.com/damkyan_omega/status/1093906462676533248</t>
  </si>
  <si>
    <t>soutienGW soutienED</t>
  </si>
  <si>
    <t>https://twitter.com/#!/durocyann/status/1093912382030655488</t>
  </si>
  <si>
    <t>1093912382030655488</t>
  </si>
  <si>
    <t>antoinegibier10</t>
  </si>
  <si>
    <t>https://twitter.com/#!/antoinegibier10/status/1093912791352860673</t>
  </si>
  <si>
    <t>1093912791352860673</t>
  </si>
  <si>
    <t>ryaile</t>
  </si>
  <si>
    <t>RT @Damkyan_Omega: #soutienGW Et #soutienED
Pour le moment c'est les deux seules que j'ai vu admettre pouvoir se tromper ET effacer voir c…</t>
  </si>
  <si>
    <t>https://twitter.com/#!/ryaile/status/1093916789166301184</t>
  </si>
  <si>
    <t>1093916789166301184</t>
  </si>
  <si>
    <t>https://twitter.com/#!/qffwffq/status/1093916992959062016</t>
  </si>
  <si>
    <t>1093916992959062016</t>
  </si>
  <si>
    <t>patoon68</t>
  </si>
  <si>
    <t>https://twitter.com/#!/patoon68/status/1093917069056327682</t>
  </si>
  <si>
    <t>1093917069056327682</t>
  </si>
  <si>
    <t>jokmedren</t>
  </si>
  <si>
    <t>https://twitter.com/#!/jokmedren/status/1093917959012126720</t>
  </si>
  <si>
    <t>1093917959012126720</t>
  </si>
  <si>
    <t>https://twitter.com/#!/mrdiogon/status/1093920290227269633</t>
  </si>
  <si>
    <t>1093920290227269633</t>
  </si>
  <si>
    <t>samtlse31</t>
  </si>
  <si>
    <t>https://twitter.com/#!/samtlse31/status/1093920439364214784</t>
  </si>
  <si>
    <t>1093920439364214784</t>
  </si>
  <si>
    <t>https://twitter.com/#!/samtlse31/status/1093921223426355200</t>
  </si>
  <si>
    <t>1093921223426355200</t>
  </si>
  <si>
    <t>kalindor62</t>
  </si>
  <si>
    <t>https://twitter.com/#!/kalindor62/status/1091295366069321729</t>
  </si>
  <si>
    <t>1091295366069321729</t>
  </si>
  <si>
    <t>https://twitter.com/#!/kalindor62/status/1093925761969471488</t>
  </si>
  <si>
    <t>1093925761969471488</t>
  </si>
  <si>
    <t>rominnikel</t>
  </si>
  <si>
    <t>https://twitter.com/#!/rominnikel/status/1093930379407446022</t>
  </si>
  <si>
    <t>1093930379407446022</t>
  </si>
  <si>
    <t>kharr_pate</t>
  </si>
  <si>
    <t>https://twitter.com/#!/kharr_pate/status/1091636489958686720</t>
  </si>
  <si>
    <t>1091636489958686720</t>
  </si>
  <si>
    <t>https://twitter.com/#!/kharr_pate/status/1093930435229425666</t>
  </si>
  <si>
    <t>1093930435229425666</t>
  </si>
  <si>
    <t>intoxicateur</t>
  </si>
  <si>
    <t>https://twitter.com/#!/intoxicateur/status/1092394855920271361</t>
  </si>
  <si>
    <t>1092394855920271361</t>
  </si>
  <si>
    <t>https://twitter.com/#!/intoxicateur/status/1092402108425486337</t>
  </si>
  <si>
    <t>1092402108425486337</t>
  </si>
  <si>
    <t>https://twitter.com/#!/intoxicateur/status/1093931415966806021</t>
  </si>
  <si>
    <t>1093931415966806021</t>
  </si>
  <si>
    <t>https://twitter.com/#!/boldock/status/1093945857873973249</t>
  </si>
  <si>
    <t>1093945857873973249</t>
  </si>
  <si>
    <t>arianebeldi</t>
  </si>
  <si>
    <t>https://twitter.com/#!/arianebeldi/status/1093947125321351174</t>
  </si>
  <si>
    <t>1093947125321351174</t>
  </si>
  <si>
    <t>https://twitter.com/#!/dassa_ju/status/1091245054440685568</t>
  </si>
  <si>
    <t>1091245054440685568</t>
  </si>
  <si>
    <t>Une large communauté de scientifiques et sceptiques se sont alors positionnés en soutien de @GeWoessner et… https://t.co/gGxMAVLwna</t>
  </si>
  <si>
    <t>https://twitter.com/i/web/status/1091257327263629313</t>
  </si>
  <si>
    <t>https://twitter.com/#!/dassa_ju/status/1091257327263629313</t>
  </si>
  <si>
    <t>1091257327263629313</t>
  </si>
  <si>
    <t>@dassa_ju Variante de la théorie de l'engagement, le #groupthink, mathématisé par Roland Benabou de Princeton SEC (… https://t.co/A4E3Gzdw3I</t>
  </si>
  <si>
    <t>https://twitter.com/i/web/status/1091319406515421184</t>
  </si>
  <si>
    <t>groupthink</t>
  </si>
  <si>
    <t>https://twitter.com/#!/alain_co/status/1091319406515421184</t>
  </si>
  <si>
    <t>1091319406515421184</t>
  </si>
  <si>
    <t>igorcarron</t>
  </si>
  <si>
    <t>https://twitter.com/#!/igorcarron/status/1091440671066677256</t>
  </si>
  <si>
    <t>1091440671066677256</t>
  </si>
  <si>
    <t>https://twitter.com/#!/igorcarron/status/1090643287541719043</t>
  </si>
  <si>
    <t>1090643287541719043</t>
  </si>
  <si>
    <t>https://twitter.com/#!/igorcarron/status/1090863833181286400</t>
  </si>
  <si>
    <t>1090863833181286400</t>
  </si>
  <si>
    <t>https://twitter.com/#!/igorcarron/status/1090954577971765248</t>
  </si>
  <si>
    <t>1090954577971765248</t>
  </si>
  <si>
    <t>https://twitter.com/#!/igorcarron/status/1091001612255064064</t>
  </si>
  <si>
    <t>1091001612255064064</t>
  </si>
  <si>
    <t>https://twitter.com/#!/igorcarron/status/1091001929935847425</t>
  </si>
  <si>
    <t>1091001929935847425</t>
  </si>
  <si>
    <t>https://twitter.com/#!/igorcarron/status/1091079298759434241</t>
  </si>
  <si>
    <t>1091079298759434241</t>
  </si>
  <si>
    <t>https://twitter.com/#!/igorcarron/status/1091086446457434112</t>
  </si>
  <si>
    <t>1091086446457434112</t>
  </si>
  <si>
    <t>https://twitter.com/#!/igorcarron/status/1091123919103365120</t>
  </si>
  <si>
    <t>1091123919103365120</t>
  </si>
  <si>
    <t>svimaire</t>
  </si>
  <si>
    <t>RT @Alexdre_R: Ces quelques tweets en soutient aux agents et trolls de Monsanto, @GeWoessner @emma_ducros @Evidencebbh @SVimaire @Damkyan_O…</t>
  </si>
  <si>
    <t>https://twitter.com/#!/igorcarron/status/1091256535047651328</t>
  </si>
  <si>
    <t>1091256535047651328</t>
  </si>
  <si>
    <t>alexdre_r</t>
  </si>
  <si>
    <t>https://twitter.com/#!/igorcarron/status/1091439907917180928</t>
  </si>
  <si>
    <t>1091439907917180928</t>
  </si>
  <si>
    <t>https://twitter.com/#!/igorcarron/status/1091441249729556480</t>
  </si>
  <si>
    <t>1091441249729556480</t>
  </si>
  <si>
    <t>RT @Matadon_: J'imagine que ce thread est mon #soutienGW 
Pas d'articles scientifiques, juste une réflexion, peut être un peu brouillonne.</t>
  </si>
  <si>
    <t>https://twitter.com/#!/igorcarron/status/1091792775727730688</t>
  </si>
  <si>
    <t>1091792775727730688</t>
  </si>
  <si>
    <t>https://twitter.com/#!/igorcarron/status/1093946871058440192</t>
  </si>
  <si>
    <t>1093946871058440192</t>
  </si>
  <si>
    <t>https://twitter.com/#!/igorcarron/status/1093947332062838789</t>
  </si>
  <si>
    <t>1093947332062838789</t>
  </si>
  <si>
    <t>chsimonsu</t>
  </si>
  <si>
    <t>https://twitter.com/#!/chsimonsu/status/1091101745026084864</t>
  </si>
  <si>
    <t>1091101745026084864</t>
  </si>
  <si>
    <t>https://twitter.com/#!/chsimonsu/status/1093953461559930880</t>
  </si>
  <si>
    <t>1093953461559930880</t>
  </si>
  <si>
    <t>lesaquejennifer</t>
  </si>
  <si>
    <t>https://twitter.com/#!/lesaquejennifer/status/1093955063012302849</t>
  </si>
  <si>
    <t>1093955063012302849</t>
  </si>
  <si>
    <t>cheap_throat</t>
  </si>
  <si>
    <t>https://twitter.com/#!/cheap_throat/status/1090620710580559872</t>
  </si>
  <si>
    <t>1090620710580559872</t>
  </si>
  <si>
    <t>jfp20</t>
  </si>
  <si>
    <t>@MllerQuentin @lemondefr Monsieur @MllerQuentin, vous rendez-vous compte que votre tweet est soit immonde soit imme… https://t.co/j8TWbhQ9Un</t>
  </si>
  <si>
    <t>https://twitter.com/i/web/status/1091088450470715392</t>
  </si>
  <si>
    <t>https://twitter.com/#!/jfp20/status/1091088450470715392</t>
  </si>
  <si>
    <t>1091088450470715392</t>
  </si>
  <si>
    <t>https://twitter.com/#!/jfp20/status/1091090321017110528</t>
  </si>
  <si>
    <t>1091090321017110528</t>
  </si>
  <si>
    <t>RT @JFP20: @MllerQuentin @lemondefr Monsieur @MllerQuentin, vous rendez-vous compte que votre tweet est soit immonde soit immensément bête.…</t>
  </si>
  <si>
    <t>https://twitter.com/#!/cheap_throat/status/1091219771624951809</t>
  </si>
  <si>
    <t>1091219771624951809</t>
  </si>
  <si>
    <t>Ces quelques tweets en soutient aux agents et trolls de Monsanto, @GeWoessner @emma_ducros @Evidencebbh @SVimaire… https://t.co/zaifHJq84t</t>
  </si>
  <si>
    <t>https://twitter.com/i/web/status/1091246589627322368</t>
  </si>
  <si>
    <t>https://twitter.com/#!/alexdre_r/status/1091246589627322368</t>
  </si>
  <si>
    <t>1091246589627322368</t>
  </si>
  <si>
    <t>https://twitter.com/#!/svimaire/status/1090514330548871168</t>
  </si>
  <si>
    <t>1090514330548871168</t>
  </si>
  <si>
    <t>https://twitter.com/#!/svimaire/status/1091417392708755461</t>
  </si>
  <si>
    <t>1091417392708755461</t>
  </si>
  <si>
    <t>https://twitter.com/#!/cheap_throat/status/1091255385300889601</t>
  </si>
  <si>
    <t>1091255385300889601</t>
  </si>
  <si>
    <t>https://twitter.com/#!/cheap_throat/status/1090574877852123136</t>
  </si>
  <si>
    <t>1090574877852123136</t>
  </si>
  <si>
    <t>https://twitter.com/#!/cheap_throat/status/1091241777254854656</t>
  </si>
  <si>
    <t>1091241777254854656</t>
  </si>
  <si>
    <t>https://twitter.com/#!/cheap_throat/status/1091253475911061506</t>
  </si>
  <si>
    <t>1091253475911061506</t>
  </si>
  <si>
    <t>https://twitter.com/#!/cheap_throat/status/1091457119256227842</t>
  </si>
  <si>
    <t>1091457119256227842</t>
  </si>
  <si>
    <t>https://twitter.com/#!/cheap_throat/status/1093962638642634755</t>
  </si>
  <si>
    <t>1093962638642634755</t>
  </si>
  <si>
    <t>https://twitter.com/#!/cheap_throat/status/1093962818087456769</t>
  </si>
  <si>
    <t>1093962818087456769</t>
  </si>
  <si>
    <t>ecoff123</t>
  </si>
  <si>
    <t>letoulouzingue</t>
  </si>
  <si>
    <t>@Letoulouzingue Pour l’instant on en est au Monde qui a pondu un article expliquant que ces twittos étaient des tro… https://t.co/GmsIEdLTtR</t>
  </si>
  <si>
    <t>https://twitter.com/i/web/status/1092358751837917184</t>
  </si>
  <si>
    <t>https://twitter.com/#!/ecoff123/status/1092358751837917184</t>
  </si>
  <si>
    <t>1092358751837917184</t>
  </si>
  <si>
    <t>https://twitter.com/#!/ecoff123/status/1091085945703723008</t>
  </si>
  <si>
    <t>1091085945703723008</t>
  </si>
  <si>
    <t>https://twitter.com/#!/ecoff123/status/1093964071177736192</t>
  </si>
  <si>
    <t>1093964071177736192</t>
  </si>
  <si>
    <t>https://twitter.com/#!/casselascience/status/1093952949993246720</t>
  </si>
  <si>
    <t>1093952949993246720</t>
  </si>
  <si>
    <t>joseph_garnier</t>
  </si>
  <si>
    <t>@VaeVix @mixlamalice @CasseLaScience Il faut quand même relativiser. La bulle de filtre amplifie sans doute l'impre… https://t.co/KGbtW22Crh</t>
  </si>
  <si>
    <t>https://twitter.com/i/web/status/1091664197417615360</t>
  </si>
  <si>
    <t>https://twitter.com/#!/joseph_garnier/status/1091664197417615360</t>
  </si>
  <si>
    <t>1091664197417615360</t>
  </si>
  <si>
    <t>mixlamalice</t>
  </si>
  <si>
    <t>vaevix</t>
  </si>
  <si>
    <t>https://twitter.com/#!/joseph_garnier/status/1093964102391730178</t>
  </si>
  <si>
    <t>1093964102391730178</t>
  </si>
  <si>
    <t>astrochnis</t>
  </si>
  <si>
    <t>@AStrochnis @MllerQuentin #soutienGW @GeWoessner @emma_ducros!
Nous sommes tous des trolls, capables de rais9et de… https://t.co/EAL4qsgoyT</t>
  </si>
  <si>
    <t>https://twitter.com/i/web/status/1091117816969859072</t>
  </si>
  <si>
    <t>https://twitter.com/#!/jbvbin3t/status/1091117816969859072</t>
  </si>
  <si>
    <t>1091117816969859072</t>
  </si>
  <si>
    <t>@GeWoessner @AtheeIV @MllerQuentin A tous ceux qui échangent ici et qui apportent un #soutienGW , je vous suggére d… https://t.co/KsYIXsexf5</t>
  </si>
  <si>
    <t>https://twitter.com/i/web/status/1091231429768298497</t>
  </si>
  <si>
    <t>https://twitter.com/#!/fmbreon/status/1091231429768298497</t>
  </si>
  <si>
    <t>1091231429768298497</t>
  </si>
  <si>
    <t>https://twitter.com/#!/simplecorrect/status/1091410064819306497</t>
  </si>
  <si>
    <t>1091410064819306497</t>
  </si>
  <si>
    <t>https://twitter.com/#!/alain_co/status/1091103484227788806</t>
  </si>
  <si>
    <t>1091103484227788806</t>
  </si>
  <si>
    <t>https://twitter.com/#!/29aatea/status/1091249089931608064</t>
  </si>
  <si>
    <t>1091249089931608064</t>
  </si>
  <si>
    <t>@GeWoessner @MllerQuentin Les personnes ayant utilisé le #soutienGW se comptent en centaines, la plupart du monde s… https://t.co/riZXth7Zyu</t>
  </si>
  <si>
    <t>https://twitter.com/i/web/status/1091086571221209088</t>
  </si>
  <si>
    <t>https://twitter.com/#!/atheeiv/status/1091086571221209088</t>
  </si>
  <si>
    <t>1091086571221209088</t>
  </si>
  <si>
    <t>@AtheeIV @GeWoessner #soutienGW @GeWoessner @emma_ducros
Y sort d'où, @MllerQuentin?
Ça peut pas être un journaliste, quand-même !</t>
  </si>
  <si>
    <t>https://twitter.com/#!/jbvbin3t/status/1091084580457799681</t>
  </si>
  <si>
    <t>1091084580457799681</t>
  </si>
  <si>
    <t>@GeWoessner @PjBartho @AtheeIV @MllerQuentin Je suis un bien petit TROLL qui n'apparaît pas dans le choix restreint… https://t.co/KDD9gcmn7u</t>
  </si>
  <si>
    <t>https://twitter.com/i/web/status/1091266323034836992</t>
  </si>
  <si>
    <t>https://twitter.com/#!/jbvbin3t/status/1091266323034836992</t>
  </si>
  <si>
    <t>1091266323034836992</t>
  </si>
  <si>
    <t>RT @maxcordiez: Soutien à @GeWoessner. Le journalisme est là pour informer, il doit donc s'appuyer sur la science, même quand celle-ci ne s…</t>
  </si>
  <si>
    <t>https://twitter.com/#!/jbvbin3t/status/1090520337614336000</t>
  </si>
  <si>
    <t>1090520337614336000</t>
  </si>
  <si>
    <t>maxcordiez</t>
  </si>
  <si>
    <t>https://twitter.com/#!/jbvbin3t/status/1090592549507600385</t>
  </si>
  <si>
    <t>1090592549507600385</t>
  </si>
  <si>
    <t>https://twitter.com/#!/jbvbin3t/status/1090939517115289606</t>
  </si>
  <si>
    <t>1090939517115289606</t>
  </si>
  <si>
    <t>https://twitter.com/#!/jbvbin3t/status/1090939570819088389</t>
  </si>
  <si>
    <t>1090939570819088389</t>
  </si>
  <si>
    <t>RT @alain_co: @Philoulyon Un article étrangement mesuré, compréhensif, qui tranche avec les merde conspirationnistes radicales sur les phyt…</t>
  </si>
  <si>
    <t>https://twitter.com/#!/jbvbin3t/status/1090939645528018944</t>
  </si>
  <si>
    <t>1090939645528018944</t>
  </si>
  <si>
    <t>RT @alain_co: #soutienGW https://t.co/bP78h2LgIs</t>
  </si>
  <si>
    <t>https://twitter.com/GeWoessner/status/1074080067821678593</t>
  </si>
  <si>
    <t>https://twitter.com/#!/jbvbin3t/status/1090939665820069889</t>
  </si>
  <si>
    <t>1090939665820069889</t>
  </si>
  <si>
    <t>https://twitter.com/#!/jbvbin3t/status/1090939697688440832</t>
  </si>
  <si>
    <t>1090939697688440832</t>
  </si>
  <si>
    <t>https://twitter.com/#!/jbvbin3t/status/1090939720425709569</t>
  </si>
  <si>
    <t>1090939720425709569</t>
  </si>
  <si>
    <t>https://twitter.com/#!/jbvbin3t/status/1090939976320249857</t>
  </si>
  <si>
    <t>1090939976320249857</t>
  </si>
  <si>
    <t>RT @alain_co: @bwitterwit @Phanto17 @Geraldinedauver Elle peut chercher le tag #soutienGW https://t.co/eaH5a8i6Xq , pas mal de soutiens ce…</t>
  </si>
  <si>
    <t>https://twitter.com/search?q=%23soutienGW&amp;src=tyah</t>
  </si>
  <si>
    <t>https://twitter.com/#!/jbvbin3t/status/1090940012504469504</t>
  </si>
  <si>
    <t>1090940012504469504</t>
  </si>
  <si>
    <t>phanto17</t>
  </si>
  <si>
    <t>bwitterwit</t>
  </si>
  <si>
    <t>RT @alain_co: @bfmbusiness @cellectis Je dois admettre que ce qui arrive à @GeWoessner #soutienGW sur des sujets scientifiques, me fait pen…</t>
  </si>
  <si>
    <t>https://twitter.com/#!/jbvbin3t/status/1090940140246261763</t>
  </si>
  <si>
    <t>1090940140246261763</t>
  </si>
  <si>
    <t>bfmbusiness</t>
  </si>
  <si>
    <t>https://twitter.com/#!/jbvbin3t/status/1090940209888415745</t>
  </si>
  <si>
    <t>1090940209888415745</t>
  </si>
  <si>
    <t>RT @hedgehogmsx: Voilà de l'evidence based surnotation !
Alors qu'un 24/20 suffit amplement ;)
#soutienGW 
@GeWoessner https://t.co/e3XOX7g…</t>
  </si>
  <si>
    <t>https://twitter.com/#!/jbvbin3t/status/1090940272102522880</t>
  </si>
  <si>
    <t>1090940272102522880</t>
  </si>
  <si>
    <t>https://twitter.com/#!/jbvbin3t/status/1090940347218362369</t>
  </si>
  <si>
    <t>1090940347218362369</t>
  </si>
  <si>
    <t>https://twitter.com/#!/jbvbin3t/status/1090940374556774400</t>
  </si>
  <si>
    <t>1090940374556774400</t>
  </si>
  <si>
    <t>pltvfilms</t>
  </si>
  <si>
    <t>RT @MaximeLecourt: @EmGagnier @France2tv @LegallSophie @EliseLucet @PLTVfilms Vu comment vous vous êtes torchés avec la science en parlant…</t>
  </si>
  <si>
    <t>https://twitter.com/#!/jbvbin3t/status/1090940394832052231</t>
  </si>
  <si>
    <t>1090940394832052231</t>
  </si>
  <si>
    <t>legallsophie</t>
  </si>
  <si>
    <t>france2tv</t>
  </si>
  <si>
    <t>emgagnier</t>
  </si>
  <si>
    <t>https://twitter.com/#!/jbvbin3t/status/1090940441179103232</t>
  </si>
  <si>
    <t>1090940441179103232</t>
  </si>
  <si>
    <t>RT @anaelbibard: @GrainHedger Y a du lourd, du très très lourd dans les #soutienGW 😅</t>
  </si>
  <si>
    <t>https://twitter.com/#!/jbvbin3t/status/1090940462582640642</t>
  </si>
  <si>
    <t>1090940462582640642</t>
  </si>
  <si>
    <t>https://twitter.com/#!/jbvbin3t/status/1090940486649634821</t>
  </si>
  <si>
    <t>1090940486649634821</t>
  </si>
  <si>
    <t>juliagoiot</t>
  </si>
  <si>
    <t>RT @JuliaGoiot: #soutienGW https://t.co/pEOqFCq8kv</t>
  </si>
  <si>
    <t>https://twitter.com/#!/jbvbin3t/status/1090940789906198528</t>
  </si>
  <si>
    <t>1090940789906198528</t>
  </si>
  <si>
    <t>https://twitter.com/#!/jbvbin3t/status/1090940812874186752</t>
  </si>
  <si>
    <t>1090940812874186752</t>
  </si>
  <si>
    <t>https://twitter.com/#!/jbvbin3t/status/1090940890800156672</t>
  </si>
  <si>
    <t>1090940890800156672</t>
  </si>
  <si>
    <t>ft2433</t>
  </si>
  <si>
    <t>RT @Ft2433: Total #soutienGW</t>
  </si>
  <si>
    <t>https://twitter.com/#!/jbvbin3t/status/1090940919510155265</t>
  </si>
  <si>
    <t>1090940919510155265</t>
  </si>
  <si>
    <t>https://twitter.com/#!/jbvbin3t/status/1090941006105710592</t>
  </si>
  <si>
    <t>1090941006105710592</t>
  </si>
  <si>
    <t>x0chipilli</t>
  </si>
  <si>
    <t>RT @X0chipilli: Mais toujours aussi peu de journalistes signataires du #soutienGW. Quelle tristesse... https://t.co/JJJ5sK9B6n</t>
  </si>
  <si>
    <t>https://twitter.com/josette_marrant/status/1089617015583789064</t>
  </si>
  <si>
    <t>https://twitter.com/#!/jbvbin3t/status/1090941032668295168</t>
  </si>
  <si>
    <t>1090941032668295168</t>
  </si>
  <si>
    <t>gildas_cotten</t>
  </si>
  <si>
    <t>RT @Gildas_Cotten: #SoutienGW https://t.co/LK5nZx8TcC</t>
  </si>
  <si>
    <t>https://twitter.com/#!/jbvbin3t/status/1090941058157023233</t>
  </si>
  <si>
    <t>1090941058157023233</t>
  </si>
  <si>
    <t>RT @huret_antoine: C’est de 2016 mais ça m’a bien fait rire !! @GeWoessner @emma_ducros #SoutienGW   
Certification bio
 : Pour sauver leur…</t>
  </si>
  <si>
    <t>https://twitter.com/#!/jbvbin3t/status/1090941112699756544</t>
  </si>
  <si>
    <t>1090941112699756544</t>
  </si>
  <si>
    <t>huret_antoine</t>
  </si>
  <si>
    <t>RT @bwitterwit: Là, c'est à propos du hashtag #soutienGW... Mais c'est aussi valable pour tellement d'autres sujets (nucléaire, vaccins, OG…</t>
  </si>
  <si>
    <t>https://twitter.com/#!/jbvbin3t/status/1090941147512537088</t>
  </si>
  <si>
    <t>1090941147512537088</t>
  </si>
  <si>
    <t>RT @GeolNuc: @josette_marrant #soutienGW 
Considérez que vous en avez un de plus, mais que cela ne vous monte pas à la tête !</t>
  </si>
  <si>
    <t>https://twitter.com/#!/jbvbin3t/status/1090941168618221568</t>
  </si>
  <si>
    <t>1090941168618221568</t>
  </si>
  <si>
    <t>geolnuc</t>
  </si>
  <si>
    <t>RT @29aatea: #soutienGW et lutte contre les #obscurantistes https://t.co/yYOcQllrxK</t>
  </si>
  <si>
    <t>https://twitter.com/nico_duarig/status/1090264381835771907</t>
  </si>
  <si>
    <t>soutienGW obscurantistes</t>
  </si>
  <si>
    <t>https://twitter.com/#!/jbvbin3t/status/1090941193234595845</t>
  </si>
  <si>
    <t>1090941193234595845</t>
  </si>
  <si>
    <t>lrigaux</t>
  </si>
  <si>
    <t>RT @29aatea: @lrigaux https://t.co/0Yx8wuEnrR
affligeant de démagogie..
le diable monsanto qui a détruit la science!!!!
vous vous rendez c…</t>
  </si>
  <si>
    <t>https://twitter.com/SimpleCorrect/status/1090229190190870528</t>
  </si>
  <si>
    <t>https://twitter.com/#!/jbvbin3t/status/1090941311274897409</t>
  </si>
  <si>
    <t>1090941311274897409</t>
  </si>
  <si>
    <t>https://twitter.com/#!/jbvbin3t/status/1091084089132830722</t>
  </si>
  <si>
    <t>1091084089132830722</t>
  </si>
  <si>
    <t>https://twitter.com/#!/jbvbin3t/status/1091119557480235011</t>
  </si>
  <si>
    <t>1091119557480235011</t>
  </si>
  <si>
    <t>https://twitter.com/#!/jbvbin3t/status/1091286954124161025</t>
  </si>
  <si>
    <t>1091286954124161025</t>
  </si>
  <si>
    <t>@Evidencebbh Bon dans la vie, y'a le bon journaliste et le mauvais journaliste.
Le bon journaliste, y zécrit un art… https://t.co/qKqqgMFMYp</t>
  </si>
  <si>
    <t>https://twitter.com/i/web/status/1091288278182125568</t>
  </si>
  <si>
    <t>https://twitter.com/#!/jbvbin3t/status/1091288278182125568</t>
  </si>
  <si>
    <t>1091288278182125568</t>
  </si>
  <si>
    <t>https://twitter.com/#!/jbvbin3t/status/1091649277208813568</t>
  </si>
  <si>
    <t>1091649277208813568</t>
  </si>
  <si>
    <t>https://twitter.com/#!/jbvbin3t/status/1093963424122523648</t>
  </si>
  <si>
    <t>1093963424122523648</t>
  </si>
  <si>
    <t>@Damkyan_Omega Qu'est ce que c'est bien dit !
Bravo @Damkyan_Omega !
👏👏👏👏👏👏👏
Et je renouvelle #soutienGW #soutienED</t>
  </si>
  <si>
    <t>https://twitter.com/#!/jbvbin3t/status/1093964512573689857</t>
  </si>
  <si>
    <t>1093964512573689857</t>
  </si>
  <si>
    <t>patrxrsg</t>
  </si>
  <si>
    <t>https://twitter.com/#!/patrxrsg/status/1090961177981698048</t>
  </si>
  <si>
    <t>1090961177981698048</t>
  </si>
  <si>
    <t>https://twitter.com/#!/patrxrsg/status/1091217584920412161</t>
  </si>
  <si>
    <t>1091217584920412161</t>
  </si>
  <si>
    <t>https://twitter.com/#!/patrxrsg/status/1093966154828255232</t>
  </si>
  <si>
    <t>1093966154828255232</t>
  </si>
  <si>
    <t>les écologistes dogmatiques anti-sciences sont parmi les plus toxiques (drôle).
Et voir ce genre de comportement ch… https://t.co/GQeP8haLCT</t>
  </si>
  <si>
    <t>https://twitter.com/i/web/status/1093901244274536448</t>
  </si>
  <si>
    <t>https://twitter.com/#!/mdyueh/status/1093901244274536448</t>
  </si>
  <si>
    <t>1093901244274536448</t>
  </si>
  <si>
    <t>https://twitter.com/#!/mdyueh/status/1093978725614522369</t>
  </si>
  <si>
    <t>1093978725614522369</t>
  </si>
  <si>
    <t>agrogeek55</t>
  </si>
  <si>
    <t>https://twitter.com/#!/agrogeek55/status/1093988892032860160</t>
  </si>
  <si>
    <t>1093988892032860160</t>
  </si>
  <si>
    <t>charlysechar</t>
  </si>
  <si>
    <t>audreygarric</t>
  </si>
  <si>
    <t>RT @29aatea: @audreygarric Le complotisme est donc la solution à la désinformation? Ah oui, pardon, on l'utilise déjà depuis 45 ans et les…</t>
  </si>
  <si>
    <t>https://twitter.com/#!/charlysechar/status/1090676379409108993</t>
  </si>
  <si>
    <t>1090676379409108993</t>
  </si>
  <si>
    <t>https://twitter.com/#!/charlysechar/status/1090677717572485120</t>
  </si>
  <si>
    <t>1090677717572485120</t>
  </si>
  <si>
    <t>He bah quand on voit les commentaires il y a encore du boulot pour le #soutienGW
Poke @Damkyan_Omega https://t.co/F0SxEutScP</t>
  </si>
  <si>
    <t>https://twitter.com/GeWoessner/status/1090746712677847044</t>
  </si>
  <si>
    <t>https://twitter.com/#!/bathyscaf1/status/1090851320221876224</t>
  </si>
  <si>
    <t>1090851320221876224</t>
  </si>
  <si>
    <t>Note de service: Si on a pas encore confirmé l'électro-sensibilite ou le pouvoir de l'homéopathie et la toxicité du… https://t.co/g8Kof29V3P</t>
  </si>
  <si>
    <t>https://twitter.com/i/web/status/1091336904107323394</t>
  </si>
  <si>
    <t>https://twitter.com/#!/bathyscaf1/status/1091336904107323394</t>
  </si>
  <si>
    <t>1091336904107323394</t>
  </si>
  <si>
    <t>https://twitter.com/#!/29aatea/status/1090964322594013184</t>
  </si>
  <si>
    <t>1090964322594013184</t>
  </si>
  <si>
    <t>https://twitter.com/#!/charlysechar/status/1090971859280191488</t>
  </si>
  <si>
    <t>1090971859280191488</t>
  </si>
  <si>
    <t>@bwitterwit @Phanto17 @Geraldinedauver Elle peut chercher le tag #soutienGW https://t.co/eaH5a8i6Xq , pas mal de so… https://t.co/QLKj7amffl</t>
  </si>
  <si>
    <t>https://twitter.com/search?q=%23soutienGW&amp;src=tyah https://twitter.com/i/web/status/1090632229628375040</t>
  </si>
  <si>
    <t>twitter.com twitter.com</t>
  </si>
  <si>
    <t>https://twitter.com/#!/alain_co/status/1090632229628375040</t>
  </si>
  <si>
    <t>1090632229628375040</t>
  </si>
  <si>
    <t>https://twitter.com/#!/charlysechar/status/1091050399996489729</t>
  </si>
  <si>
    <t>1091050399996489729</t>
  </si>
  <si>
    <t>@bfmbusiness @cellectis Je dois admettre que ce qui arrive à @GeWoessner #soutienGW sur des sujets scientifiques, m… https://t.co/DxZQrEXGfs</t>
  </si>
  <si>
    <t>https://twitter.com/i/web/status/1090610229019058178</t>
  </si>
  <si>
    <t>https://twitter.com/#!/alain_co/status/1090610229019058178</t>
  </si>
  <si>
    <t>1090610229019058178</t>
  </si>
  <si>
    <t>https://twitter.com/#!/charlysechar/status/1091050446771404800</t>
  </si>
  <si>
    <t>1091050446771404800</t>
  </si>
  <si>
    <t>Le coup de gueule du patron de Cellectis voyant une salière "sans OGM". Relayé par @ssoumier qui visiblement a réag… https://t.co/9zjnicL7ng</t>
  </si>
  <si>
    <t>https://twitter.com/i/web/status/1090606842550648864</t>
  </si>
  <si>
    <t>https://twitter.com/#!/alain_co/status/1090606842550648864</t>
  </si>
  <si>
    <t>1090606842550648864</t>
  </si>
  <si>
    <t>https://twitter.com/#!/agritof80/status/1090863190232190976</t>
  </si>
  <si>
    <t>1090863190232190976</t>
  </si>
  <si>
    <t>https://twitter.com/#!/charlysechar/status/1091050519655866368</t>
  </si>
  <si>
    <t>1091050519655866368</t>
  </si>
  <si>
    <t>https://twitter.com/#!/alain_co/status/1090534001872384000</t>
  </si>
  <si>
    <t>1090534001872384000</t>
  </si>
  <si>
    <t>https://twitter.com/#!/alain_co/status/1090632811999047681</t>
  </si>
  <si>
    <t>1090632811999047681</t>
  </si>
  <si>
    <t>https://twitter.com/#!/alain_co/status/1090632994195496960</t>
  </si>
  <si>
    <t>1090632994195496960</t>
  </si>
  <si>
    <t>https://twitter.com/#!/alain_co/status/1090633579292516357</t>
  </si>
  <si>
    <t>1090633579292516357</t>
  </si>
  <si>
    <t>https://twitter.com/#!/alain_co/status/1090633652332044288</t>
  </si>
  <si>
    <t>1090633652332044288</t>
  </si>
  <si>
    <t>https://twitter.com/#!/alain_co/status/1090633731268845568</t>
  </si>
  <si>
    <t>1090633731268845568</t>
  </si>
  <si>
    <t>#soutienGW https://t.co/bP78h2LgIs</t>
  </si>
  <si>
    <t>https://twitter.com/#!/alain_co/status/1090886220870307840</t>
  </si>
  <si>
    <t>1090886220870307840</t>
  </si>
  <si>
    <t>@Philoulyon Un article étrangement mesuré, compréhensif, qui tranche avec les merde conspirationnistes radicales su… https://t.co/dhzZcgvvNz</t>
  </si>
  <si>
    <t>https://twitter.com/i/web/status/1090890566236282882</t>
  </si>
  <si>
    <t>https://twitter.com/#!/alain_co/status/1090890566236282882</t>
  </si>
  <si>
    <t>1090890566236282882</t>
  </si>
  <si>
    <t>https://twitter.com/#!/alain_co/status/1090968086881157120</t>
  </si>
  <si>
    <t>1090968086881157120</t>
  </si>
  <si>
    <t>https://twitter.com/#!/alain_co/status/1091004076471582720</t>
  </si>
  <si>
    <t>1091004076471582720</t>
  </si>
  <si>
    <t>https://twitter.com/#!/alain_co/status/1091068797274996737</t>
  </si>
  <si>
    <t>1091068797274996737</t>
  </si>
  <si>
    <t>https://twitter.com/#!/alain_co/status/1091086333529997318</t>
  </si>
  <si>
    <t>1091086333529997318</t>
  </si>
  <si>
    <t>RT @AtheeIV: En tout cas pas mal de gens savent déjà à quoi s'en tenir. Et pour aller se balader à la campagne, ou dans des labos de scienc…</t>
  </si>
  <si>
    <t>https://twitter.com/#!/alain_co/status/1091248670413070336</t>
  </si>
  <si>
    <t>1091248670413070336</t>
  </si>
  <si>
    <t>https://twitter.com/#!/alain_co/status/1091249340901928960</t>
  </si>
  <si>
    <t>1091249340901928960</t>
  </si>
  <si>
    <t>https://twitter.com/#!/alain_co/status/1091472616999796738</t>
  </si>
  <si>
    <t>1091472616999796738</t>
  </si>
  <si>
    <t>https://twitter.com/#!/alain_co/status/1091476421296508929</t>
  </si>
  <si>
    <t>1091476421296508929</t>
  </si>
  <si>
    <t>https://twitter.com/#!/alain_co/status/1091622479108497408</t>
  </si>
  <si>
    <t>1091622479108497408</t>
  </si>
  <si>
    <t>@GeWoessner Le debunking n'est pas un bien en soit care avec le decodex et co on voit bien que c'est un outil idéol… https://t.co/emFnIdiHR4</t>
  </si>
  <si>
    <t>https://twitter.com/i/web/status/1092005123579170826</t>
  </si>
  <si>
    <t>https://twitter.com/#!/alain_co/status/1092005123579170826</t>
  </si>
  <si>
    <t>1092005123579170826</t>
  </si>
  <si>
    <t>https://twitter.com/#!/charlysechar/status/1091050175861276673</t>
  </si>
  <si>
    <t>1091050175861276673</t>
  </si>
  <si>
    <t>https://twitter.com/#!/charlysechar/status/1091050261513150464</t>
  </si>
  <si>
    <t>1091050261513150464</t>
  </si>
  <si>
    <t>https://twitter.com/#!/geolnuc/status/1090942291529875456</t>
  </si>
  <si>
    <t>1090942291529875456</t>
  </si>
  <si>
    <t>#soutienGW. Pour citer Michel Serres, dans une interview au journal suisse Le Temps : “Ceux qui ont la parole aujou… https://t.co/sZNKt8cnpz</t>
  </si>
  <si>
    <t>https://twitter.com/i/web/status/1090535079720484864</t>
  </si>
  <si>
    <t>https://twitter.com/#!/herve_29/status/1090535079720484864</t>
  </si>
  <si>
    <t>1090535079720484864</t>
  </si>
  <si>
    <t>références de cette interview de Michel Serres plein de bon sens, pour la promotion de son livre, "cétait mieux ava… https://t.co/heVWCqjrY1</t>
  </si>
  <si>
    <t>https://twitter.com/i/web/status/1090542433258094593</t>
  </si>
  <si>
    <t>https://twitter.com/#!/herve_29/status/1090542433258094593</t>
  </si>
  <si>
    <t>1090542433258094593</t>
  </si>
  <si>
    <t>https://twitter.com/#!/herve_29/status/1091080569562296328</t>
  </si>
  <si>
    <t>1091080569562296328</t>
  </si>
  <si>
    <t>https://twitter.com/#!/29aatea/status/1091239679125540864</t>
  </si>
  <si>
    <t>1091239679125540864</t>
  </si>
  <si>
    <t>https://twitter.com/#!/charlysechar/status/1091050614929399808</t>
  </si>
  <si>
    <t>1091050614929399808</t>
  </si>
  <si>
    <t>https://twitter.com/#!/charlysechar/status/1091050672815067137</t>
  </si>
  <si>
    <t>1091050672815067137</t>
  </si>
  <si>
    <t>@EmGagnier @France2tv @LegallSophie @EliseLucet @PLTVfilms Vu comment vous vous êtes torchés avec la science en par… https://t.co/x56VMOgpSx</t>
  </si>
  <si>
    <t>https://twitter.com/i/web/status/1090529017818693632</t>
  </si>
  <si>
    <t>https://twitter.com/#!/maximelecourt/status/1090529017818693632</t>
  </si>
  <si>
    <t>1090529017818693632</t>
  </si>
  <si>
    <t>https://twitter.com/#!/charlysechar/status/1091050729232584704</t>
  </si>
  <si>
    <t>1091050729232584704</t>
  </si>
  <si>
    <t>Soutien à @GeWoessner 
Ingénieur informaticien militant de la santé, j'en ai marre de lire n'importe quoi sur la sc… https://t.co/E8C6cOo260</t>
  </si>
  <si>
    <t>https://twitter.com/i/web/status/1091266335848480768</t>
  </si>
  <si>
    <t>https://twitter.com/#!/maximelecourt/status/1091266335848480768</t>
  </si>
  <si>
    <t>1091266335848480768</t>
  </si>
  <si>
    <t>https://twitter.com/#!/plasmodioum/status/1090554538958995457</t>
  </si>
  <si>
    <t>1090554538958995457</t>
  </si>
  <si>
    <t>https://twitter.com/#!/simplecorrect/status/1090474143726952448</t>
  </si>
  <si>
    <t>1090474143726952448</t>
  </si>
  <si>
    <t>https://twitter.com/#!/charlysechar/status/1091050827886792704</t>
  </si>
  <si>
    <t>1091050827886792704</t>
  </si>
  <si>
    <t>https://twitter.com/#!/charlysechar/status/1091051116261986304</t>
  </si>
  <si>
    <t>1091051116261986304</t>
  </si>
  <si>
    <t>https://twitter.com/#!/antonsuwalki/status/1090671577912537091</t>
  </si>
  <si>
    <t>1090671577912537091</t>
  </si>
  <si>
    <t>https://twitter.com/#!/charlysechar/status/1091051171622633474</t>
  </si>
  <si>
    <t>1091051171622633474</t>
  </si>
  <si>
    <t>Excellente analyse du silence journalistique sur les dérives complotistes de @lemondefr, FranceTv et Envoyé Spécial… https://t.co/UC0qBu9ao0</t>
  </si>
  <si>
    <t>https://twitter.com/i/web/status/1091359231704473600</t>
  </si>
  <si>
    <t>https://twitter.com/#!/x0chipilli/status/1091359231704473600</t>
  </si>
  <si>
    <t>1091359231704473600</t>
  </si>
  <si>
    <t>https://twitter.com/#!/charlysechar/status/1091051197090406401</t>
  </si>
  <si>
    <t>1091051197090406401</t>
  </si>
  <si>
    <t>https://twitter.com/#!/charlysechar/status/1091051245425573888</t>
  </si>
  <si>
    <t>1091051245425573888</t>
  </si>
  <si>
    <t>https://twitter.com/#!/29aatea/status/1090962040347344896</t>
  </si>
  <si>
    <t>1090962040347344896</t>
  </si>
  <si>
    <t>https://twitter.com/#!/charlysechar/status/1091051314166054913</t>
  </si>
  <si>
    <t>1091051314166054913</t>
  </si>
  <si>
    <t>https://twitter.com/#!/bwitterwit/status/1090581996626165761</t>
  </si>
  <si>
    <t>1090581996626165761</t>
  </si>
  <si>
    <t>https://twitter.com/#!/bwitterwit/status/1093909891318722560</t>
  </si>
  <si>
    <t>1093909891318722560</t>
  </si>
  <si>
    <t>https://twitter.com/#!/charlysechar/status/1091051353391140867</t>
  </si>
  <si>
    <t>1091051353391140867</t>
  </si>
  <si>
    <t>https://twitter.com/#!/charlysechar/status/1091051385469190144</t>
  </si>
  <si>
    <t>1091051385469190144</t>
  </si>
  <si>
    <t>https://twitter.com/#!/charlysechar/status/1091067953435549696</t>
  </si>
  <si>
    <t>1091067953435549696</t>
  </si>
  <si>
    <t>https://twitter.com/#!/29aatea/status/1090547446789345280</t>
  </si>
  <si>
    <t>1090547446789345280</t>
  </si>
  <si>
    <t>https://twitter.com/#!/29aatea/status/1090578816995606528</t>
  </si>
  <si>
    <t>1090578816995606528</t>
  </si>
  <si>
    <t>https://twitter.com/#!/29aatea/status/1090883252565495808</t>
  </si>
  <si>
    <t>1090883252565495808</t>
  </si>
  <si>
    <t>https://twitter.com/#!/29aatea/status/1090961604307501056</t>
  </si>
  <si>
    <t>1090961604307501056</t>
  </si>
  <si>
    <t>https://twitter.com/#!/29aatea/status/1091240667295158274</t>
  </si>
  <si>
    <t>1091240667295158274</t>
  </si>
  <si>
    <t>https://twitter.com/#!/29aatea/status/1091247545119133696</t>
  </si>
  <si>
    <t>1091247545119133696</t>
  </si>
  <si>
    <t>https://twitter.com/#!/29aatea/status/1091316248850415616</t>
  </si>
  <si>
    <t>1091316248850415616</t>
  </si>
  <si>
    <t>https://twitter.com/#!/29aatea/status/1091440882786725889</t>
  </si>
  <si>
    <t>1091440882786725889</t>
  </si>
  <si>
    <t>https://twitter.com/#!/29aatea/status/1091441217886453760</t>
  </si>
  <si>
    <t>1091441217886453760</t>
  </si>
  <si>
    <t>https://twitter.com/#!/charlysechar/status/1091051506378395648</t>
  </si>
  <si>
    <t>1091051506378395648</t>
  </si>
  <si>
    <t>https://twitter.com/#!/charlysechar/status/1091069955490148358</t>
  </si>
  <si>
    <t>1091069955490148358</t>
  </si>
  <si>
    <t>@GrainHedger Y a du lourd, du très très lourd dans les #soutienGW 😅</t>
  </si>
  <si>
    <t>https://twitter.com/#!/anaelbibard/status/1090523884712067075</t>
  </si>
  <si>
    <t>1090523884712067075</t>
  </si>
  <si>
    <t>https://twitter.com/#!/charlysechar/status/1091069998976643074</t>
  </si>
  <si>
    <t>1091069998976643074</t>
  </si>
  <si>
    <t>Le #soutienGW ratisse large, dans tous les sens du terme 😳 https://t.co/VJ5Ii4epO4</t>
  </si>
  <si>
    <t>https://twitter.com/MaFortePoitrine/status/1090238718445789184</t>
  </si>
  <si>
    <t>https://twitter.com/#!/anaelbibard/status/1090518902772285440</t>
  </si>
  <si>
    <t>1090518902772285440</t>
  </si>
  <si>
    <t>@Evidencebbh @GeWoessner A tous ceux qui échangent ici et qui apportent un #soutienGW , je vous suggére de rejoindr… https://t.co/w4rTP1Q7FP</t>
  </si>
  <si>
    <t>https://twitter.com/i/web/status/1091231091065868288</t>
  </si>
  <si>
    <t>https://twitter.com/#!/fmbreon/status/1091231091065868288</t>
  </si>
  <si>
    <t>1091231091065868288</t>
  </si>
  <si>
    <t>https://twitter.com/#!/charlysechar/status/1091257063144071168</t>
  </si>
  <si>
    <t>1091257063144071168</t>
  </si>
  <si>
    <t>https://twitter.com/#!/nichoax/status/1091346500255395840</t>
  </si>
  <si>
    <t>1091346500255395840</t>
  </si>
  <si>
    <t>Cette lamentable méthode de dénigrement qu'on croyait réservée aux pires oligophrènes de twitter a au moins ceci de… https://t.co/cuhy9V7m94</t>
  </si>
  <si>
    <t>https://twitter.com/i/web/status/1091081489649975298</t>
  </si>
  <si>
    <t>https://twitter.com/#!/atheeiv/status/1091081489649975298</t>
  </si>
  <si>
    <t>1091081489649975298</t>
  </si>
  <si>
    <t>Bon, il est tard, je commence à bayer... 😉
Bonne nuit les trolls.
#TrollMonsanto
#SoutienGW</t>
  </si>
  <si>
    <t>TrollMonsanto SoutienGW</t>
  </si>
  <si>
    <t>https://twitter.com/#!/atheeiv/status/1091112769879973888</t>
  </si>
  <si>
    <t>1091112769879973888</t>
  </si>
  <si>
    <t>En tout cas pas mal de gens savent déjà à quoi s'en tenir. Et pour aller se balader à la campagne, ou dans des labo… https://t.co/8FSoIA0675</t>
  </si>
  <si>
    <t>https://twitter.com/i/web/status/1091239166577389568</t>
  </si>
  <si>
    <t>https://twitter.com/#!/atheeiv/status/1091239166577389568</t>
  </si>
  <si>
    <t>1091239166577389568</t>
  </si>
  <si>
    <t>https://twitter.com/#!/charlysechar/status/1091351516588490752</t>
  </si>
  <si>
    <t>1091351516588490752</t>
  </si>
  <si>
    <t>https://twitter.com/#!/charlysechar/status/1090678270474010624</t>
  </si>
  <si>
    <t>1090678270474010624</t>
  </si>
  <si>
    <t>https://twitter.com/#!/charlysechar/status/1091049984634564608</t>
  </si>
  <si>
    <t>1091049984634564608</t>
  </si>
  <si>
    <t>https://twitter.com/#!/charlysechar/status/1091050041060528129</t>
  </si>
  <si>
    <t>1091050041060528129</t>
  </si>
  <si>
    <t>https://twitter.com/#!/charlysechar/status/1091050300251783173</t>
  </si>
  <si>
    <t>1091050300251783173</t>
  </si>
  <si>
    <t>https://twitter.com/#!/charlysechar/status/1091050304378990592</t>
  </si>
  <si>
    <t>1091050304378990592</t>
  </si>
  <si>
    <t>https://twitter.com/#!/charlysechar/status/1091050542330249217</t>
  </si>
  <si>
    <t>1091050542330249217</t>
  </si>
  <si>
    <t>https://twitter.com/#!/charlysechar/status/1091050742025252864</t>
  </si>
  <si>
    <t>1091050742025252864</t>
  </si>
  <si>
    <t>https://twitter.com/#!/charlysechar/status/1091050958975574016</t>
  </si>
  <si>
    <t>1091050958975574016</t>
  </si>
  <si>
    <t>https://twitter.com/#!/charlysechar/status/1091069955515314176</t>
  </si>
  <si>
    <t>1091069955515314176</t>
  </si>
  <si>
    <t>https://twitter.com/#!/charlysechar/status/1091351667776339968</t>
  </si>
  <si>
    <t>1091351667776339968</t>
  </si>
  <si>
    <t>https://twitter.com/#!/charlysechar/status/1091352859562647552</t>
  </si>
  <si>
    <t>1091352859562647552</t>
  </si>
  <si>
    <t>https://twitter.com/#!/charlysechar/status/1091791719706832897</t>
  </si>
  <si>
    <t>1091791719706832897</t>
  </si>
  <si>
    <t>https://twitter.com/#!/charlysechar/status/1093991401753329665</t>
  </si>
  <si>
    <t>1093991401753329665</t>
  </si>
  <si>
    <t>https://twitter.com/#!/damkyan_omega/status/1090494781925535745</t>
  </si>
  <si>
    <t>1090494781925535745</t>
  </si>
  <si>
    <t>#LettreAElise
Si j'ai des résultats intéressants, je verrai avec @GeWoessner.
Les chercheurs ont un job, et ça n'… https://t.co/pyGFdZaLik</t>
  </si>
  <si>
    <t>https://twitter.com/i/web/status/1090522586830831618</t>
  </si>
  <si>
    <t>https://twitter.com/#!/biorev3/status/1090522586830831618</t>
  </si>
  <si>
    <t>1090522586830831618</t>
  </si>
  <si>
    <t>https://twitter.com/#!/damkyan_omega/status/1090658141111549953</t>
  </si>
  <si>
    <t>1090658141111549953</t>
  </si>
  <si>
    <t>Soutien à @GeWoessner 
Ingénieur statisticien, j'en ai marre qu'on interprète les chiffres n'importe comment.
Le ma… https://t.co/qBBGzcouIs</t>
  </si>
  <si>
    <t>https://twitter.com/i/web/status/1090960805699428352</t>
  </si>
  <si>
    <t>https://twitter.com/#!/pierrepopineau/status/1090960805699428352</t>
  </si>
  <si>
    <t>1090960805699428352</t>
  </si>
  <si>
    <t>https://twitter.com/#!/damkyan_omega/status/1091011793055567875</t>
  </si>
  <si>
    <t>1091011793055567875</t>
  </si>
  <si>
    <t>@lemondefr Allez voir sur cette liste https://t.co/gnSCRYr1YV, allez voir #soutienGW. Il ne s'agit pas de Monsanto… https://t.co/zamOYGEqFJ</t>
  </si>
  <si>
    <t>https://twitter.com/podeus69/lists/les-bannies-de-foucart1/members https://twitter.com/i/web/status/1090957859070926848</t>
  </si>
  <si>
    <t>https://twitter.com/#!/podeus69/status/1090957859070926848</t>
  </si>
  <si>
    <t>1090957859070926848</t>
  </si>
  <si>
    <t>https://twitter.com/#!/podeus69/status/1090963206670110720</t>
  </si>
  <si>
    <t>1090963206670110720</t>
  </si>
  <si>
    <t>https://twitter.com/#!/damkyan_omega/status/1091011811544047616</t>
  </si>
  <si>
    <t>1091011811544047616</t>
  </si>
  <si>
    <t>L’inculture scientifique laisse aujourd’hui la porte ouverte à tous les abus et tromperies. Coup de gueule d’un che… https://t.co/WJ3y3UMG2u</t>
  </si>
  <si>
    <t>https://twitter.com/i/web/status/1090841130609057792</t>
  </si>
  <si>
    <t>https://twitter.com/#!/afao94/status/1090841130609057792</t>
  </si>
  <si>
    <t>1090841130609057792</t>
  </si>
  <si>
    <t>Ils relaient des messages mélangeant coïncidences et anecdotes montées en épingle, sans se soucier de validation ou… https://t.co/RZeaiOfcSp</t>
  </si>
  <si>
    <t>https://twitter.com/i/web/status/1091313343552520192</t>
  </si>
  <si>
    <t>https://twitter.com/#!/afao94/status/1091313343552520192</t>
  </si>
  <si>
    <t>1091313343552520192</t>
  </si>
  <si>
    <t>Leur permettant d’imposer leur point de vue aux pouvoirs publics. Pourtant la science n’est pas une démocratie,la v… https://t.co/xXUMJALSUc</t>
  </si>
  <si>
    <t>https://twitter.com/i/web/status/1091313348174667776</t>
  </si>
  <si>
    <t>https://twitter.com/#!/afao94/status/1091313348174667776</t>
  </si>
  <si>
    <t>1091313348174667776</t>
  </si>
  <si>
    <t>https://twitter.com/#!/damkyan_omega/status/1091011920214265856</t>
  </si>
  <si>
    <t>1091011920214265856</t>
  </si>
  <si>
    <t>Mais il faut savoir que @lemondefr n'est pas le plus rigoureux dans le domaine de la "science" (loin de là !).
Plut… https://t.co/c9UwduI2iR</t>
  </si>
  <si>
    <t>https://twitter.com/i/web/status/1090722103337369610</t>
  </si>
  <si>
    <t>https://twitter.com/#!/nichoax/status/1090722103337369610</t>
  </si>
  <si>
    <t>1090722103337369610</t>
  </si>
  <si>
    <t>anetbatalhier</t>
  </si>
  <si>
    <t>Ah tiens, @lemondefr nous ressort l'article sur la baisse des cancers chez les consommateurs de #Bio.
Ça faisait lo… https://t.co/LgKpFTwiUp</t>
  </si>
  <si>
    <t>https://twitter.com/i/web/status/1092399810924158976</t>
  </si>
  <si>
    <t>Bio</t>
  </si>
  <si>
    <t>https://twitter.com/#!/anetbatalhier/status/1092399810924158976</t>
  </si>
  <si>
    <t>1092399810924158976</t>
  </si>
  <si>
    <t>https://twitter.com/#!/damkyan_omega/status/1091011987046313984</t>
  </si>
  <si>
    <t>1091011987046313984</t>
  </si>
  <si>
    <t>Il serait temps que les journalistes (scientifiques notamment), les scientifiques, les vulgarisateurs, les factchec… https://t.co/7hvmKoaNI5</t>
  </si>
  <si>
    <t>https://twitter.com/i/web/status/1091346249532477441</t>
  </si>
  <si>
    <t>https://twitter.com/#!/nichoax/status/1091346249532477441</t>
  </si>
  <si>
    <t>1091346249532477441</t>
  </si>
  <si>
    <t>https://twitter.com/#!/damkyan_omega/status/1091012170953965575</t>
  </si>
  <si>
    <t>1091012170953965575</t>
  </si>
  <si>
    <t>@science__4__all @HygieneMentale @MrSamTV @TroncheBiais @AstronoGeek @chatsceptique @PLedebut @myceliums @Ascl_Pios… https://t.co/nDzZHxukzf</t>
  </si>
  <si>
    <t>https://twitter.com/i/web/status/1090526265482899458</t>
  </si>
  <si>
    <t>https://twitter.com/#!/evidencebbh/status/1090526265482899458</t>
  </si>
  <si>
    <t>1090526265482899458</t>
  </si>
  <si>
    <t>Le petit point de la semaine est servi ! Bon week-end à tous ;) #youtube #soutienGW #FakeMed #electrosensibilité… https://t.co/QB36C6GyD5</t>
  </si>
  <si>
    <t>https://twitter.com/i/web/status/1091393886382182400</t>
  </si>
  <si>
    <t>https://twitter.com/#!/mrsamtv/status/1091393886382182400</t>
  </si>
  <si>
    <t>1091393886382182400</t>
  </si>
  <si>
    <t>Mû exclusivement par le désir de promouvoir avec humour la pensée rationnelle, sceptique et scientifique, financé p… https://t.co/dq7lsiT9Nh</t>
  </si>
  <si>
    <t>https://twitter.com/i/web/status/1090512265084878848</t>
  </si>
  <si>
    <t>https://twitter.com/#!/evidencebbh/status/1090512265084878848</t>
  </si>
  <si>
    <t>1090512265084878848</t>
  </si>
  <si>
    <t>Il semble opportun de rediffuser l'ep 47 avec 1 mois d'avance. 
En conseillant aux journalistes tentés par la rhéto… https://t.co/l0luaZTwb2</t>
  </si>
  <si>
    <t>https://twitter.com/i/web/status/1091244165810278400</t>
  </si>
  <si>
    <t>https://twitter.com/#!/evidencebbh/status/1091244165810278400</t>
  </si>
  <si>
    <t>1091244165810278400</t>
  </si>
  <si>
    <t>https://twitter.com/#!/agritof80/status/1091246767939772417</t>
  </si>
  <si>
    <t>1091246767939772417</t>
  </si>
  <si>
    <t>https://twitter.com/#!/damkyan_omega/status/1090520772693671937</t>
  </si>
  <si>
    <t>1090520772693671937</t>
  </si>
  <si>
    <t>Ce naufrage est une tristesse sans nom.
Comment peut-on encore accorder du crédit à des journalistes qui ne se reme… https://t.co/MT7XjW7PhQ</t>
  </si>
  <si>
    <t>https://twitter.com/i/web/status/1091039317185699841</t>
  </si>
  <si>
    <t>https://twitter.com/#!/anetbatalhier/status/1091039317185699841</t>
  </si>
  <si>
    <t>1091039317185699841</t>
  </si>
  <si>
    <t>#soutienGW https://t.co/geDwlyDeDO</t>
  </si>
  <si>
    <t>https://twitter.com/UnMondeRiant/status/1090893901643288578</t>
  </si>
  <si>
    <t>https://twitter.com/#!/anetbatalhier/status/1091039676453085186</t>
  </si>
  <si>
    <t>1091039676453085186</t>
  </si>
  <si>
    <t>Une #soutienGW de plus... https://t.co/UNoeesJrOK</t>
  </si>
  <si>
    <t>https://twitter.com/#!/anetbatalhier/status/1091333067749380097</t>
  </si>
  <si>
    <t>1091333067749380097</t>
  </si>
  <si>
    <t>RT @AnetBatalhier: Ce naufrage est une tristesse sans nom.
Comment peut-on encore accorder du crédit à des journalistes qui ne se remettent…</t>
  </si>
  <si>
    <t>https://twitter.com/#!/damkyan_omega/status/1091070435972784128</t>
  </si>
  <si>
    <t>1091070435972784128</t>
  </si>
  <si>
    <t>@AntonSuwalki @emma_ducros #soutienGW #soutienED</t>
  </si>
  <si>
    <t>https://twitter.com/#!/damkyan_omega/status/1091357954538917888</t>
  </si>
  <si>
    <t>1091357954538917888</t>
  </si>
  <si>
    <t>Voilà de l'evidence based surnotation !
Alors qu'un 24/20 suffit amplement ;)
#soutienGW 
@GeWoessner https://t.co/e3XOX7gvDZ</t>
  </si>
  <si>
    <t>https://twitter.com/Evidencebbh/status/1090512265084878848</t>
  </si>
  <si>
    <t>https://twitter.com/#!/hedgehogmsx/status/1090563106164654081</t>
  </si>
  <si>
    <t>1090563106164654081</t>
  </si>
  <si>
    <t>Ces méthodes abjectes de diffamations sous-entendues, où on ne nomme pas, mais où tout le monde comprend qui est vi… https://t.co/qdqC2lvVPj</t>
  </si>
  <si>
    <t>https://twitter.com/i/web/status/1091359247185653760</t>
  </si>
  <si>
    <t>https://twitter.com/#!/hedgehogmsx/status/1091359247185653760</t>
  </si>
  <si>
    <t>1091359247185653760</t>
  </si>
  <si>
    <t>https://twitter.com/#!/philoulyon/status/1091438533846413312</t>
  </si>
  <si>
    <t>1091438533846413312</t>
  </si>
  <si>
    <t>https://twitter.com/#!/damkyan_omega/status/1091012033150111744</t>
  </si>
  <si>
    <t>1091012033150111744</t>
  </si>
  <si>
    <t>https://twitter.com/#!/damkyan_omega/status/1091493168825225216</t>
  </si>
  <si>
    <t>1091493168825225216</t>
  </si>
  <si>
    <t>https://twitter.com/#!/damkyan_omega/status/1090494752322134018</t>
  </si>
  <si>
    <t>1090494752322134018</t>
  </si>
  <si>
    <t>serge_vernet</t>
  </si>
  <si>
    <t>https://twitter.com/#!/serge_vernet/status/1090434682381131776</t>
  </si>
  <si>
    <t>1090434682381131776</t>
  </si>
  <si>
    <t>https://twitter.com/#!/serge_vernet/status/1090437214176202752</t>
  </si>
  <si>
    <t>1090437214176202752</t>
  </si>
  <si>
    <t>J'imagine que ce thread est mon #soutienGW 
Pas d'articles scientifiques, juste une réflexion, peut être un peu brouillonne.</t>
  </si>
  <si>
    <t>https://twitter.com/#!/matadon_/status/1091256580027371520</t>
  </si>
  <si>
    <t>1091256580027371520</t>
  </si>
  <si>
    <t>Alerte d'un journaliste du Canada :
#soutienGW
🔽🔽🔽 https://t.co/HWgtfzqrhR</t>
  </si>
  <si>
    <t>https://twitter.com/#!/agritof80/status/1091315051645075458</t>
  </si>
  <si>
    <t>1091315051645075458</t>
  </si>
  <si>
    <t>https://twitter.com/#!/agritof80/status/1093908455499485189</t>
  </si>
  <si>
    <t>1093908455499485189</t>
  </si>
  <si>
    <t>Ne pas oublier: #soutienGW</t>
  </si>
  <si>
    <t>https://twitter.com/#!/damkyan_omega/status/1090520929631981568</t>
  </si>
  <si>
    <t>1090520929631981568</t>
  </si>
  <si>
    <t>Vous allez répondre un jour à tout ce qu'on vous avance comme faits et lire une publi, ou alors simplement retweete… https://t.co/honR9FlbrY</t>
  </si>
  <si>
    <t>https://twitter.com/i/web/status/1093906462676533248</t>
  </si>
  <si>
    <t>https://twitter.com/#!/damkyan_omega/status/1093906462676533248</t>
  </si>
  <si>
    <t>1093906462676533248</t>
  </si>
  <si>
    <t>#soutienGW Et #soutienED
Pour le moment c'est les deux seules que j'ai vu admettre pouvoir se tromper ET effacer v… https://t.co/kgo5HUqpD4</t>
  </si>
  <si>
    <t>https://twitter.com/i/web/status/1093910587573182466</t>
  </si>
  <si>
    <t>https://twitter.com/#!/damkyan_omega/status/1093910587573182466</t>
  </si>
  <si>
    <t>1093910587573182466</t>
  </si>
  <si>
    <t>https://twitter.com/#!/damkyan_omega/status/1094020768420298752</t>
  </si>
  <si>
    <t>1094020768420298752</t>
  </si>
  <si>
    <t>https://twitter.com/#!/serge_vernet/status/1094078948919652352</t>
  </si>
  <si>
    <t>1094078948919652352</t>
  </si>
  <si>
    <t>TWEETS</t>
  </si>
  <si>
    <t>LISTE DES ACTEURS</t>
  </si>
  <si>
    <t>http://pbs.twimg.com/profile_images/878693487008522241/lEhauuEY_normal.jpg</t>
  </si>
  <si>
    <t>rossignolchri
RT @MacLesggy: Soutien total à
@GeWoessner. Ingénieur agronome
@AgroParisTech, animateur de e=m6,
je m'exprime en mon âme et conscience,
no…</t>
  </si>
  <si>
    <t>Open Twitter Page for This Person</t>
  </si>
  <si>
    <t>https://twitter.com/rossignolchri</t>
  </si>
  <si>
    <t>Yes</t>
  </si>
  <si>
    <t>http://pbs.twimg.com/profile_images/965895535923220480/IeBkHAAa_normal.jpg</t>
  </si>
  <si>
    <t xml:space="preserve">agroparistech
</t>
  </si>
  <si>
    <t>L'institut des #sciences et #industries du #vivant et de l’#environnement, sous tutelle des ministères en charge de l'agriculture et de l’enseignement supérieur</t>
  </si>
  <si>
    <t>Paris Massy Grignon Clermont-Ferrand Kourou Montpellier Nancy Reims</t>
  </si>
  <si>
    <t>http://t.co/YWuIqKrgO5</t>
  </si>
  <si>
    <t>https://twitter.com/agroparistech</t>
  </si>
  <si>
    <t>No</t>
  </si>
  <si>
    <t>http://pbs.twimg.com/profile_images/768121326045368320/IkOHZZEe_normal.jpg</t>
  </si>
  <si>
    <t xml:space="preserve">gewoessner
</t>
  </si>
  <si>
    <t>Politique, économie, sciences, ex-correspondante aux US. Fact check. Welcome tweets from outside of the box. Le soir sur @Europe1. Le dimanche dans le @leJDD</t>
  </si>
  <si>
    <t>Paris, France</t>
  </si>
  <si>
    <t>https://t.co/uGp6igr89D</t>
  </si>
  <si>
    <t>https://twitter.com/gewoessner</t>
  </si>
  <si>
    <t>http://pbs.twimg.com/profile_images/1089657464306442240/ww-3z1PK_normal.jpg</t>
  </si>
  <si>
    <t xml:space="preserve">maclesggy
</t>
  </si>
  <si>
    <t>Ingénieur agronome AgroParisTech / animateur, producteur e=m6 / pour une écologie basée sur la connaissance / mon objectif : #rigueurscientifique</t>
  </si>
  <si>
    <t>Boulogne-Billancourt, France</t>
  </si>
  <si>
    <t>http://t.co/JyjGFOj4aV</t>
  </si>
  <si>
    <t>https://twitter.com/maclesggy</t>
  </si>
  <si>
    <t>http://pbs.twimg.com/profile_images/685412796994072577/DhNAReIw_normal.jpg</t>
  </si>
  <si>
    <t>antoine_grasser
RT @Philoulyon: @FrancoisArnoux
@FranceDimanche @EliseLucet J’espère
juste que Julie Gayet a lu @leJDD
car il y a une journaliste qui
fait…</t>
  </si>
  <si>
    <t>#blé #orge #céréale #trading ceci est un compte personnel, ces tweets n'engagent que moi!</t>
  </si>
  <si>
    <t>https://twitter.com/antoine_grasser</t>
  </si>
  <si>
    <t>http://pbs.twimg.com/profile_images/757842496181248000/wcTzloxR_normal.jpg</t>
  </si>
  <si>
    <t xml:space="preserve">lejdd
</t>
  </si>
  <si>
    <t>Suivez avec nous toute l'actualité. Le dimanche mais pas seulement.</t>
  </si>
  <si>
    <t>https://t.co/RiRvBHJQJo</t>
  </si>
  <si>
    <t>https://twitter.com/lejdd</t>
  </si>
  <si>
    <t>http://pbs.twimg.com/profile_images/2796747190/86a5c81992263341bfd8a0dde5446332_normal.jpeg</t>
  </si>
  <si>
    <t xml:space="preserve">eliselucet
</t>
  </si>
  <si>
    <t>Journaliste France Télévisions @EnvoyeSpecial #EnvoyeSpecial et @CashInvestigati #Cashinvestigation</t>
  </si>
  <si>
    <t>https://t.co/Gw0Pcenp2I</t>
  </si>
  <si>
    <t>https://twitter.com/eliselucet</t>
  </si>
  <si>
    <t>http://abs.twimg.com/sticky/default_profile_images/default_profile_normal.png</t>
  </si>
  <si>
    <t xml:space="preserve">francedimanche
</t>
  </si>
  <si>
    <t>France</t>
  </si>
  <si>
    <t>https://twitter.com/francedimanche</t>
  </si>
  <si>
    <t>http://pbs.twimg.com/profile_images/948881943227256833/N80NWGfp_normal.jpg</t>
  </si>
  <si>
    <t xml:space="preserve">francoisarnoux
</t>
  </si>
  <si>
    <t>Céréalier et ingénieur développement dans une entreprise familiale de semences. Passionné par ses métiers. Mes propos n'engagent que moi #agridemain #FrAgTw</t>
  </si>
  <si>
    <t>Longèves,Vendée, Pays de la Loire</t>
  </si>
  <si>
    <t>https://twitter.com/francoisarnoux</t>
  </si>
  <si>
    <t>http://pbs.twimg.com/profile_images/1049041119227629569/Vg1nMOhO_normal.jpg</t>
  </si>
  <si>
    <t>philoulyon
RT @hedgehogmsx: Ces méthodes abjectes
de diffamations sous-entendues,
où on ne nomme pas, mais où tout
le monde comprend qui est visé
font…</t>
  </si>
  <si>
    <t>Scientifique d’abord, aime la vulgarisation des connaissances en particulier ds l’agriculture &amp; la protection des plantes #FrAgTw. Mes tweets n’engagent que moi</t>
  </si>
  <si>
    <t>Tassin-la-Demi-Lune, France</t>
  </si>
  <si>
    <t>https://twitter.com/philoulyon</t>
  </si>
  <si>
    <t>g3erthelot
RT @jbvioix: Fils d'agriculteur,
auteur d'une thèse appliquée à
l'agriculture de précision, je
soutiens @GeWoessner et @emma_ducros
dans l…</t>
  </si>
  <si>
    <t>https://twitter.com/g3erthelot</t>
  </si>
  <si>
    <t>http://pbs.twimg.com/profile_images/1054054369052819456/yTW_Dk8N_normal.jpg</t>
  </si>
  <si>
    <t xml:space="preserve">emma_ducros
</t>
  </si>
  <si>
    <t>Journaliste* @Lopinion_fr agri/ transports/tech/Prix Citi @Columbia de l'excellence journalistique/tweets engagés n'engageant que moi (*de synthèse)</t>
  </si>
  <si>
    <t>#LaVieVueDe95CmDeHaut (ex 90)</t>
  </si>
  <si>
    <t>https://t.co/K9bUFXrVZX</t>
  </si>
  <si>
    <t>https://twitter.com/emma_ducros</t>
  </si>
  <si>
    <t>http://pbs.twimg.com/profile_images/557193911970455552/wjAxx_8__normal.jpeg</t>
  </si>
  <si>
    <t>jbvioix
@TristanKamin @sfoucart Ce tweet
la doit suffire pour que je sois
bloqué... #soutienGW #soutienED
#Strollidarité https://t.co/mRLo3Q1cEm</t>
  </si>
  <si>
    <t>https://t.co/Hyuqn0zksi</t>
  </si>
  <si>
    <t>https://twitter.com/jbvioix</t>
  </si>
  <si>
    <t>http://pbs.twimg.com/profile_images/738664022267047940/3t8MjKpd_normal.jpg</t>
  </si>
  <si>
    <t>philippe_jehan
RT @MacLesggy: Soutien total à
@GeWoessner. Ingénieur agronome
@AgroParisTech, animateur de e=m6,
je m'exprime en mon âme et conscience,
no…</t>
  </si>
  <si>
    <t>#agriculteur president  @fdsea53 vice-president #frsea @goutinesfrseapl pays de la loire producteur de #volailles et #laitier chatillon sur colmont #mayenne</t>
  </si>
  <si>
    <t>Châtillon-sur-Colmont, France</t>
  </si>
  <si>
    <t>https://t.co/QIdq7cvPkD</t>
  </si>
  <si>
    <t>https://twitter.com/philippe_jehan</t>
  </si>
  <si>
    <t>http://pbs.twimg.com/profile_images/799984618996961280/oncuA878_normal.jpg</t>
  </si>
  <si>
    <t>aurelienchemier
RT @MacLesggy: Soutien total à
@GeWoessner. Ingénieur agronome
@AgroParisTech, animateur de e=m6,
je m'exprime en mon âme et conscience,
no…</t>
  </si>
  <si>
    <t>Geek, athée, développeur logiciels, amateur de métal, fan de science fiction, gamer à ses heures perdus, féru de séries, aiguise son esprit critique</t>
  </si>
  <si>
    <t>Villeubanne</t>
  </si>
  <si>
    <t>https://twitter.com/aurelienchemier</t>
  </si>
  <si>
    <t>laurent32579018
RT @AMNuyttens: Naturellement je
#soutienGW. Les infos que @GeWoessner
distille sont vérifiables,sans
complaisance. C’est ce que j’attends…</t>
  </si>
  <si>
    <t>https://twitter.com/laurent32579018</t>
  </si>
  <si>
    <t>http://pbs.twimg.com/profile_images/1031096571562274816/d7m3oDwN_normal.jpg</t>
  </si>
  <si>
    <t xml:space="preserve">amnuyttens
</t>
  </si>
  <si>
    <t>💚les paysans,l'agriculture-solution #commpositive #FrAgTwittos ja,fédé, ifocap,CA ceser;💛Planète-Chanvre❤️💕sa tribu: louise léonie alix émile marcel théodore</t>
  </si>
  <si>
    <t>Jouarre S&amp;M / Sénouillac Tarn</t>
  </si>
  <si>
    <t>https://twitter.com/amnuyttens</t>
  </si>
  <si>
    <t>http://pbs.twimg.com/profile_images/941597102345465856/HLaLXx-n_normal.jpg</t>
  </si>
  <si>
    <t>chemtraizer
RT @MacLesggy: Soutien total à
@GeWoessner. Ingénieur agronome
@AgroParisTech, animateur de e=m6,
je m'exprime en mon âme et conscience,
no…</t>
  </si>
  <si>
    <t>Doctorant, la chimie orga c'est sympa (et ça rime). Manipule du tert-butyllithium au grand désespoir de mes collègues de bureau</t>
  </si>
  <si>
    <t>Nancy, France</t>
  </si>
  <si>
    <t>https://twitter.com/chemtraizer</t>
  </si>
  <si>
    <t>http://pbs.twimg.com/profile_images/795187550038196224/VwNz-45X_normal.jpg</t>
  </si>
  <si>
    <t>webdif
RT @Evidencebbh: Mû exclusivement
par le désir de promouvoir avec
humour la pensée rationnelle, sceptique
et scientifique, financé par pers…</t>
  </si>
  <si>
    <t>Entrepreneur &amp; développeur web. Créateur de @Oclock_io, l'école qui vous forme depuis chez vous. Mari dévoué avant tout.</t>
  </si>
  <si>
    <t>à la maison, toujours.</t>
  </si>
  <si>
    <t>https://t.co/wWMbhZAuiS</t>
  </si>
  <si>
    <t>https://twitter.com/webdif</t>
  </si>
  <si>
    <t>http://pbs.twimg.com/profile_images/976918606524141568/min7md6__normal.jpg</t>
  </si>
  <si>
    <t>evidencebbh
Il semble opportun de rediffuser
l'ep 47 avec 1 mois d'avance. En
conseillant aux journalistes tentés
par la rhéto… https://t.co/l0luaZTwb2</t>
  </si>
  <si>
    <t>Humour, esprit critique, vulgarisation, pédagogie, scepticisme scientifique.
- Humor, critical thinking, popularization, pedagogy, scientific skepticism</t>
  </si>
  <si>
    <t>https://t.co/jmusdCAoPA</t>
  </si>
  <si>
    <t>https://twitter.com/evidencebbh</t>
  </si>
  <si>
    <t>http://pbs.twimg.com/profile_images/2633342504/8a0db8f21d309b1c1a896e84572d8937_normal.jpeg</t>
  </si>
  <si>
    <t>normagintonic
RT @Evidencebbh: Mû exclusivement
par le désir de promouvoir avec
humour la pensée rationnelle, sceptique
et scientifique, financé par pers…</t>
  </si>
  <si>
    <t>Alcoholism is not a disease. It's a lifestyle
Edit 2018 : Je bloque tou.te.s ce.ll.eux qui tiennent des propos biphobes ; je ne suis pas votre paillasson.</t>
  </si>
  <si>
    <t>https://twitter.com/normagintonic</t>
  </si>
  <si>
    <t>http://pbs.twimg.com/profile_images/993090524537131009/pXxPWTGU_normal.jpg</t>
  </si>
  <si>
    <t>monique_barret
RT @29aatea: dans combien de temps
@lemondefr et surtout @lemonde_planete
vont continuer à préférer l'idéologie
à la réalité sur l'agricul…</t>
  </si>
  <si>
    <t>Politiquement incorrecte. Pour liberté d'entreprendre. Abhorre monopoles étatiques et écolos.climat o-réaliste, agriculture raisonnée. Aime @Contrepoints , IREF</t>
  </si>
  <si>
    <t>née dans les Hauts de France, je vis dans Sud de France</t>
  </si>
  <si>
    <t>https://twitter.com/monique_barret</t>
  </si>
  <si>
    <t>http://pbs.twimg.com/profile_images/716346593407082496/7kL23BFW_normal.jpg</t>
  </si>
  <si>
    <t xml:space="preserve">simoncarma
</t>
  </si>
  <si>
    <t>Epicurien, voyageur, Gamer...
Chirurgien orthopédique à ses heures perdues. No #Fakemed</t>
  </si>
  <si>
    <t>Amiens, France</t>
  </si>
  <si>
    <t>https://twitter.com/simoncarma</t>
  </si>
  <si>
    <t>http://pbs.twimg.com/profile_images/607549932720037888/actS7zVh_normal.png</t>
  </si>
  <si>
    <t>simplecorrect
RT @fmbreon: @GeWoessner @AtheeIV
@MllerQuentin A tous ceux qui échangent
ici et qui apportent un #soutienGW
, je vous suggére de rejoindre…</t>
  </si>
  <si>
    <t>Compte #politiquementcorrect du blog simplement correct | #politicallycorrect profile for the simply correct blog. #Soutien124  #SoutienGW @ArianeBeldi</t>
  </si>
  <si>
    <t>Genève, Suisse</t>
  </si>
  <si>
    <t>https://t.co/Dl85GhTJwO</t>
  </si>
  <si>
    <t>https://twitter.com/simplecorrect</t>
  </si>
  <si>
    <t>http://pbs.twimg.com/profile_images/1060080683694067712/LATF_Y-G_normal.jpg</t>
  </si>
  <si>
    <t>plasmodioum
RT @Evidencebbh: Mû exclusivement
par le désir de promouvoir avec
humour la pensée rationnelle, sceptique
et scientifique, financé par pers…</t>
  </si>
  <si>
    <t>#scepticisme #science #rationalisme #pseudoscience #débunking fb : https://t.co/b4NQUbnu77</t>
  </si>
  <si>
    <t>https://t.co/D1MUa6I62O</t>
  </si>
  <si>
    <t>https://twitter.com/plasmodioum</t>
  </si>
  <si>
    <t>http://pbs.twimg.com/profile_images/612751192951816192/PKC8Z6l6_normal.jpg</t>
  </si>
  <si>
    <t xml:space="preserve">ciainid
</t>
  </si>
  <si>
    <t>https://twitter.com/ciainid</t>
  </si>
  <si>
    <t>http://pbs.twimg.com/profile_images/1034686546572664832/mLbe_gM7_normal.jpg</t>
  </si>
  <si>
    <t xml:space="preserve">julienlacrx
</t>
  </si>
  <si>
    <t>I think I tweet smart stuff but struggle to go 100+ followers 😂 #help | love public policy and science, not politics | @Polytechnique &amp; @LSEalumni | @ATKearney</t>
  </si>
  <si>
    <t>New York, NY</t>
  </si>
  <si>
    <t>https://twitter.com/julienlacrx</t>
  </si>
  <si>
    <t>http://pbs.twimg.com/profile_images/613635623279132672/RzF_HBXC_normal.png</t>
  </si>
  <si>
    <t xml:space="preserve">lemonde_planete
</t>
  </si>
  <si>
    <t>Bienvenue sur le compte officiel du service Planète du @lemondefr | Piloté par @sophielandrin et @audreygarric</t>
  </si>
  <si>
    <t>http://t.co/qvZkSNWMMv</t>
  </si>
  <si>
    <t>https://twitter.com/lemonde_planete</t>
  </si>
  <si>
    <t>http://pbs.twimg.com/profile_images/817042499134980096/LTpqSDMM_normal.jpg</t>
  </si>
  <si>
    <t xml:space="preserve">lemondefr
</t>
  </si>
  <si>
    <t>L'actualité de référence par la rédaction du Monde | Piloté par @marieslavicek @bricelaemle @charlotteherzog | Snapchat, FB, Instagram : lemondefr</t>
  </si>
  <si>
    <t>Paris</t>
  </si>
  <si>
    <t>https://t.co/er70UGkbir</t>
  </si>
  <si>
    <t>https://twitter.com/lemondefr</t>
  </si>
  <si>
    <t>http://pbs.twimg.com/profile_images/674178051178160128/4BHPD4yg_normal.jpg</t>
  </si>
  <si>
    <t>29aatea
RT @AtheeIV: @LeCastorJunior @Ecoff123
@podeus69 @lemondefr Ajoutons quelques
centaines de scientifiques/sceptiques/agriculteurs
qui s'étra…</t>
  </si>
  <si>
    <t>énervé et choqué après avoir lu faucheur de science anti #ogm qui a écrit rien à cirer + muco + lipase dans même phrase. ils méprisent la souffrance des autres</t>
  </si>
  <si>
    <t>https://twitter.com/29aatea</t>
  </si>
  <si>
    <t>http://pbs.twimg.com/profile_images/1020274240149389312/a2STRwwe_normal.jpg</t>
  </si>
  <si>
    <t>salex01_yt
RT @Evidencebbh: Mû exclusivement
par le désir de promouvoir avec
humour la pensée rationnelle, sceptique
et scientifique, financé par pers…</t>
  </si>
  <si>
    <t>KSP, STS, Trackmania.
Et étudiant en ingénierie informatique aussi. J'ai des liens d'intérêt. Avec l'honnêteté intellectuelle, principalement.</t>
  </si>
  <si>
    <t>Grenoble</t>
  </si>
  <si>
    <t>https://t.co/z0NVSRtlCC</t>
  </si>
  <si>
    <t>https://twitter.com/salex01_yt</t>
  </si>
  <si>
    <t>http://pbs.twimg.com/profile_images/1040305330675245056/m0mAr5Zb_normal.jpg</t>
  </si>
  <si>
    <t>rduvont
RT @Evidencebbh: Mû exclusivement
par le désir de promouvoir avec
humour la pensée rationnelle, sceptique
et scientifique, financé par pers…</t>
  </si>
  <si>
    <t>Ingénieur en génie atomique + 3ème cycle physique des particules. Pro #Science No #FakeMed No #Bullshit</t>
  </si>
  <si>
    <t>γαλαξίας κύκλος</t>
  </si>
  <si>
    <t>https://twitter.com/rduvont</t>
  </si>
  <si>
    <t>http://pbs.twimg.com/profile_images/929381111607844865/Y6xyXojM_normal.jpg</t>
  </si>
  <si>
    <t>engue34
RT @CroixChamaillot: #soutienGW
je suis agriculteur #bio je suis
pour la vérité scientifique et
contre l'opposition de nos Agricultures.
Me…</t>
  </si>
  <si>
    <t>Zététique et rugby, ça résume assez bien mon activité sur Twitter.</t>
  </si>
  <si>
    <t>https://twitter.com/engue34</t>
  </si>
  <si>
    <t>http://pbs.twimg.com/profile_images/1059221710065541125/Pcqdd5ub_normal.jpg</t>
  </si>
  <si>
    <t xml:space="preserve">croixchamaillot
</t>
  </si>
  <si>
    <t>Agriculteur, Citoyen
#FrAgTw</t>
  </si>
  <si>
    <t>Guignicourt, France</t>
  </si>
  <si>
    <t>https://t.co/OKxC5E2tEW</t>
  </si>
  <si>
    <t>https://twitter.com/croixchamaillot</t>
  </si>
  <si>
    <t>http://pbs.twimg.com/profile_images/3349590051/89d6ed53316a41d440df4e6d052efd0b_normal.png</t>
  </si>
  <si>
    <t>alerteenvironne
RT @Philoulyon: @FrancoisArnoux
@FranceDimanche @EliseLucet J’espère
juste que Julie Gayet a lu @leJDD
car il y a une journaliste qui
fait…</t>
  </si>
  <si>
    <t>http://t.co/kqBWMlMPJu</t>
  </si>
  <si>
    <t>https://twitter.com/alerteenvironne</t>
  </si>
  <si>
    <t>http://pbs.twimg.com/profile_images/2103924654/989_designImage_large_normal.jpg</t>
  </si>
  <si>
    <t>waterlemon90
RT @Philoulyon: @FrancoisArnoux
@FranceDimanche @EliseLucet J’espère
juste que Julie Gayet a lu @leJDD
car il y a une journaliste qui
fait…</t>
  </si>
  <si>
    <t>💊🌿🧀🐕🎹👨🏼‍⚕️</t>
  </si>
  <si>
    <t>Reims</t>
  </si>
  <si>
    <t>https://twitter.com/waterlemon90</t>
  </si>
  <si>
    <t>pinonmaxime
RT @macerwan: Enseignant-chercheur
en biologie @UnivLyon1, je veux
que l’information de presse et
TV soit basée sur des faits réels
et véri…</t>
  </si>
  <si>
    <t>Agriculteur
Céréales, betteraves, multiplication de semences</t>
  </si>
  <si>
    <t>Aisne, Picardie</t>
  </si>
  <si>
    <t>https://twitter.com/pinonmaxime</t>
  </si>
  <si>
    <t>http://pbs.twimg.com/profile_images/1059460582397657090/5vfSQOTw_normal.jpg</t>
  </si>
  <si>
    <t xml:space="preserve">univlyon1
</t>
  </si>
  <si>
    <t>Universitė Claude Bernard Lyon 1 : sciences, technologies, santė &amp; sport https://t.co/iaQRwjSY2I</t>
  </si>
  <si>
    <t>Lyon</t>
  </si>
  <si>
    <t>http://t.co/B4kmjGgeFY</t>
  </si>
  <si>
    <t>https://twitter.com/univlyon1</t>
  </si>
  <si>
    <t>http://pbs.twimg.com/profile_images/799650896573591557/nBP38QNj_normal.jpg</t>
  </si>
  <si>
    <t xml:space="preserve">macerwan
</t>
  </si>
  <si>
    <t>Molecular microbiologist, researcher in a @cnrs lab. See @ErwanGueguen about my teaching activity @univlyon1.</t>
  </si>
  <si>
    <t>Lyon, France</t>
  </si>
  <si>
    <t>https://t.co/XYK90smia9</t>
  </si>
  <si>
    <t>https://twitter.com/macerwan</t>
  </si>
  <si>
    <t>http://pbs.twimg.com/profile_images/378800000094809693/2873282b0a4455ca5690bf7ffe76a4cd_normal.jpeg</t>
  </si>
  <si>
    <t>eetted
RT @Evidencebbh: Mû exclusivement
par le désir de promouvoir avec
humour la pensée rationnelle, sceptique
et scientifique, financé par pers…</t>
  </si>
  <si>
    <t>Millantatore onnisciente umile e modesto, coerente e scevro da contraddizioni.</t>
  </si>
  <si>
    <t>https://twitter.com/eetted</t>
  </si>
  <si>
    <t>http://pbs.twimg.com/profile_images/743379650345316352/OlHh6X5l_normal.jpg</t>
  </si>
  <si>
    <t>fobasile
RT @CroixChamaillot: #soutienGW
je suis agriculteur #bio je suis
pour la vérité scientifique et
contre l'opposition de nos Agricultures.
Me…</t>
  </si>
  <si>
    <t>#agriculteur 
membre #JeunesAgri</t>
  </si>
  <si>
    <t>Loiret, Centre</t>
  </si>
  <si>
    <t>https://twitter.com/fobasile</t>
  </si>
  <si>
    <t>http://pbs.twimg.com/profile_images/912960805217427457/2st8QfVa_normal.jpg</t>
  </si>
  <si>
    <t>baptistemenon
RT @CroixChamaillot: #soutienGW
je suis agriculteur #bio je suis
pour la vérité scientifique et
contre l'opposition de nos Agricultures.
Me…</t>
  </si>
  <si>
    <t>agriculteur en grandes cultures, VP @JALoiret, SG @JACentreVDL et c'est déjà pas mal! #rugbyman #conducteurdemoissbattcross #agripapa #mestweetsnengagentquemoi!</t>
  </si>
  <si>
    <t>orléans</t>
  </si>
  <si>
    <t>https://t.co/VDNsII6XMf</t>
  </si>
  <si>
    <t>https://twitter.com/baptistemenon</t>
  </si>
  <si>
    <t>http://pbs.twimg.com/profile_images/998471529519239168/sp-Nh-yO_normal.jpg</t>
  </si>
  <si>
    <t>nq1r0d
RT @Evidencebbh: @science__4__all
@HygieneMentale @MrSamTV @TroncheBiais
@AstronoGeek @chatsceptique @PLedebut
@myceliums @Ascl_Pios @Le_Re…</t>
  </si>
  <si>
    <t>Aucun retour à l'état initial n'est possible.
#DébattonsMieux</t>
  </si>
  <si>
    <t>Epinal, France</t>
  </si>
  <si>
    <t>https://twitter.com/nq1r0d</t>
  </si>
  <si>
    <t>http://pbs.twimg.com/profile_images/775641613011943424/aTBVzDmD_normal.jpg</t>
  </si>
  <si>
    <t xml:space="preserve">le_re
</t>
  </si>
  <si>
    <t>I like quiet things.</t>
  </si>
  <si>
    <t>Devon, England</t>
  </si>
  <si>
    <t>https://t.co/ORxvUjIklj</t>
  </si>
  <si>
    <t>https://twitter.com/le_re</t>
  </si>
  <si>
    <t>http://pbs.twimg.com/profile_images/871745519617531905/u7q3j4m9_normal.jpg</t>
  </si>
  <si>
    <t xml:space="preserve">ascl_pios
</t>
  </si>
  <si>
    <t>Histoire de la Médecine sur Youtube. Président du Collectif #FakeMed ascletpios@gmail.com</t>
  </si>
  <si>
    <t>https://t.co/HpWr4j7rZL</t>
  </si>
  <si>
    <t>https://twitter.com/ascl_pios</t>
  </si>
  <si>
    <t>http://pbs.twimg.com/profile_images/603614810484277248/KZ9MyE2-_normal.png</t>
  </si>
  <si>
    <t xml:space="preserve">myceliums
</t>
  </si>
  <si>
    <t>En cours de fermentation Zététique. Merci de bien vouloir déranger. http://t.co/3ZEJtj4U5s</t>
  </si>
  <si>
    <t>https://t.co/0mh1OKpsQO</t>
  </si>
  <si>
    <t>https://twitter.com/myceliums</t>
  </si>
  <si>
    <t>http://pbs.twimg.com/profile_images/1081131831989276672/OArYZ-iC_normal.jpg</t>
  </si>
  <si>
    <t xml:space="preserve">pledebut
</t>
  </si>
  <si>
    <t>Des fois, on a besoin de savoir ce que ça veut dire avant de pouvoir dire quoi.
Des fois, on s'en fout, YOLO !</t>
  </si>
  <si>
    <t>Kèkepart</t>
  </si>
  <si>
    <t>https://t.co/7GzVfg9KYr</t>
  </si>
  <si>
    <t>https://twitter.com/pledebut</t>
  </si>
  <si>
    <t>http://pbs.twimg.com/profile_images/1033647232342474755/Ujg1zaD8_normal.jpg</t>
  </si>
  <si>
    <t xml:space="preserve">chatsceptique
</t>
  </si>
  <si>
    <t>Le chat sceptique réclame des preuves. Et des croquettes. Il fait aussi des vidéos sur YouTube.</t>
  </si>
  <si>
    <t>Bruxelles, Belgique</t>
  </si>
  <si>
    <t>https://t.co/i7GO92nsrV</t>
  </si>
  <si>
    <t>https://twitter.com/chatsceptique</t>
  </si>
  <si>
    <t>http://pbs.twimg.com/profile_images/951154507060269056/4P6SRx1__normal.jpg</t>
  </si>
  <si>
    <t xml:space="preserve">astronogeek
</t>
  </si>
  <si>
    <t>Je hais ce réseau social. Mon compte reste ouvert juste pour que je puisse voir ce qui se dit.</t>
  </si>
  <si>
    <t>https://twitter.com/astronogeek</t>
  </si>
  <si>
    <t>http://pbs.twimg.com/profile_images/533240254270951424/BnFpUqjK_normal.jpeg</t>
  </si>
  <si>
    <t xml:space="preserve">tronchebiais
</t>
  </si>
  <si>
    <t>La chaîne de l'Esprit Critique -- Zététique &amp; démarche scientifique.
-- 
Tous les tweets sont rédigés par Acermendax</t>
  </si>
  <si>
    <t>https://t.co/6RXF7isN9U</t>
  </si>
  <si>
    <t>https://twitter.com/tronchebiais</t>
  </si>
  <si>
    <t>http://pbs.twimg.com/profile_images/818877783573139458/Qj1ePDvG_normal.jpg</t>
  </si>
  <si>
    <t>mrsamtv
Le petit point de la semaine est
servi ! Bon week-end à tous ;)
#youtube #soutienGW #FakeMed #electrosensibilité…
https://t.co/QB36C6GyD5</t>
  </si>
  <si>
    <t>Pensée critique, science et supers pouvoirs.</t>
  </si>
  <si>
    <t>https://t.co/16kwrX3b1V</t>
  </si>
  <si>
    <t>https://twitter.com/mrsamtv</t>
  </si>
  <si>
    <t>http://pbs.twimg.com/profile_images/644786525746692096/AIUtGk19_normal.png</t>
  </si>
  <si>
    <t xml:space="preserve">hygienementale
</t>
  </si>
  <si>
    <t>Vidéos Esprit Critique et Méthodologie, étude rationnelle du paranormal et des pseudo-sciences. #TeamPipou</t>
  </si>
  <si>
    <t>https://t.co/s3qlgsU7ah</t>
  </si>
  <si>
    <t>https://twitter.com/hygienementale</t>
  </si>
  <si>
    <t>http://pbs.twimg.com/profile_images/1004349149658210304/YkjPRMon_normal.jpg</t>
  </si>
  <si>
    <t xml:space="preserve">science__4__all
</t>
  </si>
  <si>
    <t>Laplace-Solomonoff Bayesian. Backpacker. YouTuber. Podcaster. Writer.
Author of Science4All, Axiome, ZettaBytes and 'La formule du savoir'.
Work at @ICepfl.</t>
  </si>
  <si>
    <t>Lausanne, Switzerland</t>
  </si>
  <si>
    <t>https://t.co/BXKVBgOdht</t>
  </si>
  <si>
    <t>https://twitter.com/science__4__all</t>
  </si>
  <si>
    <t>http://pbs.twimg.com/profile_images/620556238213017600/1iYhgBOv_normal.jpg</t>
  </si>
  <si>
    <t>anselmebatrice
RT @CroixChamaillot: #soutienGW
je suis agriculteur #bio je suis
pour la vérité scientifique et
contre l'opposition de nos Agricultures.
Me…</t>
  </si>
  <si>
    <t>Grandes cultures</t>
  </si>
  <si>
    <t>https://twitter.com/anselmebatrice</t>
  </si>
  <si>
    <t>http://pbs.twimg.com/profile_images/532102224218820608/8I5MC0de_normal.jpeg</t>
  </si>
  <si>
    <t>astouff
RT @Philoulyon: @FrancoisArnoux
@FranceDimanche @EliseLucet J’espère
juste que Julie Gayet a lu @leJDD
car il y a une journaliste qui
fait…</t>
  </si>
  <si>
    <t>Éleveurs brebis laitières
Président PROMETER - méthanisation et bio-méthane -
Vice-président Ovitest - Génétique Lacaune</t>
  </si>
  <si>
    <t>Roussennac</t>
  </si>
  <si>
    <t>https://twitter.com/astouff</t>
  </si>
  <si>
    <t>http://pbs.twimg.com/profile_images/1040175882202165249/bvkF479z_normal.jpg</t>
  </si>
  <si>
    <t>scaburet
RT @qffwffq: Le texte intégral
de @GeWoessner #soutienGW Une leçon
contre un pseudo journalisme qui
n'est rien d'autre qu'un obscuranti…</t>
  </si>
  <si>
    <t>Genomics, Human genetics, Bioinformatics, Communication et vulgarisation scientifique, Assistant professor at Univ @ParisDiderot and  the IJM</t>
  </si>
  <si>
    <t>https://twitter.com/scaburet</t>
  </si>
  <si>
    <t>http://pbs.twimg.com/profile_images/577121606151045120/2ktQKzlI_normal.jpeg</t>
  </si>
  <si>
    <t>qffwffq
RT @Damkyan_Omega: Vous allez répondre
un jour à tout ce qu'on vous avance
comme faits et lire une publi,
ou alors simplement retweeter des…</t>
  </si>
  <si>
    <t>...et un peu neurologue</t>
  </si>
  <si>
    <t>https://t.co/oCXLebmf7l</t>
  </si>
  <si>
    <t>https://twitter.com/qffwffq</t>
  </si>
  <si>
    <t>http://pbs.twimg.com/profile_images/599517459075473408/AevEah2J_normal.jpg</t>
  </si>
  <si>
    <t>chevaldireamame
RT @julienlag: Soutien à @GeWoessner
et à la raison. Doctorant en génétique
humaine et aucun conflit d'intérêt
à déclarer... #soutienGW ht…</t>
  </si>
  <si>
    <t>Bloqué par @TariqRamadan et @edweplenel     “Il est dans la nature de l'homme d'opprimer ceux qui cèdent et de respecter ceux qui résistent.” Thucydide</t>
  </si>
  <si>
    <t>https://twitter.com/chevaldireamame</t>
  </si>
  <si>
    <t>http://pbs.twimg.com/profile_images/901077534317662209/poAyOZXD_normal.jpg</t>
  </si>
  <si>
    <t>herve_29
RT @emma_ducros: Journaliste, ce
n'est pas une entreprise ou une
molécule que je défends. C'est
la rigueur, l'indépendance d'esprit.
C'est…</t>
  </si>
  <si>
    <t>Curieux de l'évolution de l'agriculture, convaincu de l'apport des sciences, coopération + Bretagne + bon sens paysan @triskaliacoop</t>
  </si>
  <si>
    <t>Bretagne, France</t>
  </si>
  <si>
    <t>https://twitter.com/herve_29</t>
  </si>
  <si>
    <t>http://pbs.twimg.com/profile_images/927905277759905792/MtfUSQtp_normal.jpg</t>
  </si>
  <si>
    <t xml:space="preserve">julienlag
</t>
  </si>
  <si>
    <t>Computational biology scientist</t>
  </si>
  <si>
    <t>Barcelone, Espagne</t>
  </si>
  <si>
    <t>https://twitter.com/julienlag</t>
  </si>
  <si>
    <t>http://pbs.twimg.com/profile_images/1047037012187000832/wXCqOsVE_normal.jpg</t>
  </si>
  <si>
    <t>chrrousseau
RT @PAL020851: Soutien total à
@GeWoessner, @emma_ducros et tous
les autres journaliste qui s'appuient
sur les études scientifiques sérieus…</t>
  </si>
  <si>
    <t>Agriculteur en ACS et viticulteur</t>
  </si>
  <si>
    <t>https://t.co/6NjVwvhOXD</t>
  </si>
  <si>
    <t>https://twitter.com/chrrousseau</t>
  </si>
  <si>
    <t>http://pbs.twimg.com/profile_images/767470515481116672/ew8rZLIt_normal.jpg</t>
  </si>
  <si>
    <t xml:space="preserve">biomanu59
</t>
  </si>
  <si>
    <t>La Passion d'Innover pour Évoluer #Agriculteur #colza #abeille #drone @FopProducteurs VP groupe #Bio Intercereales @terresunivia Ambassadeur "Paroles de Terres"</t>
  </si>
  <si>
    <t>Cambrai, Nord, HAUTS de FRANCE</t>
  </si>
  <si>
    <t>https://t.co/SVXBz0mhJP</t>
  </si>
  <si>
    <t>https://twitter.com/biomanu59</t>
  </si>
  <si>
    <t>http://pbs.twimg.com/profile_images/1075502652295917573/6pX4-F9x_normal.jpg</t>
  </si>
  <si>
    <t xml:space="preserve">pal020851
</t>
  </si>
  <si>
    <t>#CEO de moi meme, #agripapa, 2 filles, #agriculteur, cultivateur d'herbes, éleveur de #limousines, #ceuxquifontlaviande</t>
  </si>
  <si>
    <t>La Châtaigneraie, France</t>
  </si>
  <si>
    <t>https://twitter.com/pal020851</t>
  </si>
  <si>
    <t>belouga1975
RT @Evidencebbh: Mû exclusivement
par le désir de promouvoir avec
humour la pensée rationnelle, sceptique
et scientifique, financé par pers…</t>
  </si>
  <si>
    <t>https://twitter.com/belouga1975</t>
  </si>
  <si>
    <t>http://pbs.twimg.com/profile_images/1078949319481454594/My1ZTzV2_normal.jpg</t>
  </si>
  <si>
    <t>baptistedupin37
RT @CroixChamaillot: #soutienGW
je suis agriculteur #bio je suis
pour la vérité scientifique et
contre l'opposition de nos Agricultures.
Me…</t>
  </si>
  <si>
    <t>#agriculteur #céréalier #jeunesagriculteurstours #agriculteursdetouraine 
#stopagrisbashing
@JAindreetLoire</t>
  </si>
  <si>
    <t>Indre-et-Loire, Centre</t>
  </si>
  <si>
    <t>https://twitter.com/baptistedupin37</t>
  </si>
  <si>
    <t>http://pbs.twimg.com/profile_images/1004690934133657601/e5ccO5gR_normal.jpg</t>
  </si>
  <si>
    <t>alexissevellec
RT @Plasmodioum: Sans changement
radical, ce journalisme perdra
tout crédit à la critique du genre
de frasques évoquées supra. Il
faut que…</t>
  </si>
  <si>
    <t>Auteur de tout et n'importe quoi</t>
  </si>
  <si>
    <t>Rennes, France</t>
  </si>
  <si>
    <t>https://twitter.com/alexissevellec</t>
  </si>
  <si>
    <t>http://pbs.twimg.com/profile_images/675339148929159168/AVzrf_9r_normal.jpg</t>
  </si>
  <si>
    <t>jm_ferrier
RT @Philoulyon: @FrancoisArnoux
@FranceDimanche @EliseLucet J’espère
juste que Julie Gayet a lu @leJDD
car il y a une journaliste qui
fait…</t>
  </si>
  <si>
    <t>vigneron saint pourcain.
President syndicat viticulteurs saint pourcain
Vice president ch agri 03</t>
  </si>
  <si>
    <t>Louchy-Montfand, Auvergne</t>
  </si>
  <si>
    <t>https://twitter.com/jm_ferrier</t>
  </si>
  <si>
    <t>moschitolain
RT @Evidencebbh: Mû exclusivement
par le désir de promouvoir avec
humour la pensée rationnelle, sceptique
et scientifique, financé par pers…</t>
  </si>
  <si>
    <t>https://twitter.com/moschitolain</t>
  </si>
  <si>
    <t>http://pbs.twimg.com/profile_images/833397010434777088/KhOnEglF_normal.jpg</t>
  </si>
  <si>
    <t>veroniquelorin
RT @MacLesggy: Soutien total à
@GeWoessner. Ingénieur agronome
@AgroParisTech, animateur de e=m6,
je m'exprime en mon âme et conscience,
no…</t>
  </si>
  <si>
    <t>Mayenne, France</t>
  </si>
  <si>
    <t>https://twitter.com/veroniquelorin</t>
  </si>
  <si>
    <t>http://pbs.twimg.com/profile_images/621939697133207552/yG_O-HJa_normal.jpg</t>
  </si>
  <si>
    <t>maxthevworld
RT @Evidencebbh: Mû exclusivement
par le désir de promouvoir avec
humour la pensée rationnelle, sceptique
et scientifique, financé par pers…</t>
  </si>
  <si>
    <t>https://twitter.com/maxthevworld</t>
  </si>
  <si>
    <t>http://pbs.twimg.com/profile_images/378800000661665024/74bbc60cca0ed3d9c93ab85d5730acf1_normal.jpeg</t>
  </si>
  <si>
    <t>sekijyra
RT @Evidencebbh: Mû exclusivement
par le désir de promouvoir avec
humour la pensée rationnelle, sceptique
et scientifique, financé par pers…</t>
  </si>
  <si>
    <t>Je suis une otarie de l'espace cherchez pas...
Ludovic ASSERE pour le vrai nom, celui afficher dépend de l'humeur.</t>
  </si>
  <si>
    <t>somewhere over the rainbow</t>
  </si>
  <si>
    <t>https://twitter.com/sekijyra</t>
  </si>
  <si>
    <t>http://pbs.twimg.com/profile_images/1088736576912478208/f76iT92i_normal.jpg</t>
  </si>
  <si>
    <t>cainheleverok
RT @SimpleCorrect: Et maintenant,
ça pleurniche à la délation, alors
que l'on ne fait que relever le
comportement public odieux de certains…</t>
  </si>
  <si>
    <t>Agorisme, wertfreiheit et cornucopie.
Vivre et laisser vivre.</t>
  </si>
  <si>
    <t>https://twitter.com/cainheleverok</t>
  </si>
  <si>
    <t>http://pbs.twimg.com/profile_images/832731604/Pownce_normal.png</t>
  </si>
  <si>
    <t>delphine_d
RT @JulienLacrx: Bien évidement
je soutiens à 100% @GeWoessner
! Non toutes les opinions ne se
valent pas, une opinion informée
vaut mieux…</t>
  </si>
  <si>
    <t>Meilleure rédactrice autoproclamée -/- Info junkie -/-_x000D_
Ironise dans l'opposition -/- Mes tweets n'engagent personne, mais envoyez quand même votre CV.</t>
  </si>
  <si>
    <t>France, Dijon</t>
  </si>
  <si>
    <t>http://t.co/1ZEuSYdYpD</t>
  </si>
  <si>
    <t>https://twitter.com/delphine_d</t>
  </si>
  <si>
    <t>http://pbs.twimg.com/profile_images/1085688356154019840/N3LyB7jY_normal.jpg</t>
  </si>
  <si>
    <t xml:space="preserve">matt_fdc
</t>
  </si>
  <si>
    <t>SB (@FWOVlaanderen ) PhD Fellow at @ugent - Center for Synthetic Biology - Biocatalysis and Enzyme Engineering - Formerly working at @Bayer4Crops</t>
  </si>
  <si>
    <t>Gand, Belgique</t>
  </si>
  <si>
    <t>https://twitter.com/matt_fdc</t>
  </si>
  <si>
    <t>http://pbs.twimg.com/profile_images/711157464159363072/8qwUg9x-_normal.jpg</t>
  </si>
  <si>
    <t xml:space="preserve">rageousb
</t>
  </si>
  <si>
    <t>♥ libéraux,  scientifiques haine féroce contre ts les obscurantismes, les pleurnichards, les politiques tarées/pourries mon job : produire de beaux agneaux</t>
  </si>
  <si>
    <t>https://twitter.com/rageousb</t>
  </si>
  <si>
    <t>http://pbs.twimg.com/profile_images/1090597381186433024/PLqCDPjV_normal.jpg</t>
  </si>
  <si>
    <t>damkyan_omega
RT @Damkyan_Omega: Vous allez répondre
un jour à tout ce qu'on vous avance
comme faits et lire une publi,
ou alors simplement retweeter des…</t>
  </si>
  <si>
    <t>Dipl.-Ing. MSc. PhD Student in Protein Biochemistry at #DBMV in @goloubinofflab @UNIL. Grumpy Vegan. Metalhead. Passable human being. Gamer. Member of @PSSuisse</t>
  </si>
  <si>
    <t>Lausanne, Suisse</t>
  </si>
  <si>
    <t>https://t.co/4iI9NfiBp3</t>
  </si>
  <si>
    <t>https://twitter.com/damkyan_omega</t>
  </si>
  <si>
    <t>http://pbs.twimg.com/profile_images/861286039113125888/VJZ3KPBX_normal.jpg</t>
  </si>
  <si>
    <t>remdumdum
RT @Evidencebbh: Il semble opportun
de rediffuser l'ep 47 avec 1 mois
d'avance. En conseillant aux journalistes
tentés par la rhétorique c…</t>
  </si>
  <si>
    <t>Cultivateur Beauceron, à la recherche d'une Agriculture Durable sans tabou avec les Nouvelles Technologies, d'une Biodiversité utile et dynamique,...Bordel !!</t>
  </si>
  <si>
    <t>Orléans - Loire et Beauce</t>
  </si>
  <si>
    <t>https://t.co/3R9y4vOkyq</t>
  </si>
  <si>
    <t>https://twitter.com/remdumdum</t>
  </si>
  <si>
    <t>http://pbs.twimg.com/profile_images/850362288313913346/7AF40994_normal.jpg</t>
  </si>
  <si>
    <t>s_chenevier
RT @Evidencebbh: Mû exclusivement
par le désir de promouvoir avec
humour la pensée rationnelle, sceptique
et scientifique, financé par pers…</t>
  </si>
  <si>
    <t>Cherche ce qui est vrai, bon et utile!
Aime 🇪🇺👨🏽‍🌾👩🏽‍🌾
a vécu au 🇰🇿🇺🇸🇦🇷🇩🇪 🇫🇷
Travaille pour @basf_fr</t>
  </si>
  <si>
    <t>https://twitter.com/s_chenevier</t>
  </si>
  <si>
    <t>http://pbs.twimg.com/profile_images/378800000556568832/b825f4ccd9a504b75b5b2b3c376d66ec_normal.jpeg</t>
  </si>
  <si>
    <t>ckln00
RT @Evidencebbh: Mû exclusivement
par le désir de promouvoir avec
humour la pensée rationnelle, sceptique
et scientifique, financé par pers…</t>
  </si>
  <si>
    <t>Geek - Bioinfo - gamer (vidéo, jdr &amp; de société) et un peu Libriste aussi</t>
  </si>
  <si>
    <t>https://twitter.com/ckln00</t>
  </si>
  <si>
    <t>http://pbs.twimg.com/profile_images/1068244361350193152/FLVpj5Av_normal.jpg</t>
  </si>
  <si>
    <t>bdherouville
RT @Ciainid: Ingénieur en informatique,
je soutiens @GeWoessner car elle
défend un journalisme respectueux
des résultats de la recherche sc…</t>
  </si>
  <si>
    <t>IT &amp; Politics. Tweets are my own.</t>
  </si>
  <si>
    <t>https://twitter.com/bdherouville</t>
  </si>
  <si>
    <t>http://pbs.twimg.com/profile_images/420039948/Ivato_bureau_reduit_normal.jpg</t>
  </si>
  <si>
    <t>olivrius
RT @Ciainid: Ingénieur en informatique,
je soutiens @GeWoessner car elle
défend un journalisme respectueux
des résultats de la recherche sc…</t>
  </si>
  <si>
    <t>Dans Libéral il y a Liberté...
Ivato sur les mers virtuelles...</t>
  </si>
  <si>
    <t>Sur terre (pour l'instant)</t>
  </si>
  <si>
    <t>https://twitter.com/olivrius</t>
  </si>
  <si>
    <t>http://pbs.twimg.com/profile_images/553508698983636992/BNbBo7r9_normal.jpeg</t>
  </si>
  <si>
    <t>asenar
RT @Evidencebbh: Mû exclusivement
par le désir de promouvoir avec
humour la pensée rationnelle, sceptique
et scientifique, financé par pers…</t>
  </si>
  <si>
    <t>Je cause tranquillou avec ceux qui ne pensent pas comme moi.
J'aime les gens qui doutent.
J'aime pas le travail.
Développeur  #git #vim #php #js</t>
  </si>
  <si>
    <t>https://t.co/UmWgGCv7q0</t>
  </si>
  <si>
    <t>https://twitter.com/asenar</t>
  </si>
  <si>
    <t>jonathanmoret
RT @Evidencebbh: Mû exclusivement
par le désir de promouvoir avec
humour la pensée rationnelle, sceptique
et scientifique, financé par pers…</t>
  </si>
  <si>
    <t>Meh</t>
  </si>
  <si>
    <t>https://twitter.com/jonathanmoret</t>
  </si>
  <si>
    <t>http://pbs.twimg.com/profile_images/1436653770/image_normal.jpg</t>
  </si>
  <si>
    <t>perfectgreg
RT @qffwffq: Le texte intégral
de @GeWoessner #soutienGW Une leçon
contre un pseudo journalisme qui
n'est rien d'autre qu'un obscuranti…</t>
  </si>
  <si>
    <t>Digital Graphic Designer (Motion Design, UI/UX Design)</t>
  </si>
  <si>
    <t>Around Paris</t>
  </si>
  <si>
    <t>https://t.co/Bop1ybIj31</t>
  </si>
  <si>
    <t>https://twitter.com/perfectgreg</t>
  </si>
  <si>
    <t>http://pbs.twimg.com/profile_images/590626508189921282/hetRZDSg_normal.jpg</t>
  </si>
  <si>
    <t>labonne_herve
RT @AnneVcte: @HT_Glt @agritof80
@GeWoessner Comprenez qu'à ce stade
il ne s'agit plus de glyphosate,
la plupart des personnes qui s'exprim…</t>
  </si>
  <si>
    <t>Intimement athée car tout événement de 10 e-43 sec. post big bang à nos jours est explicable . Pas besoin de dieu, trouvaille humaine pour pallier l'ignorance.🤓</t>
  </si>
  <si>
    <t>Nantes, Pays de la Loire</t>
  </si>
  <si>
    <t>https://twitter.com/labonne_herve</t>
  </si>
  <si>
    <t>http://pbs.twimg.com/profile_images/1085470188953395200/U_EAjbYj_normal.jpg</t>
  </si>
  <si>
    <t>agritof80
RT @Damkyan_Omega: Vous allez répondre
un jour à tout ce qu'on vous avance
comme faits et lire une publi,
ou alors simplement retweeter des…</t>
  </si>
  <si>
    <t>Agriculteur à droite de la Baie de Somme - Membre fondateur du #CAEDKEA (Comité Anti-Effet Dunning-Kruger Envers l'#Agriculture) - #soutienGW</t>
  </si>
  <si>
    <t>Picardie, France</t>
  </si>
  <si>
    <t>https://twitter.com/agritof80</t>
  </si>
  <si>
    <t>http://pbs.twimg.com/profile_images/922977002721857536/S3luV4C0_normal.jpg</t>
  </si>
  <si>
    <t xml:space="preserve">ht_glt
</t>
  </si>
  <si>
    <t>Fils du 🍇 &amp; du Cassis / Politique à travers les Régionalismes, Identités, Minorités, Populismes / Suivi Élections du Monde / À l'écoute des peuples / 🗳️ #44BZH</t>
  </si>
  <si>
    <t>Côte viticole, Saône-et-Loire, Royaume de Bourgogne ❌ / Terre hostile parisienne</t>
  </si>
  <si>
    <t>https://t.co/qgdf2Zx1CR</t>
  </si>
  <si>
    <t>https://twitter.com/ht_glt</t>
  </si>
  <si>
    <t>http://pbs.twimg.com/profile_images/982998317851430915/Pjt2k2TN_normal.jpg</t>
  </si>
  <si>
    <t xml:space="preserve">annevcte
</t>
  </si>
  <si>
    <t>PhD Student in #Microbiology #Ecotoxicology &amp; Coordinator of Metz team for @PintOfScienceFR festival - #SciComm #ScienceCareer #OpenScience #pint19</t>
  </si>
  <si>
    <t>Metz</t>
  </si>
  <si>
    <t>https://twitter.com/annevcte</t>
  </si>
  <si>
    <t>http://pbs.twimg.com/profile_images/822137983251910657/WNJ6tRI4_normal.jpg</t>
  </si>
  <si>
    <t>clement444yves
RT @herve_29: #soutienGW. Pour
citer Michel Serres, dans une interview
au journal suisse Le Temps : “Ceux
qui ont la parole aujourd’hui son…</t>
  </si>
  <si>
    <t>40 ans de coopération agricole.
Administrateur RESONNANCES:
L,agriculture expliquée par ceux qui la connaissent.</t>
  </si>
  <si>
    <t xml:space="preserve">Lamballe,  22  France </t>
  </si>
  <si>
    <t>https://twitter.com/clement444yves</t>
  </si>
  <si>
    <t>http://pbs.twimg.com/profile_images/3188229571/9ea538b61e585b726eb9fa6ec5dc8b7e_normal.jpeg</t>
  </si>
  <si>
    <t>virgile_klamp
RT @SimpleCorrect: Et maintenant,
ça pleurniche à la délation, alors
que l'on ne fait que relever le
comportement public odieux de certains…</t>
  </si>
  <si>
    <t>"Je suis un buveur occasionnel, le genre de type qui sort boire une bière et qui se réveille à Singapour avec une barbe."  R. Chandler</t>
  </si>
  <si>
    <t>https://twitter.com/virgile_klamp</t>
  </si>
  <si>
    <t>http://pbs.twimg.com/profile_images/1023624957295816704/sBpu1mp1_normal.jpg</t>
  </si>
  <si>
    <t>vince_desrumaux
RT @emma_ducros: Journaliste, ce
n'est pas une entreprise ou une
molécule que je défends. C'est
la rigueur, l'indépendance d'esprit.
C'est…</t>
  </si>
  <si>
    <t>agriculteur au sud de Montargis</t>
  </si>
  <si>
    <t>https://twitter.com/vince_desrumaux</t>
  </si>
  <si>
    <t>http://pbs.twimg.com/profile_images/378800000754830416/a2f7871824047aaa547980f8d4e0dcdf_normal.jpeg</t>
  </si>
  <si>
    <t>krelix
RT @qffwffq: Le texte intégral
de @GeWoessner #soutienGW Une leçon
contre un pseudo journalisme qui
n'est rien d'autre qu'un obscuranti…</t>
  </si>
  <si>
    <t>Java Dev by day, Game Dev wannabe by night. Video game nerd, Programming and Tech enthusiast. Opinions expressed are my own.</t>
  </si>
  <si>
    <t>https://twitter.com/krelix</t>
  </si>
  <si>
    <t>http://pbs.twimg.com/profile_images/2800103252/b8fe43c4f2889d9049043ce9610ff1c9_normal.jpeg</t>
  </si>
  <si>
    <t>franckpellerin
RT @Philoulyon: @FrancoisArnoux
@FranceDimanche @EliseLucet J’espère
juste que Julie Gayet a lu @leJDD
car il y a une journaliste qui
fait…</t>
  </si>
  <si>
    <t>#Agriculteur , 1 er VP #fdsea 56, membre bureau #chambre , membre conseil #frsea ,VP  du conseil #economique social environnemental de #bretagne</t>
  </si>
  <si>
    <t>https://twitter.com/franckpellerin</t>
  </si>
  <si>
    <t>http://pbs.twimg.com/profile_images/992289743864872960/OhTCBvV5_normal.jpg</t>
  </si>
  <si>
    <t>revolution_fr
RT @ggaulier: Soutien à @GeWoessner
Chercheur, enseignant, élu local
inquiet de voir la science maltraitée
dans le débat public, je m'exp…</t>
  </si>
  <si>
    <t>Il est temps d'aborder les grandes questions. 
Apolitique - Notre cible ? (presque) tout le monde</t>
  </si>
  <si>
    <t>U</t>
  </si>
  <si>
    <t>https://twitter.com/revolution_fr</t>
  </si>
  <si>
    <t>http://pbs.twimg.com/profile_images/800667026570285056/Ra8Zv15y_normal.jpg</t>
  </si>
  <si>
    <t xml:space="preserve">ggaulier
</t>
  </si>
  <si>
    <t>Économiste, Professeur associé à Paris 1, Conseiller municipal PS à Gentilly, Cycliste dans le Grand-Paris, Écologiste rationaliste</t>
  </si>
  <si>
    <t>Gentilly</t>
  </si>
  <si>
    <t>https://t.co/QZjKTIRE6W</t>
  </si>
  <si>
    <t>https://twitter.com/ggaulier</t>
  </si>
  <si>
    <t>http://pbs.twimg.com/profile_images/1062332511332851712/VeKKS3c6_normal.jpg</t>
  </si>
  <si>
    <t>pat2816
RT @Philoulyon: @FrancoisArnoux
@FranceDimanche @EliseLucet J’espère
juste que Julie Gayet a lu @leJDD
car il y a une journaliste qui
fait…</t>
  </si>
  <si>
    <t>expérimentateur végétal en région Centre pour BASF France division agro. Elevé au bon air de la campagne francaise.</t>
  </si>
  <si>
    <t>Eure-et-Loir, Centre</t>
  </si>
  <si>
    <t>https://twitter.com/pat2816</t>
  </si>
  <si>
    <t>http://pbs.twimg.com/profile_images/3374079765/36d2f1878c043fc0fa17948be698182a_normal.jpeg</t>
  </si>
  <si>
    <t>sledoare
RT @Philoulyon: @FrancoisArnoux
@FranceDimanche @EliseLucet J’espère
juste que Julie Gayet a lu @leJDD
car il y a une journaliste qui
fait…</t>
  </si>
  <si>
    <t>Producteur de lait dans le Finistère_x000D_
ex- FNPLait_x000D_
#lait #agriculture #Société Mes tweets m'engagent...</t>
  </si>
  <si>
    <t>Finistère</t>
  </si>
  <si>
    <t>https://twitter.com/sledoare</t>
  </si>
  <si>
    <t>http://pbs.twimg.com/profile_images/988785025683480577/Zq9sSpM0_normal.jpg</t>
  </si>
  <si>
    <t>i_lesage
RT @NicolasJander: Un peu de rigueur
journalistique et scientifique
c’est sûr que ça tranche avec le
sensationnalisme d’Elise Lucet
#Soutie…</t>
  </si>
  <si>
    <t>Cheffe du service Lait, organisation et économie de la filière laitière, laboratoires interprofessionnels laitiers, vie coopérative, économie de la filière LAIT</t>
  </si>
  <si>
    <t>https://twitter.com/i_lesage</t>
  </si>
  <si>
    <t>http://pbs.twimg.com/profile_images/972879571136720897/KUlGI846_normal.jpg</t>
  </si>
  <si>
    <t xml:space="preserve">nicolasjander
</t>
  </si>
  <si>
    <t>Avocat au Barreau de MULHOUSE, Conseiller départemental du Haut-Rhin, Maire d'ALTKIRCH UDI
https://t.co/hKGePLzjZO</t>
  </si>
  <si>
    <t>https://t.co/NFUSkZyblb</t>
  </si>
  <si>
    <t>https://twitter.com/nicolasjander</t>
  </si>
  <si>
    <t>http://pbs.twimg.com/profile_images/898961359659991040/UBwN4e8w_normal.jpg</t>
  </si>
  <si>
    <t>dg_institut
RT @Philoulyon: @FrancoisArnoux
@FranceDimanche @EliseLucet J’espère
juste que Julie Gayet a lu @leJDD
car il y a une journaliste qui
fait…</t>
  </si>
  <si>
    <t>Institut de formation de la 4éme à la licence #collège 2.0 #lycée agricole #lycée général #campus #CFC #CFA #iPad #EC #CNEAP</t>
  </si>
  <si>
    <t>Genech à 30mn de Lilles</t>
  </si>
  <si>
    <t>https://t.co/WpwzR54Euq</t>
  </si>
  <si>
    <t>https://twitter.com/dg_institut</t>
  </si>
  <si>
    <t>http://pbs.twimg.com/profile_images/592376395386478592/o-WzkW5B_normal.jpg</t>
  </si>
  <si>
    <t>cisaci
RT @Evidencebbh: Mû exclusivement
par le désir de promouvoir avec
humour la pensée rationnelle, sceptique
et scientifique, financé par pers…</t>
  </si>
  <si>
    <t>Prof des écoles cycle 3 -France. J'essaie d'intégrer les TICE dans ma classe, avec peu de moyens.</t>
  </si>
  <si>
    <t>https://twitter.com/cisaci</t>
  </si>
  <si>
    <t>http://pbs.twimg.com/profile_images/610809960059027456/1Nngl7vF_normal.jpg</t>
  </si>
  <si>
    <t xml:space="preserve">jeanmichelcatin
</t>
  </si>
  <si>
    <t>Directeur de la rédaction enseignement-recherche d'AEF pendant 13 ans, j'essaie avec mon blog https://t.co/0Bu5T8IoP4 de réfléchir sereinement sur l'ESR</t>
  </si>
  <si>
    <t>https://t.co/0Bu5T8IoP4</t>
  </si>
  <si>
    <t>https://twitter.com/jeanmichelcatin</t>
  </si>
  <si>
    <t>http://pbs.twimg.com/profile_images/1036540337035075584/Ux_SwBt__normal.jpg</t>
  </si>
  <si>
    <t>blondeau_anne
RT @Philoulyon: @FrancoisArnoux
@FranceDimanche @EliseLucet J’espère
juste que Julie Gayet a lu @leJDD
car il y a une journaliste qui
fait…</t>
  </si>
  <si>
    <t>Agronomie, productions végétales, système de cultures, vos tweets sont des supports de travail pour mes étudiants 😉.#FrAgTw</t>
  </si>
  <si>
    <t>Bersée, France</t>
  </si>
  <si>
    <t>https://twitter.com/blondeau_anne</t>
  </si>
  <si>
    <t>http://pbs.twimg.com/profile_images/3708650258/c467c2c48c6d8bef2c7681f01f6a3c8f_normal.jpeg</t>
  </si>
  <si>
    <t>leclercemmanuel
RT @Evidencebbh: Mû exclusivement
par le désir de promouvoir avec
humour la pensée rationnelle, sceptique
et scientifique, financé par pers…</t>
  </si>
  <si>
    <t>producteur de lait, de normande &amp; biogaz</t>
  </si>
  <si>
    <t>Couture-sur-Loir, France</t>
  </si>
  <si>
    <t>https://t.co/CvWFuygdLd</t>
  </si>
  <si>
    <t>https://twitter.com/leclercemmanuel</t>
  </si>
  <si>
    <t>http://pbs.twimg.com/profile_images/719586193277652992/6Wjz_eB1_normal.jpg</t>
  </si>
  <si>
    <t>lhottegreg
RT @SebWeyk: #soutienGW Soutien
total à @GeWoessner. Ingénieur
agronome, je m'exprime en mon âme
et conscience, non pour défendre
une molé…</t>
  </si>
  <si>
    <t>Passionné par le vivant : agriculture, méthanisation, faune sauvage, sport,...</t>
  </si>
  <si>
    <t>Venette, France</t>
  </si>
  <si>
    <t>https://twitter.com/lhottegreg</t>
  </si>
  <si>
    <t>http://pbs.twimg.com/profile_images/968718686302457858/52si8RfV_normal.jpg</t>
  </si>
  <si>
    <t xml:space="preserve">sebweyk
</t>
  </si>
  <si>
    <t>Agronomist. IT Tools, Smart Farming, Conservation Agriculture.</t>
  </si>
  <si>
    <t>Belgique</t>
  </si>
  <si>
    <t>https://twitter.com/sebweyk</t>
  </si>
  <si>
    <t>http://pbs.twimg.com/profile_images/1088324680916848640/zOKbeAkb_normal.jpg</t>
  </si>
  <si>
    <t>aimrock03
RT @Philoulyon: @FrancoisArnoux
@FranceDimanche @EliseLucet J’espère
juste que Julie Gayet a lu @leJDD
car il y a une journaliste qui
fait…</t>
  </si>
  <si>
    <t>Ne ''follow-back'' pas systématiquement...</t>
  </si>
  <si>
    <t>https://twitter.com/aimrock03</t>
  </si>
  <si>
    <t>http://pbs.twimg.com/profile_images/1020607119811317761/bjp2FEft_normal.jpg</t>
  </si>
  <si>
    <t>michaelmickha
RT @stef028: En tant que psychologue
ayant une approche scientifique,
evidence based, j'apporte tout
mon soutien à @GeWoessner. Pour
enfin…</t>
  </si>
  <si>
    <t>curieux mais sceptique 🤨 . passionné d’agronomie et de sciences . mammifère omnivore qui croit que la terre est ronde. tweets perso qui n’engagent personne</t>
  </si>
  <si>
    <t>Rouen, France</t>
  </si>
  <si>
    <t>https://twitter.com/michaelmickha</t>
  </si>
  <si>
    <t>http://pbs.twimg.com/profile_images/582289007/stef_highkey_normal.jpg</t>
  </si>
  <si>
    <t xml:space="preserve">stef028
</t>
  </si>
  <si>
    <t>Psychologue
spécialisée dans les personnes à haut potentiel intellectuel, mais absolument pas dans la mouvance Zèbre.
Approche scientifique. Esprit critique.</t>
  </si>
  <si>
    <t xml:space="preserve">Vaucluse, Provence-Alpes-Côte </t>
  </si>
  <si>
    <t>https://t.co/SMBpy75wDf</t>
  </si>
  <si>
    <t>https://twitter.com/stef028</t>
  </si>
  <si>
    <t>http://pbs.twimg.com/profile_images/966310829447622657/qm58croQ_normal.jpg</t>
  </si>
  <si>
    <t>acadfreedom
RT @Evidencebbh: Mû exclusivement
par le désir de promouvoir avec
humour la pensée rationnelle, sceptique
et scientifique, financé par pers…</t>
  </si>
  <si>
    <t>Podcast Sciences Esprit Critique &amp; Liberté -- 'Partners In Thought Crime'</t>
  </si>
  <si>
    <t>Europe</t>
  </si>
  <si>
    <t>https://t.co/P1LsKBgWBL</t>
  </si>
  <si>
    <t>https://twitter.com/acadfreedom</t>
  </si>
  <si>
    <t>http://pbs.twimg.com/profile_images/1047176625853530112/PS7wOiGi_normal.jpg</t>
  </si>
  <si>
    <t>kinou8409
RT @Guillaume_HB: Je ne sais même
pas dans quelle genre d'époque
j'aurais pu estimer indispensable
d'avoir à soutenir les propos d'une
jour…</t>
  </si>
  <si>
    <t>#Agrimama de 3 enfants dont des #jumeaux, mariée à 1 #agriculteur #pépiniéristeviticole #viticulteur #Rhonea 🍇🥂🍷 #Vaucluse 
@Fragritwittos #FrAgTw</t>
  </si>
  <si>
    <t>https://twitter.com/kinou8409</t>
  </si>
  <si>
    <t>http://pbs.twimg.com/profile_images/570270208867049472/MqOQDtLI_normal.jpeg</t>
  </si>
  <si>
    <t xml:space="preserve">guillaume_hb
</t>
  </si>
  <si>
    <t>Co-fondateur du site https://t.co/AELFJgvO1Y.
Le problème avec les faits c'est qu'ils rendent les affirmations vérifiables</t>
  </si>
  <si>
    <t>https://t.co/djQIp8geDi</t>
  </si>
  <si>
    <t>https://twitter.com/guillaume_hb</t>
  </si>
  <si>
    <t>http://pbs.twimg.com/profile_images/823691061612728321/ifFTfQB6_normal.jpg</t>
  </si>
  <si>
    <t>maximebarus
RT @Philoulyon: @FrancoisArnoux
@FranceDimanche @EliseLucet J’espère
juste que Julie Gayet a lu @leJDD
car il y a une journaliste qui
fait…</t>
  </si>
  <si>
    <t>https://twitter.com/maximebarus</t>
  </si>
  <si>
    <t>http://pbs.twimg.com/profile_images/1094881871/mangatar_normal.jpg</t>
  </si>
  <si>
    <t>sansuiso
RT @herve_29: #soutienGW. Pour
citer Michel Serres, dans une interview
au journal suisse Le Temps : “Ceux
qui ont la parole aujourd’hui son…</t>
  </si>
  <si>
    <t>CV @occipital (objc, c++). Previously team lead @pix4d, DSP/firmware dev, PhD student of @trekkinglemon and a lot more! #ComputerVision, #ML and #kendo</t>
  </si>
  <si>
    <t>https://t.co/OHEdd0XETx</t>
  </si>
  <si>
    <t>https://twitter.com/sansuiso</t>
  </si>
  <si>
    <t>http://pbs.twimg.com/profile_images/745963063547994112/YchccFTs_normal.jpg</t>
  </si>
  <si>
    <t>joel_perrocheau
RT @Philoulyon: @FrancoisArnoux
@FranceDimanche @EliseLucet J’espère
juste que Julie Gayet a lu @leJDD
car il y a une journaliste qui
fait…</t>
  </si>
  <si>
    <t>#agriculteur éleveur de porcs adjoint #urbanisme</t>
  </si>
  <si>
    <t>https://twitter.com/joel_perrocheau</t>
  </si>
  <si>
    <t>http://pbs.twimg.com/profile_images/930461235933597696/pwW69FRQ_normal.jpg</t>
  </si>
  <si>
    <t>jdesmaz
RT @Evidencebbh: Mû exclusivement
par le désir de promouvoir avec
humour la pensée rationnelle, sceptique
et scientifique, financé par pers…</t>
  </si>
  <si>
    <t>Ingénieur agronome, geek, sceptique, chanteur sous la douche</t>
  </si>
  <si>
    <t>https://twitter.com/jdesmaz</t>
  </si>
  <si>
    <t>http://pbs.twimg.com/profile_images/628474189012447232/TEEWM_uV_normal.jpg</t>
  </si>
  <si>
    <t>philloufr
RT @herve_29: #soutienGW. Pour
citer Michel Serres, dans une interview
au journal suisse Le Temps : “Ceux
qui ont la parole aujourd’hui son…</t>
  </si>
  <si>
    <t>Consultant, formateur, Biologiste, ingénieur écologue, questions agricole et forestière #management #réseau #lobbying #agriculture #environnement</t>
  </si>
  <si>
    <t>Auxerre, France</t>
  </si>
  <si>
    <t>https://twitter.com/philloufr</t>
  </si>
  <si>
    <t>http://pbs.twimg.com/profile_images/682135767511097345/T2FeN47n_normal.jpg</t>
  </si>
  <si>
    <t>gigiotef1
RT @Evidencebbh: Mû exclusivement
par le désir de promouvoir avec
humour la pensée rationnelle, sceptique
et scientifique, financé par pers…</t>
  </si>
  <si>
    <t>Agriculteur 
Convaincu que seul le progrès des connaissances et des technologies permettra à l'humanité de vivre en harmonie avec son environnement.</t>
  </si>
  <si>
    <t>https://twitter.com/gigiotef1</t>
  </si>
  <si>
    <t>http://pbs.twimg.com/profile_images/928307328994234370/Viftw3nt_normal.jpg</t>
  </si>
  <si>
    <t>alexcastagne82
RT @Evidencebbh: Mû exclusivement
par le désir de promouvoir avec
humour la pensée rationnelle, sceptique
et scientifique, financé par pers…</t>
  </si>
  <si>
    <t>Agriculteur : Fruits et Légumes 🍏🍎🍓🍇🌽🚜
Ingénieur Purpan : Grandes Cultures, AP, AC, Marchés agricoles</t>
  </si>
  <si>
    <t>Castéra-Bouzet, France</t>
  </si>
  <si>
    <t>https://twitter.com/alexcastagne82</t>
  </si>
  <si>
    <t>http://pbs.twimg.com/profile_images/637378401758781440/XHXQ1SYk_normal.jpg</t>
  </si>
  <si>
    <t>relderaie
RT @alain_co: Le coup de gueule
du patron de Cellectis voyant une
salière "sans OGM". Relayé par
@ssoumier qui visiblement a réagi
à #souti…</t>
  </si>
  <si>
    <t>passion: whisky, économie, politique,sport, ancien umpitre, plus jamais encarté.pere d'une petite Hortense et d’un petit Paul.</t>
  </si>
  <si>
    <t>Costa Rica</t>
  </si>
  <si>
    <t>https://twitter.com/relderaie</t>
  </si>
  <si>
    <t>http://pbs.twimg.com/profile_images/564801338719358976/iOR6KKl-_normal.jpeg</t>
  </si>
  <si>
    <t xml:space="preserve">ssoumier
</t>
  </si>
  <si>
    <t>Directeur de la rédaction de @bfmbusiness, nouveau site, nouveaux contenus pp by @artistoon</t>
  </si>
  <si>
    <t>https://t.co/cMMhJ7PFL9</t>
  </si>
  <si>
    <t>https://twitter.com/ssoumier</t>
  </si>
  <si>
    <t>http://pbs.twimg.com/profile_images/378800000610991538/e7642c5e73cef3282c1df5213f4546d0_normal.jpeg</t>
  </si>
  <si>
    <t>alain_co
@GeWoessner Le debunking n'est
pas un bien en soit care avec le
decodex et co on voit bien que
c'est un outil idéol… https://t.co/emFnIdiHR4</t>
  </si>
  <si>
    <t>LENR-Forum tech-watcher. Disruptive tech:#LENR,#EmDrive... Moments https://t.co/9ApMcKlSe3 I don't endorse all, do due diligence!#JeSuisPrometheen</t>
  </si>
  <si>
    <t>Ile-de-France, France</t>
  </si>
  <si>
    <t>https://t.co/cG1TF0rpGd</t>
  </si>
  <si>
    <t>https://twitter.com/alain_co</t>
  </si>
  <si>
    <t>http://pbs.twimg.com/profile_images/378800000832536522/fa3674daa585027ac988b59c8dbf5564_normal.jpeg</t>
  </si>
  <si>
    <t>gregoryguilbert
RT @Biorev3: #LettreAElise Si j'ai
des résultats intéressants, je
verrai avec @GeWoessner. Les chercheurs
ont un job, et ça n'est pas de…</t>
  </si>
  <si>
    <t>En reconversion , 5ème année de pharma (filière industrie), développe son application d'e-santé et essaye de dompter ses jumeaux entre deux livres d'immunologie</t>
  </si>
  <si>
    <t>https://twitter.com/gregoryguilbert</t>
  </si>
  <si>
    <t>http://pbs.twimg.com/profile_images/931822939145670656/y62i30bW_normal.jpg</t>
  </si>
  <si>
    <t>biorev3
#LettreAElise Si j'ai des résultats
intéressants, je verrai avec @GeWoessner.
Les chercheurs ont un job, et ça
n'… https://t.co/pyGFdZaLik</t>
  </si>
  <si>
    <t>La biologie du 21e siècle est en pleine mutation,  et s'enrichie ! Venez découvrir comment l'ingénierie biomédicale va  changer notre médecine !</t>
  </si>
  <si>
    <t>https://t.co/WFVHoZy8lU</t>
  </si>
  <si>
    <t>https://twitter.com/biorev3</t>
  </si>
  <si>
    <t>http://pbs.twimg.com/profile_images/1092480374708584449/2CDosnOg_normal.jpg</t>
  </si>
  <si>
    <t>pimuusu
RT @alain_co: Le coup de gueule
du patron de Cellectis voyant une
salière "sans OGM". Relayé par
@ssoumier qui visiblement a réagi
à #souti…</t>
  </si>
  <si>
    <t>Procrastineur niponfile. Si je peux aider, c'est le moins que je puisse faire. D'ailleurs je fais presque toujours le moins que je puisse faire.</t>
  </si>
  <si>
    <t>身、フランス. 心、日本 (enfin ça dépend)</t>
  </si>
  <si>
    <t>https://twitter.com/pimuusu</t>
  </si>
  <si>
    <t>http://pbs.twimg.com/profile_images/794302329713475584/bsE7MGOp_normal.jpg</t>
  </si>
  <si>
    <t>e_punctatus
RT @TristanKamin: Une journaliste
excédée du journalisme. Du corporatisme.
De la défiance de la population
envers les journalistes, des jou…</t>
  </si>
  <si>
    <t>https://twitter.com/e_punctatus</t>
  </si>
  <si>
    <t>http://pbs.twimg.com/profile_images/1074367650975891456/46RQA6dP_normal.jpg</t>
  </si>
  <si>
    <t xml:space="preserve">tristankamin
</t>
  </si>
  <si>
    <t>Passionné d'aéro/astronautique, ingénieur sûreté  et apprenti vulgarisateur sur le #nucléaire. DM ouverts.
TeamBanana 🍌☢️🍌</t>
  </si>
  <si>
    <t>https://t.co/JQMGQnq6tl</t>
  </si>
  <si>
    <t>https://twitter.com/tristankamin</t>
  </si>
  <si>
    <t>http://pbs.twimg.com/profile_images/1049657687036825602/Ue4br9t8_normal.jpg</t>
  </si>
  <si>
    <t>buchebuche561
RT @KTombre: Soutien total #soutienGW
Il est grand temps, en espérant
qu’il ne soit pas trop tard, de
rappeler que la vérité scientifique
s…</t>
  </si>
  <si>
    <t>J'aime comprendre ... 
Je peux me tromper ... dans ce cas punissez, fouettez, humiliez ...
par contre mettez les sources de ce que vous avancez ...</t>
  </si>
  <si>
    <t>https://twitter.com/buchebuche561</t>
  </si>
  <si>
    <t>http://pbs.twimg.com/profile_images/914363731538317313/OLdyA_YU_normal.jpg</t>
  </si>
  <si>
    <t xml:space="preserve">ktombre
</t>
  </si>
  <si>
    <t>VP Stratégie européenne et internationale Univ. de Lorraine - Directeur exécutif I-SITE Lorraine Université d'Excellence</t>
  </si>
  <si>
    <t>https://t.co/67iGG48Yb3</t>
  </si>
  <si>
    <t>https://twitter.com/ktombre</t>
  </si>
  <si>
    <t>http://pbs.twimg.com/profile_images/968880714975535109/P8UmlOSx_normal.jpg</t>
  </si>
  <si>
    <t>68_busch
RT @julienlag: Soutien à @GeWoessner
et à la raison. Doctorant en génétique
humaine et aucun conflit d'intérêt
à déclarer... #soutienGW ht…</t>
  </si>
  <si>
    <t>artisan du bien vivre ensemble-amoureux de l'agriculture, de l'environnement...</t>
  </si>
  <si>
    <t>Sundhoffen, France</t>
  </si>
  <si>
    <t>https://twitter.com/68_busch</t>
  </si>
  <si>
    <t>http://pbs.twimg.com/profile_images/972853711293870080/sW88dBGn_normal.jpg</t>
  </si>
  <si>
    <t>xlouchet
RT @Philoulyon: @FrancoisArnoux
@FranceDimanche @EliseLucet J’espère
juste que Julie Gayet a lu @leJDD
car il y a une journaliste qui
fait…</t>
  </si>
  <si>
    <t>Agriculteur en culture raisonnée et associé sur un methaniseur cogénération</t>
  </si>
  <si>
    <t>Brias, France</t>
  </si>
  <si>
    <t>https://twitter.com/xlouchet</t>
  </si>
  <si>
    <t>http://pbs.twimg.com/profile_images/1092538152286334981/OY4CvN5P_normal.jpg</t>
  </si>
  <si>
    <t>eliadus
RT @Philoulyon: @FrancoisArnoux
@FranceDimanche @EliseLucet J’espère
juste que Julie Gayet a lu @leJDD
car il y a une journaliste qui
fait…</t>
  </si>
  <si>
    <t>Analyste informatique,physicien de formation,passionné de jeux vidéos, adorateur de sciences et de musique et vive les calembourgs! Team Banana 🍌🍌</t>
  </si>
  <si>
    <t>https://t.co/9tbxqqedkj</t>
  </si>
  <si>
    <t>https://twitter.com/eliadus</t>
  </si>
  <si>
    <t>http://pbs.twimg.com/profile_images/964591820285075456/02YotZKb_normal.jpg</t>
  </si>
  <si>
    <t>anaelbibard
@MaFortePoitrine Preuve que le
#soutienGW est populaire sur Twitter
😅</t>
  </si>
  <si>
    <t>Ingénieur en #agriculture spécialisé en céréales, économie rurale et finance ; #MBA ; @farmleap #Cofarming #CETAnumérique #agtech</t>
  </si>
  <si>
    <t>Isère, France</t>
  </si>
  <si>
    <t>https://t.co/NrNmmCm4DP</t>
  </si>
  <si>
    <t>https://twitter.com/anaelbibard</t>
  </si>
  <si>
    <t>http://pbs.twimg.com/profile_images/378800000627612432/5b039ce4eaf42b1ec889c52b07e0fe1e_normal.jpeg</t>
  </si>
  <si>
    <t xml:space="preserve">mafortepoitrine
</t>
  </si>
  <si>
    <t>Blog et compte d'échange pour les femmes à forte poitrine. http://t.co/4M4GFQMHMw</t>
  </si>
  <si>
    <t>http://t.co/nRCZNs4fiz</t>
  </si>
  <si>
    <t>https://twitter.com/mafortepoitrine</t>
  </si>
  <si>
    <t>http://pbs.twimg.com/profile_images/1085928442711998464/v0wtyJpA_normal.jpg</t>
  </si>
  <si>
    <t>fastier_antony
RT @paslap: RT @KSegal: Total soutien
à une courageuse consœur, @GeWoessner,
insultée parce qu'elle fait son
boulot. L'écologie est un suje…</t>
  </si>
  <si>
    <t>Toxicologue, vétérinaire. Passionné par mon métier, la nature. Contre les manipulateurs  Mes tweets reflètent mon opinion personnelle. #toxicologie #agriculture</t>
  </si>
  <si>
    <t>https://twitter.com/fastier_antony</t>
  </si>
  <si>
    <t>http://pbs.twimg.com/profile_images/596968651254853632/R3550KDq_normal.jpg</t>
  </si>
  <si>
    <t xml:space="preserve">ksegal
</t>
  </si>
  <si>
    <t>Paris-based journalist. Deputy editor-in-chief at GEO. All views are mine unless they're yours.</t>
  </si>
  <si>
    <t>http://t.co/WiaM6gQC0s</t>
  </si>
  <si>
    <t>https://twitter.com/ksegal</t>
  </si>
  <si>
    <t>http://pbs.twimg.com/profile_images/465487388127416320/UzG9KZIW_normal.jpeg</t>
  </si>
  <si>
    <t xml:space="preserve">paslap
</t>
  </si>
  <si>
    <t>Journaliste scientifique, auteur (Guide de #vulgarisation ), blogueur (science &amp; médias), prof. Ports d'attache: l'Agence @SciencePresse et le vélo.</t>
  </si>
  <si>
    <t>Montreal</t>
  </si>
  <si>
    <t>https://t.co/mahGf21hDN</t>
  </si>
  <si>
    <t>https://twitter.com/paslap</t>
  </si>
  <si>
    <t>http://pbs.twimg.com/profile_images/684004452764921856/UHsu5CR3_normal.jpg</t>
  </si>
  <si>
    <t>cafuccio
RT @herve_29: références de cette
interview de Michel Serres plein
de bon sens, pour la promotion
de son livre, "cétait mieux avant"
: http…</t>
  </si>
  <si>
    <t>Climat: science, industrie, politique et ingénierie sociale. Aussi : transport, data, IA, et un soupçon de fun</t>
  </si>
  <si>
    <t>https://twitter.com/cafuccio</t>
  </si>
  <si>
    <t>http://pbs.twimg.com/profile_images/1832330599/441px-Obama-pimp_normal.jpg</t>
  </si>
  <si>
    <t>silvere_aaane
Je viens de remarquer que l'anagramme
de Stéphane #Foucart est Stéphane
Foutraque. Je vous offre la blague
en échan… https://t.co/aJzKRGBjyb</t>
  </si>
  <si>
    <t>Cornichon délirant, la tête dans les cimes!</t>
  </si>
  <si>
    <t>https://twitter.com/silvere_aaane</t>
  </si>
  <si>
    <t>http://pbs.twimg.com/profile_images/572391007245705216/AGkK8E-c_normal.jpeg</t>
  </si>
  <si>
    <t>auto_math
Parce que les nitrates dans le
caca de cochon c'est pas chimique
peut-être? Et le carbonne dans
les brulis c'est pa… https://t.co/Vw6t8ZyABa</t>
  </si>
  <si>
    <t>J'ai trop de respect pour vous pour respecter vos croyances stupides. Féministe sans adjectif.Pas de gauche,encore moins de droite. Homonationaliste universelle</t>
  </si>
  <si>
    <t>en orbite autour du Soleil</t>
  </si>
  <si>
    <t>https://twitter.com/auto_math</t>
  </si>
  <si>
    <t>http://pbs.twimg.com/profile_images/799679287917969408/IusSj4vB_normal.jpg</t>
  </si>
  <si>
    <t>veroniquebail
RT @podeus69: @lemondefr Allez
voir sur cette liste https://t.co/gnSCRYr1YV,
allez voir #soutienGW. Il ne s'agit
pas de Monsanto mais de sc…</t>
  </si>
  <si>
    <t>Déléguée générale de la #CSIF @CSIFimport #fruits et #légumes et de l 'AIB @BananeInfo mes tweets n engagent que moi</t>
  </si>
  <si>
    <t>https://twitter.com/veroniquebail</t>
  </si>
  <si>
    <t>http://pbs.twimg.com/profile_images/965973632504811520/42uNJf98_normal.jpg</t>
  </si>
  <si>
    <t>podeus69
RT @podeus69: @lemondefr Allez
voir sur cette liste https://t.co/gnSCRYr1YV,
allez voir #soutienGW. Il ne s'agit
pas de Monsanto mais de sc…</t>
  </si>
  <si>
    <t>Photographe, Développeur web dans un labo. Contre l'obscurantisme des religions, des croyances et de l'extrême droite. Je rêve d'un monde sans dieu.</t>
  </si>
  <si>
    <t>https://twitter.com/podeus69</t>
  </si>
  <si>
    <t>http://pbs.twimg.com/profile_images/1228965877/tommy_normal.jpg</t>
  </si>
  <si>
    <t>bazancien
RT @PierrePopineau: Soutien à @GeWoessner
Ingénieur statisticien, j'en ai
marre qu'on interprète les chiffres
n'importe comment. Le manque…</t>
  </si>
  <si>
    <t>humain à temps partiel</t>
  </si>
  <si>
    <t>https://twitter.com/bazancien</t>
  </si>
  <si>
    <t>http://pbs.twimg.com/profile_images/692043683433177089/n0TTmYwp_normal.jpg</t>
  </si>
  <si>
    <t>pierrepopineau
Soutien à @GeWoessner Ingénieur
statisticien, j'en ai marre qu'on
interprète les chiffres n'importe
comment. Le ma… https://t.co/qBBGzcouIs</t>
  </si>
  <si>
    <t>Diplômé @MINES_ParisTech @psl_univ | Passé par l'@OECD
Mes tweets n'engagent que moi.</t>
  </si>
  <si>
    <t>https://twitter.com/pierrepopineau</t>
  </si>
  <si>
    <t>http://pbs.twimg.com/profile_images/1066073672828559360/8YLOZjAe_normal.jpg</t>
  </si>
  <si>
    <t>gillesbeltra
RT @afao94: L’inculture scientifique
laisse aujourd’hui la porte ouverte
à tous les abus et tromperies.
Coup de gueule d’un chercheur trava…</t>
  </si>
  <si>
    <t>Inspecteur de l'environnement, OPJ, industries extractives, aime lire, jouer, discuter, comprendre. Mes tweets n'engagent pas le service.</t>
  </si>
  <si>
    <t>Laval, France</t>
  </si>
  <si>
    <t>https://twitter.com/gillesbeltra</t>
  </si>
  <si>
    <t>http://pbs.twimg.com/profile_images/2378531030/zimmemxj7o3ui5iir15g_normal.jpeg</t>
  </si>
  <si>
    <t>afao94
Leur permettant d’imposer leur
point de vue aux pouvoirs publics.
Pourtant la science n’est pas une
démocratie,la v… https://t.co/xXUMJALSUc</t>
  </si>
  <si>
    <t>Co-fondatrice et présidente de l'AFAO- prof de SVT- Soutenez la recherche en chirurgie viscérale #chirurgie #medecineregenerative #ingenierietissulaire</t>
  </si>
  <si>
    <t>https://t.co/mlRHyoXYR1</t>
  </si>
  <si>
    <t>https://twitter.com/afao94</t>
  </si>
  <si>
    <t>http://pbs.twimg.com/profile_images/441246743745667072/8VEYhhie_normal.jpeg</t>
  </si>
  <si>
    <t>gaby_wald
RT @PierrePopineau: Soutien à @GeWoessner
Ingénieur statisticien, j'en ai
marre qu'on interprète les chiffres
n'importe comment. Le manque…</t>
  </si>
  <si>
    <t>#geek #biogeek #bioinfo #computer #scifi #spaceopera #cyber #hack #mac #linux #ubuntu #jdr #roliste #rpg #cyberpunk #deltagreen #bioinformatics #datascience</t>
  </si>
  <si>
    <t>SomeWhere</t>
  </si>
  <si>
    <t>https://t.co/bvbLRIqw6T</t>
  </si>
  <si>
    <t>https://twitter.com/gaby_wald</t>
  </si>
  <si>
    <t>http://pbs.twimg.com/profile_images/1130359439/RomainLabasSimpson_normal.jpg</t>
  </si>
  <si>
    <t>romain_labas
Merci André Choulika @cellectis
#soutienGW #ScienceRocks https://t.co/o5GZRuvy41</t>
  </si>
  <si>
    <t>In my Imaginary World: French Guru in Imaging, Biotechnology, Medical Sciences and Triathlon</t>
  </si>
  <si>
    <t>Nantes, France</t>
  </si>
  <si>
    <t>https://twitter.com/romain_labas</t>
  </si>
  <si>
    <t>http://pbs.twimg.com/profile_images/956174237802401792/VznSPqRo_normal.jpg</t>
  </si>
  <si>
    <t xml:space="preserve">cellectis
</t>
  </si>
  <si>
    <t>Cellectis is a clinical-stage biopharmaceutical company developing gene-edited CART-cells (UCART) to fight cancer. Community Guidelines: https://t.co/r6BQ1u1S6X</t>
  </si>
  <si>
    <t>New York, NY and Paris, France</t>
  </si>
  <si>
    <t>http://t.co/CgTzuTxTXS</t>
  </si>
  <si>
    <t>https://twitter.com/cellectis</t>
  </si>
  <si>
    <t>arn_adn
RT @afao94: L’inculture scientifique
laisse aujourd’hui la porte ouverte
à tous les abus et tromperies.
Coup de gueule d’un chercheur trava…</t>
  </si>
  <si>
    <t>Courtisols</t>
  </si>
  <si>
    <t>https://twitter.com/arn_adn</t>
  </si>
  <si>
    <t>http://pbs.twimg.com/profile_images/690207775327150082/x4l_M0GD_normal.jpg</t>
  </si>
  <si>
    <t>doudoche
RT @Nichoax: Mais il faut savoir
que @lemondefr n'est pas le plus
rigoureux dans le domaine de la
"science" (loin de là !). Plutôt
voir du…</t>
  </si>
  <si>
    <t>Kiffeuse de laïfe en foul taïme jobb</t>
  </si>
  <si>
    <t>https://twitter.com/doudoche</t>
  </si>
  <si>
    <t>http://pbs.twimg.com/profile_images/1084872141907070977/vY2rnPlX_normal.jpg</t>
  </si>
  <si>
    <t>nichoax
RT @AtheeIV: Cette lamentable méthode
de dénigrement qu'on croyait réservée
aux pires oligophrènes de twitter
a au moins ceci de remarquabl…</t>
  </si>
  <si>
    <t>Mais avant, faut qu'on revoie les bases... Radio: l'heure du doute sur @Mosaique_FM. Asso: centre d'analyse #zététique à #Nice06. Ex rédac-chef de @hoaxbuster.</t>
  </si>
  <si>
    <t>On air</t>
  </si>
  <si>
    <t>https://t.co/NFcxa7Movz</t>
  </si>
  <si>
    <t>https://twitter.com/nichoax</t>
  </si>
  <si>
    <t>http://pbs.twimg.com/profile_images/1078681546394140672/Vh6eZuNH_normal.jpg</t>
  </si>
  <si>
    <t>adonis02325933
@EliseLucet Bonsoir Madame , excusez-moi
de vous déranger ..... Oui , j'ai
été témoin de ce type de programme
par M… https://t.co/uJmqW8DMRe</t>
  </si>
  <si>
    <t>Bonjour (ou Bonsoir selon l'heure)  ....   #Strasbourg (11/12/2018) 🙏  ....  (Photo de Profil : mon soutien à #JALE  , Photo de Bannière : Kraftwerk)</t>
  </si>
  <si>
    <t>https://twitter.com/adonis02325933</t>
  </si>
  <si>
    <t>http://pbs.twimg.com/profile_images/902114531241066496/BValZduJ_normal.jpg</t>
  </si>
  <si>
    <t>tcitron
RT @MacLesggy: Soutien total à
@GeWoessner. Ingénieur agronome
@AgroParisTech, animateur de e=m6,
je m'exprime en mon âme et conscience,
no…</t>
  </si>
  <si>
    <t>J’ai eu plusieurs vies. Dans la précédente, j’étais maître E en RASED et j’aimais bien Twitter. Mais c’était avant les trolls.</t>
  </si>
  <si>
    <t>Saint-Quentin en Yvelines</t>
  </si>
  <si>
    <t>https://twitter.com/tcitron</t>
  </si>
  <si>
    <t>http://pbs.twimg.com/profile_images/1007176538557747202/BlIXVHyt_normal.jpg</t>
  </si>
  <si>
    <t>grodierpro
RT @Deffmatth: Soutien total à
@GeWoessner! Ingénieur en agriculture
@UniLaSalle_fr et agriculteur,
je milite pour faire reconnaître
la sci…</t>
  </si>
  <si>
    <t>https://twitter.com/grodierpro</t>
  </si>
  <si>
    <t>http://pbs.twimg.com/profile_images/1007528891089674241/Eh9FPjpI_normal.jpg</t>
  </si>
  <si>
    <t xml:space="preserve">unilasalle_fr
</t>
  </si>
  <si>
    <t>Grande école d’ingénieurs au cœur des enjeux planétaires. #agriculture #agroalimentaire  #alimentation #sante #geologie  #environnement</t>
  </si>
  <si>
    <t>Beauvais, France</t>
  </si>
  <si>
    <t>https://t.co/q0gVBVrN7a</t>
  </si>
  <si>
    <t>https://twitter.com/unilasalle_fr</t>
  </si>
  <si>
    <t>http://pbs.twimg.com/profile_images/796403569658302466/ZD3bm2kp_normal.jpg</t>
  </si>
  <si>
    <t xml:space="preserve">deffmatth
</t>
  </si>
  <si>
    <t>Agriculteur pour la biodiversité / Paysan en transition agriculture de conservation des sols, strip-till, semi direct, couverts, Promo146 Beauvais</t>
  </si>
  <si>
    <t>Indre France</t>
  </si>
  <si>
    <t>https://twitter.com/deffmatth</t>
  </si>
  <si>
    <t>http://pbs.twimg.com/profile_images/988051732121964545/6v1d6kXA_normal.jpg</t>
  </si>
  <si>
    <t>caroline76966
RT @podeus69: @lemondefr Allez
voir sur cette liste https://t.co/gnSCRYr1YV,
allez voir #soutienGW. Il ne s'agit
pas de Monsanto mais de sc…</t>
  </si>
  <si>
    <t>"On ne consent pas à ramer quand la vie intérieure nous pousse à voler." Helen Keller        
RT not endorsement . No DM . No List</t>
  </si>
  <si>
    <t>Hyères, France</t>
  </si>
  <si>
    <t>https://twitter.com/caroline76966</t>
  </si>
  <si>
    <t>http://pbs.twimg.com/profile_images/527837233827422208/-uqRQRDo_normal.jpeg</t>
  </si>
  <si>
    <t>petatjm
RT @emma_ducros: Journaliste, ce
n'est pas une entreprise ou une
molécule que je défends. C'est
la rigueur, l'indépendance d'esprit.
C'est…</t>
  </si>
  <si>
    <t>#agronome progressiste et humaniste engagé dans l'#innovationdurable utile pour nos concitoyens   #agriculturedurable #agroecologie  @BASF_FR tweets are my own</t>
  </si>
  <si>
    <t>https://twitter.com/petatjm</t>
  </si>
  <si>
    <t>http://pbs.twimg.com/profile_images/735186693368619010/W7MXKUJs_normal.jpg</t>
  </si>
  <si>
    <t>arseneahouansou
RT @AtheeIV: Cette lamentable méthode
de dénigrement qu'on croyait réservée
aux pires oligophrènes de twitter
a au moins ceci de remarquabl…</t>
  </si>
  <si>
    <t>Humaniste donc Libéral et contre les dirigismes, collectivismes et clientélismes, qq soit la couleur du prétexte | Mbre du Parti Libéral | TW perso #FBPE</t>
  </si>
  <si>
    <t>Paris, FR, Union Européenne</t>
  </si>
  <si>
    <t>https://t.co/y8ICBQjK3J</t>
  </si>
  <si>
    <t>https://twitter.com/arseneahouansou</t>
  </si>
  <si>
    <t>http://pbs.twimg.com/profile_images/895265309820628992/ajXQGFW9_normal.jpg</t>
  </si>
  <si>
    <t>atheeiv
@tristanwaleckx @aaas @EnvoyeSpecial
@EliseLucet @aguirredecarcer @EliseMenand
Quelle explication va t-elle vous
ve… https://t.co/XRgDRTgIYf</t>
  </si>
  <si>
    <t>Bullshitophobe pro-Europe. Je ris de la tragique absurdité du monde.</t>
  </si>
  <si>
    <t>https://twitter.com/atheeiv</t>
  </si>
  <si>
    <t>http://pbs.twimg.com/profile_images/949389863111090177/TGyFzTJC_normal.jpg</t>
  </si>
  <si>
    <t>fixpir
RT @AtheeIV: Cette lamentable méthode
de dénigrement qu'on croyait réservée
aux pires oligophrènes de twitter
a au moins ceci de remarquabl…</t>
  </si>
  <si>
    <t>Normandie / Normandy</t>
  </si>
  <si>
    <t>https://twitter.com/fixpir</t>
  </si>
  <si>
    <t>http://pbs.twimg.com/profile_images/1012762929920462850/84ic4BIk_normal.jpg</t>
  </si>
  <si>
    <t>solarus0
RT @AtheeIV: Cette lamentable méthode
de dénigrement qu'on croyait réservée
aux pires oligophrènes de twitter
a au moins ceci de remarquabl…</t>
  </si>
  <si>
    <t>Veille technique en sécurité informatique et autres sujets techniques.
De la photo aussi, des voyages et de la randonnée.
https://t.co/u9GUubZ7PL…</t>
  </si>
  <si>
    <t>Planète Solar III</t>
  </si>
  <si>
    <t>https://t.co/JOZROvH690</t>
  </si>
  <si>
    <t>https://twitter.com/solarus0</t>
  </si>
  <si>
    <t>http://pbs.twimg.com/profile_images/1074786813481504769/jzAKdEzN_normal.jpg</t>
  </si>
  <si>
    <t>guy__moux
#SoutienGW !!! Plus que jamais
! https://t.co/6PCeDuOYGc</t>
  </si>
  <si>
    <t>Je suis un troll payé par Monsanto. Soigne les bêtes de temps en temps #NoFakeMed</t>
  </si>
  <si>
    <t>https://twitter.com/guy__moux</t>
  </si>
  <si>
    <t>http://pbs.twimg.com/profile_images/1048266859609563139/zIj7je8Z_normal.jpg</t>
  </si>
  <si>
    <t>cedricmidoux
#soutienGW pour un journalisme
basé sur la méthode scientifique
! https://t.co/W6z3LKkqIO</t>
  </si>
  <si>
    <t>Bioinformaticien @biomic_IRSTEA &amp; @INRA_migale • ex-@masterMODER1 • ex-@FNEBmono • 👨🏻‍💻📊🍻🎲🎉🌱 🧬🦠 🇪🇺📱💻🕹</t>
  </si>
  <si>
    <t>Angers</t>
  </si>
  <si>
    <t>https://twitter.com/cedricmidoux</t>
  </si>
  <si>
    <t>http://pbs.twimg.com/profile_images/1000132880201408512/IkDihL0H_normal.jpg</t>
  </si>
  <si>
    <t>rmontard
Je suis #SoutienGW donc un troll
de Monsanto selon @lemondefr ,
oui mais un troll de quelle catégorie
précisément ?</t>
  </si>
  <si>
    <t>Skeptical inquirer. Science lover. Horse &amp; motorcycle rider. #NoFakeMeds.</t>
  </si>
  <si>
    <t>https://twitter.com/rmontard</t>
  </si>
  <si>
    <t>http://pbs.twimg.com/profile_images/918440014924648448/Ggd23rng_normal.jpg</t>
  </si>
  <si>
    <t>thibaud_jobert
Je vous laisse juger par vous même
des soi-disant trolls payés par
#Monsanto, j'ai fait une petite
liste rapide (il… https://t.co/brWAvjj1l7</t>
  </si>
  <si>
    <t>One with the force. 
Also #CommunityManager @CodinGame. #java #kotlin 
Believes in science and truth. Fond of board &amp; video games, theatre, badminton, politics.</t>
  </si>
  <si>
    <t>Montpellier, France</t>
  </si>
  <si>
    <t>https://t.co/i5OGPl853M</t>
  </si>
  <si>
    <t>https://twitter.com/thibaud_jobert</t>
  </si>
  <si>
    <t>http://pbs.twimg.com/profile_images/860463649055526912/1EucDJr2_normal.jpg</t>
  </si>
  <si>
    <t>benoit_gregory
RT @jbvioix: Fils d'agriculteur,
auteur d'une thèse appliquée à
l'agriculture de précision, je
soutiens @GeWoessner et @emma_ducros
dans l…</t>
  </si>
  <si>
    <t>https://twitter.com/benoit_gregory</t>
  </si>
  <si>
    <t>http://pbs.twimg.com/profile_images/1078014925325434880/QTkjGt-F_normal.jpg</t>
  </si>
  <si>
    <t>tibogd
@altern_is @GeWoessner @fmbreon
@AtheeIV @MllerQuentin Et je ne
pense pas qu'il soit pertinent
ou utile de faire sa… https://t.co/HPIqAY0ZPi</t>
  </si>
  <si>
    <t>Pardon pour les fautes d'orthographes. Par avance.</t>
  </si>
  <si>
    <t>https://twitter.com/tibogd</t>
  </si>
  <si>
    <t>http://pbs.twimg.com/profile_images/1044079917896470533/Q1OsvGO5_normal.jpg</t>
  </si>
  <si>
    <t xml:space="preserve">mllerquentin
</t>
  </si>
  <si>
    <t>Journaliste [Golfe/Moyen-orient] | Coauteur de «Tarjuman, une trahison française» (Bayard, 2019) | Contact : mller.quentin@gmail.com</t>
  </si>
  <si>
    <t>https://twitter.com/mllerquentin</t>
  </si>
  <si>
    <t>http://pbs.twimg.com/profile_images/425235720035250176/nh5fCFgp_normal.jpeg</t>
  </si>
  <si>
    <t>fmbreon
@GeWoessner @AtheeIV @MllerQuentin
A tous ceux qui échangent ici et
qui apportent un #soutienGW , je
vous suggére d… https://t.co/KsYIXsexf5</t>
  </si>
  <si>
    <t>Physicien-climatologue.  Défenseur de la rationalité contre toutes les pseudos-sciences 🚲 fréquent et 🏔️ occasionnel.  Membre de l'AFIS</t>
  </si>
  <si>
    <t>https://twitter.com/fmbreon</t>
  </si>
  <si>
    <t>http://pbs.twimg.com/profile_images/718350793225723905/4ZSQG0j8_normal.jpg</t>
  </si>
  <si>
    <t xml:space="preserve">altern_is
</t>
  </si>
  <si>
    <t>Ingénieur, physicien @CERN, Data Analyst. Débat avec de vrais arguments. Catalogué ordure libérale et extrême centriste. Fait partie du complot.</t>
  </si>
  <si>
    <t>https://twitter.com/altern_is</t>
  </si>
  <si>
    <t>http://pbs.twimg.com/profile_images/1024388241783496705/eqOtxKGJ_normal.jpg</t>
  </si>
  <si>
    <t>acsenseursocial
RT @AtheeIV: Cette lamentable méthode
de dénigrement qu'on croyait réservée
aux pires oligophrènes de twitter
a au moins ceci de remarquabl…</t>
  </si>
  <si>
    <t>Progressiste perspicace</t>
  </si>
  <si>
    <t>https://t.co/ZJfLfNMOWd</t>
  </si>
  <si>
    <t>https://twitter.com/acsenseursocial</t>
  </si>
  <si>
    <t>http://pbs.twimg.com/profile_images/2393561516/3mzkumz2loi3dejvm7qb_normal.jpeg</t>
  </si>
  <si>
    <t>christerak
Prémonitoire, mais pas irréparable.
Merci ! #soutienGW https://t.co/pSJB2v6K2X</t>
  </si>
  <si>
    <t>I'M YOUR GOD, GROVEL PEONS!</t>
  </si>
  <si>
    <t>https://twitter.com/christerak</t>
  </si>
  <si>
    <t>http://pbs.twimg.com/profile_images/1076235368708653057/DYon2bVT_normal.jpg</t>
  </si>
  <si>
    <t>winstoninan
RT @AtheeIV: @GeWoessner @MllerQuentin
Les personnes ayant utilisé le
#soutienGW se comptent en centaines,
la plupart du monde scientifique…</t>
  </si>
  <si>
    <t>https://twitter.com/winstoninan</t>
  </si>
  <si>
    <t>http://pbs.twimg.com/profile_images/555462583269203968/g_J498FB_normal.jpeg</t>
  </si>
  <si>
    <t>johnonsteem
RT @AtheeIV: Cette lamentable méthode
de dénigrement qu'on croyait réservée
aux pires oligophrènes de twitter
a au moins ceci de remarquabl…</t>
  </si>
  <si>
    <t>Steem Witness - https://t.co/dYhlvqv89v Sponsor</t>
  </si>
  <si>
    <t>https://t.co/41Xa1wvoZL</t>
  </si>
  <si>
    <t>https://twitter.com/johnonsteem</t>
  </si>
  <si>
    <t>http://pbs.twimg.com/profile_images/877089825840656384/lFI9sqth_normal.jpg</t>
  </si>
  <si>
    <t>rv59268
RT @AtheeIV: Cette lamentable méthode
de dénigrement qu'on croyait réservée
aux pires oligophrènes de twitter
a au moins ceci de remarquabl…</t>
  </si>
  <si>
    <t>fan de technologie,d'agro équipements et d'agriculture! prof essayant de transmettre sa passion aux jeunes!
Like farm equipment technology and teach it! #FrAgTw</t>
  </si>
  <si>
    <t>FRANCE - NORD</t>
  </si>
  <si>
    <t>https://t.co/MT459f4Un1</t>
  </si>
  <si>
    <t>https://twitter.com/rv59268</t>
  </si>
  <si>
    <t>http://pbs.twimg.com/profile_images/864584409877405696/vZXz9pSD_normal.jpg</t>
  </si>
  <si>
    <t>renaultya
@GeWoessner @altern_is @fmbreon
@AtheeIV @MllerQuentin Dites @MllerQuentin
vous pouvez aussi verifier pour
moi . #soutienGW</t>
  </si>
  <si>
    <t>Analyste commodités agricoles, artisan du paysage,  badiste, cycliste, coureur. 🏸</t>
  </si>
  <si>
    <t>https://twitter.com/renaultya</t>
  </si>
  <si>
    <t>http://pbs.twimg.com/profile_images/1085091011209109504/ghdAJ81F_normal.jpg</t>
  </si>
  <si>
    <t>damienameuil
RT @podeus69: @lemondefr Allez
voir sur cette liste https://t.co/gnSCRYr1YV,
allez voir #soutienGW. Il ne s'agit
pas de Monsanto mais de sc…</t>
  </si>
  <si>
    <t>Français Bruxellois Patron Indépendant - Humour #Libertarien - #Ze_team - #FanaMili - #Zehistoire - #ARPAC - #Golf - #Aquariophilie - #Génération69 #leCampDuMal</t>
  </si>
  <si>
    <t>JETTE (1090)</t>
  </si>
  <si>
    <t>https://twitter.com/damienameuil</t>
  </si>
  <si>
    <t>http://pbs.twimg.com/profile_images/1049432721100038144/oMRUWW2U_normal.jpg</t>
  </si>
  <si>
    <t xml:space="preserve">yvectx
</t>
  </si>
  <si>
    <t>#lesAgriculteursVousOffrentdesFleurs
#agronomie #innovation #prospective
#fermeDEPHY #ACS #4pour1000
''Je me sens bien, je me sens libre'' https://t.co/hKqClTNJTK</t>
  </si>
  <si>
    <t>Ytres (Pas-de-Calais)</t>
  </si>
  <si>
    <t>https://twitter.com/yvectx</t>
  </si>
  <si>
    <t>http://pbs.twimg.com/profile_images/1031632883679682560/FU3di1JC_normal.jpg</t>
  </si>
  <si>
    <t>bathyscaf1
Note de service: Si on a pas encore
confirmé l'électro-sensibilite
ou le pouvoir de l'homéopathie
et la toxicité du… https://t.co/g8Kof29V3P</t>
  </si>
  <si>
    <t>Use science for a living. Parent avec joie (la plupart du temps). Faites pas attention je raconte surtout des bétises...</t>
  </si>
  <si>
    <t>Belgium</t>
  </si>
  <si>
    <t>https://twitter.com/bathyscaf1</t>
  </si>
  <si>
    <t>http://pbs.twimg.com/profile_images/1052075796003737600/ZUnmLMVU_normal.jpg</t>
  </si>
  <si>
    <t>phlevig
RT @fmbreon: @GeWoessner @AtheeIV
@MllerQuentin A tous ceux qui échangent
ici et qui apportent un #soutienGW
, je vous suggére de rejoindre…</t>
  </si>
  <si>
    <t>Les sciences de la vie, les sciences de la Terre, les pseudo-sciences et leur histoire. [Photos du profil : Wegener 1910 ; Struct. du Globe selon Wegener 1912]</t>
  </si>
  <si>
    <t>https://twitter.com/phlevig</t>
  </si>
  <si>
    <t>http://pbs.twimg.com/profile_images/931933663583002624/AWz2fIh5_normal.jpg</t>
  </si>
  <si>
    <t>fullintegr
RT @herve_29: #soutienGW. Pour
citer Michel Serres, dans une interview
au journal suisse Le Temps : “Ceux
qui ont la parole aujourd’hui son…</t>
  </si>
  <si>
    <t>Stop enfumage. Pour une éthique de la science et des scientifiques. A force de prendre les gens pour des c... ils finissent par le devenir !</t>
  </si>
  <si>
    <t>en transit</t>
  </si>
  <si>
    <t>https://twitter.com/fullintegr</t>
  </si>
  <si>
    <t>http://pbs.twimg.com/profile_images/875595098121052161/la_z3HhD_normal.jpg</t>
  </si>
  <si>
    <t>adriencambillau
RT @AtheeIV: Cette lamentable méthode
de dénigrement qu'on croyait réservée
aux pires oligophrènes de twitter
a au moins ceci de remarquabl…</t>
  </si>
  <si>
    <t>Software engineer, fighting bugs for the Emperor since 971.M41.  (credit for the profile picture : https://t.co/HpFi4y6IfX)</t>
  </si>
  <si>
    <t>Ankh Morpork</t>
  </si>
  <si>
    <t>https://twitter.com/adriencambillau</t>
  </si>
  <si>
    <t>http://pbs.twimg.com/profile_images/193125769/PhalJPZsmall_normal.jpg</t>
  </si>
  <si>
    <t>portulan
RT @herve_29: #soutienGW. Pour
citer Michel Serres, dans une interview
au journal suisse Le Temps : “Ceux
qui ont la parole aujourd’hui son…</t>
  </si>
  <si>
    <t>science - technologie - évolution - génétique - botanique - biologie des plantes - agriculture - OGM - GMO  - GVO - biotechnologies - écologie</t>
  </si>
  <si>
    <t>Lausanne</t>
  </si>
  <si>
    <t>http://t.co/y7hXTJiUfC</t>
  </si>
  <si>
    <t>https://twitter.com/portulan</t>
  </si>
  <si>
    <t>arnaud_tribou
RT @AtheeIV: @GeWoessner @MllerQuentin
Les personnes ayant utilisé le
#soutienGW se comptent en centaines,
la plupart du monde scientifique…</t>
  </si>
  <si>
    <t>https://twitter.com/arnaud_tribou</t>
  </si>
  <si>
    <t>http://pbs.twimg.com/profile_images/2807156754/3c3a6b7ee403d2788e49738bcb140825_normal.jpeg</t>
  </si>
  <si>
    <t>ygrequel
@GeWoessner #soutienGW Il faut
tenir .Courage.</t>
  </si>
  <si>
    <t>https://twitter.com/ygrequel</t>
  </si>
  <si>
    <t>http://pbs.twimg.com/profile_images/743352575127232512/Af9s9Azr_normal.jpg</t>
  </si>
  <si>
    <t>carryingbanner
RT @AtheeIV: Cette lamentable méthode
de dénigrement qu'on croyait réservée
aux pires oligophrènes de twitter
a au moins ceci de remarquabl…</t>
  </si>
  <si>
    <t>#London based. #Marseille, born and raised. #Broadway fan. #ClassicalLiberal 🇬🇧🇫🇷🏳️‍🌈 Sometimes lost in the Twitter maze.</t>
  </si>
  <si>
    <t>London, England</t>
  </si>
  <si>
    <t>https://twitter.com/carryingbanner</t>
  </si>
  <si>
    <t>http://pbs.twimg.com/profile_images/1089240378736283648/SaNPXZWv_normal.jpg</t>
  </si>
  <si>
    <t>jeanpaul75
RT @fmbreon: @GeWoessner @AtheeIV
@MllerQuentin A tous ceux qui échangent
ici et qui apportent un #soutienGW
, je vous suggére de rejoindre…</t>
  </si>
  <si>
    <t>Mes tweets n'engagent que moi.</t>
  </si>
  <si>
    <t>https://twitter.com/jeanpaul75</t>
  </si>
  <si>
    <t>http://pbs.twimg.com/profile_images/1034158849098436608/3zR-STDv_normal.jpg</t>
  </si>
  <si>
    <t>kilphrin
RT @Evidencebbh: Il semble opportun
de rediffuser l'ep 47 avec 1 mois
d'avance. En conseillant aux journalistes
tentés par la rhétorique c…</t>
  </si>
  <si>
    <t>I'm a #freelance Web designer, supporting open source, privacy and freedom. I like @Mozilla, and sushis!
Tweet in French and English</t>
  </si>
  <si>
    <t>https://t.co/d2Hap4qKxx</t>
  </si>
  <si>
    <t>https://twitter.com/kilphrin</t>
  </si>
  <si>
    <t>http://pbs.twimg.com/profile_images/944887727731986439/MlrJ2NTa_normal.jpg</t>
  </si>
  <si>
    <t>annedemarcillac
RT @Evidencebbh: Il semble opportun
de rediffuser l'ep 47 avec 1 mois
d'avance. En conseillant aux journalistes
tentés par la rhétorique c…</t>
  </si>
  <si>
    <t>Au croisement des sciences (ing. agronome #INAPG), de l’économie et des sciences politiques (#IEP Paris). Française en 🇧🇪. Mes tweets n’engagent que moi.</t>
  </si>
  <si>
    <t>Bruxelles</t>
  </si>
  <si>
    <t>https://twitter.com/annedemarcillac</t>
  </si>
  <si>
    <t>http://pbs.twimg.com/profile_images/890185242191040512/lAy7FtXR_normal.jpg</t>
  </si>
  <si>
    <t>penneldenis
RT @herve_29: références de cette
interview de Michel Serres plein
de bon sens, pour la promotion
de son livre, "cétait mieux avant"
: http…</t>
  </si>
  <si>
    <t>Labour market analyst / Work futurist / Speaker / Influencer / MD of @WECglobal #work #employment #job #nwow #hr #rh #travail #talent #management #emploi</t>
  </si>
  <si>
    <t>Brussels</t>
  </si>
  <si>
    <t>https://t.co/kB60tsL4z0</t>
  </si>
  <si>
    <t>https://twitter.com/penneldenis</t>
  </si>
  <si>
    <t>http://pbs.twimg.com/profile_images/942877007662153728/q93PE7Wi_normal.jpg</t>
  </si>
  <si>
    <t>cduroc
RT @Evidencebbh: Il semble opportun
de rediffuser l'ep 47 avec 1 mois
d'avance. En conseillant aux journalistes
tentés par la rhétorique c…</t>
  </si>
  <si>
    <t>Ingénieur Agronome, actrice et observatrice des questions d'Agriculture. Maman, passionnée de politique, medias, sports, musique. Mes tweets n'engagent que moi!</t>
  </si>
  <si>
    <t>https://twitter.com/cduroc</t>
  </si>
  <si>
    <t>http://pbs.twimg.com/profile_images/1033633569694998528/I-wcgU0__normal.jpg</t>
  </si>
  <si>
    <t>dreaming_dreamy
RT @Evidencebbh: Il semble opportun
de rediffuser l'ep 47 avec 1 mois
d'avance. En conseillant aux journalistes
tentés par la rhétorique c…</t>
  </si>
  <si>
    <t>Human rights abuse in Psychiatry | French | Fighting for a better world, I WANT it, I'll give everything | #FPBE RT/Fav!=Agreement/Endorsement</t>
  </si>
  <si>
    <t>https://twitter.com/dreaming_dreamy</t>
  </si>
  <si>
    <t>http://pbs.twimg.com/profile_images/960206396410204160/FawUl8jT_normal.jpg</t>
  </si>
  <si>
    <t>mercier_clement
RT @AtheeIV: Cette lamentable méthode
de dénigrement qu'on croyait réservée
aux pires oligophrènes de twitter
a au moins ceci de remarquabl…</t>
  </si>
  <si>
    <t>Agriculteur en grandes cultures dans le Loiret. Administrateur et Trésorier JA45. Ingénieur informatique à mes heures perdues.
Prêcheur de bonne humeur.</t>
  </si>
  <si>
    <t>https://twitter.com/mercier_clement</t>
  </si>
  <si>
    <t>http://pbs.twimg.com/profile_images/1564961238/logo_contre_drm_normal.png</t>
  </si>
  <si>
    <t>nicolasrobaux
RT @Evidencebbh: Il semble opportun
de rediffuser l'ep 47 avec 1 mois
d'avance. En conseillant aux journalistes
tentés par la rhétorique c…</t>
  </si>
  <si>
    <t>Ebooks, métal, Soylent, Linux, fantastique, féminisme, chanson française, zik classique, BD, kebabs, steak tartares, libre pensée, jeux2soc…</t>
  </si>
  <si>
    <t>Strasbourg, France</t>
  </si>
  <si>
    <t>https://t.co/yzOLE66OWY</t>
  </si>
  <si>
    <t>https://twitter.com/nicolasrobaux</t>
  </si>
  <si>
    <t>http://pbs.twimg.com/profile_images/1080078117396496384/Id6fBw8T_normal.jpg</t>
  </si>
  <si>
    <t>marieamelie
RT @Evidencebbh: Il semble opportun
de rediffuser l'ep 47 avec 1 mois
d'avance. En conseillant aux journalistes
tentés par la rhétorique c…</t>
  </si>
  <si>
    <t>Mrs Social Media @Le_Figaro • Zone dans les commentaires et sur YouTube • Helvète • 📹 @CreaturesDuWeb • 📷 Insta @marieamelie</t>
  </si>
  <si>
    <t>https://t.co/rlNDFVReGx</t>
  </si>
  <si>
    <t>https://twitter.com/marieamelie</t>
  </si>
  <si>
    <t>http://pbs.twimg.com/profile_images/588777908597956608/fCETgV9-_normal.jpg</t>
  </si>
  <si>
    <t>thierrysto
RT @fmbreon: @Evidencebbh @GeWoessner
A tous ceux qui échangent ici et
qui apportent un #soutienGW , je
vous suggére de rejoindre @afis_sci…</t>
  </si>
  <si>
    <t>Mechanical Engineer and Agronomist, I am founder and CEO of @ZipDrill . I design tools for #ConservationAgriculture , #soilhealth and #notill .</t>
  </si>
  <si>
    <t>https://t.co/IpxyGoTyYO</t>
  </si>
  <si>
    <t>https://twitter.com/thierrysto</t>
  </si>
  <si>
    <t>http://pbs.twimg.com/profile_images/1069584683560853504/V4w-Q4GM_normal.jpg</t>
  </si>
  <si>
    <t>delepauta
Pas besoin d'en dire plus ! C'est
si bien résumé que j'en pleurerais
presque. Allez, on se donne tout
ça comme modè… https://t.co/M8ndazWSZc</t>
  </si>
  <si>
    <t>Journaliste Scientifique en formation à @ParisDiderot</t>
  </si>
  <si>
    <t>https://t.co/wV0lw2npZy</t>
  </si>
  <si>
    <t>https://twitter.com/delepauta</t>
  </si>
  <si>
    <t>http://pbs.twimg.com/profile_images/1057734522756911104/g5ApTdAG_normal.jpg</t>
  </si>
  <si>
    <t>m4kn4sh
RT @Evidencebbh: Il semble opportun
de rediffuser l'ep 47 avec 1 mois
d'avance. En conseillant aux journalistes
tentés par la rhétorique c…</t>
  </si>
  <si>
    <t>Passionné de #photographie #astronomie #physique #sciences.</t>
  </si>
  <si>
    <t>https://t.co/rsOkCZTQd4</t>
  </si>
  <si>
    <t>https://twitter.com/m4kn4sh</t>
  </si>
  <si>
    <t>http://pbs.twimg.com/profile_images/1019954249462140928/lWx6etU1_normal.jpg</t>
  </si>
  <si>
    <t>vorian_
RT @dassa_ju: Une large communauté
de scientifiques et sceptiques
se sont alors positionnés en soutien
de @GeWoessner et @emma_ducros
à tra…</t>
  </si>
  <si>
    <t>Studied law, war and security. Philosophy is fun. Science enthusiast.</t>
  </si>
  <si>
    <t>https://t.co/m5deYCeB3S</t>
  </si>
  <si>
    <t>https://twitter.com/vorian_</t>
  </si>
  <si>
    <t>http://pbs.twimg.com/profile_images/669076464365604864/2QSFO_hL_normal.jpg</t>
  </si>
  <si>
    <t>dassa_ju
Une large communauté de scientifiques
et sceptiques se sont alors positionnés
en soutien de @GeWoessner et… https://t.co/gGxMAVLwna</t>
  </si>
  <si>
    <t>Data Scientist, doctorant en #astrophysique à l'Observatoire de Paris, médiation scientifique, fan d'#histoire. Data scientist finishing his PhD. Un peu #Pipou.</t>
  </si>
  <si>
    <t>https://twitter.com/dassa_ju</t>
  </si>
  <si>
    <t>http://pbs.twimg.com/profile_images/730671301308911617/_BH9eWOY_normal.jpg</t>
  </si>
  <si>
    <t>titemoineau
RT @dassa_ju: Une large communauté
de scientifiques et sceptiques
se sont alors positionnés en soutien
de @GeWoessner et @emma_ducros
à tra…</t>
  </si>
  <si>
    <t>Oiseau pas rare, chantant tout le temps, féministe et antispéciste. A deux oisillons dans son nid. Läutet der Bardenruf, werde ich antworten!
#LehmannDrCFanClub</t>
  </si>
  <si>
    <t>Lost in the Twilight hall</t>
  </si>
  <si>
    <t>https://t.co/jyRWq60Lny</t>
  </si>
  <si>
    <t>https://twitter.com/titemoineau</t>
  </si>
  <si>
    <t>http://pbs.twimg.com/profile_images/854970846674399232/AXmByYpp_normal.jpg</t>
  </si>
  <si>
    <t>maximelecourt
@ClemBlainInDK Jète un oeil aux
profils qui publient sous #soutienGW</t>
  </si>
  <si>
    <t>#modem #geek #NoFakeMed Bloqué par Laurent Bouvet. Suivi par Laurent Bévue.</t>
  </si>
  <si>
    <t>https://twitter.com/maximelecourt</t>
  </si>
  <si>
    <t>http://pbs.twimg.com/profile_images/3472294651/44765669ac8d2a9dbd85ce7cba28744c_normal.jpeg</t>
  </si>
  <si>
    <t xml:space="preserve">clemblainindk
</t>
  </si>
  <si>
    <t>Papapapapapa.  Au Danemark.</t>
  </si>
  <si>
    <t>Central Jutland, Denmark</t>
  </si>
  <si>
    <t>https://twitter.com/clemblainindk</t>
  </si>
  <si>
    <t>http://pbs.twimg.com/profile_images/1040572552035348480/Do2YAYF1_normal.jpg</t>
  </si>
  <si>
    <t>gau
Bioinformaticien, je soutiens et
supporte @GeWoessner. Rien n'excuse
la désinformation, le mensonge,
la propagation… https://t.co/fciLD9F691</t>
  </si>
  <si>
    <t>French PhD from #Marseille, I was in #Singapore, but now in #Stockholm doing #Bioinformatics. Tweets in English and French.</t>
  </si>
  <si>
    <t>Stockholm, Sweden</t>
  </si>
  <si>
    <t>https://t.co/HHVkVGcOuR</t>
  </si>
  <si>
    <t>https://twitter.com/gau</t>
  </si>
  <si>
    <t>http://pbs.twimg.com/profile_images/1088201216209899521/S7IX7D6C_normal.jpg</t>
  </si>
  <si>
    <t>strat_boi
RT @dassa_ju: Une large communauté
de scientifiques et sceptiques
se sont alors positionnés en soutien
de @GeWoessner et @emma_ducros
à tra…</t>
  </si>
  <si>
    <t>I like many things.</t>
  </si>
  <si>
    <t>https://twitter.com/strat_boi</t>
  </si>
  <si>
    <t>http://pbs.twimg.com/profile_images/855781308903161856/RwQyCxGT_normal.jpg</t>
  </si>
  <si>
    <t>prunerop2
RT @paslap: RT @KSegal: Total soutien
à une courageuse consœur, @GeWoessner,
insultée parce qu'elle fait son
boulot. L'écologie est un suje…</t>
  </si>
  <si>
    <t>https://twitter.com/prunerop2</t>
  </si>
  <si>
    <t>http://pbs.twimg.com/profile_images/980790099054092289/nM6VofcI_normal.jpg</t>
  </si>
  <si>
    <t>hub_observateur
RT @paslap: RT @KSegal: Total soutien
à une courageuse consœur, @GeWoessner,
insultée parce qu'elle fait son
boulot. L'écologie est un suje…</t>
  </si>
  <si>
    <t>Cultivateur de grandes cultures à la recherche de nouveaux équilibres agronomiques. Observateur assidu des bio indicateurs et auxiliaires des cultures.</t>
  </si>
  <si>
    <t>https://twitter.com/hub_observateur</t>
  </si>
  <si>
    <t>http://pbs.twimg.com/profile_images/1090933320110784513/p6e9MdHy_normal.jpg</t>
  </si>
  <si>
    <t>dogob2a
RT @Evidencebbh: Il semble opportun
de rediffuser l'ep 47 avec 1 mois
d'avance. En conseillant aux journalistes
tentés par la rhétorique c…</t>
  </si>
  <si>
    <t>Retraitée du fisc. Bientôt divorcée. 
Je lève mon anonymat : je suis Dominique Gobeaut épouse de Thierry Costes (attention aux homonymes!)</t>
  </si>
  <si>
    <t>Cambrai, France</t>
  </si>
  <si>
    <t>https://twitter.com/dogob2a</t>
  </si>
  <si>
    <t>http://pbs.twimg.com/profile_images/1077517154629632000/33KZjW_5_normal.jpg</t>
  </si>
  <si>
    <t>msiinura
@decodeurs possible dé décoder
le corporatisme journalistique
(et celui de votre collègue @samuellaurent
entre aut… https://t.co/t0oPWcpzqs</t>
  </si>
  <si>
    <t>Montagnard grenoblois, Centralien de Lyon. Je suis plus intelligent que toi // Le macronisme : Un "puceau de la pensée" élu dans "une hallucination collective"</t>
  </si>
  <si>
    <t>https://twitter.com/msiinura</t>
  </si>
  <si>
    <t>http://pbs.twimg.com/profile_images/1037043093621624836/lG70yCV0_normal.jpg</t>
  </si>
  <si>
    <t xml:space="preserve">samuellaurent
</t>
  </si>
  <si>
    <t>Journaliste @lemondefr. Responsable des @decodeurs. Chroniqueur @cavousf5. Surtout sur https://t.co/CtD5tDH53y</t>
  </si>
  <si>
    <t>https://t.co/TehQAWIQOO</t>
  </si>
  <si>
    <t>https://twitter.com/samuellaurent</t>
  </si>
  <si>
    <t>http://pbs.twimg.com/profile_images/465825602461634560/sQ-6BEyf_normal.png</t>
  </si>
  <si>
    <t xml:space="preserve">decodeurs
</t>
  </si>
  <si>
    <t>Les décodeurs du Monde - Vérifications factuelles / data / contexte. Suivez-nous aussi sur Facebook (Les Décodeurs) et Snapchat (decodeurs).</t>
  </si>
  <si>
    <t>https://t.co/JthOTPQdtw</t>
  </si>
  <si>
    <t>https://twitter.com/decodeurs</t>
  </si>
  <si>
    <t>http://pbs.twimg.com/profile_images/681145289584017409/bBajluOA_normal.jpg</t>
  </si>
  <si>
    <t>gueguenpierrick
RT @AtheeIV: Cette lamentable méthode
de dénigrement qu'on croyait réservée
aux pires oligophrènes de twitter
a au moins ceci de remarquabl…</t>
  </si>
  <si>
    <t>https://twitter.com/gueguenpierrick</t>
  </si>
  <si>
    <t>http://pbs.twimg.com/profile_images/590607704613326848/4CTKDt_b_normal.jpg</t>
  </si>
  <si>
    <t>ccileor
Excellent thread. La lutte ne fait
que commencer...#soutienGW https://t.co/K9TRWnCgLs</t>
  </si>
  <si>
    <t>Science, Industrie, Énergie.  Acteurs économiques, politiques et artstiques J'aime comprendre et partager...</t>
  </si>
  <si>
    <t>https://twitter.com/ccileor</t>
  </si>
  <si>
    <t>http://pbs.twimg.com/profile_images/455293398321074176/fq2leXGd_normal.png</t>
  </si>
  <si>
    <t>fromscratch6
RT @Evidencebbh: Il semble opportun
de rediffuser l'ep 47 avec 1 mois
d'avance. En conseillant aux journalistes
tentés par la rhétorique c…</t>
  </si>
  <si>
    <t>En construction pour une durée indéterminée - j'aime échanger sur la science, la politique, la nba, entre autres...</t>
  </si>
  <si>
    <t>ici souvent, ailleurs parfois</t>
  </si>
  <si>
    <t>https://twitter.com/fromscratch6</t>
  </si>
  <si>
    <t>http://pbs.twimg.com/profile_images/286702949/avatarose80w_normal.jpg</t>
  </si>
  <si>
    <t>kelticlago
RT @Evidencebbh: Il semble opportun
de rediffuser l'ep 47 avec 1 mois
d'avance. En conseillant aux journalistes
tentés par la rhétorique c…</t>
  </si>
  <si>
    <t>Utilisateur de l'euphémisme, l'hyperbole et l'adynaton; adepte du chleuasme; spécialiste de l'anacoluthe naturelle et de l'oxymore accidentel</t>
  </si>
  <si>
    <t>R in F</t>
  </si>
  <si>
    <t>https://twitter.com/kelticlago</t>
  </si>
  <si>
    <t>http://pbs.twimg.com/profile_images/815529419934560256/WMmR_D8N_normal.jpg</t>
  </si>
  <si>
    <t>zavie
RT @dassa_ju: Une large communauté
de scientifiques et sceptiques
se sont alors positionnés en soutien
de @GeWoessner et @emma_ducros
à tra…</t>
  </si>
  <si>
    <t>Graphics engineer, 3D and modern HCI enthusiast, demoscener (Ctrl-Alt-Test), amateur photographer, life tester... Also co-organizer of @TokyoDemoFestEN.</t>
  </si>
  <si>
    <t>Tokyo, Japan</t>
  </si>
  <si>
    <t>http://t.co/tDoETSyNG5</t>
  </si>
  <si>
    <t>https://twitter.com/zavie</t>
  </si>
  <si>
    <t>http://pbs.twimg.com/profile_images/2681397553/00d59724bda7e1260d15d64a8bf06211_normal.jpeg</t>
  </si>
  <si>
    <t>pol4rb4se
RT @Evidencebbh: Il semble opportun
de rediffuser l'ep 47 avec 1 mois
d'avance. En conseillant aux journalistes
tentés par la rhétorique c…</t>
  </si>
  <si>
    <t>Rigolo plein de poils... And Electro producer...</t>
  </si>
  <si>
    <t>https://twitter.com/pol4rb4se</t>
  </si>
  <si>
    <t>http://pbs.twimg.com/profile_images/1016014199770828801/uIAJS7h-_normal.jpg</t>
  </si>
  <si>
    <t>mystelven
RT @Evidencebbh: Il semble opportun
de rediffuser l'ep 47 avec 1 mois
d'avance. En conseillant aux journalistes
tentés par la rhétorique c…</t>
  </si>
  <si>
    <t>#Researcher in Nice - Sophia Antipolis in Artificial Intelligence (I3S, #France). 🇪🇺 Citizen Instagram https://t.co/04FOy4xsB5</t>
  </si>
  <si>
    <t>Nice, France</t>
  </si>
  <si>
    <t>https://t.co/sk807EufOj</t>
  </si>
  <si>
    <t>https://twitter.com/mystelven</t>
  </si>
  <si>
    <t>http://pbs.twimg.com/profile_images/666768726725943296/6murxJka_normal.jpg</t>
  </si>
  <si>
    <t>aedius
RT @agritof80: Alerte d'un journaliste
du Canada : #soutienGW 🔽🔽🔽 https://t.co/HWgtfzqrhR</t>
  </si>
  <si>
    <t>bienvenue dans mon paradis / enfer personnel : https://t.co/0XhO1sj3Ni…</t>
  </si>
  <si>
    <t>N 48°53' 0'' / E 2°23' 0''</t>
  </si>
  <si>
    <t>https://twitter.com/aedius</t>
  </si>
  <si>
    <t>http://pbs.twimg.com/profile_images/818778326831693826/EP4lPXtD_normal.jpg</t>
  </si>
  <si>
    <t>pleinela
RT @agritof80: Alerte d'un journaliste
du Canada : #soutienGW 🔽🔽🔽 https://t.co/HWgtfzqrhR</t>
  </si>
  <si>
    <t>Éleveur, céréalier A2C. Notill, mais pas que...</t>
  </si>
  <si>
    <t>Loire-Atlantique</t>
  </si>
  <si>
    <t>https://twitter.com/pleinela</t>
  </si>
  <si>
    <t>http://pbs.twimg.com/profile_images/1067536087277543425/AkbLMMuy_normal.jpg</t>
  </si>
  <si>
    <t>picoched
RT @agritof80: Alerte d'un journaliste
du Canada : #soutienGW 🔽🔽🔽 https://t.co/HWgtfzqrhR</t>
  </si>
  <si>
    <t>Agriculteur en Côte d'Or, passionné par l'agriculture de conservation des sols</t>
  </si>
  <si>
    <t>https://twitter.com/picoched</t>
  </si>
  <si>
    <t>http://pbs.twimg.com/profile_images/1072013117478051840/XL0DFpI4_normal.jpg</t>
  </si>
  <si>
    <t>timeo_danaos
RT @AtheeIV: Cette lamentable méthode
de dénigrement qu'on croyait réservée
aux pires oligophrènes de twitter
a au moins ceci de remarquabl…</t>
  </si>
  <si>
    <t>Amateur de vin, chimiste à mes heures, cuistot refoulé, père indigne, mari misogyne, ami infidèle, chauffard patenté et contrepéteur anonyme. Athée prosélyte.</t>
  </si>
  <si>
    <t>#DTC</t>
  </si>
  <si>
    <t>https://t.co/vM1MTnlpLf</t>
  </si>
  <si>
    <t>https://twitter.com/timeo_danaos</t>
  </si>
  <si>
    <t>http://pbs.twimg.com/profile_images/983673961073528833/mvm3fMSw_normal.jpg</t>
  </si>
  <si>
    <t>latourygermain
RT @AtheeIV: Cette lamentable méthode
de dénigrement qu'on croyait réservée
aux pires oligophrènes de twitter
a au moins ceci de remarquabl…</t>
  </si>
  <si>
    <t>Né en Europe , démocrate avec rien devant et rien derrière, enfin j'essaie, c'est dur</t>
  </si>
  <si>
    <t>https://twitter.com/latourygermain</t>
  </si>
  <si>
    <t>http://pbs.twimg.com/profile_images/378800000800837042/20eb773f62e80ecf62f8352b8a6cbdc2_normal.jpeg</t>
  </si>
  <si>
    <t>nicolas040
RT @AtheeIV: Cette lamentable méthode
de dénigrement qu'on croyait réservée
aux pires oligophrènes de twitter
a au moins ceci de remarquabl…</t>
  </si>
  <si>
    <t>Two things are essential: freedom and peace of mind. Freedom shall never be negociated. Give me freedom och give me death. (Patrick Henry)</t>
  </si>
  <si>
    <t>Le Havre, Haute-Normandie</t>
  </si>
  <si>
    <t>http://t.co/eLth9EhJWW</t>
  </si>
  <si>
    <t>https://twitter.com/nicolas040</t>
  </si>
  <si>
    <t>http://pbs.twimg.com/profile_images/765672331234648065/lDUFL4_j_normal.jpg</t>
  </si>
  <si>
    <t>jn_squire
RT @Evidencebbh: Il semble opportun
de rediffuser l'ep 47 avec 1 mois
d'avance. En conseillant aux journalistes
tentés par la rhétorique c…</t>
  </si>
  <si>
    <t>Wikipedian. Sci-fi/Fantasy writer &amp; beta-reader. Housepets/@ProdC_FR translator. Christian. Geography student. Nerd. He/Him. French/English tweets. #autistic</t>
  </si>
  <si>
    <t>FR, European Union</t>
  </si>
  <si>
    <t>https://t.co/zlRy5dHPAp</t>
  </si>
  <si>
    <t>https://twitter.com/jn_squire</t>
  </si>
  <si>
    <t>http://pbs.twimg.com/profile_images/850287806899515394/OxJ9qrME_normal.jpg</t>
  </si>
  <si>
    <t>djolabricot
RT @Bathyscaf1: Note de service:
Si on a pas encore confirmé l'électro-sensibilite
ou le pouvoir de l'homéopathie
et la toxicité du glypgos…</t>
  </si>
  <si>
    <t>"Ah t'es docteur, c'est cool tu peux me faire une ordonnance ?" - Non, j'suis pas médecin. "bah t'es pas docteur alors ?! "
#NoFakeScience #NoFakeMed</t>
  </si>
  <si>
    <t>Grenoble 🇫🇷🇪🇺🇺🇳</t>
  </si>
  <si>
    <t>https://twitter.com/djolabricot</t>
  </si>
  <si>
    <t>http://pbs.twimg.com/profile_images/905806407655673857/d2ssO-Fs_normal.jpg</t>
  </si>
  <si>
    <t xml:space="preserve">envoyespecial
</t>
  </si>
  <si>
    <t>Le magazine Envoyé Spécial est présenté par @EliseLucet le jeudi à 21h sur France 2 🔴📺➡️ #EnvoyeSpecial</t>
  </si>
  <si>
    <t>https://twitter.com/envoyespecial</t>
  </si>
  <si>
    <t>http://pbs.twimg.com/profile_images/545677739177824256/jEGr-6yC_normal.jpeg</t>
  </si>
  <si>
    <t>kamumule
Donc là on assiste à la bascule
de certains journalistes dans une
rhétorique à la trump : si on est
pas d'accord c'… https://t.co/T1KQY43EH3</t>
  </si>
  <si>
    <t>Software engineer the day and wannabe game dev by night</t>
  </si>
  <si>
    <t>Lille</t>
  </si>
  <si>
    <t>https://t.co/1VXyWdIuXs</t>
  </si>
  <si>
    <t>https://twitter.com/kamumule</t>
  </si>
  <si>
    <t>http://pbs.twimg.com/profile_images/553559411721916417/3WtZh9qB_normal.jpeg</t>
  </si>
  <si>
    <t>lescendres
@dassa_ju #soutienGW</t>
  </si>
  <si>
    <t>Ancien ingénieur des buissons actuellement branleur de la conversation urbaine</t>
  </si>
  <si>
    <t>https://twitter.com/lescendres</t>
  </si>
  <si>
    <t>http://pbs.twimg.com/profile_images/1060577766024929280/ntRfTZEV_normal.jpg</t>
  </si>
  <si>
    <t>eb2110
@AntonSuwalki @emma_ducros Quand
la lâcheté s'associe à l'infamie,
ça donne le papier de @sfoucart
@lemondefr ! #SoutienED #SoutienGW</t>
  </si>
  <si>
    <t>Ni pro-ceci ni anti-cela, de vraies convictions mais peu de certitudes. Débrouille toi avec ça !</t>
  </si>
  <si>
    <t>https://twitter.com/eb2110</t>
  </si>
  <si>
    <t>http://pbs.twimg.com/profile_images/993957516714356737/LjyB6sdn_normal.jpg</t>
  </si>
  <si>
    <t xml:space="preserve">sfoucart
</t>
  </si>
  <si>
    <t>Journaliste @lemondefr, parfois auteur (https://t.co/KNx0fHZKOJ). Rationaliste. RT ≠ adhésion. 2ème degré fréquent. Clé PGP: https://t.co/geQBONt7rC</t>
  </si>
  <si>
    <t>de préférence ailleurs</t>
  </si>
  <si>
    <t>http://t.co/pLGqSujBTn</t>
  </si>
  <si>
    <t>https://twitter.com/sfoucart</t>
  </si>
  <si>
    <t>http://pbs.twimg.com/profile_images/969941950009892864/3bud-Kzb_normal.jpg</t>
  </si>
  <si>
    <t>antonsuwalki
RT @SimpleCorrect: Et maintenant,
ça pleurniche à la délation, alors
que l'on ne fait que relever le
comportement public odieux de certains…</t>
  </si>
  <si>
    <t>Science, raison, anti-panurgisme</t>
  </si>
  <si>
    <t>Besançon</t>
  </si>
  <si>
    <t>http://t.co/WGtsIiyndw</t>
  </si>
  <si>
    <t>https://twitter.com/antonsuwalki</t>
  </si>
  <si>
    <t>http://pbs.twimg.com/profile_images/2278076160/ijzalhag76w1rn13pkri_normal.jpeg</t>
  </si>
  <si>
    <t>jorjmckie
RT @hedgehogmsx: Ces méthodes abjectes
de diffamations sous-entendues,
où on ne nomme pas, mais où tout
le monde comprend qui est visé
font…</t>
  </si>
  <si>
    <t>Boss chez Chameau Ironique.
#Sciences #Curiologie #Zététique #Espritcritique #Iconoclaste No #FakeMed</t>
  </si>
  <si>
    <t>https://twitter.com/jorjmckie</t>
  </si>
  <si>
    <t>http://pbs.twimg.com/profile_images/2751247737/bec22b1e10699b068e3d6bff1db81f58_normal.png</t>
  </si>
  <si>
    <t>hedgehogmsx
Ces méthodes abjectes de diffamations
sous-entendues, où on ne nomme
pas, mais où tout le monde comprend
qui est vi… https://t.co/qdqC2lvVPj</t>
  </si>
  <si>
    <t>Zététicien, Athée, Rationaliste, Sceptique.  Passionné par les sciences, l'histoire, la géopolitique mais aussi la musique, les jeux de société et la raclette.</t>
  </si>
  <si>
    <t>Viry-Châtillon, France</t>
  </si>
  <si>
    <t>https://twitter.com/hedgehogmsx</t>
  </si>
  <si>
    <t>http://pbs.twimg.com/profile_images/423923305846824961/z2aVDErs_normal.jpeg</t>
  </si>
  <si>
    <t>arjpascal
RT @PlusLibQ: Je suis un simple
citoyen extrêmement attaché à la
méthode scientifique et il y en
a marre de ces marchands de peur
qui ont p…</t>
  </si>
  <si>
    <t>Pour la défense du Mariage, de l'Enfance et de la Liberté d'Expression, On Ne Recule Plus ! On Ne Lâche Rien ! Abrogation des lois Taubira et Pleven !</t>
  </si>
  <si>
    <t xml:space="preserve">France </t>
  </si>
  <si>
    <t>https://twitter.com/arjpascal</t>
  </si>
  <si>
    <t>http://pbs.twimg.com/profile_images/934924700676915200/puTOrmoj_normal.jpg</t>
  </si>
  <si>
    <t xml:space="preserve">pluslibq
</t>
  </si>
  <si>
    <t>Libéral cosmopolite mondialiste. Militant pr le respect absolu des activités humaines consensuelles. Regard libéral sur la bioéthique. Technophile pro-science.</t>
  </si>
  <si>
    <t>Paris, Ile-de-France</t>
  </si>
  <si>
    <t>https://t.co/Rfj6Q0XOHP</t>
  </si>
  <si>
    <t>https://twitter.com/pluslibq</t>
  </si>
  <si>
    <t>http://pbs.twimg.com/profile_images/1024313878312824832/wEG4hHWu_normal.jpg</t>
  </si>
  <si>
    <t>octopusguitars
RT @Evidencebbh: Il semble opportun
de rediffuser l'ep 47 avec 1 mois
d'avance. En conseillant aux journalistes
tentés par la rhétorique c…</t>
  </si>
  <si>
    <t>Apprenti luthier, guitariste, chanteur, compositeur de musique prog/ambiant.
C'est moi le MJ, ici. Alors doucement.</t>
  </si>
  <si>
    <t>Vosges</t>
  </si>
  <si>
    <t>https://t.co/nCH6WPSX6E</t>
  </si>
  <si>
    <t>https://twitter.com/octopusguitars</t>
  </si>
  <si>
    <t>http://pbs.twimg.com/profile_images/1037823795766194176/vR4gXQFY_normal.jpg</t>
  </si>
  <si>
    <t>chef_b4_gaming
RT @MrSamTV: Le petit point de
la semaine est servi ! Bon week-end
à tous ;) #youtube #soutienGW #FakeMed
#electrosensibilité @sfoucart @En…</t>
  </si>
  <si>
    <t>Chef, Family Man, Twitch Steamer &amp; content creator. Lover of everything food &amp; video games. #TeamBNN https://t.co/oiDsRgDzwc</t>
  </si>
  <si>
    <t>United Kingdom</t>
  </si>
  <si>
    <t>https://t.co/CJvf2XGicE</t>
  </si>
  <si>
    <t>https://twitter.com/chef_b4_gaming</t>
  </si>
  <si>
    <t>http://pbs.twimg.com/profile_images/998001343066353665/GVIZUPsG_normal.jpg</t>
  </si>
  <si>
    <t xml:space="preserve">en
</t>
  </si>
  <si>
    <t>気になったニュースをツイートします。お役に立てば幸いです。お気軽にどうぞ。 #ゲーム #eスポーツ #出版 #電子書籍 #Kindle #オーディオブック #ニコ生 #クラロワ</t>
  </si>
  <si>
    <t>http://t.co/o688hnH9St</t>
  </si>
  <si>
    <t>https://twitter.com/en</t>
  </si>
  <si>
    <t>http://pbs.twimg.com/profile_images/799911055677911041/Ku1NbPuw_normal.jpg</t>
  </si>
  <si>
    <t>etique57
RT @PierrePopineau: Soutien à @GeWoessner
Ingénieur statisticien, j'en ai
marre qu'on interprète les chiffres
n'importe comment. Le manque…</t>
  </si>
  <si>
    <t>https://twitter.com/etique57</t>
  </si>
  <si>
    <t xml:space="preserve">gewoe
</t>
  </si>
  <si>
    <t>https://twitter.com/gewoe</t>
  </si>
  <si>
    <t>http://pbs.twimg.com/profile_images/1079675087425626113/X7qDfU1q_normal.jpg</t>
  </si>
  <si>
    <t xml:space="preserve">pjbartho
</t>
  </si>
  <si>
    <t>Curieux de tout, physicien nucléaire (et plasma) de formation, radioprotectionniste, ex-enseignant, ex-rugbyman...Vosgien expatrié à Paris.
#TeamBanana</t>
  </si>
  <si>
    <t>Dourdan, France</t>
  </si>
  <si>
    <t>https://twitter.com/pjbartho</t>
  </si>
  <si>
    <t>http://pbs.twimg.com/profile_images/896153896833429504/k8Fj6SUD_normal.jpg</t>
  </si>
  <si>
    <t>jbvbin3t
@Damkyan_Omega Qu'est ce que c'est
bien dit ! Bravo @Damkyan_Omega
! 👏👏👏👏👏👏👏 Et je renouvelle
#soutienGW #soutienED</t>
  </si>
  <si>
    <t>Écologie raisonnée
Membre intéressé et grassement payé par le lobby nucléaire.
Plombier chauffagiste Solaire thermique,
Rénovation énergétique,
Supaéro 1985</t>
  </si>
  <si>
    <t>Bordeaux, France</t>
  </si>
  <si>
    <t>https://twitter.com/jbvbin3t</t>
  </si>
  <si>
    <t>http://pbs.twimg.com/profile_images/1751744306/mrr_caricature_normal.jpg</t>
  </si>
  <si>
    <t>marc_rr
@FredericBianchi @PasseurSciences
@lemondefr Je partage la tristesse
de @FredericBianchi. Je comprend
une certaine… https://t.co/dM9wIKRPcl</t>
  </si>
  <si>
    <t>Tweets are mine alone, in French &amp; in English. #Bioinformatics evolution #scicomm #openaccess @DEE_UNIL @isbsib Databases @bgeedb &amp; @selectome</t>
  </si>
  <si>
    <t>http://t.co/e2vl58RcCS</t>
  </si>
  <si>
    <t>https://twitter.com/marc_rr</t>
  </si>
  <si>
    <t>http://pbs.twimg.com/profile_images/464380873651920896/mqkhrjRC_normal.jpeg</t>
  </si>
  <si>
    <t xml:space="preserve">passeursciences
</t>
  </si>
  <si>
    <t>Homo sapiens, journaliste, auteur du blog Passeur de Sciences sur lemonde.fr. Parle aussi du jeu d'échecs.</t>
  </si>
  <si>
    <t>http://t.co/JFfFxN4AXV</t>
  </si>
  <si>
    <t>https://twitter.com/passeursciences</t>
  </si>
  <si>
    <t>http://pbs.twimg.com/profile_images/1043534464150843396/UesTxzx-_normal.jpg</t>
  </si>
  <si>
    <t xml:space="preserve">fredericbianchi
</t>
  </si>
  <si>
    <t>Journaliste optimiste et grand gagnant de la mondialisation</t>
  </si>
  <si>
    <t>https://t.co/zVdiUvJRzH</t>
  </si>
  <si>
    <t>https://twitter.com/fredericbianchi</t>
  </si>
  <si>
    <t>http://pbs.twimg.com/profile_images/983076592829296642/aS5UWa1F_normal.jpg</t>
  </si>
  <si>
    <t>eldo_upr
RT @MrSamTV: Le petit point de
la semaine est servi ! Bon week-end
à tous ;) #youtube #soutienGW #FakeMed
#electrosensibilité @sfoucart @En…</t>
  </si>
  <si>
    <t>#FREXIT #SCIENCES #ESPRITCRITIQUE</t>
  </si>
  <si>
    <t>https://twitter.com/eldo_upr</t>
  </si>
  <si>
    <t>http://pbs.twimg.com/profile_images/957949654850732032/fsEUrWhB_normal.jpg</t>
  </si>
  <si>
    <t>seb_lanau
RT @Evidencebbh: Il semble opportun
de rediffuser l'ep 47 avec 1 mois
d'avance. En conseillant aux journalistes
tentés par la rhétorique c…</t>
  </si>
  <si>
    <t>J'aime les dauphins et les pandas mais pas trop cuits ni trop salés</t>
  </si>
  <si>
    <t>Nogent sur Marne france</t>
  </si>
  <si>
    <t>https://twitter.com/seb_lanau</t>
  </si>
  <si>
    <t>http://pbs.twimg.com/profile_images/1093448575877632006/Ho4tsynx_normal.jpg</t>
  </si>
  <si>
    <t>delrane
RT @MrSamTV: Le petit point de
la semaine est servi ! Bon week-end
à tous ;) #youtube #soutienGW #FakeMed
#electrosensibilité @sfoucart @En…</t>
  </si>
  <si>
    <t>Imitateur, voix-off.  Chroniqueur pour Cross-Over !  De retour en 2019😘😉!
(merde j'ai pris du retard)</t>
  </si>
  <si>
    <t>Limoges, France</t>
  </si>
  <si>
    <t>https://t.co/oIDTgHYzYB</t>
  </si>
  <si>
    <t>https://twitter.com/delrane</t>
  </si>
  <si>
    <t>http://pbs.twimg.com/profile_images/715480619032059904/ZQQH1zaO_normal.jpg</t>
  </si>
  <si>
    <t>reandu69
RT @emma_ducros: Journaliste, ce
n'est pas une entreprise ou une
molécule que je défends. C'est
la rigueur, l'indépendance d'esprit.
C'est…</t>
  </si>
  <si>
    <t>https://twitter.com/reandu69</t>
  </si>
  <si>
    <t>http://pbs.twimg.com/profile_images/1014939373585002502/bDuFF3RR_normal.jpg</t>
  </si>
  <si>
    <t>charlovin
RT @MrSamTV: Le petit point de
la semaine est servi ! Bon week-end
à tous ;) #youtube #soutienGW #FakeMed
#electrosensibilité @sfoucart @En…</t>
  </si>
  <si>
    <t>Je sais pas quoi mettre lol</t>
  </si>
  <si>
    <t>https://twitter.com/charlovin</t>
  </si>
  <si>
    <t>http://pbs.twimg.com/profile_images/801519483747790848/7B6dAliD_normal.jpg</t>
  </si>
  <si>
    <t>rianflo300
RT @Evidencebbh: Il semble opportun
de rediffuser l'ep 47 avec 1 mois
d'avance. En conseillant aux journalistes
tentés par la rhétorique c…</t>
  </si>
  <si>
    <t>Pour le maintien de l’Agriculture en France. Contre l’Agribashing et les Fake News et passionné de Voile.</t>
  </si>
  <si>
    <t>https://twitter.com/rianflo300</t>
  </si>
  <si>
    <t>http://pbs.twimg.com/profile_images/995671255121563648/QxwMgId4_normal.jpg</t>
  </si>
  <si>
    <t>donibanealex
RT @AtheeIV: Cette lamentable méthode
de dénigrement qu'on croyait réservée
aux pires oligophrènes de twitter
a au moins ceci de remarquabl…</t>
  </si>
  <si>
    <t>🇨🇵+🇪🇸+🇱🇷/
☠️  = ☭ 🛐   
💕 = 👨‍👩‍👧‍👦🎸 🍖🍺</t>
  </si>
  <si>
    <t>Pays Basque, Espagne</t>
  </si>
  <si>
    <t>https://twitter.com/donibanealex</t>
  </si>
  <si>
    <t>http://pbs.twimg.com/profile_images/757960449543536640/8NYDXUHf_normal.jpg</t>
  </si>
  <si>
    <t>fragren36
RT @Evidencebbh: Il semble opportun
de rediffuser l'ep 47 avec 1 mois
d'avance. En conseillant aux journalistes
tentés par la rhétorique c…</t>
  </si>
  <si>
    <t>Préservation d'un cadre de vie magnifique. Le cadre de vie change, le droit d'en profiter et l'obligation de ne pas le détruire demeurent. #éolien</t>
  </si>
  <si>
    <t>https://t.co/GgcuIQ9ZKF</t>
  </si>
  <si>
    <t>https://twitter.com/fragren36</t>
  </si>
  <si>
    <t>http://pbs.twimg.com/profile_images/737181682818777088/SiEHHOjq_normal.jpg</t>
  </si>
  <si>
    <t>boludoxxl
RT @MastouriChokri: @emma_ducros
@GeWoessner @Evidencebbh @MllerQuentin
@GrainHedger @lemondefr @AtheeIV
@EnvoyeSpecial @tristanwaleckx
@Eu…</t>
  </si>
  <si>
    <t>who is John Galt? Follow the Chatham House Rule</t>
  </si>
  <si>
    <t>Buenos Aires, Argentine</t>
  </si>
  <si>
    <t>https://twitter.com/boludoxxl</t>
  </si>
  <si>
    <t>http://pbs.twimg.com/profile_images/715249115219816448/I2Hd9e7i_normal.jpg</t>
  </si>
  <si>
    <t xml:space="preserve">eu
</t>
  </si>
  <si>
    <t>#EU #DonateMedia We're tweeting for Charity this month. Join us and @DonateMedia's  tweet team today!</t>
  </si>
  <si>
    <t>Everyone United</t>
  </si>
  <si>
    <t>https://t.co/gq0uAroey5</t>
  </si>
  <si>
    <t>https://twitter.com/eu</t>
  </si>
  <si>
    <t>http://pbs.twimg.com/profile_images/993368086765015040/CVG4fuZi_normal.jpg</t>
  </si>
  <si>
    <t>mastourichokri
@emma_ducros @GeWoessner @Evidencebbh
@MllerQuentin @GrainHedger @lemondefr
@AtheeIV @EnvoyeSpecial @tristanwaleckx…
https://t.co/CSwFA0OOOT</t>
  </si>
  <si>
    <t>https://twitter.com/mastourichokri</t>
  </si>
  <si>
    <t>http://pbs.twimg.com/profile_images/870625068216438784/i4ySQ9h6_normal.jpg</t>
  </si>
  <si>
    <t>tristanwaleckx
@GeWoessner @AfpFactuel @EnvoyeSpecial
@EliseLucet @EliseMenand @aguirredecarcer
En privé ? Vous avez du vous tromp…
https://t.co/2VKd83RJpI</t>
  </si>
  <si>
    <t>Journaliste à la rédaction des magazines de France 2
@France2tv @envoyespecial  
ex-@cdenquete 
ex-@TF1LeJT</t>
  </si>
  <si>
    <t>https://t.co/IpYq3cAlHM</t>
  </si>
  <si>
    <t>https://twitter.com/tristanwaleckx</t>
  </si>
  <si>
    <t>http://pbs.twimg.com/profile_images/958826385690300419/7qzPhHow_normal.jpg</t>
  </si>
  <si>
    <t xml:space="preserve">grainhedger
</t>
  </si>
  <si>
    <t>Papa x 2😊Président de @fragritwittos #ComPositive sur l’#agriculture #FrAgTw #cyr081🌱Responsable céréales d'une coop agricole🇫🇷 Et aussi,j’aime bien manger.</t>
  </si>
  <si>
    <t>Auvergne, France</t>
  </si>
  <si>
    <t>https://t.co/mBKJ4zwusO</t>
  </si>
  <si>
    <t>https://twitter.com/grainhedger</t>
  </si>
  <si>
    <t>http://pbs.twimg.com/profile_images/378800000638531375/f279340eb389d840a78da7f7b7599688_normal.png</t>
  </si>
  <si>
    <t>tjunier
RT @Evidencebbh: Il semble opportun
de rediffuser l'ep 47 avec 1 mois
d'avance. En conseillant aux journalistes
tentés par la rhétorique c…</t>
  </si>
  <si>
    <t>2.8% neandertal, rest presumably sapiens</t>
  </si>
  <si>
    <t>Switzerland</t>
  </si>
  <si>
    <t>https://twitter.com/tjunier</t>
  </si>
  <si>
    <t>http://pbs.twimg.com/profile_images/925397331603873792/kfDZ0hxn_normal.jpg</t>
  </si>
  <si>
    <t>thymaos
RT @MrSamTV: Le petit point de
la semaine est servi ! Bon week-end
à tous ;) #youtube #soutienGW #FakeMed
#electrosensibilité @sfoucart @En…</t>
  </si>
  <si>
    <t>Luxembourg</t>
  </si>
  <si>
    <t>https://twitter.com/thymaos</t>
  </si>
  <si>
    <t>http://pbs.twimg.com/profile_images/378800000134319675/66b06600577af5753111a5e92223c91c_normal.jpeg</t>
  </si>
  <si>
    <t>d_zen
RT @Nichoax: Il serait temps que
les journalistes (scientifiques
notamment), les scientifiques,
les vulgarisateurs, les factcheckeurs,
les…</t>
  </si>
  <si>
    <t>https://twitter.com/d_zen</t>
  </si>
  <si>
    <t>jmichellaigneau
RT @herve_29: #soutienGW. Pour
citer Michel Serres, dans une interview
au journal suisse Le Temps : “Ceux
qui ont la parole aujourd’hui son…</t>
  </si>
  <si>
    <t>https://twitter.com/jmichellaigneau</t>
  </si>
  <si>
    <t>http://pbs.twimg.com/profile_images/1087049949613838336/pndy2MC9_normal.jpg</t>
  </si>
  <si>
    <t>kola_nick
RT @hedgehogmsx: Ces méthodes abjectes
de diffamations sous-entendues,
où on ne nomme pas, mais où tout
le monde comprend qui est visé
font…</t>
  </si>
  <si>
    <t>https://twitter.com/kola_nick</t>
  </si>
  <si>
    <t>zeroroze2016
RT @dassa_ju: Une large communauté
de scientifiques et sceptiques
se sont alors positionnés en soutien
de @GeWoessner et @emma_ducros
à tra…</t>
  </si>
  <si>
    <t>BG et Questionneur! Lol!</t>
  </si>
  <si>
    <t>ici</t>
  </si>
  <si>
    <t>https://twitter.com/zeroroze2016</t>
  </si>
  <si>
    <t>http://pbs.twimg.com/profile_images/666869856256565248/P25u79Ho_normal.jpg</t>
  </si>
  <si>
    <t>farzy
RT @Evidencebbh: Il semble opportun
de rediffuser l'ep 47 avec 1 mois
d'avance. En conseillant aux journalistes
tentés par la rhétorique c…</t>
  </si>
  <si>
    <t>Senior Operations &amp; Infrastructure manager @ChauffeurPrive. DevOps advocate (i.e. I know what it means). I promote and defend Open Source, zetetic &amp; atheism.</t>
  </si>
  <si>
    <t>https://twitter.com/farzy</t>
  </si>
  <si>
    <t>http://pbs.twimg.com/profile_images/543009603051479040/ENn-I1eb_normal.jpeg</t>
  </si>
  <si>
    <t>rfanciola
RT @hedgehogmsx: Ces méthodes abjectes
de diffamations sous-entendues,
où on ne nomme pas, mais où tout
le monde comprend qui est visé
font…</t>
  </si>
  <si>
    <t>Giornalista</t>
  </si>
  <si>
    <t>Locarno, Svizzera</t>
  </si>
  <si>
    <t>http://t.co/M35QtD03</t>
  </si>
  <si>
    <t>https://twitter.com/rfanciola</t>
  </si>
  <si>
    <t>http://pbs.twimg.com/profile_images/936421015067824134/g_PfzHXA_normal.jpg</t>
  </si>
  <si>
    <t>threadreaderapp
@josette_marrant Hallo there is
your unroll: Thread by @Matadon_:
"Nous sommes en 2019 et journalisme
rime avec com… https://t.co/3lM8Nyiib3</t>
  </si>
  <si>
    <t>I'm here to help you read threads more easily. Reply to any tweet of a thread and mention me with the "unroll" keyword and I'll give you a link back 😀</t>
  </si>
  <si>
    <t>Vancouver, British Columbia</t>
  </si>
  <si>
    <t>https://t.co/7Ct2VXMx64</t>
  </si>
  <si>
    <t>https://twitter.com/threadreaderapp</t>
  </si>
  <si>
    <t>http://pbs.twimg.com/profile_images/939085163862069248/IOlGoidt_normal.jpg</t>
  </si>
  <si>
    <t>matadon_
J'imagine que ce thread est mon
#soutienGW Pas d'articles scientifiques,
juste une réflexion, peut être
un peu brouillonne.</t>
  </si>
  <si>
    <t>PhD student in Molecular Plant Breeding.  Écologie scientifique.</t>
  </si>
  <si>
    <t>Zurich, Suisse</t>
  </si>
  <si>
    <t>https://t.co/cp5cr6OLqc</t>
  </si>
  <si>
    <t>https://twitter.com/matadon_</t>
  </si>
  <si>
    <t>mrdiogon
RT @Damkyan_Omega: Vous allez répondre
un jour à tout ce qu'on vous avance
comme faits et lire une publi,
ou alors simplement retweeter des…</t>
  </si>
  <si>
    <t>https://twitter.com/mrdiogon</t>
  </si>
  <si>
    <t>http://pbs.twimg.com/profile_images/1078660644935815169/kdcAmEUb_normal.jpg</t>
  </si>
  <si>
    <t>josette_marrant
RT @threadreaderapp: @josette_marrant
Hallo there is your unroll: Thread
by @Matadon_: "Nous sommes en 2019
et journalisme rime avec complo…</t>
  </si>
  <si>
    <t>Pur produit de l'école de la République rien ne me parait jamais impossible. Je déteste les fausses évidences et les raisonnements biaisés.</t>
  </si>
  <si>
    <t>https://twitter.com/josette_marrant</t>
  </si>
  <si>
    <t>http://pbs.twimg.com/profile_images/1090679125344481283/XBOXcNZk_normal.jpg</t>
  </si>
  <si>
    <t>kravmedias
RT @Evidencebbh: Il semble opportun
de rediffuser l'ep 47 avec 1 mois
d'avance. En conseillant aux journalistes
tentés par la rhétorique c…</t>
  </si>
  <si>
    <t>Sophie Lescrenier, fondatrice de https://t.co/QDo8FinyrO, formatrice / animatrice en transmission de la démarche critique (prisme de l'éducation aux médias)</t>
  </si>
  <si>
    <t>https://t.co/QDo8FinyrO</t>
  </si>
  <si>
    <t>https://twitter.com/kravmedias</t>
  </si>
  <si>
    <t>http://pbs.twimg.com/profile_images/949861984366886912/gtm5u8fT_normal.jpg</t>
  </si>
  <si>
    <t>lebihanu
Si même Le Monde reprend des théorie
invalidées par l'ensemble des scientifiques
critiques on est en droit de s'inq…
https://t.co/BqBbF9NdCK</t>
  </si>
  <si>
    <t>Ugo sans H ne peut pas couper du bois...
Bg d'la bière certifié par Zizi et Charlotte. 
Sociologie Lille 1</t>
  </si>
  <si>
    <t>https://twitter.com/lebihanu</t>
  </si>
  <si>
    <t>http://pbs.twimg.com/profile_images/1068643064787415046/PANhPuEm_normal.jpg</t>
  </si>
  <si>
    <t>eloimartinelli
RT @Evidencebbh: Il semble opportun
de rediffuser l'ep 47 avec 1 mois
d'avance. En conseillant aux journalistes
tentés par la rhétorique c…</t>
  </si>
  <si>
    <t>Sciences, technologies &amp; esprit  critique 💡 🔬🌿🐝🚀 🌎 📱🧠👁</t>
  </si>
  <si>
    <t>https://twitter.com/eloimartinelli</t>
  </si>
  <si>
    <t>http://pbs.twimg.com/profile_images/1089503076770295808/VbiYTlxj_normal.jpg</t>
  </si>
  <si>
    <t>jpcharrasse
RT @fmbreon: @GeWoessner @AtheeIV
@MllerQuentin A tous ceux qui échangent
ici et qui apportent un #soutienGW
, je vous suggére de rejoindre…</t>
  </si>
  <si>
    <t>Agriculture, Écologie RATIONNELLE, et en curieux: sciences, astronomie, médecine, #FrAgTw #NoFakeScience</t>
  </si>
  <si>
    <t>Vaucluse, France</t>
  </si>
  <si>
    <t>https://twitter.com/jpcharrasse</t>
  </si>
  <si>
    <t>http://pbs.twimg.com/profile_images/695850223080439808/4STOhUre_normal.jpg</t>
  </si>
  <si>
    <t>aliziakaline
RT @MrSamTV: Le petit point de
la semaine est servi ! Bon week-end
à tous ;) #youtube #soutienGW #FakeMed
#electrosensibilité @sfoucart @En…</t>
  </si>
  <si>
    <t>Me fini addrivo kisha ahhajana kisha. Vidéaste Amatrice. Parle #Dothraki.
En guerre contre le siilviridae.</t>
  </si>
  <si>
    <t>Poitiers, France</t>
  </si>
  <si>
    <t>https://t.co/FpNZWzEJAL</t>
  </si>
  <si>
    <t>https://twitter.com/aliziakaline</t>
  </si>
  <si>
    <t>http://pbs.twimg.com/profile_images/1035226276993347585/jOgVaOWz_normal.jpg</t>
  </si>
  <si>
    <t>balodissob
Les enfants, c'est servi ! L’actu
du point de vue sceptique, pour
ne pas croire sans savoir. Youtube
censure le co… https://t.co/jMfQPAu6m8</t>
  </si>
  <si>
    <t>Auteur de BD à la con et de dessins de merde.</t>
  </si>
  <si>
    <t>Stras</t>
  </si>
  <si>
    <t>https://twitter.com/balodissob</t>
  </si>
  <si>
    <t>colinesomek
RT @PierrePopineau: Soutien à @GeWoessner
Ingénieur statisticien, j'en ai
marre qu'on interprète les chiffres
n'importe comment. Le manque…</t>
  </si>
  <si>
    <t>https://twitter.com/colinesomek</t>
  </si>
  <si>
    <t>http://pbs.twimg.com/profile_images/426374121568468992/O276NA1y_normal.jpeg</t>
  </si>
  <si>
    <t xml:space="preserve">oliviermonod
</t>
  </si>
  <si>
    <t>Journaliste @CheckNewsfr tweet sur #Science  #Insolite  #Société #Sport #Environnement Membre @_ajspi</t>
  </si>
  <si>
    <t>https://t.co/hzlDFjijne</t>
  </si>
  <si>
    <t>https://twitter.com/oliviermonod</t>
  </si>
  <si>
    <t>http://pbs.twimg.com/profile_images/1018984173770592263/-3IVzIvq_normal.jpg</t>
  </si>
  <si>
    <t xml:space="preserve">geraldinedauver
</t>
  </si>
  <si>
    <t>Journaliste @RevueBanque Banque et finance, tendance #data et #crypto
Ex @EchosExecutives</t>
  </si>
  <si>
    <t>https://t.co/QAPkQauTM8</t>
  </si>
  <si>
    <t>https://twitter.com/geraldinedauver</t>
  </si>
  <si>
    <t>http://pbs.twimg.com/profile_images/1091733284705484800/sNSRicw2_normal.jpg</t>
  </si>
  <si>
    <t>motdiez
RT @MrSamTV: Le petit point de
la semaine est servi ! Bon week-end
à tous ;) #youtube #soutienGW #FakeMed
#electrosensibilité @sfoucart @En…</t>
  </si>
  <si>
    <t>Parisien / Podo en transition / Inline Skating Addict / Je veux le vivre ensemble, mais pas avec tout le monde...
PP Jean Dubuffet</t>
  </si>
  <si>
    <t>https://twitter.com/motdiez</t>
  </si>
  <si>
    <t>jackmassemasse
RT @PierrePopineau: Soutien à @GeWoessner
Ingénieur statisticien, j'en ai
marre qu'on interprète les chiffres
n'importe comment. Le manque…</t>
  </si>
  <si>
    <t>Ancien agriculteur, Ingénieur ENITA, Ancien directeur département recherche développement de ARVALIS.
Consultant privé, Secrétaire de l'association Résonnances</t>
  </si>
  <si>
    <t>https://twitter.com/jackmassemasse</t>
  </si>
  <si>
    <t>http://pbs.twimg.com/profile_images/838370675668701185/auX9uToX_normal.jpg</t>
  </si>
  <si>
    <t>vzufferey
RT @Nichoax: Il serait temps que
les journalistes (scientifiques
notamment), les scientifiques,
les vulgarisateurs, les factcheckeurs,
les…</t>
  </si>
  <si>
    <t>#UNIL #Medical #Biology Student 🔬📒
#EspritCritique #Skeptic 🔎💉💊🌾☣️⚖️
''L’ignorance engendre la confiance plus fréquemment que la connaissance'' C. Darwin</t>
  </si>
  <si>
    <t>https://twitter.com/vzufferey</t>
  </si>
  <si>
    <t>http://pbs.twimg.com/profile_images/680527290019622912/B1ZhkyBv_normal.jpg</t>
  </si>
  <si>
    <t xml:space="preserve">bunker_d_
</t>
  </si>
  <si>
    <t>#EspritCritique, #Scepticisme scientifique, face aux pseudo-sciences, croyances infondées, imprécisions des médias... fb : https://t.co/E6Jw9UbRPi</t>
  </si>
  <si>
    <t>https://t.co/h9ZgSKroeR</t>
  </si>
  <si>
    <t>https://twitter.com/bunker_d_</t>
  </si>
  <si>
    <t>http://pbs.twimg.com/profile_images/950825720376365057/qYbS9f52_normal.jpg</t>
  </si>
  <si>
    <t xml:space="preserve">herrbachetienne
</t>
  </si>
  <si>
    <t>Chercheur #INRA, vection de #phytovirus par #insectes.  @Inra_Colmar #Colmar 
Mes tweets n'engagent que moi.  Autres intérêts : beaucoup...</t>
  </si>
  <si>
    <t>https://twitter.com/herrbachetienne</t>
  </si>
  <si>
    <t>http://pbs.twimg.com/profile_images/1077263314718281733/7CRVZk0Z_normal.jpg</t>
  </si>
  <si>
    <t>jphil_mingam
RT @Nichoax: Il serait temps que
les journalistes (scientifiques
notamment), les scientifiques,
les vulgarisateurs, les factcheckeurs,
les…</t>
  </si>
  <si>
    <t>artisan louageur ... comme Elon Musk ... enfin presque pareil.
 sceptique de l'ouest</t>
  </si>
  <si>
    <t>https://twitter.com/jphil_mingam</t>
  </si>
  <si>
    <t>http://pbs.twimg.com/profile_images/665644217646096384/pyoGPCvw_normal.jpg</t>
  </si>
  <si>
    <t>raymonddecock
RT @MrSamTV: Le petit point de
la semaine est servi ! Bon week-end
à tous ;) #youtube #soutienGW #FakeMed
#electrosensibilité @sfoucart @En…</t>
  </si>
  <si>
    <t>https://twitter.com/raymonddecock</t>
  </si>
  <si>
    <t>http://pbs.twimg.com/profile_images/590428224397672448/YjjBDXcd_normal.jpg</t>
  </si>
  <si>
    <t>loucatezate
RT @qffwffq: Le texte intégral
de @GeWoessner #soutienGW Une leçon
contre un pseudo journalisme qui
n'est rien d'autre qu'un obscuranti…</t>
  </si>
  <si>
    <t>Glandonaute, Papy Geek, Altruiste... Hey c'est déjà pas si mal... Origine non garantie ARABE,ESPAGNOL,ITALIEN,BRETON, nul ne se doit d'être perfecto</t>
  </si>
  <si>
    <t>https://twitter.com/loucatezate</t>
  </si>
  <si>
    <t>http://pbs.twimg.com/profile_images/1041338321602072581/cW6KfFq-_normal.jpg</t>
  </si>
  <si>
    <t xml:space="preserve">champodr
</t>
  </si>
  <si>
    <t>Urgentiste, sceptique rationnel, athée, motard et geek... Un bonheur lors des dîners en famille... ps : j'ai aussi une discrète dysorthographie.</t>
  </si>
  <si>
    <t>https://twitter.com/champodr</t>
  </si>
  <si>
    <t>http://pbs.twimg.com/profile_images/565102584940089344/W7K1sPst_normal.jpeg</t>
  </si>
  <si>
    <t>hervepommereau
RT @HerrbachEtienne: Soutien à
@GeWoessner - chercheur INRA, attaché
à la rigueur et aux faits avérés,
et sans lien aucun avec une grosse
b…</t>
  </si>
  <si>
    <t>Agriculteur en Eure et Loir #céréales #semences #betteraves #pommesdeterre</t>
  </si>
  <si>
    <t>Boisville La Saint Pére</t>
  </si>
  <si>
    <t>https://twitter.com/hervepommereau</t>
  </si>
  <si>
    <t>http://pbs.twimg.com/profile_images/909461491329437697/xbIyRCjF_normal.jpg</t>
  </si>
  <si>
    <t xml:space="preserve">jl_reigne
</t>
  </si>
  <si>
    <t>DG Koki : Noisettes et Noix de France</t>
  </si>
  <si>
    <t>https://twitter.com/jl_reigne</t>
  </si>
  <si>
    <t>http://pbs.twimg.com/profile_images/1022554115417808898/k3Vqg2G7_normal.jpg</t>
  </si>
  <si>
    <t>mdyueh
RT @Damkyan_Omega: Vous allez répondre
un jour à tout ce qu'on vous avance
comme faits et lire une publi,
ou alors simplement retweeter des…</t>
  </si>
  <si>
    <t>tente de rester ouvert.    mais pas aux quatre vents.</t>
  </si>
  <si>
    <t>https://twitter.com/mdyueh</t>
  </si>
  <si>
    <t>http://pbs.twimg.com/profile_images/1041605992675520513/4Bet_XIN_normal.jpg</t>
  </si>
  <si>
    <t>benoit_lavier
RT @Evidencebbh: Il semble opportun
de rediffuser l'ep 47 avec 1 mois
d'avance. En conseillant aux journalistes
tentés par la rhétorique c…</t>
  </si>
  <si>
    <t>Agriculteur #ACS #SCV #AgriculturedeConservationdesSols - #NoTill Farmer -  pdt @apad_contact -  #FBPE</t>
  </si>
  <si>
    <t>Côte d'Or, Bourgogne, France</t>
  </si>
  <si>
    <t>https://t.co/f05WIzldd0</t>
  </si>
  <si>
    <t>https://twitter.com/benoit_lavier</t>
  </si>
  <si>
    <t>http://pbs.twimg.com/profile_images/1071490574946066433/l_PMcykX_normal.jpg</t>
  </si>
  <si>
    <t>chevalierclmen7
RT @dassa_ju: Une large communauté
de scientifiques et sceptiques
se sont alors positionnés en soutien
de @GeWoessner et @emma_ducros
à tra…</t>
  </si>
  <si>
    <t>https://twitter.com/chevalierclmen7</t>
  </si>
  <si>
    <t>http://pbs.twimg.com/profile_images/1074065761176567809/o2wKAZkb_normal.jpg</t>
  </si>
  <si>
    <t>fredericlerat
RT @herve_29: #soutienGW. Pour
citer Michel Serres, dans une interview
au journal suisse Le Temps : “Ceux
qui ont la parole aujourd’hui son…</t>
  </si>
  <si>
    <t>agriculteur multiplicateur de semences et producteur de PPAM dans la Drôme</t>
  </si>
  <si>
    <t>Rhône-Alpes, France</t>
  </si>
  <si>
    <t>https://twitter.com/fredericlerat</t>
  </si>
  <si>
    <t>http://pbs.twimg.com/profile_images/876449496204554240/yhyrylJt_normal.jpg</t>
  </si>
  <si>
    <t>pjsempe
RT @dassa_ju: Une large communauté
de scientifiques et sceptiques
se sont alors positionnés en soutien
de @GeWoessner et @emma_ducros
à tra…</t>
  </si>
  <si>
    <t>Étudiant a Neoma BS Reims | Ancien Master en Histoire Contemporaine | Libertarien | INTP | Amateur de self-help | J'aime la SF | Heinlein est mon héros</t>
  </si>
  <si>
    <t>Champagne-Ardenne</t>
  </si>
  <si>
    <t>https://twitter.com/pjsempe</t>
  </si>
  <si>
    <t>http://pbs.twimg.com/profile_images/1000255723400409088/EnqPRhAO_normal.jpg</t>
  </si>
  <si>
    <t>contradico
RT @MrSamTV: Le petit point de
la semaine est servi ! Bon week-end
à tous ;) #youtube #soutienGW #FakeMed
#electrosensibilité @sfoucart @En…</t>
  </si>
  <si>
    <t>Je ne serai jamais d'accord avec toi !
Mais on peut en parler sur https://t.co/lISwjfyXps</t>
  </si>
  <si>
    <t>Aix-en-Provence, France</t>
  </si>
  <si>
    <t>https://t.co/auu0hjHC8f</t>
  </si>
  <si>
    <t>https://twitter.com/contradico</t>
  </si>
  <si>
    <t>http://pbs.twimg.com/profile_images/656424937192820736/EHnBxJWN_normal.jpg</t>
  </si>
  <si>
    <t>conradmayhew
RT @dassa_ju: Une large communauté
de scientifiques et sceptiques
se sont alors positionnés en soutien
de @GeWoessner et @emma_ducros
à tra…</t>
  </si>
  <si>
    <t>Former physicist, took an interest in the GM debate per chance (thx, G.E. Séralini...), pro-GMO since😆</t>
  </si>
  <si>
    <t>https://twitter.com/conradmayhew</t>
  </si>
  <si>
    <t>http://pbs.twimg.com/profile_images/954412072808472576/fVG8__eE_normal.jpg</t>
  </si>
  <si>
    <t>ifigk
Je ne tweete jamais, je préfère
réagir dans des fils de discussions.
Une exception pour afficher mon
soutien à… https://t.co/pwg4riqrFg</t>
  </si>
  <si>
    <t>Je débarque.</t>
  </si>
  <si>
    <t>https://twitter.com/ifigk</t>
  </si>
  <si>
    <t>http://pbs.twimg.com/profile_images/1088115358131728384/hC67hAzu_normal.jpg</t>
  </si>
  <si>
    <t>tankietfield
@Eul_Stephane @fo0_ @EnvoyeSpecial
@romaingaspar1 @lemondefr @EliseLucet
@tristanwaleckx @aguirredecarcer…
https://t.co/IrhR0CwrWD</t>
  </si>
  <si>
    <t>Cheffe d'entreprise de gauche (dissonance cognitive level expert)</t>
  </si>
  <si>
    <t>https://twitter.com/tankietfield</t>
  </si>
  <si>
    <t>http://pbs.twimg.com/profile_images/1012416304014331904/7IZD4XQV_normal.jpg</t>
  </si>
  <si>
    <t xml:space="preserve">romaingaspar1
</t>
  </si>
  <si>
    <t>Journaliste pigiste @Mediacites co-auteur Inch'Allah @EditionsFayard / @cfjparis / Ex @lemondefr @arretsurimages @OuestFrance PGP:9D8E8F3D rgaspar@mediacites.fr</t>
  </si>
  <si>
    <t>https://twitter.com/romaingaspar1</t>
  </si>
  <si>
    <t>http://pbs.twimg.com/profile_images/3778607394/88a1c2f44a94667a730775506f8a0fd5_normal.jpeg</t>
  </si>
  <si>
    <t xml:space="preserve">fo0_
</t>
  </si>
  <si>
    <t>Telecomix support, كشرى addict, IT, collaborate with Journalists &amp; activists, co-founder Nothing2hide  PGP: https://t.co/94HbZ1iAdL</t>
  </si>
  <si>
    <t>https://t.co/4kiOUzN9Jk</t>
  </si>
  <si>
    <t>https://twitter.com/fo0_</t>
  </si>
  <si>
    <t>http://pbs.twimg.com/profile_images/1057736858929717248/bHhh57a6_normal.jpg</t>
  </si>
  <si>
    <t xml:space="preserve">eul_stephane
</t>
  </si>
  <si>
    <t>Ingénieur expert en énergétique et construction durable</t>
  </si>
  <si>
    <t>Toulouse</t>
  </si>
  <si>
    <t>https://twitter.com/eul_stephane</t>
  </si>
  <si>
    <t>http://pbs.twimg.com/profile_images/930747415350726656/ETJDeNEc_normal.jpg</t>
  </si>
  <si>
    <t xml:space="preserve">aguirredecarcer
</t>
  </si>
  <si>
    <t>Journaliste Envoyé Spécial France 2</t>
  </si>
  <si>
    <t>https://twitter.com/aguirredecarcer</t>
  </si>
  <si>
    <t>http://pbs.twimg.com/profile_images/669096929511407616/I29XmGVf_normal.jpg</t>
  </si>
  <si>
    <t>she534
RT @MatthieuGariel: Bonjour @GeWoessner,
De plus en plus de mes amis sombrent
dans le « ma croyance est supérieure
à la vérité, à la scien…</t>
  </si>
  <si>
    <t>je dérange mais je m'en fous 😘😝😂🇨🇭</t>
  </si>
  <si>
    <t xml:space="preserve"> Bullet,Suisse.</t>
  </si>
  <si>
    <t>https://twitter.com/she534</t>
  </si>
  <si>
    <t>http://pbs.twimg.com/profile_images/1048526698910797825/ToqamfH6_normal.jpg</t>
  </si>
  <si>
    <t>matthieugariel
RT @OnZeLeft: Encore du grand @EliseLucet…
#soutienGW #EnvoyéSpécial #glyphosate
@AtheeIV https://t.co/xJ2Tw6dioX</t>
  </si>
  <si>
    <t>Ex @Paris_Dauphine informatique | Engagé @JeunesMacron @enmarchefr | Libéral convaincu @SFL_France | Passionné de transport | OUVERT au débat (comme mes DMs)</t>
  </si>
  <si>
    <t>Paris | Grenoble</t>
  </si>
  <si>
    <t>https://t.co/pfstlaM11C</t>
  </si>
  <si>
    <t>https://twitter.com/matthieugariel</t>
  </si>
  <si>
    <t>http://pbs.twimg.com/profile_images/1008417606544568321/UJlsik1x_normal.jpg</t>
  </si>
  <si>
    <t xml:space="preserve">mistercraft69
</t>
  </si>
  <si>
    <t>Work in progress. Always.</t>
  </si>
  <si>
    <t>https://twitter.com/mistercraft69</t>
  </si>
  <si>
    <t>http://pbs.twimg.com/profile_images/445892401576435712/MjRoXE0v_normal.jpeg</t>
  </si>
  <si>
    <t>jeanphilippema8
RT @Philoulyon: @FrancoisArnoux
@FranceDimanche @EliseLucet J’espère
juste que Julie Gayet a lu @leJDD
car il y a une journaliste qui
fait…</t>
  </si>
  <si>
    <t>ingénieur, journaliste @LaPresseManche, éleveur de trotteurs, conseiller en croisements, bénévole @HippodromeLaGla, etc</t>
  </si>
  <si>
    <t>Cherbourg-Octeville, France</t>
  </si>
  <si>
    <t>https://t.co/MI5vhv4hWY</t>
  </si>
  <si>
    <t>https://twitter.com/jeanphilippema8</t>
  </si>
  <si>
    <t>http://pbs.twimg.com/profile_images/871689500577206272/mbAnqbov_normal.jpg</t>
  </si>
  <si>
    <t>i_boulanouar
RT @emma_ducros: Journaliste, ce
n'est pas une entreprise ou une
molécule que je défends. C'est
la rigueur, l'indépendance d'esprit.
C'est…</t>
  </si>
  <si>
    <t>Qualiticien, papa solo, bâbord, athée. Un RT ne signifie pas accord. 
#EnMarche
#BZH
#QHSE</t>
  </si>
  <si>
    <t>Yvelines, Ile-de-France</t>
  </si>
  <si>
    <t>https://twitter.com/i_boulanouar</t>
  </si>
  <si>
    <t>http://pbs.twimg.com/profile_images/1064181334178971648/Dag_8rgD_normal.jpg</t>
  </si>
  <si>
    <t>earlchamignon
RT @Evidencebbh: Il semble opportun
de rediffuser l'ep 47 avec 1 mois
d'avance. En conseillant aux journalistes
tentés par la rhétorique c…</t>
  </si>
  <si>
    <t>Agriculteur, Président coop03, FNSEA03, Elu chambre, #FrAgTw</t>
  </si>
  <si>
    <t>Neure Allier</t>
  </si>
  <si>
    <t>https://twitter.com/earlchamignon</t>
  </si>
  <si>
    <t>http://pbs.twimg.com/profile_images/567260416699404288/7BNUOfEi_normal.jpeg</t>
  </si>
  <si>
    <t>elfarfadosh
RT @Evidencebbh: Il semble opportun
de rediffuser l'ep 47 avec 1 mois
d'avance. En conseillant aux journalistes
tentés par la rhétorique c…</t>
  </si>
  <si>
    <t>Le cinéma ça se mange | Cadreur/Monteur sur Aix | Des fois je fais de la review de film en 140 caractères | DJ officiel de Twitter: https://t.co/PHrvID8GEe</t>
  </si>
  <si>
    <t>https://t.co/mpSzKfJHSL</t>
  </si>
  <si>
    <t>https://twitter.com/elfarfadosh</t>
  </si>
  <si>
    <t>http://pbs.twimg.com/profile_images/1088895284564946947/9omIvJE-_normal.jpg</t>
  </si>
  <si>
    <t>vic_jules
RT @emma_ducros: Journaliste, ce
n'est pas une entreprise ou une
molécule que je défends. C'est
la rigueur, l'indépendance d'esprit.
C'est…</t>
  </si>
  <si>
    <t>@iscom | Soon Digital &amp; Influence @RPCA | ex-Collab @AP / @AFP | Social Media Influencer | #News • #SocialMedia • #Politique • #Influence #PR | Tweet perso.</t>
  </si>
  <si>
    <t>Paris - Issy les Moulineaux</t>
  </si>
  <si>
    <t>https://t.co/85mJ5g4rhv</t>
  </si>
  <si>
    <t>https://twitter.com/vic_jules</t>
  </si>
  <si>
    <t>http://pbs.twimg.com/profile_images/1007055806443991040/H-ZPs4xZ_normal.jpg</t>
  </si>
  <si>
    <t>gerardrass
RT @spades_libre: Soutien a @GeWoessner
et à son cri du cœur. Scientifique
de formation, ingénieur dans le
nucléaire, je m'exprime en mon
â…</t>
  </si>
  <si>
    <t>Ecologue agronome amoureux de la Nature sauvage, supporte les humains. Comment harmoniser tout ça ? Développement Durable ?</t>
  </si>
  <si>
    <t>le monde</t>
  </si>
  <si>
    <t>https://twitter.com/gerardrass</t>
  </si>
  <si>
    <t>http://pbs.twimg.com/profile_images/662708136839639041/w6BzDHs7_normal.jpg</t>
  </si>
  <si>
    <t xml:space="preserve">piedanloarno
</t>
  </si>
  <si>
    <t>simple spectateur curieux du monde contemporain. autodidacte préfère les compétences aux diplomes #eco #transport #rugby #management</t>
  </si>
  <si>
    <t>https://twitter.com/piedanloarno</t>
  </si>
  <si>
    <t>http://pbs.twimg.com/profile_images/1064190775137878016/RvMlwsHD_normal.jpg</t>
  </si>
  <si>
    <t xml:space="preserve">spades_libre
</t>
  </si>
  <si>
    <t>Ingénieur, libéral. Profondément pro science et anti complotistes en tout genre. Posons nous les bonnes questions, et engueulons nous en paix :)</t>
  </si>
  <si>
    <t>Marseille, France</t>
  </si>
  <si>
    <t>https://twitter.com/spades_libre</t>
  </si>
  <si>
    <t>http://pbs.twimg.com/profile_images/834185791702200322/J8j3AAXr_normal.jpg</t>
  </si>
  <si>
    <t>valeriepain68
RT @CasseLaScience: Faisons un
peu d'histoire de l'art. Aujourd'hui,
la Géraldine guidant le peuple
du Twitterland. #soutienGW @GeWoessner…</t>
  </si>
  <si>
    <t>Licenciée en com numérique et info doc. Aime les petites histoires qui font la Grande  Histoire  #sciences #infodigitale #handicap</t>
  </si>
  <si>
    <t>https://twitter.com/valeriepain68</t>
  </si>
  <si>
    <t>http://pbs.twimg.com/profile_images/1081189502310277122/d_Ys5s-G_normal.jpg</t>
  </si>
  <si>
    <t>casselascience
RT @Damkyan_Omega: Vous allez répondre
un jour à tout ce qu'on vous avance
comme faits et lire une publi,
ou alors simplement retweeter des…</t>
  </si>
  <si>
    <t>Journaliste d'investigation. Spécialiste des cures détox. Lanceuse d'alerte sur les vaccins, les OGM, les pesticides et les bonbons Haribo. Compte satirique</t>
  </si>
  <si>
    <t>https://twitter.com/casselascience</t>
  </si>
  <si>
    <t>http://pbs.twimg.com/profile_images/948148061926240257/jj6p3mrl_normal.jpg</t>
  </si>
  <si>
    <t>d0ctb
RT @CasseLaScience: Faisons un
peu d'histoire de l'art. Aujourd'hui,
la Géraldine guidant le peuple
du Twitterland. #soutienGW @GeWoessner…</t>
  </si>
  <si>
    <t>Fighting marketing bullshit since 2001 ! Pirate en la demeure. Expert en artifices. Ex-Détracteur en Chef de @CPCHardware. Scientiste chez @afis_science.</t>
  </si>
  <si>
    <t>Teraboule Hardware Labs</t>
  </si>
  <si>
    <t>https://t.co/FZzbX1cKn0</t>
  </si>
  <si>
    <t>https://twitter.com/d0ctb</t>
  </si>
  <si>
    <t>http://pbs.twimg.com/profile_images/1078053646435270656/6StO_PiV_normal.jpg</t>
  </si>
  <si>
    <t>nik0olaas
RT @CasseLaScience: Faisons un
peu d'histoire de l'art. Aujourd'hui,
la Géraldine guidant le peuple
du Twitterland. #soutienGW @GeWoessner…</t>
  </si>
  <si>
    <t>:3</t>
  </si>
  <si>
    <t>https://twitter.com/nik0olaas</t>
  </si>
  <si>
    <t>http://pbs.twimg.com/profile_images/1233617155/prinny-face_normal.png</t>
  </si>
  <si>
    <t>cleyfaye
RT @CasseLaScience: Faisons un
peu d'histoire de l'art. Aujourd'hui,
la Géraldine guidant le peuple
du Twitterland. #soutienGW @GeWoessner…</t>
  </si>
  <si>
    <t>Docteur Informagicien maléfique. Mes tweets n'engagent que moi.  Un problème, c'est jamais qu'un moyen de trouver de nouvelles solutions.
Développeur.</t>
  </si>
  <si>
    <t>The Netherworld</t>
  </si>
  <si>
    <t>http://t.co/T1CObSFLSr</t>
  </si>
  <si>
    <t>https://twitter.com/cleyfaye</t>
  </si>
  <si>
    <t>http://pbs.twimg.com/profile_images/695264912239632385/1wtd8AX0_normal.jpg</t>
  </si>
  <si>
    <t>_slythesly_
RT @CasseLaScience: Faisons un
peu d'histoire de l'art. Aujourd'hui,
la Géraldine guidant le peuple
du Twitterland. #soutienGW @GeWoessner…</t>
  </si>
  <si>
    <t>French straight edge cis-heterodox radical secularist atheist rational skeptic white male PC gamer. That's about it. ¯\_(ツ)_/¯</t>
  </si>
  <si>
    <t>https://twitter.com/_slythesly_</t>
  </si>
  <si>
    <t>http://pbs.twimg.com/profile_images/3703168977/6fcfbcc54742ddecd1882e96fcfa7cc7_normal.jpeg</t>
  </si>
  <si>
    <t>josepires79
RT @CasseLaScience: Faisons un
peu d'histoire de l'art. Aujourd'hui,
la Géraldine guidant le peuple
du Twitterland. #soutienGW @GeWoessner…</t>
  </si>
  <si>
    <t>https://twitter.com/josepires79</t>
  </si>
  <si>
    <t>http://pbs.twimg.com/profile_images/1509999901/chro_769_normal.jpg</t>
  </si>
  <si>
    <t>hlfnguyen
#glyposate #monsanto #pesticide
#soutienGW il manquait les # qui
vont bien #trolldemonsanto 😁 https://t.co/GLTg1vxlmG</t>
  </si>
  <si>
    <t>Grains, #FrAgTw</t>
  </si>
  <si>
    <t>https://twitter.com/hlfnguyen</t>
  </si>
  <si>
    <t>http://pbs.twimg.com/profile_images/378800000109961888/1fe63c1eeb42ea998aeb8b47c703db0c_normal.jpeg</t>
  </si>
  <si>
    <t>kraeuterverbena
RT @HLFNguyen: #glyposate #monsanto
#pesticide #soutienGW il manquait
les # qui vont bien #trolldemonsanto
😁 https://t.co/GLTg1vxlmG</t>
  </si>
  <si>
    <t>★ Hofladen ★ Kräutergarten ★ Wildkräutermenüs ★ Impressum: https://t.co/hPUR94BQYD ★ Datenschutz: https://t.co/DXMBGfRO6t</t>
  </si>
  <si>
    <t>Usedom</t>
  </si>
  <si>
    <t>https://t.co/nUQyeovMXO</t>
  </si>
  <si>
    <t>https://twitter.com/kraeuterverbena</t>
  </si>
  <si>
    <t>http://pbs.twimg.com/profile_images/1034481781364412418/fVnpUBBJ_normal.jpg</t>
  </si>
  <si>
    <t>breizhdann
@mdups @GeWoessner @Alio_ocha @Boldock
@aaas Ce qui commence à se voir
c’est le nombre de soutien à @GeWoessner
via… https://t.co/ZWkGSCKfyJ</t>
  </si>
  <si>
    <t>Tt les idéologies politiques qui ont voulu modifier le monde paysan ont échoué, le monde agricole ne peut être géré par des théories, il est régi par la réalité</t>
  </si>
  <si>
    <t>Lignol, France</t>
  </si>
  <si>
    <t>https://twitter.com/breizhdann</t>
  </si>
  <si>
    <t>http://pbs.twimg.com/profile_images/530028244548870144/Ojr2etxl_normal.png</t>
  </si>
  <si>
    <t xml:space="preserve">alio_ocha
</t>
  </si>
  <si>
    <t>https://twitter.com/alio_ocha</t>
  </si>
  <si>
    <t>http://pbs.twimg.com/profile_images/943096676218212352/ZGwF5bdI_normal.jpg</t>
  </si>
  <si>
    <t xml:space="preserve">mdups
</t>
  </si>
  <si>
    <t>Journaliste @RMCinfo Tous les matins à 7h20 dans #BourdinDirect 
La conso, mais aussi l'environnement et la santé, parce que tout est lié #DupinQuotidien</t>
  </si>
  <si>
    <t>paris</t>
  </si>
  <si>
    <t>https://twitter.com/mdups</t>
  </si>
  <si>
    <t>http://pbs.twimg.com/profile_images/486933718544547840/Tr7rEpWY_normal.jpeg</t>
  </si>
  <si>
    <t xml:space="preserve">aaas
</t>
  </si>
  <si>
    <t>Updates from AAAS, the American Association for the Advancement of Science. Open minds. Join us. https://t.co/fpqEh0mZRN</t>
  </si>
  <si>
    <t>Washington, D.C.</t>
  </si>
  <si>
    <t>http://t.co/c9mUQaftZT</t>
  </si>
  <si>
    <t>https://twitter.com/aaas</t>
  </si>
  <si>
    <t>http://pbs.twimg.com/profile_images/1076052733868892160/wcY_cr2z_normal.jpg</t>
  </si>
  <si>
    <t>boldock
RT @Damkyan_Omega: #soutienGW Et
#soutienED Pour le moment c'est
les deux seules que j'ai vu admettre
pouvoir se tromper ET effacer voir
c…</t>
  </si>
  <si>
    <t>http://t.co/Hkx1sBD4</t>
  </si>
  <si>
    <t>https://twitter.com/boldock</t>
  </si>
  <si>
    <t>http://pbs.twimg.com/profile_images/745020986941181953/cYsWsaH9_normal.jpg</t>
  </si>
  <si>
    <t>tbiarneix
RT @AnneVcte: @HT_Glt @agritof80
@GeWoessner Comprenez qu'à ce stade
il ne s'agit plus de glyphosate,
la plupart des personnes qui s'exprim…</t>
  </si>
  <si>
    <t>Flagorneur 2.0 et baroudeur musical pour @OpusMusiques. Parfois photographe.</t>
  </si>
  <si>
    <t>https://t.co/KOUW0JSoGM</t>
  </si>
  <si>
    <t>https://twitter.com/tbiarneix</t>
  </si>
  <si>
    <t>http://pbs.twimg.com/profile_images/964572550696243201/ukap21Tw_normal.jpg</t>
  </si>
  <si>
    <t>juchomarat
RT @CasseLaScience: Faisons un
peu d'histoire de l'art. Aujourd'hui,
la Géraldine guidant le peuple
du Twitterland. #soutienGW @GeWoessner…</t>
  </si>
  <si>
    <t>CEO @LinoaFR, consulting and training on .net and azure technologies.</t>
  </si>
  <si>
    <t>https://twitter.com/juchomarat</t>
  </si>
  <si>
    <t>http://pbs.twimg.com/profile_images/1083050140028620800/Za6IbSuy_normal.jpg</t>
  </si>
  <si>
    <t xml:space="preserve">lecastorjunior
</t>
  </si>
  <si>
    <t>Rien</t>
  </si>
  <si>
    <t>https://twitter.com/lecastorjunior</t>
  </si>
  <si>
    <t>http://pbs.twimg.com/profile_images/1079895096215130112/iL23h9r-_normal.jpg</t>
  </si>
  <si>
    <t>onzeleft
Encore du grand @EliseLucet… #soutienGW
#EnvoyéSpécial #glyphosate @AtheeIV
https://t.co/xJ2Tw6dioX</t>
  </si>
  <si>
    <t>Dad (1x👧) de gauche, réformiste, patriote🇫🇷🇪🇺#FBPE #Macron #LaREM #LREM. Laïcité #ToujoursCharlie. Abhorre postures/extrêmes. Musique🎹 &amp; galéjades. ⚽️ #TeamFCGB</t>
  </si>
  <si>
    <t>https://t.co/WdWXxw4lFI</t>
  </si>
  <si>
    <t>https://twitter.com/onzeleft</t>
  </si>
  <si>
    <t>popimme
RT @OnZeLeft: Encore du grand @EliseLucet…
#soutienGW #EnvoyéSpécial #glyphosate
@AtheeIV https://t.co/xJ2Tw6dioX</t>
  </si>
  <si>
    <t>https://twitter.com/popimme</t>
  </si>
  <si>
    <t>http://pbs.twimg.com/profile_images/985603848546013186/9rEkFFcw_normal.jpg</t>
  </si>
  <si>
    <t>asurdem
RT @OnZeLeft: Encore du grand @EliseLucet…
#soutienGW #EnvoyéSpécial #glyphosate
@AtheeIV https://t.co/xJ2Tw6dioX</t>
  </si>
  <si>
    <t>https://twitter.com/asurdem</t>
  </si>
  <si>
    <t>http://pbs.twimg.com/profile_images/1136658134/king_gambrinus_qj2d_normal.jpg</t>
  </si>
  <si>
    <t>itinerisfred
RT @OnZeLeft: Encore du grand @EliseLucet…
#soutienGW #EnvoyéSpécial #glyphosate
@AtheeIV https://t.co/xJ2Tw6dioX</t>
  </si>
  <si>
    <t>https://twitter.com/itinerisfred</t>
  </si>
  <si>
    <t>http://pbs.twimg.com/profile_images/1036265238935597057/tsIXoAOF_normal.jpg</t>
  </si>
  <si>
    <t>skocko2t
Du coup @franceinter choisit son
camp. Tout le foin autour du naufrage
d'@EnvoyeSpecial et le #soutienGW
qui s'est… https://t.co/Fie1IgzYcD</t>
  </si>
  <si>
    <t>[insert clever moto here]</t>
  </si>
  <si>
    <t>https://twitter.com/skocko2t</t>
  </si>
  <si>
    <t>http://pbs.twimg.com/profile_images/755746740779749376/f-lxJosk_normal.jpg</t>
  </si>
  <si>
    <t xml:space="preserve">franceinter
</t>
  </si>
  <si>
    <t>France Inter : InterVenez Fil officiel de France Inter, la radio publique généraliste de Radio France.</t>
  </si>
  <si>
    <t>https://t.co/WwE5ZgXbaW</t>
  </si>
  <si>
    <t>https://twitter.com/franceinter</t>
  </si>
  <si>
    <t>http://pbs.twimg.com/profile_images/378800000757433520/a7f5761d4c1bb5fa23db65198ee99df7_normal.jpeg</t>
  </si>
  <si>
    <t xml:space="preserve">elisemenand
</t>
  </si>
  <si>
    <t>Reporter  @EnvoyeSpecial  -
Ex TV correspondant for @AFP in Russia</t>
  </si>
  <si>
    <t xml:space="preserve"> Paris - Moscou</t>
  </si>
  <si>
    <t>https://twitter.com/elisemenand</t>
  </si>
  <si>
    <t>http://pbs.twimg.com/profile_images/932616671679995904/lYu6ilKh_normal.jpg</t>
  </si>
  <si>
    <t xml:space="preserve">afpfactuel
</t>
  </si>
  <si>
    <t>Le fact-checking en français par l'@afpfr (english @afpfactcheck / español @afpfactual / português @afpchecamos)  ⁉️Info, suggestion, demande ➡️ DM ouverts</t>
  </si>
  <si>
    <t>https://t.co/0Mi3SyLhZr</t>
  </si>
  <si>
    <t>https://twitter.com/afpfactuel</t>
  </si>
  <si>
    <t>http://pbs.twimg.com/profile_images/1065282500191236096/X4Dfxpk-_normal.jpg</t>
  </si>
  <si>
    <t>hacheff_lgr
RT @Damkyan_Omega: Vous allez répondre
un jour à tout ce qu'on vous avance
comme faits et lire une publi,
ou alors simplement retweeter des…</t>
  </si>
  <si>
    <t>S'intéresse à l'espace, aux mathématiques, aux IA, au Punk Rock et aux ordinateurs à crêtes. 
Docker au Havre le reste du temps.</t>
  </si>
  <si>
    <t>Le Havre, France</t>
  </si>
  <si>
    <t>https://twitter.com/hacheff_lgr</t>
  </si>
  <si>
    <t>http://pbs.twimg.com/profile_images/1019578865965027328/6ZWQV9ci_normal.jpg</t>
  </si>
  <si>
    <t>yoannjnt
RT @Damkyan_Omega: Vous allez répondre
un jour à tout ce qu'on vous avance
comme faits et lire une publi,
ou alors simplement retweeter des…</t>
  </si>
  <si>
    <t>Ingénieur en agricultureS - alternance service légumes🥕🥦@groupedaucy
Fils d'#agriculteur ! 🌱☘️🌾
Pour l'agriculture Française! 🇫🇷
Mes TW n'engagent que moi</t>
  </si>
  <si>
    <t>Morbihan, Bretagne</t>
  </si>
  <si>
    <t>https://twitter.com/yoannjnt</t>
  </si>
  <si>
    <t>http://pbs.twimg.com/profile_images/531732285511720960/XyHEHl3k_normal.jpeg</t>
  </si>
  <si>
    <t>durocyann
#soutienGW #soutienED https://t.co/v4MijSRfCH</t>
  </si>
  <si>
    <t>Ingénieur Agronome &amp; PhD en génétique végétale - Science &amp; biotechnology lover ! Contre tous les obscurantismes 🎶🎶French Horn Player 🎶🎶</t>
  </si>
  <si>
    <t>https://twitter.com/durocyann</t>
  </si>
  <si>
    <t>http://pbs.twimg.com/profile_images/993065017934340096/AZEWluAX_normal.jpg</t>
  </si>
  <si>
    <t>antoinegibier10
RT @Damkyan_Omega: Vous allez répondre
un jour à tout ce qu'on vous avance
comme faits et lire une publi,
ou alors simplement retweeter des…</t>
  </si>
  <si>
    <t>Cyber Security Student - CS:GO player - #VForVictory - INTP-T</t>
  </si>
  <si>
    <t>Châtillon, France</t>
  </si>
  <si>
    <t>https://twitter.com/antoinegibier10</t>
  </si>
  <si>
    <t>http://pbs.twimg.com/profile_images/355386548/P_nitencier_Connerie_Humaine_-_Avatar_normal.jpg</t>
  </si>
  <si>
    <t>ryaile
RT @Damkyan_Omega: #soutienGW Et
#soutienED Pour le moment c'est
les deux seules que j'ai vu admettre
pouvoir se tromper ET effacer voir
c…</t>
  </si>
  <si>
    <t>Là où y a des frites</t>
  </si>
  <si>
    <t>https://twitter.com/ryaile</t>
  </si>
  <si>
    <t>http://pbs.twimg.com/profile_images/967356025195171840/mzIP7K6J_normal.jpg</t>
  </si>
  <si>
    <t>patoon68
RT @Damkyan_Omega: Vous allez répondre
un jour à tout ce qu'on vous avance
comme faits et lire une publi,
ou alors simplement retweeter des…</t>
  </si>
  <si>
    <t>Agriculteur, producteur de maïs, betterave, tournesol semence, blé semence. #SoutienGW</t>
  </si>
  <si>
    <t>Ensisheim, Haut-Rhin, Alsace</t>
  </si>
  <si>
    <t>https://twitter.com/patoon68</t>
  </si>
  <si>
    <t>http://pbs.twimg.com/profile_images/958033426224943104/J_D8uDx8_normal.jpg</t>
  </si>
  <si>
    <t>jokmedren
RT @Damkyan_Omega: Vous allez répondre
un jour à tout ce qu'on vous avance
comme faits et lire une publi,
ou alors simplement retweeter des…</t>
  </si>
  <si>
    <t>Fr/Eng Political Science/ Law / International relations and Thousands Sons. Panthéon-Assas.</t>
  </si>
  <si>
    <t>https://twitter.com/jokmedren</t>
  </si>
  <si>
    <t>http://pbs.twimg.com/profile_images/1061378121289687043/Clk1wX9b_normal.jpg</t>
  </si>
  <si>
    <t>samtlse31
RT @Damkyan_Omega: #soutienGW Et
#soutienED Pour le moment c'est
les deux seules que j'ai vu admettre
pouvoir se tromper ET effacer voir
c…</t>
  </si>
  <si>
    <t>Algérien récemment arrivé en France</t>
  </si>
  <si>
    <t>https://twitter.com/samtlse31</t>
  </si>
  <si>
    <t>kalindor62
RT @Damkyan_Omega: #soutienGW Et
#soutienED Pour le moment c'est
les deux seules que j'ai vu admettre
pouvoir se tromper ET effacer voir
c…</t>
  </si>
  <si>
    <t>Dourges, France</t>
  </si>
  <si>
    <t>https://twitter.com/kalindor62</t>
  </si>
  <si>
    <t>http://pbs.twimg.com/profile_images/781575736461262848/9ghev-gQ_normal.jpg</t>
  </si>
  <si>
    <t>rominnikel
RT @Damkyan_Omega: Vous allez répondre
un jour à tout ce qu'on vous avance
comme faits et lire une publi,
ou alors simplement retweeter des…</t>
  </si>
  <si>
    <t>Procrastinateur acharné. #FCMetz. #NewOrleansSaints
'Vérité, Justice, Liberté, L'Amour au Juste Prix...Et un Oeuf Dur.'</t>
  </si>
  <si>
    <t>https://twitter.com/rominnikel</t>
  </si>
  <si>
    <t>http://pbs.twimg.com/profile_images/801052030022385664/CSLoqKzj_normal.jpg</t>
  </si>
  <si>
    <t>kharr_pate
RT @Damkyan_Omega: Vous allez répondre
un jour à tout ce qu'on vous avance
comme faits et lire une publi,
ou alors simplement retweeter des…</t>
  </si>
  <si>
    <t>https://twitter.com/kharr_pate</t>
  </si>
  <si>
    <t>http://pbs.twimg.com/profile_images/611164565322121216/uxUKlkUs_normal.jpg</t>
  </si>
  <si>
    <t>intoxicateur
RT @Damkyan_Omega: Vous allez répondre
un jour à tout ce qu'on vous avance
comme faits et lire une publi,
ou alors simplement retweeter des…</t>
  </si>
  <si>
    <t>Démystifier et dénoncer les Intoxicateurs qui portent atteinte à notre République, fondée sur le progrès et la rationalité</t>
  </si>
  <si>
    <t>http://t.co/Iup6qxi3ag</t>
  </si>
  <si>
    <t>https://twitter.com/intoxicateur</t>
  </si>
  <si>
    <t>http://pbs.twimg.com/profile_images/1042861833391144963/l4VM1oD0_normal.jpg</t>
  </si>
  <si>
    <t>arianebeldi
RT @Damkyan_Omega: Vous allez répondre
un jour à tout ce qu'on vous avance
comme faits et lire une publi,
ou alors simplement retweeter des…</t>
  </si>
  <si>
    <t>Je suis @SimpleCorrect et au #PiratenParteiCH. Donc un #bisounours #politiquementcorrect qui mordille! A l'@afis_science et CR de #science &amp; #pseudosciences.</t>
  </si>
  <si>
    <t>https://twitter.com/arianebeldi</t>
  </si>
  <si>
    <t>http://pbs.twimg.com/profile_images/52435623/igor_normal.JPG</t>
  </si>
  <si>
    <t>igorcarron
RT @Damkyan_Omega: #soutienGW Et
#soutienED Pour le moment c'est
les deux seules que j'ai vu admettre
pouvoir se tromper ET effacer voir
c…</t>
  </si>
  <si>
    <t>CEO https://t.co/ej3Ye6NzSr @LightOnIO // Paris Machine Learning Meetup https://t.co/zUw4T1LQQH (7000+) //  Blogger https://t.co/ZCnDIY2kS7 (7M+ pageviews)// Rocket Scientist</t>
  </si>
  <si>
    <t>https://t.co/bNXp7dYVc0</t>
  </si>
  <si>
    <t>https://twitter.com/igorcarron</t>
  </si>
  <si>
    <t>http://pbs.twimg.com/profile_images/1063172190315692033/p_RSS9PW_normal.jpg</t>
  </si>
  <si>
    <t>svimaire
RT @hedgehogmsx: Ces méthodes abjectes
de diffamations sous-entendues,
où on ne nomme pas, mais où tout
le monde comprend qui est visé
font…</t>
  </si>
  <si>
    <t>Commissaire divisionnaire Ankh Morpork. L'idéologie doit s'appuyer sur la science, pas s'y opposer, c’est pour ça que je quitte la #FI. #Zététique #Pastafarien</t>
  </si>
  <si>
    <t>Ankh Morpork (Disquemonde)</t>
  </si>
  <si>
    <t>https://twitter.com/svimaire</t>
  </si>
  <si>
    <t>http://pbs.twimg.com/profile_images/1023508658280443905/nQvUS6rv_normal.jpg</t>
  </si>
  <si>
    <t>alexdre_r
Ces quelques tweets en soutient
aux agents et trolls de Monsanto,
@GeWoessner @emma_ducros @Evidencebbh
@SVimaire… https://t.co/zaifHJq84t</t>
  </si>
  <si>
    <t>Historien des sciences à mes heures perdues. Culture scientifique et biologie. Maîtrise le SS2 et les cœurs de canard persillés. Mes tweets n'engagent que moi.</t>
  </si>
  <si>
    <t>Pyrénées, Occitanie, Aquitaine</t>
  </si>
  <si>
    <t>https://twitter.com/alexdre_r</t>
  </si>
  <si>
    <t>http://pbs.twimg.com/profile_images/816658652820078595/myGFGGvB_normal.jpg</t>
  </si>
  <si>
    <t>chsimonsu
RT @Damkyan_Omega: #soutienGW Et
#soutienED Pour le moment c'est
les deux seules que j'ai vu admettre
pouvoir se tromper ET effacer voir
c…</t>
  </si>
  <si>
    <t>👨‍🏫@Sorbonne_Univ_ 🎓/  #FabLabs &amp; #innovation💡cofondateur @fablabsu/⚛️#nucléaire &amp; #transition🌍@su_ite /dev @OpenRadiation ☢️👪👨‍👨‍👧‍👧/ RT ≠ approbation</t>
  </si>
  <si>
    <t>Paris, 🇫🇷 🇪🇺</t>
  </si>
  <si>
    <t>https://t.co/vuU0BjZgl4</t>
  </si>
  <si>
    <t>https://twitter.com/chsimonsu</t>
  </si>
  <si>
    <t>http://pbs.twimg.com/profile_images/785529625577451520/KPbqe-xw_normal.jpg</t>
  </si>
  <si>
    <t>lesaquejennifer
RT @Damkyan_Omega: Vous allez répondre
un jour à tout ce qu'on vous avance
comme faits et lire une publi,
ou alors simplement retweeter des…</t>
  </si>
  <si>
    <t>Payée par Monsanto, chargée de com greenwashing pour Areva. À la botte des  USA. Mouton LREM. 🥰 les étiquettes données par les opposants. #jattendsMesCheques</t>
  </si>
  <si>
    <t>sept sorts (77)</t>
  </si>
  <si>
    <t>https://twitter.com/lesaquejennifer</t>
  </si>
  <si>
    <t>http://pbs.twimg.com/profile_images/1750585065/post-it2_normal.PNG</t>
  </si>
  <si>
    <t>cheap_throat
RT @Damkyan_Omega: #soutienGW Et
#soutienED Pour le moment c'est
les deux seules que j'ai vu admettre
pouvoir se tromper ET effacer voir
c…</t>
  </si>
  <si>
    <t>Vous avez déjà entendu parler de l’hubris? C’est ça, l’hubris, Saul. C’est cette putain d’hubris, jusqu’à la garde. Vous êtes en train de vous foutre de Zeus!</t>
  </si>
  <si>
    <t>https://twitter.com/cheap_throat</t>
  </si>
  <si>
    <t>http://pbs.twimg.com/profile_images/2187138193/1202JFmini_normal.png</t>
  </si>
  <si>
    <t>jfp20
RT @AtheeIV: @GeWoessner @MllerQuentin
Les personnes ayant utilisé le
#soutienGW se comptent en centaines,
la plupart du monde scientifique…</t>
  </si>
  <si>
    <t>Ingénieur agronome. Astronome amateur. Sujets favoris : Histoire des sciences, épistémologie, philosophie des sciences, la science dans le débat public...</t>
  </si>
  <si>
    <t>https://twitter.com/jfp20</t>
  </si>
  <si>
    <t>http://pbs.twimg.com/profile_images/811986983463567360/xXiYtEEo_normal.jpg</t>
  </si>
  <si>
    <t>ecoff123
RT @Damkyan_Omega: Vous allez répondre
un jour à tout ce qu'on vous avance
comme faits et lire une publi,
ou alors simplement retweeter des…</t>
  </si>
  <si>
    <t>Bisounours pessimiste | No #FakeScience | photo de profil : Nick Steinberg</t>
  </si>
  <si>
    <t>https://twitter.com/ecoff123</t>
  </si>
  <si>
    <t>http://pbs.twimg.com/profile_images/742286549446995969/qPwMZRrt_normal.jpg</t>
  </si>
  <si>
    <t xml:space="preserve">letoulouzingue
</t>
  </si>
  <si>
    <t>Compte reconnu d'utilité publique. Réduct° d'impôts de 66% de vos dons. Humoriste aléatoire, prof d'essevété #dessinderéunion #Ténor #ChantChoral ⤵</t>
  </si>
  <si>
    <t>Pays Cathare</t>
  </si>
  <si>
    <t>https://t.co/qscU0PZH4Y</t>
  </si>
  <si>
    <t>https://twitter.com/letoulouzingue</t>
  </si>
  <si>
    <t>http://pbs.twimg.com/profile_images/1018185494692335617/Z4TAS5pu_normal.jpg</t>
  </si>
  <si>
    <t>joseph_garnier
RT @Damkyan_Omega: Vous allez répondre
un jour à tout ce qu'on vous avance
comme faits et lire une publi,
ou alors simplement retweeter des…</t>
  </si>
  <si>
    <t>🤖🧠 PhD student in #AI (affective computing). 🔬📰 For a better scientific information in media, without sensationalism and ideology. 💥No #FakesScience💥</t>
  </si>
  <si>
    <t>Lyon, Rhône-Alpes</t>
  </si>
  <si>
    <t>https://twitter.com/joseph_garnier</t>
  </si>
  <si>
    <t>http://pbs.twimg.com/profile_images/640550302723219456/7_mmqV0h_normal.jpg</t>
  </si>
  <si>
    <t xml:space="preserve">mixlamalice
</t>
  </si>
  <si>
    <t>MCF. Le Verdier-Molinié de l'ESR. Polymères, gastronomie, rock, roman. Incompétent sur le reste mais a un avis quand même. Mixlamalice on the net since 2001.</t>
  </si>
  <si>
    <t>Paris, most of the time</t>
  </si>
  <si>
    <t>https://twitter.com/mixlamalice</t>
  </si>
  <si>
    <t>http://pbs.twimg.com/profile_images/1019217498233868289/FK8oOtuS_normal.jpg</t>
  </si>
  <si>
    <t xml:space="preserve">vaevix
</t>
  </si>
  <si>
    <t>Merry crisis and happy new fear.</t>
  </si>
  <si>
    <t>https://t.co/khrx8lFj3U</t>
  </si>
  <si>
    <t>https://twitter.com/vaevix</t>
  </si>
  <si>
    <t>http://pbs.twimg.com/profile_images/1017728215119429632/vnL1ejMJ_normal.jpg</t>
  </si>
  <si>
    <t xml:space="preserve">astrochnis
</t>
  </si>
  <si>
    <t>Ingénieur, docteur en physique, formateur secouriste. Gère des déchets nucléaires. 
Tweets perso, n'imliquent nul autre que moi.
Team Banana 🍌 🍌</t>
  </si>
  <si>
    <t>Quelque part sur A'Tuin</t>
  </si>
  <si>
    <t>https://twitter.com/astrochnis</t>
  </si>
  <si>
    <t>http://pbs.twimg.com/profile_images/1024661891791114240/J2tNWMNu_normal.jpg</t>
  </si>
  <si>
    <t xml:space="preserve">maxcordiez
</t>
  </si>
  <si>
    <t>Ingénieur dans le secteur de l'énergie</t>
  </si>
  <si>
    <t>https://twitter.com/maxcordiez</t>
  </si>
  <si>
    <t>http://pbs.twimg.com/profile_images/875642199874052097/6klAvXc5_normal.jpg</t>
  </si>
  <si>
    <t xml:space="preserve">phanto17
</t>
  </si>
  <si>
    <t>Social-libéral justice warrior, europhile inclusif, écolo pro-science ☢️🧬, pion de Soros et nintendoboy // Conspis, intégristes : je mords // Fascistes : 💀</t>
  </si>
  <si>
    <t>Au bureau de renseignement</t>
  </si>
  <si>
    <t>https://twitter.com/phanto17</t>
  </si>
  <si>
    <t>http://pbs.twimg.com/profile_images/2179824522/Crow_normal.jpg</t>
  </si>
  <si>
    <t>bwitterwit
RT @Damkyan_Omega: Vous allez répondre
un jour à tout ce qu'on vous avance
comme faits et lire une publi,
ou alors simplement retweeter des…</t>
  </si>
  <si>
    <t>Je suis réellement un corbeau. Et c'est bien connu... Les corbeaux ne volent pas haut.</t>
  </si>
  <si>
    <t>https://twitter.com/bwitterwit</t>
  </si>
  <si>
    <t>http://pbs.twimg.com/profile_images/1033984713252372480/kKbqj4BC_normal.jpg</t>
  </si>
  <si>
    <t xml:space="preserve">bfmbusiness
</t>
  </si>
  <si>
    <t>Compte officiel de BFM Business. Canaux TV et fréquences radio sont ici : https://t.co/NmCOdzphe1</t>
  </si>
  <si>
    <t>https://t.co/i4ZApGkSLD</t>
  </si>
  <si>
    <t>https://twitter.com/bfmbusiness</t>
  </si>
  <si>
    <t>http://pbs.twimg.com/profile_images/1038529904713850881/J3G82oWC_normal.jpg</t>
  </si>
  <si>
    <t xml:space="preserve">pltvfilms
</t>
  </si>
  <si>
    <t>Premieres Lignes Films independent tv production and news agency based in Paris see our website for our award winning documentaries @PaulMoreiraPLTV @LucHermann</t>
  </si>
  <si>
    <t>https://t.co/FQ5WY4cFij</t>
  </si>
  <si>
    <t>https://twitter.com/pltvfilms</t>
  </si>
  <si>
    <t>http://pbs.twimg.com/profile_images/1093462374529552386/2ab-Yz6b_normal.jpg</t>
  </si>
  <si>
    <t xml:space="preserve">legallsophie
</t>
  </si>
  <si>
    <t>Rédactrice en chef adjointe @CashInvestigati</t>
  </si>
  <si>
    <t>https://twitter.com/legallsophie</t>
  </si>
  <si>
    <t>http://pbs.twimg.com/profile_images/1081134744149131264/GijrHEmB_normal.jpg</t>
  </si>
  <si>
    <t xml:space="preserve">france2tv
</t>
  </si>
  <si>
    <t>Bienvenue sur le compte officiel de #France2 !</t>
  </si>
  <si>
    <t>https://t.co/fhucYLqd7p</t>
  </si>
  <si>
    <t>https://twitter.com/france2tv</t>
  </si>
  <si>
    <t>http://pbs.twimg.com/profile_images/650675547190743040/z7wiCZTw_normal.jpg</t>
  </si>
  <si>
    <t xml:space="preserve">emgagnier
</t>
  </si>
  <si>
    <t>Rédacteur en chef @cashinvestigation Agence Premières Lignes</t>
  </si>
  <si>
    <t>https://twitter.com/emgagnier</t>
  </si>
  <si>
    <t>http://pbs.twimg.com/profile_images/447523290958295040/aWL7CBm9_normal.jpeg</t>
  </si>
  <si>
    <t xml:space="preserve">juliagoiot
</t>
  </si>
  <si>
    <t>Passionnée par la publicité et son impact... 
Responsable de clientèle @reussir</t>
  </si>
  <si>
    <t>https://twitter.com/juliagoiot</t>
  </si>
  <si>
    <t>http://pbs.twimg.com/profile_images/378800000803220838/f0db99c70eebdbd0c9263f795fe8fed6_normal.jpeg</t>
  </si>
  <si>
    <t xml:space="preserve">ft2433
</t>
  </si>
  <si>
    <t>https://twitter.com/ft2433</t>
  </si>
  <si>
    <t>http://pbs.twimg.com/profile_images/693378955/crane-de-cristal-full_normal.jpeg</t>
  </si>
  <si>
    <t>x0chipilli
Excellente analyse du silence journalistique
sur les dérives complotistes de
@lemondefr, FranceTv et Envoyé
Spécial… https://t.co/UC0qBu9ao0</t>
  </si>
  <si>
    <t>Ingénieur. Inconditionnel de l’approche scientifique et convaincu de la réalité du progrès.</t>
  </si>
  <si>
    <t>https://t.co/THNpIYIKV1</t>
  </si>
  <si>
    <t>https://twitter.com/x0chipilli</t>
  </si>
  <si>
    <t>http://pbs.twimg.com/profile_images/803875370760073217/tfAv4dep_normal.jpg</t>
  </si>
  <si>
    <t xml:space="preserve">gildas_cotten
</t>
  </si>
  <si>
    <t>Mes tweets n'engagent que moi. RT ne vaut pas ok.</t>
  </si>
  <si>
    <t>https://twitter.com/gildas_cotten</t>
  </si>
  <si>
    <t xml:space="preserve">huret_antoine
</t>
  </si>
  <si>
    <t>#Agriculteur #Eleveur 🐷</t>
  </si>
  <si>
    <t>https://twitter.com/huret_antoine</t>
  </si>
  <si>
    <t>http://pbs.twimg.com/profile_images/482453214512418816/RJXx-xHC_normal.png</t>
  </si>
  <si>
    <t>geolnuc
RT @herve_29: #soutienGW. Pour
citer Michel Serres, dans une interview
au journal suisse Le Temps : “Ceux
qui ont la parole aujourd’hui son…</t>
  </si>
  <si>
    <t>geologue féru de communication scientifique et de gestion des déchets radioactifs</t>
  </si>
  <si>
    <t>https://twitter.com/geolnuc</t>
  </si>
  <si>
    <t>http://pbs.twimg.com/profile_images/1591347717/IMG_1453_normal.jpg</t>
  </si>
  <si>
    <t xml:space="preserve">lrigaux
</t>
  </si>
  <si>
    <t>journaliste sciences data @lalsace, @CUEJ_info promo Hanoï, @SciencePresse @contexteenergie, ex-ingé, vélotafeur et globe-trotter insatiable. tweets perso</t>
  </si>
  <si>
    <t>https://t.co/4DG9jtUtOP</t>
  </si>
  <si>
    <t>https://twitter.com/lrigaux</t>
  </si>
  <si>
    <t>http://pbs.twimg.com/profile_images/1893466146/megamind-poster3_normal.jpg</t>
  </si>
  <si>
    <t>patrxrsg
RT @Damkyan_Omega: Vous allez répondre
un jour à tout ce qu'on vous avance
comme faits et lire une publi,
ou alors simplement retweeter des…</t>
  </si>
  <si>
    <t>Vadrouilleur de connaissances, expert de rien.</t>
  </si>
  <si>
    <t>Entre le Clavier et la chaise.</t>
  </si>
  <si>
    <t>https://twitter.com/patrxrsg</t>
  </si>
  <si>
    <t>http://pbs.twimg.com/profile_images/1042650853415510016/-443R4gt_normal.jpg</t>
  </si>
  <si>
    <t>agrogeek55
RT @Damkyan_Omega: Vous allez répondre
un jour à tout ce qu'on vous avance
comme faits et lire une publi,
ou alors simplement retweeter des…</t>
  </si>
  <si>
    <t>Agro + Nouvelles technologies = Nouvelle #agriculture #agriculturenumerique #digitalfarming #IoT #Smartagriculture #coop  #LeHavre #normandie #ecophyto</t>
  </si>
  <si>
    <t>Meuse, Lorraine</t>
  </si>
  <si>
    <t>https://twitter.com/agrogeek55</t>
  </si>
  <si>
    <t>http://pbs.twimg.com/profile_images/791244261018796032/mxAfvewA_normal.jpg</t>
  </si>
  <si>
    <t>charlysechar
RT @Damkyan_Omega: Vous allez répondre
un jour à tout ce qu'on vous avance
comme faits et lire une publi,
ou alors simplement retweeter des…</t>
  </si>
  <si>
    <t>Retraitée, adore marcher avec mon chien, surtout au bord de l'océan #Environnement #Pronucléaire #Nature #Animaux #Médias..... RT n'est pas approbation</t>
  </si>
  <si>
    <t>Vendée</t>
  </si>
  <si>
    <t>https://twitter.com/charlysechar</t>
  </si>
  <si>
    <t>http://pbs.twimg.com/profile_images/412202385633579008/-7wOANlR_normal.jpeg</t>
  </si>
  <si>
    <t xml:space="preserve">audreygarric
</t>
  </si>
  <si>
    <t>Journaliste au service #Planète @lemondefr. Rubrique #climat, taxe carbone, réchauffement et apocalypses diverses. Mes tweets sont en poils de yak.</t>
  </si>
  <si>
    <t>https://t.co/pITmLNMn8j</t>
  </si>
  <si>
    <t>https://twitter.com/audreygarric</t>
  </si>
  <si>
    <t>http://pbs.twimg.com/profile_images/1093574587558834176/J6e2UTpL_normal.jpg</t>
  </si>
  <si>
    <t>anetbatalhier
Ah tiens, @lemondefr nous ressort
l'article sur la baisse des cancers
chez les consommateurs de #Bio.
Ça faisait lo… https://t.co/LgKpFTwiUp</t>
  </si>
  <si>
    <t>Rennes</t>
  </si>
  <si>
    <t>https://twitter.com/anetbatalhier</t>
  </si>
  <si>
    <t>http://pbs.twimg.com/profile_images/933766588767064064/uFxaBrXC_normal.jpg</t>
  </si>
  <si>
    <t>serge_vernet
RT @Damkyan_Omega: Vous allez répondre
un jour à tout ce qu'on vous avance
comme faits et lire une publi,
ou alors simplement retweeter des…</t>
  </si>
  <si>
    <t>Agriculteur et président de la coop GPS dans les alpes de haute provence(basses alpes)</t>
  </si>
  <si>
    <t>Montagnac-Montpezat, France</t>
  </si>
  <si>
    <t>https://twitter.com/serge_vernet</t>
  </si>
  <si>
    <t>Vous présentez les critiques comme des "rumeurs" émanant des "trolls de Monsanto". 
Rien que ça suffit à vous décrédibiliser. :/</t>
  </si>
  <si>
    <t xml:space="preserve">l'émission @EnvoyeSpecial une fabrique de désinformation, et de théorie du complot...
https://twitter.com/Mich33bm/status/1087606158117036032 …
#infox #désinformation #honte #buzz #glyphosate mépris pour la #science
</t>
  </si>
  <si>
    <t>Théorie du complot</t>
  </si>
  <si>
    <t xml:space="preserve">Finalement ça reste vrai : "Encore une fois, l’émission fait l’impasse sur les versions les plus plausibles, pour jouer avec les ressorts du complotisme et de l’activisme le plus primaire."
</t>
  </si>
  <si>
    <t>Sarcasme</t>
  </si>
  <si>
    <t xml:space="preserve">Vous n'avez pas parlé du ROUNDUP herbicide et dérivé du glyphosate 1000 fois plus toxique, oui 1000x plus toxique utilisé par agriculteurs, mais aussi papis,mamis et lamda dans leur jardin! #Monsanto qui détiennent le monopôle de l'empoisonnement à l'echelle planétaire
</t>
  </si>
  <si>
    <t>et si vous faisiez un peu de recherche au lieu de répéter la désinformation des prêcheurs d’apocalypse sur le #glyphosate?</t>
  </si>
  <si>
    <t>Le reportage d'@EnvoyeSpecial commence par un "glyphotest" dont on ne peut rien tirer du résultat en terme de dangerosité... À quoi ça  sert? Si ce n'est pour instiller la peur et faire du sensationnalisme? Au dela des faits la méthode journalistique peut désinformer #glyphosate</t>
  </si>
  <si>
    <t>Les intox avérés et dans un but précis devrait être puni par la loi et sévèrement. Au delà de l’aspect financier je ne comprend toujours pas pourquoi Monsanto s’entête depuis si longtemps dans cette voie. Merci @EnvoyeSpecial d’y répondre c’est important en effet.</t>
  </si>
  <si>
    <t>Sensationnalisme</t>
  </si>
  <si>
    <t>peu importe ce que les pro glyphosate disent , nous ne voulons PLUS DE PESTICIDES DANS LE CORPS DE NOS GOSSES et on a le droit !!!!!! Rassurez vous, on a des moyens pour éviter de bouffer votre poison ! le citoyen doit se donner les moyens pour éviter de le respirer.</t>
  </si>
  <si>
    <t>Je vous signale que tous les scientifiques, fact-checkers et débunkeurs de théories du complot sont CONTRE VOUS et votre reportage stupide et anti-science... 
à un moment donné il faudrait peut-être vous remettre en question et vous demander si l’intox ne vient pas de vous... 😅</t>
  </si>
  <si>
    <t>Vos réponses sont partielles. Et non ! Nous ne sommes pas des anonymes, ni des trolls envoyés par Monsanto. A quand de l info scientifique sur France télé ?</t>
  </si>
  <si>
    <t>"Toutes les études sont controversées et les avis sont assez différents" ça c'est faux à priori.</t>
  </si>
  <si>
    <t>Bonjour, je fais apparemment partie des trolls mosanto
1-je ne le savais même pas
2-je n'ai toujours pas été payé</t>
  </si>
  <si>
    <t xml:space="preserve">Pour mieux comprendre comment se détermine le rapport Dangers/risques sur le plan sanitaire, cette vidéo de Médifact est bien faite :  https://www.youtube.com/watch?v=P8OcEwKtKZk&amp;#t=00s … …
Le glyphosate est pris en exemple mais cela peut faire bien entendu écho à d'autres sujets concernant la santé.
</t>
  </si>
  <si>
    <t xml:space="preserve">GeWoessner
</t>
  </si>
  <si>
    <t>EliseLucet, nous, paysans, subissons votre acharnement à désinformer sur notre métier.
@LetranchantY vous refusez de voir la vérité en face au profit de l'audimat.
"Bref, Monseigneur Mensonge est l'oracle du jour !"
Préférant la vérité et tenant la télécommande, #JeZappeLa2</t>
  </si>
  <si>
    <t>Désinformer</t>
  </si>
  <si>
    <t>Elle a du être sacrément contestée cette émission pour nécessiter un droit de réponse. On se croirait dans une cour de récré. Disons le :« Maîtresseeeee @emma_ducros n’est pas d’accord avec nous, elle est méchanteeeee. »Plus que pitoyable cette réponse et peu convaincante en plus</t>
  </si>
  <si>
    <t>Professeur</t>
  </si>
  <si>
    <t>Donc que Séralini soit contacté par les avocats de DJ et cité dans les monsanto papers n'interpelle pas ? Et l'avis des autres agences sanitaires ? De même que les méta analyses ne montrant aucun lien ? Oh et pensez à regarder qui produit les phytos bio...</t>
  </si>
  <si>
    <t>Merci pour le petit cours de sophisme. Excellent exemple de "je danse sur la frontière de ce que j'ai dit, suggéré, pas vraiment dit, simplifié-mais-on-a-le-droit", et tout cela avec une surcouche qui colle aux dents d'arguties juridiques. J'aimerais pas être dans votre tête.</t>
  </si>
  <si>
    <t>pas sûr que hurler à l'intox après s'être fait défoncer par tout ce que Twitter compte de scientifiques soit la stratégie la plus payante.</t>
  </si>
  <si>
    <t>Vous lisez ces lignes, n'hésitez pas à regarde du côté de #soutienGW pour voir a quel point @EnvoyeSpecial traite correctement ou non ses sujets.</t>
  </si>
  <si>
    <t>Voilà ce qu'on appelle une belle démonstration de dissonance cognitive. AKA l'effet "persiste et signe". Envoyé Spécial, la chute libre.</t>
  </si>
  <si>
    <t>Chute libre</t>
  </si>
  <si>
    <t>Merci pour votre émission Envoyé Spécial, de toute évidence un produit qui demande à être manipulé avec une tenue, des gants, et un masque de protection, n’a rien à faire dans nos assiettes et notre sang. 🙏❤️</t>
  </si>
  <si>
    <t>Les journalistes d'envoyé spécial sont probablement sincères dans leur déni des réalités mais incompétents et abusent de leur pouvoir médiatique.</t>
  </si>
  <si>
    <t>incompétents</t>
  </si>
  <si>
    <t>On se tue à chercher des financements pour la recherche médicale, pour constater que nos impôts servent à financer un service public qui se vautre dans le sensationnalisme, le complotisme et la démagogie.</t>
  </si>
  <si>
    <t>complotisme</t>
  </si>
  <si>
    <t>Il n'y a qu'un moyen de vérifier,  que tout les partisans du glyphosate se portent volontaires pour aller épandre ces produits comme vous n'avez rien à craindre  (cela a été fait avec l'amiante pour rappel )</t>
  </si>
  <si>
    <t>Je n’ai pas regardé «Envoyé Spécial», et peu importe... on ne veut pas de chimie pour classe de CP dans l’alimentation, cancérigène ou pas, le biotope est complexe, il est trop tard pour maîtriser cet «alien»... agriculture intensive = erreur d’appréciation démographie /#climat</t>
  </si>
  <si>
    <t>C'est honteux de sortir un tel reportage ! J'espère que France Info fera un communiquer pour s'excuser, car c'est DANGEREUX ce que vous faites ici ! Tout ça pour de l’audience…</t>
  </si>
  <si>
    <t>PS : Régis, autoentrepreneur dans l'informatique, aucune action chez Monsanto....
Au passage, Monsanto se fiche du glypho tombé dans le domaine public et fabriqué en majorité par les chinois, ils préféreraient qu'on achète leurs produits encore sous brevets !</t>
  </si>
  <si>
    <t>Faites-vous oublier, plutôt ! 😡</t>
  </si>
  <si>
    <t>Faites vous oublier</t>
  </si>
  <si>
    <t>Vous n'avez honte de rien sérieusement ?
"Envoyé Spécial se contente d’être rigoureux et précis" Turbo-lol !</t>
  </si>
  <si>
    <t>Merci pour le tweet et l'article, vous avez rameuter tous les trolls pro glyphosate sur les coms, mais perso j'aurais cité les plus gros maclesgy, geraldine woessner, emmanuel ducros.,…</t>
  </si>
  <si>
    <t>Mais c’est hallucinant. Vous persistez dans VOTRE intox. Vous avez commis un reportage erroné et trompeur. C’est à vous de réaliser un reportage qui corrige tout ce ramassis de conneries à la limite du complotisme ! Mais pourtant c’est pas follement compliqué de lire...</t>
  </si>
  <si>
    <t>ramassis de conneries</t>
  </si>
  <si>
    <t>"Si nous avions fait le même test il y a 50 ans, avant l’invention du glyphosate, les taux auraient tous été de zéro" Ahahaha. Bah oui. Mais z'auriez eu les autres produits, en quantité toute autre. Genre violente.</t>
  </si>
  <si>
    <t>Consultant IT</t>
  </si>
  <si>
    <t>Vous faites honte au journalisme et vous prônez le complotisme, honte à vous.</t>
  </si>
  <si>
    <t>Bonjour, je fais parti de l'armée de troll de Monsanto. Je soihaiterzi vous alerter que malgré mon très bon travail de trollage, je n'ai pas encore été payé par Monsanto, pouvez vous enquêter la dessus ? Je ne suis pas le seul à m'être fais arnaquer....</t>
  </si>
  <si>
    <t>Du coup ce qui est chiant, c'est qu'on y comprend rien.... Le glyphosate c'est bon/mauvais et à quelle dose ? 🙁🙁🙁</t>
  </si>
  <si>
    <t>un détail, votre glyphosate. Ce qui me dérange le plus, c'est votre parti pris sur le nucléaire et votre volonté de mettre en avant (les faits), des énergies intermittentes, non pilotables et inefficaces. Dorénavant, je regarde @Cdenquete d'abord et accessoirement @EnvoyeSpecial.</t>
  </si>
  <si>
    <t>à la limite du hors-sujet là.</t>
  </si>
  <si>
    <t>Debunkage complet</t>
  </si>
  <si>
    <t>hargneux et énervés . Comme si nous n’avions pas le droit de choisir un autre modèle que l’intensif pour s’alimenter. C’ est louche cette énergie dépensée à promouvoir le glypho et à vouloir détruire toute forme de pensée et de conso en marge de ce modèle d agriculture intensive</t>
  </si>
  <si>
    <t>je suis paysan Devant tant d incompétences et de malhonnetés journalistiques je suis sans voix Pourquoi avez vous interwiever un responsable agricole une matinée et ne pas passer une seconde de son message ? car ce message été a contre courant de vos pensées ?</t>
  </si>
  <si>
    <t>Sauf que vous vous asseyez royalement sur tous les rapportd des agences sanitaires.
Dans cet articles vous ne reprenez que des questions sur lesquelles vous avez raison mais pas la plus importante sur laquelle vous êtes lamentablement en tort.
Putaclick!</t>
  </si>
  <si>
    <t>Putaclick</t>
  </si>
  <si>
    <t>L'Opignon, qui est le journal des milliardaires, attaque Envoyé Spécial sur le Glyphosate et vous ne vous posez aucune question !</t>
  </si>
  <si>
    <t>Vous présentez Seralini, mais il me semble que vous avez juste oublié de parler des programmes GRACE et G-TwYST au plan européen et GMO90+ en France... Qui contredisent les travaux de ce "chercheur"</t>
  </si>
  <si>
    <t>Je trouve ça très clair au contraire. Evidemment, il faut lire. Si l'argumentaire et la déontologie étaient du sophisme, c'est sûr que #LREM ne pourrait être targué de sophistes.</t>
  </si>
  <si>
    <t>Invalide parce que je n'ai pas compris ?</t>
  </si>
  <si>
    <t>C’est quand que vous décider de faire un retour à l’information ? Personnellement je ne vois que de la communication crasse ici.</t>
  </si>
  <si>
    <t>Communication crasse</t>
  </si>
  <si>
    <t>J'espère que vous allez vous manger un rappel du CSA dans les dents.
Ce que vous avez diffusé n'est pas un travail de journaliste. Vous n'avez pas fait le job qu'un média de service public attendrait de vous: informer les gens.</t>
  </si>
  <si>
    <t>Rappel du CSA dans les dents</t>
  </si>
  <si>
    <t>La vérité c’est qu’il n’y a pas de résidus de #Glyphosate dans les productions françaises</t>
  </si>
  <si>
    <t>Pt 9 : le "principe de précaution", l'outil imparable qui permet de tout dire et de rien dire. "Ah ben p'tre que ça peut mais on ne sait pas donc on utilise pas". OK, waille not, faites juste une liste pour rigoler et être un peu "honnêtes": ça marche avec tout (sisi, juré)</t>
  </si>
  <si>
    <t>Vous vous foutez ouvertement de la gueule du monde, non ? Genre, pt 8, scientifiquement, ce qu'on vous reproche, c'est de balancer un foutu test qui n'a aucun bordel d'intérêt scientifique en l'état! Y'avait pas de glyphosate y'a 50 ans... C'est ça "l'argument" ? Sérieusement?</t>
  </si>
  <si>
    <t>Vous vous foutez de la gueule du monde ?</t>
  </si>
  <si>
    <t>Merci pour ce numéro d'Envoyé Spécial. Qui remet bien les choses en perspectives. Ne faites pas attention aux trolls. C'est clair que ce genre de reportage ne peut pas plaire à tout le monde et surtout pas au zélotes de l'industrie.</t>
  </si>
  <si>
    <t>C est dire la puissance de ce monstre</t>
  </si>
  <si>
    <t>Les intox des résistants !</t>
  </si>
  <si>
    <t>Monstre</t>
  </si>
  <si>
    <t>C'est affligeant, @EnvoyeSpecial , les rois de la fakenews.</t>
  </si>
  <si>
    <t>les rois de la fakenews</t>
  </si>
  <si>
    <t xml:space="preserve">Science_et_vie
🌽❌😷
Le #glyphosate défraye la chronique :
🔸son interdiction, annulée </t>
  </si>
  <si>
    <t>Encore merci pour cette émission d'une très grande qualité. 
Nous sommes de très nombreux scientifiques à l'avoir apprécié</t>
  </si>
  <si>
    <t>"Si nous avions fait le même test il y a 50 ans, avant l’invention du glyphosate, les taux auraient tous été de zéro". Il est là le vrai #jounalisme ! Y a des gens pour relire les textes chez @franceinfo ?</t>
  </si>
  <si>
    <t xml:space="preserve">🚬 https://twitter.com/manicheen/status/1088820137061502976?s=21 …
</t>
  </si>
  <si>
    <t>Quand je lis cet article, j’en déduis que ce qui ressemblait à une incroyable suite d’erreurs de la part d’Envoyé Spécial ressemble désormais à un acte délibéré d’attaquer la communauté scientifique dans son ensemble.</t>
  </si>
  <si>
    <t>Bravo. Aucun de ces points de réfutation n’est scientifique. Ce sont tous des points hors-sujet.</t>
  </si>
  <si>
    <t>Je trouve moche la comparaison que vous faites avec l'attentat de #charliehebdo en utilisant les mêmes codes.#tristeposition #calimero</t>
  </si>
  <si>
    <t>Bonjour ! Quand allez vous faire le glypho test sur vos deux agriculteurs fétiche? Curieux et hâte de voir le résultat</t>
  </si>
  <si>
    <t>Ping @thi_loup</t>
  </si>
  <si>
    <t>Travail de bon à rien</t>
  </si>
  <si>
    <t>Y'a vraiment quelqu'un qui a osé écrire ce torchon ? Je veux dire, ça fait tâche sur un portfolio. Personne ne voudra plus jamais l'employer après un tel travail de bon à rien…</t>
  </si>
  <si>
    <t>MrSamTV Dans le doute que ça puisse t'intéresser !</t>
  </si>
  <si>
    <t>intox au #glyphosate</t>
  </si>
  <si>
    <t>EnvoyeSpecial est depuis un moment tombé bien bas, érigé au stade people raccoleur,ses illustres présentateurs ne doivent pas en être fiers.@eliselucet vous auriez dû rester dans votre trash ou cash investigation😢</t>
  </si>
  <si>
    <t>tombé bien bas</t>
  </si>
  <si>
    <t>Vite lisez "LOBBYTOMIE" de Stéphane Horel (La Découverte) c'est édifiant vous comprendrez ce qui se passe.</t>
  </si>
  <si>
    <t>1/2 Exemple de la mauvaise foi de votre réponse:
Vous avez décidément l'air très fiers de votre #glyphotest (illustration à l'appui) 
Pourtant :
1) vous devriez savoir que vos analyses détectent l'AMPA pouvant tout aussi bien provenir des lessives</t>
  </si>
  <si>
    <t>Merci pour votre travail. Les émissions à voir sont tellement rarissimes (avec Cash Investigation)</t>
  </si>
  <si>
    <t>Merci ! Toujours étonnant de voir des personnes défendre "au nom de la science" une entreprise qui pratique le ghostwriting et garde les données de ses études secrètes (il serait si simple de les publier si elles étaient irréprochables, maintenant que le glyphosate est public).</t>
  </si>
  <si>
    <t>C’est qui tous ces clowns?</t>
  </si>
  <si>
    <t>Clowns</t>
  </si>
  <si>
    <t xml:space="preserve">Honte au service public. Vivement sa disparition.
</t>
  </si>
  <si>
    <t>Pharmacien</t>
  </si>
  <si>
    <t>On dirait que les defenseurs du #glyphosate ne repondent pas sur les #monsantopapers mais attaquent @EnvoyeSpecia, ses journalistes et @EliseLucet qui soulèvent une question sur la pollution environnementale.</t>
  </si>
  <si>
    <t>Votre reportage laisse entendre que l'on utilise pas de pesticides ni de substances toxiques en bio ? 
Est-ce le glyphosate ou l'AMPA qui est dosé dans les urines ?
Quelles solutions pour remplacer le glyphoet les phytos? (Sans surcoût environnemental, économique, social)</t>
  </si>
  <si>
    <t xml:space="preserve">Au delà de la pertinence de ces analyses (danger/risque) si on causait de l'indépendance du labo qui les a effectué ?
Vous qui êtes si "pointilleux" de l'intégrité des autres vous l'êtes nettement moins p/vous-même 😏
</t>
  </si>
  <si>
    <t>Parmi tant d'autre choses : Qu'est ce que vous ne comprenez pas dans "La justice n'est pas apte à se prononcer sur les relations de causalité entre un produit et le cancer d'un individu" ? 
Et je vous remercie, mais je ne suis ni un troll, ni anonyme, ni payé par Monsanto.</t>
  </si>
  <si>
    <t>Merci pour votre émission, il est temps d’arrêter ces produits dangereux pour notre santé dans notre alimentation.</t>
  </si>
  <si>
    <t>La science n’est pas une intox.</t>
  </si>
  <si>
    <t>C'est pas un peu du raisonnement complotiste de penser que "plus les gens vous disent que vous vous trompez, plus ça veut dire que vous avez raison ?"
Les accusations de "trolls" sont juste ahurissantes venant de la part d'un grand media !</t>
  </si>
  <si>
    <t>Fake news</t>
  </si>
  <si>
    <t>Vous êtes des propagateurs de fake news.</t>
  </si>
  <si>
    <t>Luthier</t>
  </si>
  <si>
    <t>Ce débat est très intéressant,mais maintenant sérieusement êtes vous prêt @EnvoyeSpecial à réaliser une émission débat dans l'intérêt de tous avec des agriculteurs pratiquant des techniques avancées en #agriculturedeconservation et même un reportage préalable explicatif en #ACS</t>
  </si>
  <si>
    <t>Pour les hatters qui sauraient lire. Ca doit nien exister ? Non ? Meme si comme les poissons volants ca ne doit pas représenter la majorité de l'espèce .</t>
  </si>
  <si>
    <t>Haters</t>
  </si>
  <si>
    <t xml:space="preserve">Cadeau @EnvoyeSpecial @EliseLucet
</t>
  </si>
  <si>
    <t xml:space="preserve">"Pr les médias, le doute a été transformé en certitude sensationnaliste. Le mvmt a débordé les scientifiques. Qd on s'est rendu compte qu'il s'agissait d'une erreur d'expérimentation, tt est passé ss silence"
Pr votre salut éthique, Vilani sur Séralini.
</t>
  </si>
  <si>
    <t>Bravo à l'équipe @EnvoyeSpecial pour votre courage, malheureusement vues les réponses ci-dessous, la vérité éclatera que quand il sera trop tard. Notre seule chance c'est que les pro-pesticides avalent quelques bidons de glyphosates ou autres produits non dangereux...</t>
  </si>
  <si>
    <t>Je vis 7 mois de l'année avec des paysans. Dans ces histoires sur le #glyphosate aucun n'est interrogé. Les médias propagent des idées sans aller faire la moindre enquête chez les personnes concernées de peur de salir leurs petits escarpins !</t>
  </si>
  <si>
    <t>Notre seule chance c'est que les pro-pesticides avalent quelques bidons de glyphosates</t>
  </si>
  <si>
    <t>Il ne vous viendrait pas à l'idée que les détracteurs de votre sujet sur le glyphosate puissent juste être des citoyens concernés par les faits scientifiques et la pensée rationnelle, plutôt que des trolls à la solde de Monsanto ? Revoyez votre copie.</t>
  </si>
  <si>
    <t>Bravo pour cette émission ça fait du bien qu on nous dise la vérité</t>
  </si>
  <si>
    <t>Je précise que je suis en train de me forger mon avis. Après la diffus° de votre reportage je me suis beaucoup renseigné sur le sujet et vos réponses aux critiques me semblent un peu maladroites. Pk ne pas faire une émission réponse afin d'éclaircir ces points avec des debunkers?</t>
  </si>
  <si>
    <t>Illustrateur</t>
  </si>
  <si>
    <t>Vous êtes des sensationnalistes. Votre article le pouve.
Le seul but de votre émission est l’audience. Vous vous foutez bien « d’informer le public ».
Un verdict judiciaire n’a aucune valeur scientifique.
Vous n’avez manifestement jamais eu le moindre cours de toxicologie.</t>
  </si>
  <si>
    <t>Vous en remettez une couche , plutôt que faire profil bas ! Bravo le service public de l info ! Merci pour l utilisation de nos impôts ! démagogie et marchands de peurs il est indispensable qu une autorité sanctionne ce qui est contraire aujournalisme a son éthiqueet déontologie</t>
  </si>
  <si>
    <t>Marchands de peur</t>
  </si>
  <si>
    <t>""Toutes les études sont controversées et les avis sont assez différents"."...
Merci pour ce fou rire.</t>
  </si>
  <si>
    <t>"Si nous avions fait le même test il y a 50 ans, avant l’invention du glyphosate, les taux auraient tous été de zéro."
J'avoue que celle là, tout autant que de dire qu'il n'existe pas de seuil dans les urines, ça m'a bien fait marrer... Ça c'est de l'argumentation solide :)</t>
  </si>
  <si>
    <t xml:space="preserve">Attention @EnvoyeSpecial je suis un troll de Monsanto qui suis grassement payé pour faire ce genre de vidéo #complot CHALLENGE !!! JE BOIS 400G DE GLYPHOSATE !!! (OU PAS...)
</t>
  </si>
  <si>
    <t>vidéaste</t>
  </si>
  <si>
    <t>Pitoyable, @EliseLucet et @EnvoyeSpecial !
Le résultat de votre propagande malsaine !</t>
  </si>
  <si>
    <t>Si pour vous, "science = intox", il serait temps de songer à arrêter définitivement le journalisme. Ou éventuellement à vous cantonner aux ragots/people.</t>
  </si>
  <si>
    <t xml:space="preserve">"ou encore d’une consoeur, déjà prise en flagrant délit de désinformation sur la question des pesticides".
Et il disait quoi le CSA 🕵️‍♂️ sur une émission d'@EliseLucet 🤔?
🔽🔽
https://www.csa.fr/Arbitrer/Espace-juridique/Les-textes-reglementaires-du-CSA/Les-decisions-du-CSA/Emission-Cash-investigation-du-2-fevrier-2016-intervention-aupres-de-France-Televisions …
</t>
  </si>
  <si>
    <t>Vous voulez dire : "Il faut sauver le soldat @EnvoyeSpecial pris en flagrant délit d'#infox" 🙄</t>
  </si>
  <si>
    <t>Romancière</t>
  </si>
  <si>
    <t>Le coup des trolls de Monsanto et le coup de Marcel Kuntz "chercheur controversé", en introduction, vous êtes vraiment pourri de chez pourri. Je ne lis pas plus loin, vous me faites vomir.</t>
  </si>
  <si>
    <t>vos insinuations sur le fait que vos détracteurs seraient manipulés par monsanto sont tout simplement à gerber et indignes de journalistes dignes de ce nom. J'espère sincèrement que vous allez vous prendre une plainte en travers de la figure.</t>
  </si>
  <si>
    <t>Le complice est à rechercher auprès ds affairistes ki tiennent le ministère français de l'agriculture:comment se fait-il que MOSANTO (USA) impose la liste de ses semences, GÉNÉTIQUEMENT MODIFIÉES, pouvant être achetées par les producteurs, agriculteurs,paysans??
Bio où es tu???🤔</t>
  </si>
  <si>
    <t>(liens vers Envoyé Spécial et Glyphosate: l'escalade de l'intox)</t>
  </si>
  <si>
    <t>C'est touchant, mais est-ce bien scientifique ?</t>
  </si>
  <si>
    <t>Vous avez lu un peu plus bas ce que vous brassez avec vos conneries ?</t>
  </si>
  <si>
    <t>" Si nous avions fait le même test il y a 50 ans, avant l’invention du glyphosate, les taux auraient tous été de zéro" 
Lol c'est quoi cet argument bidon. Si vous aviez fait le test du nombre de tweets d'elise Lucet ya 50 ans ça aurait fait zéro aussi, et donc ?</t>
  </si>
  <si>
    <t>vous êtes une insulte à la science</t>
  </si>
  <si>
    <t>Vous êtes juste une insultes à la science et une Ode au sophisme, le compost où pousse les théories du complots et la désinformation!</t>
  </si>
  <si>
    <t>Votre réaction est un véritable cancer et ça c'est pas une intox! 
Comment pouvez-vous remettre en cause  la communauté scientifique. Honte à vous.</t>
  </si>
  <si>
    <t>Véritable cancer</t>
  </si>
  <si>
    <t>Vous êtes des menteurs.
Des manipulateurs.
Des populistes.
Nommez UN SEUL scientifique qui prouve vos thèses ?
Aucun. Vous êtes la porte ouverte au faschisme.
Honte à vous.
Honte aux politiques et aux journalistes qui par leur silence vous soutiennent.</t>
  </si>
  <si>
    <t>Vous êtes des manipulateurs</t>
  </si>
  <si>
    <t xml:space="preserve">https://www.facebook.com/seralini.fr/photos/a.2223574764567334/2269703159954494/?type=3 …
</t>
  </si>
  <si>
    <t>Vous êtes vraiment des rigolos @EnvoyeSpecial.
Vous comprenez vraiment rien je crois ou pas tout.
Glypho ou AMPA ? Vous répondez pas
Jardinier avec un masque anti-poussieres 😂 c'est vrai que le glyphosate poussière beaucoup</t>
  </si>
  <si>
    <t>Même vos "réponses" sont des cas d'écoles de sophisme (ad personam / épouvantail). C'est dire le niveau de l'émission.
Si seulement vous pouviez reconnaitre que votre émission n'avait rien d'équilibré, et que vous vous êtes fait porte parole des lobbies… anti glypho.</t>
  </si>
  <si>
    <t>Honte du journalisme</t>
  </si>
  <si>
    <t>Vous êtes la honte du journalisme. Tout ce qui vous déplaît, ce qui vous contredit ou doute, est taxé d’intox ou de fausses nouvelles. La paille. La poutre.</t>
  </si>
  <si>
    <t>Non mais sérieusement arrêtez de vous enfoncer c’est lamentable. Reconnaissez avoir produit un documentaire de désinformation absolument honteux, plutôt que de défendre l’indéfendable.</t>
  </si>
  <si>
    <t>Lamentable</t>
  </si>
  <si>
    <t>Bonjour @EnvoyeSpecial ce que vous appelez "Intox" on était pour la majorité argumenté, documenté et sourcé. Pour montrer votre bonne foi faites un debunkage en régle svp. Pas une photo avec argument "at populum"... ça ne trompe pas. En attendant l'erreur est dans votre camp.</t>
  </si>
  <si>
    <t>Ce détail important, le risque avéré ou pas, qui est à la base de la peur du glyphosate. Mais l'émission s'appuie sur le fait que le risque est certain, donc le reportage est orienté et partisan, il occulte l'état des connaissances. La peur c'est plus vendeur, Ici un peu de vulgarisation comme complément, afin de comprendre https://www.youtube.com/watch?v=P8OcEwKtKZk</t>
  </si>
  <si>
    <t>Artiste</t>
  </si>
  <si>
    <t>c'est bien de dénoncer tous ces assassins de la nature qui sont prêts à tuer toute vie ( y compris les nôtres) pour gagner 3 thunes... triste monde irresponsable…</t>
  </si>
  <si>
    <t>Réactions reçues</t>
  </si>
  <si>
    <t>Assassins</t>
  </si>
  <si>
    <t>Encore un sujet orienté par Madame Lucet. Il est assez facile de jouer avec les gens lorsqu'ils n'ont que très peu de connaissance sur le sujet. En tant qu'ingénieur agronome je regarde avec intérêt votre reportage. Malheureusement, comme à chaque fois, il est faussé par des arguments qui vont à l'encontre même de la base de l'agronomie. Par exemple, l’agriculteur bio est obligé de labourer son champ pour faire face aux adventices, la labour a des conséquences considérables sur la biodiversité. (regarder le reportage ci-joint, regarder à la minute 10.45)
Je dis juste que le problème du glyphosate est bien plus complexe que Madame Lucet veut l'affirmer.
Prenez le sujet dans sa globalité, il s'agit de la nature et de la science, le problème ne peut pas se résoudre par une loi votée du jour au lendemain.
https://www.youtube.com/watch?v=K7wbDr_P8NU&amp;t=822s</t>
  </si>
  <si>
    <t>Ah! Le gly "faux test"</t>
  </si>
  <si>
    <t>J'aurais aimé que les glyphotests soient faits sur des agriculteurs bretons, là où le taux de SLA est plus important qu'ailleurs en France. On parle beaucoup du cancer, quand est ce qu'une étude sérieuse sera faite en France sur l'incidence glyphosate-maladies neuro-dégénératives, et notamment maladie de Charcot ?</t>
  </si>
  <si>
    <t>Pourquoi ne pas avoir évoqué la possibilité d un desherbant bio " Osmobio" créé par des bretons et impossible de l homologuer. Émission paru sur France 3</t>
  </si>
  <si>
    <t>Je suis agriculteur conventionnel et j en ai marre que l on nous voit que comme des pollueurs, du glypho j en utilise maxi 1,5l par hectare et par ans bien loin des 500l utiliser par jour par le jardinier américain malade, je ne le pulvérise pas sur les cultures que je récolte, contrairement au Soja que l on importe des usa ou du Brésil , c est plutôt de la que vient le glypho que l on retrouve dans les prise de sang. Alors oui je pollue mais j essaye de faire attention et de reduire ma consommation de produits phyto. mais g pa l impression de polluer plus que les dizaine d avions de lignes qui passent chaque jour au dessus de ma ferme rempli de bobo ecolo.........</t>
  </si>
  <si>
    <t>Bobo écolo</t>
  </si>
  <si>
    <t>ça me fait du bien de voir 1 bio et 1 conventionnel se parler et échanger et partager ensemble...ancien salarié viticole en reconversion professionnelle...persuadé de l'absurdité du conventionnel ( et pas pour des arguments dits de parisiens bobos je suis en pleine campagne rurale déshéritée ) je m'attache à convaincre les pros conventionnels en étant "avec" plutôt que "contre".</t>
  </si>
  <si>
    <t>L'agriculteur prônant l'utilisation du glyphosate est vraiment une caricature. Qu'il ne vienne surtout pas se plaindre s'il tombe malade</t>
  </si>
  <si>
    <t>Qu'il ne vienne pas se plaindre s'il tombe malade</t>
  </si>
  <si>
    <t>Puéricultrice</t>
  </si>
  <si>
    <t>Les consommateurs sont ils tous prêt à payer le prix du bio ? Comment fait ton pour donner a manger a tous le monde ??? Car les rendements en bio sont divisés par 2 voir 3.
A ton déjà analysé des aliments bio? Ils sont peu être toxiques, bourré de maladies, champignons....</t>
  </si>
  <si>
    <t xml:space="preserve">  </t>
  </si>
  <si>
    <t>bonsoir, au vu des éléments il faudrait trouver une alternative biologique au glyphosate. la question du glyphosate pose obligatoirement la question des semences bio interdites pour le seul bénéfice de mosanto...</t>
  </si>
  <si>
    <t>Le problème du labour c'est que ça cause l'érosion des sols, aussi un gros problème écologique.</t>
  </si>
  <si>
    <t>j'aurais été curieuse de savoir si des analyses d'urines ont été faites sur des personnes qui mangent uniquement du Bio ! ça pourrais être intérressant !! Le glyphosate n'appartient pas uniquement au monde des paysans !!</t>
  </si>
  <si>
    <t>Je me bats depuis des années contre le minimum de protection des riverains face aux herbicides mais sans succes. 
J ai été atteinte d un lymphome, mon petit voisin aussi... nous habitons a proximité d un champ "empoisonné" et rien n est fait pour nous proteger, meme pas les jours ou heures d epandage</t>
  </si>
  <si>
    <t>N'oubliez pas que Monsanto est responsable de la disparition des insectes et par conséquences des oiseaux de plaines et de bois.</t>
  </si>
  <si>
    <t xml:space="preserve"> j' aurai aimé savoir le taux de glyphosate des 2 cultivateurs qui ont bien voulu participer à l 'émission. l'ont ils fait ? </t>
  </si>
  <si>
    <t>il aurait été intéressant de comparer le taux de glyphosate de Vincent et Olivier</t>
  </si>
  <si>
    <t>Les volontaires présentent une contamination par le glyphosate de 1,25 microgramme par litre (µg/l) en moyenne, soit « 12,5 fois la concentration maximale admissible pour un pesticide dans l’eau », selon le rapport de Générations futures. Sa coordinatrice, Nadine Lauverjat, réclame l’application du « principe de précaution » et l’arrêt de la vente de ce pesticide, classé « cancérogène probable » depuis mars 2015 par l’Organisation mondiale de la santé (OMS).
Voilà maintenant vous le savez .... 😥</t>
  </si>
  <si>
    <t>la betise humaine atteint son paroxysme via cet agriculteur pro glyphosate il est consternant.. il est pas au courant que les terres ne sont plus fertiles à force de les asperger de tous leurs produits toxiques. Cela fait 50 ans que le glyphosate a immergé nos terres... les veritables agriculteurs sont des gens qui aiment et respectent leur terres qui vivent en harmonie avec elle et qui cherchent à comprendre comment elle fonctionne... voila quant on laisse des imbeciles orgueilleux et simplets qui vont dans la facilité... cet homme ne pense qu'à lui meme...j 'espere que la vie va se charger de lui montrer le sens des choses vraies...</t>
  </si>
  <si>
    <t>Imbéciles orgeilleux et simplets</t>
  </si>
  <si>
    <t xml:space="preserve"> Envoyé spécial au delà des impacts potentiels du glyphosate votre reportage témoigne à mon sens d'un scandale démocratique sur l'indépendance de nos élus et députés ! On voit clairement le malaise et la langue de bois des élus de la République sur le sujet du glyphosate ... Pas de preuve scientifique unanime .... Peut-être... et le principe de précaution on en parle ? Quand au Groupe Bayer "pharmaceutique" qui a racheté Monsanto en scandale sanitaire mondial ... Euh c'est quoi la stratégie ? Rendre les gens malades pour ensuite leur vendre des médicaments ????? #jevaisvomir #elusprenezvosresponsabilites #couragepolitique Yvan, pauvre France 😫</t>
  </si>
  <si>
    <t>Je vais vomir</t>
  </si>
  <si>
    <t>Je pense qu’on ne soupçonne pas tout ce qui peut etre manigancé par les industriels pour le fric. 
Un copain agriculteur m’a raconté qu’il a supposé que des graines a mauvaises herbes avaient été mélangées volontairement à son lot de semence. Impossible de se débarrasser de cette plante sans un désherbant spécial, fourni par ce même vendeur de semence...
Et donc dans le même schéma, on peut se poser la question, que cherche à faire Bayer en rachetant Monsanto ?</t>
  </si>
  <si>
    <t>Je vis au Sri-Lanka où le glyphosate a été banni . Hélas, une levée d'interdiction a eu lieu en mars 2018. Dans les plantations de thé et d'hévéas on peut désormais utiliser à nouveau le glyphosate. Suis très en colère.</t>
  </si>
  <si>
    <t xml:space="preserve"> vous jugez sans connaitre . l'agriculture conventionnel a bien changé en 50 ans et on utilise les produits en petites quantités afin de limiter leurs utilisations. Mais les médias oriente les sujet comme dans toute les professions qui passent dans ces émissions.</t>
  </si>
  <si>
    <t>bravo pour vos reportages, mais pourriez-vous aussi vous intéresser aux autres produits phytosanitaires, qui risquent d'être encore plus utilisés quand le glyphosate ne le sera plus?</t>
  </si>
  <si>
    <t>VOTRE MINISTRE DE L AGRICULTURE A TOUT FAUX!!! Notre ministre belge est certainement aussi courageux SI PAS PLUS COURAGEUX que lui concernant le glyphosate!! Petit à petit, la Belgique aussi l'interdit sur SON territoire!! https://www.rtbf.be/.../detail_la-vente-du-roundup...</t>
  </si>
  <si>
    <t>Contre l'émission et le glyphosate</t>
  </si>
  <si>
    <t>Dernière info elise lucet aurait reçu des actions de bayer suite a son émission sur le glyphosate car l interdiction du glypho en Europe permettra la vente de leur nouvelle herbicide</t>
  </si>
  <si>
    <t>Très bon reportage, mon seul regret est que vous ayez affirmé à plusieurs reprise qu'il n'y avait pas encore d'alternative au glyphosate, or c'est faut. L'entreprise Osmobio à déjà mis au point depuis quelques années un desherbant écologique or ils attendent encore et toujours leur autorisation de mise sur le marché. Dommage de ne pas avoir été gratter un peu sur ce sujet.</t>
  </si>
  <si>
    <t>Le principe de précaution au vue des Monsanto papers devrait suffire au retrait du glyphosate. Et encore un bel exemple de l'incompétence du gouvernement actuel. Travers, De Rugy, une belle brochette de têtes creuses 😒🙉</t>
  </si>
  <si>
    <t>Pourquoi dans ce reportage on ne n'entend que dire Monsanto et non pas Bayer-Monsanto ???? C'est quand même comme cela que s'appelle la firme maintenant si je ne me trompe pas....</t>
  </si>
  <si>
    <t>Critique très superficielle du reportage</t>
  </si>
  <si>
    <t>regarder:https://www.facebook.com/Agriculture.Environnement/videos/1932479923470212/?t=0</t>
  </si>
  <si>
    <t xml:space="preserve"> il y a de vrai journaliste quand même qui font vraiment de l'investigation</t>
  </si>
  <si>
    <t>On va tolérer encore longtemps qu’Elise Lucet puisse intoxiquer l’opinion sur une chaîne publique, à une heure de grande écoute? Si un idiot raconte n’importe quoi sur LeMedia, AJ+ ou YouTube ça ne dérange pas, c’est la liberté d’expression et ceux qui fréquentent ces médias savent à quoi s’attendre. Mais on attend des grandes chaînes TV un tant soit peu de sérieux et de responsabilité. On ne tolèrerait pas des propos approximatifs sur des sujets sensibles comme l’avortement, l’homosexualite ou de grands massacres historiques. Ici que dalle, la dame produit sans cesse ses reportages putassiers bourrés d’infox, et il ne se passe rien, personne ne bouge. Elle est même vue comme compétente et courageuse! Le tout sur une chaîne d’Etat.</t>
  </si>
  <si>
    <t>Reportages putassiers</t>
  </si>
  <si>
    <t>Trace de glypho, suffit de chercher d'ou viennent les protéines, et surtout le soja qui provient outre atlantique, du bon soja ogm résistant au roundup. c'est bon tout ces protéines importés et ce sportif qui se trouvre surpris d'en avoir dans les urines plus que les autres. on fait parler des artistes et pas un mot des sientifique de l'INRA qui on réalisaient un rapport de 90 p sur le sujet.</t>
  </si>
  <si>
    <t xml:space="preserve">GLYPHOTEST d'envoyé spécial : Pour une mère dont l'enfant de 5 ans,qui MANGE à la CANTINE,de la viande IMPORTEE &amp; des plats préparés à base de viande d'animaux issus d'élevages industriels,nourris aux OGM (aspergé de ROUNDUP) se retrouve avec 3 fois PLUS de glyphosate dans les urines qu'elle !
Pour la Coordination rurale le combat à mener est plutôt en direction des traités d'accords de libre-échange et leur multiplication qui entraînent "une augmentation des importations de viande ; cette viande qui a voyagé et donc produit du CO2, qui ne correspond pas à nos standards de production et qui présente des traces, parfois élevées, de molécules interdites en France".
https://www.midilibre.fr/.../les-agriculteurs-de-la...
</t>
  </si>
  <si>
    <t>c'est de la propagande bien fabriqué. Meme la mere de famille qui louppé son enfant c'est Monsanto c'est fort ca</t>
  </si>
  <si>
    <t>Un jardinier épand 500 l de glyphosate par jour, dans l'hypothèse ou on utilise le glyphosate à 2 l/ha, cela voudrait dire qu'il traite 250 ha par jour, je n'imagine pas la taille de l'école, et pour info la moyennes des exploitations en France est de 54 ha. C'est superman ce jardinier. La parcelle traité dans le reportage fait environ 10 ha, imaginez....</t>
  </si>
  <si>
    <t>Propos profondément irrespectueux pour les malades…</t>
  </si>
  <si>
    <t>Le jour où la France crevera la dalle et que l on ramènera encore plus de produits du Brésil ou autres qui sont des pays sans règles phytosanitaires et autres, les gens diront finalement l'agriculture chez nous c'était pas si mal, mais malheureusement il ne sera trop tard! Nous sommes l un des pays les plus sains du monde , y a qua regarder notre espérance de vie qui augmente, cela vient bien de la qualité de notre nourriture!</t>
  </si>
  <si>
    <t>Nos gouvernants impuissant sont à vomir, cet enfant est d'une lucidité terrifiante, plus aucune humanité dans ce monde de psychopathes avides d'argent . Ces assassins sont la honte de notre monde moderne.ceux qui laisse faire ne sont pas humain.</t>
  </si>
  <si>
    <t>On marche sur la tête.
Pauvre monde 
Pauvre France 
Élus corrompus et santé financière avant humaine.
😔😔</t>
  </si>
  <si>
    <t>Corrompus</t>
  </si>
  <si>
    <t>Bravo Mathieu !!!
On voit bien que le consommateur est loin de la réalité de ce qui se passe vraiment et ne savent même pas qu'ils mangent des OGM tous les jours alors que nous n'en produisons pas en France... Puisque interdits... Nous sommes un des seuls pays où la sécurité alimentaire est la meilleure....</t>
  </si>
  <si>
    <t xml:space="preserve">https://mobile.francetvinfo.fr/.../le-glyphosate-est-il...
</t>
  </si>
  <si>
    <t>Merci pour la qualité de vos investigations !</t>
  </si>
  <si>
    <t>Et le sol dans tout ça, on en parle? 
Pourquoi parle-t-on uniquement du glyphosate (en dehors de raisons "politiques" liées à Monsanto) et si peu des fongicides et des insecticides qui sont dix fois plus dangereux et dont les conséquences sont bien plus néfastes sur la vie du sol? Le labour que l'on voit chez cet agriculteur bio a des conséquences bien plus dramatiques pour la planète (pas pour notre santé certes) que le glyphosate. Il empêche tous les micro-organismes, champignons, vers de terres de vivre et de faire leur travail. Il détruit la capacité de rétention d'eau du sol, laisse la matière organique et le carbone partir vers les océans. L'exposition du sol nu au soleil et à ses ultra-violets le stérilise littéralement. Si le glyphosate nous empoisonne, la charrue est le poignard qui assassine le sol et la terre. Pourquoi ne parle-t-on pas des autres pistes qui s'ouvrent comme le semis direct sous couvert végétal où l'on enrichit les sols en carbone permettant à la micro biologie de se remettre en place plutôt que de les détruire? Pourquoi critique-t-on autant la viande alors que des herbivores élevés uniquement sur herbe avec une bonne rotation peuvent très efficacement régénérer aussi les sols et stocker du carbone toute l'année en limitant les exportations de matière organique? Ne serait-ce pas uniquement la viande de feedlot, d'élevage en batterie qu'il faudrait attaquer? Le bio actuel ne serait-il pas axé principalement sur notre santé et pas assez sur celle de la planète? Le Bio actuel est-il vraiment écologique? Ne serait-il pas temps de s'occuper plus en détails et en profondeur de ces questions?</t>
  </si>
  <si>
    <t>Vraiment un danger imminent...qui menace la santé publique !</t>
  </si>
  <si>
    <t>"Pour des raisons de droits, cette vidéo n'est pas disponible depuis votre position géographique"... Grrrr… Dommage ! 😡</t>
  </si>
  <si>
    <t>Tourisme</t>
  </si>
  <si>
    <t xml:space="preserve">https://francais.rt.com/.../55741-ogm-glyphosate-que-nous...
</t>
  </si>
  <si>
    <t>https://www.youtube.com/watch?v=YYhMKh6TyCg</t>
  </si>
  <si>
    <t>Veja que pena : Pour des raisons de droits concédés à France Télévisions, cette vidéo n'est pas disponible depuis votre position géographique.</t>
  </si>
  <si>
    <t>Qu'elle est la molécule que vous avez recherché dans les analyses d'urine du glyphotest ? Ce n'est certainement pas du glyphosate , à moins que les volontaires en est bu avant, ce qui m'étonnerais . Il serait intéressant que vous publiez les résultats du test !! Est ce que la molécule est de l'AMPA ?</t>
  </si>
  <si>
    <t xml:space="preserve"> Pourquoi vous n'avez pas parlé du dosage d'utilisation de chacun des intervenants applicateur, ainsi que des quantités de bouillie utilisé?</t>
  </si>
  <si>
    <t>Merci à vous pour cette émission si intéressante et pour toutes les autres !</t>
  </si>
  <si>
    <t>Excellent reportage ! Bravo !! A quand le même sur les compteurs Linky, Gazpar et Aquarius ? Un sujet explosif à creuser ++++</t>
  </si>
  <si>
    <t xml:space="preserve"> il faut savoir que 90% du soja dans le monde est OGM c'est-à-dire pulvérisé par du glyphosate, le Colza et le maïs aussi . alors quand France les OGM sont interdits, nous n'utilisons le Glyphosate seulement sur les plantes que nous ne consommons pas et les animaux non plus .Alors je ne doute pas que rien que le fait d'en avoir dans le sol peut faire que l'on en retrouve dans les urines, mais avant cherchons dans les eaux potables pour savoir s'il y a des traces 
Alors vous pourrez dire qu'il faut vraiment arrêter en France ce produit. je suis persuadé que la plus grande intoxication vient des produits importés idem pour la nourriture des vaches le soja pulvérisé au Roundup importé que l'on donne à nos vaches est très nocif déjà pour elle, et aussi pour nous . Nous venons d'apprendre que le maïs importé d'Ukraine et aussi OGM 
Je vous rappelle que L'Europe a conclu un accord d'importation de protéines avec les USA 
Nous devons tout faire pour nous en passer c'est sur , mais il manque de moyen , et en plus le consommateur en grande majorité ne voit que le prix alors il achète les produits importés 
Quand on me demande ce que je fais dans la vie, je ne dis plus je suis agriculteur, je participe à 90% de votre santé, elle dépend de ce que vous mangez. Alors vous avez intérêt à ce que je gagne bien ma vie , histoire que je prolonge un peu plus la votre ! 
Face au CETA je ne peux pas résister, désolé vous allez mourir un peu plus vite #FaireFrance</t>
  </si>
  <si>
    <t>Interdire le glyphosate en europe une chose, mais les éleveurs français avec leur prétendue "viande française" continuent d'importer des millions de tonnes de soja transgénique ( et pleins de glyphosate ) d’amerique du sud pour nourrir les animaux…</t>
  </si>
  <si>
    <t>Développeur</t>
  </si>
  <si>
    <t>J'aime cette émission</t>
  </si>
  <si>
    <t>BAYER vendront des produits de chimiothérapie pour soigner ce que le glyphosate aura détruit chez l’humain ! 😡🤬
Nos politiques/certains scientifiques touchent tellement d’argent que si le citoyen ne se révolte pas rien ne changera ! 
Et la justice pour Théo ?</t>
  </si>
  <si>
    <t>J' étais pas à l'aise quand je mangeais mon macdo devant le reportage hier</t>
  </si>
  <si>
    <t>Ce qui est scandaleux c'est qu'une mère enceinte se permet de pulvériser de l'herbicide pour son loisir alors que tout est écrit sur le bidon. Une binette aurait évité sûrement les problèmes de son enfant.</t>
  </si>
  <si>
    <t xml:space="preserve"> A quoi ça sert de faire des prélèvements ? si on est pas "encore" en mesure d'interpréter les résultats? 😕</t>
  </si>
  <si>
    <t>Je suis étonnée de la publication et de l'interprétation du taux de glyphosate faisant penser aux personnes testées que celles qui ont les taux les plus élevés ont un risque majoré alors que l'on ne connaît pas les valeurs seuils.De l'inquiétude non étayée... D'autre part le dosage effectué sur un échantillon urinaire est dépendant de la diurèse de chacun qui fait que les dosages de glyphosate peuvent variées .Quelle méthode pour doser ,résultats exprimés avec quelle unité, pourquoi dosage dans un laboratoire allemand et non français ? Je suis d'accord pour arrêter l'utilisation du glyphosate mais on n'a pas le droit d'inquiéter avec les taux de glyphosate dans les urines . MCZ biologiste</t>
  </si>
  <si>
    <t>Médical</t>
  </si>
  <si>
    <t>Controleur de gestion</t>
  </si>
  <si>
    <t>Biologiste</t>
  </si>
  <si>
    <t>En même temps ça va pas nous réconcilier avec les politiques, c'est à vomir !</t>
  </si>
  <si>
    <t>Irrespectueux pour les victimes…</t>
  </si>
  <si>
    <t xml:space="preserve">Pas simple!
</t>
  </si>
  <si>
    <t xml:space="preserve"> Pourquoi dire que la seule alternative au glyphosate est le labour ou l'arrachage manuel des "mauvaises" herbes. Pourquoi ne pas aborder la permaculture qui ne prône ni pesticides/herbicides, ni labour et qui nécessite bcp moins de travail que le bio ou même la culture avec pesticide ?</t>
  </si>
  <si>
    <t>Attaque les deux</t>
  </si>
  <si>
    <t>Je ne comprends pas les agriculteurs qui continuent à l'utiliser! Sri Lanka en on mit fin... la France pas avant 2021 !! Ce gamin m'a bouleversé je pense que le Ministre aussi était ému... il y a d'autre alternative... oú est le but de ne pas l'interdir dessuite...la France a elle un contrat avec Bayer Mossanto ???? 😑😏🤔☹</t>
  </si>
  <si>
    <t>Merci Elise Lucet
Continuons
Ne lachons rien
Notre vie et celle de nos enfants en depend.
Des proces voila l une des solution.
Groupon nous pour leur colle des proces et mettre le nez dedans a tous ses politiciens corrompu et a la botte des lobiings
Le scandale du 22 eme siecle
Il est plus que temps de reagir</t>
  </si>
  <si>
    <t>Ça me fait doucement rire de s'en prendre au glyphosate il y a aussi les fongicides et les insecticide pourquoi on en parle pas de ça....🤔🤔 et pourquoi on ne parle pas des grands maraîchers qui produisent soi-disant des produits bio tout en utilisant presque tous ces produits mais bien sûr à faible dose.....et qui passe le ritovateur (grand motoculteur à fraises )qui détruit la faune, toutes ses manoeuvres il ne faut surtout pas en parler .....Mdr 😂😂</t>
  </si>
  <si>
    <t>Pendant que l’Europe se chamaille et discrédite son agriculture, les Amerlocs rigolent et se préparent à gaver nos assiettes de protéines OGM bourrées de glypho. Pauvre continent.</t>
  </si>
  <si>
    <t>Je voudrais dire que l'émission était intéressante sur le Glyphosate. Une remarque quand même : Il est dommage que l'agriculteur "bio", n'ait pu signaler à son collègue que l'épandage sur la Phacélie était interdit (plantes mellifères), car les abeilles butinent ces plantes. Je n'imagine pas la mortalité des abeilles après le passage du tracteur dans le champ. Les agriculteurs conventionnels n'en ont rien à faire de l'écosystème, cet agriculteur aurait pu se poser la question s'il n'y avait pas de risque pour biodiversité.</t>
  </si>
  <si>
    <t>Les agriculteurs conventionnels n'en ont rien à faire</t>
  </si>
  <si>
    <t>L'homme est il a ce point bête qu'il détruit sa propre terre ? Et que dire des pbs de santé ? Qu attendons nous pour réagir? Pourquoi les hommes qui nous gouvernent ont ils changer leur fusil d'épaule ?</t>
  </si>
  <si>
    <t>La question ne doit pas être "faut il interdire le glyphosate en France ?" mais plus tôt. " faut t'il interdire tous les produits ayant été en contact avec le glyphosate ? Le problème n'étant pas que français.</t>
  </si>
  <si>
    <t>Bonne enquête qui prouve que chez les "scientifiques" comme ailleurs tous ne sont pas toujours irréprochables et DANS LES DEUX CAMPS.
Cependant je me pose des questions :
Les cancers "imputés au glyphosates sont de trois types :
adénomes, hémangiosarcomes et lymphome non hodgkinien
1 - Y a -t-il dans les personnes qui ont effectué des analyses positives des cas de cancers dû aux glyphosate ?
2 - d'où vient cette présence de glyphosate dans les analyses ?
L'alimentation et le plus probable, donc pourquoi aucune analyse n'a été faite sur leur alimentation qui pour beaucoup est certainement "Bio".
3 - on sait que certains agriculteurs et plus spécialement des céréaliers traitent en plein champ au glyphosate en fin de maturité pour hâter la récolte et diminuer ainsi leurs frais de séchage des grains.
Le glyphosate n'a pas dans ce cas là le temps de se dégrader et se retrouve dans les graines et les farines. Cet usage du glyphosate est-il interdit ?
3 - le jardinier Dewayne Johnson a été exposé sans protection à de FORTES DOSES et pendant de LONGUES DURÉES au glyphosate. Or le Paracétamol, par exemple et comme de très nombreux autres composés chimiques, peut être mortel a forte dose.
Donc pour finir votre émission est certes très bonne mais ne peut pas conclure scientifiquement sur la dangerosité du glyphosate.
Pour d'autre herbicides comme l'atrazine utilisée avant le glyphosate, il est clair qu'il sont toxique, rémanents et polluant.</t>
  </si>
  <si>
    <t>Madame Elise LUCET, je pense qu'un scandale sanitaire est aussi en train de se passer en charente, plus précisément dans la zone de production du Cognac. Nous déplorons de plus en plus de cas de cancers chez des individus jeunes (agés entre 30 et 45 ans) et de plus en plus de problèmes de fécondité. Nous avons tous dans notre entourage des amis ou de la famille qui connaissent ces problèmes et je trouve que c'est vraiment exponentiel depuis une dizaine d'années. Je pense que les générations des années 70 au début des années 90 ont été exposées à des tonnes de poison. Pourriez-vous consulter les chiffres des hôpitaux d'angoulème, Poitiers et Bordeaux concernant le traitement des malades de ces générations et natifs de cette zone géographique s'il vous plaît ?</t>
  </si>
  <si>
    <t>Dehors Bayer, Monsanto...et tous les complices, les destructeurs, les pollueurs, 🤮🤮🤮🤮🤮</t>
  </si>
  <si>
    <t>Destructeurs</t>
  </si>
  <si>
    <t>Il ne faut pas désavouer le president.....tout est dit
....</t>
  </si>
  <si>
    <t>tag d'ami</t>
  </si>
  <si>
    <t>https://www.facebook.com/.../a.16765.../2262842864040276/…</t>
  </si>
  <si>
    <t xml:space="preserve">Dommage que vous n'ayez pas parlé d'un produit de la dégradation du glyphosate : l'AMPA (https://en.wikipedia.org/wiki/Aminomethylphosphonic_acid
</t>
  </si>
  <si>
    <t>https://www.france24.com/.../20170512-element-terre…</t>
  </si>
  <si>
    <t>Merci Élise Lucet de dénoncer ces assassins et leurs bras armés</t>
  </si>
  <si>
    <t>assassins et leurs bras armés</t>
  </si>
  <si>
    <t>Triste Réalité…</t>
  </si>
  <si>
    <t>Elise présidente de la Republique. Voila un vrai changement porteur d’espoir et qui rendrait confiance au pouvoir !</t>
  </si>
  <si>
    <t xml:space="preserve"> est ce que le glyphosate est répandu chez nous ?</t>
  </si>
  <si>
    <t>L'agriculteur conventionnel est consternant...Aucun argument, il s'est ridiculisé le pauvre... Heureusement que l'autre était hyper bienveillant..</t>
  </si>
  <si>
    <t>Il s'est ridiculisé le pauvre</t>
  </si>
  <si>
    <t>la rencontre entre les 2 agriculteurs interessante et a débouché sur une amitié !</t>
  </si>
  <si>
    <t>(mignon)</t>
  </si>
  <si>
    <t>Les agriculteurs français sont prêt à jouer le jeu… Si les consommateurs ne veulent plus de produits chimiques nous apprendrons à nous s’en passer et essaierons de travailler sans… Mais pour cela il faut que l’État et les industriels soient de la partie car si c’est pour produire sans produits chimiques ac des rendements moindres et voir nos matières premières concurrencées avec des produits agricoles importer d’autres pays ne respectant pas les mêmes normes environnementales que nous...</t>
  </si>
  <si>
    <t>Bravo pour toutes ces vérités dévoilées, cela va peut être faire prendre conscience aux gens, le poids des lobbys payer des "têtes" pour mentir... Imaginez les lobbys de l'agroalimentaire pour vous faire croire qu'il faut manger de la viande et boire du lait, ils vous ont bien eu aussi non??</t>
  </si>
  <si>
    <t>Merci madame Lucet.Merci à ce gamin de 11 ans.quelles pensées limpides.
Merci à Dwayne ,vraiment.il en fautd puiser de l'énergie out affronter tout ça.
Merci aux chercheurs,les vrais.
Et à tous les corrompus meurtriers je dis que la roue tourne.ils vont payer tous ces morts.
Faisons couler monsanto.par nos achats,notre consommation et par les trbunaux</t>
  </si>
  <si>
    <t>Lisez jusqu au bout ! Bravo Florian ! je partage c est essentiel !</t>
  </si>
  <si>
    <t>Macron et sa clique aiment l’industrie chimique assassine ./</t>
  </si>
  <si>
    <t>C'est possible de faire la même enquête en france dom-tom svp ? Ile de la réunion 2eme département à utiliser le plus le glyphosate d'après les recherches de france inter</t>
  </si>
  <si>
    <t>Musique</t>
  </si>
  <si>
    <t>Assassine</t>
  </si>
  <si>
    <t>Moi je mange toxique c est très bon. Lol</t>
  </si>
  <si>
    <t>Pourquoi dire que la seule alternative au glyphosate est le labour. Pourquoi ne pas aborder la permaculture qui ne prône ni herbicides, ni labour et qui nécessite beaucoup moins de travail !</t>
  </si>
  <si>
    <t>Bravo les journalistes pour le travail de qualité.</t>
  </si>
  <si>
    <t xml:space="preserve"> Mais incroyable de faire intervenir Seralini dont l’étude bidon sur les OGM a été démonté par tous les scientifiques sérieux. Il est financé par les cabinets d’avocats spécialisés dans les actions contre les grandes firmes.</t>
  </si>
  <si>
    <t xml:space="preserve"> A t'elle fait une enquête sur les lessives ? Regardez dont le journal ouest france .......
https://www.ouest-france.fr/.../la-pollution-au…</t>
  </si>
  <si>
    <t>L'arrêt du glyphosate en France n'empêchera pas les français d'en consommer puisque ce que nous mangeons est international; sauf à s'approvisionner directement chez les producteurs. Idem pour le vrai bio car tout le bio n'est pas produit avec la rigueur française et utilise aussi quelques pesticides dits homologués bio.</t>
  </si>
  <si>
    <t xml:space="preserve"> On trouve du glyphosate dans les urines mais on explique pas les causes, ce reportage est à charge et n' approndit pas les choses pour laisser planer le doute et desinformer l'opinion.
Premièrement les urines servent à éliminer tous les déchets du corps, donc c'est plutôt bon signe d'en retrouver, cela veut dire que l'organisme fait son boulot, ensuite je serais curieux de voir ce qu'il y a à par du glypho, car comme ont dit quand on cherche on trouve et on pourrait être surpris de tous ce que l'on pourrait trouver.
Ensuite il faudrait faire un lien avec toutes ces personnes, leurs modes d'alimentation, lieu de vie etc.
Car comme dit debouze il habite en ville, vu que les villes sont censé ne plus utiliser de glypho il faut voir de ou vien celui qu'il a dans les urines.
Ensuite aucunes alternatives au glypho n'a etait évoqué, tout comme les impasse technique que sont interdiction amènerais.
Les côtés nefastes du labours ne sont pas évoqué, la consommation de fioul et le rejet de carbone tout comme l' erosion.
Enfin les produits importer contenant du glypho auraient du être analyser et comparer a des céréales françaises, la ca serait interessant et ont se rendrais compte que l'on a une des agriculteurs la plus saine au monde</t>
  </si>
  <si>
    <t>Au delà du scandale du Glyphosate, je retiens un système mafieux mis en place par le gouvernement : le whip, littéralement le fouet en anglais. Ce système consiste à instaurer la terreur les menaces, et j'en passe. Bienvenue dans le monde de Macron. La REM est un parti dictaturale ou Macron fait plié à travers cette méthode les députés. Ignoble France. Ignoble président qui menace. Je suis écoeurée</t>
  </si>
  <si>
    <t>Les politiques et les lobbys (mafia) qui sont des chantres béats de la science et du progrés...ça vend bien ça rapporte,on peut dire que la consommation est une belle idéologie ! croire que nous sommes plus intelligents (plus subltils plus forts) que la nature,l'ubris la démesure,et la décadence qui l'accompagne.(cf l'Atlantide de Platon,des démagogues,et des marchands de soupes vont nous dire que c'est bien).</t>
  </si>
  <si>
    <t>lobbys (mafia)</t>
  </si>
  <si>
    <t>Bravo pour ce travail d'investigation Elise Lucet en faveur des consciences.</t>
  </si>
  <si>
    <t>bravo pour ce travail qui va j espere ouvrir les yeux à ces personnes qui ne croient pas à ces effets néfaste et j espere que l agriculteur va comprendre son erreur</t>
  </si>
  <si>
    <t>Comment se fait-il que les politiques n'ont toujours pas interdit ce truc ????</t>
  </si>
  <si>
    <t>Ce mépris de la part de lrem...... comment peuvent ils se regarder dans la glasse et surtout regarder leurs enfants???</t>
  </si>
  <si>
    <t>Elise c'est un sujet faisant partie du "discours victimaire" ou peut etre une "théorie complotiste" visant enlevé toute crédibilité de nos élites... Dirons certains... Produit et commercialisé par les occidentaux. Baaaaaah bravo 
J'adore cette Femme #vraijournalisme</t>
  </si>
  <si>
    <t>N’oubliez pas que les plus gros pollueurs sont les jardiniers du dimanche!!!</t>
  </si>
  <si>
    <t>Monsanto est supérieure au gouvernement donc c'est pas demain que ça sera retiré</t>
  </si>
  <si>
    <t xml:space="preserve"> Emission caricaturale, anxiogène, marque de fabrique d' Elise Lucet et pourtant je l’ai trouvé moins que d’habitude.
Sri Lanka, un pays sans glyphosate, titre trompeur. Le contenu illustre tout ce que je post au-dessous.
la possibilité de supprimer le Glyphosate du jour au lendemain n’est pas si simple. La distorsion de concurrence entre producteurs à l’intérieur et avec d’autres pays est insupportable pour l'agriculture.</t>
  </si>
  <si>
    <t>Caricaturale</t>
  </si>
  <si>
    <t>on parle du cuivre en bio??? ah pardon; la bouillie bordelaise, sa passe mieux!!</t>
  </si>
  <si>
    <t>Pensée vous qu un agriculteur bio n est pas autant nocif pour notre santé et tant donner qu il passent plus de temp avec son tracteur qui est diesel donc nocif donc arrêter de vouloir critiquer le monde agricole conventionnel qui s en eux je ne pourrez pas manger vu que l alimentation bio est deux fois plus cher alors que faut t il faire mourir de faim ?</t>
  </si>
  <si>
    <t>Infirmière</t>
  </si>
  <si>
    <t>Que pensez-vous de ce qui est présenté dans cette vidéo comme une alternative crédible au glyphosate ?
https://www.facebook.com/152571605394628/videos/193156758002779/UzpfSTg2MTkyMDU0NDoxMDE2MTE3NzIxMTExMDU0NQ/?filters=eyJycF9hdXRob3IiOiJ7XCJuYW1lXCI6XCJhdXRob3JfZnJpZW5kc19mZWVkXCIsXCJhcmdzXCI6XCJcIn0ifQ%3D%3D&amp;esd=eyJlc2lkIjoiODYxOTIwNTQ0OjEwMTYxMTc3MjExMTEwNTQ1IiwicHNpZCI6eyI4NjE5MjA1NDQ6MTAxNjExNzcyMTExMTA1NDUiOiJVenBmU1RnMk1Ua3lNRFUwTkRveE1ERTJNVEUzTnpJeE1URXhNRFUwTlE9PSJ9LCJjcmN0IjoibWVkaWEiLCJjc2lkIjoiZDFhMDE4YzIzNzZkZmIzM2M0ZWIwMmM5ODI1MjA5MTYifQ%3D%3D</t>
  </si>
  <si>
    <t xml:space="preserve"> On se boit un petit thé Sri Lankais ?</t>
  </si>
  <si>
    <t>Bonjour Madame Elise Lucet, merci beaucoup pour ce reportage très intéressant. Grace à vous, on apprend que les corrompus ont les bras longs et sont prets à tout pour détruire l'humanité. Malheureusement ils ne sont pas conscients de l'ampleur de leurs actes, car il ne s'agit pas de leur propre famille. .Espérons qu'ils mettront fin définitivement à ce produit dangereux et criminel. Bon courage à vous et à toute l'équipe !</t>
  </si>
  <si>
    <t>Bien de dire les méfaits du glypho mais faudrait aussi comprendre, montrer et expliquer les avantages sur l utilisation du produit dans l agriculture au niveau environnementale et économique</t>
  </si>
  <si>
    <t>arretez avecvotre campagne anti-glyphosate! c'est le meilleur anti mauvaises herbes!!j'enai plus que 500l j'enrecois 3000 bientot! se sont les politiques qui sont contre !!histoire d'argent surement</t>
  </si>
  <si>
    <t>étrange, on dirait un faux compte troll pour se moquer des pro-glypho. Son profil est vide et son propos incohérent.</t>
  </si>
  <si>
    <t>Je suis scandalisée par la pression exercée en interne par le service antifrondeurs des LREM. C'est un fonctionnement sectaire complètement hallucinant. Je pense que ce que vous y montrez sur le double discours des LREM sur le vote contre le glyphosate va faire du bruit !</t>
  </si>
  <si>
    <t>Sectaire</t>
  </si>
  <si>
    <t>Ce de Rugy m'a profondément agacée, il transpirait la mauvaise foi quant à l'heure du vote concernant le glyphosate</t>
  </si>
  <si>
    <t xml:space="preserve"> Bravo à Élise et à son équipe pour ce reportage fort convaincant sur la collusion de l’état et des lobbyistes de Monsanto ! Merci pour votre travail !</t>
  </si>
  <si>
    <t>Le glyphosate est utilisé en pré-récolte, sur de nombreuses cultures (blé, tournesol, colza, orge d'hiver, betterave sucrière) pour accélérer la maturité. Le recours à cette pratique sert à avancer les dates de récolte. En général, le délai du traitement avant récolte à respecter est de 7 jours. Par exemple, en France, certains produits phytosanitaires à base de glyphosate sont homologués pour traiter un blé mûr (destruction de chardon) et le récolter entre 7 et 14 jours après[.
Ces traitements sur cultures proches de la maturité expliquent en partie pourquoi on retrouve le glyphosate dans l'alimentation</t>
  </si>
  <si>
    <t>Et la SNCF dans les plus gros consommateurs en glyphosate vous n en parlez pas??!!
Scandaleux de pointer notre agriculture responsable !</t>
  </si>
  <si>
    <t xml:space="preserve">Comme toujours, émission très intéressante et moins racoleuse que Cash Investigation. UN regret : la dimension économique abordée en touche ultra légère, alors que cela avait été dit clairement au téléphone sonne : peut-on avoir le même résultat économique avec ou sans glyphosate ? C'est à dire : être compétitif en se payant autant.
-si oui, interdisons le glyphosate en France seule, puisque les prix de vente et les bénéfices des agriculteurs seraient identiques
-si non, cela peut vouloir dire que le prix de vente sera plus élevé. Les clients suivront-ils ? Quand on entend les gilets bruns , on peut en douter.
- si nos prix ne sont pas comparables avec ceux des pays "à glyphosate " (Allemagne, Pays-bas, Belgique, Espagne...) l'agriculture française pourra-t-elle survivre, ou mourir guérie ( sans glyphosates... et sans clients) ?
Dommage que cette dimension, qui montre l'importance de l'Europe, n'ait été qu'effleurée. 
Certains diront "YAKA interdire d'importer les produits étrangers "...cela s'appelle la guerre commerciale. On peut le faire quand on ales plus grandes ressources du monde, pas quand on importe le pétrole, le gaz, l'uranium, les ordinateurs, les circuits imprimés, 25 % de chaque Airbus...                                                                                                                                                                                                                                                                                                                                                                                                                                                                                                                                                                                                                                                                                                                                                                                                                                                                                                                                                                                                                                                                                                                                                                                                                                                                                                                                                                                                                                                                                                                                                                                                                                                                                                                                                                                                                                                                                                                                                                                                                                                                                                                                                                                                                                                                                                                                                                                                                                                                                                                                                                                                                                                                                                                                                                                                                                                                                                                                                                                                                                                                                                                                                                                                                                                                                                                                                                                                                                                                                                                                                                                                                                                                                                                                                                                                                                                                     </t>
  </si>
  <si>
    <t>Informatique</t>
  </si>
  <si>
    <t xml:space="preserve"> Merci encore une fois pour cette émission. J'espère qu'elle aura eu beaucoup de téléspectateurs et qu'ils auront apris beaucoup.</t>
  </si>
  <si>
    <t>Que ce soit les fabricants du Glyphosate ou le gouvernement ils se moquent bien de savoir qu'ils provoquent le futur cancer de leurs propres enfants, comme on l'a vu l'argent corrompt même le plus convaincu.🤮</t>
  </si>
  <si>
    <t>C'est marrant l'agriculteur bio qui passe son temps à prôner la vie dans les champs et puis qui retourne et détruit le sol avec le labour</t>
  </si>
  <si>
    <t>Super émission qui nous ouvre les yeux sur une triste réalité. Merci de ces témoignages, enquêtes et mise en lumière de totales incohérences.</t>
  </si>
  <si>
    <t>les nitrites dans la charcuterie sont classés de la même manière que le glyphosate par l' OMS, à bonne entendeur salut</t>
  </si>
  <si>
    <t xml:space="preserve"> Honte aux députés !</t>
  </si>
  <si>
    <t>A propos du glyphotest, il faudrait aller au fond des choses et détailler le régime alimentaire de chacun. Une grande partie des aliments industriels contiennent des céréales d’importation OGM ( résistants glyphosates) traités en plein avec ce produit, contrairement aux céréales françaises . En France, le glyphosate n’est utilisé qu’en inter-culture. Tous cela veut dire que l’interdiction du glyphosate en France n’empêchera pas l’ingestion de cette molécule. Et les contrats de libre échange CEta, tafta, mercosur, etc, ne feront qu’accentuer le phénomène. Voilà toute l’incohérence de nos politiques !</t>
  </si>
  <si>
    <t>Encore une émission qui dérangera ceux qui n'ont pas la conscience tranquille ! restons informés, notre santé en dépend.</t>
  </si>
  <si>
    <t>Élise une battante pour notre jeunesse</t>
  </si>
  <si>
    <t>800 000 TONNES de glyphosate sont épandue chaque année dans le monde !</t>
  </si>
  <si>
    <t>C'est scandaleux ! Je suis choquée et écoeurée par ce que j’ai vu et entendue 🤢🤮 c’est quoi ce pays qui attends 2021 pour arrêter le glyphosate C'est une honte 😈 ils tuent l'avenir de nos enfants 😨😰😨 battons nous pour le faire interdire ✊✊✊.</t>
  </si>
  <si>
    <t>arretez votre ampagne anti-glyphosate!!! c'eszt le meilleur deherbant qui existe! j'en ai plus que 500 l bientot j'en recois 3000 l! se sont nos politiques qui sont contre,histoire d'argent pour vendre autre chose!!!</t>
  </si>
  <si>
    <t>Je souhaiterais être éclairée sur les possibilités des techniques agricoles sans labour: techniques de semis sur sol couvert de réussir à fonctionner sans glyphosate. Car la pratique du labour et des sols nus est une hérésie du point de vue du vivant. Non travail du sol=non érosion=régénération=fixation du carbone dans le sol= reminéralisation en azote et meilleurs rendements. Les sols nus s'oxydent et perdent toute vie à leur surface. Et tout le carbone à leur surface. Je suis sûre qu'il y a des agriculteurs qui travaillent sans labour, en semis sur sol couvert et qui réussissent à ne plus utiliser de produit. Me trompe-je? Est-il inenvisageable de NE PAS OPPOSER le NON LABOUR et le SANS GLYPHO??? Car si cela était possible, elle serait là, la révolution agricole non? Perso je ne vois pas comment on peut continuer à laisser s'éroder nos sols et à tuer toute vie... J'aimerais bien obtenir des réponses de gens qui expérimentent ces techniques.</t>
  </si>
  <si>
    <t>Pouvez-vous indiquer le nom de la grande marque de thé francaise qui s'approvisionne au Sri Lanka, dans des plantations utilisant du glyphosate ? Merci beaucoup.</t>
  </si>
  <si>
    <t>Pourquoi ne pas prendre les facteurs externes? Bien que le glyphosate soit dangereux, ce qui est réellement dangereux c'est l'association de plusieurs facteurs. D'autres produits sont plus toxiques mais nous n'en parlons pas! 
Au lieu de faire ces reportages très médiatisés, pourquoi ne pas voir le positif, le négatif, les conséquences? Passer du temps à faire ces émissions c'est bien mais passer son temps à chercher des molécules de substitution c'est mieux! 
Chère Madame Lucet, je sais bien que vous êtes obligé de prendre ces thèmes mais pourquoi n'allez vous pas voir les scientifiques pour et contre, les agriculteurs pour et contre sans prendre les extrêmes (faire des échantillons) puis regarder et comprendre pourquoi et apres aller voir les autres. Au lieu de détruire l'image de l'agriculture portée par les agriculteurs qui n'y peuvent rien et vont s'en reprendre pleins pendant des mois à cause de reportage aussi extrémiste et non balancé. Il faut expliquer par propos pesés et mesurés à des gens qui n'y connaissent rien à l'agriculture, à la médecine et aux sciences pour 90% d'entre eux! 
Expliquez que Les phytosanitaires ont le même principe et sont identiques aux médicaments. 
Émission à revoir, très extrémiste sans peser le pour et le contre, on fait croire à la population des pensées mesurées par moins de 10 analyses non représentatives....</t>
  </si>
  <si>
    <t>Idem. on dirait un faux compte troll pour se moquer des pro-glypho. Son profil est vide et son propos incohérent.</t>
  </si>
  <si>
    <t>La France n'est pas vraiment une démocratie, même pas représentative, lorsque l'on voit qu'il est admis qu'une loi soit votée ou non au milieu de la nuit et ceci avec un nombre insignifiant de députés. Les gilets jaunes ont en tous cas raison au niveau de leur demande de plus de démocratie...</t>
  </si>
  <si>
    <t>Merci pour ce travail de recherche qui va permettre d informer la population de la réalité des faits ...
MONSANTO ET BAYER😈😈 LES POLLUEURS qui tuent a petit feu et entraîne des maladies diverses...
A GERBER cette mentalité</t>
  </si>
  <si>
    <t>Mais pourquoi cet agriculteur glyphophile plante-t-il cette plante qu'il ne récolte pas ?</t>
  </si>
  <si>
    <t>Où est la démocratie? 
Telle est la question. 
Où sont le courage, l'intégrité, la dignité, la conscience?
Les valeurs Humaines ont déserté l'hémicycle du parlement …</t>
  </si>
  <si>
    <t>Très intéressant 
J’aimerais bien pouvoir faire les test !!</t>
  </si>
  <si>
    <t>Magnifique émission! Bravo! D'ailleurs, je les regarde toutes!</t>
  </si>
  <si>
    <t>Bravo à toute l'équipe ! Vous n'avez jamais peur de mettre le doigt sur ce qui dérange ceux qui n'ont pas la conscience tranquille. L'argent dirige tout et met en péril notre avenir. Produire à outrance en détruisant ce qu'on a de plus précieux, la terre pour nous nourrir, l'air, l'eau et la vie tout simplement. Ceux qui critiquent n'ont jamais essayé : le bio, la permaculture donnent des rendements équivalents voir supérieur à l'agriculture conventionnelle. C'est prouvé scientifiquement par l'inra. Il suffit de travailler intelligemment et ça c'est sûr...c'est pas à la portée de tout le monde. Je remercie le petit garçon du reportage pour avoir posé cette question au ministre de l'écologie "à quand ce courage face aux lobbies" !!</t>
  </si>
  <si>
    <t>Droit</t>
  </si>
  <si>
    <t>que dire après ce que l’on vient de voir.... C’est un crime contre l’humanité.... C’est abérant... Et un scandale politique. Alors qu’il existe tellement de possibilité pour l’agriculture ! comme la biodynamie , la permaculture ... Et ça passe à la trape .</t>
  </si>
  <si>
    <t>Merci pour ce reportage. Je suis écœurée de voir ces grands énarques et politiciens sans conscience ni respect de l’autre, qui ne pensent qu’à eux. 
Il y a tant à dire ou écrire: j’en ai marre de ces industries qui nous empoisonnent comme Alteo et ses boues rouges à Bouc Bel Air, des politiques qui nous poussent à consommer à outrance...</t>
  </si>
  <si>
    <t>es résultats du glyphosate???? Allez en Argentine! Il ya déjà qqs années C+ avait fait un reportage! 🛢☣🤮</t>
  </si>
  <si>
    <t>:/</t>
  </si>
  <si>
    <t>Technicien chargé d'affaire</t>
  </si>
  <si>
    <t>Très bonne synthèse sur le glyphosate. Une fois que vous avez vu ça, vous ne ferez plus vos courses sans savoir !
Petite critique quand même, le parti pris ne permet pas de montrer très clairement la complexité de sortie du glyphosate, seuls les 5 dernières minutes montrent qu'il est très complexe de s'en passer brutalement, ce qui remet en perspective les choix actuels !</t>
  </si>
  <si>
    <t>Emet quand même une critique</t>
  </si>
  <si>
    <t>Merci Elise pour tous vos reportages. Vous avez déjà fait mille fois plus que tous les politiques de la France entière réunis ✌</t>
  </si>
  <si>
    <t>Maintenant expliquez moi dans 3 ans quand on interdira le glyphosate qu'elle va être la gestion des importations de denrées alimentaires traités par celui-ci....</t>
  </si>
  <si>
    <t>bonsoir, merci pour votre reportage. y a t-il un site ou nous pouvons avoir accès aux documents en liens avec votre reportage. je pense surtout au listing des votes à l'assemblée sur la question du glyphosate? merci bien</t>
  </si>
  <si>
    <t>Au top 👌🏻 manque plus qu’un petit reportage sur les vaccins et les 11 vaccin devenus obligatoire.... oh scandale 🤐</t>
  </si>
  <si>
    <t>quelle honte L'argent et toujours l'argent. Moi qui suis victime d'un cancer des intestins je suis outré de tout ces gens qui ferme les yeux. Ils n'ont jamais été affecté eux, ou leurs famille, ça se voit..</t>
  </si>
  <si>
    <t>Merci à vous. En espérant que ça ai le même effet que les précédents. Ça risque de rajouter de l’huile sur le feu chez nous, quand on voit le comportement des personnes à l’assemblée mais on ne fait pas d’omelette sans casser des œufs.</t>
  </si>
  <si>
    <t>MERCI pour cette montagne d information 😘😘 je comprends mieux l invasion de CANCER autour de moi …</t>
  </si>
  <si>
    <t>Merci encore Mme Elise Lucet. 
Le petit garçon victime du gliphosate avec un trou à la gorge est tellement courageux. Longue vie à lui et sa maman.</t>
  </si>
  <si>
    <t>Administration</t>
  </si>
  <si>
    <t>🤮 tout est à vomir : nos élus, les industriels,…</t>
  </si>
  <si>
    <t>Très bon sujet. Très bien traité. Merci Elyse Lucet. On a confiance en vous.</t>
  </si>
  <si>
    <t>Rigueur, investigation, sérieux, indépendance... Un journalisme qui fait cruellement défaut de plus en plus dans notre société. Elise Lucet et son équipe n'ont pas peur d'affronter les puissants pour faire jaillir la vérité. Un courage que même ceux qui les critiquent, ne peuvent pas leur enlever. Ce journalisme se pose en digne héritier de celui de Nelly Bly, qui a osé imposer un contre-pouvoir réel aux politiques et aux lobbies. Cette enquête est un éclair de lumière dans un océan de mensonges et de manipulations.</t>
  </si>
  <si>
    <t>Bravo a vos equipes pour ces reportages, quelle honte pour notre pays et la democratie tous ces politiciens qui n' en ont rien a faire du moment qu'ils touchent leur 10 SMICs mensuels....comment avoir confiance en ces gens ca me revolte, messieurs dames vous etes des rien-du-tout qui gagnent plein de blé pour brasser de lair, je comprend mieux les gilets jaunes.....</t>
  </si>
  <si>
    <t>Grrrrr je suis écœuré... Fzudij péter les politiques tous... Ça suffit</t>
  </si>
  <si>
    <t>Fzudij péter les poitiques tous</t>
  </si>
  <si>
    <t>Merci 🙏</t>
  </si>
  <si>
    <t>C'est qui monsieur Monsento et ses consorts ? Il faut nommer les responsables</t>
  </si>
  <si>
    <t>Mon fils a été pulvérisé dans notre jardin, nous demandons la protection des riverains.</t>
  </si>
  <si>
    <t>Interdiction des produits Mosanto…</t>
  </si>
  <si>
    <t>Patissier</t>
  </si>
  <si>
    <t>Interdiction du Glyphosat et recommandé d'amener les bidons dans les decheteries mais nous venons d'être informé que l'organisme chargé de prendre en charge le traitement des pesticides et produits chimiques ne les traitaient plus du fait qu'il est en désaccord avec le gouvernement...</t>
  </si>
  <si>
    <t>Et la consommation massive d’internet est elle bonne pour la santé? Entre le wifi et les bêtises que l’on peut y lire on est en droit de se poser la question…</t>
  </si>
  <si>
    <t>BRAVO pour votre reportage!! C'est une vrai honte pour nos sociétés et j'espère que votre émission par sa qualité et son impartialité permettra de faire avancer le monde 😟</t>
  </si>
  <si>
    <t>Bayer .... qui va vendre du glypho pour nous vendre son remède 🤬</t>
  </si>
  <si>
    <t>OUI AU BIO , merci aux agriculteurs qui cultive le bio !!</t>
  </si>
  <si>
    <t>Quel scandale !</t>
  </si>
  <si>
    <t>Merci Elise Lucet 💝</t>
  </si>
  <si>
    <t>Opticienne</t>
  </si>
  <si>
    <t>Est-il possible de se débarrasser du glyphosate présent dans notre organisme ???</t>
  </si>
  <si>
    <t>Educateur technique</t>
  </si>
  <si>
    <t>J'ai les vaches laitières son maladie a cause du glyphosate</t>
  </si>
  <si>
    <t>Merçi pour vos reportages et surtout de nous informés de vérités masqués car elles dérangent .</t>
  </si>
  <si>
    <t>merci pour l'émission, qui met bien en avant le cynisme des pseudo scientifiques recrutés par Monsanto et la lâcheté de nos politiques!</t>
  </si>
  <si>
    <t>pseudo scientifiques</t>
  </si>
  <si>
    <t>Dans une décision rendue le 15 janvier dernier, le tribunal administratif de Lyon a annulé l’autorisation de mise sur le marché d’un produit à base de glyphosate. Le recours porté par le CRIIGEN concernait le Roundup Pro 360.
Pour justifier sa décision, le tribunal s’appuie notamment sur le principe de précaution et du droit à un environnement sain visé dans la charte de l’environnement.
Cela est assez rare pour être souligné. https://www.eau-et-rivieres.org/AMM-produit-glyphosate...</t>
  </si>
  <si>
    <t>Écœurant ce système politique qui empêche nous les citoyens d’etre audibles
Notre volonté n’est pas respectée 
Exit de rugy un guignol
On comprend pourquoi hulot est parti
Dégoûtée -:(</t>
  </si>
  <si>
    <t>Déléguée médicale</t>
  </si>
  <si>
    <t>Guignol</t>
  </si>
  <si>
    <t>scandaleux 😱 je suis écœurée par ce que j’ai vu et entendue 🤢🤮 c’est quoi cette état qui attends 2021 pour arrêter le glyphosate 😱😨😰 une honte 😈 ils tuent nos enfants 😨😰😨 battons nous pour le faire interdire ✊✊✊</t>
  </si>
  <si>
    <t>Dans le même esprit... Un petit clic sur la page Facebook : vivons cholestheureux. Approche large et simple sur les statines.</t>
  </si>
  <si>
    <t>Encore une émission qui démontre bien qu'en France, les lobbies sont plus importants que la santé des populations... quelle honte!! 😠</t>
  </si>
  <si>
    <t>excellent !</t>
  </si>
  <si>
    <t>C est du glyphosate ou l AMPA ? Même résidu que la lessive</t>
  </si>
  <si>
    <t>Écœurée par nos politiques !! Bravo pour votre Émission !</t>
  </si>
  <si>
    <t xml:space="preserve"> Les politiques occidentales sont autant corrompues que les politiques du Tiers-monde Mdrrrrr</t>
  </si>
  <si>
    <t>Sos Biodiversité Votre député a t-il voté contre l'interdiction du glyphosatehttps://trombi-glyphosate.agirpourlenvironnement.org/</t>
  </si>
  <si>
    <t>Excellente émission comme d'habitude, très intéressant.. Bravoure</t>
  </si>
  <si>
    <t>différentes céréales d’origine française ont subi des tests et aucune présence de glypho dans les graines...il faut interdire les importations de produits issus des ogm s’est eu qui font du mal,,l’agriculture française est la meilleure au monde depuis plusieurs année en terme de durabilité on est capable de fournir beaucoup de pays en céréales grasse au progrès de la chimie, si on est contraint de devenir bio on aura assez pour nourrir la France pas plus et je peux vous dire que les pays comme l’Afrique vont dérouiller.</t>
  </si>
  <si>
    <t>Oui franchement honte aux députés qui n’assument même pas leur conviction ...
On comprend pourquoi la France va si mal ... un jour il faudra assumer …</t>
  </si>
  <si>
    <t>Mon père est mort du cancer mon fils Autiste a régressé depuis qu'il a été pulvérisé dans notre jardin par notre voisin agriculteur. Aucune protection pour les riverains. Merci de dénoncer et de nous soutenir dans notre souffrance. Dans notre village tout le monde meurt du cancer mais les pesticides sont un sujet tabou. Nos agriculteurs pulverisent, mais ils mangent bio et les jeunes femmes enceintes doivent boire de l'eau en bouteille, tout va bien. Les gendarmes disent qu'ils ne peuvent rien faire et le Maire qui est aussi agriculteur dit la même chose, alors on se meurt en silence et on doit faire avec. Nous demandons simplement la protection des riverains et lieux publics.</t>
  </si>
  <si>
    <t>c est plus une république c est une monarchie.</t>
  </si>
  <si>
    <t xml:space="preserve">https://www.facebook.com/franceinfo/videos/10156413121353349/
</t>
  </si>
  <si>
    <t>Si certains Députés, avaient voté le projet de loi qu'ils avaient signé, le glyphosate,n'existerait plus.
Ils allaient à l'encontre du Ministre de l'agriculture de l'époque.</t>
  </si>
  <si>
    <t>C’est clair, ils se sont fait arroser pour ne pas interdire le glyphosate !</t>
  </si>
  <si>
    <t>Affligeant !!</t>
  </si>
  <si>
    <t>C'est bien pour notre santé mais aussi pour notre terre
Les 492 députés absents sont aussi payés ?😇</t>
  </si>
  <si>
    <t>La production d'OGM est interdite en France, l'OGM est une culture résistante au glyphostate, si vous mangez des aliments désherbé au glyphosate, ils ne sont pas produits en France. Le glyphosate en France est uniquement utilisé en destruction total avant la mise en place de la culture récolté. 90 % du coton dans nos armoires est OGM, produits hors de nos frontières, les colliers anti puces de nos animaux de compagnie sont imbibé d'insecticide, votre jolie chat épand des insecticides partout chez vous... les shampoings anti poux ont les même matières active que les insecticides utilisé en agricole... Je ne fait pas la promotion de la chimie, elle est dangereuse, seulement une fois de plus le reportage est dirigé.</t>
  </si>
  <si>
    <t>Vous parlez seulement des résidus lié certainement à l’alimentation mais Ne pensez-vous pas que les cotons de ne vêtements ne sont pas aussi responsables ?</t>
  </si>
  <si>
    <t>Limite neutre</t>
  </si>
  <si>
    <t>Continuez elise vs faites un travail formidable avec vos équipes totale admiration</t>
  </si>
  <si>
    <t>Scandaleux</t>
  </si>
  <si>
    <t>Je connais le sujet mais là ce soir j'en apprends encore...
Consternant, répugnant,
Honteux, scandaleux…</t>
  </si>
  <si>
    <t>Reprends tes études... et présente tes excuses !</t>
  </si>
  <si>
    <t>Reprends tes études</t>
  </si>
  <si>
    <t>Pas clair</t>
  </si>
  <si>
    <t xml:space="preserve">Reportage ébouriffant 😮
</t>
  </si>
  <si>
    <t>C est une honte encore le fric qui passe en premier</t>
  </si>
  <si>
    <t>Merci Elise!!!</t>
  </si>
  <si>
    <t>Edifiant et consternant, comme quand on en discute avec un agriculteur conventionnel et comme d'habitude, c'est le championnat du monde de la mauvaise foi.</t>
  </si>
  <si>
    <t>Champion du monde la mauvaise foi</t>
  </si>
  <si>
    <t>Atrazine : comment s'en sortir? consommé par les Français dans les produits importés de l'étranger Thomas Lagny</t>
  </si>
  <si>
    <t>Aide à domicile</t>
  </si>
  <si>
    <t>Le vrai problème est là traçabilité des produits. Aujourd'hui en France nous importons près de 80 % de nos protéines végétales. Elles viennent essentiellement des états Unis où on cultive des soja OGM tolérant au glyphosate. Pour faire simple avant la récolte on asperge les graines de glyphosate. Ce qui explique la présence de ce produit dans nos urines. Les agriculteurs français utilisent le glyphosate dans la gestion des mauvaises herbes dans l'interculture et non avant la récolte d'une céréale destinée à la consommation. Une fois de plus l'agriculture française est pénalisé. Mais rassurez vous avec les dernières signatures de l'accord avec les Etats Unis le ceta, vous continurez à avaler du glyphosate et des OGM.</t>
  </si>
  <si>
    <t>Le babourrage ça bousille la terre mais pas les produits chimiques ? Euhhhh.... 🤔🤔🤔🤔🤔</t>
  </si>
  <si>
    <t>Webmaster</t>
  </si>
  <si>
    <t>Partagé</t>
  </si>
  <si>
    <t>Je suis quelque peu déçu, et c'est plutôt rare concernant Élise et ses équipes. Je trouve que le reportage et notamment les résultats sont bâclés, dans le sens où il aurait été très intéressant de connaître le régime alimentaire des personnes concernées par les tests. Même si il n'existe pas d'échelle de valeur réelle, vous auriez pu aller plus loin, je le regrette vivement. Je reste sur ma fin quand au reportage. Bon, Élise, vous êtes toujours ma number one tout de même !</t>
  </si>
  <si>
    <t>Critique mais très positif malgré-tout</t>
  </si>
  <si>
    <t>500 litres par jour ? Jardinier dans des écoles ? Et les enfants dans tout ça ??</t>
  </si>
  <si>
    <t>Ça y est, on va voir comment ils presentent Seralini…</t>
  </si>
  <si>
    <t>Très certainement critique, mais pas assez prononcé</t>
  </si>
  <si>
    <t xml:space="preserve"> Faut arrêter d'en acheter, et mettre des jeunes avec un avenir comme cultivateurs ! 
Ou bien faire comprendre aux vieux qu'ils tuent leurs petits enfants !</t>
  </si>
  <si>
    <t>Ils tuent leurs petits enfants</t>
  </si>
  <si>
    <t>malsain</t>
  </si>
  <si>
    <t>Le petit sourire de l’agriculteur qui reprend du glyphosate à tout va et mal sain. 😡😡😡</t>
  </si>
  <si>
    <t>Ampa c est quo</t>
  </si>
  <si>
    <t xml:space="preserve"> Merci pour ce sujet relevant de l'intérêt et de la santé publique!! 😊</t>
  </si>
  <si>
    <t>Le glyphosade est relié au Autism? Parceque le numéro d'enfent avec l' Autism est très haute c'est triste cette maladies est terrible sur les parents, les enfants, la société et l' école. J'ai lu un article et il sont dit le pesticides est dangereux il donne des maladies Come le cancer, Autisme, Alzameure trouble du neurone...
Je regarde l' émission maintenant j' habite sur la Caroline du Nord. Merci</t>
  </si>
  <si>
    <t>Le malade américain qui réussi à épandre plus de glyphosate en 1 journée (500l) que tous les agriculteurs de France sur leur exploitation !!</t>
  </si>
  <si>
    <t>Est-ce qu on connaît le taux de glyphosate dans le sang de dewayne jonhson ?</t>
  </si>
  <si>
    <t>Intéressante cette émission</t>
  </si>
  <si>
    <t>oui bio merci au agriculteurs qui cultive bio</t>
  </si>
  <si>
    <t>Super reportage quelle bonne idée de les avoir fait se rencontrer les deux ! Ça amène tellement d'espoir.. merci</t>
  </si>
  <si>
    <t>Magnifique le lien recrée et le retour des oiseaux et des abeilles retour du respect de la mère nourricière notre terre
Au tour du respect de la mer svp pour l'avenir de l'humanité</t>
  </si>
  <si>
    <t>Sans jugement, Très bonne initiative de confronter sur le terrain deux mondes opposés!</t>
  </si>
  <si>
    <t>écologue</t>
  </si>
  <si>
    <t xml:space="preserve">A part un tweet énervé d'Emmanuelle Ducroc qui le qualifie de pseudo-chercheur, je ne vois personne qui aurait traité le Dr. Jayasumana de charlatan ou de mythomane. Par contre, ils disent tous que vous n'avez pas fait votre travail correctement. Et cela a été amplement démontré. </t>
  </si>
  <si>
    <t xml:space="preserve">Ben, en fait non. A peine 24H après cette annonce, l'aaas a décidé de réévaluer cette nomination ! Surtout, ils l'ont fait bizarrement. D'abord en retirant le CP en catimini, puis en publiant cette mise au point:https://twitter.com/aaas/status/1093145382677286912?s=19 …. </t>
  </si>
  <si>
    <t xml:space="preserve">Heureusement que tous ces esprits scientifiques qui lisent vraiment les études scientifiques, eux, et défendent les sciences, sont là pour modérer votre enthousiasme, @tristanwaleckx . Car au fond, qu'est-ce que l'@aaas ? Rien de plus que la société éditrice de la Revue Science. </t>
  </si>
  <si>
    <t xml:space="preserve">Ça ne change pas mon appréciation du bonhomme qui ne s'est (rappelons-le) jamais posé la question des métaux lourds dans l'eau. </t>
  </si>
  <si>
    <t xml:space="preserve">A merde, @GeWoessner et @emma_ducros aurait dit des bêtises ?!!! </t>
  </si>
  <si>
    <t xml:space="preserve">Y a un truc que je comprends pas chez vous. Pourquoi ne pas juste admettre que c’était pour faire du spectacle ? Mais que votre émission n’a aucune base scientifique ? Vous avez fait une Pradel. Reconnaissez le et puis ça ira très bien </t>
  </si>
  <si>
    <t xml:space="preserve">Oups. Le prix est suspendu, trop de scientifiques ont émis des doutes... </t>
  </si>
  <si>
    <t xml:space="preserve">Sans rien vouloir enlever à cette belle reconnaissance : </t>
  </si>
  <si>
    <t xml:space="preserve">Mais le glyphosate c'est pas cancérigène normalement ? Et pourquoi ce problème aux reins ça se passe qu'au Sri Lanka ? Vous êtes sur c'est le glyphosate ? Y'a pas une autre couille dans le potage ? </t>
  </si>
  <si>
    <t xml:space="preserve">Rappelons aussi par la même occasion les recherches du Nobeliste Montagnier sur les signaux électromagnétiques de l'ADN ! </t>
  </si>
  <si>
    <t xml:space="preserve">Cher Tristan Je partage ci dessous avec vous une information importante pour être sur que vous puissiez la relayer: </t>
  </si>
  <si>
    <t xml:space="preserve">Et... d'après lui, les études de lien entre glyphosate et problèmes rénaux (dont les siennes) sont non conclusives (cf p. 44) (info via @YohannFOS merci !) </t>
  </si>
  <si>
    <t xml:space="preserve">Je me demandais, ne serait-ce pas le moment d'élever un poil le niveau et d'organiser une sorte de débat avec des experts (l'ANSES par exemple) pour remettre tout ça à plat et avoir une analyse approfondie du sujet? Parce que j'ai l'impression que ça devient un peu personnel... </t>
  </si>
  <si>
    <t>Jouissif #EnvoyeSpecial 👏 #Glyphosate</t>
  </si>
  <si>
    <t xml:space="preserve">C’est vrai que ces sociétés ne se trompent jamais... combien de fois la Royal Society ou l’Académie des sciences se sont plantées en ne finançant pas des projets attrayant par simple volonté politique ou par péché d’orgueil? </t>
  </si>
  <si>
    <t xml:space="preserve">Vous-même avez reçu le "Prix Albert Londres" et vous n'êtes pas un grand journaliste... L'AAAS, mentionne que le glyphosate transporte(rait) les métaux lourds (As, Cd) vers les reins de ceux qui boivent de l'eau contaminée. Alors le problème,ce sont plutôt les métaux lourds, non? </t>
  </si>
  <si>
    <t xml:space="preserve">twitter.com/Damkyan_Omega/status/1093145635430252544 … Du coup, une réaction? </t>
  </si>
  <si>
    <t xml:space="preserve">Creusez creusez, il en sortira toujours quelque chose... au mieux de la bonne terre fertile (du Sri Lanka?), au pire... ??? </t>
  </si>
  <si>
    <t xml:space="preserve">Et que s'appelorio argument d'autorité. C'est cool quand un scientifique chope un Nobel ou quelque prix que ce soit. Ça n'empêche pas de faire un travail de sagouin à côté. On s'intéresse au taff et à ses résultats, pas à la décoration. </t>
  </si>
  <si>
    <t xml:space="preserve">La dernière étape c'est le syndrome Zemmour. Bah oui, si tout le monde est contre toi c'est que t'as raison. </t>
  </si>
  <si>
    <t xml:space="preserve">Argument d’autorité. On s’en fout bien de qui publie et de son avis. En science, seules les publications comptent. Les publications c’est ce qui est relu et validé. L’avis de celui qui publie (fusse-t-il prix Nobel) n’a rien à voir avec le protocole scientifique. </t>
  </si>
  <si>
    <t xml:space="preserve">Patatras </t>
  </si>
  <si>
    <t xml:space="preserve">Et l avis du WHO au Sri Lanka, c est fait par des charlantans aussi ? Quand publiez vous les analyses urine pour voir la méthode , si c est AMPA et/ou glypho ? Quand parler vous étude USA glypho, cancer ? Quand demandez vous l’avis Medecin, toxicologue, ANSES ? </t>
  </si>
  <si>
    <t xml:space="preserve">Allo ? Allooooo ? </t>
  </si>
  <si>
    <t>**Juste une image capture de l’AAAS**</t>
  </si>
  <si>
    <t xml:space="preserve">Le glyphosate c’est une religion qui a ses adeptes... </t>
  </si>
  <si>
    <t xml:space="preserve">twitter.com/aaas/status/1093145382677286912?s=19 … Du coup je suppose que vous allez en parler ? </t>
  </si>
  <si>
    <t xml:space="preserve">Dites-donc Tristan, c'est devenu une affaire personnelle qui vous tient à coeur. Vous êtes payé par qui pour être aussi passionné par un sujet sur lequel vous avez 0 compétence scientifique? On peut connaitre votre parcours universitaire? </t>
  </si>
  <si>
    <t>Raté. Essaie encore 😂</t>
  </si>
  <si>
    <t xml:space="preserve">Il y a des prix Nobel antivax. Hâte de voir l'Envoyé Spécial conte les vaccins donc. </t>
  </si>
  <si>
    <t>Et voilà que les Décodeurs basculent à leur tour dans le #complotisme : "communauté active autour du glyphosate". Ben voyons ! @HuetSylvestre au secours ! Que se passe-t-il à @lemondefr ?</t>
  </si>
  <si>
    <t>Et bien venez poser vos questions je suis certain que beaucoup de monde est disposé à vous répondre. Je vous spoile vite fait : ce sont les mêmes qui en ont marre des fakenews anti-science, proférées par idéologie ou pire, à cause de conflits d'intérêts</t>
  </si>
  <si>
    <t>Pitié, ne cédez pas vous aussi à cette rhétorique conspi qui ne peut concevoir la contradiction sans l'attribuer à des motivations inavouables et des actions concertées. Ou alors faites-là, cette enquête. D'abord.</t>
  </si>
  <si>
    <t>ad hominem, vous voulez dire comme ce tweet ou il me traite de menteur pour avoir osé apporter une critique à son travail ?</t>
  </si>
  <si>
    <t>Faites-là donc, si ça peut arrêter les accusations diffamatoires au sujet de ceux qui, sur la base de mêmes données et/ou d'autres, construisent et expriment un avis différent.</t>
  </si>
  <si>
    <t>Oh non par pitié, vous n’allez pas vous y mettre aussi... Vous faites partie des décodeurs, j’ai de l’estime pour votre travail, normalement contrairement à certains de vos confrères vous savez lire une étude scientifique... alors faites le 😅</t>
  </si>
  <si>
    <t>Au cas où nous serions visés : nos coordonnées sont sur les pages de nos réseaux sociaux. Vous pouvez enquêter. Je précise toutefois que nous nous sommes pas "actifs autour du glyphosate" mais autour des fake news scientifiques, parce que nous avons du respect pour l'information.</t>
  </si>
  <si>
    <t>Alors moi je suis prêt à en discuter. De même que j’en avais discuté avec lui quand il avait RT le troll/harceleur Victor Nickel. Ce que tu RT là c’est a priori une caricature. Samuel, ok pour l’enquête, fais le tour de tous ceux qu’il dit « anonyme ».</t>
  </si>
  <si>
    <t>Ce serait embêtant de découvrir que ce sont des scientifiques qualifiés dans le domaine et non affiliés à Monsanto.</t>
  </si>
  <si>
    <t>Je condamne évidemment tout harcèlement envers lui. Cependant, le reprendre factuellement car il se répand en parfait petit militant dans les colonnes du Monde en piétinant allègrement la science quand ça arrange son dogme, ce n'est pas parce qu'on est payé par Monsanto et al.</t>
  </si>
  <si>
    <t>Ingénieur, physicien @CERN, Data Analyst.</t>
  </si>
  <si>
    <t xml:space="preserve"> parfait petit militant</t>
  </si>
  <si>
    <t>Harcèlement ?! Peut-être que ce sont juste des gens avec de solides arguments qui essayent de se faire entendre mais qui ont beaucoup moins de visibilité que Envoyé Spécial ou Le Monde !</t>
  </si>
  <si>
    <t>Doctorant en physique des plasmas, </t>
  </si>
  <si>
    <t>Pas besoin de faire une enquête je peux tout vous expliquer, tout ceux qui se sont renseigne sur le dossier du glyphosate ont pu se rendre compte de nombreuses erreurs, approximations et oublis dans les articles de @sfoucart sur le sujet, donc ils l'interpelle.</t>
  </si>
  <si>
    <t>Ingénieur en nano électronique concerné. </t>
  </si>
  <si>
    <t>Vous ne pensez pas que les agriculteurs sont harcelés par les médias, coupables d’utiliser des herbicides homologués. Pas une semaine se passe sans que la télé parle de glyphosate, histoire de bien condamner l’agriculture productive. Pourquoi tant d’agressivité sans preuve?</t>
  </si>
  <si>
    <t>1 La critique du travail des journaliste est salutaire. Critique, pas d'insulte bien sûr. Mais oui, le reportage de fr2 était scientifique mauvais et ne rendez pas compte de l'état actuel des connaissances sur le sujet.</t>
  </si>
  <si>
    <t>"communauté active autour du glyphosate" ? Même vous responsable du "décodeur" vous êtes pas capable de voir que ça va au delà ? Vous pensez que les gens prennent plaisir a défendre le glyphosate ou se faire l'avocat du diable (Mosanto) ?</t>
  </si>
  <si>
    <t>Ce n'est pas du harcèlement. Des gens, comme moi, neutres, sans conflits d'intérêt, mais intéressés par la science, demandent des explications à ces journalistes qui produisent des articles qui sont ostensiblement orientés et contre le consensus. Ils ne répondent pas, et bloquent</t>
  </si>
  <si>
    <t>Non pas vous 😢Pour l'anecdote, quand j'étais gamin, j'étais climato un peu sceptique mais je comparais toutefois les arguments. Puis un jour je suis tombé sur tombé sur un article du monde (pas de Foucart) extrêmement bien fait, objectif et factuel.</t>
  </si>
  <si>
    <t>Bonjour, ayant écrit cet article et intervenant parfois sur le sujet sur les RS, je reste à votre disposition en MP. http://projetutopia.info/test-nous-predisons-les-biais-denvoye-special-sur-le-glyphosate-janvier-2019/ … Dois-je préparer mes extraits de compte en banque et fiches de salaire ?</t>
  </si>
  <si>
    <t>Ces communautés. C'est pareil pour @GeWoessner. Les deux camps sont devenus un peu zinzins.</t>
  </si>
  <si>
    <t>Ha oui Quand Mr Foucart prend Mac Lesggy pour un débile en le traitant de vendeur de brosse à dent, tout va bien. Demander à des journalistes d’être plus factuels et moins militants c’est donc du harcèlement🤷🏻‍♂️</t>
  </si>
  <si>
    <t>Agriculteur;</t>
  </si>
  <si>
    <t>Pour vous aider dans votre enquête (on se recense tout seuls, voyez comme nous avons des choses à cacher) :</t>
  </si>
  <si>
    <t>Il y aurait aussi une belle étude à faire sur les pesticides utilisés dans l'agriculture bio comme le sulfate de cuivre. Mais c'est moins à la mode que le glyphosate.</t>
  </si>
  <si>
    <t>Il est temps que vos confreres du Monde se remettent en cause.Ce n'est pas par hasard qu'ils se retrouvent face a une bronca du monde scientifique.Ils ont trop abusé de leur pouvoir mediatique pour des raisons ideologiques.</t>
  </si>
  <si>
    <t>Salut @samuellaurent ! Pourquoi cette capture du Gorafi agricole ? Avez-vous déjà pensé à consulter des journalistes agricoles ?</t>
  </si>
  <si>
    <t>Vous êtes les bienvenus pour enquêter, en espérant que vous accepterez de me détailler avec quelle méthode vous en êtes arrivé à penser que c'était nécessaire.</t>
  </si>
  <si>
    <t>Je n'ai jamais harcelé @sfoucart. Pas même écrit quoi que ce soit. Il m'a pourtant bloqué… Exposer des arguments sourcés ne me semble pas être constitutif de harcèlement. C'est plus la communauté pro-science / zézétique qui a réagit, qu'une hypothétique communauté glypho.</t>
  </si>
  <si>
    <t>Franchement ce serait top car depuis quelques semaines je vois des comptes de journalistes très actifs sur le sujet, pour ou contre, et je commence à être un peu perdu quand il s'agit de savoir qui est intègre ou qui défend ses intérêts financiers...</t>
  </si>
  <si>
    <t>Tiens, ça me rappelle que le glyphosate a remplacé le chlorate de sodium quand j'étais gamin. On en trouvait partout, on faisait des bombes avec, on rigolait bien. Des morts ? Ha oui, un paquet, des mains arrachées, des yeux crevés enfin vous voyez.</t>
  </si>
  <si>
    <t>Oh oui faites cette enquête s'il vous plaît ! Une piste pour commencer : regarder les liens avec la communauté qui dénonce les #FakeMeds.</t>
  </si>
  <si>
    <t>Je suis disponible pour en discuter quand vous voulez Samuel.</t>
  </si>
  <si>
    <t>Je ne comprend pas dans votre tweet si vous êtes contre le harcèlement (Et là on peut discuter) ou si vous êtes contre les gens en désaccord avec @sfoucart (Et là on va pas être d'accord). Bonne journée</t>
  </si>
  <si>
    <t>Quand vous voulez ! On jugera alors sur les résultats réels plutôt que sur des à priori dans un sens comme dans l'autre.</t>
  </si>
  <si>
    <t>Neuroscience PhD - Post-doctoral researcher</t>
  </si>
  <si>
    <t>(oh doux jésus, Samuel, ça y est, vous avez actionné le appeau à trolls Monsanto, ils sont tous là)</t>
  </si>
  <si>
    <t>je suis un simplet de paysan de 51 ans je m étonne que des journalistes parisiens enfermé dans leur bureau me font des cours agricoles J ATTENDS vos écrits argumentés et scientifiques de bottes fermes</t>
  </si>
  <si>
    <t>Les insultes envers n'importe qui sont inacceptables. Mais on peut aussi critiquer Envoyé spécial sans se faire soupçonner d'être vendu à Monsanto. Si vous faites cette enquête, d'accord pour vous donner mon identité.</t>
  </si>
  <si>
    <t>C'est de la solidarité "du monde" ? ou bien ça vaut pr ts les journalistes ? @GeWoessner &amp; @emma_ducros st bien traînées ds la boue &amp; un peu + q votre collègue Ici, le harcèlement vise surtt à comprendre les arguments scientifiq Et là... il semble q ce soit + facile de bloquer</t>
  </si>
  <si>
    <t>Je vois dans ce tweet de la perplexité à découvrir que l'unique son de cloche des médias français à ce sujet n'est plus unanimement accepté. Ce serait l'occasion d'une remise en question plutôt que de voir encore des machinations sur lesquelles enquêter, ça en devient navrant là.</t>
  </si>
  <si>
    <t>Ce qui est inquiétant, c'est que vous puissiez sincèrement penser que cette levée de bouclier est pilotée par l'industrie, malgré tous les éléments mis sur la table pour justifier cette indignation. Mais peut-être n'avez-vous pas vraiment suivi le débat ?</t>
  </si>
  <si>
    <t>La consécration d'une vie. Cher @samuellaurent, en tant que groupe de presse indépendant de tout lobby nous n'acceptons pas de telles diffamations à notre égard. Nous allons de suite nous plaindre auprès de la FNSEA et de Monsanto !</t>
  </si>
  <si>
    <t>Sans les cautionner le moins du monde, parce que c'est toxique et contreproductif, «les méthodes de harcèlement» en question consistent simplement à être nombreux à lui répondre de façon plus ou moins agressive.</t>
  </si>
  <si>
    <t>Demander une enquête sur un compte parodique...</t>
  </si>
  <si>
    <t>Économiste / chargé de missions </t>
  </si>
  <si>
    <t>Je crois simplement que des spécialistes ( les scientifiques) commencent en avoir marre des approximations conscientes et du manque d’honnêteté de journalistes qui s’expriment à charge!!! En tout cas c’est mon cas et je ne bosse pas pour Monsanto!</t>
  </si>
  <si>
    <t>Ah oui ça serait super que vous veniez sur le terrain voir comment se passe les choses, tant chez les agris qui utilisent ce produit, et notamment en A2C, que chez les scientifiques qui défendent ce dossier sur twitter... Du vrai fact-cheking quoi....</t>
  </si>
  <si>
    <t>Éleveur, céréalier A2C</t>
  </si>
  <si>
    <t>Toute la presse à pété un câble c'est pas possible! On cherche activement des vrais journalistes... -_-</t>
  </si>
  <si>
    <t>il y a une belle enquete a produire sur le corporatisme chez les journalistes. Ou sur les journalistes et la rigueur scientifique.</t>
  </si>
  <si>
    <t>Chiche, faites la, cette enquête, et honnêtement. Et ce n'est pas votre copain @sfoucart qui en sortira indemne</t>
  </si>
  <si>
    <t>Oh non. Pas vous. Pas ça. Il n’y a pas eu de harcèlement mais de très nombreux correctifs à l’egard de très nombreuses erreurs.</t>
  </si>
  <si>
    <t>N'est-t-il pas plus urgent d'enquêter sur les journalistes incapables à présenter de façon objective un sujet ? Le "glyphosate" en est un exemple bien présent dans les esprits ces jours-ci, mais les OGM, l'homéopathie ou les energies renouvelables pourraient faire l'affaire.</t>
  </si>
  <si>
    <t>Et pourquoi pas, finalement, si ça peut faire taire les rumeurs? Dommage quand même de constater qu'un discours pro-science, argumenté et sourcé puisse générer tant de soupçons =/</t>
  </si>
  <si>
    <t>Oui les méchants scientifiques qui critiquent la rigueur scientifique des gentils journalistes.</t>
  </si>
  <si>
    <t>Si, sur vos domaines de compétence, la désinformation devenait la norme avec l'assentiment de la plupart des journalistes, j'aimerais bien voir comment vous réagiriez.</t>
  </si>
  <si>
    <t>Que ce vous plaise ou non, nous sommes agriculteurs et sommes les seuls à pouvoir parler de notre métier. Je n’attend aucun conseil de votre part !</t>
  </si>
  <si>
    <t>Et on en parle de ça???</t>
  </si>
  <si>
    <t>Je suis bloqué comme beaucoup d’autres, il ne me semble pourtant pas avoir dépassé les bornes. Surtout que @sfoucart a lui-même versé dans l’ad hominem en traitant tous ses détracteurs de trolls de Monsanto. Quelqu’un a le tweet qui liste les personnes bloquées ? Merci !</t>
  </si>
  <si>
    <t>Ne vous privez pas, faites le (dispo pour donner mes infos en DM).</t>
  </si>
  <si>
    <t>Il serait intéressant de mener une enquête sur un certain #corporatisme journalistique à 2P2M qui vient crier au harcèlement quand un journaliste, aveuglé par ses préjugés, est critiqué et moqué, mais qui laisse harceler et diffamer une consœur sans broncher ! #sexisme #SoutienGW</t>
  </si>
  <si>
    <t>Je situe envoyé spécial et le monde entre niveau de preuve rumeur et anecdote personnel sur glyphosate, puisque la seule expertise de Seralini est la fraude scientifique. Ainsi, ils n'ont que quelques siècles de retard sur méthode scientifique en niveaux de preuve 😀</t>
  </si>
  <si>
    <t>Tu viens de relayer un journal satirique comme le Gorafi pour une vrai News ? 🤣😂🤣😂</t>
  </si>
  <si>
    <t>La blague vise votre papier sur les couches-culottes. Il titre sur le glyphosate alors que les dépassements de seuil toxique concernent d'autres produits.</t>
  </si>
  <si>
    <t>Il y aurait une bien belle enquête a produire sur l'incompétence journalistique et son incapacité à se remettre en question. Car si le niveau est semblable dans les domaines que je ne maîtrise pas, à celui dans lequel je maîtrise un peu, cela s'annonce effrayant</t>
  </si>
  <si>
    <t>Si es gens respectait la rigeur scientifique et arreter ce commerce de la peur ca n'arriverais pas... de plus c'est plutot lui qui a etait désagréable avec @MacLesggy perssone na eu de mauvais comportement envers @sfoucart ! Si il refuse le debat c'es bien qu'il a un problème !</t>
  </si>
  <si>
    <t>C’est vrai ça, c’est étrange ces gens qui se font l’écho de la communauté scientifique et dénoncent la désinformation de certains journalistes #LaissezLesJournalistesDésinformerEnPaix</t>
  </si>
  <si>
    <t>Il faut commencer par faire le ménage chez vous en dégageant les militants déguisés en journalistes...</t>
  </si>
  <si>
    <t>Moi, je l'ai trouvé très drôle, ce tweed de @LaFakeAgricole. Prendre ça pour du harcèlement, soit vous manquez cruellement d'humour, soit vous êtes très prude.</t>
  </si>
  <si>
    <t>Que penser des journalistes qui font de l'agribashing permanent en niant la science et en refusant de venir voir la réalité dans nos exploitations . Nous agriculteurs essayons d'engager le débat avec eux !! En vain malheureusement</t>
  </si>
  <si>
    <t>Quand on est traité de troll à la solde de Monsanto dès qu'on émet un avis basé sur le consensus scientifique ça n'incite pas à la bienveillance…</t>
  </si>
  <si>
    <t>Que penser des journalistes qui font de l'agribashing permanent en niant la science et en refusant de venir voir la réalité dans nos exploitations .  Nous agriculteurs essayons d'engager le débat avec eux !! En vain malheureusement</t>
  </si>
  <si>
    <t>Si il faisait du journalisme au lieu de militer ça se passerait bien</t>
  </si>
  <si>
    <t>C'est surtout un bon retour de bâtons de la part de ceux qui "vivent" au quotidien @Fragritwittos contre ceux qui "pensent que" et laissent la vérité scientifique de côté dans leur petit appartement Parisien. Je ne sais pas si vous vous rendez compte du fossé qui s'est creusé..</t>
  </si>
  <si>
    <t>Agribashing</t>
  </si>
  <si>
    <t>Mouais...il y aurait aussi une bien belle enquête a faire sur le fond des arguments apportés par ceux qui affirment que le glyphosate est cancérigène...Ah, zut @Bunker_D_ l’a faite...#oucommenceleharcelementsurtwitter #marchandsdepeur</t>
  </si>
  <si>
    <t>La communauté en question: des journalistes et vulgarisateurs scientifiques, des agriculteurs, la communauté sceptique.</t>
  </si>
  <si>
    <t>La liberté de la messe selon #Macronescu .</t>
  </si>
  <si>
    <t>Pas compris</t>
  </si>
  <si>
    <t>Ce serait intéressant, en effet.</t>
  </si>
  <si>
    <t>Chiche.
 #JeSuisUnTroll</t>
  </si>
  <si>
    <t>Quelque chose me dit qu'une telle enquête vaudra son pesant de popcorn. 🍿</t>
  </si>
  <si>
    <t>Invalide. Impossible de saisir le 1er ou Second degré</t>
  </si>
  <si>
    <t>Developpeur</t>
  </si>
  <si>
    <t>Effectivement ça serait très intéressant de faire cette enquête. Qui ne serait d'ailleurs pas très compliqué car les profiles sont rarement complètement anonymes.
Et qui font souvent le même boulot que vous : fack checker et septique.</t>
  </si>
  <si>
    <t>Chiche! Mais alors chiche! 
Après vous risquez d'être un petit peu surpris, car le monde n'est pas celui que vous concevez.</t>
  </si>
  <si>
    <t>Ah le corporatisme 
et après vous jouez les  pleureuses  devant la méfiance grandissante des  citoyens envers les journalistes 
Triste sire</t>
  </si>
  <si>
    <t>Il est quand même incroyable de qualifier de harcèlement toute manifestation d’un désaccord. Les réactions montrent bien que le sujet crée la controverse. Le boulot des journalistes est d’éclairer, pas de sombrer dans une défense corpo. Tout ça ne vous grandit pas.</t>
  </si>
  <si>
    <t>Assistant achat</t>
  </si>
  <si>
    <t>C'est beau, j'aurais bien aimé ce genre de laïus en soutien à @GeWoessner.</t>
  </si>
  <si>
    <t>Une communauté très proche du crime organisé. Qui veut y plonger et se brûler les ailes ?</t>
  </si>
  <si>
    <t>Une communauté très proche du crime organisé</t>
  </si>
  <si>
    <t>Si si il y a bien une communauté active. Celle des gens concernés et informés, qui lutte contre la désinformation de medias idéologue. On a besoin d'un vrai débat mais ce sont les médias avec des sujet très partiaux qui l'ont polarisé et empêché d'éclore.</t>
  </si>
  <si>
    <t>Oui, il y aurait une enquête à faire... Sur ces gens de culture scientifique qui ne supportent plus de voir la science méprisée par les media.
Et oui, à force, on devient certainement trop agressifs.</t>
  </si>
  <si>
    <t>Vas y Coco, lance ton enquête !</t>
  </si>
  <si>
    <t>Quand on travaille pour le Monde et qu'on pratique la désinformation répétée, il faut s'attendre à des critiques également répétées. On peut pleurnicher et appeler ça du harcèlement, ou alors on peut se remettre en question. C'est au choix.</t>
  </si>
  <si>
    <t>Vous lisez @lopinion_fr ?</t>
  </si>
  <si>
    <t>Et puis en faire la liste pour les envoyer en camps de rééducation politique ?</t>
  </si>
  <si>
    <t>Des deux côtés j'espère…</t>
  </si>
  <si>
    <t>Moi qui vous considérais comme un journaliste assez objectif et impartial je tombe de haut</t>
  </si>
  <si>
    <t>La meute arrive.</t>
  </si>
  <si>
    <t>Meute</t>
  </si>
  <si>
    <t>[OUI] D'autant qu'ils sont assez peu nombreux, en fait (mais très très TRES actifs)</t>
  </si>
  <si>
    <t>Agriculture</t>
  </si>
  <si>
    <t>Nul besoin de faire partie de "cette communauté active autour du glyphosate" pour savoir lire et comprendre qu'aucune étude scientifique n'a jusqu'ici démontré que le glyphosate est cancérigène. Ce que votre confrère @sfoucart a visiblement bcp de mal à comprendre et reconnaître.</t>
  </si>
  <si>
    <t>Ha oui
Quand Mr Foucart prend Mac Lesggy pour un débile en le traitant de vendeur de brosse à dent, tout va bien.
Demander à des journalistes d’être plus factuels et moins militants c’est donc du harcèlement🤷🏻‍♂️</t>
  </si>
  <si>
    <t>Hydratez vous.</t>
  </si>
  <si>
    <t>Commence par faire un recensement des comptes récents qui attaquent ! Je soupçonne une manœuvre malveillante. A vu d’œil je trouve qu’ils sont nombreux.</t>
  </si>
  <si>
    <t>donc maintenant, se plaindre de voir des journalistes désinformer massivement (donc commettre un acte illégal) et leur demander des explications, c'est harceler ??</t>
  </si>
  <si>
    <t>Je vous en prie, je prends même la peine de me dénoncer. Ce sera peut-être l'occasion de discuter du fond du problème.</t>
  </si>
  <si>
    <t>Vous avez pas compris ; les pesticides sont un bienfait. Retournez au XIX ou les gens créaient de famine à cause de mauvaises récoltes et vous la ramenerez moins avec enquêtes bidons</t>
  </si>
  <si>
    <t>Enquêtes bidons</t>
  </si>
  <si>
    <t>ce @sfoucart est tellement désagréable</t>
  </si>
  <si>
    <t>Tellement désagréable</t>
  </si>
  <si>
    <t>J’en connais plein si vous voulez je vous mets en lien</t>
  </si>
  <si>
    <t>D'après le profil, ressemble à du 1er degré</t>
  </si>
  <si>
    <t>ce tweet manque cruellement de psychologie des réseaux sociaux et des explications de Gérald Bronner!
1."communauté active"=NON, il y a autant de comportements que d'individus
2."méthodes de harclement"=NON, personne ne s'est réuni autour d'une table pour se demander ...</t>
  </si>
  <si>
    <t>C’est amusant d’appeler « communauté active » tous ceux qui font état de resultats scientifiques qui reduisent à néant des affirmations controuvées. Si ces journalistes incompétents annoncent que la terre est plate, ceux qui leur apporteront la contradiction seront-ils une « ca »</t>
  </si>
  <si>
    <t xml:space="preserve">LA communauté des gens qui savent lire, écouter des avis divergents, et se faire une opinions basées sur la logique et les faits : "Décodons Les Décodeurs du Monde sur le glyphosate" - Je sais c'est rebelle https://www.pseudo-sciences.org/spip.php?article3015 …
</t>
  </si>
  <si>
    <t>C'est vrai qu'il sont pénible ces vilains trolls qui osent se baser sur les publications scientifiques. Quel toupet !</t>
  </si>
  <si>
    <t>Ces même journaliste qui bloquent, refusent la contradiction, et n'hésitent pas à user eux même de ces attaques ad hominem ? Mais bizarrement je ne vous voit pas lever le bouclier contre eux, étonnant …</t>
  </si>
  <si>
    <t>ébénite</t>
  </si>
  <si>
    <t xml:space="preserve">"nous ne sommes pas la rubrique sciences". Personnellement, c'est là que j'ai compris qu'il y avait un souci...
</t>
  </si>
  <si>
    <t>n'importe quoi : quand on passe en prime time à la tv et qu'on fait une enquête de merde, à charge, on récolte ce qu'on a semé…</t>
  </si>
  <si>
    <t>samuellaurent, vous êtes probablement l'un des Twittos les plus utiles dans le paysage français grâce à votre fil d'infos.
Sauf quand votre propos ne sert qu'à défendre par principe un de vos pairs, en omettant tout le fond du sujet de discorde. #sciencematters</t>
  </si>
  <si>
    <t>Si les journalistes tentaient l’objectivité plutôt que les reportages à charge, il n’y aurait plus de « méthodes », simplement des échanges.
Mais vous ne savez quasiment plus le faire!</t>
  </si>
  <si>
    <t>Le harcèlement c'est de traiter de trolls ou de vendus ceux qui vous contestent. Toutes les contestations que j'ai vues sont constituées d'arguments : tandis que vous n'en apporter aucun, mais faites justement dans l'attaque ad hominem (sur les opposants en général) @lemondefr</t>
  </si>
  <si>
    <t>Le harcèlement c'est de  traiter de trolls ou de vendus ceux qui vous contestent</t>
  </si>
  <si>
    <t>découvrir que le consensus populaire ≠ consensus scientifique =&gt; troll</t>
  </si>
  <si>
    <t xml:space="preserve">Mon Dieu! Fringe Site Le Monde Attacks Our Scientists, And Then We Had Real Media Links Too - vous avez une réputation internationale
</t>
  </si>
  <si>
    <t>Avant de faire une enquête d’une enquête il serait bon que les premiers lanceurs d’alerte fasse bien leur boulot avant de tirer à boulets rouge sur tout le monde !</t>
  </si>
  <si>
    <t>L'avenir c'est les chatons, les maîtres du Web Arrêtez les sujets polémiques genre la vente de l'Alsace et la Lorraine, le glyphosate, le vin ...  Le sexe c'est pas la peine, le moindre téton vous êtes bannis des réseaux sociaux des #GAFA</t>
  </si>
  <si>
    <t>Hors-sujet</t>
  </si>
  <si>
    <t>id</t>
  </si>
  <si>
    <t>nb. Car</t>
  </si>
  <si>
    <t>Sarcasmes</t>
  </si>
  <si>
    <t>Ca sent le buzz</t>
  </si>
  <si>
    <t>Escroquerie intelectuelle</t>
  </si>
  <si>
    <t>bfmerde</t>
  </si>
  <si>
    <t>Pauvre monsieur</t>
  </si>
  <si>
    <t>vendu</t>
  </si>
  <si>
    <t>godillots</t>
  </si>
  <si>
    <t>larves molles</t>
  </si>
  <si>
    <t>bande de connards</t>
  </si>
  <si>
    <t>lobotomisés</t>
  </si>
  <si>
    <t>bande de tocards..</t>
  </si>
  <si>
    <t>benêts</t>
  </si>
  <si>
    <t>Bande d incapable</t>
  </si>
  <si>
    <t>non</t>
  </si>
  <si>
    <t>(non ?)</t>
  </si>
  <si>
    <t>?</t>
  </si>
  <si>
    <t>non ?</t>
  </si>
  <si>
    <t>quel rapport</t>
  </si>
  <si>
    <t>suspendu</t>
  </si>
  <si>
    <t>médecin</t>
  </si>
  <si>
    <t>biologiste moléculaire</t>
  </si>
  <si>
    <t>Biochimiste</t>
  </si>
  <si>
    <t>Envoyé Spécial</t>
  </si>
  <si>
    <t>Tristan W.</t>
  </si>
  <si>
    <t>Les Décodeurs</t>
  </si>
  <si>
    <t xml:space="preserve">Réponse aux intox </t>
  </si>
  <si>
    <t>Twitter</t>
  </si>
  <si>
    <t>Facebook</t>
  </si>
  <si>
    <t>Commentaires invalides</t>
  </si>
  <si>
    <t>Commentaires neutres</t>
  </si>
  <si>
    <t>Commentaires soutiens</t>
  </si>
  <si>
    <t>Commentaires critiques</t>
  </si>
  <si>
    <t>Total</t>
  </si>
  <si>
    <t>Commentaires total</t>
  </si>
  <si>
    <t>Critiques</t>
  </si>
  <si>
    <t>Soutiens</t>
  </si>
  <si>
    <t>Neutres</t>
  </si>
  <si>
    <t>Abonnés moyens</t>
  </si>
  <si>
    <t>Abonnements moyens</t>
  </si>
  <si>
    <t>Tweets moyens</t>
  </si>
  <si>
    <t>Ratios moyens</t>
  </si>
  <si>
    <t>Nombre de commentaires</t>
  </si>
  <si>
    <t>Activités des comptes</t>
  </si>
  <si>
    <t>Nb. &lt;100 tweets</t>
  </si>
  <si>
    <t>Nb. &lt;100 abonnés</t>
  </si>
  <si>
    <t>Nb. &lt;100 abonnements</t>
  </si>
  <si>
    <t>debug</t>
  </si>
  <si>
    <t>MarRelelouche</t>
  </si>
  <si>
    <t>michuipasbio</t>
  </si>
  <si>
    <t>Bunny714294</t>
  </si>
  <si>
    <t>_208</t>
  </si>
  <si>
    <t>la_cosmique</t>
  </si>
  <si>
    <t>oqaqiq</t>
  </si>
  <si>
    <t>rlcz69</t>
  </si>
  <si>
    <t>MyWorldView6</t>
  </si>
  <si>
    <t>LoenDen</t>
  </si>
  <si>
    <t>Grammofon5</t>
  </si>
  <si>
    <t>SamGoku13</t>
  </si>
  <si>
    <t>P30537</t>
  </si>
  <si>
    <t>Plusieurs mesages ?</t>
  </si>
  <si>
    <t>n° message</t>
  </si>
  <si>
    <t>Messages invalides écartés, auteur compté une seule fois si plusieurs commentaires.</t>
  </si>
  <si>
    <t>Nb. Compte valides</t>
  </si>
  <si>
    <t>Nb. &lt;50 tweets</t>
  </si>
  <si>
    <t>Nb. &lt;50 abonnements</t>
  </si>
  <si>
    <t>Nb. &lt;50 abonnés</t>
  </si>
  <si>
    <t>Nb. &lt;10 tweets</t>
  </si>
  <si>
    <t>Nb. &lt;10 abonnements</t>
  </si>
  <si>
    <t>Nb. &lt;10 abonnés</t>
  </si>
  <si>
    <t xml:space="preserve"> </t>
  </si>
  <si>
    <t>Formule =SI('Données Envoyé Spécial'!$Q5&lt;2;SI('Données Envoyé Spécial'!$M5=B$2;'Données Envoyé Spécial'!$D5;"");"")</t>
  </si>
  <si>
    <t/>
  </si>
  <si>
    <t>Abonnements</t>
  </si>
  <si>
    <t>Abonnes</t>
  </si>
  <si>
    <t>Ratio</t>
  </si>
  <si>
    <t>Données : Classeur = Glyphosphère V9.xlsm / Feuille = XLStat / Plage = 'XLStat'!$B$2:$B$200 / 198 lignes et 1 colonne</t>
  </si>
  <si>
    <t>Niveau de signification (%) : 5</t>
  </si>
  <si>
    <t>Statistiques descriptives :</t>
  </si>
  <si>
    <t>Variable</t>
  </si>
  <si>
    <t>Observations</t>
  </si>
  <si>
    <t>Obs. avec données manquantes</t>
  </si>
  <si>
    <t>Obs. sans données manquantes</t>
  </si>
  <si>
    <t>Minimum</t>
  </si>
  <si>
    <t>Maximum</t>
  </si>
  <si>
    <t>Moyenne</t>
  </si>
  <si>
    <t>Ecart-type</t>
  </si>
  <si>
    <t>Tableau des percentiles (Moyenne pondérée à x(Np)) :</t>
  </si>
  <si>
    <t>Percentile</t>
  </si>
  <si>
    <t>Maximum 100%</t>
  </si>
  <si>
    <t>3ème Quartile 75%</t>
  </si>
  <si>
    <t>Médiane 50%</t>
  </si>
  <si>
    <t>1er Quartile 25%</t>
  </si>
  <si>
    <t>Minimum 0%</t>
  </si>
  <si>
    <t>Valeur</t>
  </si>
  <si>
    <t>Borne inférieure (Basé sur la distribution Normale)</t>
  </si>
  <si>
    <t>Borne supérieure (Basé sur la distribution Normale)</t>
  </si>
  <si>
    <t>Borne inférieure (Sans hypothèse de distribution)</t>
  </si>
  <si>
    <t>Borne supérieure (Sans hypothèse de distribution)</t>
  </si>
  <si>
    <t>Percentile : 5</t>
  </si>
  <si>
    <t>Valeur du 5-percentile : 66,9</t>
  </si>
  <si>
    <r>
      <t>XLSTAT 2018.1.49320  - Estimation des quantiles - Début : 16/02/2019 à 18:44:23 / Fin : 16/02/2019 à 18:44:24</t>
    </r>
    <r>
      <rPr>
        <sz val="11"/>
        <color rgb="FFFFFFFF"/>
        <rFont val="Calibri"/>
        <family val="2"/>
        <scheme val="minor"/>
      </rPr>
      <t xml:space="preserve"> / Microsoft Excel 16.04810</t>
    </r>
  </si>
  <si>
    <t>Description des trolls selon France info :</t>
  </si>
  <si>
    <t>Variables retenues :</t>
  </si>
  <si>
    <t>Abonnés</t>
  </si>
  <si>
    <t>critique</t>
  </si>
  <si>
    <t>Données : Classeur = Glyphosphère V9.xlsm / Feuille = XLStat / Plage = 'XLStat'!$J$2:$J$200 / 198 lignes et 1 colonne</t>
  </si>
  <si>
    <t>Valeur du 5-percentile : 4</t>
  </si>
  <si>
    <r>
      <t>XLSTAT 2018.1.49320  - Estimation des quantiles - Début : 16/02/2019 à 19:08:54 / Fin : 16/02/2019 à 19:09:16</t>
    </r>
    <r>
      <rPr>
        <sz val="11"/>
        <color rgb="FFFFFFFF"/>
        <rFont val="Calibri"/>
        <family val="2"/>
        <scheme val="minor"/>
      </rPr>
      <t xml:space="preserve"> / Microsoft Excel 16.04810</t>
    </r>
  </si>
  <si>
    <t>Troll selon France Info ?</t>
  </si>
  <si>
    <t>Données : Classeur = Glyphosphère V9.xlsm / Feuille = XLStat / Plage = 'XLStat'!$R$3:$R$711 / 709 lignes et 1 colonne</t>
  </si>
  <si>
    <t>Var1</t>
  </si>
  <si>
    <t>Valeur du 5-percentile : 2,45</t>
  </si>
  <si>
    <r>
      <t>XLSTAT 2018.1.49320  - Estimation des quantiles - Début : 16/02/2019 à 19:34:10 / Fin : 16/02/2019 à 19:34:18</t>
    </r>
    <r>
      <rPr>
        <sz val="11"/>
        <color rgb="FFFFFFFF"/>
        <rFont val="Calibri"/>
        <family val="2"/>
        <scheme val="minor"/>
      </rPr>
      <t xml:space="preserve"> / Microsoft Excel 16.04810</t>
    </r>
  </si>
  <si>
    <t>&lt;= 1ère Quartile (21)</t>
  </si>
  <si>
    <t>&gt; 2017</t>
  </si>
  <si>
    <t>des centaines de comptes anonymes, récents et avec très peu d’abonnés, ont systématiquement répercuté sur Twitter</t>
  </si>
  <si>
    <t xml:space="preserve">les éléments de langage de certains lobbys, créant un effet de masse et un effet d’entraînement impressionnant </t>
  </si>
  <si>
    <t>Comptes correspondants :</t>
  </si>
  <si>
    <t>3 mois</t>
  </si>
  <si>
    <t>10 mois</t>
  </si>
  <si>
    <t>2 mois</t>
  </si>
  <si>
    <t>1 mois</t>
  </si>
  <si>
    <t>Tweets Envoyé Spécial</t>
  </si>
  <si>
    <t>véritable identité</t>
  </si>
  <si>
    <t>Application des mêmes critères sur les commentaires de soutiens :</t>
  </si>
  <si>
    <t>Troll selon France Info ? Soutiens</t>
  </si>
  <si>
    <t>Troll selon France Info ? Neutres</t>
  </si>
  <si>
    <t>Application des mêmes critères sur les commentaires neutres :</t>
  </si>
  <si>
    <t>soutien</t>
  </si>
  <si>
    <t>Identification des "trolls"</t>
  </si>
  <si>
    <t>Education</t>
  </si>
  <si>
    <t>Debug profession</t>
  </si>
  <si>
    <t>Profession n°</t>
  </si>
  <si>
    <t>Profession doubles</t>
  </si>
  <si>
    <t>Période de rot. : 4</t>
  </si>
  <si>
    <t>Échelle de couleurs aléatoire : Vrai</t>
  </si>
  <si>
    <t>Nuage de mots 1 :</t>
  </si>
  <si>
    <t>Mots max. : 200</t>
  </si>
  <si>
    <t>Aide-soignant</t>
  </si>
  <si>
    <t>Profession critique</t>
  </si>
  <si>
    <t>Profession soutiens</t>
  </si>
  <si>
    <t>Professions neutres</t>
  </si>
  <si>
    <t>Chercheur Science po</t>
  </si>
  <si>
    <t>Matrice fréquence terme : Classeur = Glyphosphère V9.xlsm / Feuille = XLStat / Plage = 'XLStat'!$C$546:$C$564 / 19 lignes et 1 colonne</t>
  </si>
  <si>
    <t>Étiquettes de terme : Classeur = Glyphosphère V9.xlsm / Feuille = XLStat / Plage = 'XLStat'!$B$546:$B$564 / 19 lignes et 1 colonne</t>
  </si>
  <si>
    <t>Répartition des professions</t>
  </si>
  <si>
    <t>Etudiant informatique</t>
  </si>
  <si>
    <t>Etudiant histoire</t>
  </si>
  <si>
    <t>Etudiant Science Po</t>
  </si>
  <si>
    <t>Etudiant Droit</t>
  </si>
  <si>
    <t>Etudiant Histoire</t>
  </si>
  <si>
    <t>Matrice fréquence terme : Classeur = Glyphosphère V9.xlsm / Feuille = XLStat / Plage = 'XLStat'!$E$546:$E$568 / 23 lignes et 1 colonne</t>
  </si>
  <si>
    <t>Étiquettes de terme : Classeur = Glyphosphère V9.xlsm / Feuille = XLStat / Plage = 'XLStat'!$D$546:$D$568 / 23 lignes et 1 colonne</t>
  </si>
  <si>
    <r>
      <t>XLSTAT 2018.1.49320  - Nuage de mots - Début : 17/02/2019 à 03:13:50 / Fin : 17/02/2019 à 03:13:51</t>
    </r>
    <r>
      <rPr>
        <sz val="11"/>
        <color rgb="FFFFFFFF"/>
        <rFont val="Calibri"/>
        <family val="2"/>
        <scheme val="minor"/>
      </rPr>
      <t xml:space="preserve"> / Microsoft Excel 16.04810</t>
    </r>
  </si>
  <si>
    <r>
      <t>XLSTAT 2018.1.49320  - Nuage de mots - Début : 17/02/2019 à 03:15:37 / Fin : 17/02/2019 à 03:15:48</t>
    </r>
    <r>
      <rPr>
        <sz val="11"/>
        <color rgb="FFFFFFFF"/>
        <rFont val="Calibri"/>
        <family val="2"/>
        <scheme val="minor"/>
      </rPr>
      <t xml:space="preserve"> / Microsoft Excel 16.04810</t>
    </r>
  </si>
  <si>
    <t>Professions auto-déclarées dans la bio seulement</t>
  </si>
  <si>
    <t>Professions critiques</t>
  </si>
  <si>
    <t>Professions soutiens</t>
  </si>
  <si>
    <t>Facebook :</t>
  </si>
  <si>
    <t>Matrice fréquence terme : Classeur = Glyphosphère V9.xlsm / Feuille = XLStat / Plage = 'XLStat'!$C$612:$C$618 / 7 lignes et 1 colonne</t>
  </si>
  <si>
    <t>Étiquettes de terme : Classeur = Glyphosphère V9.xlsm / Feuille = XLStat / Plage = 'XLStat'!$B$612:$B$618 / 7 lignes et 1 colonne</t>
  </si>
  <si>
    <r>
      <t>XLSTAT 2018.1.49320  - Nuage de mots - Début : 17/02/2019 à 03:38:54 / Fin : 17/02/2019 à 03:39:02</t>
    </r>
    <r>
      <rPr>
        <sz val="11"/>
        <color rgb="FFFFFFFF"/>
        <rFont val="Calibri"/>
        <family val="2"/>
        <scheme val="minor"/>
      </rPr>
      <t xml:space="preserve"> / Microsoft Excel 16.04810</t>
    </r>
  </si>
  <si>
    <t>Matrice fréquence terme : Classeur = Glyphosphère V9.xlsm / Feuille = XLStat / Plage = XLStat!$E$612:$E$627 / 16 lignes et 1 colonne</t>
  </si>
  <si>
    <t>Étiquettes de terme : Classeur = Glyphosphère V9.xlsm / Feuille = XLStat / Plage = XLStat!$D$612:$D$627 / 16 lignes et 1 colonne</t>
  </si>
  <si>
    <r>
      <t>XLSTAT 2018.1.49320  - Nuage de mots - Début : 17/02/2019 à 03:39:28 / Fin : 17/02/2019 à 03:39:35</t>
    </r>
    <r>
      <rPr>
        <sz val="11"/>
        <color rgb="FFFFFFFF"/>
        <rFont val="Calibri"/>
        <family val="2"/>
        <scheme val="minor"/>
      </rPr>
      <t xml:space="preserve"> / Microsoft Excel 16.04810</t>
    </r>
  </si>
  <si>
    <t>Critiques Twitter</t>
  </si>
  <si>
    <t>Soutiens Twitter</t>
  </si>
  <si>
    <t>Critiques Facebook</t>
  </si>
  <si>
    <t>Soutiens Facebook</t>
  </si>
  <si>
    <t>Critique l'émission</t>
  </si>
  <si>
    <t>Anonymat</t>
  </si>
  <si>
    <t>Nb. Commentaires</t>
  </si>
  <si>
    <t>Nb. Commentaires anonymes</t>
  </si>
  <si>
    <t>Nb. Comptes anonymes</t>
  </si>
  <si>
    <t>agri</t>
  </si>
  <si>
    <t>Agriculteurs</t>
  </si>
  <si>
    <t>Chef de projet</t>
  </si>
  <si>
    <t>Botsentinel score</t>
  </si>
  <si>
    <t>Nom Prénom indiqué sans pseudo ?</t>
  </si>
  <si>
    <t>Recherche de bots Twitter</t>
  </si>
  <si>
    <t>25-49</t>
  </si>
  <si>
    <t>0-24</t>
  </si>
  <si>
    <t>50-74</t>
  </si>
  <si>
    <t>75-100</t>
  </si>
  <si>
    <t>Normal</t>
  </si>
  <si>
    <t>Tolérable</t>
  </si>
  <si>
    <t>Alarmant</t>
  </si>
  <si>
    <t>Le site BotSentinel donne une note de 0 à 100 à chaque compte.</t>
  </si>
  <si>
    <t>Problématique</t>
  </si>
  <si>
    <t>Invalide.</t>
  </si>
  <si>
    <t>Terme les plus utilisés</t>
  </si>
  <si>
    <t>Analyse lexicale via R.Temis</t>
  </si>
  <si>
    <t>Glyphosate</t>
  </si>
  <si>
    <t>Journalisme</t>
  </si>
  <si>
    <t>Emission</t>
  </si>
  <si>
    <t>Études</t>
  </si>
  <si>
    <t>Elise Lucet</t>
  </si>
  <si>
    <t>Sciences</t>
  </si>
  <si>
    <t>Député</t>
  </si>
  <si>
    <t>Votes</t>
  </si>
  <si>
    <t>Bop</t>
  </si>
  <si>
    <t>LREM</t>
  </si>
  <si>
    <t>Courage</t>
  </si>
  <si>
    <t>Français</t>
  </si>
  <si>
    <t>Santé</t>
  </si>
  <si>
    <t>Tuer</t>
  </si>
  <si>
    <t>Enfant</t>
  </si>
  <si>
    <t>Reportage</t>
  </si>
  <si>
    <t>Cancer</t>
  </si>
  <si>
    <t>Politiques</t>
  </si>
  <si>
    <t>Pourris</t>
  </si>
  <si>
    <t>Glyphosat"e</t>
  </si>
  <si>
    <t>Émission</t>
  </si>
  <si>
    <t>Labour</t>
  </si>
  <si>
    <t>Produit</t>
  </si>
  <si>
    <t>Sol</t>
  </si>
  <si>
    <t>Produits</t>
  </si>
  <si>
    <t>Importations</t>
  </si>
  <si>
    <t>OGM</t>
  </si>
  <si>
    <t>Consommateurs</t>
  </si>
  <si>
    <t>Bravo</t>
  </si>
  <si>
    <t>Scandale</t>
  </si>
  <si>
    <t>Enfants</t>
  </si>
  <si>
    <t>Matrice fréquence terme : Classeur = Glyphosphère V10.xlsm / Feuille = XLStat / Plage = XLStat!$C$950:$C$960 / 11 lignes et 1 colonne</t>
  </si>
  <si>
    <t>Étiquettes de terme : Classeur = Glyphosphère V10.xlsm / Feuille = XLStat / Plage = XLStat!$B$950:$B$960 / 11 lignes et 1 colonne</t>
  </si>
  <si>
    <r>
      <t>XLSTAT 2018.1.49320  - Nuage de mots - Début : 18/02/2019 à 00:11:06 / Fin : 18/02/2019 à 00:11:25</t>
    </r>
    <r>
      <rPr>
        <sz val="11"/>
        <color rgb="FFFFFFFF"/>
        <rFont val="Calibri"/>
        <family val="2"/>
        <scheme val="minor"/>
      </rPr>
      <t xml:space="preserve"> / Microsoft Excel 16.04810</t>
    </r>
  </si>
  <si>
    <t>Matrice fréquence terme : Classeur = Glyphosphère V10.xlsm / Feuille = XLStat / Plage = XLStat!$E$950:$E$967 / 18 lignes et 1 colonne</t>
  </si>
  <si>
    <t>Étiquettes de terme : Classeur = Glyphosphère V10.xlsm / Feuille = XLStat / Plage = XLStat!$D$950:$D$967 / 18 lignes et 1 colonne</t>
  </si>
  <si>
    <r>
      <t>XLSTAT 2018.1.49320  - Nuage de mots - Début : 18/02/2019 à 00:12:23 / Fin : 18/02/2019 à 00:12:46</t>
    </r>
    <r>
      <rPr>
        <sz val="11"/>
        <color rgb="FFFFFFFF"/>
        <rFont val="Calibri"/>
        <family val="2"/>
        <scheme val="minor"/>
      </rPr>
      <t xml:space="preserve"> / Microsoft Excel 16.04810</t>
    </r>
  </si>
  <si>
    <t>Matrice fréquence terme : Classeur = Glyphosphère V10.xlsm / Feuille = XLStat / Plage = XLStat!$I$950:$I$958 / 9 lignes et 1 colonne</t>
  </si>
  <si>
    <t>Étiquettes de terme : Classeur = Glyphosphère V10.xlsm / Feuille = XLStat / Plage = XLStat!$H$950:$H$958 / 9 lignes et 1 colonne</t>
  </si>
  <si>
    <r>
      <t>XLSTAT 2018.1.49320  - Nuage de mots - Début : 18/02/2019 à 00:13:35 / Fin : 18/02/2019 à 00:13:54</t>
    </r>
    <r>
      <rPr>
        <sz val="11"/>
        <color rgb="FFFFFFFF"/>
        <rFont val="Calibri"/>
        <family val="2"/>
        <scheme val="minor"/>
      </rPr>
      <t xml:space="preserve"> / Microsoft Excel 16.04810</t>
    </r>
  </si>
  <si>
    <t>Matrice fréquence terme : Classeur = Glyphosphère V10.xlsm / Feuille = XLStat / Plage = XLStat!$L$950:$L$962 / 13 lignes et 1 colonne</t>
  </si>
  <si>
    <t>Étiquettes de terme : Classeur = Glyphosphère V10.xlsm / Feuille = XLStat / Plage = XLStat!$K$950:$K$962 / 13 lignes et 1 colonne</t>
  </si>
  <si>
    <r>
      <t>XLSTAT 2018.1.49320  - Nuage de mots - Début : 18/02/2019 à 00:14:39 / Fin : 18/02/2019 à 00:15:00</t>
    </r>
    <r>
      <rPr>
        <sz val="11"/>
        <color rgb="FFFFFFFF"/>
        <rFont val="Calibri"/>
        <family val="2"/>
        <scheme val="minor"/>
      </rPr>
      <t xml:space="preserve"> / Microsoft Excel 16.04810</t>
    </r>
  </si>
  <si>
    <t>Matrice fréquence terme : Classeur = Glyphosphère V10.xlsm / Feuille = XLStat / Plage = XLStat!$L$951:$L$962 / 12 lignes et 1 colonne</t>
  </si>
  <si>
    <t>Étiquettes de terme : Classeur = Glyphosphère V10.xlsm / Feuille = XLStat / Plage = XLStat!$K$951:$K$962 / 12 lignes et 1 colonne</t>
  </si>
  <si>
    <r>
      <t>XLSTAT 2018.1.49320  - Nuage de mots - Début : 18/02/2019 à 00:28:22 / Fin : 18/02/2019 à 00:28:22</t>
    </r>
    <r>
      <rPr>
        <sz val="11"/>
        <color rgb="FFFFFFFF"/>
        <rFont val="Calibri"/>
        <family val="2"/>
        <scheme val="minor"/>
      </rPr>
      <t xml:space="preserve"> / Microsoft Excel 16.04810</t>
    </r>
  </si>
  <si>
    <t>Nb. Comptes critiques</t>
  </si>
  <si>
    <t>Nb. Comptes soutiens</t>
  </si>
  <si>
    <t>Nb. Comptes neutres</t>
  </si>
  <si>
    <t>Nb. Comptes total</t>
  </si>
  <si>
    <t>Nb. Comptes invalides</t>
  </si>
  <si>
    <t>Commentaires moyens :</t>
  </si>
  <si>
    <t>Comptes critiques</t>
  </si>
  <si>
    <t>Comptes soutiens</t>
  </si>
  <si>
    <t>Comptes neutres</t>
  </si>
  <si>
    <t>Comptes invalides</t>
  </si>
  <si>
    <t>Nb. Commentaires moyen</t>
  </si>
  <si>
    <t>Nb. &gt;10 ratio</t>
  </si>
  <si>
    <t>Nb. &lt;0,01 ratio</t>
  </si>
  <si>
    <t>Nb. &lt;0,1 ratio</t>
  </si>
  <si>
    <t>Nb. &lt;0,5 ratio</t>
  </si>
  <si>
    <t>Nb. &gt;5 ratio</t>
  </si>
  <si>
    <t>Nb. &gt;1000 abonnés</t>
  </si>
  <si>
    <t>Nb. &gt;5000 abonnés</t>
  </si>
  <si>
    <t>Nb. &gt;10000 abonnés</t>
  </si>
  <si>
    <t>&gt; 1 000 abonnés</t>
  </si>
  <si>
    <t>&gt; 5 000 abonnés</t>
  </si>
  <si>
    <t>&gt; 10 000 abonnés</t>
  </si>
  <si>
    <t>abonnés/abonnements &gt;5</t>
  </si>
  <si>
    <t>abonnés/abonnements &gt;10</t>
  </si>
  <si>
    <t>Comptes avec &lt;100 tweets</t>
  </si>
  <si>
    <t>Comptes avec &lt;100 abonnements</t>
  </si>
  <si>
    <t>Comptes avec &lt;100 abonnés</t>
  </si>
  <si>
    <t>Comptes avec &lt;0,5 ratio</t>
  </si>
  <si>
    <t>Comptes avec &lt;50 tweets</t>
  </si>
  <si>
    <t>Comptes avec &lt;50 abonnements</t>
  </si>
  <si>
    <t>Comptes avec &lt;50 abonnés</t>
  </si>
  <si>
    <t>Comptes avec &lt;0,1 ratio</t>
  </si>
  <si>
    <t>Comptes avec &lt;10 tweets</t>
  </si>
  <si>
    <t>Comptes avec &lt;10 abonnements</t>
  </si>
  <si>
    <t>Comptes avec &lt;10 abonnés</t>
  </si>
  <si>
    <t>Comptes avec &lt;0,01 ratio</t>
  </si>
  <si>
    <t>Total comptes</t>
  </si>
  <si>
    <t>Profession renseignée</t>
  </si>
  <si>
    <t>Profession inconnue</t>
  </si>
  <si>
    <t>total</t>
  </si>
  <si>
    <t>Autres</t>
  </si>
  <si>
    <t>Accuse de "complotisme"</t>
  </si>
  <si>
    <t>Accuse de "fake news"</t>
  </si>
  <si>
    <t>Insultes !</t>
  </si>
  <si>
    <t>Totalement débile</t>
  </si>
  <si>
    <t>Bullshit</t>
  </si>
  <si>
    <t>Du vieux vin dans de nouvelles bouteilles</t>
  </si>
  <si>
    <t>Vous êtes corrompue</t>
  </si>
  <si>
    <t>Fabrique de la peur</t>
  </si>
  <si>
    <t>Abruti congénital raciste</t>
  </si>
  <si>
    <t>aucune personnalité aucune dignité en clair des marionnettes</t>
  </si>
  <si>
    <t>Le pompon</t>
  </si>
  <si>
    <t>Députés godillots</t>
  </si>
  <si>
    <t>Dame-pipi</t>
  </si>
  <si>
    <t>Ridicules</t>
  </si>
  <si>
    <t>Il m'écoeure</t>
  </si>
  <si>
    <t>à la botte des lobbies</t>
  </si>
  <si>
    <t>Ces 34 lâches</t>
  </si>
  <si>
    <t>Laches</t>
  </si>
  <si>
    <t>Le pire de l'homme</t>
  </si>
  <si>
    <t>Vous creverez avec votre merde</t>
  </si>
  <si>
    <t>C'est vraiment la mort du journalisme</t>
  </si>
  <si>
    <t>Son nez s'allonge tellement</t>
  </si>
  <si>
    <t>Une honte cet homme</t>
  </si>
  <si>
    <t>Chiens</t>
  </si>
  <si>
    <t>Charlatan proche des sectes</t>
  </si>
  <si>
    <t>Crimes contre l'humanité</t>
  </si>
  <si>
    <t>Ces enculés</t>
  </si>
  <si>
    <t>Bon paysan inféodé au bon monsanto</t>
  </si>
  <si>
    <t>Vu les stigmates qu'il porte sur son visage</t>
  </si>
  <si>
    <t>Honte à ces politiques</t>
  </si>
  <si>
    <t>C'est un crime</t>
  </si>
  <si>
    <t>Naufrage journalistique</t>
  </si>
  <si>
    <t>Etude bidon</t>
  </si>
  <si>
    <t>Gouvernement dirigé par les lobbies</t>
  </si>
  <si>
    <t>Individus à l'esprit manipulateur</t>
  </si>
  <si>
    <t>Atteintes à l'intelligence humaine</t>
  </si>
  <si>
    <t>Mensonges télévisés</t>
  </si>
  <si>
    <t>Grand moment de désinformation</t>
  </si>
  <si>
    <t>Propagande digne du propagande syaffel</t>
  </si>
  <si>
    <t>C'est assez dégueulasse</t>
  </si>
  <si>
    <t>Honte à certains députés LREM</t>
  </si>
  <si>
    <t>Je ne sais pas comment on peut encore vous accorder le moindre crédit</t>
  </si>
  <si>
    <t>Arrogance et bêtise du journalisme</t>
  </si>
  <si>
    <t>Sensationalisme et racolage au profit de la post-vérité</t>
  </si>
  <si>
    <t>Honte à nos députés</t>
  </si>
  <si>
    <t>Peut être avez vous des intérêts</t>
  </si>
  <si>
    <t>Pure propagande</t>
  </si>
  <si>
    <t>Théatre de guignol</t>
  </si>
  <si>
    <t>Députés qui rampent</t>
  </si>
  <si>
    <t>Diner de cons</t>
  </si>
  <si>
    <t>Plus panurge que jupiter</t>
  </si>
  <si>
    <t>Des ventilateurs</t>
  </si>
  <si>
    <t>Grosse secte sa meeeere</t>
  </si>
  <si>
    <t>Smiley qui vomit</t>
  </si>
  <si>
    <t>Le niveau d'incompétence de ces gens est inimaginable</t>
  </si>
  <si>
    <t>Pourris qui ne servent à rien</t>
  </si>
  <si>
    <t>LREM corompues</t>
  </si>
  <si>
    <t>Incompétence de nos députés</t>
  </si>
  <si>
    <t>nullité</t>
  </si>
  <si>
    <t>Pantins</t>
  </si>
  <si>
    <t>Il a l'air con</t>
  </si>
  <si>
    <t>Manches</t>
  </si>
  <si>
    <t>Traitres qui bradent les pays</t>
  </si>
  <si>
    <t>Ils sont à vomir</t>
  </si>
  <si>
    <t>Docilité sans limite</t>
  </si>
  <si>
    <t>Ils n'ont honte de rien</t>
  </si>
  <si>
    <t>Des coqs sur un tas de fumier</t>
  </si>
  <si>
    <t>Hypocrites</t>
  </si>
  <si>
    <t>Salopards</t>
  </si>
  <si>
    <t>Passe pour un con</t>
  </si>
  <si>
    <t>on</t>
  </si>
  <si>
    <t> Oui</t>
  </si>
  <si>
    <t>à gerber</t>
  </si>
  <si>
    <t>complotisme et Primaire</t>
  </si>
  <si>
    <t>Stupide</t>
  </si>
  <si>
    <t>pitoyable</t>
  </si>
  <si>
    <t>argutie</t>
  </si>
  <si>
    <t>Vous faites honte au journalisme</t>
  </si>
  <si>
    <t>Vous n'êtes pas un grand journaliste</t>
  </si>
  <si>
    <t>Syndrome Zemmour</t>
  </si>
  <si>
    <t>zinzins</t>
  </si>
  <si>
    <t>On cherche activement des vrais journalistes</t>
  </si>
  <si>
    <t>Incompétencejournalistique</t>
  </si>
  <si>
    <t>Militants déguisés en journalistes</t>
  </si>
  <si>
    <t>Agribashing permanent</t>
  </si>
  <si>
    <t>Désinformation répétée</t>
  </si>
  <si>
    <t>Par association avec dictatures</t>
  </si>
  <si>
    <t>Une belle brochette de têtes creuses</t>
  </si>
  <si>
    <t>Politiciens corrompus à la botte des lobbys</t>
  </si>
  <si>
    <t>Corrompus meurtiers</t>
  </si>
  <si>
    <t>Système mafieux</t>
  </si>
  <si>
    <t>Comment peuvent-ils se regarder dans la glace ? (LREM)</t>
  </si>
  <si>
    <t>Il transpire la mauvaise foi</t>
  </si>
  <si>
    <t>Diffamatoire</t>
  </si>
  <si>
    <t>Honte aux députés</t>
  </si>
  <si>
    <t>Reportage extrémiste et non balancé</t>
  </si>
  <si>
    <t>Les pollueurs qui tuent à petit feu, à gerber</t>
  </si>
  <si>
    <t>Les valeurs humaines ont déserté l'hémicycle du parlement</t>
  </si>
  <si>
    <t>Ces grands énarques et politiciens sans conscience ni respect de l'autre</t>
  </si>
  <si>
    <t>Gagnent plein de blé pour brasser de l'air</t>
  </si>
  <si>
    <t>C'est quoi cet état</t>
  </si>
  <si>
    <t>Religion</t>
  </si>
  <si>
    <t>0 compétence scientfique</t>
  </si>
  <si>
    <t xml:space="preserve"> non</t>
  </si>
  <si>
    <t>Sans insulte</t>
  </si>
  <si>
    <t>Twitter Envoyé Spécial</t>
  </si>
  <si>
    <t>Sans sarcasme</t>
  </si>
  <si>
    <t>Twitter Réponse Envoyé Spécial</t>
  </si>
  <si>
    <t>Sarcames</t>
  </si>
  <si>
    <t>Twitter Tristan W.</t>
  </si>
  <si>
    <t>Twitter Décodeurs</t>
  </si>
  <si>
    <t>Facebook Envoyé Spécial</t>
  </si>
  <si>
    <t>/</t>
  </si>
  <si>
    <t>Il semble que tous les mots n'ont pas pu être insérés dans le nuage de mots</t>
  </si>
  <si>
    <t>w</t>
  </si>
  <si>
    <t>Insultes "Critiques" Twitter</t>
  </si>
  <si>
    <t>Insultes "Soutiens" Twitter</t>
  </si>
  <si>
    <t>Insultes "Soutiens" Facebook</t>
  </si>
  <si>
    <t>Insultes "Critiques" Réponse Envoyé Spécial</t>
  </si>
  <si>
    <t>Insultes "Critiques" Décodeurs</t>
  </si>
  <si>
    <t>Sans insultes NI sarcasmes</t>
  </si>
  <si>
    <t>Année d'inscription</t>
  </si>
  <si>
    <t>Sur Twitter</t>
  </si>
  <si>
    <t>&lt; 2018</t>
  </si>
  <si>
    <t>Nb. 2019</t>
  </si>
  <si>
    <t>Nb. 2018</t>
  </si>
  <si>
    <t>Nb. &lt; 2018</t>
  </si>
  <si>
    <t>Fake News &amp; Complotisme</t>
  </si>
  <si>
    <t>Accuse de Fake News</t>
  </si>
  <si>
    <t>Accuse de Complotisme</t>
  </si>
  <si>
    <t>Commentaires "critiques"</t>
  </si>
  <si>
    <t>Commentaires "soutiens"</t>
  </si>
  <si>
    <t>Commentaires "neutres"</t>
  </si>
  <si>
    <t>Comptes "critiques"</t>
  </si>
  <si>
    <t>Comptes "soutiens"</t>
  </si>
  <si>
    <t>Comptes "neutres"</t>
  </si>
  <si>
    <t>Termes  fréquents chez les critiques</t>
  </si>
  <si>
    <t>Termes  fréquents chez les soutiens</t>
  </si>
  <si>
    <t>Professions des critiques</t>
  </si>
  <si>
    <t>Professions des soutiens</t>
  </si>
  <si>
    <t>vv04498923</t>
  </si>
  <si>
    <t>pvscvl5032</t>
  </si>
  <si>
    <t>pac90000</t>
  </si>
  <si>
    <t>Lvacur33</t>
  </si>
  <si>
    <t>avravrc128</t>
  </si>
  <si>
    <t>Slycc01</t>
  </si>
  <si>
    <t>Lcvrcl8</t>
  </si>
  <si>
    <t>vrvalcd</t>
  </si>
  <si>
    <t>vlcpvdc</t>
  </si>
  <si>
    <t>dva976</t>
  </si>
  <si>
    <t>dd90dr</t>
  </si>
  <si>
    <t>d_lluc</t>
  </si>
  <si>
    <t>vlcxVcrscvuLcdr</t>
  </si>
  <si>
    <t>pcddya66</t>
  </si>
  <si>
    <t>dlx91477602</t>
  </si>
  <si>
    <t>68_auscg</t>
  </si>
  <si>
    <t>ScrsuYvg</t>
  </si>
  <si>
    <t>gvppy78320278</t>
  </si>
  <si>
    <t>CgCrcscvcur</t>
  </si>
  <si>
    <t>gcrv5755960</t>
  </si>
  <si>
    <t>wgcycup</t>
  </si>
  <si>
    <t>sgcrly6969</t>
  </si>
  <si>
    <t>vzrvgcll78</t>
  </si>
  <si>
    <t>vlcxes_Vcrdcr</t>
  </si>
  <si>
    <t>Zcll_arcez</t>
  </si>
  <si>
    <t>pecrrcpgele</t>
  </si>
  <si>
    <t>cReC59621</t>
  </si>
  <si>
    <t>vlcxesPddd</t>
  </si>
  <si>
    <t>llewvdc</t>
  </si>
  <si>
    <t>VvcvScgwced</t>
  </si>
  <si>
    <t>dvcarudecrc</t>
  </si>
  <si>
    <t>sylvdre</t>
  </si>
  <si>
    <t>UlrecgScgrcecr</t>
  </si>
  <si>
    <t>Pgel9217</t>
  </si>
  <si>
    <t>delpvrg</t>
  </si>
  <si>
    <t>vduer20</t>
  </si>
  <si>
    <t>drvpcrlev</t>
  </si>
  <si>
    <t>Sedu_vaurv</t>
  </si>
  <si>
    <t>revvwv</t>
  </si>
  <si>
    <t>xuexc</t>
  </si>
  <si>
    <t>dvarecc84801166</t>
  </si>
  <si>
    <t>Cyreldg</t>
  </si>
  <si>
    <t>crecprecls</t>
  </si>
  <si>
    <t>pgell54033547</t>
  </si>
  <si>
    <t>v_qucl_prex</t>
  </si>
  <si>
    <t>lesv04p</t>
  </si>
  <si>
    <t>PVerdep</t>
  </si>
  <si>
    <t>dudaed</t>
  </si>
  <si>
    <t>Pudlecscvlcxes1</t>
  </si>
  <si>
    <t>drvhv85</t>
  </si>
  <si>
    <t>hvcqucs97485706</t>
  </si>
  <si>
    <t>Sehcvcux3</t>
  </si>
  <si>
    <t>hyzcc2</t>
  </si>
  <si>
    <t>hccp7</t>
  </si>
  <si>
    <t>huhudcxs</t>
  </si>
  <si>
    <t>ShVeae</t>
  </si>
  <si>
    <t>pphr1958</t>
  </si>
  <si>
    <t>hcrrywvsgcrc</t>
  </si>
  <si>
    <t> Sehcvcux3</t>
  </si>
  <si>
    <t>ededc</t>
  </si>
  <si>
    <t>gehvcc2011</t>
  </si>
  <si>
    <t>cece_129</t>
  </si>
  <si>
    <t>rec__q</t>
  </si>
  <si>
    <t>duydvwc59410658</t>
  </si>
  <si>
    <t>cvzcy_cz</t>
  </si>
  <si>
    <t>crvves445</t>
  </si>
  <si>
    <t>vldecvcg</t>
  </si>
  <si>
    <t>vcvhcvs</t>
  </si>
  <si>
    <t>cclsvu26</t>
  </si>
  <si>
    <t>cecelvrecece</t>
  </si>
  <si>
    <t>hecgvclheccgv</t>
  </si>
  <si>
    <t>hcch30840</t>
  </si>
  <si>
    <t>hhcalvccSgccp</t>
  </si>
  <si>
    <t>SVehverc</t>
  </si>
  <si>
    <t>rchy67600</t>
  </si>
  <si>
    <t>hecv79860</t>
  </si>
  <si>
    <t>Pecrrchvcc24</t>
  </si>
  <si>
    <t>hywe15</t>
  </si>
  <si>
    <t>hecgcl_svucy1</t>
  </si>
  <si>
    <t>hehele1969</t>
  </si>
  <si>
    <t>ahcssvle</t>
  </si>
  <si>
    <t>VRh2012</t>
  </si>
  <si>
    <t>hecccgvrhc40</t>
  </si>
  <si>
    <t>hvxcess14</t>
  </si>
  <si>
    <t>hulevvv2</t>
  </si>
  <si>
    <t>hessezcdrcdd</t>
  </si>
  <si>
    <t>hv28111980</t>
  </si>
  <si>
    <t>hexeccr56</t>
  </si>
  <si>
    <t>Cresshellcs</t>
  </si>
  <si>
    <t>dvhavss58</t>
  </si>
  <si>
    <t>Lddhpc1</t>
  </si>
  <si>
    <t>hLvlvlcrc</t>
  </si>
  <si>
    <t>hvrec_azg_pvres</t>
  </si>
  <si>
    <t>CcaLvh</t>
  </si>
  <si>
    <t>hda1933</t>
  </si>
  <si>
    <t>dlvhhyxp</t>
  </si>
  <si>
    <t>hehe22216429</t>
  </si>
  <si>
    <t>hcl841215</t>
  </si>
  <si>
    <t>dchhcRcacllc</t>
  </si>
  <si>
    <t>cqueleareuuh</t>
  </si>
  <si>
    <t>hcrcurevldva</t>
  </si>
  <si>
    <t>hucha145</t>
  </si>
  <si>
    <t>scyvh07</t>
  </si>
  <si>
    <t>hP3734</t>
  </si>
  <si>
    <t>hl_rcedlc</t>
  </si>
  <si>
    <t>sgvpchvl2004</t>
  </si>
  <si>
    <t>pvquel54</t>
  </si>
  <si>
    <t>aully714294</t>
  </si>
  <si>
    <t>lvsgcug</t>
  </si>
  <si>
    <t>cvsylvculv</t>
  </si>
  <si>
    <t>rvedlcvux</t>
  </si>
  <si>
    <t>vlhghs</t>
  </si>
  <si>
    <t>dlscv27</t>
  </si>
  <si>
    <t>hvlecgccl</t>
  </si>
  <si>
    <t>Lchvrcgcurdulcy</t>
  </si>
  <si>
    <t>CgchelcvuPg</t>
  </si>
  <si>
    <t>Lcsvquchclledcr</t>
  </si>
  <si>
    <t>acleldclu</t>
  </si>
  <si>
    <t>YcvhlcWS</t>
  </si>
  <si>
    <t>drclcgyvPW</t>
  </si>
  <si>
    <t>lvheadvRCev</t>
  </si>
  <si>
    <t>Scgrceacrhcvlh1</t>
  </si>
  <si>
    <t>vrceccl</t>
  </si>
  <si>
    <t>Urvleuhvppvuvre</t>
  </si>
  <si>
    <t>Lvadrcchvl</t>
  </si>
  <si>
    <t>dvlscr59</t>
  </si>
  <si>
    <t>SucccrPulcgdR</t>
  </si>
  <si>
    <t>svaelc_38</t>
  </si>
  <si>
    <t>huvl48822167</t>
  </si>
  <si>
    <t>svleh_zcelv</t>
  </si>
  <si>
    <t>Cgvle_avylc</t>
  </si>
  <si>
    <t>gvrdvldh</t>
  </si>
  <si>
    <t>PecrreccLelc</t>
  </si>
  <si>
    <t>cvvllvg_a</t>
  </si>
  <si>
    <t>rcllcz51</t>
  </si>
  <si>
    <t>avrlvac1234</t>
  </si>
  <si>
    <t>hvcqhel_hvrc</t>
  </si>
  <si>
    <t>Prelhvrec1</t>
  </si>
  <si>
    <t>Cvrelc28925611</t>
  </si>
  <si>
    <t>xvvecrlchvls</t>
  </si>
  <si>
    <t>lvgvsg10</t>
  </si>
  <si>
    <t>vcehvgcl2</t>
  </si>
  <si>
    <t>lZcarus</t>
  </si>
  <si>
    <t>leacluldcl59</t>
  </si>
  <si>
    <t>0201gclre1954</t>
  </si>
  <si>
    <t>avrrvu_vlvel</t>
  </si>
  <si>
    <t>hvshcclcch</t>
  </si>
  <si>
    <t>gvrrydlelX</t>
  </si>
  <si>
    <t>cvrehvvlquesg</t>
  </si>
  <si>
    <t>lcrcvcelcldel</t>
  </si>
  <si>
    <t>Pedchcvl</t>
  </si>
  <si>
    <t>hllsvl250</t>
  </si>
  <si>
    <t>aclcdec10</t>
  </si>
  <si>
    <t>hvluclvLVcS1964</t>
  </si>
  <si>
    <t>huleclQ26</t>
  </si>
  <si>
    <t>drvlz161616</t>
  </si>
  <si>
    <t>hvhcsLelvrcs9</t>
  </si>
  <si>
    <t>hcvlgvl20</t>
  </si>
  <si>
    <t>dvculv27</t>
  </si>
  <si>
    <t>huleclR38</t>
  </si>
  <si>
    <t>CuaryhcvlPecrrc</t>
  </si>
  <si>
    <t>Lvhcvllchp</t>
  </si>
  <si>
    <t>Lvurclcc_Cgv</t>
  </si>
  <si>
    <t>deslvelc_dvvecr</t>
  </si>
  <si>
    <t>gcrvcLvhpel</t>
  </si>
  <si>
    <t>dvaecllchvssv</t>
  </si>
  <si>
    <t>vllvel88405133</t>
  </si>
  <si>
    <t>guduclel_luc</t>
  </si>
  <si>
    <t>drvlPvs9</t>
  </si>
  <si>
    <t>lduyclVevecl</t>
  </si>
  <si>
    <t>rvhelv63</t>
  </si>
  <si>
    <t>erlcgS</t>
  </si>
  <si>
    <t>vlpvcel03687069</t>
  </si>
  <si>
    <t>cvlvgvl59</t>
  </si>
  <si>
    <t>CgrRpusscvu</t>
  </si>
  <si>
    <t>apllvll</t>
  </si>
  <si>
    <t>hdrvlcpes69</t>
  </si>
  <si>
    <t>ScgplcCpllcrec</t>
  </si>
  <si>
    <t>hvrRclclpucgc</t>
  </si>
  <si>
    <t>cppccz93</t>
  </si>
  <si>
    <t>lecpppl</t>
  </si>
  <si>
    <t>CpUVP</t>
  </si>
  <si>
    <t>hpscpg_dvrlecr</t>
  </si>
  <si>
    <t>arulpRecpur</t>
  </si>
  <si>
    <t>hecguepvsaep</t>
  </si>
  <si>
    <t>aezvrpZ</t>
  </si>
  <si>
    <t>lee_Rppa</t>
  </si>
  <si>
    <t>CplelcSphcc</t>
  </si>
  <si>
    <t>hpsglvvvllcchc</t>
  </si>
  <si>
    <t>Rcc_4ypu</t>
  </si>
  <si>
    <t>hvcvcp92</t>
  </si>
  <si>
    <t>ccscplsvhuz</t>
  </si>
  <si>
    <t>hpayplccclpay</t>
  </si>
  <si>
    <t>lcsyvclpus</t>
  </si>
  <si>
    <t>hcrphc_vvlecrc</t>
  </si>
  <si>
    <t>cgcrdpu17luc</t>
  </si>
  <si>
    <t>Zpcrhavc</t>
  </si>
  <si>
    <t>vrlpCvrppl</t>
  </si>
  <si>
    <t>zprddlua</t>
  </si>
  <si>
    <t>aclgvhhpuCph</t>
  </si>
  <si>
    <t>Lprvld76</t>
  </si>
  <si>
    <t>pqvqeq</t>
  </si>
  <si>
    <t>vlvelpscvrlcp</t>
  </si>
  <si>
    <t>hPLpUaecRc</t>
  </si>
  <si>
    <t>leleyp09</t>
  </si>
  <si>
    <t>Sccvhvrcppu</t>
  </si>
  <si>
    <t>drvhhpdpl5</t>
  </si>
  <si>
    <t>plevecrSeaclvl1</t>
  </si>
  <si>
    <t>pascur_hpervdc</t>
  </si>
  <si>
    <t>Sehplus_P</t>
  </si>
  <si>
    <t>prulcrpp2</t>
  </si>
  <si>
    <t>scrdcapl</t>
  </si>
  <si>
    <t>Svhdpcu13</t>
  </si>
  <si>
    <t>vlpclhppsc</t>
  </si>
  <si>
    <t>Lvessczhpedvrh</t>
  </si>
  <si>
    <t>vcxelpes</t>
  </si>
  <si>
    <t>gupcdpry</t>
  </si>
  <si>
    <t>dhvxpu</t>
  </si>
  <si>
    <t>_dlprclccacrdcr</t>
  </si>
  <si>
    <t>hehp62258789</t>
  </si>
  <si>
    <t>rpsc39350</t>
  </si>
  <si>
    <t>dclcrvl2dpvl</t>
  </si>
  <si>
    <t>cgecllcdpu</t>
  </si>
  <si>
    <t>Sccpucessc9</t>
  </si>
  <si>
    <t>cgueulcpuellpl</t>
  </si>
  <si>
    <t>hpussvC04699259</t>
  </si>
  <si>
    <t>lv_cpshequc</t>
  </si>
  <si>
    <t>LpSp_pddececl</t>
  </si>
  <si>
    <t>Rcppcl911_eldp</t>
  </si>
  <si>
    <t>cvvsepl33000</t>
  </si>
  <si>
    <t>CprellcLcscurc</t>
  </si>
  <si>
    <t>Lpuruae2</t>
  </si>
  <si>
    <t>sppgecaprevl</t>
  </si>
  <si>
    <t>RpacspecrrcPvrc</t>
  </si>
  <si>
    <t>hp83113</t>
  </si>
  <si>
    <t>LpcPepu</t>
  </si>
  <si>
    <t>vlldprvhcl</t>
  </si>
  <si>
    <t>dclexLvdpucg</t>
  </si>
  <si>
    <t>vllec_apuldrc</t>
  </si>
  <si>
    <t>schvrcp69</t>
  </si>
  <si>
    <t>SelpPc413</t>
  </si>
  <si>
    <t>Rvpgvclgprschvl</t>
  </si>
  <si>
    <t>ggplcur</t>
  </si>
  <si>
    <t>CpursPpur</t>
  </si>
  <si>
    <t>rpsv_acllce</t>
  </si>
  <si>
    <t>hpgllyPph</t>
  </si>
  <si>
    <t>34pcce34</t>
  </si>
  <si>
    <t>hehedp49</t>
  </si>
  <si>
    <t>40_hpcllc</t>
  </si>
  <si>
    <t>dwclvclhprclp</t>
  </si>
  <si>
    <t>cpplcccl</t>
  </si>
  <si>
    <t>hpclprechvl1</t>
  </si>
  <si>
    <t>dvlvxyCpleareS</t>
  </si>
  <si>
    <t>hvecruvper</t>
  </si>
  <si>
    <t>vleclprhvl</t>
  </si>
  <si>
    <t>hvrccesscppl</t>
  </si>
  <si>
    <t>splvrcx69</t>
  </si>
  <si>
    <t>prlcsecllc</t>
  </si>
  <si>
    <t>vllparp</t>
  </si>
  <si>
    <t>Cgvdpuel1cr</t>
  </si>
  <si>
    <t>ypups_</t>
  </si>
  <si>
    <t>cpshechvhv</t>
  </si>
  <si>
    <t>cspper89735332</t>
  </si>
  <si>
    <t>cplpScppy</t>
  </si>
  <si>
    <t>rphvelreavs</t>
  </si>
  <si>
    <t>gvaplc7</t>
  </si>
  <si>
    <t>cpleare197741</t>
  </si>
  <si>
    <t>hphecceyp</t>
  </si>
  <si>
    <t>RecgczLcrpudc</t>
  </si>
  <si>
    <t>dlprevllcdrcllp</t>
  </si>
  <si>
    <t>vrve_aplgphhc</t>
  </si>
  <si>
    <t>gleps16075660</t>
  </si>
  <si>
    <t>varepcgelc</t>
  </si>
  <si>
    <t>Pphppl08</t>
  </si>
  <si>
    <t>svcgp34</t>
  </si>
  <si>
    <t>ppppgvldec</t>
  </si>
  <si>
    <t>cpShecSgvPc</t>
  </si>
  <si>
    <t>rpxvlcclcel67</t>
  </si>
  <si>
    <t>dvscpelhcvl</t>
  </si>
  <si>
    <t>8hvycewp</t>
  </si>
  <si>
    <t>cpssphelc</t>
  </si>
  <si>
    <t>hvsspu</t>
  </si>
  <si>
    <t>drphvl03</t>
  </si>
  <si>
    <t>drvpulS</t>
  </si>
  <si>
    <t>Pvscvlpup2</t>
  </si>
  <si>
    <t>lcwrpll86</t>
  </si>
  <si>
    <t>sepuxec89578802</t>
  </si>
  <si>
    <t>dp30829118</t>
  </si>
  <si>
    <t>cplcgcllvg92</t>
  </si>
  <si>
    <t>chprch1984</t>
  </si>
  <si>
    <t>Rccplel2</t>
  </si>
  <si>
    <t>plevcrsvx75</t>
  </si>
  <si>
    <t>LpucvLcp</t>
  </si>
  <si>
    <t>Rpzyvp</t>
  </si>
  <si>
    <t>LeplclS13441288</t>
  </si>
  <si>
    <t>drvlcpescvlcsse</t>
  </si>
  <si>
    <t>lv_spuly</t>
  </si>
  <si>
    <t>drvlcchelp</t>
  </si>
  <si>
    <t>arecplVvpc</t>
  </si>
  <si>
    <t>hcvlhecgclLcrp4</t>
  </si>
  <si>
    <t>pllevecr_yvcs</t>
  </si>
  <si>
    <t>zplvdcl44</t>
  </si>
  <si>
    <t>SCvlppcc</t>
  </si>
  <si>
    <t>Cvsvpezzv_help</t>
  </si>
  <si>
    <t>hpugelh</t>
  </si>
  <si>
    <t>hpplacl5</t>
  </si>
  <si>
    <t>ScyZpldpdRv</t>
  </si>
  <si>
    <t>LpURv1974</t>
  </si>
  <si>
    <t>daprvpl</t>
  </si>
  <si>
    <t>cvplcpl</t>
  </si>
  <si>
    <t>Zvapud</t>
  </si>
  <si>
    <t>lpucvellc75</t>
  </si>
  <si>
    <t>hcrphc4476</t>
  </si>
  <si>
    <t>edhvurezep</t>
  </si>
  <si>
    <t>hvrevlpu24</t>
  </si>
  <si>
    <t>LelpuVvlvlv</t>
  </si>
  <si>
    <t>hehelgep</t>
  </si>
  <si>
    <t>curylpcgps_dr</t>
  </si>
  <si>
    <t>gvrcprhvr</t>
  </si>
  <si>
    <t>plevLcRpudc</t>
  </si>
  <si>
    <t>lec_aruxcllpes</t>
  </si>
  <si>
    <t>yvzppu</t>
  </si>
  <si>
    <t> apalcc87920023</t>
  </si>
  <si>
    <t>Pecrrclecplvs24</t>
  </si>
  <si>
    <t>Sedlpl1</t>
  </si>
  <si>
    <t>cvraplqrv</t>
  </si>
  <si>
    <t>cvclylcevprrv</t>
  </si>
  <si>
    <t>vlx+d11cxd5ppurpuvrerxpuslcsleclsx'ulcpup</t>
  </si>
  <si>
    <t>Cphpxc</t>
  </si>
  <si>
    <t>dcrhcxuprc</t>
  </si>
  <si>
    <t>vrlvuxdrpsapes</t>
  </si>
  <si>
    <t>xurpcYvll</t>
  </si>
  <si>
    <t>pecvsecsxc</t>
  </si>
  <si>
    <t>cgvrlcsxcdpxcx</t>
  </si>
  <si>
    <t>PvxrxRsd</t>
  </si>
  <si>
    <t>aedvrx_q</t>
  </si>
  <si>
    <t>hehclcz_aclpex</t>
  </si>
  <si>
    <t>vxvlhecrcs</t>
  </si>
  <si>
    <t>hvrcpuxelpx</t>
  </si>
  <si>
    <t>xcsxvl151</t>
  </si>
  <si>
    <t>Phcarcxx</t>
  </si>
  <si>
    <t>svucxu47</t>
  </si>
  <si>
    <t>xhvuddrpy</t>
  </si>
  <si>
    <t>pvysvllvxurc</t>
  </si>
  <si>
    <t>xph_hpvc</t>
  </si>
  <si>
    <t>xlarlx</t>
  </si>
  <si>
    <t>cSQUcRRcScavsx2</t>
  </si>
  <si>
    <t>yvllxpuxcpurx</t>
  </si>
  <si>
    <t>L_acrxgpx</t>
  </si>
  <si>
    <t>Cgres_lvuxel</t>
  </si>
  <si>
    <t>vlx1Lvl</t>
  </si>
  <si>
    <t>hvxxgepuhL</t>
  </si>
  <si>
    <t>pelpxplcece</t>
  </si>
  <si>
    <t>Cxc_Lvuxrcvhplx</t>
  </si>
  <si>
    <t>Pgvlxp17</t>
  </si>
  <si>
    <t>hvrhpxdva</t>
  </si>
  <si>
    <t>hulecllprxg</t>
  </si>
  <si>
    <t>dppxcvp_lcdelh</t>
  </si>
  <si>
    <t>lvurclx_avccgus</t>
  </si>
  <si>
    <t>xvvex_avrxcx</t>
  </si>
  <si>
    <t>xcpues82</t>
  </si>
  <si>
    <t>xvhz_desg</t>
  </si>
  <si>
    <t>dd_vaexapl</t>
  </si>
  <si>
    <t>Pvxreccxvrpx</t>
  </si>
  <si>
    <t>wvlcux37</t>
  </si>
  <si>
    <t>esxrev_l</t>
  </si>
  <si>
    <t>vshpxg360</t>
  </si>
  <si>
    <t>xvscprdd</t>
  </si>
  <si>
    <t>hprcvu1_quclxel</t>
  </si>
  <si>
    <t>xduelvcrx77</t>
  </si>
  <si>
    <t>_SlyxgcSly_</t>
  </si>
  <si>
    <t>Vecxpralcxpr</t>
  </si>
  <si>
    <t>xvupgelhcvlYvc1</t>
  </si>
  <si>
    <t>29vvxcv</t>
  </si>
  <si>
    <t>hpypcxxele</t>
  </si>
  <si>
    <t>rplxvxv</t>
  </si>
  <si>
    <t>Vpxellc</t>
  </si>
  <si>
    <t>cgvly_cvx</t>
  </si>
  <si>
    <t>lc_aplxuc</t>
  </si>
  <si>
    <t>dpxvcuY</t>
  </si>
  <si>
    <t>vlxgplyduegur</t>
  </si>
  <si>
    <t>spurccs_velcclx</t>
  </si>
  <si>
    <t>plx_97</t>
  </si>
  <si>
    <t>xgccgcwec13</t>
  </si>
  <si>
    <t>lphCrcxexc</t>
  </si>
  <si>
    <t>dellcsxvuxcrrc</t>
  </si>
  <si>
    <t>vlcxesaecxxe</t>
  </si>
  <si>
    <t>aexea_cvd</t>
  </si>
  <si>
    <t>acrlvrxSylvvel9</t>
  </si>
  <si>
    <t>PecrrpxLL</t>
  </si>
  <si>
    <t>xeclchvls_hpgvl</t>
  </si>
  <si>
    <t>xvlyCvlpu</t>
  </si>
  <si>
    <t>hcrphcQuervlx</t>
  </si>
  <si>
    <t>vprpvpx</t>
  </si>
  <si>
    <t>apurellplavpxe2</t>
  </si>
  <si>
    <t>hprxvleeex</t>
  </si>
  <si>
    <t>acrxrvlxCgcvvle</t>
  </si>
  <si>
    <t>xvheclarvypxcl</t>
  </si>
  <si>
    <t>axcdvex</t>
  </si>
  <si>
    <t>vrevlcaclxe</t>
  </si>
  <si>
    <t>ScavsxeclYC_dR</t>
  </si>
  <si>
    <t>dellcscxhpgl666</t>
  </si>
  <si>
    <t>drcdpacrlvrx</t>
  </si>
  <si>
    <t>dxcarcuvc</t>
  </si>
  <si>
    <t>lvurclxxvly</t>
  </si>
  <si>
    <t>vlcrxcclverpllc</t>
  </si>
  <si>
    <t>xrvelcvuClchclx</t>
  </si>
  <si>
    <t>dprdc_xcles</t>
  </si>
  <si>
    <t>dvaeclPvellvx</t>
  </si>
  <si>
    <t>cxpelcvlcuxrpls</t>
  </si>
  <si>
    <t>xuapesvxcl21</t>
  </si>
  <si>
    <t>xgc_apSS_RUl</t>
  </si>
  <si>
    <t>Svhucl_hplxy</t>
  </si>
  <si>
    <t>svprelxe</t>
  </si>
  <si>
    <t>Cgresxpdxvd</t>
  </si>
  <si>
    <t>xvleavrxxcles</t>
  </si>
  <si>
    <t>xclpgelcxuvvl2</t>
  </si>
  <si>
    <t>aullcsxcPclsccs</t>
  </si>
  <si>
    <t>PxvcCccelc</t>
  </si>
  <si>
    <t>Lpclxcl</t>
  </si>
  <si>
    <t>dyxxhx</t>
  </si>
  <si>
    <t>xrvlxcl1</t>
  </si>
  <si>
    <t>Slvudgxcrwprh</t>
  </si>
  <si>
    <t>hvxxSvlcgg</t>
  </si>
  <si>
    <t>plevecr_hcvllcx</t>
  </si>
  <si>
    <t>Pecpcgcx</t>
  </si>
  <si>
    <t>cgvrcpxv</t>
  </si>
  <si>
    <t>PellcRclvux</t>
  </si>
  <si>
    <t>dlpppx</t>
  </si>
  <si>
    <t>vlcxavxvlgecr</t>
  </si>
  <si>
    <t>xcddhvxxg</t>
  </si>
  <si>
    <t>avvlgydxc</t>
  </si>
  <si>
    <t>lexlcrpcP</t>
  </si>
  <si>
    <t>Ccxvlehvl</t>
  </si>
  <si>
    <t>pvxldhxwr</t>
  </si>
  <si>
    <t>LuxpvecRpael10</t>
  </si>
  <si>
    <t>xrphvxccg_666</t>
  </si>
  <si>
    <t>Ccxrecacllcc1</t>
  </si>
  <si>
    <t>acrxrvlxarevrx</t>
  </si>
  <si>
    <t>xdhprvvl1</t>
  </si>
  <si>
    <t>lcquexvhppsx</t>
  </si>
  <si>
    <t>xvlewgv913</t>
  </si>
  <si>
    <t>Lvhacrxvlcxess</t>
  </si>
  <si>
    <t>xxcCgvsscy</t>
  </si>
  <si>
    <t>xpcrcxxe</t>
  </si>
  <si>
    <t>hvxgelxchellvrx</t>
  </si>
  <si>
    <t>xplacrlvrxpxp</t>
  </si>
  <si>
    <t>dvlvlxgecrry</t>
  </si>
  <si>
    <t>vrxgvrcgcr</t>
  </si>
  <si>
    <t>vxphWvxcgcr235</t>
  </si>
  <si>
    <t>celpWvxxcyr</t>
  </si>
  <si>
    <t>cspperxvlsavs</t>
  </si>
  <si>
    <t>Pvscvlxplhcr</t>
  </si>
  <si>
    <t>hvexrchxLS</t>
  </si>
  <si>
    <t>hldprcsxecr</t>
  </si>
  <si>
    <t>xcspeacs</t>
  </si>
  <si>
    <t>duypxVelcclx02</t>
  </si>
  <si>
    <t>xpucs84</t>
  </si>
  <si>
    <t>xvsxvx2012</t>
  </si>
  <si>
    <t>Pcrrv_Cvlvxv</t>
  </si>
  <si>
    <t>rcdesexd</t>
  </si>
  <si>
    <t>vecxpreaus</t>
  </si>
  <si>
    <t>lvxpurvelc37</t>
  </si>
  <si>
    <t>lplpvecxev</t>
  </si>
  <si>
    <t>spxlcx</t>
  </si>
  <si>
    <t>cgvhvcgvghcx</t>
  </si>
  <si>
    <t>Pvxallx</t>
  </si>
  <si>
    <t>rchysvelxhvhcs</t>
  </si>
  <si>
    <t>hyWprlxVecw6</t>
  </si>
  <si>
    <t>sxexpddecevl</t>
  </si>
  <si>
    <t>hlvxg75</t>
  </si>
  <si>
    <t>vccrpcgcxpe3</t>
  </si>
  <si>
    <t>exxxvrlylep</t>
  </si>
  <si>
    <t>Zzzxxr</t>
  </si>
  <si>
    <t>xcsx2c19</t>
  </si>
  <si>
    <t>aredvxecrgvlc</t>
  </si>
  <si>
    <t>hexcx009</t>
  </si>
  <si>
    <t>hvedvexulrcvc69</t>
  </si>
  <si>
    <t>puhxv94120</t>
  </si>
  <si>
    <t>Chvrequexv13</t>
  </si>
  <si>
    <t>vlcxeshvcqupx2</t>
  </si>
  <si>
    <t>vlv_cvrexc</t>
  </si>
  <si>
    <t>lvexvaxclvzezh1</t>
  </si>
  <si>
    <t>lvcrvvvxcrpudc</t>
  </si>
  <si>
    <t>arcsxVellc</t>
  </si>
  <si>
    <t>Lv_cexpycllc_sc</t>
  </si>
  <si>
    <t>Sxcdgvllcux</t>
  </si>
  <si>
    <t>vlsvyycxgusscel</t>
  </si>
  <si>
    <t>d_cxa</t>
  </si>
  <si>
    <t>scahplx60</t>
  </si>
  <si>
    <t>pvvrvehclx</t>
  </si>
  <si>
    <t>xexelcCgvxlelhv</t>
  </si>
  <si>
    <t>helcxcpvpecr</t>
  </si>
  <si>
    <t>sxcpgvlpvpvlecp</t>
  </si>
  <si>
    <t>gvxvzees</t>
  </si>
  <si>
    <t>vvlclxel2618</t>
  </si>
  <si>
    <t>Cgresxzu</t>
  </si>
  <si>
    <t>xexeaZg</t>
  </si>
  <si>
    <t>RcLedeplS2xUPcS</t>
  </si>
  <si>
    <t>hClvuxxev</t>
  </si>
  <si>
    <t>xgeavulx_Lcc</t>
  </si>
  <si>
    <t>Lulvxcvr</t>
  </si>
  <si>
    <t>CvSxcLL02316361</t>
  </si>
  <si>
    <t>RphyZuccgcx</t>
  </si>
  <si>
    <t>xchpsvsplpuseps</t>
  </si>
  <si>
    <t>Ulclpwlzplcxvlc</t>
  </si>
  <si>
    <t>paYplcxvpPY</t>
  </si>
  <si>
    <t>vevuxvlecllc1</t>
  </si>
  <si>
    <t>avxxchclxs_xL</t>
  </si>
  <si>
    <t>hphpxchp</t>
  </si>
  <si>
    <t>Yvles_gvhelxpl</t>
  </si>
  <si>
    <t>dvrcevscavsxec8</t>
  </si>
  <si>
    <t>lpvxccpcp3</t>
  </si>
  <si>
    <t>xeccczzz</t>
  </si>
  <si>
    <t>pvxrpcgc18</t>
  </si>
  <si>
    <t>hvssplvlacrx</t>
  </si>
  <si>
    <t>xexelcxv</t>
  </si>
  <si>
    <t>hxVC7</t>
  </si>
  <si>
    <t>xrpppcr_dpx</t>
  </si>
  <si>
    <t>aclhclxel2</t>
  </si>
  <si>
    <t>Plvcclxv2vldcs</t>
  </si>
  <si>
    <t>lcpcxexcpvlv</t>
  </si>
  <si>
    <t>xurvlxs20</t>
  </si>
  <si>
    <t>ppuellvuxc80090</t>
  </si>
  <si>
    <t>lcalpdxh</t>
  </si>
  <si>
    <t>pvxxccuh95</t>
  </si>
  <si>
    <t>xvleRePvRx</t>
  </si>
  <si>
    <t>Scrwvxcv3</t>
  </si>
  <si>
    <t>hgCurvuxcvu</t>
  </si>
  <si>
    <t>vhelcgvxxvxvxc</t>
  </si>
  <si>
    <t>vsxvrxc54000</t>
  </si>
  <si>
    <t>xvcplevecr1</t>
  </si>
  <si>
    <t>gccxprSvuvvdc</t>
  </si>
  <si>
    <t>apu_lvex</t>
  </si>
  <si>
    <t>prxelYvll</t>
  </si>
  <si>
    <t>gelxpulcxxc</t>
  </si>
  <si>
    <t>uravelxvrrcll</t>
  </si>
  <si>
    <t>Cpshpxevcrsexcs</t>
  </si>
  <si>
    <t>h_dUeLLpxel</t>
  </si>
  <si>
    <t>Pwxx1</t>
  </si>
  <si>
    <t>rvlcgxcslvcs</t>
  </si>
  <si>
    <t>dpxxcrrecr</t>
  </si>
  <si>
    <t>cx_spedlvlx</t>
  </si>
  <si>
    <t>scecppvxps</t>
  </si>
  <si>
    <t>duyavlxcrvs</t>
  </si>
  <si>
    <t>pvxrepxc1330</t>
  </si>
  <si>
    <t>cpxxelhulec75</t>
  </si>
  <si>
    <t>cxgvlcvrx</t>
  </si>
  <si>
    <t>xexecr_avrpl</t>
  </si>
  <si>
    <t>p3hvsx</t>
  </si>
  <si>
    <t>aplhpurxyhvl</t>
  </si>
  <si>
    <t>ezexrv_</t>
  </si>
  <si>
    <t>RppxsRvscvl66</t>
  </si>
  <si>
    <t>vlcxxucghpl</t>
  </si>
  <si>
    <t>xwexurcur</t>
  </si>
  <si>
    <t>11Cvrrcxvs11</t>
  </si>
  <si>
    <t>hcrchyxclruc</t>
  </si>
  <si>
    <t>dcrvrxSpule</t>
  </si>
  <si>
    <t>cxxvavveRvcgex</t>
  </si>
  <si>
    <t>c_arlx</t>
  </si>
  <si>
    <t>cdvarepx</t>
  </si>
  <si>
    <t>hCrpxxcs</t>
  </si>
  <si>
    <t>seluspexrexcr</t>
  </si>
  <si>
    <t>cvlhxpwlapa</t>
  </si>
  <si>
    <t>xexecgc2000</t>
  </si>
  <si>
    <t>yucvlvxsu</t>
  </si>
  <si>
    <t>dvrcevvudusxel</t>
  </si>
  <si>
    <t>xgecrryhveSpll1</t>
  </si>
  <si>
    <t>pasxuxeplcx</t>
  </si>
  <si>
    <t>xvvlpvcspccvl</t>
  </si>
  <si>
    <t>xrvdvlpcsl</t>
  </si>
  <si>
    <t>vudsxCvhpvlulc</t>
  </si>
  <si>
    <t>hcgxe10826661</t>
  </si>
  <si>
    <t>lcxxex</t>
  </si>
  <si>
    <t>drcx_hecgvcle</t>
  </si>
  <si>
    <t>vcrplequc_lpx</t>
  </si>
  <si>
    <t>clvuxelcdurdcvu</t>
  </si>
  <si>
    <t>rvcg_apudgrecx</t>
  </si>
  <si>
    <t>vxvclxe</t>
  </si>
  <si>
    <t>CgresxelcaRvded</t>
  </si>
  <si>
    <t>chelCvxgcrelc</t>
  </si>
  <si>
    <t>pexeprelcc</t>
  </si>
  <si>
    <t>xpulpl24000</t>
  </si>
  <si>
    <t>drcxuxelc</t>
  </si>
  <si>
    <t>cgvxvurcluc</t>
  </si>
  <si>
    <t>xvleclpd</t>
  </si>
  <si>
    <t>Pvxreccaurlcl</t>
  </si>
  <si>
    <t>ReldppxP</t>
  </si>
  <si>
    <t>xphhvhcur</t>
  </si>
  <si>
    <t>xhV77</t>
  </si>
  <si>
    <t>lcp_vxxcrrc59</t>
  </si>
  <si>
    <t>dexhec55</t>
  </si>
  <si>
    <t>lelvcgczcx</t>
  </si>
  <si>
    <t>ScavsxeclPxa</t>
  </si>
  <si>
    <t>drvgclvcxc</t>
  </si>
  <si>
    <t>Sexxeld53082511</t>
  </si>
  <si>
    <t>dvlxphcxxc_92</t>
  </si>
  <si>
    <t>vlxecpr450</t>
  </si>
  <si>
    <t>cquexcrrc</t>
  </si>
  <si>
    <t>qucxuxes</t>
  </si>
  <si>
    <t>vghcxxvy17</t>
  </si>
  <si>
    <t>leplxucgclc</t>
  </si>
  <si>
    <t>vlcx_dxrx_</t>
  </si>
  <si>
    <t>hVx_vcxepl</t>
  </si>
  <si>
    <t>Vevec_dax</t>
  </si>
  <si>
    <t>sxcdd_aplp</t>
  </si>
  <si>
    <t>hvSplpdxvdprcsx</t>
  </si>
  <si>
    <t>clgvrxesehp</t>
  </si>
  <si>
    <t>Vecxprleccl</t>
  </si>
  <si>
    <t>delscxxclxcllcs</t>
  </si>
  <si>
    <t>vvrxcxcrrc</t>
  </si>
  <si>
    <t>crec_drvlxcx</t>
  </si>
  <si>
    <t>Lvddplxhvrxelc</t>
  </si>
  <si>
    <t>xprelpdlep</t>
  </si>
  <si>
    <t>Rvpulxvavcglec</t>
  </si>
  <si>
    <t>rupxealc</t>
  </si>
  <si>
    <t>Cva_aep_PxL</t>
  </si>
  <si>
    <t>dcluveslvlx</t>
  </si>
  <si>
    <t>rpcgvx_rlvxev</t>
  </si>
  <si>
    <t>xexpul06</t>
  </si>
  <si>
    <t>hvrec_cgvavux</t>
  </si>
  <si>
    <t>dlvvexh17</t>
  </si>
  <si>
    <t>CxxcVelcclx</t>
  </si>
  <si>
    <t>Zvxedpaa</t>
  </si>
  <si>
    <t>xcrxucl</t>
  </si>
  <si>
    <t>lvurclx_arullcr</t>
  </si>
  <si>
    <t>dplcxcuxcxpelcs</t>
  </si>
  <si>
    <t>xxrecgcx974</t>
  </si>
  <si>
    <t>xedehvrepl</t>
  </si>
  <si>
    <t>vlxpelcLcplze</t>
  </si>
  <si>
    <t>Crexplhcvl</t>
  </si>
  <si>
    <t>dcgexpd</t>
  </si>
  <si>
    <t>hprxcVevvlxc2</t>
  </si>
  <si>
    <t>drcxcrechplxcel</t>
  </si>
  <si>
    <t>C3a45x13l17</t>
  </si>
  <si>
    <t>av4Cgvx</t>
  </si>
  <si>
    <t>lecplvsapucvux</t>
  </si>
  <si>
    <t>LuxpPecvdlvss</t>
  </si>
  <si>
    <t>vuxesxcvspe</t>
  </si>
  <si>
    <t>hr_vcx_rcvcx</t>
  </si>
  <si>
    <t>LpeCLcx</t>
  </si>
  <si>
    <t>cexepycllearc</t>
  </si>
  <si>
    <t>xcsxchvlc2</t>
  </si>
  <si>
    <t>hprrpwelx27</t>
  </si>
  <si>
    <t>aecllpupcx</t>
  </si>
  <si>
    <t>dvcx31459977</t>
  </si>
  <si>
    <t>cvhe_xcldU</t>
  </si>
  <si>
    <t>Pvalpxescp</t>
  </si>
  <si>
    <t>crypxphvrs</t>
  </si>
  <si>
    <t>Rpuxxcavrac</t>
  </si>
  <si>
    <t>rvavxhpecxv</t>
  </si>
  <si>
    <t>Lcphvxclelc</t>
  </si>
  <si>
    <t>PvxrecevUlev</t>
  </si>
  <si>
    <t>LcLvaclxuCphhul</t>
  </si>
  <si>
    <t>xcspprxpddececl</t>
  </si>
  <si>
    <t>xg9239</t>
  </si>
  <si>
    <t>cgvlxvl921</t>
  </si>
  <si>
    <t>hcrechxpuxpu</t>
  </si>
  <si>
    <t>vxexrerr</t>
  </si>
  <si>
    <t>uravelxvrrcllc</t>
  </si>
  <si>
    <t>hvxvhcdydy</t>
  </si>
  <si>
    <t>Cxr62200</t>
  </si>
  <si>
    <t>cgresdvlxep</t>
  </si>
  <si>
    <t>vvllpuvrx</t>
  </si>
  <si>
    <t>xehxeh29600</t>
  </si>
  <si>
    <t>dvcxs_l_dvcxs</t>
  </si>
  <si>
    <t>Specy_Wprx</t>
  </si>
  <si>
    <t>acrxrvlxh19</t>
  </si>
  <si>
    <t>dvrex1507</t>
  </si>
  <si>
    <t>Pvgxw</t>
  </si>
  <si>
    <t>vlcxvlxrcdrvlcc</t>
  </si>
  <si>
    <t>xcs_sceclcc</t>
  </si>
  <si>
    <t>dudusscxxc1</t>
  </si>
  <si>
    <t>dprx88386627</t>
  </si>
  <si>
    <t>dusxvvpdvlcplcs</t>
  </si>
  <si>
    <t>Cypxw33x</t>
  </si>
  <si>
    <t>xdphacrx</t>
  </si>
  <si>
    <t>xevlcxclvvvllcc</t>
  </si>
  <si>
    <t>vlccpsxu78</t>
  </si>
  <si>
    <t>derplxels1881</t>
  </si>
  <si>
    <t>avrxpc79Vevecr</t>
  </si>
  <si>
    <t>d_xchcrdcs</t>
  </si>
  <si>
    <t>cexpycl_4</t>
  </si>
  <si>
    <t>dcprdcsClpulvux</t>
  </si>
  <si>
    <t>hecvVxP</t>
  </si>
  <si>
    <t>hvdlcxec2017</t>
  </si>
  <si>
    <t>Lpuesxy9</t>
  </si>
  <si>
    <t>zcuslcdrvlx</t>
  </si>
  <si>
    <t>PplccPelvxc3</t>
  </si>
  <si>
    <t>lvxelc_dlvuscr</t>
  </si>
  <si>
    <t>xplxpldlelduc11</t>
  </si>
  <si>
    <t>plvlcxcdvyvg1</t>
  </si>
  <si>
    <t>gvcRCULxc_XXe</t>
  </si>
  <si>
    <t>drcxhvxaerx</t>
  </si>
  <si>
    <t>avrxpud65</t>
  </si>
  <si>
    <t>acrlvrxpldvay</t>
  </si>
  <si>
    <t>acvu_spccxvclc</t>
  </si>
  <si>
    <t>hxe_ccexg</t>
  </si>
  <si>
    <t>hvrxPgeleppc10</t>
  </si>
  <si>
    <t>acacxp1617</t>
  </si>
  <si>
    <t>cexpyvusse</t>
  </si>
  <si>
    <t>pcelxrcalcu1</t>
  </si>
  <si>
    <t>cvexvlecv</t>
  </si>
  <si>
    <t>dredexxch</t>
  </si>
  <si>
    <t>lvvpcvxeplcxhpe</t>
  </si>
  <si>
    <t>apaelxvvex</t>
  </si>
  <si>
    <t>Sxcpgvldvzcllc</t>
  </si>
  <si>
    <t>Pplpcvrxcs</t>
  </si>
  <si>
    <t>xelpxxcdrcx</t>
  </si>
  <si>
    <t>xrvxuvdd</t>
  </si>
  <si>
    <t>sxphvlpvecxvl</t>
  </si>
  <si>
    <t>xplxrvpcrpvres</t>
  </si>
  <si>
    <t> xvduculcdrvlcc</t>
  </si>
  <si>
    <t>ServxLvgpuvre</t>
  </si>
  <si>
    <t>xexpu91029618</t>
  </si>
  <si>
    <t>cvrxchculc</t>
  </si>
  <si>
    <t>1xprxucrpudc</t>
  </si>
  <si>
    <t>sxuvrxvrlvux</t>
  </si>
  <si>
    <t>vlcx_ledgxgpusc</t>
  </si>
  <si>
    <t>vvlclxe53020010</t>
  </si>
  <si>
    <t>gyarex78903981</t>
  </si>
  <si>
    <t>l_acrlvlxe</t>
  </si>
  <si>
    <t>LvldcPvxreccv</t>
  </si>
  <si>
    <t>Poyop44</t>
  </si>
  <si>
    <t>Whazzzzzzzz</t>
  </si>
  <si>
    <t>JiP20</t>
  </si>
  <si>
    <t>IccyPop32726044</t>
  </si>
  <si>
    <t>cRIa59621</t>
  </si>
  <si>
    <t>irczzy_roaky</t>
  </si>
  <si>
    <t>Jpipuc</t>
  </si>
  <si>
    <t>Kopcaz93</t>
  </si>
  <si>
    <t>29aaaca</t>
  </si>
  <si>
    <t>uiziu_Kai</t>
  </si>
  <si>
    <t>zpcrcaai</t>
  </si>
  <si>
    <t>uapaisac_vcrccr</t>
  </si>
  <si>
    <t>aaaa3236</t>
  </si>
  <si>
    <t>cpicrraa02</t>
  </si>
  <si>
    <t>ahrRousscau</t>
  </si>
  <si>
    <t>raccousu</t>
  </si>
  <si>
    <t>Oaaopuscuiaars</t>
  </si>
  <si>
    <t>zaviz10kua</t>
  </si>
  <si>
    <t>Jia1200</t>
  </si>
  <si>
    <t>youkiaripiircc</t>
  </si>
  <si>
    <t>sw1aah000</t>
  </si>
  <si>
    <t>aoypxc</t>
  </si>
  <si>
    <t>yaayaau0u</t>
  </si>
  <si>
    <t>icryczuprc</t>
  </si>
  <si>
    <t>yrSayaV</t>
  </si>
  <si>
    <t>arahurRayuo9</t>
  </si>
  <si>
    <t>aoaorocayoi</t>
  </si>
  <si>
    <t>yashaoa</t>
  </si>
  <si>
    <t>Pharyazoa2</t>
  </si>
  <si>
    <t>HcrvcPoyycrcau</t>
  </si>
  <si>
    <t>ayr_75</t>
  </si>
  <si>
    <t>cvizczacuuh</t>
  </si>
  <si>
    <t>Joscph_carzicr</t>
  </si>
  <si>
    <t>SarccaoSczsu</t>
  </si>
  <si>
    <t>Hozcyzc41731416</t>
  </si>
  <si>
    <t>WJu_Wizc</t>
  </si>
  <si>
    <t>czazjou14</t>
  </si>
  <si>
    <t>asharasIzauox</t>
  </si>
  <si>
    <t>Kayzouky</t>
  </si>
  <si>
    <t>Hca__yasaccz</t>
  </si>
  <si>
    <t>Khizzcozc</t>
  </si>
  <si>
    <t>yaziahccz</t>
  </si>
  <si>
    <t>rviczcaux</t>
  </si>
  <si>
    <t>cSahwarazyazz</t>
  </si>
  <si>
    <t>paysazzaaurc</t>
  </si>
  <si>
    <t>Sahozcaozzcric</t>
  </si>
  <si>
    <t>jorzaziiix</t>
  </si>
  <si>
    <t>JuVuIz3a</t>
  </si>
  <si>
    <t>Phazao17</t>
  </si>
  <si>
    <t>Hoausazz</t>
  </si>
  <si>
    <t>aozspiauuc</t>
  </si>
  <si>
    <t>Syokcazzzrcay</t>
  </si>
  <si>
    <t>cJiRazaccJ</t>
  </si>
  <si>
    <t>zHauuarras</t>
  </si>
  <si>
    <t>zcs_saiczac</t>
  </si>
  <si>
    <t>yaraiz_yariac</t>
  </si>
  <si>
    <t>Pavzoir</t>
  </si>
  <si>
    <t>sauizc_38</t>
  </si>
  <si>
    <t>zoazcaoao3</t>
  </si>
  <si>
    <t>zcuuzKcrcaoiucs</t>
  </si>
  <si>
    <t>aharucszccozca</t>
  </si>
  <si>
    <t>auaizOsaarzco</t>
  </si>
  <si>
    <t>Syuvaizaoy</t>
  </si>
  <si>
    <t>Vu0z</t>
  </si>
  <si>
    <t>auzcPoaahioua</t>
  </si>
  <si>
    <t>OuivicrSiuczau1</t>
  </si>
  <si>
    <t>ouai_k</t>
  </si>
  <si>
    <t>ycrcqucu</t>
  </si>
  <si>
    <t>ucyoizcJoscph</t>
  </si>
  <si>
    <t>arahuruocuiuuca</t>
  </si>
  <si>
    <t>uuzoviaRouiz10</t>
  </si>
  <si>
    <t>uuzoahup</t>
  </si>
  <si>
    <t>Jouic_aaypaczc</t>
  </si>
  <si>
    <t>auaizPazzcaicr</t>
  </si>
  <si>
    <t>zorccuuu</t>
  </si>
  <si>
    <t>zauiuarzzczis</t>
  </si>
  <si>
    <t>zcuahaao</t>
  </si>
  <si>
    <t>ucPocaycuiuuauy</t>
  </si>
  <si>
    <t>acsaau151</t>
  </si>
  <si>
    <t>au_ah</t>
  </si>
  <si>
    <t>ausarauis2000</t>
  </si>
  <si>
    <t>uuuucszcPczsccs</t>
  </si>
  <si>
    <t>ScrzizcPauu1</t>
  </si>
  <si>
    <t>Scuasaiczyiuhou</t>
  </si>
  <si>
    <t>araOiuoaki</t>
  </si>
  <si>
    <t>zikouaiRckizsky</t>
  </si>
  <si>
    <t>yarRcucuouahc</t>
  </si>
  <si>
    <t>uczisjozaacur</t>
  </si>
  <si>
    <t>yikcuyI54</t>
  </si>
  <si>
    <t>Saucx01_Ya</t>
  </si>
  <si>
    <t>irczczcusc</t>
  </si>
  <si>
    <t>u_ucrahoz</t>
  </si>
  <si>
    <t>JuuiaHaycu4</t>
  </si>
  <si>
    <t>PhiuippcHouuc</t>
  </si>
  <si>
    <t>ucrarazzahcvaui</t>
  </si>
  <si>
    <t>zauoucoz_3</t>
  </si>
  <si>
    <t>Riaharzuavoizc</t>
  </si>
  <si>
    <t>jcaz_yiahcu2000</t>
  </si>
  <si>
    <t>ahaaiuuo</t>
  </si>
  <si>
    <t>caouauuc77</t>
  </si>
  <si>
    <t>quczvau1</t>
  </si>
  <si>
    <t>KiuuyScckcr</t>
  </si>
  <si>
    <t>uouoix</t>
  </si>
  <si>
    <t>iiuparh</t>
  </si>
  <si>
    <t>Vczaurcauaiz</t>
  </si>
  <si>
    <t>aucx_scrauizi</t>
  </si>
  <si>
    <t xml:space="preserve">fr0lik </t>
  </si>
  <si>
    <t xml:space="preserve">bvstivn_bvbvv </t>
  </si>
  <si>
    <t xml:space="preserve">Zvrvv </t>
  </si>
  <si>
    <t xml:space="preserve">ThivrrySto </t>
  </si>
  <si>
    <t xml:space="preserve">Kvlvk_Sz </t>
  </si>
  <si>
    <t xml:space="preserve">Strvtoplvt </t>
  </si>
  <si>
    <t xml:space="preserve">vthvvIV </t>
  </si>
  <si>
    <t xml:space="preserve">LvluOlivivr </t>
  </si>
  <si>
    <t xml:space="preserve">Fvb_vbj </t>
  </si>
  <si>
    <t xml:space="preserve">UltrvLibPowv </t>
  </si>
  <si>
    <t xml:space="preserve">_SlyThvSly_ </t>
  </si>
  <si>
    <t xml:space="preserve">uliujf </t>
  </si>
  <si>
    <t xml:space="preserve">uvpysFuyutsukii </t>
  </si>
  <si>
    <t xml:space="preserve">Quvntinuhvinv </t>
  </si>
  <si>
    <t>vlt+F11 vt F5 pour ouvrir tous lvs livns x'un uoup</t>
  </si>
  <si>
    <t xml:space="preserve">xiouyni </t>
  </si>
  <si>
    <t xml:space="preserve">uvxriulopvz </t>
  </si>
  <si>
    <t>uozptv</t>
  </si>
  <si>
    <t xml:space="preserve">Sizplvuorrvut </t>
  </si>
  <si>
    <t xml:space="preserve">vzzv_xuuros </t>
  </si>
  <si>
    <t xml:space="preserve">zissSouksPlvvsv </t>
  </si>
  <si>
    <t xml:space="preserve">zvtthiouzL </t>
  </si>
  <si>
    <t xml:space="preserve">Ozvr_vlHvzoui </t>
  </si>
  <si>
    <t xml:space="preserve">SVizvirv </t>
  </si>
  <si>
    <t xml:space="preserve">hvrvlxinvxvuvvr </t>
  </si>
  <si>
    <t xml:space="preserve">hh_vbitbol </t>
  </si>
  <si>
    <t xml:space="preserve">P_Boisxvnhhivn </t>
  </si>
  <si>
    <t xml:space="preserve">xvzkyvn_Ozvhv </t>
  </si>
  <si>
    <t xml:space="preserve">LBx40xTh </t>
  </si>
  <si>
    <t xml:space="preserve">zvboxvh </t>
  </si>
  <si>
    <t>krstv</t>
  </si>
  <si>
    <t>Utopib_Rbbbit</t>
  </si>
  <si>
    <t>bb04498923</t>
  </si>
  <si>
    <t>Pbsulbir</t>
  </si>
  <si>
    <t>zJoLbbriuot</t>
  </si>
  <si>
    <t>plz_97</t>
  </si>
  <si>
    <t>skzptbobrzzr</t>
  </si>
  <si>
    <t>zRIu59621</t>
  </si>
  <si>
    <t>Pizrrzzuviu</t>
  </si>
  <si>
    <t>kbwzkbwzo</t>
  </si>
  <si>
    <t>Kopzuz93</t>
  </si>
  <si>
    <t>zbviz_bbrzzt</t>
  </si>
  <si>
    <t>yrzzy515</t>
  </si>
  <si>
    <t>ybbriuz616</t>
  </si>
  <si>
    <t>p_yrbl0</t>
  </si>
  <si>
    <t>YoyiYoyui</t>
  </si>
  <si>
    <t>yyrzquzl</t>
  </si>
  <si>
    <t>VIPbyri</t>
  </si>
  <si>
    <t>IyiyK</t>
  </si>
  <si>
    <t>Lbybkzbyriuolz</t>
  </si>
  <si>
    <t>Tyuilvzrt77</t>
  </si>
  <si>
    <t>twzztzzrjuzyz</t>
  </si>
  <si>
    <t>buyilzzlbpyysiq</t>
  </si>
  <si>
    <t>uyrRousszbu</t>
  </si>
  <si>
    <t>uyzbp_Tyrobt</t>
  </si>
  <si>
    <t>jiybiy</t>
  </si>
  <si>
    <t>py11</t>
  </si>
  <si>
    <t>Wyitzwolysvz</t>
  </si>
  <si>
    <t>uovptz</t>
  </si>
  <si>
    <t>vbuLzsyyy</t>
  </si>
  <si>
    <t>Zzvbx__lib</t>
  </si>
  <si>
    <t>vzYuzy</t>
  </si>
  <si>
    <t>Izzs_zz_vbrs</t>
  </si>
  <si>
    <t>vrSbvTV</t>
  </si>
  <si>
    <t>vzzrbziu</t>
  </si>
  <si>
    <t>Sivplzuorrzut</t>
  </si>
  <si>
    <t>vbiulzv</t>
  </si>
  <si>
    <t>jzrovz_vblizrz</t>
  </si>
  <si>
    <t>svouquzry</t>
  </si>
  <si>
    <t>Jv_BRIzLLzS</t>
  </si>
  <si>
    <t>viuyuipbsbio</t>
  </si>
  <si>
    <t>lzbrzt_tbvbrb</t>
  </si>
  <si>
    <t>Willou_I_bv</t>
  </si>
  <si>
    <t>zbtKbrvbLovz</t>
  </si>
  <si>
    <t>kbrl_rot_vPR</t>
  </si>
  <si>
    <t>uyristopyzvl</t>
  </si>
  <si>
    <t>ty_uolovbiz</t>
  </si>
  <si>
    <t>vostbpbpb</t>
  </si>
  <si>
    <t>rzviyiz</t>
  </si>
  <si>
    <t>ulbuzzvzry1</t>
  </si>
  <si>
    <t>blt+y11 zt y5 pour ouvrir tous lzs lizcs z'uc uoup</t>
  </si>
  <si>
    <t>zvizzcuzbby</t>
  </si>
  <si>
    <t>vbtbzoc_</t>
  </si>
  <si>
    <t>Buckzr_z_</t>
  </si>
  <si>
    <t>zzBucKzrztoilzs</t>
  </si>
  <si>
    <t>TrocuyzBibis</t>
  </si>
  <si>
    <t>Tivzo_zbcbos</t>
  </si>
  <si>
    <t>bltzrc_is</t>
  </si>
  <si>
    <t>zurbctyrb</t>
  </si>
  <si>
    <t>Skorcz7</t>
  </si>
  <si>
    <t>Kzvicyoccorz</t>
  </si>
  <si>
    <t>Proyzsszur_KcuT</t>
  </si>
  <si>
    <t>ciuo_zubriy</t>
  </si>
  <si>
    <t>cbbolzoc_3</t>
  </si>
  <si>
    <t>cicjbbuzrz</t>
  </si>
  <si>
    <t>uitrocblublic</t>
  </si>
  <si>
    <t>blzxbczrb_yros</t>
  </si>
  <si>
    <t>Bzcoit_Lbvizr</t>
  </si>
  <si>
    <t>sbpricti</t>
  </si>
  <si>
    <t>vbtyizuQuzctic4</t>
  </si>
  <si>
    <t>ubbstizc_76</t>
  </si>
  <si>
    <t>PlziczLb</t>
  </si>
  <si>
    <t>TyzRbtiocblistz</t>
  </si>
  <si>
    <t>uoliczSovzk</t>
  </si>
  <si>
    <t>ziouyci</t>
  </si>
  <si>
    <t>Pbtooc68</t>
  </si>
  <si>
    <t>Bzcybvvouuov</t>
  </si>
  <si>
    <t>suizcti_yzzk</t>
  </si>
  <si>
    <t>yluizlobzicy</t>
  </si>
  <si>
    <t>Tocio_Loyiquz</t>
  </si>
  <si>
    <t>pbquic54</t>
  </si>
  <si>
    <t>PrzuisiocBzcoit</t>
  </si>
  <si>
    <t>yzt__vbstzzc</t>
  </si>
  <si>
    <t>urosszzBzc</t>
  </si>
  <si>
    <t>zzslcyorvbtzur</t>
  </si>
  <si>
    <t>vzcizrjzbcrzcz</t>
  </si>
  <si>
    <t>yrzossbct</t>
  </si>
  <si>
    <t>bct0voloyiz</t>
  </si>
  <si>
    <t>Lozczzc</t>
  </si>
  <si>
    <t>zlzuzTybcb</t>
  </si>
  <si>
    <t>ulzvBlbicIczK</t>
  </si>
  <si>
    <t>Sbvuzl_voczy</t>
  </si>
  <si>
    <t>zzbcb12</t>
  </si>
  <si>
    <t>PbTROcvbcU1</t>
  </si>
  <si>
    <t>cb838</t>
  </si>
  <si>
    <t>rovbicboussoc</t>
  </si>
  <si>
    <t>cztrovbic</t>
  </si>
  <si>
    <t>blbic_uo</t>
  </si>
  <si>
    <t>Iycis87736341</t>
  </si>
  <si>
    <t>riczblbrvbc</t>
  </si>
  <si>
    <t>Pybcto17</t>
  </si>
  <si>
    <t>P1uorcb</t>
  </si>
  <si>
    <t>KbycTyzo</t>
  </si>
  <si>
    <t>lz_Pbtroc_syvpb</t>
  </si>
  <si>
    <t>szb_lbcbu</t>
  </si>
  <si>
    <t>JzbcLbyocz7</t>
  </si>
  <si>
    <t>zzczzczillb</t>
  </si>
  <si>
    <t>Iccy78</t>
  </si>
  <si>
    <t>PillzRzcbuz</t>
  </si>
  <si>
    <t>Anonyme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</si>
</sst>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
  </numFmts>
  <fonts count="59"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9"/>
      <color theme="1"/>
      <name val="Calibri"/>
      <family val="2"/>
      <scheme val="minor"/>
    </font>
    <font>
      <i/>
      <sz val="9"/>
      <color theme="1"/>
      <name val="Calibri"/>
      <family val="2"/>
      <scheme val="minor"/>
    </font>
    <font>
      <b/>
      <i/>
      <sz val="9"/>
      <color theme="1"/>
      <name val="Calibri"/>
      <family val="2"/>
      <scheme val="minor"/>
    </font>
    <font>
      <i/>
      <sz val="9"/>
      <color rgb="FFFF0000"/>
      <name val="Calibri"/>
      <family val="2"/>
      <scheme val="minor"/>
    </font>
    <font>
      <b/>
      <sz val="12"/>
      <color theme="0"/>
      <name val="Calibri"/>
      <family val="2"/>
      <scheme val="minor"/>
    </font>
    <font>
      <sz val="11"/>
      <color rgb="FF14171A"/>
      <name val="Segoe UI"/>
      <family val="2"/>
    </font>
    <font>
      <i/>
      <sz val="11"/>
      <color theme="1"/>
      <name val="Calibri"/>
      <family val="2"/>
      <scheme val="minor"/>
    </font>
    <font>
      <b/>
      <i/>
      <sz val="9"/>
      <color rgb="FFFF0000"/>
      <name val="Calibri"/>
      <family val="2"/>
      <scheme val="minor"/>
    </font>
    <font>
      <sz val="11"/>
      <color rgb="FF14171A"/>
      <name val="Calibri"/>
      <family val="2"/>
      <scheme val="minor"/>
    </font>
    <font>
      <sz val="11"/>
      <color rgb="FF000000"/>
      <name val="Calibri"/>
      <family val="2"/>
      <charset val="1"/>
    </font>
    <font>
      <b/>
      <sz val="11"/>
      <color rgb="FF000000"/>
      <name val="Calibri"/>
      <family val="2"/>
      <charset val="1"/>
    </font>
    <font>
      <u/>
      <sz val="11"/>
      <color rgb="FF0563C1"/>
      <name val="Calibri"/>
      <family val="2"/>
      <charset val="1"/>
    </font>
    <font>
      <sz val="11"/>
      <color theme="1"/>
      <name val="Calibri"/>
      <family val="2"/>
      <scheme val="minor"/>
    </font>
    <font>
      <sz val="11"/>
      <color theme="0"/>
      <name val="Calibri"/>
      <family val="2"/>
      <scheme val="minor"/>
    </font>
    <font>
      <sz val="11"/>
      <color theme="1"/>
      <name val="Calibri"/>
      <family val="2"/>
      <scheme val="minor"/>
    </font>
    <font>
      <b/>
      <sz val="14"/>
      <color theme="1"/>
      <name val="Calibri"/>
      <family val="2"/>
      <scheme val="minor"/>
    </font>
    <font>
      <b/>
      <sz val="16"/>
      <color theme="1"/>
      <name val="Calibri"/>
      <family val="2"/>
      <scheme val="minor"/>
    </font>
    <font>
      <sz val="11"/>
      <color theme="1"/>
      <name val="Segoe UI"/>
      <family val="2"/>
    </font>
    <font>
      <sz val="9"/>
      <name val="Calibri"/>
      <family val="2"/>
      <scheme val="minor"/>
    </font>
    <font>
      <sz val="11"/>
      <name val="Calibri"/>
      <family val="2"/>
      <scheme val="minor"/>
    </font>
    <font>
      <sz val="9"/>
      <color rgb="FFC00000"/>
      <name val="Calibri"/>
      <family val="2"/>
      <scheme val="minor"/>
    </font>
    <font>
      <sz val="11"/>
      <color rgb="FFC00000"/>
      <name val="Calibri"/>
      <family val="2"/>
      <scheme val="minor"/>
    </font>
    <font>
      <i/>
      <sz val="9"/>
      <color rgb="FFC00000"/>
      <name val="Calibri"/>
      <family val="2"/>
      <scheme val="minor"/>
    </font>
    <font>
      <b/>
      <i/>
      <sz val="9"/>
      <color theme="0"/>
      <name val="Calibri"/>
      <family val="2"/>
      <scheme val="minor"/>
    </font>
    <font>
      <i/>
      <u/>
      <sz val="9"/>
      <color theme="10"/>
      <name val="Calibri"/>
      <family val="2"/>
      <scheme val="minor"/>
    </font>
    <font>
      <i/>
      <u/>
      <sz val="9"/>
      <name val="Calibri"/>
      <family val="2"/>
      <scheme val="minor"/>
    </font>
    <font>
      <sz val="8"/>
      <color theme="1"/>
      <name val="Calibri"/>
      <family val="2"/>
      <scheme val="minor"/>
    </font>
    <font>
      <i/>
      <sz val="8"/>
      <color theme="1"/>
      <name val="Calibri"/>
      <family val="2"/>
      <scheme val="minor"/>
    </font>
    <font>
      <b/>
      <i/>
      <sz val="8"/>
      <color theme="1"/>
      <name val="Calibri"/>
      <family val="2"/>
      <scheme val="minor"/>
    </font>
    <font>
      <i/>
      <sz val="8"/>
      <color rgb="FFFF0000"/>
      <name val="Calibri"/>
      <family val="2"/>
      <scheme val="minor"/>
    </font>
    <font>
      <sz val="10"/>
      <color theme="1"/>
      <name val="Calibri"/>
      <family val="2"/>
      <scheme val="minor"/>
    </font>
    <font>
      <sz val="8"/>
      <name val="Calibri"/>
      <family val="2"/>
      <scheme val="minor"/>
    </font>
    <font>
      <i/>
      <sz val="11"/>
      <color theme="2" tint="-0.249977111117893"/>
      <name val="Calibri"/>
      <family val="2"/>
      <scheme val="minor"/>
    </font>
    <font>
      <b/>
      <sz val="12"/>
      <color theme="1"/>
      <name val="Calibri"/>
      <family val="2"/>
      <scheme val="minor"/>
    </font>
    <font>
      <sz val="12"/>
      <color theme="1"/>
      <name val="Calibri"/>
      <family val="2"/>
      <scheme val="minor"/>
    </font>
    <font>
      <i/>
      <sz val="10"/>
      <color theme="1" tint="0.499984740745262"/>
      <name val="Calibri"/>
      <family val="2"/>
      <scheme val="minor"/>
    </font>
    <font>
      <i/>
      <sz val="11"/>
      <color theme="1" tint="0.499984740745262"/>
      <name val="Calibri"/>
      <family val="2"/>
      <scheme val="minor"/>
    </font>
    <font>
      <b/>
      <sz val="20"/>
      <color theme="0"/>
      <name val="Calibri"/>
      <family val="2"/>
      <scheme val="minor"/>
    </font>
    <font>
      <i/>
      <sz val="10"/>
      <color theme="1"/>
      <name val="Calibri"/>
      <family val="2"/>
      <scheme val="minor"/>
    </font>
    <font>
      <sz val="11"/>
      <color rgb="FFFFFFFF"/>
      <name val="Calibri"/>
      <family val="2"/>
      <scheme val="minor"/>
    </font>
    <font>
      <sz val="11"/>
      <color theme="0" tint="-0.249977111117893"/>
      <name val="Calibri"/>
      <family val="2"/>
      <scheme val="minor"/>
    </font>
    <font>
      <i/>
      <sz val="11"/>
      <color theme="2" tint="-0.499984740745262"/>
      <name val="Calibri"/>
      <family val="2"/>
      <scheme val="minor"/>
    </font>
    <font>
      <i/>
      <sz val="11"/>
      <color theme="0"/>
      <name val="Calibri"/>
      <family val="2"/>
      <scheme val="minor"/>
    </font>
    <font>
      <b/>
      <i/>
      <sz val="11"/>
      <color theme="1"/>
      <name val="Calibri"/>
      <family val="2"/>
      <scheme val="minor"/>
    </font>
    <font>
      <sz val="10"/>
      <color theme="1"/>
      <name val="Segoe UI"/>
      <family val="2"/>
    </font>
    <font>
      <sz val="12"/>
      <color theme="0"/>
      <name val="Calibri"/>
      <family val="2"/>
      <scheme val="minor"/>
    </font>
    <font>
      <b/>
      <i/>
      <sz val="11"/>
      <color theme="0"/>
      <name val="Calibri"/>
      <family val="2"/>
      <scheme val="minor"/>
    </font>
    <font>
      <b/>
      <sz val="9"/>
      <color theme="1"/>
      <name val="Calibri"/>
      <family val="2"/>
      <scheme val="minor"/>
    </font>
    <font>
      <b/>
      <u/>
      <sz val="11"/>
      <color theme="10"/>
      <name val="Calibri"/>
      <family val="2"/>
      <scheme val="minor"/>
    </font>
    <font>
      <b/>
      <sz val="11"/>
      <color rgb="FF14171A"/>
      <name val="Segoe UI"/>
      <family val="2"/>
    </font>
    <font>
      <b/>
      <sz val="9"/>
      <color rgb="FFFF0000"/>
      <name val="Calibri"/>
      <family val="2"/>
      <scheme val="minor"/>
    </font>
    <font>
      <b/>
      <sz val="11"/>
      <color rgb="FFFF0000"/>
      <name val="Calibri"/>
      <family val="2"/>
      <scheme val="minor"/>
    </font>
    <font>
      <b/>
      <sz val="14"/>
      <color theme="0"/>
      <name val="Calibri"/>
      <family val="2"/>
      <scheme val="minor"/>
    </font>
    <font>
      <sz val="14"/>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FFFF"/>
        <bgColor rgb="FFF2F2F2"/>
      </patternFill>
    </fill>
    <fill>
      <patternFill patternType="solid">
        <fgColor rgb="FFF2F2F2"/>
        <bgColor rgb="FFFFFFFF"/>
      </patternFill>
    </fill>
    <fill>
      <patternFill patternType="solid">
        <fgColor theme="4" tint="0.79998168889431442"/>
        <bgColor indexed="64"/>
      </patternFill>
    </fill>
    <fill>
      <patternFill patternType="solid">
        <fgColor theme="4" tint="-0.24994659260841701"/>
        <bgColor indexed="64"/>
      </patternFill>
    </fill>
    <fill>
      <patternFill patternType="solid">
        <fgColor theme="4" tint="0.39994506668294322"/>
        <bgColor indexed="64"/>
      </patternFill>
    </fill>
    <fill>
      <patternFill patternType="solid">
        <fgColor theme="1" tint="0.499984740745262"/>
        <bgColor indexed="64"/>
      </patternFill>
    </fill>
    <fill>
      <patternFill patternType="solid">
        <fgColor theme="4" tint="0.59996337778862885"/>
        <bgColor indexed="64"/>
      </patternFill>
    </fill>
    <fill>
      <patternFill patternType="solid">
        <fgColor theme="0"/>
        <bgColor rgb="FFF2F2F2"/>
      </patternFill>
    </fill>
    <fill>
      <patternFill patternType="solid">
        <fgColor theme="1" tint="0.249977111117893"/>
        <bgColor indexed="64"/>
      </patternFill>
    </fill>
    <fill>
      <patternFill patternType="solid">
        <fgColor theme="8" tint="-0.499984740745262"/>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C00000"/>
        <bgColor indexed="64"/>
      </patternFill>
    </fill>
    <fill>
      <patternFill patternType="solid">
        <fgColor theme="5"/>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FFFFFF"/>
        <bgColor indexed="64"/>
      </patternFill>
    </fill>
  </fills>
  <borders count="25">
    <border>
      <left/>
      <right/>
      <top/>
      <bottom/>
      <diagonal/>
    </border>
    <border>
      <left style="hair">
        <color theme="2" tint="-9.9948118533890809E-2"/>
      </left>
      <right/>
      <top style="hair">
        <color theme="2" tint="-9.9948118533890809E-2"/>
      </top>
      <bottom style="hair">
        <color theme="2" tint="-9.9948118533890809E-2"/>
      </bottom>
      <diagonal/>
    </border>
    <border>
      <left/>
      <right/>
      <top style="hair">
        <color theme="2" tint="-9.9948118533890809E-2"/>
      </top>
      <bottom style="hair">
        <color theme="2" tint="-9.9948118533890809E-2"/>
      </bottom>
      <diagonal/>
    </border>
    <border>
      <left/>
      <right style="hair">
        <color theme="2" tint="-9.9948118533890809E-2"/>
      </right>
      <top style="hair">
        <color theme="2" tint="-9.9948118533890809E-2"/>
      </top>
      <bottom style="hair">
        <color theme="2" tint="-9.9948118533890809E-2"/>
      </bottom>
      <diagonal/>
    </border>
    <border>
      <left style="hair">
        <color theme="2" tint="-9.9917600024414813E-2"/>
      </left>
      <right/>
      <top style="hair">
        <color theme="2" tint="-9.9948118533890809E-2"/>
      </top>
      <bottom style="hair">
        <color theme="2" tint="-9.9948118533890809E-2"/>
      </bottom>
      <diagonal/>
    </border>
    <border>
      <left/>
      <right/>
      <top style="hair">
        <color theme="2" tint="-9.9917600024414813E-2"/>
      </top>
      <bottom style="hair">
        <color theme="2" tint="-9.9917600024414813E-2"/>
      </bottom>
      <diagonal/>
    </border>
    <border>
      <left/>
      <right/>
      <top/>
      <bottom style="hair">
        <color theme="2" tint="-9.9948118533890809E-2"/>
      </bottom>
      <diagonal/>
    </border>
    <border>
      <left style="hair">
        <color rgb="FFD0CECE"/>
      </left>
      <right/>
      <top style="hair">
        <color rgb="FFD0CECE"/>
      </top>
      <bottom style="hair">
        <color rgb="FFD0CECE"/>
      </bottom>
      <diagonal/>
    </border>
    <border>
      <left/>
      <right/>
      <top style="hair">
        <color rgb="FFD0CECE"/>
      </top>
      <bottom style="hair">
        <color rgb="FFD0CECE"/>
      </bottom>
      <diagonal/>
    </border>
    <border>
      <left/>
      <right style="hair">
        <color rgb="FFD0CECE"/>
      </right>
      <top style="hair">
        <color rgb="FFD0CECE"/>
      </top>
      <bottom style="hair">
        <color rgb="FFD0CECE"/>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hair">
        <color theme="0" tint="-0.14996795556505021"/>
      </top>
      <bottom style="hair">
        <color theme="0" tint="-0.14996795556505021"/>
      </bottom>
      <diagonal/>
    </border>
    <border>
      <left style="hair">
        <color theme="2" tint="-9.9948118533890809E-2"/>
      </left>
      <right/>
      <top style="hair">
        <color theme="2" tint="-9.9948118533890809E-2"/>
      </top>
      <bottom/>
      <diagonal/>
    </border>
    <border>
      <left/>
      <right/>
      <top style="hair">
        <color theme="0" tint="-0.14996795556505021"/>
      </top>
      <bottom/>
      <diagonal/>
    </border>
    <border>
      <left/>
      <right/>
      <top style="hair">
        <color theme="2" tint="-9.9917600024414813E-2"/>
      </top>
      <bottom/>
      <diagonal/>
    </border>
    <border>
      <left/>
      <right/>
      <top style="hair">
        <color theme="2" tint="-9.9948118533890809E-2"/>
      </top>
      <bottom/>
      <diagonal/>
    </border>
    <border>
      <left/>
      <right/>
      <top style="thin">
        <color indexed="64"/>
      </top>
      <bottom/>
      <diagonal/>
    </border>
    <border>
      <left/>
      <right/>
      <top style="medium">
        <color indexed="64"/>
      </top>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4" fillId="0" borderId="0" applyNumberFormat="0" applyFill="0" applyBorder="0" applyAlignment="0" applyProtection="0"/>
    <xf numFmtId="0" fontId="14" fillId="0" borderId="0"/>
    <xf numFmtId="0" fontId="16" fillId="0" borderId="0" applyBorder="0" applyProtection="0"/>
    <xf numFmtId="0" fontId="17" fillId="0" borderId="0" applyNumberFormat="0" applyFont="0" applyBorder="0" applyAlignment="0" applyProtection="0"/>
    <xf numFmtId="49" fontId="17" fillId="8" borderId="10" applyNumberFormat="0" applyFont="0" applyAlignment="0" applyProtection="0"/>
    <xf numFmtId="0" fontId="18" fillId="9" borderId="10" applyNumberFormat="0" applyAlignment="0" applyProtection="0"/>
    <xf numFmtId="49" fontId="17" fillId="10" borderId="10" applyNumberFormat="0" applyAlignment="0" applyProtection="0"/>
    <xf numFmtId="49" fontId="17" fillId="11" borderId="10" applyNumberFormat="0" applyFont="0" applyAlignment="0" applyProtection="0"/>
    <xf numFmtId="0" fontId="17" fillId="0" borderId="0" applyNumberFormat="0" applyFont="0" applyFill="0" applyBorder="0" applyAlignment="0" applyProtection="0"/>
    <xf numFmtId="164" fontId="17" fillId="12" borderId="10" applyNumberFormat="0" applyFont="0" applyAlignment="0" applyProtection="0"/>
  </cellStyleXfs>
  <cellXfs count="395">
    <xf numFmtId="0" fontId="0" fillId="0" borderId="0" xfId="0"/>
    <xf numFmtId="0" fontId="0" fillId="0" borderId="0" xfId="0" applyAlignment="1">
      <alignment horizontal="center" vertical="center"/>
    </xf>
    <xf numFmtId="0" fontId="0" fillId="0" borderId="0" xfId="0" applyAlignment="1">
      <alignment horizontal="left"/>
    </xf>
    <xf numFmtId="0" fontId="0" fillId="0" borderId="0" xfId="0" applyAlignment="1">
      <alignment horizontal="center" vertical="center" wrapText="1"/>
    </xf>
    <xf numFmtId="0" fontId="0" fillId="0" borderId="0" xfId="0" applyFont="1" applyAlignment="1">
      <alignment horizontal="center" vertical="center"/>
    </xf>
    <xf numFmtId="0" fontId="0" fillId="2" borderId="0" xfId="0" applyFill="1" applyAlignment="1">
      <alignment horizontal="center" vertical="center"/>
    </xf>
    <xf numFmtId="0" fontId="0" fillId="2" borderId="0" xfId="0" applyFill="1"/>
    <xf numFmtId="0" fontId="6" fillId="2" borderId="0" xfId="0" applyFont="1" applyFill="1" applyAlignment="1">
      <alignment horizontal="left"/>
    </xf>
    <xf numFmtId="0" fontId="3" fillId="2" borderId="0" xfId="0" applyFont="1" applyFill="1" applyAlignment="1">
      <alignment horizontal="center" vertical="center"/>
    </xf>
    <xf numFmtId="0" fontId="1" fillId="3" borderId="0" xfId="0" applyFont="1" applyFill="1" applyAlignment="1">
      <alignment horizontal="center" vertical="center"/>
    </xf>
    <xf numFmtId="0" fontId="1" fillId="4" borderId="0" xfId="0" applyFont="1" applyFill="1" applyAlignment="1">
      <alignment horizontal="center" vertical="center"/>
    </xf>
    <xf numFmtId="0" fontId="0" fillId="2" borderId="0" xfId="0" applyFont="1" applyFill="1" applyAlignment="1">
      <alignment horizontal="center" vertical="center"/>
    </xf>
    <xf numFmtId="0" fontId="0" fillId="2" borderId="0" xfId="0" applyFill="1" applyAlignment="1">
      <alignment horizontal="center" vertical="center" wrapText="1"/>
    </xf>
    <xf numFmtId="0" fontId="2" fillId="2" borderId="0" xfId="0" applyFont="1" applyFill="1"/>
    <xf numFmtId="0" fontId="5" fillId="5" borderId="1" xfId="0" applyFont="1" applyFill="1" applyBorder="1" applyAlignment="1">
      <alignment horizontal="center" vertical="center" wrapText="1"/>
    </xf>
    <xf numFmtId="0" fontId="0" fillId="2" borderId="2" xfId="0" applyFill="1" applyBorder="1" applyAlignment="1">
      <alignment horizontal="center" vertical="center"/>
    </xf>
    <xf numFmtId="0" fontId="0" fillId="2" borderId="2" xfId="0" applyFont="1" applyFill="1" applyBorder="1" applyAlignment="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9" fillId="3" borderId="0" xfId="0" applyFont="1" applyFill="1" applyAlignment="1">
      <alignment horizontal="center" vertical="center" wrapText="1"/>
    </xf>
    <xf numFmtId="0" fontId="0" fillId="2" borderId="0" xfId="0" applyFill="1" applyAlignment="1">
      <alignment horizontal="left"/>
    </xf>
    <xf numFmtId="0" fontId="1" fillId="3" borderId="0" xfId="0" applyFont="1" applyFill="1" applyAlignment="1">
      <alignment horizontal="left"/>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6" fillId="2" borderId="0" xfId="0" applyFont="1" applyFill="1" applyAlignment="1">
      <alignment horizontal="left" wrapText="1"/>
    </xf>
    <xf numFmtId="0" fontId="7" fillId="2" borderId="0" xfId="0" applyFont="1" applyFill="1" applyAlignment="1">
      <alignment horizontal="left" vertical="center" wrapText="1"/>
    </xf>
    <xf numFmtId="0" fontId="6" fillId="2" borderId="0" xfId="0" applyFont="1" applyFill="1" applyAlignment="1">
      <alignment horizontal="left" vertical="center" wrapText="1"/>
    </xf>
    <xf numFmtId="0" fontId="8" fillId="2" borderId="0" xfId="0" applyFont="1" applyFill="1" applyAlignment="1">
      <alignment horizontal="left" vertical="center" wrapText="1"/>
    </xf>
    <xf numFmtId="0" fontId="8" fillId="2" borderId="0" xfId="0" applyFont="1" applyFill="1" applyAlignment="1">
      <alignment horizontal="left" wrapText="1"/>
    </xf>
    <xf numFmtId="0" fontId="6" fillId="0" borderId="0" xfId="0" applyFont="1" applyAlignment="1">
      <alignment horizontal="left" wrapText="1"/>
    </xf>
    <xf numFmtId="0" fontId="12" fillId="2" borderId="0" xfId="0" applyFont="1" applyFill="1" applyAlignment="1">
      <alignment horizontal="left" wrapText="1"/>
    </xf>
    <xf numFmtId="0" fontId="0" fillId="2" borderId="2" xfId="0" applyFill="1" applyBorder="1"/>
    <xf numFmtId="0" fontId="14" fillId="0" borderId="0" xfId="2"/>
    <xf numFmtId="0" fontId="14" fillId="0" borderId="0" xfId="2" applyAlignment="1">
      <alignment horizontal="center" vertical="center"/>
    </xf>
    <xf numFmtId="0" fontId="14" fillId="0" borderId="0" xfId="2" applyFont="1" applyAlignment="1">
      <alignment horizontal="center" vertical="center"/>
    </xf>
    <xf numFmtId="0" fontId="14" fillId="6" borderId="8" xfId="2" applyFill="1" applyBorder="1" applyAlignment="1">
      <alignment horizontal="center" vertical="center"/>
    </xf>
    <xf numFmtId="0" fontId="14" fillId="6" borderId="8" xfId="2" applyFont="1" applyFill="1" applyBorder="1" applyAlignment="1">
      <alignment horizontal="center" vertical="center"/>
    </xf>
    <xf numFmtId="0" fontId="14" fillId="6" borderId="9" xfId="2" applyFont="1" applyFill="1" applyBorder="1" applyAlignment="1">
      <alignment horizontal="center" vertical="center"/>
    </xf>
    <xf numFmtId="49" fontId="0" fillId="0" borderId="0" xfId="4" applyNumberFormat="1" applyFont="1" applyAlignment="1"/>
    <xf numFmtId="0" fontId="0" fillId="8" borderId="10" xfId="5" applyNumberFormat="1" applyFont="1" applyAlignment="1"/>
    <xf numFmtId="164" fontId="0" fillId="8" borderId="10" xfId="5" applyNumberFormat="1" applyFont="1" applyAlignment="1"/>
    <xf numFmtId="0" fontId="19" fillId="8" borderId="10" xfId="5" applyNumberFormat="1" applyFont="1" applyAlignment="1"/>
    <xf numFmtId="1" fontId="0" fillId="8" borderId="10" xfId="5" applyNumberFormat="1" applyFont="1" applyAlignment="1"/>
    <xf numFmtId="49" fontId="18" fillId="9" borderId="10" xfId="6" applyNumberFormat="1" applyAlignment="1"/>
    <xf numFmtId="0" fontId="18" fillId="9" borderId="10" xfId="6" applyNumberFormat="1" applyAlignment="1"/>
    <xf numFmtId="0" fontId="17" fillId="10" borderId="10" xfId="7" applyNumberFormat="1" applyAlignment="1"/>
    <xf numFmtId="0" fontId="0" fillId="11" borderId="10" xfId="8" applyNumberFormat="1" applyFont="1" applyAlignment="1"/>
    <xf numFmtId="0" fontId="0" fillId="0" borderId="0" xfId="9" applyNumberFormat="1" applyFont="1" applyAlignment="1"/>
    <xf numFmtId="0" fontId="0" fillId="0" borderId="0" xfId="0" applyAlignment="1"/>
    <xf numFmtId="22" fontId="0" fillId="0" borderId="0" xfId="0" applyNumberFormat="1" applyAlignment="1"/>
    <xf numFmtId="0" fontId="4" fillId="0" borderId="0" xfId="1" applyAlignment="1"/>
    <xf numFmtId="0" fontId="0" fillId="0" borderId="0" xfId="0" quotePrefix="1" applyAlignment="1"/>
    <xf numFmtId="0" fontId="19" fillId="11" borderId="10" xfId="8" applyNumberFormat="1" applyFont="1" applyAlignment="1"/>
    <xf numFmtId="0" fontId="0" fillId="0" borderId="0" xfId="0" applyFill="1" applyAlignment="1"/>
    <xf numFmtId="22" fontId="0" fillId="0" borderId="0" xfId="0" applyNumberFormat="1" applyFill="1" applyAlignment="1"/>
    <xf numFmtId="0" fontId="4" fillId="0" borderId="0" xfId="1" applyFill="1" applyAlignment="1"/>
    <xf numFmtId="0" fontId="0" fillId="0" borderId="0" xfId="0" quotePrefix="1" applyFill="1" applyAlignment="1"/>
    <xf numFmtId="0" fontId="20" fillId="0" borderId="0" xfId="0" applyFont="1"/>
    <xf numFmtId="0" fontId="21" fillId="0" borderId="0" xfId="0" applyFont="1"/>
    <xf numFmtId="0" fontId="4" fillId="8" borderId="10" xfId="1" applyNumberFormat="1" applyFill="1" applyBorder="1" applyAlignment="1"/>
    <xf numFmtId="164" fontId="0" fillId="12" borderId="10" xfId="10" applyNumberFormat="1" applyFont="1" applyAlignment="1"/>
    <xf numFmtId="165" fontId="0" fillId="12" borderId="10" xfId="10" applyNumberFormat="1" applyFont="1" applyAlignment="1"/>
    <xf numFmtId="0" fontId="0" fillId="12" borderId="10" xfId="10" applyNumberFormat="1" applyFont="1" applyAlignment="1"/>
    <xf numFmtId="166" fontId="0" fillId="12" borderId="10" xfId="10" applyNumberFormat="1" applyFont="1" applyAlignment="1"/>
    <xf numFmtId="1" fontId="17" fillId="10" borderId="10" xfId="7" applyNumberFormat="1" applyAlignment="1"/>
    <xf numFmtId="167" fontId="17" fillId="10" borderId="10" xfId="7" applyNumberFormat="1" applyAlignment="1"/>
    <xf numFmtId="167" fontId="17" fillId="10" borderId="10" xfId="7" applyNumberFormat="1" applyFont="1" applyAlignment="1"/>
    <xf numFmtId="1" fontId="17" fillId="10" borderId="10" xfId="7" applyNumberFormat="1" applyFont="1" applyAlignment="1"/>
    <xf numFmtId="49" fontId="0" fillId="0" borderId="0" xfId="4" applyNumberFormat="1" applyFont="1" applyBorder="1" applyAlignment="1"/>
    <xf numFmtId="0" fontId="0" fillId="8" borderId="11" xfId="5" applyNumberFormat="1" applyFont="1" applyBorder="1" applyAlignment="1"/>
    <xf numFmtId="164" fontId="0" fillId="8" borderId="11" xfId="5" applyNumberFormat="1" applyFont="1" applyBorder="1" applyAlignment="1"/>
    <xf numFmtId="1" fontId="0" fillId="8" borderId="11" xfId="5" applyNumberFormat="1" applyFont="1" applyBorder="1" applyAlignment="1"/>
    <xf numFmtId="0" fontId="4" fillId="8" borderId="11" xfId="1" applyNumberFormat="1" applyFill="1" applyBorder="1" applyAlignment="1"/>
    <xf numFmtId="49" fontId="18" fillId="9" borderId="11" xfId="6" applyNumberFormat="1" applyBorder="1" applyAlignment="1"/>
    <xf numFmtId="0" fontId="18" fillId="9" borderId="11" xfId="6" applyNumberFormat="1" applyBorder="1" applyAlignment="1"/>
    <xf numFmtId="164" fontId="0" fillId="12" borderId="11" xfId="10" applyNumberFormat="1" applyFont="1" applyBorder="1" applyAlignment="1"/>
    <xf numFmtId="165" fontId="0" fillId="12" borderId="11" xfId="10" applyNumberFormat="1" applyFont="1" applyBorder="1" applyAlignment="1"/>
    <xf numFmtId="0" fontId="0" fillId="12" borderId="11" xfId="10" applyNumberFormat="1" applyFont="1" applyBorder="1" applyAlignment="1"/>
    <xf numFmtId="166" fontId="0" fillId="12" borderId="11" xfId="10" applyNumberFormat="1" applyFont="1" applyBorder="1" applyAlignment="1"/>
    <xf numFmtId="1" fontId="17" fillId="10" borderId="11" xfId="7" applyNumberFormat="1" applyFont="1" applyBorder="1" applyAlignment="1"/>
    <xf numFmtId="167" fontId="17" fillId="10" borderId="11" xfId="7" applyNumberFormat="1" applyFont="1" applyBorder="1" applyAlignment="1"/>
    <xf numFmtId="167" fontId="17" fillId="10" borderId="11" xfId="7" applyNumberFormat="1" applyBorder="1" applyAlignment="1"/>
    <xf numFmtId="0" fontId="0" fillId="11" borderId="11" xfId="8" applyNumberFormat="1" applyFont="1" applyBorder="1" applyAlignment="1"/>
    <xf numFmtId="0" fontId="0" fillId="0" borderId="0" xfId="9" applyNumberFormat="1" applyFont="1" applyBorder="1" applyAlignment="1"/>
    <xf numFmtId="0" fontId="4" fillId="0" borderId="12" xfId="1" applyBorder="1"/>
    <xf numFmtId="0" fontId="23"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2" xfId="0" applyFont="1" applyFill="1" applyBorder="1" applyAlignment="1">
      <alignment horizontal="center" vertical="center"/>
    </xf>
    <xf numFmtId="0" fontId="6" fillId="2" borderId="0" xfId="0" applyFont="1" applyFill="1" applyBorder="1" applyAlignment="1">
      <alignment horizontal="left" wrapText="1"/>
    </xf>
    <xf numFmtId="0" fontId="7" fillId="2" borderId="0" xfId="0" applyFont="1" applyFill="1" applyBorder="1" applyAlignment="1">
      <alignment horizontal="left" vertical="center" wrapText="1"/>
    </xf>
    <xf numFmtId="0" fontId="6" fillId="2" borderId="0" xfId="0" applyFont="1" applyFill="1" applyBorder="1" applyAlignment="1">
      <alignment horizontal="left" vertical="center" wrapText="1"/>
    </xf>
    <xf numFmtId="0" fontId="0" fillId="2" borderId="0" xfId="0" applyFill="1" applyBorder="1"/>
    <xf numFmtId="0" fontId="27" fillId="2" borderId="0" xfId="0" applyFont="1" applyFill="1" applyBorder="1" applyAlignment="1">
      <alignment horizontal="left" wrapText="1"/>
    </xf>
    <xf numFmtId="0" fontId="4" fillId="5" borderId="1" xfId="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2" xfId="1" applyFill="1" applyBorder="1"/>
    <xf numFmtId="0" fontId="0" fillId="0" borderId="5" xfId="0" applyFill="1" applyBorder="1" applyAlignment="1">
      <alignment horizontal="center" vertical="center"/>
    </xf>
    <xf numFmtId="0" fontId="0" fillId="0" borderId="2" xfId="0" applyFill="1" applyBorder="1" applyAlignment="1">
      <alignment horizontal="center" vertical="center"/>
    </xf>
    <xf numFmtId="0" fontId="0" fillId="0" borderId="2" xfId="0" applyFont="1" applyFill="1" applyBorder="1" applyAlignment="1">
      <alignment horizontal="center" vertical="center"/>
    </xf>
    <xf numFmtId="0" fontId="0" fillId="5" borderId="2" xfId="0" applyFill="1" applyBorder="1" applyAlignment="1">
      <alignment horizontal="center" vertical="center"/>
    </xf>
    <xf numFmtId="0" fontId="0"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5" fillId="2" borderId="0" xfId="0" applyFont="1" applyFill="1" applyBorder="1" applyAlignment="1">
      <alignment horizontal="center" vertical="center" wrapText="1"/>
    </xf>
    <xf numFmtId="0" fontId="28" fillId="2" borderId="0" xfId="0" applyFont="1" applyFill="1" applyAlignment="1">
      <alignment horizontal="left"/>
    </xf>
    <xf numFmtId="0" fontId="29" fillId="2" borderId="0" xfId="1" applyFont="1" applyFill="1"/>
    <xf numFmtId="0" fontId="30" fillId="2" borderId="0" xfId="1" applyFont="1" applyFill="1"/>
    <xf numFmtId="0" fontId="6" fillId="2" borderId="0" xfId="0" applyFont="1" applyFill="1" applyBorder="1"/>
    <xf numFmtId="0" fontId="6" fillId="2" borderId="0" xfId="0" applyFont="1" applyFill="1"/>
    <xf numFmtId="0" fontId="31" fillId="2" borderId="0" xfId="0" applyFont="1" applyFill="1"/>
    <xf numFmtId="11" fontId="0" fillId="2" borderId="5" xfId="0" applyNumberFormat="1" applyFill="1" applyBorder="1" applyAlignment="1">
      <alignment horizontal="center" vertical="center"/>
    </xf>
    <xf numFmtId="0" fontId="5" fillId="5" borderId="13" xfId="0" applyFont="1" applyFill="1" applyBorder="1" applyAlignment="1">
      <alignment horizontal="center" vertical="center" wrapText="1"/>
    </xf>
    <xf numFmtId="0" fontId="4" fillId="0" borderId="14" xfId="1" applyBorder="1"/>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6" xfId="0" applyFont="1" applyFill="1" applyBorder="1" applyAlignment="1">
      <alignment horizontal="center" vertical="center"/>
    </xf>
    <xf numFmtId="0" fontId="4" fillId="2" borderId="0" xfId="1" applyFill="1" applyBorder="1"/>
    <xf numFmtId="0" fontId="0" fillId="2" borderId="0" xfId="0" applyFont="1" applyFill="1" applyBorder="1" applyAlignment="1">
      <alignment horizontal="center" vertical="center"/>
    </xf>
    <xf numFmtId="0" fontId="0" fillId="2" borderId="0" xfId="0" applyFill="1" applyAlignment="1">
      <alignment horizontal="center" vertical="center"/>
    </xf>
    <xf numFmtId="0" fontId="0" fillId="2" borderId="0" xfId="0" applyFill="1"/>
    <xf numFmtId="0" fontId="6" fillId="2" borderId="0" xfId="0" applyFont="1" applyFill="1" applyAlignment="1">
      <alignment horizontal="left"/>
    </xf>
    <xf numFmtId="0" fontId="1" fillId="3" borderId="0" xfId="0" applyFont="1" applyFill="1" applyAlignment="1">
      <alignment horizontal="center" vertical="center"/>
    </xf>
    <xf numFmtId="0" fontId="1" fillId="4" borderId="0" xfId="0" applyFont="1" applyFill="1" applyAlignment="1">
      <alignment horizontal="center" vertical="center"/>
    </xf>
    <xf numFmtId="0" fontId="0" fillId="2" borderId="0" xfId="0" applyFont="1" applyFill="1" applyAlignment="1">
      <alignment horizontal="center" vertical="center"/>
    </xf>
    <xf numFmtId="0" fontId="0" fillId="2" borderId="0" xfId="0" applyFill="1" applyAlignment="1">
      <alignment horizontal="center" vertical="center" wrapText="1"/>
    </xf>
    <xf numFmtId="0" fontId="9" fillId="3" borderId="0" xfId="0" applyFont="1" applyFill="1" applyAlignment="1">
      <alignment horizontal="center" vertical="center" wrapText="1"/>
    </xf>
    <xf numFmtId="0" fontId="0" fillId="2" borderId="0" xfId="0" applyFill="1" applyAlignment="1">
      <alignment horizontal="left"/>
    </xf>
    <xf numFmtId="0" fontId="1" fillId="3" borderId="0" xfId="0" applyFont="1" applyFill="1" applyAlignment="1">
      <alignment horizontal="left"/>
    </xf>
    <xf numFmtId="0" fontId="4" fillId="0" borderId="0" xfId="1"/>
    <xf numFmtId="0" fontId="0" fillId="2" borderId="0" xfId="0" applyFill="1"/>
    <xf numFmtId="0" fontId="0" fillId="2" borderId="2" xfId="0" applyFill="1" applyBorder="1" applyAlignment="1">
      <alignment horizontal="center" vertical="center"/>
    </xf>
    <xf numFmtId="0" fontId="0" fillId="2" borderId="2" xfId="0" applyFont="1" applyFill="1" applyBorder="1" applyAlignment="1">
      <alignment horizontal="center" vertical="center"/>
    </xf>
    <xf numFmtId="0" fontId="0" fillId="2" borderId="2" xfId="0" applyFill="1" applyBorder="1"/>
    <xf numFmtId="0" fontId="0" fillId="2" borderId="3" xfId="0" applyFill="1" applyBorder="1" applyAlignment="1">
      <alignment horizontal="center" vertical="center"/>
    </xf>
    <xf numFmtId="0" fontId="0" fillId="5" borderId="1" xfId="0" applyFill="1" applyBorder="1" applyAlignment="1">
      <alignment horizontal="center" vertical="center" wrapText="1"/>
    </xf>
    <xf numFmtId="0" fontId="0" fillId="0" borderId="0" xfId="0" applyAlignment="1">
      <alignment wrapText="1"/>
    </xf>
    <xf numFmtId="0" fontId="32" fillId="2" borderId="0" xfId="0" applyFont="1" applyFill="1" applyBorder="1" applyAlignment="1">
      <alignment horizontal="left" wrapText="1"/>
    </xf>
    <xf numFmtId="0" fontId="33"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xf numFmtId="0" fontId="2" fillId="0" borderId="0" xfId="0" applyFont="1" applyAlignment="1">
      <alignment wrapText="1"/>
    </xf>
    <xf numFmtId="0" fontId="2" fillId="2" borderId="0" xfId="0" applyFont="1" applyFill="1" applyBorder="1" applyAlignment="1">
      <alignment horizontal="center" vertical="center"/>
    </xf>
    <xf numFmtId="0" fontId="2" fillId="2" borderId="2" xfId="0" applyFont="1" applyFill="1" applyBorder="1"/>
    <xf numFmtId="0" fontId="2" fillId="0" borderId="0" xfId="0" applyFont="1"/>
    <xf numFmtId="0" fontId="34" fillId="2" borderId="0" xfId="0" applyFont="1" applyFill="1"/>
    <xf numFmtId="0" fontId="0" fillId="2" borderId="0" xfId="0" applyFill="1" applyAlignment="1">
      <alignment wrapText="1"/>
    </xf>
    <xf numFmtId="0" fontId="4" fillId="2" borderId="0" xfId="1" applyFill="1"/>
    <xf numFmtId="0" fontId="35" fillId="2" borderId="0" xfId="0" applyFont="1" applyFill="1"/>
    <xf numFmtId="0" fontId="31" fillId="2" borderId="0" xfId="0" applyFont="1" applyFill="1" applyAlignment="1">
      <alignment horizontal="left"/>
    </xf>
    <xf numFmtId="0" fontId="31" fillId="2" borderId="0" xfId="0" applyFont="1" applyFill="1" applyAlignment="1">
      <alignment horizontal="center" vertical="center"/>
    </xf>
    <xf numFmtId="0" fontId="36" fillId="2" borderId="0" xfId="0" applyFont="1" applyFill="1"/>
    <xf numFmtId="0" fontId="37" fillId="2" borderId="0" xfId="0" applyFont="1" applyFill="1"/>
    <xf numFmtId="0" fontId="14" fillId="13" borderId="8" xfId="2" applyFill="1" applyBorder="1" applyAlignment="1">
      <alignment horizontal="center" vertical="center"/>
    </xf>
    <xf numFmtId="0" fontId="40" fillId="2" borderId="0" xfId="0" applyFont="1" applyFill="1"/>
    <xf numFmtId="0" fontId="41" fillId="2" borderId="0" xfId="0" applyFont="1" applyFill="1"/>
    <xf numFmtId="10" fontId="39" fillId="2" borderId="0" xfId="0" applyNumberFormat="1" applyFont="1" applyFill="1" applyAlignment="1">
      <alignment horizontal="center" vertical="center"/>
    </xf>
    <xf numFmtId="10" fontId="21" fillId="2" borderId="0" xfId="0" applyNumberFormat="1" applyFont="1" applyFill="1" applyAlignment="1">
      <alignment horizontal="center" vertical="center"/>
    </xf>
    <xf numFmtId="10" fontId="38" fillId="2" borderId="0" xfId="0" applyNumberFormat="1" applyFont="1" applyFill="1" applyAlignment="1">
      <alignment horizontal="center" vertical="center"/>
    </xf>
    <xf numFmtId="0" fontId="40" fillId="2" borderId="0" xfId="0" applyFont="1" applyFill="1" applyAlignment="1">
      <alignment horizontal="center" vertical="center"/>
    </xf>
    <xf numFmtId="0" fontId="0" fillId="2" borderId="0" xfId="0" applyFont="1" applyFill="1" applyAlignment="1">
      <alignment horizontal="center" vertical="top"/>
    </xf>
    <xf numFmtId="0" fontId="3" fillId="2" borderId="0" xfId="0" applyFont="1" applyFill="1" applyAlignment="1">
      <alignment horizontal="center" vertical="top"/>
    </xf>
    <xf numFmtId="10" fontId="38" fillId="5" borderId="0" xfId="0" applyNumberFormat="1" applyFont="1" applyFill="1" applyAlignment="1">
      <alignment horizontal="center" vertical="center"/>
    </xf>
    <xf numFmtId="10" fontId="39" fillId="5" borderId="0" xfId="0" applyNumberFormat="1" applyFont="1" applyFill="1" applyAlignment="1">
      <alignment horizontal="center" vertical="center"/>
    </xf>
    <xf numFmtId="0" fontId="9" fillId="2" borderId="0" xfId="0" applyFont="1" applyFill="1" applyAlignment="1">
      <alignment horizontal="center" vertical="center"/>
    </xf>
    <xf numFmtId="4" fontId="0" fillId="2" borderId="0" xfId="0" applyNumberFormat="1" applyFont="1" applyFill="1" applyAlignment="1">
      <alignment horizontal="center" vertical="center"/>
    </xf>
    <xf numFmtId="0" fontId="14" fillId="0" borderId="0" xfId="2" applyBorder="1" applyAlignment="1">
      <alignment horizontal="center" vertical="center"/>
    </xf>
    <xf numFmtId="0" fontId="14" fillId="0" borderId="0" xfId="2" applyBorder="1"/>
    <xf numFmtId="0" fontId="14" fillId="0" borderId="0" xfId="2" applyFont="1" applyBorder="1" applyAlignment="1">
      <alignment horizontal="center" vertical="center"/>
    </xf>
    <xf numFmtId="0" fontId="0" fillId="0" borderId="0" xfId="0" applyBorder="1" applyAlignment="1">
      <alignment horizontal="center" vertical="center"/>
    </xf>
    <xf numFmtId="0" fontId="0" fillId="2" borderId="0" xfId="0" applyFill="1" applyBorder="1" applyAlignment="1">
      <alignment horizontal="center" vertical="center" wrapText="1"/>
    </xf>
    <xf numFmtId="0" fontId="9" fillId="14" borderId="0" xfId="0" applyFont="1" applyFill="1" applyAlignment="1">
      <alignment horizontal="center" vertical="center"/>
    </xf>
    <xf numFmtId="0" fontId="9" fillId="4" borderId="0" xfId="0" applyFont="1" applyFill="1" applyAlignment="1">
      <alignment horizontal="center" vertical="center"/>
    </xf>
    <xf numFmtId="4" fontId="0" fillId="5" borderId="0" xfId="0" applyNumberFormat="1" applyFont="1" applyFill="1" applyAlignment="1">
      <alignment horizontal="center" vertical="center"/>
    </xf>
    <xf numFmtId="0" fontId="11" fillId="2" borderId="0" xfId="0" applyFont="1" applyFill="1"/>
    <xf numFmtId="0" fontId="0" fillId="2" borderId="0" xfId="0" applyFont="1" applyFill="1"/>
    <xf numFmtId="0" fontId="0" fillId="0" borderId="0" xfId="0" applyBorder="1" applyAlignment="1">
      <alignment horizontal="left"/>
    </xf>
    <xf numFmtId="0" fontId="0" fillId="0" borderId="0" xfId="0" applyFont="1" applyBorder="1" applyAlignment="1">
      <alignment horizontal="center" vertical="center"/>
    </xf>
    <xf numFmtId="49" fontId="0" fillId="0" borderId="0" xfId="0" applyNumberFormat="1" applyFont="1" applyBorder="1" applyAlignment="1">
      <alignment horizontal="center" vertical="center"/>
    </xf>
    <xf numFmtId="49" fontId="0" fillId="0" borderId="0" xfId="0" applyNumberFormat="1" applyBorder="1" applyAlignment="1">
      <alignment horizontal="center" vertical="center"/>
    </xf>
    <xf numFmtId="0" fontId="0" fillId="0" borderId="0" xfId="0" applyNumberFormat="1" applyBorder="1" applyAlignment="1">
      <alignment vertical="center"/>
    </xf>
    <xf numFmtId="167" fontId="0" fillId="0" borderId="0" xfId="0" applyNumberFormat="1" applyBorder="1" applyAlignment="1">
      <alignment vertical="center"/>
    </xf>
    <xf numFmtId="0" fontId="3" fillId="0" borderId="0" xfId="0" applyFont="1"/>
    <xf numFmtId="0" fontId="32" fillId="0" borderId="0" xfId="0" applyFont="1"/>
    <xf numFmtId="0" fontId="0" fillId="0" borderId="0" xfId="0" applyFont="1"/>
    <xf numFmtId="0" fontId="0" fillId="0" borderId="0" xfId="0" applyFill="1"/>
    <xf numFmtId="0" fontId="2" fillId="3" borderId="0" xfId="0" applyFont="1" applyFill="1"/>
    <xf numFmtId="1" fontId="0" fillId="0" borderId="0" xfId="0" applyNumberFormat="1"/>
    <xf numFmtId="0" fontId="0" fillId="0" borderId="18" xfId="0" applyFont="1" applyBorder="1" applyAlignment="1">
      <alignment horizontal="center"/>
    </xf>
    <xf numFmtId="49" fontId="0" fillId="0" borderId="18" xfId="0" applyNumberFormat="1" applyFont="1" applyBorder="1" applyAlignment="1">
      <alignment horizontal="center"/>
    </xf>
    <xf numFmtId="0" fontId="0" fillId="0" borderId="17" xfId="0" applyBorder="1" applyAlignment="1"/>
    <xf numFmtId="0" fontId="0" fillId="0" borderId="19" xfId="0" applyBorder="1" applyAlignment="1"/>
    <xf numFmtId="0" fontId="0" fillId="0" borderId="19" xfId="0" applyNumberFormat="1" applyBorder="1" applyAlignment="1"/>
    <xf numFmtId="167" fontId="0" fillId="0" borderId="19" xfId="0" applyNumberFormat="1" applyBorder="1" applyAlignment="1"/>
    <xf numFmtId="0" fontId="0" fillId="0" borderId="20" xfId="0" applyBorder="1" applyAlignment="1"/>
    <xf numFmtId="9" fontId="0" fillId="0" borderId="17" xfId="0" applyNumberFormat="1" applyBorder="1" applyAlignment="1"/>
    <xf numFmtId="9" fontId="0" fillId="0" borderId="0" xfId="0" applyNumberFormat="1" applyAlignment="1"/>
    <xf numFmtId="9" fontId="0" fillId="0" borderId="20" xfId="0" applyNumberFormat="1" applyBorder="1" applyAlignment="1"/>
    <xf numFmtId="167" fontId="0" fillId="0" borderId="17" xfId="0" applyNumberFormat="1" applyBorder="1" applyAlignment="1"/>
    <xf numFmtId="167" fontId="0" fillId="0" borderId="0" xfId="0" applyNumberFormat="1" applyAlignment="1"/>
    <xf numFmtId="167" fontId="0" fillId="0" borderId="20" xfId="0" applyNumberFormat="1" applyBorder="1" applyAlignment="1"/>
    <xf numFmtId="0" fontId="0" fillId="0" borderId="0" xfId="0" applyFill="1" applyBorder="1"/>
    <xf numFmtId="0" fontId="0" fillId="0" borderId="0" xfId="0" applyBorder="1"/>
    <xf numFmtId="0" fontId="0" fillId="0" borderId="0" xfId="0" applyFont="1" applyBorder="1" applyAlignment="1">
      <alignment horizontal="center"/>
    </xf>
    <xf numFmtId="49" fontId="0" fillId="0" borderId="0" xfId="0" applyNumberFormat="1" applyFont="1" applyBorder="1" applyAlignment="1">
      <alignment horizontal="center"/>
    </xf>
    <xf numFmtId="0" fontId="0" fillId="0" borderId="0" xfId="0" applyBorder="1" applyAlignment="1"/>
    <xf numFmtId="167" fontId="0" fillId="0" borderId="0" xfId="0" applyNumberFormat="1" applyBorder="1" applyAlignment="1"/>
    <xf numFmtId="0" fontId="43" fillId="2" borderId="0" xfId="0" applyFont="1" applyFill="1"/>
    <xf numFmtId="0" fontId="3" fillId="2" borderId="0" xfId="0" applyFont="1" applyFill="1"/>
    <xf numFmtId="0" fontId="3" fillId="2" borderId="22" xfId="0" applyFont="1" applyFill="1" applyBorder="1" applyAlignment="1">
      <alignment horizontal="center" vertical="center"/>
    </xf>
    <xf numFmtId="0" fontId="0" fillId="2" borderId="23" xfId="0" applyFill="1" applyBorder="1"/>
    <xf numFmtId="0" fontId="0" fillId="2" borderId="24" xfId="0" applyFill="1" applyBorder="1"/>
    <xf numFmtId="0" fontId="0" fillId="2" borderId="21" xfId="0" applyFill="1" applyBorder="1"/>
    <xf numFmtId="0" fontId="18" fillId="14" borderId="0" xfId="0" applyFont="1" applyFill="1"/>
    <xf numFmtId="0" fontId="42" fillId="15" borderId="0" xfId="0" applyFont="1" applyFill="1" applyAlignment="1">
      <alignment horizontal="left"/>
    </xf>
    <xf numFmtId="0" fontId="42" fillId="15" borderId="0" xfId="0" applyFont="1" applyFill="1" applyAlignment="1">
      <alignment horizontal="left" vertical="center"/>
    </xf>
    <xf numFmtId="0" fontId="0" fillId="0" borderId="17" xfId="0" applyNumberFormat="1" applyBorder="1" applyAlignment="1"/>
    <xf numFmtId="0" fontId="0" fillId="0" borderId="0" xfId="0" applyNumberFormat="1" applyAlignment="1"/>
    <xf numFmtId="0" fontId="0" fillId="0" borderId="20" xfId="0" applyNumberFormat="1" applyBorder="1" applyAlignment="1"/>
    <xf numFmtId="0" fontId="45" fillId="0" borderId="0" xfId="0" applyFont="1"/>
    <xf numFmtId="0" fontId="45" fillId="3" borderId="0" xfId="0" applyFont="1" applyFill="1"/>
    <xf numFmtId="49" fontId="45" fillId="0" borderId="18" xfId="0" applyNumberFormat="1" applyFont="1" applyBorder="1" applyAlignment="1">
      <alignment horizontal="center"/>
    </xf>
    <xf numFmtId="167" fontId="45" fillId="0" borderId="19" xfId="0" applyNumberFormat="1" applyFont="1" applyBorder="1" applyAlignment="1"/>
    <xf numFmtId="0" fontId="43" fillId="2" borderId="0" xfId="0" applyFont="1" applyFill="1" applyAlignment="1"/>
    <xf numFmtId="0" fontId="46" fillId="2" borderId="0" xfId="0" applyFont="1" applyFill="1" applyAlignment="1">
      <alignment horizontal="center" vertical="center"/>
    </xf>
    <xf numFmtId="0" fontId="46" fillId="5" borderId="0" xfId="0" applyFont="1" applyFill="1" applyAlignment="1">
      <alignment horizontal="center" vertical="center"/>
    </xf>
    <xf numFmtId="0" fontId="1" fillId="14" borderId="0" xfId="0" applyFont="1" applyFill="1"/>
    <xf numFmtId="0" fontId="18" fillId="16" borderId="0" xfId="0" applyFont="1" applyFill="1" applyAlignment="1">
      <alignment horizontal="center" vertical="center"/>
    </xf>
    <xf numFmtId="0" fontId="47" fillId="16" borderId="0" xfId="0" applyFont="1" applyFill="1" applyAlignment="1">
      <alignment horizontal="center" vertical="center"/>
    </xf>
    <xf numFmtId="0" fontId="38" fillId="2" borderId="0" xfId="0" applyFont="1" applyFill="1"/>
    <xf numFmtId="0" fontId="38" fillId="5" borderId="0" xfId="0" applyFont="1" applyFill="1"/>
    <xf numFmtId="0" fontId="5" fillId="2" borderId="0" xfId="0" applyFont="1" applyFill="1" applyAlignment="1">
      <alignment horizontal="left" vertical="center"/>
    </xf>
    <xf numFmtId="0" fontId="38" fillId="2" borderId="0" xfId="0" applyFont="1" applyFill="1" applyAlignment="1">
      <alignment horizontal="left" vertical="center"/>
    </xf>
    <xf numFmtId="0" fontId="38" fillId="5" borderId="0" xfId="0" applyFont="1" applyFill="1" applyAlignment="1">
      <alignment horizontal="left" vertical="center"/>
    </xf>
    <xf numFmtId="9" fontId="3" fillId="2" borderId="0" xfId="0" applyNumberFormat="1" applyFont="1" applyFill="1" applyAlignment="1">
      <alignment horizontal="left"/>
    </xf>
    <xf numFmtId="0" fontId="0" fillId="2" borderId="22" xfId="0" applyFill="1" applyBorder="1"/>
    <xf numFmtId="0" fontId="0" fillId="0" borderId="0" xfId="0" applyAlignment="1">
      <alignment horizontal="center"/>
    </xf>
    <xf numFmtId="0" fontId="48" fillId="0" borderId="0" xfId="0" applyFont="1"/>
    <xf numFmtId="0" fontId="3" fillId="0" borderId="0" xfId="0" applyFont="1" applyAlignment="1">
      <alignment horizontal="left"/>
    </xf>
    <xf numFmtId="0" fontId="2" fillId="3" borderId="0" xfId="0" applyFont="1" applyFill="1" applyAlignment="1">
      <alignment horizontal="left"/>
    </xf>
    <xf numFmtId="0" fontId="0" fillId="0" borderId="18" xfId="0" applyFont="1" applyBorder="1" applyAlignment="1">
      <alignment horizontal="left"/>
    </xf>
    <xf numFmtId="49" fontId="0" fillId="0" borderId="18" xfId="0" applyNumberFormat="1" applyFont="1" applyBorder="1" applyAlignment="1">
      <alignment horizontal="left"/>
    </xf>
    <xf numFmtId="0" fontId="0" fillId="0" borderId="19" xfId="0" applyBorder="1" applyAlignment="1">
      <alignment horizontal="left"/>
    </xf>
    <xf numFmtId="0" fontId="0" fillId="0" borderId="19" xfId="0" applyNumberFormat="1" applyBorder="1" applyAlignment="1">
      <alignment horizontal="left"/>
    </xf>
    <xf numFmtId="167" fontId="0" fillId="0" borderId="19" xfId="0" applyNumberFormat="1" applyBorder="1" applyAlignment="1">
      <alignment horizontal="left"/>
    </xf>
    <xf numFmtId="9" fontId="0" fillId="0" borderId="17" xfId="0" applyNumberFormat="1" applyBorder="1" applyAlignment="1">
      <alignment horizontal="left"/>
    </xf>
    <xf numFmtId="167" fontId="0" fillId="0" borderId="17" xfId="0" applyNumberFormat="1" applyBorder="1" applyAlignment="1">
      <alignment horizontal="left"/>
    </xf>
    <xf numFmtId="9" fontId="0" fillId="0" borderId="0" xfId="0" applyNumberFormat="1" applyAlignment="1">
      <alignment horizontal="left"/>
    </xf>
    <xf numFmtId="167" fontId="0" fillId="0" borderId="0" xfId="0" applyNumberFormat="1" applyAlignment="1">
      <alignment horizontal="left"/>
    </xf>
    <xf numFmtId="9" fontId="0" fillId="0" borderId="20" xfId="0" applyNumberFormat="1" applyBorder="1" applyAlignment="1">
      <alignment horizontal="left"/>
    </xf>
    <xf numFmtId="167" fontId="0" fillId="0" borderId="20" xfId="0" applyNumberFormat="1" applyBorder="1" applyAlignment="1">
      <alignment horizontal="left"/>
    </xf>
    <xf numFmtId="0" fontId="0" fillId="0" borderId="0" xfId="0" applyFont="1" applyAlignment="1">
      <alignment horizontal="left"/>
    </xf>
    <xf numFmtId="0" fontId="0" fillId="2" borderId="0" xfId="0" applyFill="1" applyBorder="1" applyAlignment="1">
      <alignment horizontal="left" vertical="center"/>
    </xf>
    <xf numFmtId="0" fontId="0" fillId="0" borderId="0" xfId="0" applyFill="1" applyAlignment="1">
      <alignment horizontal="left"/>
    </xf>
    <xf numFmtId="167" fontId="0" fillId="0" borderId="0" xfId="0" applyNumberFormat="1" applyBorder="1" applyAlignment="1">
      <alignment horizontal="left"/>
    </xf>
    <xf numFmtId="0" fontId="0" fillId="0" borderId="0" xfId="0" applyFill="1" applyBorder="1" applyAlignment="1">
      <alignment horizontal="left"/>
    </xf>
    <xf numFmtId="0" fontId="2" fillId="2" borderId="0" xfId="0" applyFont="1" applyFill="1" applyBorder="1" applyAlignment="1">
      <alignment horizontal="left" vertical="center"/>
    </xf>
    <xf numFmtId="0" fontId="0" fillId="2" borderId="0" xfId="0" applyFill="1" applyBorder="1" applyAlignment="1">
      <alignment horizontal="left" vertical="center" wrapText="1"/>
    </xf>
    <xf numFmtId="0" fontId="0" fillId="2" borderId="2" xfId="0" applyFill="1" applyBorder="1" applyAlignment="1">
      <alignment horizontal="left" vertical="center"/>
    </xf>
    <xf numFmtId="0" fontId="2" fillId="2" borderId="2" xfId="0" applyFont="1" applyFill="1" applyBorder="1" applyAlignment="1">
      <alignment horizontal="left" vertical="center"/>
    </xf>
    <xf numFmtId="49" fontId="0" fillId="0" borderId="0" xfId="0" applyNumberFormat="1" applyFont="1" applyBorder="1" applyAlignment="1">
      <alignment horizontal="left"/>
    </xf>
    <xf numFmtId="0" fontId="0" fillId="0" borderId="0" xfId="0" applyNumberFormat="1" applyBorder="1" applyAlignment="1">
      <alignment horizontal="left"/>
    </xf>
    <xf numFmtId="0" fontId="10" fillId="0" borderId="2" xfId="0" applyFont="1" applyBorder="1" applyAlignment="1">
      <alignment horizontal="left"/>
    </xf>
    <xf numFmtId="0" fontId="4" fillId="0" borderId="2" xfId="1" applyBorder="1" applyAlignment="1">
      <alignment horizontal="left"/>
    </xf>
    <xf numFmtId="0" fontId="14" fillId="6" borderId="2" xfId="2" applyFill="1" applyBorder="1" applyAlignment="1">
      <alignment horizontal="left" vertical="center"/>
    </xf>
    <xf numFmtId="0" fontId="14" fillId="0" borderId="2" xfId="2" applyBorder="1" applyAlignment="1">
      <alignment horizontal="left"/>
    </xf>
    <xf numFmtId="0" fontId="14" fillId="0" borderId="0" xfId="2" applyBorder="1" applyAlignment="1">
      <alignment horizontal="left"/>
    </xf>
    <xf numFmtId="0" fontId="0" fillId="0" borderId="2" xfId="0" applyBorder="1" applyAlignment="1">
      <alignment horizontal="left"/>
    </xf>
    <xf numFmtId="0" fontId="0" fillId="0" borderId="8" xfId="0" applyBorder="1" applyAlignment="1">
      <alignment horizontal="left"/>
    </xf>
    <xf numFmtId="0" fontId="0" fillId="2" borderId="8" xfId="0" applyFill="1" applyBorder="1" applyAlignment="1">
      <alignment horizontal="left" vertical="center"/>
    </xf>
    <xf numFmtId="0" fontId="2" fillId="2" borderId="8" xfId="0" applyFont="1" applyFill="1" applyBorder="1" applyAlignment="1">
      <alignment horizontal="left" vertical="center"/>
    </xf>
    <xf numFmtId="0" fontId="3" fillId="2" borderId="0" xfId="0" applyFont="1" applyFill="1" applyAlignment="1">
      <alignment horizontal="left"/>
    </xf>
    <xf numFmtId="0" fontId="18" fillId="17" borderId="0" xfId="0" applyFont="1" applyFill="1" applyAlignment="1">
      <alignment horizontal="left"/>
    </xf>
    <xf numFmtId="0" fontId="0" fillId="2" borderId="0" xfId="0" applyFont="1" applyFill="1" applyAlignment="1">
      <alignment horizontal="left"/>
    </xf>
    <xf numFmtId="0" fontId="0" fillId="2" borderId="0" xfId="0" applyFill="1" applyAlignment="1">
      <alignment horizontal="left" vertical="center"/>
    </xf>
    <xf numFmtId="167" fontId="0" fillId="2" borderId="0" xfId="0" applyNumberFormat="1" applyFill="1" applyBorder="1" applyAlignment="1">
      <alignment horizontal="left" vertical="center"/>
    </xf>
    <xf numFmtId="0" fontId="0" fillId="0" borderId="0" xfId="0" applyBorder="1" applyAlignment="1">
      <alignment horizontal="center"/>
    </xf>
    <xf numFmtId="0" fontId="24" fillId="5" borderId="5" xfId="0" applyFont="1" applyFill="1" applyBorder="1" applyAlignment="1">
      <alignment horizontal="center" vertical="center"/>
    </xf>
    <xf numFmtId="0" fontId="37" fillId="2" borderId="0" xfId="0" applyFont="1" applyFill="1" applyBorder="1"/>
    <xf numFmtId="0" fontId="23" fillId="2" borderId="0" xfId="0" applyFont="1" applyFill="1" applyBorder="1" applyAlignment="1">
      <alignment horizontal="center" vertical="center" wrapText="1"/>
    </xf>
    <xf numFmtId="0" fontId="24" fillId="2" borderId="0" xfId="0" applyFont="1" applyFill="1" applyBorder="1" applyAlignment="1">
      <alignment horizontal="center" vertical="center"/>
    </xf>
    <xf numFmtId="0" fontId="30" fillId="2" borderId="0" xfId="1" applyFont="1" applyFill="1" applyBorder="1"/>
    <xf numFmtId="0" fontId="29" fillId="2" borderId="0" xfId="1" applyFont="1" applyFill="1" applyBorder="1"/>
    <xf numFmtId="0" fontId="11" fillId="2" borderId="0" xfId="0" applyFont="1" applyFill="1" applyAlignment="1">
      <alignment horizontal="right"/>
    </xf>
    <xf numFmtId="10" fontId="0" fillId="2" borderId="0" xfId="0" applyNumberFormat="1" applyFont="1" applyFill="1" applyAlignment="1">
      <alignment horizontal="center" vertical="center"/>
    </xf>
    <xf numFmtId="0" fontId="0" fillId="5" borderId="0" xfId="0" applyFill="1" applyBorder="1" applyAlignment="1">
      <alignment horizontal="center" vertical="center" wrapText="1"/>
    </xf>
    <xf numFmtId="0" fontId="15" fillId="0" borderId="1" xfId="2" applyFont="1" applyBorder="1" applyAlignment="1">
      <alignment wrapText="1"/>
    </xf>
    <xf numFmtId="0" fontId="0" fillId="0" borderId="5" xfId="0" applyBorder="1"/>
    <xf numFmtId="0" fontId="14" fillId="0" borderId="5" xfId="2" applyBorder="1" applyAlignment="1">
      <alignment horizontal="center" vertical="center"/>
    </xf>
    <xf numFmtId="0" fontId="14" fillId="6" borderId="2" xfId="2" applyFill="1" applyBorder="1" applyAlignment="1">
      <alignment horizontal="center" vertical="center"/>
    </xf>
    <xf numFmtId="0" fontId="14" fillId="6" borderId="5" xfId="2" applyFill="1" applyBorder="1" applyAlignment="1">
      <alignment horizontal="center" vertical="center"/>
    </xf>
    <xf numFmtId="3" fontId="0" fillId="2" borderId="5" xfId="0" applyNumberFormat="1" applyFill="1" applyBorder="1" applyAlignment="1">
      <alignment horizontal="center" vertical="center"/>
    </xf>
    <xf numFmtId="0" fontId="14" fillId="0" borderId="2" xfId="2" applyBorder="1"/>
    <xf numFmtId="0" fontId="4" fillId="0" borderId="2" xfId="1" applyBorder="1"/>
    <xf numFmtId="0" fontId="10" fillId="0" borderId="2" xfId="0" applyFont="1" applyBorder="1"/>
    <xf numFmtId="0" fontId="14" fillId="0" borderId="2" xfId="2" applyFont="1" applyBorder="1" applyAlignment="1">
      <alignment horizontal="center" vertical="center"/>
    </xf>
    <xf numFmtId="0" fontId="14" fillId="6" borderId="2" xfId="2" applyFont="1" applyFill="1" applyBorder="1" applyAlignment="1">
      <alignment horizontal="center" vertical="center"/>
    </xf>
    <xf numFmtId="0" fontId="0" fillId="0" borderId="2" xfId="0" applyBorder="1" applyAlignment="1">
      <alignment horizontal="center" vertical="center"/>
    </xf>
    <xf numFmtId="0" fontId="14" fillId="13" borderId="0" xfId="2" applyFill="1" applyBorder="1" applyAlignment="1">
      <alignment horizontal="center" vertical="center"/>
    </xf>
    <xf numFmtId="0" fontId="0" fillId="2" borderId="8" xfId="0" applyFill="1" applyBorder="1" applyAlignment="1">
      <alignment horizontal="center" vertical="center" wrapText="1"/>
    </xf>
    <xf numFmtId="0" fontId="14" fillId="6" borderId="3" xfId="2" applyFont="1" applyFill="1" applyBorder="1" applyAlignment="1">
      <alignment horizontal="center" vertical="center"/>
    </xf>
    <xf numFmtId="0" fontId="0" fillId="2" borderId="9" xfId="0" applyFill="1" applyBorder="1" applyAlignment="1">
      <alignment horizontal="center" vertical="center"/>
    </xf>
    <xf numFmtId="0" fontId="2" fillId="2" borderId="9" xfId="0" applyFont="1" applyFill="1" applyBorder="1" applyAlignment="1">
      <alignment horizontal="center" vertical="center"/>
    </xf>
    <xf numFmtId="0" fontId="49" fillId="0" borderId="0" xfId="0" applyFont="1"/>
    <xf numFmtId="0" fontId="7" fillId="2" borderId="0" xfId="0" applyFont="1" applyFill="1" applyAlignment="1">
      <alignment horizontal="left" wrapText="1"/>
    </xf>
    <xf numFmtId="0" fontId="0" fillId="2" borderId="0" xfId="0" applyFill="1" applyAlignment="1">
      <alignment horizontal="right"/>
    </xf>
    <xf numFmtId="0" fontId="18" fillId="18" borderId="0" xfId="0" applyFont="1" applyFill="1" applyAlignment="1">
      <alignment horizontal="right"/>
    </xf>
    <xf numFmtId="0" fontId="18" fillId="19" borderId="0" xfId="0" applyFont="1" applyFill="1" applyAlignment="1">
      <alignment horizontal="right"/>
    </xf>
    <xf numFmtId="0" fontId="18" fillId="20" borderId="0" xfId="0" applyFont="1" applyFill="1" applyAlignment="1">
      <alignment horizontal="right"/>
    </xf>
    <xf numFmtId="0" fontId="18" fillId="21" borderId="0" xfId="0" applyFont="1" applyFill="1" applyAlignment="1">
      <alignment horizontal="right"/>
    </xf>
    <xf numFmtId="0" fontId="6" fillId="2" borderId="0" xfId="0" applyFont="1" applyFill="1" applyAlignment="1">
      <alignment horizontal="center" vertical="center"/>
    </xf>
    <xf numFmtId="0" fontId="0" fillId="2" borderId="2" xfId="0" applyFont="1" applyFill="1" applyBorder="1" applyAlignment="1">
      <alignment horizontal="left" vertical="center"/>
    </xf>
    <xf numFmtId="0" fontId="0" fillId="0" borderId="0" xfId="0" applyFont="1" applyBorder="1"/>
    <xf numFmtId="0" fontId="9" fillId="14" borderId="0" xfId="0" applyFont="1" applyFill="1" applyAlignment="1">
      <alignment horizontal="left" vertical="center"/>
    </xf>
    <xf numFmtId="0" fontId="1" fillId="14" borderId="0" xfId="0" applyFont="1" applyFill="1" applyAlignment="1">
      <alignment horizontal="left" vertical="center"/>
    </xf>
    <xf numFmtId="0" fontId="11" fillId="2" borderId="0" xfId="0" applyFont="1" applyFill="1" applyAlignment="1">
      <alignment horizontal="left" vertical="center"/>
    </xf>
    <xf numFmtId="0" fontId="11" fillId="2" borderId="0" xfId="0" applyFont="1" applyFill="1" applyAlignment="1">
      <alignment horizontal="left"/>
    </xf>
    <xf numFmtId="2" fontId="0" fillId="2" borderId="0" xfId="0" applyNumberFormat="1" applyFill="1" applyAlignment="1">
      <alignment horizontal="center" vertical="center"/>
    </xf>
    <xf numFmtId="2" fontId="38" fillId="2" borderId="0" xfId="0" applyNumberFormat="1" applyFont="1" applyFill="1" applyAlignment="1">
      <alignment horizontal="center" vertical="center"/>
    </xf>
    <xf numFmtId="2" fontId="38" fillId="5" borderId="0" xfId="0" applyNumberFormat="1" applyFont="1" applyFill="1" applyAlignment="1">
      <alignment horizontal="center" vertical="center"/>
    </xf>
    <xf numFmtId="0" fontId="40" fillId="2" borderId="0" xfId="0" applyFont="1" applyFill="1" applyAlignment="1">
      <alignment horizontal="left" vertical="center"/>
    </xf>
    <xf numFmtId="0" fontId="41" fillId="2" borderId="0" xfId="0" applyFont="1" applyFill="1" applyAlignment="1">
      <alignment horizontal="left" vertical="center"/>
    </xf>
    <xf numFmtId="0" fontId="40" fillId="2" borderId="0" xfId="0" applyFont="1" applyFill="1" applyAlignment="1">
      <alignment horizontal="right"/>
    </xf>
    <xf numFmtId="0" fontId="42" fillId="2" borderId="0" xfId="0" applyFont="1" applyFill="1" applyAlignment="1">
      <alignment horizontal="left"/>
    </xf>
    <xf numFmtId="0" fontId="42" fillId="2" borderId="0" xfId="0" applyFont="1" applyFill="1" applyAlignment="1">
      <alignment horizontal="left" vertical="center"/>
    </xf>
    <xf numFmtId="10" fontId="50" fillId="2" borderId="0" xfId="0" applyNumberFormat="1" applyFont="1" applyFill="1" applyAlignment="1">
      <alignment horizontal="center" vertical="center"/>
    </xf>
    <xf numFmtId="0" fontId="18" fillId="17" borderId="0" xfId="0" applyFont="1" applyFill="1" applyAlignment="1">
      <alignment horizontal="center" vertical="center"/>
    </xf>
    <xf numFmtId="10" fontId="0" fillId="2" borderId="0" xfId="0" applyNumberFormat="1" applyFill="1" applyAlignment="1">
      <alignment horizontal="center" vertical="center"/>
    </xf>
    <xf numFmtId="0" fontId="11" fillId="2" borderId="0" xfId="0" applyFont="1" applyFill="1" applyAlignment="1">
      <alignment horizontal="right" vertical="center"/>
    </xf>
    <xf numFmtId="10" fontId="0" fillId="2" borderId="0" xfId="0" applyNumberFormat="1" applyFill="1" applyAlignment="1">
      <alignment horizontal="right" vertical="center"/>
    </xf>
    <xf numFmtId="17" fontId="0" fillId="2" borderId="0" xfId="0" applyNumberFormat="1" applyFill="1"/>
    <xf numFmtId="0" fontId="15" fillId="0" borderId="0" xfId="2" applyFont="1" applyBorder="1" applyAlignment="1">
      <alignment wrapText="1"/>
    </xf>
    <xf numFmtId="0" fontId="0" fillId="2" borderId="6" xfId="0" applyFill="1" applyBorder="1" applyAlignment="1">
      <alignment horizontal="center" vertical="center"/>
    </xf>
    <xf numFmtId="0" fontId="14" fillId="13" borderId="8" xfId="2" applyFont="1" applyFill="1" applyBorder="1" applyAlignment="1">
      <alignment horizontal="center" vertical="center"/>
    </xf>
    <xf numFmtId="0" fontId="0" fillId="0" borderId="0" xfId="0" applyAlignment="1">
      <alignment horizontal="center" wrapText="1"/>
    </xf>
    <xf numFmtId="0" fontId="24" fillId="22" borderId="2" xfId="0" applyFont="1" applyFill="1" applyBorder="1" applyAlignment="1">
      <alignment horizontal="center" vertical="center"/>
    </xf>
    <xf numFmtId="0" fontId="0" fillId="22" borderId="2" xfId="0" applyFill="1" applyBorder="1" applyAlignment="1">
      <alignment horizontal="center" vertical="center"/>
    </xf>
    <xf numFmtId="0" fontId="0" fillId="22" borderId="0" xfId="0" applyFill="1"/>
    <xf numFmtId="0" fontId="2" fillId="22" borderId="0" xfId="0" applyFont="1" applyFill="1"/>
    <xf numFmtId="0" fontId="0" fillId="23" borderId="2" xfId="0" applyFont="1" applyFill="1" applyBorder="1" applyAlignment="1">
      <alignment horizontal="center" vertical="center"/>
    </xf>
    <xf numFmtId="0" fontId="0" fillId="22" borderId="2" xfId="0" applyFont="1" applyFill="1" applyBorder="1" applyAlignment="1">
      <alignment horizontal="center" vertical="center"/>
    </xf>
    <xf numFmtId="0" fontId="2" fillId="22" borderId="2" xfId="0" applyFont="1" applyFill="1" applyBorder="1" applyAlignment="1">
      <alignment horizontal="center" vertical="center"/>
    </xf>
    <xf numFmtId="0" fontId="0" fillId="22" borderId="16" xfId="0" applyFill="1" applyBorder="1" applyAlignment="1">
      <alignment horizontal="center" vertical="center"/>
    </xf>
    <xf numFmtId="0" fontId="0" fillId="22" borderId="0" xfId="0" applyFill="1" applyBorder="1" applyAlignment="1">
      <alignment horizontal="center" vertical="center"/>
    </xf>
    <xf numFmtId="0" fontId="0" fillId="22" borderId="2" xfId="0" applyFont="1" applyFill="1" applyBorder="1" applyAlignment="1">
      <alignment horizontal="center" vertical="center" wrapText="1"/>
    </xf>
    <xf numFmtId="0" fontId="13" fillId="22" borderId="0" xfId="0" applyFont="1" applyFill="1" applyBorder="1" applyAlignment="1">
      <alignment horizontal="center" vertical="center"/>
    </xf>
    <xf numFmtId="0" fontId="10" fillId="22" borderId="0" xfId="0" applyFont="1" applyFill="1" applyBorder="1" applyAlignment="1">
      <alignment horizontal="center"/>
    </xf>
    <xf numFmtId="0" fontId="14" fillId="22" borderId="8" xfId="2" applyFill="1" applyBorder="1" applyAlignment="1">
      <alignment horizontal="center" vertical="center"/>
    </xf>
    <xf numFmtId="0" fontId="14" fillId="22" borderId="0" xfId="2" applyFont="1" applyFill="1" applyBorder="1" applyAlignment="1">
      <alignment horizontal="center" wrapText="1"/>
    </xf>
    <xf numFmtId="0" fontId="14" fillId="22" borderId="8" xfId="2" applyFont="1" applyFill="1" applyBorder="1" applyAlignment="1">
      <alignment horizontal="center" vertical="center"/>
    </xf>
    <xf numFmtId="10" fontId="0" fillId="2" borderId="0" xfId="0" applyNumberFormat="1" applyFill="1" applyAlignment="1">
      <alignment horizontal="center"/>
    </xf>
    <xf numFmtId="0" fontId="1" fillId="17" borderId="0" xfId="0" applyFont="1" applyFill="1" applyAlignment="1">
      <alignment horizontal="center" vertical="center"/>
    </xf>
    <xf numFmtId="0" fontId="0" fillId="5" borderId="0" xfId="0" applyFill="1" applyAlignment="1">
      <alignment horizontal="center"/>
    </xf>
    <xf numFmtId="10" fontId="0" fillId="2" borderId="0" xfId="0" applyNumberFormat="1" applyFont="1" applyFill="1" applyAlignment="1">
      <alignment horizontal="center"/>
    </xf>
    <xf numFmtId="10" fontId="26" fillId="2" borderId="0" xfId="0" applyNumberFormat="1" applyFont="1" applyFill="1" applyAlignment="1">
      <alignment horizontal="center"/>
    </xf>
    <xf numFmtId="0" fontId="1" fillId="2" borderId="0" xfId="0" applyFont="1" applyFill="1" applyAlignment="1">
      <alignment horizontal="center" vertical="center"/>
    </xf>
    <xf numFmtId="0" fontId="14" fillId="0" borderId="8" xfId="2" applyBorder="1" applyAlignment="1">
      <alignment horizontal="center" vertical="center"/>
    </xf>
    <xf numFmtId="0" fontId="14" fillId="0" borderId="8" xfId="2" applyBorder="1"/>
    <xf numFmtId="0" fontId="14" fillId="0" borderId="8" xfId="2" applyFont="1" applyBorder="1" applyAlignment="1">
      <alignment horizontal="center" vertical="center"/>
    </xf>
    <xf numFmtId="0" fontId="0" fillId="22" borderId="0" xfId="0" applyFont="1" applyFill="1" applyBorder="1" applyAlignment="1">
      <alignment horizontal="center" vertical="center"/>
    </xf>
    <xf numFmtId="0" fontId="14" fillId="22" borderId="2" xfId="2" applyFill="1" applyBorder="1" applyAlignment="1">
      <alignment horizontal="center" vertical="center"/>
    </xf>
    <xf numFmtId="0" fontId="14" fillId="22" borderId="0" xfId="2" applyFill="1" applyBorder="1" applyAlignment="1">
      <alignment horizontal="center" vertical="center"/>
    </xf>
    <xf numFmtId="0" fontId="14" fillId="22" borderId="8" xfId="2" applyFont="1" applyFill="1" applyBorder="1" applyAlignment="1">
      <alignment horizontal="center" wrapText="1"/>
    </xf>
    <xf numFmtId="0" fontId="14" fillId="22" borderId="2" xfId="2" applyFont="1" applyFill="1" applyBorder="1" applyAlignment="1">
      <alignment horizontal="center" wrapText="1"/>
    </xf>
    <xf numFmtId="0" fontId="0" fillId="22" borderId="8" xfId="0" applyFill="1" applyBorder="1" applyAlignment="1">
      <alignment horizontal="center" vertical="center"/>
    </xf>
    <xf numFmtId="0" fontId="0" fillId="22" borderId="2" xfId="0" applyFill="1" applyBorder="1" applyAlignment="1">
      <alignment horizontal="center" vertical="center" wrapText="1"/>
    </xf>
    <xf numFmtId="0" fontId="2" fillId="22" borderId="8" xfId="0" applyFont="1" applyFill="1" applyBorder="1" applyAlignment="1">
      <alignment horizontal="center" vertical="center"/>
    </xf>
    <xf numFmtId="0" fontId="51" fillId="17" borderId="0" xfId="0" applyFont="1" applyFill="1" applyAlignment="1">
      <alignment horizontal="left"/>
    </xf>
    <xf numFmtId="0" fontId="3" fillId="2" borderId="0" xfId="0" applyFont="1" applyFill="1" applyAlignment="1">
      <alignment horizontal="center" vertical="center" wrapText="1"/>
    </xf>
    <xf numFmtId="0" fontId="52" fillId="5" borderId="1" xfId="0" applyFont="1" applyFill="1" applyBorder="1" applyAlignment="1">
      <alignment horizontal="center" vertical="center" wrapText="1"/>
    </xf>
    <xf numFmtId="0" fontId="52" fillId="5" borderId="1" xfId="0" quotePrefix="1" applyFont="1" applyFill="1" applyBorder="1" applyAlignment="1">
      <alignment horizontal="center" vertical="center" wrapText="1"/>
    </xf>
    <xf numFmtId="0" fontId="3" fillId="5" borderId="1" xfId="0" applyFont="1" applyFill="1" applyBorder="1" applyAlignment="1">
      <alignment horizontal="center" vertical="center" wrapText="1"/>
    </xf>
    <xf numFmtId="0" fontId="53" fillId="5" borderId="1" xfId="1" applyFont="1" applyFill="1" applyBorder="1" applyAlignment="1">
      <alignment horizontal="center" vertical="center" wrapText="1"/>
    </xf>
    <xf numFmtId="0" fontId="3" fillId="5" borderId="0" xfId="0" applyFont="1" applyFill="1" applyBorder="1" applyAlignment="1">
      <alignment horizontal="center" vertical="center" wrapText="1"/>
    </xf>
    <xf numFmtId="0" fontId="54" fillId="0" borderId="1" xfId="0" applyFont="1" applyBorder="1"/>
    <xf numFmtId="0" fontId="3" fillId="5" borderId="4" xfId="0" applyFont="1" applyFill="1" applyBorder="1" applyAlignment="1">
      <alignment horizontal="center" vertical="center" wrapText="1"/>
    </xf>
    <xf numFmtId="0" fontId="54" fillId="0" borderId="4" xfId="0" applyFont="1" applyBorder="1"/>
    <xf numFmtId="0" fontId="48" fillId="5" borderId="4" xfId="0" applyFont="1" applyFill="1" applyBorder="1" applyAlignment="1">
      <alignment horizontal="center" vertical="center" wrapText="1"/>
    </xf>
    <xf numFmtId="0" fontId="15" fillId="7" borderId="0" xfId="2" applyFont="1" applyFill="1" applyBorder="1" applyAlignment="1">
      <alignment horizontal="center" vertical="center" wrapText="1"/>
    </xf>
    <xf numFmtId="0" fontId="15" fillId="0" borderId="7" xfId="2" applyFont="1" applyBorder="1" applyAlignment="1">
      <alignment wrapText="1"/>
    </xf>
    <xf numFmtId="0" fontId="15" fillId="0" borderId="0" xfId="2" applyFont="1" applyAlignment="1">
      <alignment wrapText="1"/>
    </xf>
    <xf numFmtId="0" fontId="15" fillId="0" borderId="0" xfId="2" applyFont="1" applyBorder="1" applyAlignment="1">
      <alignment horizontal="center" vertical="center" wrapText="1"/>
    </xf>
    <xf numFmtId="0" fontId="55" fillId="5" borderId="0" xfId="0" applyFont="1" applyFill="1" applyBorder="1" applyAlignment="1">
      <alignment horizontal="center" vertical="center" wrapText="1"/>
    </xf>
    <xf numFmtId="0" fontId="56" fillId="5" borderId="0" xfId="0" applyFont="1" applyFill="1" applyBorder="1" applyAlignment="1">
      <alignment horizontal="center" vertical="center" wrapText="1"/>
    </xf>
    <xf numFmtId="0" fontId="3" fillId="0" borderId="0" xfId="0" applyFont="1" applyAlignment="1">
      <alignment horizontal="center" vertical="center" wrapText="1"/>
    </xf>
    <xf numFmtId="0" fontId="5" fillId="2" borderId="13" xfId="0" applyFont="1" applyFill="1" applyBorder="1" applyAlignment="1">
      <alignment horizontal="center" vertical="center" wrapText="1"/>
    </xf>
    <xf numFmtId="0" fontId="22" fillId="0" borderId="5" xfId="0" applyFont="1"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wrapText="1"/>
    </xf>
    <xf numFmtId="0" fontId="9" fillId="2" borderId="0" xfId="0" applyFont="1" applyFill="1" applyAlignment="1">
      <alignment horizontal="left" vertical="center"/>
    </xf>
    <xf numFmtId="10" fontId="0" fillId="2" borderId="0" xfId="0" applyNumberFormat="1" applyFill="1"/>
    <xf numFmtId="0" fontId="57" fillId="14" borderId="0" xfId="0" applyFont="1" applyFill="1" applyAlignment="1">
      <alignment horizontal="left" vertical="center"/>
    </xf>
    <xf numFmtId="0" fontId="58" fillId="2" borderId="0" xfId="0" applyFont="1" applyFill="1"/>
  </cellXfs>
  <cellStyles count="11">
    <cellStyle name="Lien hypertexte" xfId="1" builtinId="8"/>
    <cellStyle name="Lien hypertexte 2" xfId="3"/>
    <cellStyle name="NodeXL Do Not Edit" xfId="8"/>
    <cellStyle name="NodeXL Graph Metric" xfId="7"/>
    <cellStyle name="NodeXL Label" xfId="6"/>
    <cellStyle name="NodeXL Layout" xfId="10"/>
    <cellStyle name="NodeXL Other Column" xfId="9"/>
    <cellStyle name="NodeXL Required" xfId="4"/>
    <cellStyle name="NodeXL Visual Property" xfId="5"/>
    <cellStyle name="Normal" xfId="0" builtinId="0"/>
    <cellStyle name="Normal 2" xfId="2"/>
  </cellStyles>
  <dxfs count="0"/>
  <tableStyles count="0" defaultTableStyle="TableStyleMedium2" defaultPivotStyle="PivotStyleLight16"/>
  <colors>
    <mruColors>
      <color rgb="FFFCCD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image" Target="../media/image1.png"/></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image" Target="../media/image2.png"/></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image" Target="../media/image1.png"/></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image" Target="../media/image2.png"/></Relationships>
</file>

<file path=xl/charts/_rels/chart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image" Target="../media/image3.png"/></Relationships>
</file>

<file path=xl/charts/_rels/chart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image" Target="../media/image3.png"/></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image" Target="../media/image2.png"/></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 Id="rId6"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7.png"/></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 Id="rId6"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1.png"/></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 Id="rId5" Type="http://schemas.openxmlformats.org/officeDocument/2006/relationships/image" Target="../media/image4.png"/><Relationship Id="rId4" Type="http://schemas.openxmlformats.org/officeDocument/2006/relationships/image" Target="../media/image7.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 Id="rId5" Type="http://schemas.openxmlformats.org/officeDocument/2006/relationships/image" Target="../media/image1.png"/><Relationship Id="rId4" Type="http://schemas.openxmlformats.org/officeDocument/2006/relationships/image" Target="../media/image2.png"/></Relationships>
</file>

<file path=xl/charts/_rels/chart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image" Target="../media/image1.png"/></Relationships>
</file>

<file path=xl/charts/_rels/chart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image" Target="../media/image1.png"/></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3.xml"/><Relationship Id="rId1" Type="http://schemas.microsoft.com/office/2011/relationships/chartStyle" Target="style23.xml"/><Relationship Id="rId5" Type="http://schemas.openxmlformats.org/officeDocument/2006/relationships/image" Target="../media/image1.png"/><Relationship Id="rId4" Type="http://schemas.openxmlformats.org/officeDocument/2006/relationships/image" Target="../media/image2.png"/></Relationships>
</file>

<file path=xl/charts/_rels/chart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image" Target="../media/image1.png"/></Relationships>
</file>

<file path=xl/charts/_rels/chart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1.png"/></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6.xml"/><Relationship Id="rId1" Type="http://schemas.microsoft.com/office/2011/relationships/chartStyle" Target="style26.xml"/><Relationship Id="rId5" Type="http://schemas.openxmlformats.org/officeDocument/2006/relationships/image" Target="../media/image2.png"/><Relationship Id="rId4" Type="http://schemas.openxmlformats.org/officeDocument/2006/relationships/image" Target="../media/image1.png"/></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5" Type="http://schemas.openxmlformats.org/officeDocument/2006/relationships/image" Target="../media/image2.png"/><Relationship Id="rId4" Type="http://schemas.openxmlformats.org/officeDocument/2006/relationships/image" Target="../media/image1.png"/></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 Id="rId5" Type="http://schemas.openxmlformats.org/officeDocument/2006/relationships/image" Target="../media/image2.png"/><Relationship Id="rId4" Type="http://schemas.openxmlformats.org/officeDocument/2006/relationships/image" Target="../media/image3.png"/></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 Id="rId5" Type="http://schemas.openxmlformats.org/officeDocument/2006/relationships/image" Target="../media/image2.png"/><Relationship Id="rId4" Type="http://schemas.openxmlformats.org/officeDocument/2006/relationships/image" Target="../media/image3.png"/></Relationships>
</file>

<file path=xl/charts/_rels/chart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2.png"/></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image" Target="../media/image1.png"/></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image" Target="../media/image2.png"/></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image" Target="../media/image4.png"/></Relationships>
</file>

<file path=xl/charts/_rels/chart3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3.xml"/><Relationship Id="rId1" Type="http://schemas.microsoft.com/office/2011/relationships/chartStyle" Target="style33.xml"/><Relationship Id="rId5" Type="http://schemas.openxmlformats.org/officeDocument/2006/relationships/image" Target="../media/image4.png"/><Relationship Id="rId4" Type="http://schemas.openxmlformats.org/officeDocument/2006/relationships/image" Target="../media/image2.png"/></Relationships>
</file>

<file path=xl/charts/_rels/chart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4.xml"/><Relationship Id="rId1" Type="http://schemas.microsoft.com/office/2011/relationships/chartStyle" Target="style4.xml"/><Relationship Id="rId5" Type="http://schemas.openxmlformats.org/officeDocument/2006/relationships/image" Target="../media/image4.png"/><Relationship Id="rId4" Type="http://schemas.openxmlformats.org/officeDocument/2006/relationships/image" Target="../media/image6.png"/></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4.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4.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 Id="rId6"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1.png"/></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image" Target="../media/image1.png"/></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fr-FR"/>
              <a:t>commentaires accusant</a:t>
            </a:r>
            <a:r>
              <a:rPr lang="fr-FR" baseline="0"/>
              <a:t> de fake news</a:t>
            </a:r>
          </a:p>
          <a:p>
            <a:pPr>
              <a:defRPr/>
            </a:pPr>
            <a:r>
              <a:rPr lang="fr-FR" baseline="0"/>
              <a:t>(envoyé spécial Twitter n=282)</a:t>
            </a:r>
          </a:p>
        </c:rich>
      </c:tx>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7-84DE-46B7-BA56-01176604E9A8}"/>
              </c:ext>
            </c:extLst>
          </c:dPt>
          <c:dPt>
            <c:idx val="1"/>
            <c:bubble3D val="0"/>
            <c:spPr>
              <a:blipFill>
                <a:blip xmlns:r="http://schemas.openxmlformats.org/officeDocument/2006/relationships" r:embed="rId4"/>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84DE-46B7-BA56-01176604E9A8}"/>
              </c:ext>
            </c:extLst>
          </c:dPt>
          <c:dLbls>
            <c:dLbl>
              <c:idx val="0"/>
              <c:layout>
                <c:manualLayout>
                  <c:x val="0.10376922971216844"/>
                  <c:y val="6.6854842870062617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BF89B89D-94C6-4AAB-977D-4B008D74A8FB}" type="CATEGORYNAME">
                      <a:rPr lang="en-US" sz="1050"/>
                      <a:pPr>
                        <a:defRPr/>
                      </a:pPr>
                      <a:t>[NOM DE CATÉGORIE]</a:t>
                    </a:fld>
                    <a:r>
                      <a:rPr lang="en-US" sz="1050" baseline="0"/>
                      <a:t>
</a:t>
                    </a:r>
                    <a:fld id="{74EBEC83-DE76-4587-B7F1-5ADDED9DE268}" type="PERCENTAGE">
                      <a:rPr lang="en-US" sz="1050" baseline="0"/>
                      <a:pPr>
                        <a:defRPr/>
                      </a:pPr>
                      <a:t>[POURCENTAGE]</a:t>
                    </a:fld>
                    <a:endParaRPr lang="en-US" sz="1050" baseline="0"/>
                  </a:p>
                </c:rich>
              </c:tx>
              <c:spPr>
                <a:noFill/>
                <a:ln cap="rnd">
                  <a:noFill/>
                  <a:miter lim="800000"/>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31238085015745515"/>
                      <c:h val="0.13994350502569436"/>
                    </c:manualLayout>
                  </c15:layout>
                  <c15:dlblFieldTable/>
                  <c15:showDataLabelsRange val="0"/>
                </c:ext>
                <c:ext xmlns:c16="http://schemas.microsoft.com/office/drawing/2014/chart" uri="{C3380CC4-5D6E-409C-BE32-E72D297353CC}">
                  <c16:uniqueId val="{00000027-84DE-46B7-BA56-01176604E9A8}"/>
                </c:ext>
              </c:extLst>
            </c:dLbl>
            <c:dLbl>
              <c:idx val="1"/>
              <c:layout>
                <c:manualLayout>
                  <c:x val="-0.22404720051490934"/>
                  <c:y val="-0.10028226430509404"/>
                </c:manualLayout>
              </c:layout>
              <c:spPr>
                <a:noFill/>
                <a:ln cap="rnd">
                  <a:noFill/>
                  <a:miter lim="800000"/>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15-84DE-46B7-BA56-01176604E9A8}"/>
                </c:ext>
              </c:extLst>
            </c:dLbl>
            <c:spPr>
              <a:solidFill>
                <a:sysClr val="window" lastClr="FFFFFF"/>
              </a:solidFill>
              <a:ln cap="rnd">
                <a:noFill/>
                <a:miter lim="800000"/>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résultats'!$B$721:$B$722</c:f>
              <c:strCache>
                <c:ptCount val="2"/>
                <c:pt idx="0">
                  <c:v>Accuse de "fake news"</c:v>
                </c:pt>
                <c:pt idx="1">
                  <c:v>Autres</c:v>
                </c:pt>
              </c:strCache>
            </c:strRef>
          </c:cat>
          <c:val>
            <c:numRef>
              <c:f>'Analyse des résultats'!$C$721:$C$722</c:f>
              <c:numCache>
                <c:formatCode>0.00%</c:formatCode>
                <c:ptCount val="2"/>
                <c:pt idx="0">
                  <c:v>1.4184397163120567E-2</c:v>
                </c:pt>
                <c:pt idx="1">
                  <c:v>0.98581560283687941</c:v>
                </c:pt>
              </c:numCache>
            </c:numRef>
          </c:val>
          <c:extLst>
            <c:ext xmlns:c16="http://schemas.microsoft.com/office/drawing/2014/chart" uri="{C3380CC4-5D6E-409C-BE32-E72D297353CC}">
              <c16:uniqueId val="{00000000-84DE-46B7-BA56-01176604E9A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i="0" u="none" strike="noStrike" cap="none" baseline="0">
                <a:effectLst/>
              </a:rPr>
              <a:t>% </a:t>
            </a:r>
            <a:r>
              <a:rPr lang="fr-FR" sz="1200" b="1"/>
              <a:t>Comptes "critiques" potentiellement</a:t>
            </a:r>
            <a:r>
              <a:rPr lang="fr-FR" sz="1200" b="1" baseline="0"/>
              <a:t> douteux </a:t>
            </a:r>
            <a:r>
              <a:rPr lang="fr-FR" sz="1200" baseline="0"/>
              <a:t>(critères sévères)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blipFill>
              <a:blip xmlns:r="http://schemas.openxmlformats.org/officeDocument/2006/relationships" r:embed="rId4"/>
              <a:stretch>
                <a:fillRect/>
              </a:stretch>
            </a:blipFill>
            <a:ln w="44450" cap="flat" cmpd="sng" algn="ctr">
              <a:solidFill>
                <a:srgbClr val="C0000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résultats'!$B$67,'Analyse des résultats'!$B$69:$B$70)</c:f>
              <c:strCache>
                <c:ptCount val="3"/>
                <c:pt idx="0">
                  <c:v>Comptes avec &lt;50 tweets</c:v>
                </c:pt>
                <c:pt idx="1">
                  <c:v>Comptes avec &lt;50 abonnés</c:v>
                </c:pt>
                <c:pt idx="2">
                  <c:v>Comptes avec &lt;0,1 ratio</c:v>
                </c:pt>
              </c:strCache>
            </c:strRef>
          </c:cat>
          <c:val>
            <c:numRef>
              <c:f>('Analyse des résultats'!$C$67,'Analyse des résultats'!$C$69:$C$70)</c:f>
              <c:numCache>
                <c:formatCode>0.00%</c:formatCode>
                <c:ptCount val="3"/>
                <c:pt idx="0">
                  <c:v>2.9268292682926831E-2</c:v>
                </c:pt>
                <c:pt idx="1">
                  <c:v>0.31219512195121951</c:v>
                </c:pt>
                <c:pt idx="2">
                  <c:v>9.2682926829268292E-2</c:v>
                </c:pt>
              </c:numCache>
            </c:numRef>
          </c:val>
          <c:extLst>
            <c:ext xmlns:c16="http://schemas.microsoft.com/office/drawing/2014/chart" uri="{C3380CC4-5D6E-409C-BE32-E72D297353CC}">
              <c16:uniqueId val="{00000000-D708-49DC-A01C-5E2C07C1C9EE}"/>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0"/>
        <c:axPos val="l"/>
        <c:majorGridlines>
          <c:spPr>
            <a:ln w="9525">
              <a:solidFill>
                <a:srgbClr val="70AD47">
                  <a:lumMod val="75000"/>
                  <a:alpha val="0"/>
                </a:srgbClr>
              </a:solidFill>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i="0" u="none" strike="noStrike" cap="none" baseline="0">
                <a:effectLst/>
              </a:rPr>
              <a:t>% </a:t>
            </a:r>
            <a:r>
              <a:rPr lang="fr-FR" sz="1200" b="1"/>
              <a:t>Comptes "soutiens" potentiellement</a:t>
            </a:r>
            <a:r>
              <a:rPr lang="fr-FR" sz="1200" b="1" baseline="0"/>
              <a:t> douteux </a:t>
            </a:r>
            <a:r>
              <a:rPr lang="fr-FR" sz="1200" baseline="0"/>
              <a:t>(critères sévères)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blipFill>
              <a:blip xmlns:r="http://schemas.openxmlformats.org/officeDocument/2006/relationships" r:embed="rId4"/>
              <a:stretch>
                <a:fillRect/>
              </a:stretch>
            </a:blipFill>
            <a:ln w="44450" cap="flat" cmpd="sng" algn="ctr">
              <a:solidFill>
                <a:srgbClr val="4472C4">
                  <a:lumMod val="50000"/>
                </a:srgbClr>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résultats'!$B$67,'Analyse des résultats'!$B$69:$B$70)</c:f>
              <c:strCache>
                <c:ptCount val="3"/>
                <c:pt idx="0">
                  <c:v>Comptes avec &lt;50 tweets</c:v>
                </c:pt>
                <c:pt idx="1">
                  <c:v>Comptes avec &lt;50 abonnés</c:v>
                </c:pt>
                <c:pt idx="2">
                  <c:v>Comptes avec &lt;0,1 ratio</c:v>
                </c:pt>
              </c:strCache>
            </c:strRef>
          </c:cat>
          <c:val>
            <c:numRef>
              <c:f>('Analyse des résultats'!$D$67,'Analyse des résultats'!$D$69:$D$70)</c:f>
              <c:numCache>
                <c:formatCode>0.00%</c:formatCode>
                <c:ptCount val="3"/>
                <c:pt idx="0">
                  <c:v>7.1895424836601302E-2</c:v>
                </c:pt>
                <c:pt idx="1">
                  <c:v>0.45315904139433549</c:v>
                </c:pt>
                <c:pt idx="2">
                  <c:v>0.1437908496732026</c:v>
                </c:pt>
              </c:numCache>
            </c:numRef>
          </c:val>
          <c:extLst>
            <c:ext xmlns:c16="http://schemas.microsoft.com/office/drawing/2014/chart" uri="{C3380CC4-5D6E-409C-BE32-E72D297353CC}">
              <c16:uniqueId val="{00000000-D4F7-43BE-A0AD-2DF327B738B2}"/>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1"/>
        <c:axPos val="l"/>
        <c:majorGridlines>
          <c:spPr>
            <a:ln w="9525">
              <a:solidFill>
                <a:srgbClr val="70AD47">
                  <a:lumMod val="75000"/>
                  <a:alpha val="0"/>
                </a:srgbClr>
              </a:solidFill>
            </a:ln>
            <a:effectLst/>
          </c:spPr>
        </c:majorGridlines>
        <c:numFmt formatCode="0%" sourceLinked="0"/>
        <c:majorTickMark val="none"/>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i="0" u="none" strike="noStrike" cap="none" baseline="0">
                <a:effectLst/>
              </a:rPr>
              <a:t>% </a:t>
            </a:r>
            <a:r>
              <a:rPr lang="fr-FR" sz="1200" b="1"/>
              <a:t>Comptes "critiques" potentiellement</a:t>
            </a:r>
            <a:r>
              <a:rPr lang="fr-FR" sz="1200" b="1" baseline="0"/>
              <a:t> douteux </a:t>
            </a:r>
            <a:r>
              <a:rPr lang="fr-FR" sz="1200" baseline="0"/>
              <a:t>(critères très sévères)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blipFill>
              <a:blip xmlns:r="http://schemas.openxmlformats.org/officeDocument/2006/relationships" r:embed="rId4"/>
              <a:stretch>
                <a:fillRect/>
              </a:stretch>
            </a:blipFill>
            <a:ln w="44450" cap="flat" cmpd="sng" algn="ctr">
              <a:solidFill>
                <a:srgbClr val="C0000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résultats'!$B$74,'Analyse des résultats'!$B$76:$B$77)</c:f>
              <c:strCache>
                <c:ptCount val="3"/>
                <c:pt idx="0">
                  <c:v>Comptes avec &lt;10 tweets</c:v>
                </c:pt>
                <c:pt idx="1">
                  <c:v>Comptes avec &lt;10 abonnés</c:v>
                </c:pt>
                <c:pt idx="2">
                  <c:v>Comptes avec &lt;0,01 ratio</c:v>
                </c:pt>
              </c:strCache>
            </c:strRef>
          </c:cat>
          <c:val>
            <c:numRef>
              <c:f>('Analyse des résultats'!$C$74,'Analyse des résultats'!$C$76:$C$77)</c:f>
              <c:numCache>
                <c:formatCode>0.00%</c:formatCode>
                <c:ptCount val="3"/>
                <c:pt idx="0">
                  <c:v>1.4634146341463415E-2</c:v>
                </c:pt>
                <c:pt idx="1">
                  <c:v>8.7804878048780483E-2</c:v>
                </c:pt>
                <c:pt idx="2">
                  <c:v>0</c:v>
                </c:pt>
              </c:numCache>
            </c:numRef>
          </c:val>
          <c:extLst>
            <c:ext xmlns:c16="http://schemas.microsoft.com/office/drawing/2014/chart" uri="{C3380CC4-5D6E-409C-BE32-E72D297353CC}">
              <c16:uniqueId val="{00000000-7866-4541-873F-F8C10F2E2E84}"/>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0"/>
        <c:axPos val="l"/>
        <c:majorGridlines>
          <c:spPr>
            <a:ln w="9525">
              <a:solidFill>
                <a:srgbClr val="70AD47">
                  <a:lumMod val="75000"/>
                  <a:alpha val="0"/>
                </a:srgbClr>
              </a:solidFill>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valAx>
      <c:spPr>
        <a:noFill/>
        <a:ln>
          <a:solidFill>
            <a:srgbClr val="70AD47">
              <a:lumMod val="75000"/>
              <a:alpha val="0"/>
            </a:srgb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a:t>% Comptes "soutiens" potentiellement</a:t>
            </a:r>
            <a:r>
              <a:rPr lang="fr-FR" sz="1200" b="1" baseline="0"/>
              <a:t> douteux </a:t>
            </a:r>
            <a:r>
              <a:rPr lang="fr-FR" sz="1200" baseline="0"/>
              <a:t>(critères très sévères)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blipFill>
              <a:blip xmlns:r="http://schemas.openxmlformats.org/officeDocument/2006/relationships" r:embed="rId4"/>
              <a:stretch>
                <a:fillRect/>
              </a:stretch>
            </a:blipFill>
            <a:ln w="44450" cap="flat" cmpd="sng" algn="ctr">
              <a:solidFill>
                <a:srgbClr val="00206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résultats'!$B$74,'Analyse des résultats'!$B$76:$B$77)</c:f>
              <c:strCache>
                <c:ptCount val="3"/>
                <c:pt idx="0">
                  <c:v>Comptes avec &lt;10 tweets</c:v>
                </c:pt>
                <c:pt idx="1">
                  <c:v>Comptes avec &lt;10 abonnés</c:v>
                </c:pt>
                <c:pt idx="2">
                  <c:v>Comptes avec &lt;0,01 ratio</c:v>
                </c:pt>
              </c:strCache>
            </c:strRef>
          </c:cat>
          <c:val>
            <c:numRef>
              <c:f>('Analyse des résultats'!$D$74,'Analyse des résultats'!$D$76:$D$77)</c:f>
              <c:numCache>
                <c:formatCode>0.00%</c:formatCode>
                <c:ptCount val="3"/>
                <c:pt idx="0">
                  <c:v>1.5250544662309368E-2</c:v>
                </c:pt>
                <c:pt idx="1">
                  <c:v>0.18518518518518517</c:v>
                </c:pt>
                <c:pt idx="2">
                  <c:v>2.6143790849673203E-2</c:v>
                </c:pt>
              </c:numCache>
            </c:numRef>
          </c:val>
          <c:extLst>
            <c:ext xmlns:c16="http://schemas.microsoft.com/office/drawing/2014/chart" uri="{C3380CC4-5D6E-409C-BE32-E72D297353CC}">
              <c16:uniqueId val="{00000000-895B-4292-8860-69F955DF8C83}"/>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1"/>
        <c:axPos val="l"/>
        <c:majorGridlines>
          <c:spPr>
            <a:ln w="9525">
              <a:solidFill>
                <a:srgbClr val="70AD47">
                  <a:lumMod val="75000"/>
                  <a:alpha val="0"/>
                </a:srgbClr>
              </a:solidFill>
            </a:ln>
            <a:effectLst/>
          </c:spPr>
        </c:majorGridlines>
        <c:numFmt formatCode="0%" sourceLinked="0"/>
        <c:majorTickMark val="out"/>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baseline="0"/>
              <a:t>taux d'anonymat POUR LES COMPTES "</a:t>
            </a:r>
            <a:r>
              <a:rPr lang="fr-FR" b="1" baseline="0"/>
              <a:t>CRITIQUES</a:t>
            </a:r>
            <a:r>
              <a:rPr lang="fr-FR" b="0" baseline="0"/>
              <a:t> "</a:t>
            </a:r>
            <a:br>
              <a:rPr lang="fr-FR" b="0" baseline="0"/>
            </a:br>
            <a:r>
              <a:rPr lang="fr-FR" b="0" baseline="0"/>
              <a:t>(envoyé spécial TWITTER n=206)</a:t>
            </a:r>
          </a:p>
        </c:rich>
      </c:tx>
      <c:layout>
        <c:manualLayout>
          <c:xMode val="edge"/>
          <c:yMode val="edge"/>
          <c:x val="0.11740989468619233"/>
          <c:y val="2.028985507246376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blipFill>
              <a:blip xmlns:r="http://schemas.openxmlformats.org/officeDocument/2006/relationships" r:embed="rId3">
                <a:alphaModFix amt="99000"/>
              </a:blip>
              <a:stretch>
                <a:fillRect/>
              </a:stretch>
            </a:blipFill>
          </c:spPr>
          <c:dPt>
            <c:idx val="0"/>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4EC-4C4B-8959-E4A02B092A6E}"/>
              </c:ext>
            </c:extLst>
          </c:dPt>
          <c:dPt>
            <c:idx val="1"/>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4EC-4C4B-8959-E4A02B092A6E}"/>
              </c:ext>
            </c:extLst>
          </c:dPt>
          <c:dLbls>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résultats'!$B$391:$B$392</c:f>
              <c:strCache>
                <c:ptCount val="2"/>
                <c:pt idx="0">
                  <c:v>Anonymat</c:v>
                </c:pt>
                <c:pt idx="1">
                  <c:v>Véritable identité</c:v>
                </c:pt>
              </c:strCache>
            </c:strRef>
          </c:cat>
          <c:val>
            <c:numRef>
              <c:f>'Analyse des résultats'!$C$391:$C$392</c:f>
              <c:numCache>
                <c:formatCode>0.00%</c:formatCode>
                <c:ptCount val="2"/>
                <c:pt idx="0">
                  <c:v>0.71359223300970875</c:v>
                </c:pt>
                <c:pt idx="1">
                  <c:v>0.28640776699029125</c:v>
                </c:pt>
              </c:numCache>
            </c:numRef>
          </c:val>
          <c:extLst>
            <c:ext xmlns:c16="http://schemas.microsoft.com/office/drawing/2014/chart" uri="{C3380CC4-5D6E-409C-BE32-E72D297353CC}">
              <c16:uniqueId val="{00000006-C4EC-4C4B-8959-E4A02B092A6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baseline="0"/>
              <a:t>taux d'anonymat POUR LES COMPTES "</a:t>
            </a:r>
            <a:r>
              <a:rPr lang="fr-FR" b="1" baseline="0"/>
              <a:t>SOUTIENS</a:t>
            </a:r>
            <a:r>
              <a:rPr lang="fr-FR" b="0" baseline="0"/>
              <a:t>"</a:t>
            </a:r>
          </a:p>
          <a:p>
            <a:pPr>
              <a:defRPr b="0"/>
            </a:pPr>
            <a:r>
              <a:rPr lang="fr-FR" b="0" baseline="0"/>
              <a:t>(envoyé spécial TWITTER n=460)</a:t>
            </a:r>
          </a:p>
        </c:rich>
      </c:tx>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blipFill>
              <a:blip xmlns:r="http://schemas.openxmlformats.org/officeDocument/2006/relationships" r:embed="rId3">
                <a:alphaModFix amt="99000"/>
              </a:blip>
              <a:stretch>
                <a:fillRect/>
              </a:stretch>
            </a:blipFill>
          </c:spPr>
          <c:dPt>
            <c:idx val="0"/>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C8C-42DA-AE00-7DF8184AAE3D}"/>
              </c:ext>
            </c:extLst>
          </c:dPt>
          <c:dPt>
            <c:idx val="1"/>
            <c:bubble3D val="0"/>
            <c:spPr>
              <a:blipFill>
                <a:blip xmlns:r="http://schemas.openxmlformats.org/officeDocument/2006/relationships" r:embed="rId3">
                  <a:alphaModFix amt="99000"/>
                </a:blip>
                <a:stretch>
                  <a:fillRect/>
                </a:stretch>
              </a:blipFill>
              <a:ln>
                <a:solidFill>
                  <a:schemeClr val="accent5">
                    <a:lumMod val="50000"/>
                  </a:schemeClr>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C8C-42DA-AE00-7DF8184AAE3D}"/>
              </c:ext>
            </c:extLst>
          </c:dPt>
          <c:dLbls>
            <c:dLbl>
              <c:idx val="0"/>
              <c:layout>
                <c:manualLayout>
                  <c:x val="0.13212039421597513"/>
                  <c:y val="-6.95652173913044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C8C-42DA-AE00-7DF8184AAE3D}"/>
                </c:ext>
              </c:extLst>
            </c:dLbl>
            <c:dLbl>
              <c:idx val="1"/>
              <c:layout>
                <c:manualLayout>
                  <c:x val="-0.13439833204728502"/>
                  <c:y val="9.56521739130434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8C-42DA-AE00-7DF8184AAE3D}"/>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résultats'!$B$391:$B$392</c:f>
              <c:strCache>
                <c:ptCount val="2"/>
                <c:pt idx="0">
                  <c:v>Anonymat</c:v>
                </c:pt>
                <c:pt idx="1">
                  <c:v>Véritable identité</c:v>
                </c:pt>
              </c:strCache>
            </c:strRef>
          </c:cat>
          <c:val>
            <c:numRef>
              <c:f>'Analyse des résultats'!$D$391:$D$392</c:f>
              <c:numCache>
                <c:formatCode>0.00%</c:formatCode>
                <c:ptCount val="2"/>
                <c:pt idx="0">
                  <c:v>0.92608695652173911</c:v>
                </c:pt>
                <c:pt idx="1">
                  <c:v>7.3913043478260873E-2</c:v>
                </c:pt>
              </c:numCache>
            </c:numRef>
          </c:val>
          <c:extLst>
            <c:ext xmlns:c16="http://schemas.microsoft.com/office/drawing/2014/chart" uri="{C3380CC4-5D6E-409C-BE32-E72D297353CC}">
              <c16:uniqueId val="{00000004-8C8C-42DA-AE00-7DF8184AAE3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baseline="0"/>
              <a:t>taux d'anonymat POUR LES COMPTES "</a:t>
            </a:r>
            <a:r>
              <a:rPr lang="fr-FR" b="1" baseline="0"/>
              <a:t>NEUTRES</a:t>
            </a:r>
            <a:r>
              <a:rPr lang="fr-FR" b="0" baseline="0"/>
              <a:t>"</a:t>
            </a:r>
          </a:p>
          <a:p>
            <a:pPr>
              <a:defRPr b="0"/>
            </a:pPr>
            <a:r>
              <a:rPr lang="fr-FR" b="0" baseline="0"/>
              <a:t>(envoyé spécial TWITTER n=48)</a:t>
            </a:r>
          </a:p>
        </c:rich>
      </c:tx>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ln>
              <a:solidFill>
                <a:schemeClr val="accent5">
                  <a:lumMod val="40000"/>
                  <a:lumOff val="60000"/>
                </a:schemeClr>
              </a:solidFill>
            </a:ln>
          </c:spPr>
          <c:dPt>
            <c:idx val="0"/>
            <c:bubble3D val="0"/>
            <c:spPr>
              <a:blipFill>
                <a:blip xmlns:r="http://schemas.openxmlformats.org/officeDocument/2006/relationships" r:embed="rId3">
                  <a:alphaModFix amt="99000"/>
                </a:blip>
                <a:stretch>
                  <a:fillRect/>
                </a:stretch>
              </a:blipFill>
              <a:ln>
                <a:solidFill>
                  <a:schemeClr val="tx2">
                    <a:lumMod val="40000"/>
                    <a:lumOff val="60000"/>
                  </a:schemeClr>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D6C-4BDF-93B6-068DF36B4CED}"/>
              </c:ext>
            </c:extLst>
          </c:dPt>
          <c:dPt>
            <c:idx val="1"/>
            <c:bubble3D val="0"/>
            <c:spPr>
              <a:blipFill>
                <a:blip xmlns:r="http://schemas.openxmlformats.org/officeDocument/2006/relationships" r:embed="rId4">
                  <a:alphaModFix amt="99000"/>
                </a:blip>
                <a:stretch>
                  <a:fillRect/>
                </a:stretch>
              </a:blipFill>
              <a:ln>
                <a:solidFill>
                  <a:schemeClr val="accent5">
                    <a:lumMod val="50000"/>
                  </a:schemeClr>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D6C-4BDF-93B6-068DF36B4CED}"/>
              </c:ext>
            </c:extLst>
          </c:dPt>
          <c:dLbls>
            <c:dLbl>
              <c:idx val="0"/>
              <c:layout>
                <c:manualLayout>
                  <c:x val="9.5250697371177015E-2"/>
                  <c:y val="-8.985507246376822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D6C-4BDF-93B6-068DF36B4CED}"/>
                </c:ext>
              </c:extLst>
            </c:dLbl>
            <c:dLbl>
              <c:idx val="1"/>
              <c:layout>
                <c:manualLayout>
                  <c:x val="-7.2571959901849281E-2"/>
                  <c:y val="7.82608695652173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D6C-4BDF-93B6-068DF36B4CED}"/>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résultats'!$B$391:$B$392</c:f>
              <c:strCache>
                <c:ptCount val="2"/>
                <c:pt idx="0">
                  <c:v>Anonymat</c:v>
                </c:pt>
                <c:pt idx="1">
                  <c:v>Véritable identité</c:v>
                </c:pt>
              </c:strCache>
            </c:strRef>
          </c:cat>
          <c:val>
            <c:numRef>
              <c:f>'Analyse des résultats'!$E$391:$E$392</c:f>
              <c:numCache>
                <c:formatCode>0.00%</c:formatCode>
                <c:ptCount val="2"/>
                <c:pt idx="0">
                  <c:v>0.875</c:v>
                </c:pt>
                <c:pt idx="1">
                  <c:v>0.125</c:v>
                </c:pt>
              </c:numCache>
            </c:numRef>
          </c:val>
          <c:extLst>
            <c:ext xmlns:c16="http://schemas.microsoft.com/office/drawing/2014/chart" uri="{C3380CC4-5D6E-409C-BE32-E72D297353CC}">
              <c16:uniqueId val="{00000004-ED6C-4BDF-93B6-068DF36B4CE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fr-FR" b="0"/>
              <a:t>taux d'anonymat POUR LES COMPTES "</a:t>
            </a:r>
            <a:r>
              <a:rPr lang="fr-FR" b="1"/>
              <a:t>CRITIQUES</a:t>
            </a:r>
            <a:r>
              <a:rPr lang="fr-FR" b="0"/>
              <a:t>"</a:t>
            </a:r>
            <a:br>
              <a:rPr lang="fr-FR" b="0"/>
            </a:br>
            <a:r>
              <a:rPr lang="fr-FR" b="0"/>
              <a:t>(envoyé spécial FACEBOOK n=53)</a:t>
            </a:r>
          </a:p>
        </c:rich>
      </c:tx>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blipFill>
              <a:blip xmlns:r="http://schemas.openxmlformats.org/officeDocument/2006/relationships" r:embed="rId4">
                <a:alphaModFix amt="99000"/>
              </a:blip>
              <a:stretch>
                <a:fillRect/>
              </a:stretch>
            </a:blipFill>
          </c:spPr>
          <c:dPt>
            <c:idx val="0"/>
            <c:bubble3D val="0"/>
            <c:spPr>
              <a:blipFill>
                <a:blip xmlns:r="http://schemas.openxmlformats.org/officeDocument/2006/relationships" r:embed="rId5">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C8C-42DA-AE00-7DF8184AAE3D}"/>
              </c:ext>
            </c:extLst>
          </c:dPt>
          <c:dPt>
            <c:idx val="1"/>
            <c:bubble3D val="0"/>
            <c:spPr>
              <a:blipFill>
                <a:blip xmlns:r="http://schemas.openxmlformats.org/officeDocument/2006/relationships" r:embed="rId6">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C8C-42DA-AE00-7DF8184AAE3D}"/>
              </c:ext>
            </c:extLst>
          </c:dPt>
          <c:dLbls>
            <c:dLbl>
              <c:idx val="0"/>
              <c:layout>
                <c:manualLayout>
                  <c:x val="9.1246960011172037E-2"/>
                  <c:y val="6.086956521739130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C8C-42DA-AE00-7DF8184AAE3D}"/>
                </c:ext>
              </c:extLst>
            </c:dLbl>
            <c:dLbl>
              <c:idx val="1"/>
              <c:layout>
                <c:manualLayout>
                  <c:x val="-0.17986621680839304"/>
                  <c:y val="-8.115942028985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8C-42DA-AE00-7DF8184AAE3D}"/>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résultats'!$B$395:$B$396</c:f>
              <c:strCache>
                <c:ptCount val="2"/>
                <c:pt idx="0">
                  <c:v>Anonymat</c:v>
                </c:pt>
                <c:pt idx="1">
                  <c:v>Véritable identité</c:v>
                </c:pt>
              </c:strCache>
            </c:strRef>
          </c:cat>
          <c:val>
            <c:numRef>
              <c:f>'Analyse des résultats'!$C$395:$C$396</c:f>
              <c:numCache>
                <c:formatCode>0.00%</c:formatCode>
                <c:ptCount val="2"/>
                <c:pt idx="0">
                  <c:v>7.407407407407407E-2</c:v>
                </c:pt>
                <c:pt idx="1">
                  <c:v>0.92592592592592593</c:v>
                </c:pt>
              </c:numCache>
            </c:numRef>
          </c:val>
          <c:extLst>
            <c:ext xmlns:c16="http://schemas.microsoft.com/office/drawing/2014/chart" uri="{C3380CC4-5D6E-409C-BE32-E72D297353CC}">
              <c16:uniqueId val="{00000004-8C8C-42DA-AE00-7DF8184AAE3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a:t>taux d'anonymat POUR LES COMPTES "</a:t>
            </a:r>
            <a:r>
              <a:rPr lang="fr-FR" b="1"/>
              <a:t>SOUTIENS</a:t>
            </a:r>
            <a:r>
              <a:rPr lang="fr-FR" b="0"/>
              <a:t>"</a:t>
            </a:r>
            <a:br>
              <a:rPr lang="fr-FR" b="0"/>
            </a:br>
            <a:r>
              <a:rPr lang="fr-FR" b="0"/>
              <a:t>(envoyé spécial FACEBOOK n=139)</a:t>
            </a:r>
          </a:p>
        </c:rich>
      </c:tx>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blipFill>
              <a:blip xmlns:r="http://schemas.openxmlformats.org/officeDocument/2006/relationships" r:embed="rId4">
                <a:alphaModFix amt="99000"/>
              </a:blip>
              <a:stretch>
                <a:fillRect/>
              </a:stretch>
            </a:blipFill>
          </c:spPr>
          <c:dPt>
            <c:idx val="0"/>
            <c:bubble3D val="0"/>
            <c:spPr>
              <a:blipFill>
                <a:blip xmlns:r="http://schemas.openxmlformats.org/officeDocument/2006/relationships" r:embed="rId5">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C8C-42DA-AE00-7DF8184AAE3D}"/>
              </c:ext>
            </c:extLst>
          </c:dPt>
          <c:dPt>
            <c:idx val="1"/>
            <c:bubble3D val="0"/>
            <c:spPr>
              <a:blipFill>
                <a:blip xmlns:r="http://schemas.openxmlformats.org/officeDocument/2006/relationships" r:embed="rId6">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C8C-42DA-AE00-7DF8184AAE3D}"/>
              </c:ext>
            </c:extLst>
          </c:dPt>
          <c:dLbls>
            <c:dLbl>
              <c:idx val="0"/>
              <c:layout>
                <c:manualLayout>
                  <c:x val="9.3444474411705128E-2"/>
                  <c:y val="3.768115942028985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C8C-42DA-AE00-7DF8184AAE3D}"/>
                </c:ext>
              </c:extLst>
            </c:dLbl>
            <c:dLbl>
              <c:idx val="1"/>
              <c:layout>
                <c:manualLayout>
                  <c:x val="-0.19811160852983323"/>
                  <c:y val="-4.637681159420289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8C-42DA-AE00-7DF8184AAE3D}"/>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résultats'!$B$395:$B$396</c:f>
              <c:strCache>
                <c:ptCount val="2"/>
                <c:pt idx="0">
                  <c:v>Anonymat</c:v>
                </c:pt>
                <c:pt idx="1">
                  <c:v>Véritable identité</c:v>
                </c:pt>
              </c:strCache>
            </c:strRef>
          </c:cat>
          <c:val>
            <c:numRef>
              <c:f>'Analyse des résultats'!$D$395:$D$396</c:f>
              <c:numCache>
                <c:formatCode>0.00%</c:formatCode>
                <c:ptCount val="2"/>
                <c:pt idx="0">
                  <c:v>5.7971014492753624E-2</c:v>
                </c:pt>
                <c:pt idx="1">
                  <c:v>0.94202898550724634</c:v>
                </c:pt>
              </c:numCache>
            </c:numRef>
          </c:val>
          <c:extLst>
            <c:ext xmlns:c16="http://schemas.microsoft.com/office/drawing/2014/chart" uri="{C3380CC4-5D6E-409C-BE32-E72D297353CC}">
              <c16:uniqueId val="{00000004-8C8C-42DA-AE00-7DF8184AAE3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a:t>taux d'anonymat POUR LES COMPTES "</a:t>
            </a:r>
            <a:r>
              <a:rPr lang="fr-FR" b="1"/>
              <a:t>NEUTRES</a:t>
            </a:r>
            <a:r>
              <a:rPr lang="fr-FR" b="0"/>
              <a:t>"</a:t>
            </a:r>
            <a:br>
              <a:rPr lang="fr-FR" b="0"/>
            </a:br>
            <a:r>
              <a:rPr lang="fr-FR" b="0"/>
              <a:t>(envoyé spécial FACEBOOk n=35)</a:t>
            </a:r>
          </a:p>
        </c:rich>
      </c:tx>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blipFill>
              <a:blip xmlns:r="http://schemas.openxmlformats.org/officeDocument/2006/relationships" r:embed="rId4">
                <a:alphaModFix amt="99000"/>
              </a:blip>
              <a:stretch>
                <a:fillRect/>
              </a:stretch>
            </a:blipFill>
          </c:spPr>
          <c:dPt>
            <c:idx val="0"/>
            <c:bubble3D val="0"/>
            <c:spPr>
              <a:pattFill prst="dkVert">
                <a:fgClr>
                  <a:srgbClr val="A5A5A5">
                    <a:lumMod val="20000"/>
                    <a:lumOff val="80000"/>
                  </a:srgbClr>
                </a:fgClr>
                <a:bgClr>
                  <a:srgbClr val="44546A">
                    <a:lumMod val="20000"/>
                    <a:lumOff val="80000"/>
                  </a:srgbClr>
                </a:bgClr>
              </a:patt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C8C-42DA-AE00-7DF8184AAE3D}"/>
              </c:ext>
            </c:extLst>
          </c:dPt>
          <c:dPt>
            <c:idx val="1"/>
            <c:bubble3D val="0"/>
            <c:spPr>
              <a:blipFill>
                <a:blip xmlns:r="http://schemas.openxmlformats.org/officeDocument/2006/relationships" r:embed="rId5">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C8C-42DA-AE00-7DF8184AAE3D}"/>
              </c:ext>
            </c:extLst>
          </c:dPt>
          <c:dLbls>
            <c:dLbl>
              <c:idx val="0"/>
              <c:layout>
                <c:manualLayout>
                  <c:x val="8.1850383169885341E-2"/>
                  <c:y val="6.086956521739130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C8C-42DA-AE00-7DF8184AAE3D}"/>
                </c:ext>
              </c:extLst>
            </c:dLbl>
            <c:dLbl>
              <c:idx val="1"/>
              <c:layout>
                <c:manualLayout>
                  <c:x val="-0.16399490968106253"/>
                  <c:y val="-5.507246376811594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8C-42DA-AE00-7DF8184AAE3D}"/>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résultats'!$B$395:$B$396</c:f>
              <c:strCache>
                <c:ptCount val="2"/>
                <c:pt idx="0">
                  <c:v>Anonymat</c:v>
                </c:pt>
                <c:pt idx="1">
                  <c:v>Véritable identité</c:v>
                </c:pt>
              </c:strCache>
            </c:strRef>
          </c:cat>
          <c:val>
            <c:numRef>
              <c:f>'Analyse des résultats'!$E$395:$E$396</c:f>
              <c:numCache>
                <c:formatCode>0.00%</c:formatCode>
                <c:ptCount val="2"/>
                <c:pt idx="0">
                  <c:v>8.5714285714285715E-2</c:v>
                </c:pt>
                <c:pt idx="1">
                  <c:v>0.91428571428571426</c:v>
                </c:pt>
              </c:numCache>
            </c:numRef>
          </c:val>
          <c:extLst>
            <c:ext xmlns:c16="http://schemas.microsoft.com/office/drawing/2014/chart" uri="{C3380CC4-5D6E-409C-BE32-E72D297353CC}">
              <c16:uniqueId val="{00000004-8C8C-42DA-AE00-7DF8184AAE3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fr-FR"/>
              <a:t>commentaires accusant</a:t>
            </a:r>
            <a:r>
              <a:rPr lang="fr-FR" baseline="0"/>
              <a:t> de complotisme</a:t>
            </a:r>
          </a:p>
          <a:p>
            <a:pPr>
              <a:defRPr/>
            </a:pPr>
            <a:r>
              <a:rPr lang="fr-FR" baseline="0"/>
              <a:t>(envoyé spécial Twitter n=282)</a:t>
            </a:r>
          </a:p>
        </c:rich>
      </c:tx>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5488-44C7-9ACE-2FEFF58CB97D}"/>
              </c:ext>
            </c:extLst>
          </c:dPt>
          <c:dPt>
            <c:idx val="1"/>
            <c:bubble3D val="0"/>
            <c:spPr>
              <a:blipFill>
                <a:blip xmlns:r="http://schemas.openxmlformats.org/officeDocument/2006/relationships" r:embed="rId4"/>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5488-44C7-9ACE-2FEFF58CB97D}"/>
              </c:ext>
            </c:extLst>
          </c:dPt>
          <c:dLbls>
            <c:dLbl>
              <c:idx val="0"/>
              <c:layout>
                <c:manualLayout>
                  <c:x val="0.12866182526611639"/>
                  <c:y val="7.5047899905964527E-2"/>
                </c:manualLayout>
              </c:layout>
              <c:tx>
                <c:rich>
                  <a:bodyPr/>
                  <a:lstStyle/>
                  <a:p>
                    <a:fld id="{4889D523-62B4-48E8-B022-02897BCB6506}" type="CATEGORYNAME">
                      <a:rPr lang="en-US" sz="1100"/>
                      <a:pPr/>
                      <a:t>[NOM DE CATÉGORIE]</a:t>
                    </a:fld>
                    <a:r>
                      <a:rPr lang="en-US" baseline="0"/>
                      <a:t>
</a:t>
                    </a:r>
                    <a:fld id="{CBBA0308-3014-45BD-B3AB-CD0F0164CEC4}" type="PERCENTAGE">
                      <a:rPr lang="en-US" baseline="0"/>
                      <a:pPr/>
                      <a:t>[POURCENTAGE]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488-44C7-9ACE-2FEFF58CB97D}"/>
                </c:ext>
              </c:extLst>
            </c:dLbl>
            <c:dLbl>
              <c:idx val="1"/>
              <c:layout>
                <c:manualLayout>
                  <c:x val="-0.20634443674754527"/>
                  <c:y val="-9.9207284502949536E-2"/>
                </c:manualLayout>
              </c:layout>
              <c:tx>
                <c:rich>
                  <a:bodyPr/>
                  <a:lstStyle/>
                  <a:p>
                    <a:fld id="{A4EF3EDC-A883-4639-B1F5-2DAFBC3B58DD}" type="CATEGORYNAME">
                      <a:rPr lang="en-US" sz="1100"/>
                      <a:pPr/>
                      <a:t>[NOM DE CATÉGORIE]</a:t>
                    </a:fld>
                    <a:r>
                      <a:rPr lang="en-US" sz="1100" baseline="0"/>
                      <a:t>
</a:t>
                    </a:r>
                    <a:fld id="{6D51E053-3397-4B03-8192-53A3517D28F2}" type="PERCENTAGE">
                      <a:rPr lang="en-US" sz="1100" baseline="0"/>
                      <a:pPr/>
                      <a:t>[POURCENTAGE]</a:t>
                    </a:fld>
                    <a:endParaRPr lang="en-US" sz="1100" baseline="0"/>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5488-44C7-9ACE-2FEFF58CB97D}"/>
                </c:ext>
              </c:extLst>
            </c:dLbl>
            <c:spPr>
              <a:noFill/>
              <a:ln w="6350">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résultats'!$B$724:$B$725</c:f>
              <c:strCache>
                <c:ptCount val="2"/>
                <c:pt idx="0">
                  <c:v>Accuse de "complotisme"</c:v>
                </c:pt>
                <c:pt idx="1">
                  <c:v>Autres</c:v>
                </c:pt>
              </c:strCache>
            </c:strRef>
          </c:cat>
          <c:val>
            <c:numRef>
              <c:f>'Analyse des résultats'!$C$724:$C$725</c:f>
              <c:numCache>
                <c:formatCode>0.00%</c:formatCode>
                <c:ptCount val="2"/>
                <c:pt idx="0">
                  <c:v>2.1276595744680851E-2</c:v>
                </c:pt>
                <c:pt idx="1">
                  <c:v>0.97872340425531912</c:v>
                </c:pt>
              </c:numCache>
            </c:numRef>
          </c:val>
          <c:extLst>
            <c:ext xmlns:c16="http://schemas.microsoft.com/office/drawing/2014/chart" uri="{C3380CC4-5D6E-409C-BE32-E72D297353CC}">
              <c16:uniqueId val="{00000006-5488-44C7-9ACE-2FEFF58CB97D}"/>
            </c:ext>
          </c:extLst>
        </c:ser>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baseline="0"/>
              <a:t>PROFESSION CONNUE POUR LES COMPTES "</a:t>
            </a:r>
            <a:r>
              <a:rPr lang="fr-FR" b="1" baseline="0"/>
              <a:t>CRITIQUES</a:t>
            </a:r>
            <a:r>
              <a:rPr lang="fr-FR" b="0" baseline="0"/>
              <a:t>"</a:t>
            </a:r>
            <a:br>
              <a:rPr lang="fr-FR" b="0" baseline="0"/>
            </a:br>
            <a:r>
              <a:rPr lang="fr-FR" b="0" baseline="0"/>
              <a:t>(envoyé spécial TWITTER n=206)</a:t>
            </a:r>
          </a:p>
        </c:rich>
      </c:tx>
      <c:layout>
        <c:manualLayout>
          <c:xMode val="edge"/>
          <c:yMode val="edge"/>
          <c:x val="0.11740989468619233"/>
          <c:y val="2.028985507246376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55B8-4689-84BD-7FFA1F59DA47}"/>
              </c:ext>
            </c:extLst>
          </c:dPt>
          <c:dPt>
            <c:idx val="1"/>
            <c:bubble3D val="0"/>
            <c:spPr>
              <a:blipFill>
                <a:blip xmlns:r="http://schemas.openxmlformats.org/officeDocument/2006/relationships" r:embed="rId5">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55B8-4689-84BD-7FFA1F59DA47}"/>
              </c:ext>
            </c:extLst>
          </c:dPt>
          <c:dLbls>
            <c:spPr>
              <a:noFill/>
              <a:ln w="6350">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résultats'!$B$267:$B$268</c:f>
              <c:strCache>
                <c:ptCount val="2"/>
                <c:pt idx="0">
                  <c:v>Profession renseignée</c:v>
                </c:pt>
                <c:pt idx="1">
                  <c:v>Profession inconnue</c:v>
                </c:pt>
              </c:strCache>
            </c:strRef>
          </c:cat>
          <c:val>
            <c:numRef>
              <c:f>'Analyse des résultats'!$C$267:$C$268</c:f>
              <c:numCache>
                <c:formatCode>0.00%</c:formatCode>
                <c:ptCount val="2"/>
                <c:pt idx="0">
                  <c:v>0.28640776699029125</c:v>
                </c:pt>
                <c:pt idx="1">
                  <c:v>0.71359223300970875</c:v>
                </c:pt>
              </c:numCache>
            </c:numRef>
          </c:val>
          <c:extLst>
            <c:ext xmlns:c16="http://schemas.microsoft.com/office/drawing/2014/chart" uri="{C3380CC4-5D6E-409C-BE32-E72D297353CC}">
              <c16:uniqueId val="{00000004-55B8-4689-84BD-7FFA1F59DA4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sz="1400" b="0" i="0" u="none" strike="noStrike" cap="all" baseline="0">
                <a:effectLst/>
              </a:rPr>
              <a:t>PROFESSION CONNUE POUR LES COMPTES </a:t>
            </a:r>
            <a:r>
              <a:rPr lang="fr-FR" b="0" baseline="0"/>
              <a:t>"</a:t>
            </a:r>
            <a:r>
              <a:rPr lang="fr-FR" b="1" baseline="0"/>
              <a:t>SOUTIENS</a:t>
            </a:r>
            <a:r>
              <a:rPr lang="fr-FR" b="0" baseline="0"/>
              <a:t>"</a:t>
            </a:r>
            <a:br>
              <a:rPr lang="fr-FR" b="0" baseline="0"/>
            </a:br>
            <a:r>
              <a:rPr lang="fr-FR" b="0" baseline="0"/>
              <a:t>(envoyé spécial TWITTER n=460)</a:t>
            </a:r>
          </a:p>
        </c:rich>
      </c:tx>
      <c:layout>
        <c:manualLayout>
          <c:xMode val="edge"/>
          <c:yMode val="edge"/>
          <c:x val="0.11740989468619233"/>
          <c:y val="2.028985507246376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4CA-4BC4-B561-E026BD206819}"/>
              </c:ext>
            </c:extLst>
          </c:dPt>
          <c:dPt>
            <c:idx val="1"/>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4CA-4BC4-B561-E026BD206819}"/>
              </c:ext>
            </c:extLst>
          </c:dPt>
          <c:dLbls>
            <c:dLbl>
              <c:idx val="0"/>
              <c:layout>
                <c:manualLayout>
                  <c:x val="7.7210039021646082E-2"/>
                  <c:y val="6.376811594202898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4CA-4BC4-B561-E026BD206819}"/>
                </c:ext>
              </c:extLst>
            </c:dLbl>
            <c:dLbl>
              <c:idx val="1"/>
              <c:layout>
                <c:manualLayout>
                  <c:x val="-0.19302509755411543"/>
                  <c:y val="-0.107246376811594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4CA-4BC4-B561-E026BD206819}"/>
                </c:ext>
              </c:extLst>
            </c:dLbl>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résultats'!$B$267:$B$268</c:f>
              <c:strCache>
                <c:ptCount val="2"/>
                <c:pt idx="0">
                  <c:v>Profession renseignée</c:v>
                </c:pt>
                <c:pt idx="1">
                  <c:v>Profession inconnue</c:v>
                </c:pt>
              </c:strCache>
            </c:strRef>
          </c:cat>
          <c:val>
            <c:numRef>
              <c:f>'Analyse des résultats'!$D$267:$D$268</c:f>
              <c:numCache>
                <c:formatCode>0.00%</c:formatCode>
                <c:ptCount val="2"/>
                <c:pt idx="0">
                  <c:v>6.7391304347826086E-2</c:v>
                </c:pt>
                <c:pt idx="1">
                  <c:v>0.93260869565217397</c:v>
                </c:pt>
              </c:numCache>
            </c:numRef>
          </c:val>
          <c:extLst>
            <c:ext xmlns:c16="http://schemas.microsoft.com/office/drawing/2014/chart" uri="{C3380CC4-5D6E-409C-BE32-E72D297353CC}">
              <c16:uniqueId val="{00000002-F4CA-4BC4-B561-E026BD20681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sz="1400" b="0" i="0" u="none" strike="noStrike" cap="all" baseline="0">
                <a:effectLst/>
              </a:rPr>
              <a:t>PROFESSION CONNUE POUR LES COMPTES </a:t>
            </a:r>
            <a:r>
              <a:rPr lang="fr-FR" b="1" baseline="0"/>
              <a:t>NEUTRES</a:t>
            </a:r>
            <a:r>
              <a:rPr lang="fr-FR" b="0" baseline="0"/>
              <a:t>"</a:t>
            </a:r>
            <a:br>
              <a:rPr lang="fr-FR" b="0" baseline="0"/>
            </a:br>
            <a:r>
              <a:rPr lang="fr-FR" b="0" baseline="0"/>
              <a:t>(envoyé spécial TWITTER n=48)</a:t>
            </a:r>
          </a:p>
        </c:rich>
      </c:tx>
      <c:layout>
        <c:manualLayout>
          <c:xMode val="edge"/>
          <c:yMode val="edge"/>
          <c:x val="0.16964018297956723"/>
          <c:y val="3.768115942028985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56D-44BF-859E-35EAC86A7FD9}"/>
              </c:ext>
            </c:extLst>
          </c:dPt>
          <c:dPt>
            <c:idx val="1"/>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56D-44BF-859E-35EAC86A7FD9}"/>
              </c:ext>
            </c:extLst>
          </c:dPt>
          <c:dLbls>
            <c:dLbl>
              <c:idx val="0"/>
              <c:layout>
                <c:manualLayout>
                  <c:x val="8.1751806022919551E-2"/>
                  <c:y val="6.95652173913043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56D-44BF-859E-35EAC86A7FD9}"/>
                </c:ext>
              </c:extLst>
            </c:dLbl>
            <c:dLbl>
              <c:idx val="1"/>
              <c:layout>
                <c:manualLayout>
                  <c:x val="-0.12489859253501588"/>
                  <c:y val="-0.107246376811594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56D-44BF-859E-35EAC86A7FD9}"/>
                </c:ext>
              </c:extLst>
            </c:dLbl>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résultats'!$B$267:$B$268</c:f>
              <c:strCache>
                <c:ptCount val="2"/>
                <c:pt idx="0">
                  <c:v>Profession renseignée</c:v>
                </c:pt>
                <c:pt idx="1">
                  <c:v>Profession inconnue</c:v>
                </c:pt>
              </c:strCache>
            </c:strRef>
          </c:cat>
          <c:val>
            <c:numRef>
              <c:f>'Analyse des résultats'!$E$267:$E$268</c:f>
              <c:numCache>
                <c:formatCode>0.00%</c:formatCode>
                <c:ptCount val="2"/>
                <c:pt idx="0">
                  <c:v>0.125</c:v>
                </c:pt>
                <c:pt idx="1">
                  <c:v>0.875</c:v>
                </c:pt>
              </c:numCache>
            </c:numRef>
          </c:val>
          <c:extLst>
            <c:ext xmlns:c16="http://schemas.microsoft.com/office/drawing/2014/chart" uri="{C3380CC4-5D6E-409C-BE32-E72D297353CC}">
              <c16:uniqueId val="{00000004-F56D-44BF-859E-35EAC86A7FD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b="0" baseline="0"/>
              <a:t>PROFESSION CONNUE POUR LES COMPTES "</a:t>
            </a:r>
            <a:r>
              <a:rPr lang="fr-FR" b="1" baseline="0"/>
              <a:t>CRITIQUES</a:t>
            </a:r>
            <a:r>
              <a:rPr lang="fr-FR" b="0" baseline="0"/>
              <a:t>"</a:t>
            </a:r>
            <a:br>
              <a:rPr lang="fr-FR" b="0" baseline="0"/>
            </a:br>
            <a:r>
              <a:rPr lang="fr-FR" b="0" baseline="0"/>
              <a:t>(envoyé spécial FACEBOOK n=53)</a:t>
            </a:r>
          </a:p>
        </c:rich>
      </c:tx>
      <c:layout>
        <c:manualLayout>
          <c:xMode val="edge"/>
          <c:yMode val="edge"/>
          <c:x val="0.11740989468619233"/>
          <c:y val="2.028985507246376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587F-4F0E-B459-B5E5DAB480F6}"/>
              </c:ext>
            </c:extLst>
          </c:dPt>
          <c:dPt>
            <c:idx val="1"/>
            <c:bubble3D val="0"/>
            <c:spPr>
              <a:blipFill>
                <a:blip xmlns:r="http://schemas.openxmlformats.org/officeDocument/2006/relationships" r:embed="rId5">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587F-4F0E-B459-B5E5DAB480F6}"/>
              </c:ext>
            </c:extLst>
          </c:dPt>
          <c:dLbls>
            <c:spPr>
              <a:noFill/>
              <a:ln w="6350">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résultats'!$B$272:$B$273</c:f>
              <c:strCache>
                <c:ptCount val="2"/>
                <c:pt idx="0">
                  <c:v>Profession renseignée</c:v>
                </c:pt>
                <c:pt idx="1">
                  <c:v>Profession inconnue</c:v>
                </c:pt>
              </c:strCache>
            </c:strRef>
          </c:cat>
          <c:val>
            <c:numRef>
              <c:f>'Analyse des résultats'!$C$272:$C$273</c:f>
              <c:numCache>
                <c:formatCode>0.00%</c:formatCode>
                <c:ptCount val="2"/>
                <c:pt idx="0">
                  <c:v>0.31481481481481483</c:v>
                </c:pt>
                <c:pt idx="1">
                  <c:v>0.68518518518518512</c:v>
                </c:pt>
              </c:numCache>
            </c:numRef>
          </c:val>
          <c:extLst>
            <c:ext xmlns:c16="http://schemas.microsoft.com/office/drawing/2014/chart" uri="{C3380CC4-5D6E-409C-BE32-E72D297353CC}">
              <c16:uniqueId val="{00000040-587F-4F0E-B459-B5E5DAB480F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sz="1400" b="0" i="0" u="none" strike="noStrike" cap="all" baseline="0">
                <a:effectLst/>
              </a:rPr>
              <a:t>PROFESSION CONNUE POUR LES COMPTES </a:t>
            </a:r>
            <a:r>
              <a:rPr lang="fr-FR" b="0" baseline="0"/>
              <a:t>"</a:t>
            </a:r>
            <a:r>
              <a:rPr lang="fr-FR" b="1" baseline="0"/>
              <a:t>SOUTIENS</a:t>
            </a:r>
            <a:r>
              <a:rPr lang="fr-FR" b="0" baseline="0"/>
              <a:t>"</a:t>
            </a:r>
            <a:br>
              <a:rPr lang="fr-FR" b="0" baseline="0"/>
            </a:br>
            <a:r>
              <a:rPr lang="fr-FR" b="0" baseline="0"/>
              <a:t>(envoyé spécial </a:t>
            </a:r>
            <a:r>
              <a:rPr lang="fr-FR" sz="1400" b="0" i="0" u="none" strike="noStrike" cap="all" baseline="0">
                <a:effectLst/>
              </a:rPr>
              <a:t>FACEBOOK</a:t>
            </a:r>
            <a:r>
              <a:rPr lang="fr-FR" b="0" baseline="0"/>
              <a:t> n=139)</a:t>
            </a:r>
          </a:p>
        </c:rich>
      </c:tx>
      <c:layout>
        <c:manualLayout>
          <c:xMode val="edge"/>
          <c:yMode val="edge"/>
          <c:x val="0.11740989468619233"/>
          <c:y val="2.028985507246376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390-4A91-A64A-DC34C621E09C}"/>
              </c:ext>
            </c:extLst>
          </c:dPt>
          <c:dPt>
            <c:idx val="1"/>
            <c:bubble3D val="0"/>
            <c:spPr>
              <a:blipFill>
                <a:blip xmlns:r="http://schemas.openxmlformats.org/officeDocument/2006/relationships" r:embed="rId4"/>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390-4A91-A64A-DC34C621E09C}"/>
              </c:ext>
            </c:extLst>
          </c:dPt>
          <c:dLbls>
            <c:dLbl>
              <c:idx val="0"/>
              <c:layout>
                <c:manualLayout>
                  <c:x val="5.2230320514642832E-2"/>
                  <c:y val="4.637681159420289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390-4A91-A64A-DC34C621E09C}"/>
                </c:ext>
              </c:extLst>
            </c:dLbl>
            <c:dLbl>
              <c:idx val="1"/>
              <c:layout>
                <c:manualLayout>
                  <c:x val="-0.12716947603565254"/>
                  <c:y val="-9.56521739130434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390-4A91-A64A-DC34C621E09C}"/>
                </c:ext>
              </c:extLst>
            </c:dLbl>
            <c:spPr>
              <a:noFill/>
              <a:ln w="6350">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résultats'!$B$272:$B$273</c:f>
              <c:strCache>
                <c:ptCount val="2"/>
                <c:pt idx="0">
                  <c:v>Profession renseignée</c:v>
                </c:pt>
                <c:pt idx="1">
                  <c:v>Profession inconnue</c:v>
                </c:pt>
              </c:strCache>
            </c:strRef>
          </c:cat>
          <c:val>
            <c:numRef>
              <c:f>'Analyse des résultats'!$D$272:$D$273</c:f>
              <c:numCache>
                <c:formatCode>0.00%</c:formatCode>
                <c:ptCount val="2"/>
                <c:pt idx="0">
                  <c:v>0.13043478260869565</c:v>
                </c:pt>
                <c:pt idx="1">
                  <c:v>0.86956521739130432</c:v>
                </c:pt>
              </c:numCache>
            </c:numRef>
          </c:val>
          <c:extLst>
            <c:ext xmlns:c16="http://schemas.microsoft.com/office/drawing/2014/chart" uri="{C3380CC4-5D6E-409C-BE32-E72D297353CC}">
              <c16:uniqueId val="{00000004-A390-4A91-A64A-DC34C621E09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r>
              <a:rPr lang="fr-FR" sz="1400" b="0" i="0" u="none" strike="noStrike" cap="all" baseline="0">
                <a:effectLst/>
              </a:rPr>
              <a:t>PROFESSION CONNUE POUR LES COMPTES </a:t>
            </a:r>
            <a:r>
              <a:rPr lang="fr-FR" b="1" baseline="0"/>
              <a:t>NEUTRES</a:t>
            </a:r>
            <a:r>
              <a:rPr lang="fr-FR" b="0" baseline="0"/>
              <a:t>"</a:t>
            </a:r>
            <a:br>
              <a:rPr lang="fr-FR" b="0" baseline="0"/>
            </a:br>
            <a:r>
              <a:rPr lang="fr-FR" b="0" baseline="0"/>
              <a:t>(envoyé spécial </a:t>
            </a:r>
            <a:r>
              <a:rPr lang="fr-FR" sz="1400" b="0" i="0" u="none" strike="noStrike" cap="all" baseline="0">
                <a:effectLst/>
              </a:rPr>
              <a:t>FACEBOOK</a:t>
            </a:r>
            <a:r>
              <a:rPr lang="fr-FR" b="0" baseline="0"/>
              <a:t> n=35)</a:t>
            </a:r>
          </a:p>
        </c:rich>
      </c:tx>
      <c:layout>
        <c:manualLayout>
          <c:xMode val="edge"/>
          <c:yMode val="edge"/>
          <c:x val="0.16964018297956723"/>
          <c:y val="3.7681159420289857E-2"/>
        </c:manualLayout>
      </c:layout>
      <c:overlay val="0"/>
      <c:spPr>
        <a:noFill/>
        <a:ln>
          <a:noFill/>
        </a:ln>
        <a:effectLst/>
      </c:spPr>
      <c:txPr>
        <a:bodyPr rot="0" spcFirstLastPara="1" vertOverflow="ellipsis" vert="horz" wrap="square" anchor="ctr" anchorCtr="1"/>
        <a:lstStyle/>
        <a:p>
          <a:pPr>
            <a:defRPr sz="1400" b="0"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988-4A08-B942-EFDDA5D8006B}"/>
              </c:ext>
            </c:extLst>
          </c:dPt>
          <c:dPt>
            <c:idx val="1"/>
            <c:bubble3D val="0"/>
            <c:spPr>
              <a:blipFill>
                <a:blip xmlns:r="http://schemas.openxmlformats.org/officeDocument/2006/relationships" r:embed="rId4"/>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988-4A08-B942-EFDDA5D8006B}"/>
              </c:ext>
            </c:extLst>
          </c:dPt>
          <c:dLbls>
            <c:dLbl>
              <c:idx val="0"/>
              <c:layout>
                <c:manualLayout>
                  <c:x val="0.11354417503183269"/>
                  <c:y val="7.246376811594203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988-4A08-B942-EFDDA5D8006B}"/>
                </c:ext>
              </c:extLst>
            </c:dLbl>
            <c:dLbl>
              <c:idx val="1"/>
              <c:layout>
                <c:manualLayout>
                  <c:x val="-0.16577449554647561"/>
                  <c:y val="-8.985507246376811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988-4A08-B942-EFDDA5D8006B}"/>
                </c:ext>
              </c:extLst>
            </c:dLbl>
            <c:spPr>
              <a:noFill/>
              <a:ln w="6350">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résultats'!$B$272:$B$273</c:f>
              <c:strCache>
                <c:ptCount val="2"/>
                <c:pt idx="0">
                  <c:v>Profession renseignée</c:v>
                </c:pt>
                <c:pt idx="1">
                  <c:v>Profession inconnue</c:v>
                </c:pt>
              </c:strCache>
            </c:strRef>
          </c:cat>
          <c:val>
            <c:numRef>
              <c:f>'Analyse des résultats'!$E$272:$E$273</c:f>
              <c:numCache>
                <c:formatCode>0.00%</c:formatCode>
                <c:ptCount val="2"/>
                <c:pt idx="0">
                  <c:v>8.5714285714285715E-2</c:v>
                </c:pt>
                <c:pt idx="1">
                  <c:v>0.91428571428571426</c:v>
                </c:pt>
              </c:numCache>
            </c:numRef>
          </c:val>
          <c:extLst>
            <c:ext xmlns:c16="http://schemas.microsoft.com/office/drawing/2014/chart" uri="{C3380CC4-5D6E-409C-BE32-E72D297353CC}">
              <c16:uniqueId val="{00000004-C988-4A08-B942-EFDDA5D8006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sz="1600"/>
              <a:t>Emploi d'insultes</a:t>
            </a:r>
          </a:p>
          <a:p>
            <a:pPr>
              <a:defRPr/>
            </a:pPr>
            <a:r>
              <a:rPr lang="fr-FR" sz="1200"/>
              <a:t>Twitter (n=875)</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résultats'!$B$560</c:f>
              <c:strCache>
                <c:ptCount val="1"/>
                <c:pt idx="0">
                  <c:v>Insultes</c:v>
                </c:pt>
              </c:strCache>
            </c:strRef>
          </c:tx>
          <c:spPr>
            <a:solidFill>
              <a:srgbClr val="FF0000"/>
            </a:solidFill>
            <a:ln w="44450" cap="flat" cmpd="sng" algn="ctr">
              <a:solidFill>
                <a:srgbClr val="C00000"/>
              </a:solidFill>
              <a:miter lim="800000"/>
            </a:ln>
            <a:effectLst/>
          </c:spPr>
          <c:invertIfNegative val="0"/>
          <c:dPt>
            <c:idx val="0"/>
            <c:invertIfNegative val="0"/>
            <c:bubble3D val="0"/>
            <c:spPr>
              <a:blipFill>
                <a:blip xmlns:r="http://schemas.openxmlformats.org/officeDocument/2006/relationships" r:embed="rId4"/>
                <a:stretch>
                  <a:fillRect/>
                </a:stretch>
              </a:blipFill>
              <a:ln w="44450" cap="flat" cmpd="sng" algn="ctr">
                <a:solidFill>
                  <a:srgbClr val="C00000"/>
                </a:solidFill>
                <a:miter lim="800000"/>
              </a:ln>
              <a:effectLst/>
            </c:spPr>
            <c:extLst>
              <c:ext xmlns:c16="http://schemas.microsoft.com/office/drawing/2014/chart" uri="{C3380CC4-5D6E-409C-BE32-E72D297353CC}">
                <c16:uniqueId val="{00000005-D53E-4942-8E46-B8741CF0FD64}"/>
              </c:ext>
            </c:extLst>
          </c:dPt>
          <c:dPt>
            <c:idx val="1"/>
            <c:invertIfNegative val="0"/>
            <c:bubble3D val="0"/>
            <c:spPr>
              <a:blipFill>
                <a:blip xmlns:r="http://schemas.openxmlformats.org/officeDocument/2006/relationships" r:embed="rId5"/>
                <a:stretch>
                  <a:fillRect/>
                </a:stretch>
              </a:blipFill>
              <a:ln w="44450" cap="flat" cmpd="sng" algn="ctr">
                <a:solidFill>
                  <a:srgbClr val="4472C4">
                    <a:lumMod val="50000"/>
                  </a:srgbClr>
                </a:solidFill>
                <a:miter lim="800000"/>
              </a:ln>
              <a:effectLst/>
            </c:spPr>
            <c:extLst>
              <c:ext xmlns:c16="http://schemas.microsoft.com/office/drawing/2014/chart" uri="{C3380CC4-5D6E-409C-BE32-E72D297353CC}">
                <c16:uniqueId val="{00000006-D53E-4942-8E46-B8741CF0FD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résultats'!$C$559:$D$559</c:f>
              <c:strCache>
                <c:ptCount val="2"/>
                <c:pt idx="0">
                  <c:v>Critique</c:v>
                </c:pt>
                <c:pt idx="1">
                  <c:v>Soutien</c:v>
                </c:pt>
              </c:strCache>
            </c:strRef>
          </c:cat>
          <c:val>
            <c:numRef>
              <c:f>'Analyse des résultats'!$C$560:$D$560</c:f>
              <c:numCache>
                <c:formatCode>0.00%</c:formatCode>
                <c:ptCount val="2"/>
                <c:pt idx="0">
                  <c:v>0.36879432624113473</c:v>
                </c:pt>
                <c:pt idx="1">
                  <c:v>0.36930860033726814</c:v>
                </c:pt>
              </c:numCache>
            </c:numRef>
          </c:val>
          <c:extLst>
            <c:ext xmlns:c16="http://schemas.microsoft.com/office/drawing/2014/chart" uri="{C3380CC4-5D6E-409C-BE32-E72D297353CC}">
              <c16:uniqueId val="{00000000-7C91-4435-B3A3-D67AE68FD4A2}"/>
            </c:ext>
          </c:extLst>
        </c:ser>
        <c:dLbls>
          <c:dLblPos val="outEnd"/>
          <c:showLegendKey val="0"/>
          <c:showVal val="1"/>
          <c:showCatName val="0"/>
          <c:showSerName val="0"/>
          <c:showPercent val="0"/>
          <c:showBubbleSize val="0"/>
        </c:dLbls>
        <c:gapWidth val="4"/>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sz="1600"/>
              <a:t>Emploi de sarcasmes</a:t>
            </a:r>
          </a:p>
          <a:p>
            <a:pPr>
              <a:defRPr/>
            </a:pPr>
            <a:r>
              <a:rPr lang="fr-FR" sz="1200"/>
              <a:t>Twitter (n=872)</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résultats'!$B$561</c:f>
              <c:strCache>
                <c:ptCount val="1"/>
                <c:pt idx="0">
                  <c:v>Sarcasmes</c:v>
                </c:pt>
              </c:strCache>
            </c:strRef>
          </c:tx>
          <c:spPr>
            <a:noFill/>
            <a:ln w="25400" cap="flat" cmpd="sng" algn="ctr">
              <a:solidFill>
                <a:schemeClr val="accent1"/>
              </a:solidFill>
              <a:miter lim="800000"/>
            </a:ln>
            <a:effectLst/>
          </c:spPr>
          <c:invertIfNegative val="0"/>
          <c:dPt>
            <c:idx val="0"/>
            <c:invertIfNegative val="0"/>
            <c:bubble3D val="0"/>
            <c:spPr>
              <a:blipFill>
                <a:blip xmlns:r="http://schemas.openxmlformats.org/officeDocument/2006/relationships" r:embed="rId4"/>
                <a:stretch>
                  <a:fillRect/>
                </a:stretch>
              </a:blipFill>
              <a:ln w="25400" cap="flat" cmpd="sng" algn="ctr">
                <a:solidFill>
                  <a:srgbClr val="C00000"/>
                </a:solidFill>
                <a:miter lim="800000"/>
              </a:ln>
              <a:effectLst/>
            </c:spPr>
            <c:extLst>
              <c:ext xmlns:c16="http://schemas.microsoft.com/office/drawing/2014/chart" uri="{C3380CC4-5D6E-409C-BE32-E72D297353CC}">
                <c16:uniqueId val="{00000001-609B-4A81-B051-F285CA601F5C}"/>
              </c:ext>
            </c:extLst>
          </c:dPt>
          <c:dPt>
            <c:idx val="1"/>
            <c:invertIfNegative val="0"/>
            <c:bubble3D val="0"/>
            <c:spPr>
              <a:blipFill>
                <a:blip xmlns:r="http://schemas.openxmlformats.org/officeDocument/2006/relationships" r:embed="rId5"/>
                <a:stretch>
                  <a:fillRect/>
                </a:stretch>
              </a:blipFill>
              <a:ln w="25400" cap="flat" cmpd="sng" algn="ctr">
                <a:solidFill>
                  <a:srgbClr val="4472C4">
                    <a:lumMod val="50000"/>
                  </a:srgbClr>
                </a:solidFill>
                <a:miter lim="800000"/>
              </a:ln>
              <a:effectLst/>
            </c:spPr>
            <c:extLst>
              <c:ext xmlns:c16="http://schemas.microsoft.com/office/drawing/2014/chart" uri="{C3380CC4-5D6E-409C-BE32-E72D297353CC}">
                <c16:uniqueId val="{00000003-609B-4A81-B051-F285CA601F5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résultats'!$C$559:$D$559</c:f>
              <c:strCache>
                <c:ptCount val="2"/>
                <c:pt idx="0">
                  <c:v>Critique</c:v>
                </c:pt>
                <c:pt idx="1">
                  <c:v>Soutien</c:v>
                </c:pt>
              </c:strCache>
            </c:strRef>
          </c:cat>
          <c:val>
            <c:numRef>
              <c:f>'Analyse des résultats'!$C$561:$D$561</c:f>
              <c:numCache>
                <c:formatCode>0.00%</c:formatCode>
                <c:ptCount val="2"/>
                <c:pt idx="0">
                  <c:v>0.38434163701067614</c:v>
                </c:pt>
                <c:pt idx="1">
                  <c:v>0.31641285956006771</c:v>
                </c:pt>
              </c:numCache>
            </c:numRef>
          </c:val>
          <c:extLst>
            <c:ext xmlns:c16="http://schemas.microsoft.com/office/drawing/2014/chart" uri="{C3380CC4-5D6E-409C-BE32-E72D297353CC}">
              <c16:uniqueId val="{00000004-609B-4A81-B051-F285CA601F5C}"/>
            </c:ext>
          </c:extLst>
        </c:ser>
        <c:dLbls>
          <c:dLblPos val="outEnd"/>
          <c:showLegendKey val="0"/>
          <c:showVal val="1"/>
          <c:showCatName val="0"/>
          <c:showSerName val="0"/>
          <c:showPercent val="0"/>
          <c:showBubbleSize val="0"/>
        </c:dLbls>
        <c:gapWidth val="3"/>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sz="1600"/>
              <a:t>Emploi d'insultes</a:t>
            </a:r>
          </a:p>
          <a:p>
            <a:pPr>
              <a:defRPr/>
            </a:pPr>
            <a:r>
              <a:rPr lang="fr-FR" sz="1200"/>
              <a:t>Facebook (n=192)</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résultats'!$B$560</c:f>
              <c:strCache>
                <c:ptCount val="1"/>
                <c:pt idx="0">
                  <c:v>Insultes</c:v>
                </c:pt>
              </c:strCache>
            </c:strRef>
          </c:tx>
          <c:spPr>
            <a:noFill/>
            <a:ln w="25400" cap="flat" cmpd="sng" algn="ctr">
              <a:solidFill>
                <a:schemeClr val="accent1"/>
              </a:solidFill>
              <a:miter lim="800000"/>
            </a:ln>
            <a:effectLst/>
          </c:spPr>
          <c:invertIfNegative val="0"/>
          <c:dPt>
            <c:idx val="0"/>
            <c:invertIfNegative val="0"/>
            <c:bubble3D val="0"/>
            <c:spPr>
              <a:blipFill>
                <a:blip xmlns:r="http://schemas.openxmlformats.org/officeDocument/2006/relationships" r:embed="rId4"/>
                <a:stretch>
                  <a:fillRect/>
                </a:stretch>
              </a:blipFill>
              <a:ln w="25400" cap="flat" cmpd="sng" algn="ctr">
                <a:solidFill>
                  <a:srgbClr val="C00000"/>
                </a:solidFill>
                <a:miter lim="800000"/>
              </a:ln>
              <a:effectLst/>
            </c:spPr>
            <c:extLst>
              <c:ext xmlns:c16="http://schemas.microsoft.com/office/drawing/2014/chart" uri="{C3380CC4-5D6E-409C-BE32-E72D297353CC}">
                <c16:uniqueId val="{00000001-EB9E-4125-B0F6-51CA7E927ADD}"/>
              </c:ext>
            </c:extLst>
          </c:dPt>
          <c:dPt>
            <c:idx val="1"/>
            <c:invertIfNegative val="0"/>
            <c:bubble3D val="0"/>
            <c:spPr>
              <a:blipFill>
                <a:blip xmlns:r="http://schemas.openxmlformats.org/officeDocument/2006/relationships" r:embed="rId5"/>
                <a:stretch>
                  <a:fillRect/>
                </a:stretch>
              </a:blipFill>
              <a:ln w="25400" cap="flat" cmpd="sng" algn="ctr">
                <a:solidFill>
                  <a:srgbClr val="4472C4">
                    <a:lumMod val="50000"/>
                  </a:srgbClr>
                </a:solidFill>
                <a:miter lim="800000"/>
              </a:ln>
              <a:effectLst/>
            </c:spPr>
            <c:extLst>
              <c:ext xmlns:c16="http://schemas.microsoft.com/office/drawing/2014/chart" uri="{C3380CC4-5D6E-409C-BE32-E72D297353CC}">
                <c16:uniqueId val="{00000003-EB9E-4125-B0F6-51CA7E927A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résultats'!$C$559:$D$559</c:f>
              <c:strCache>
                <c:ptCount val="2"/>
                <c:pt idx="0">
                  <c:v>Critique</c:v>
                </c:pt>
                <c:pt idx="1">
                  <c:v>Soutien</c:v>
                </c:pt>
              </c:strCache>
            </c:strRef>
          </c:cat>
          <c:val>
            <c:numRef>
              <c:f>'Analyse des résultats'!$C$584:$D$584</c:f>
              <c:numCache>
                <c:formatCode>0.00%</c:formatCode>
                <c:ptCount val="2"/>
                <c:pt idx="0">
                  <c:v>7.407407407407407E-2</c:v>
                </c:pt>
                <c:pt idx="1">
                  <c:v>0.2608695652173913</c:v>
                </c:pt>
              </c:numCache>
            </c:numRef>
          </c:val>
          <c:extLst>
            <c:ext xmlns:c16="http://schemas.microsoft.com/office/drawing/2014/chart" uri="{C3380CC4-5D6E-409C-BE32-E72D297353CC}">
              <c16:uniqueId val="{00000004-EB9E-4125-B0F6-51CA7E927ADD}"/>
            </c:ext>
          </c:extLst>
        </c:ser>
        <c:dLbls>
          <c:dLblPos val="outEnd"/>
          <c:showLegendKey val="0"/>
          <c:showVal val="1"/>
          <c:showCatName val="0"/>
          <c:showSerName val="0"/>
          <c:showPercent val="0"/>
          <c:showBubbleSize val="0"/>
        </c:dLbls>
        <c:gapWidth val="4"/>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sz="1600"/>
              <a:t>Emploi de sarcasmes</a:t>
            </a:r>
          </a:p>
          <a:p>
            <a:pPr>
              <a:defRPr/>
            </a:pPr>
            <a:r>
              <a:rPr lang="fr-FR" sz="1200"/>
              <a:t>Facebook (n=192)</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résultats'!$B$560</c:f>
              <c:strCache>
                <c:ptCount val="1"/>
                <c:pt idx="0">
                  <c:v>Insultes</c:v>
                </c:pt>
              </c:strCache>
            </c:strRef>
          </c:tx>
          <c:spPr>
            <a:noFill/>
            <a:ln w="25400" cap="flat" cmpd="sng" algn="ctr">
              <a:solidFill>
                <a:schemeClr val="accent1"/>
              </a:solidFill>
              <a:miter lim="800000"/>
            </a:ln>
            <a:effectLst/>
          </c:spPr>
          <c:invertIfNegative val="0"/>
          <c:dPt>
            <c:idx val="0"/>
            <c:invertIfNegative val="0"/>
            <c:bubble3D val="0"/>
            <c:spPr>
              <a:blipFill>
                <a:blip xmlns:r="http://schemas.openxmlformats.org/officeDocument/2006/relationships" r:embed="rId4"/>
                <a:stretch>
                  <a:fillRect/>
                </a:stretch>
              </a:blipFill>
              <a:ln w="25400" cap="flat" cmpd="sng" algn="ctr">
                <a:solidFill>
                  <a:srgbClr val="C00000"/>
                </a:solidFill>
                <a:miter lim="800000"/>
              </a:ln>
              <a:effectLst/>
            </c:spPr>
            <c:extLst>
              <c:ext xmlns:c16="http://schemas.microsoft.com/office/drawing/2014/chart" uri="{C3380CC4-5D6E-409C-BE32-E72D297353CC}">
                <c16:uniqueId val="{00000003-3A6D-49F6-8A0D-9DFAC9AD6518}"/>
              </c:ext>
            </c:extLst>
          </c:dPt>
          <c:dPt>
            <c:idx val="1"/>
            <c:invertIfNegative val="0"/>
            <c:bubble3D val="0"/>
            <c:spPr>
              <a:blipFill>
                <a:blip xmlns:r="http://schemas.openxmlformats.org/officeDocument/2006/relationships" r:embed="rId5"/>
                <a:stretch>
                  <a:fillRect/>
                </a:stretch>
              </a:blipFill>
              <a:ln w="25400" cap="flat" cmpd="sng" algn="ctr">
                <a:solidFill>
                  <a:srgbClr val="4472C4">
                    <a:lumMod val="50000"/>
                  </a:srgbClr>
                </a:solidFill>
                <a:miter lim="800000"/>
              </a:ln>
              <a:effectLst/>
            </c:spPr>
            <c:extLst>
              <c:ext xmlns:c16="http://schemas.microsoft.com/office/drawing/2014/chart" uri="{C3380CC4-5D6E-409C-BE32-E72D297353CC}">
                <c16:uniqueId val="{00000001-3A6D-49F6-8A0D-9DFAC9AD651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résultats'!$C$559:$D$559</c:f>
              <c:strCache>
                <c:ptCount val="2"/>
                <c:pt idx="0">
                  <c:v>Critique</c:v>
                </c:pt>
                <c:pt idx="1">
                  <c:v>Soutien</c:v>
                </c:pt>
              </c:strCache>
            </c:strRef>
          </c:cat>
          <c:val>
            <c:numRef>
              <c:f>'Analyse des résultats'!$C$585:$D$585</c:f>
              <c:numCache>
                <c:formatCode>0.00%</c:formatCode>
                <c:ptCount val="2"/>
                <c:pt idx="0">
                  <c:v>0.27777777777777779</c:v>
                </c:pt>
                <c:pt idx="1">
                  <c:v>7.2463768115942032E-2</c:v>
                </c:pt>
              </c:numCache>
            </c:numRef>
          </c:val>
          <c:extLst>
            <c:ext xmlns:c16="http://schemas.microsoft.com/office/drawing/2014/chart" uri="{C3380CC4-5D6E-409C-BE32-E72D297353CC}">
              <c16:uniqueId val="{00000000-3A6D-49F6-8A0D-9DFAC9AD6518}"/>
            </c:ext>
          </c:extLst>
        </c:ser>
        <c:dLbls>
          <c:dLblPos val="outEnd"/>
          <c:showLegendKey val="0"/>
          <c:showVal val="1"/>
          <c:showCatName val="0"/>
          <c:showSerName val="0"/>
          <c:showPercent val="0"/>
          <c:showBubbleSize val="0"/>
        </c:dLbls>
        <c:gapWidth val="4"/>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US" sz="1400" b="1"/>
              <a:t>Nombre moyen de commentaires par compte</a:t>
            </a:r>
          </a:p>
          <a:p>
            <a:pPr>
              <a:defRPr/>
            </a:pPr>
            <a:r>
              <a:rPr lang="en-US"/>
              <a:t>(Envoyé Spécial n=715)</a:t>
            </a:r>
            <a:r>
              <a:rPr lang="en-US" baseline="0"/>
              <a:t> </a:t>
            </a:r>
            <a:endParaRPr lang="en-US"/>
          </a:p>
        </c:rich>
      </c:tx>
      <c:layout/>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fr-FR"/>
        </a:p>
      </c:txPr>
    </c:title>
    <c:autoTitleDeleted val="0"/>
    <c:plotArea>
      <c:layout/>
      <c:barChart>
        <c:barDir val="col"/>
        <c:grouping val="clustered"/>
        <c:varyColors val="0"/>
        <c:ser>
          <c:idx val="0"/>
          <c:order val="0"/>
          <c:tx>
            <c:strRef>
              <c:f>'Analyse des résultats'!$C$21</c:f>
              <c:strCache>
                <c:ptCount val="1"/>
                <c:pt idx="0">
                  <c:v>Envoyé Spécial</c:v>
                </c:pt>
              </c:strCache>
            </c:strRef>
          </c:tx>
          <c:spPr>
            <a:pattFill prst="wdUpDiag">
              <a:fgClr>
                <a:srgbClr val="FF0000"/>
              </a:fgClr>
              <a:bgClr>
                <a:srgbClr val="C00000"/>
              </a:bgClr>
            </a:pattFill>
            <a:ln>
              <a:solidFill>
                <a:srgbClr val="C00000"/>
              </a:solidFill>
            </a:ln>
            <a:effectLst/>
          </c:spPr>
          <c:invertIfNegative val="0"/>
          <c:dPt>
            <c:idx val="0"/>
            <c:invertIfNegative val="0"/>
            <c:bubble3D val="0"/>
            <c:spPr>
              <a:blipFill>
                <a:blip xmlns:r="http://schemas.openxmlformats.org/officeDocument/2006/relationships" r:embed="rId3">
                  <a:alphaModFix amt="99000"/>
                </a:blip>
                <a:stretch>
                  <a:fillRect/>
                </a:stretch>
              </a:blipFill>
              <a:ln w="50800">
                <a:solidFill>
                  <a:srgbClr val="C00000"/>
                </a:solidFill>
              </a:ln>
              <a:effectLst/>
            </c:spPr>
            <c:extLst>
              <c:ext xmlns:c16="http://schemas.microsoft.com/office/drawing/2014/chart" uri="{C3380CC4-5D6E-409C-BE32-E72D297353CC}">
                <c16:uniqueId val="{00000012-3D9A-4A71-8A64-ABABDDD67F01}"/>
              </c:ext>
            </c:extLst>
          </c:dPt>
          <c:dPt>
            <c:idx val="1"/>
            <c:invertIfNegative val="1"/>
            <c:bubble3D val="0"/>
            <c:spPr>
              <a:blipFill>
                <a:blip xmlns:r="http://schemas.openxmlformats.org/officeDocument/2006/relationships" r:embed="rId4">
                  <a:alphaModFix amt="99000"/>
                </a:blip>
                <a:stretch>
                  <a:fillRect/>
                </a:stretch>
              </a:blipFill>
              <a:ln w="50800">
                <a:solidFill>
                  <a:schemeClr val="accent5">
                    <a:lumMod val="50000"/>
                  </a:schemeClr>
                </a:solidFill>
              </a:ln>
              <a:effectLst/>
            </c:spPr>
            <c:extLst>
              <c:ext xmlns:c16="http://schemas.microsoft.com/office/drawing/2014/chart" uri="{C3380CC4-5D6E-409C-BE32-E72D297353CC}">
                <c16:uniqueId val="{00000019-3D9A-4A71-8A64-ABABDDD67F01}"/>
              </c:ext>
            </c:extLst>
          </c:dPt>
          <c:dPt>
            <c:idx val="2"/>
            <c:invertIfNegative val="0"/>
            <c:bubble3D val="0"/>
            <c:spPr>
              <a:blipFill>
                <a:blip xmlns:r="http://schemas.openxmlformats.org/officeDocument/2006/relationships" r:embed="rId5"/>
                <a:stretch>
                  <a:fillRect/>
                </a:stretch>
              </a:blipFill>
              <a:ln w="50800">
                <a:solidFill>
                  <a:schemeClr val="accent4"/>
                </a:solidFill>
              </a:ln>
              <a:effectLst/>
            </c:spPr>
            <c:extLst>
              <c:ext xmlns:c16="http://schemas.microsoft.com/office/drawing/2014/chart" uri="{C3380CC4-5D6E-409C-BE32-E72D297353CC}">
                <c16:uniqueId val="{0000001F-3D9A-4A71-8A64-ABABDDD67F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'Analyse des résultats'!$B$22:$B$24</c:f>
              <c:strCache>
                <c:ptCount val="3"/>
                <c:pt idx="0">
                  <c:v>Comptes critiques</c:v>
                </c:pt>
                <c:pt idx="1">
                  <c:v>Comptes soutiens</c:v>
                </c:pt>
                <c:pt idx="2">
                  <c:v>Comptes neutres</c:v>
                </c:pt>
              </c:strCache>
            </c:strRef>
          </c:cat>
          <c:val>
            <c:numRef>
              <c:f>'Analyse des résultats'!$C$22:$C$24</c:f>
              <c:numCache>
                <c:formatCode>0.00</c:formatCode>
                <c:ptCount val="3"/>
                <c:pt idx="0">
                  <c:v>1.3689320388349515</c:v>
                </c:pt>
                <c:pt idx="1">
                  <c:v>1.2934782608695652</c:v>
                </c:pt>
                <c:pt idx="2">
                  <c:v>1.3125</c:v>
                </c:pt>
              </c:numCache>
            </c:numRef>
          </c:val>
          <c:extLst>
            <c:ext xmlns:c16="http://schemas.microsoft.com/office/drawing/2014/chart" uri="{C3380CC4-5D6E-409C-BE32-E72D297353CC}">
              <c16:uniqueId val="{00000000-3D9A-4A71-8A64-ABABDDD67F01}"/>
            </c:ext>
          </c:extLst>
        </c:ser>
        <c:dLbls>
          <c:dLblPos val="outEnd"/>
          <c:showLegendKey val="0"/>
          <c:showVal val="1"/>
          <c:showCatName val="0"/>
          <c:showSerName val="0"/>
          <c:showPercent val="0"/>
          <c:showBubbleSize val="0"/>
        </c:dLbls>
        <c:gapWidth val="4"/>
        <c:overlap val="25"/>
        <c:axId val="2078509104"/>
        <c:axId val="2078510352"/>
      </c:barChart>
      <c:catAx>
        <c:axId val="207850910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fr-FR"/>
          </a:p>
        </c:txPr>
        <c:crossAx val="2078510352"/>
        <c:crosses val="autoZero"/>
        <c:auto val="1"/>
        <c:lblAlgn val="ctr"/>
        <c:lblOffset val="100"/>
        <c:noMultiLvlLbl val="0"/>
      </c:catAx>
      <c:valAx>
        <c:axId val="2078510352"/>
        <c:scaling>
          <c:orientation val="minMax"/>
          <c:max val="2"/>
          <c:min val="1"/>
        </c:scaling>
        <c:delete val="0"/>
        <c:axPos val="l"/>
        <c:majorGridlines>
          <c:spPr>
            <a:ln w="9525" cap="flat" cmpd="sng" algn="ctr">
              <a:solidFill>
                <a:schemeClr val="tx2">
                  <a:lumMod val="40000"/>
                  <a:lumOff val="60000"/>
                  <a:alpha val="13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fr-FR"/>
          </a:p>
        </c:txPr>
        <c:crossAx val="207850910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a:t>Années d'inscriptions des</a:t>
            </a:r>
            <a:r>
              <a:rPr lang="fr-FR" baseline="0"/>
              <a:t> comptes "critiques"</a:t>
            </a:r>
          </a:p>
          <a:p>
            <a:pPr>
              <a:defRPr/>
            </a:pPr>
            <a:r>
              <a:rPr lang="fr-FR" sz="1400" b="0" baseline="0"/>
              <a:t>Twitter (n=206)</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570256248656779E-2"/>
          <c:y val="0.32059021021292372"/>
          <c:w val="0.90573412502273143"/>
          <c:h val="0.58761032166799343"/>
        </c:manualLayout>
      </c:layout>
      <c:barChart>
        <c:barDir val="col"/>
        <c:grouping val="clustered"/>
        <c:varyColors val="0"/>
        <c:ser>
          <c:idx val="0"/>
          <c:order val="0"/>
          <c:tx>
            <c:strRef>
              <c:f>'Analyse des résultats'!$C$687</c:f>
              <c:strCache>
                <c:ptCount val="1"/>
                <c:pt idx="0">
                  <c:v>Critiques</c:v>
                </c:pt>
              </c:strCache>
            </c:strRef>
          </c:tx>
          <c:spPr>
            <a:solidFill>
              <a:srgbClr val="FF0000"/>
            </a:solidFill>
            <a:ln w="44450" cap="flat" cmpd="sng" algn="ctr">
              <a:solidFill>
                <a:srgbClr val="C00000"/>
              </a:solidFill>
              <a:miter lim="800000"/>
            </a:ln>
            <a:effectLst/>
          </c:spPr>
          <c:invertIfNegative val="0"/>
          <c:dPt>
            <c:idx val="0"/>
            <c:invertIfNegative val="0"/>
            <c:bubble3D val="0"/>
            <c:spPr>
              <a:blipFill>
                <a:blip xmlns:r="http://schemas.openxmlformats.org/officeDocument/2006/relationships" r:embed="rId4"/>
                <a:stretch>
                  <a:fillRect/>
                </a:stretch>
              </a:blipFill>
              <a:ln w="44450" cap="flat" cmpd="sng" algn="ctr">
                <a:solidFill>
                  <a:srgbClr val="C00000"/>
                </a:solidFill>
                <a:miter lim="800000"/>
              </a:ln>
              <a:effectLst/>
            </c:spPr>
            <c:extLst>
              <c:ext xmlns:c16="http://schemas.microsoft.com/office/drawing/2014/chart" uri="{C3380CC4-5D6E-409C-BE32-E72D297353CC}">
                <c16:uniqueId val="{00000001-F779-432B-9294-1CD3DDF03382}"/>
              </c:ext>
            </c:extLst>
          </c:dPt>
          <c:dPt>
            <c:idx val="1"/>
            <c:invertIfNegative val="0"/>
            <c:bubble3D val="0"/>
            <c:spPr>
              <a:blipFill>
                <a:blip xmlns:r="http://schemas.openxmlformats.org/officeDocument/2006/relationships" r:embed="rId4"/>
                <a:stretch>
                  <a:fillRect/>
                </a:stretch>
              </a:blipFill>
              <a:ln w="44450" cap="flat" cmpd="sng" algn="ctr">
                <a:solidFill>
                  <a:srgbClr val="C00000"/>
                </a:solidFill>
                <a:miter lim="800000"/>
              </a:ln>
              <a:effectLst/>
            </c:spPr>
            <c:extLst>
              <c:ext xmlns:c16="http://schemas.microsoft.com/office/drawing/2014/chart" uri="{C3380CC4-5D6E-409C-BE32-E72D297353CC}">
                <c16:uniqueId val="{00000003-F779-432B-9294-1CD3DDF03382}"/>
              </c:ext>
            </c:extLst>
          </c:dPt>
          <c:dPt>
            <c:idx val="2"/>
            <c:invertIfNegative val="0"/>
            <c:bubble3D val="0"/>
            <c:spPr>
              <a:blipFill>
                <a:blip xmlns:r="http://schemas.openxmlformats.org/officeDocument/2006/relationships" r:embed="rId4"/>
                <a:stretch>
                  <a:fillRect/>
                </a:stretch>
              </a:blipFill>
              <a:ln w="44450" cap="flat" cmpd="sng" algn="ctr">
                <a:solidFill>
                  <a:srgbClr val="C00000"/>
                </a:solidFill>
                <a:miter lim="800000"/>
              </a:ln>
              <a:effectLst/>
            </c:spPr>
            <c:extLst>
              <c:ext xmlns:c16="http://schemas.microsoft.com/office/drawing/2014/chart" uri="{C3380CC4-5D6E-409C-BE32-E72D297353CC}">
                <c16:uniqueId val="{00000010-E5D6-4761-A771-A23A5579F7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résultats'!$B$688:$B$690</c:f>
              <c:strCache>
                <c:ptCount val="3"/>
                <c:pt idx="0">
                  <c:v>2019</c:v>
                </c:pt>
                <c:pt idx="1">
                  <c:v>2018</c:v>
                </c:pt>
                <c:pt idx="2">
                  <c:v>&lt; 2018</c:v>
                </c:pt>
              </c:strCache>
            </c:strRef>
          </c:cat>
          <c:val>
            <c:numRef>
              <c:f>'Analyse des résultats'!$C$688:$C$690</c:f>
              <c:numCache>
                <c:formatCode>0.00%</c:formatCode>
                <c:ptCount val="3"/>
                <c:pt idx="0">
                  <c:v>0</c:v>
                </c:pt>
                <c:pt idx="1">
                  <c:v>0.14077669902912621</c:v>
                </c:pt>
                <c:pt idx="2">
                  <c:v>0.85922330097087374</c:v>
                </c:pt>
              </c:numCache>
            </c:numRef>
          </c:val>
          <c:extLst>
            <c:ext xmlns:c16="http://schemas.microsoft.com/office/drawing/2014/chart" uri="{C3380CC4-5D6E-409C-BE32-E72D297353CC}">
              <c16:uniqueId val="{00000004-F779-432B-9294-1CD3DDF03382}"/>
            </c:ext>
          </c:extLst>
        </c:ser>
        <c:dLbls>
          <c:dLblPos val="outEnd"/>
          <c:showLegendKey val="0"/>
          <c:showVal val="1"/>
          <c:showCatName val="0"/>
          <c:showSerName val="0"/>
          <c:showPercent val="0"/>
          <c:showBubbleSize val="0"/>
        </c:dLbls>
        <c:gapWidth val="23"/>
        <c:overlap val="-4"/>
        <c:axId val="361823488"/>
        <c:axId val="361823904"/>
      </c:barChart>
      <c:catAx>
        <c:axId val="36182348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scaling>
        <c:delete val="1"/>
        <c:axPos val="l"/>
        <c:numFmt formatCode="#,##0" sourceLinked="0"/>
        <c:majorTickMark val="out"/>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a:t>Années d'inscriptions des</a:t>
            </a:r>
            <a:r>
              <a:rPr lang="fr-FR" baseline="0"/>
              <a:t> comptes "soutiens"</a:t>
            </a:r>
          </a:p>
          <a:p>
            <a:pPr>
              <a:defRPr/>
            </a:pPr>
            <a:r>
              <a:rPr lang="fr-FR" sz="1400" b="0" baseline="0"/>
              <a:t>Twitter (n=460)</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résultats'!$D$687</c:f>
              <c:strCache>
                <c:ptCount val="1"/>
                <c:pt idx="0">
                  <c:v>Soutiens</c:v>
                </c:pt>
              </c:strCache>
            </c:strRef>
          </c:tx>
          <c:spPr>
            <a:blipFill>
              <a:blip xmlns:r="http://schemas.openxmlformats.org/officeDocument/2006/relationships" r:embed="rId4"/>
              <a:stretch>
                <a:fillRect/>
              </a:stretch>
            </a:blipFill>
            <a:ln w="25400" cap="flat" cmpd="sng" algn="ctr">
              <a:solidFill>
                <a:srgbClr val="4472C4">
                  <a:lumMod val="50000"/>
                </a:srgbClr>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résultats'!$B$688:$B$690</c:f>
              <c:strCache>
                <c:ptCount val="3"/>
                <c:pt idx="0">
                  <c:v>2019</c:v>
                </c:pt>
                <c:pt idx="1">
                  <c:v>2018</c:v>
                </c:pt>
                <c:pt idx="2">
                  <c:v>&lt; 2018</c:v>
                </c:pt>
              </c:strCache>
            </c:strRef>
          </c:cat>
          <c:val>
            <c:numRef>
              <c:f>'Analyse des résultats'!$D$688:$D$690</c:f>
              <c:numCache>
                <c:formatCode>0.00%</c:formatCode>
                <c:ptCount val="3"/>
                <c:pt idx="0">
                  <c:v>3.0434782608695653E-2</c:v>
                </c:pt>
                <c:pt idx="1">
                  <c:v>0.18695652173913044</c:v>
                </c:pt>
                <c:pt idx="2">
                  <c:v>0.77391304347826084</c:v>
                </c:pt>
              </c:numCache>
            </c:numRef>
          </c:val>
          <c:extLst>
            <c:ext xmlns:c16="http://schemas.microsoft.com/office/drawing/2014/chart" uri="{C3380CC4-5D6E-409C-BE32-E72D297353CC}">
              <c16:uniqueId val="{00000006-FACA-4399-B552-BD4B305FF618}"/>
            </c:ext>
          </c:extLst>
        </c:ser>
        <c:dLbls>
          <c:dLblPos val="outEnd"/>
          <c:showLegendKey val="0"/>
          <c:showVal val="1"/>
          <c:showCatName val="0"/>
          <c:showSerName val="0"/>
          <c:showPercent val="0"/>
          <c:showBubbleSize val="0"/>
        </c:dLbls>
        <c:gapWidth val="23"/>
        <c:overlap val="-4"/>
        <c:axId val="361823488"/>
        <c:axId val="361823904"/>
      </c:barChart>
      <c:catAx>
        <c:axId val="36182348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scaling>
        <c:delete val="1"/>
        <c:axPos val="l"/>
        <c:numFmt formatCode="#,##0" sourceLinked="0"/>
        <c:majorTickMark val="out"/>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a:t>Années d'inscriptions des</a:t>
            </a:r>
            <a:r>
              <a:rPr lang="fr-FR" baseline="0"/>
              <a:t> comptes "neutres"</a:t>
            </a:r>
          </a:p>
          <a:p>
            <a:pPr>
              <a:defRPr/>
            </a:pPr>
            <a:r>
              <a:rPr lang="fr-FR" sz="1400" b="0" baseline="0"/>
              <a:t>Twitter (n=48)</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résultats'!$E$687</c:f>
              <c:strCache>
                <c:ptCount val="1"/>
                <c:pt idx="0">
                  <c:v>Neutres</c:v>
                </c:pt>
              </c:strCache>
            </c:strRef>
          </c:tx>
          <c:spPr>
            <a:blipFill>
              <a:blip xmlns:r="http://schemas.openxmlformats.org/officeDocument/2006/relationships" r:embed="rId4"/>
              <a:stretch>
                <a:fillRect/>
              </a:stretch>
            </a:blipFill>
            <a:ln w="25400" cap="flat" cmpd="sng" algn="ctr">
              <a:solidFill>
                <a:srgbClr val="FFC00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résultats'!$B$688:$B$690</c:f>
              <c:strCache>
                <c:ptCount val="3"/>
                <c:pt idx="0">
                  <c:v>2019</c:v>
                </c:pt>
                <c:pt idx="1">
                  <c:v>2018</c:v>
                </c:pt>
                <c:pt idx="2">
                  <c:v>&lt; 2018</c:v>
                </c:pt>
              </c:strCache>
            </c:strRef>
          </c:cat>
          <c:val>
            <c:numRef>
              <c:f>'Analyse des résultats'!$E$688:$E$690</c:f>
              <c:numCache>
                <c:formatCode>0.00%</c:formatCode>
                <c:ptCount val="3"/>
                <c:pt idx="0">
                  <c:v>4.1666666666666664E-2</c:v>
                </c:pt>
                <c:pt idx="1">
                  <c:v>0.22916666666666666</c:v>
                </c:pt>
                <c:pt idx="2">
                  <c:v>0.72916666666666663</c:v>
                </c:pt>
              </c:numCache>
            </c:numRef>
          </c:val>
          <c:extLst>
            <c:ext xmlns:c16="http://schemas.microsoft.com/office/drawing/2014/chart" uri="{C3380CC4-5D6E-409C-BE32-E72D297353CC}">
              <c16:uniqueId val="{00000000-1B5B-4C5A-A6EB-B14429BDC7D0}"/>
            </c:ext>
          </c:extLst>
        </c:ser>
        <c:dLbls>
          <c:dLblPos val="outEnd"/>
          <c:showLegendKey val="0"/>
          <c:showVal val="1"/>
          <c:showCatName val="0"/>
          <c:showSerName val="0"/>
          <c:showPercent val="0"/>
          <c:showBubbleSize val="0"/>
        </c:dLbls>
        <c:gapWidth val="23"/>
        <c:overlap val="-4"/>
        <c:axId val="361823488"/>
        <c:axId val="361823904"/>
      </c:barChart>
      <c:catAx>
        <c:axId val="36182348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scaling>
        <c:delete val="1"/>
        <c:axPos val="l"/>
        <c:numFmt formatCode="#,##0" sourceLinked="0"/>
        <c:majorTickMark val="out"/>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fr-FR"/>
              <a:t>répartition</a:t>
            </a:r>
            <a:r>
              <a:rPr lang="fr-FR" baseline="0"/>
              <a:t> des commentaires</a:t>
            </a:r>
          </a:p>
          <a:p>
            <a:pPr>
              <a:defRPr/>
            </a:pPr>
            <a:r>
              <a:rPr lang="fr-FR" baseline="0"/>
              <a:t>(envoyé spécial TWITTER n=282)</a:t>
            </a:r>
          </a:p>
        </c:rich>
      </c:tx>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964-4969-B7CA-9CA2421DE6CA}"/>
              </c:ext>
            </c:extLst>
          </c:dPt>
          <c:dPt>
            <c:idx val="1"/>
            <c:bubble3D val="0"/>
            <c:spPr>
              <a:blipFill>
                <a:blip xmlns:r="http://schemas.openxmlformats.org/officeDocument/2006/relationships" r:embed="rId4"/>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964-4969-B7CA-9CA2421DE6CA}"/>
              </c:ext>
            </c:extLst>
          </c:dPt>
          <c:dPt>
            <c:idx val="2"/>
            <c:bubble3D val="0"/>
            <c:spPr>
              <a:blipFill>
                <a:blip xmlns:r="http://schemas.openxmlformats.org/officeDocument/2006/relationships" r:embed="rId5"/>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964-4969-B7CA-9CA2421DE6CA}"/>
              </c:ext>
            </c:extLst>
          </c:dPt>
          <c:dLbls>
            <c:dLbl>
              <c:idx val="0"/>
              <c:layout>
                <c:manualLayout>
                  <c:x val="5.5101295270919472E-3"/>
                  <c:y val="4.508535598645664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964-4969-B7CA-9CA2421DE6CA}"/>
                </c:ext>
              </c:extLst>
            </c:dLbl>
            <c:dLbl>
              <c:idx val="1"/>
              <c:layout>
                <c:manualLayout>
                  <c:x val="-1.6530388581276145E-2"/>
                  <c:y val="-8.641359897404189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964-4969-B7CA-9CA2421DE6CA}"/>
                </c:ext>
              </c:extLst>
            </c:dLbl>
            <c:dLbl>
              <c:idx val="2"/>
              <c:layout>
                <c:manualLayout>
                  <c:x val="-9.3672201960564846E-2"/>
                  <c:y val="8.641359897404189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964-4969-B7CA-9CA2421DE6CA}"/>
                </c:ext>
              </c:extLst>
            </c:dLbl>
            <c:spPr>
              <a:noFill/>
              <a:ln w="6350">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'Analyse des résultats'!$B$8:$B$10</c:f>
              <c:strCache>
                <c:ptCount val="3"/>
                <c:pt idx="0">
                  <c:v>Commentaires "critiques"</c:v>
                </c:pt>
                <c:pt idx="1">
                  <c:v>Commentaires "soutiens"</c:v>
                </c:pt>
                <c:pt idx="2">
                  <c:v>Commentaires "neutres"</c:v>
                </c:pt>
              </c:strCache>
            </c:strRef>
          </c:cat>
          <c:val>
            <c:numRef>
              <c:f>'Analyse des résultats'!$C$8:$C$10</c:f>
              <c:numCache>
                <c:formatCode>0.00%</c:formatCode>
                <c:ptCount val="3"/>
                <c:pt idx="0">
                  <c:v>0.29968119022316686</c:v>
                </c:pt>
                <c:pt idx="1">
                  <c:v>0.63230605738575985</c:v>
                </c:pt>
                <c:pt idx="2">
                  <c:v>6.69500531349628E-2</c:v>
                </c:pt>
              </c:numCache>
            </c:numRef>
          </c:val>
          <c:extLst>
            <c:ext xmlns:c16="http://schemas.microsoft.com/office/drawing/2014/chart" uri="{C3380CC4-5D6E-409C-BE32-E72D297353CC}">
              <c16:uniqueId val="{00000006-8964-4969-B7CA-9CA2421DE6CA}"/>
            </c:ext>
          </c:extLst>
        </c:ser>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fr-FR"/>
              <a:t>répartition</a:t>
            </a:r>
            <a:r>
              <a:rPr lang="fr-FR" baseline="0"/>
              <a:t> des commentaires</a:t>
            </a:r>
          </a:p>
          <a:p>
            <a:pPr>
              <a:defRPr/>
            </a:pPr>
            <a:r>
              <a:rPr lang="fr-FR" baseline="0"/>
              <a:t>(envoyé spécial facebook n=231)</a:t>
            </a:r>
          </a:p>
        </c:rich>
      </c:tx>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blipFill>
                <a:blip xmlns:r="http://schemas.openxmlformats.org/officeDocument/2006/relationships" r:embed="rId3">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5EE-4785-9B34-8D558AFF550A}"/>
              </c:ext>
            </c:extLst>
          </c:dPt>
          <c:dPt>
            <c:idx val="1"/>
            <c:bubble3D val="0"/>
            <c:spPr>
              <a:blipFill>
                <a:blip xmlns:r="http://schemas.openxmlformats.org/officeDocument/2006/relationships" r:embed="rId4">
                  <a:alphaModFix amt="99000"/>
                </a:blip>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5EE-4785-9B34-8D558AFF550A}"/>
              </c:ext>
            </c:extLst>
          </c:dPt>
          <c:dPt>
            <c:idx val="2"/>
            <c:bubble3D val="0"/>
            <c:spPr>
              <a:blipFill>
                <a:blip xmlns:r="http://schemas.openxmlformats.org/officeDocument/2006/relationships" r:embed="rId5"/>
                <a:stretch>
                  <a:fillRect/>
                </a:stretch>
              </a:blip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5EE-4785-9B34-8D558AFF550A}"/>
              </c:ext>
            </c:extLst>
          </c:dPt>
          <c:dLbls>
            <c:dLbl>
              <c:idx val="0"/>
              <c:layout>
                <c:manualLayout>
                  <c:x val="1.9192146634045056E-2"/>
                  <c:y val="7.138514697855631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5EE-4785-9B34-8D558AFF550A}"/>
                </c:ext>
              </c:extLst>
            </c:dLbl>
            <c:dLbl>
              <c:idx val="1"/>
              <c:layout>
                <c:manualLayout>
                  <c:x val="-0.14257023213862044"/>
                  <c:y val="-5.259958198419941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5EE-4785-9B34-8D558AFF550A}"/>
                </c:ext>
              </c:extLst>
            </c:dLbl>
            <c:dLbl>
              <c:idx val="2"/>
              <c:layout>
                <c:manualLayout>
                  <c:x val="-1.9192146634045056E-2"/>
                  <c:y val="7.889937297629909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5EE-4785-9B34-8D558AFF550A}"/>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'Analyse des résultats'!$B$8:$B$10</c:f>
              <c:strCache>
                <c:ptCount val="3"/>
                <c:pt idx="0">
                  <c:v>Commentaires "critiques"</c:v>
                </c:pt>
                <c:pt idx="1">
                  <c:v>Commentaires "soutiens"</c:v>
                </c:pt>
                <c:pt idx="2">
                  <c:v>Commentaires "neutres"</c:v>
                </c:pt>
              </c:strCache>
            </c:strRef>
          </c:cat>
          <c:val>
            <c:numRef>
              <c:f>'Analyse des résultats'!$G$8:$G$10</c:f>
              <c:numCache>
                <c:formatCode>0.00%</c:formatCode>
                <c:ptCount val="3"/>
                <c:pt idx="0">
                  <c:v>0.23376623376623376</c:v>
                </c:pt>
                <c:pt idx="1">
                  <c:v>0.59740259740259738</c:v>
                </c:pt>
                <c:pt idx="2">
                  <c:v>0.15151515151515152</c:v>
                </c:pt>
              </c:numCache>
            </c:numRef>
          </c:val>
          <c:extLst>
            <c:ext xmlns:c16="http://schemas.microsoft.com/office/drawing/2014/chart" uri="{C3380CC4-5D6E-409C-BE32-E72D297353CC}">
              <c16:uniqueId val="{00000006-35EE-4785-9B34-8D558AFF550A}"/>
            </c:ext>
          </c:extLst>
        </c:ser>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a:t>Abonnements et</a:t>
            </a:r>
            <a:r>
              <a:rPr lang="fr-FR" baseline="0"/>
              <a:t> </a:t>
            </a:r>
            <a:r>
              <a:rPr lang="fr-FR"/>
              <a:t>abonnés par comptes</a:t>
            </a:r>
          </a:p>
          <a:p>
            <a:pPr>
              <a:defRPr/>
            </a:pPr>
            <a:r>
              <a:rPr lang="fr-FR"/>
              <a:t>(Envoyé Spécial</a:t>
            </a:r>
            <a:r>
              <a:rPr lang="fr-FR" baseline="0"/>
              <a:t> n=711)</a:t>
            </a:r>
            <a:endParaRPr lang="fr-F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résultats'!$C$51</c:f>
              <c:strCache>
                <c:ptCount val="1"/>
                <c:pt idx="0">
                  <c:v>Critiques</c:v>
                </c:pt>
              </c:strCache>
            </c:strRef>
          </c:tx>
          <c:spPr>
            <a:solidFill>
              <a:srgbClr val="FF0000"/>
            </a:solidFill>
            <a:ln w="44450" cap="flat" cmpd="sng" algn="ctr">
              <a:solidFill>
                <a:srgbClr val="C00000"/>
              </a:solidFill>
              <a:miter lim="800000"/>
            </a:ln>
            <a:effectLst/>
          </c:spPr>
          <c:invertIfNegative val="0"/>
          <c:dPt>
            <c:idx val="0"/>
            <c:invertIfNegative val="0"/>
            <c:bubble3D val="0"/>
            <c:spPr>
              <a:blipFill>
                <a:blip xmlns:r="http://schemas.openxmlformats.org/officeDocument/2006/relationships" r:embed="rId3"/>
                <a:stretch>
                  <a:fillRect/>
                </a:stretch>
              </a:blipFill>
              <a:ln w="44450" cap="flat" cmpd="sng" algn="ctr">
                <a:solidFill>
                  <a:srgbClr val="C00000"/>
                </a:solidFill>
                <a:miter lim="800000"/>
              </a:ln>
              <a:effectLst/>
            </c:spPr>
            <c:extLst>
              <c:ext xmlns:c16="http://schemas.microsoft.com/office/drawing/2014/chart" uri="{C3380CC4-5D6E-409C-BE32-E72D297353CC}">
                <c16:uniqueId val="{00000003-6A60-4A07-87BF-E4F5B8D1E866}"/>
              </c:ext>
            </c:extLst>
          </c:dPt>
          <c:dPt>
            <c:idx val="1"/>
            <c:invertIfNegative val="0"/>
            <c:bubble3D val="0"/>
            <c:spPr>
              <a:blipFill>
                <a:blip xmlns:r="http://schemas.openxmlformats.org/officeDocument/2006/relationships" r:embed="rId3"/>
                <a:stretch>
                  <a:fillRect/>
                </a:stretch>
              </a:blipFill>
              <a:ln w="44450" cap="flat" cmpd="sng" algn="ctr">
                <a:solidFill>
                  <a:srgbClr val="C00000"/>
                </a:solidFill>
                <a:miter lim="800000"/>
              </a:ln>
              <a:effectLst/>
            </c:spPr>
            <c:extLst>
              <c:ext xmlns:c16="http://schemas.microsoft.com/office/drawing/2014/chart" uri="{C3380CC4-5D6E-409C-BE32-E72D297353CC}">
                <c16:uniqueId val="{00000002-6A60-4A07-87BF-E4F5B8D1E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résultats'!$B$53:$B$54</c:f>
              <c:strCache>
                <c:ptCount val="2"/>
                <c:pt idx="0">
                  <c:v>Abonnements moyens</c:v>
                </c:pt>
                <c:pt idx="1">
                  <c:v>Abonnés moyens</c:v>
                </c:pt>
              </c:strCache>
            </c:strRef>
          </c:cat>
          <c:val>
            <c:numRef>
              <c:f>'Analyse des résultats'!$C$53:$C$54</c:f>
              <c:numCache>
                <c:formatCode>#,##0.00</c:formatCode>
                <c:ptCount val="2"/>
                <c:pt idx="0">
                  <c:v>446.8780487804878</c:v>
                </c:pt>
                <c:pt idx="1">
                  <c:v>410.32682926829267</c:v>
                </c:pt>
              </c:numCache>
            </c:numRef>
          </c:val>
          <c:extLst>
            <c:ext xmlns:c16="http://schemas.microsoft.com/office/drawing/2014/chart" uri="{C3380CC4-5D6E-409C-BE32-E72D297353CC}">
              <c16:uniqueId val="{00000000-7C91-4435-B3A3-D67AE68FD4A2}"/>
            </c:ext>
          </c:extLst>
        </c:ser>
        <c:ser>
          <c:idx val="1"/>
          <c:order val="1"/>
          <c:tx>
            <c:strRef>
              <c:f>'Analyse des résultats'!$D$51</c:f>
              <c:strCache>
                <c:ptCount val="1"/>
                <c:pt idx="0">
                  <c:v>Soutiens</c:v>
                </c:pt>
              </c:strCache>
            </c:strRef>
          </c:tx>
          <c:spPr>
            <a:solidFill>
              <a:schemeClr val="accent6"/>
            </a:solidFill>
            <a:ln w="44450" cap="flat" cmpd="sng" algn="ctr">
              <a:solidFill>
                <a:schemeClr val="accent5">
                  <a:lumMod val="50000"/>
                </a:schemeClr>
              </a:solidFill>
              <a:miter lim="800000"/>
            </a:ln>
            <a:effectLst/>
          </c:spPr>
          <c:invertIfNegative val="0"/>
          <c:dPt>
            <c:idx val="0"/>
            <c:invertIfNegative val="0"/>
            <c:bubble3D val="0"/>
            <c:spPr>
              <a:blipFill>
                <a:blip xmlns:r="http://schemas.openxmlformats.org/officeDocument/2006/relationships" r:embed="rId4"/>
                <a:stretch>
                  <a:fillRect/>
                </a:stretch>
              </a:blipFill>
              <a:ln w="44450" cap="flat" cmpd="sng" algn="ctr">
                <a:solidFill>
                  <a:schemeClr val="accent5">
                    <a:lumMod val="50000"/>
                  </a:schemeClr>
                </a:solidFill>
                <a:miter lim="800000"/>
              </a:ln>
              <a:effectLst/>
            </c:spPr>
            <c:extLst>
              <c:ext xmlns:c16="http://schemas.microsoft.com/office/drawing/2014/chart" uri="{C3380CC4-5D6E-409C-BE32-E72D297353CC}">
                <c16:uniqueId val="{00000000-6A60-4A07-87BF-E4F5B8D1E866}"/>
              </c:ext>
            </c:extLst>
          </c:dPt>
          <c:dPt>
            <c:idx val="1"/>
            <c:invertIfNegative val="0"/>
            <c:bubble3D val="0"/>
            <c:spPr>
              <a:blipFill>
                <a:blip xmlns:r="http://schemas.openxmlformats.org/officeDocument/2006/relationships" r:embed="rId4"/>
                <a:stretch>
                  <a:fillRect/>
                </a:stretch>
              </a:blipFill>
              <a:ln w="44450" cap="flat" cmpd="sng" algn="ctr">
                <a:solidFill>
                  <a:schemeClr val="accent5">
                    <a:lumMod val="50000"/>
                  </a:schemeClr>
                </a:solidFill>
                <a:miter lim="800000"/>
              </a:ln>
              <a:effectLst/>
            </c:spPr>
            <c:extLst>
              <c:ext xmlns:c16="http://schemas.microsoft.com/office/drawing/2014/chart" uri="{C3380CC4-5D6E-409C-BE32-E72D297353CC}">
                <c16:uniqueId val="{00000001-6A60-4A07-87BF-E4F5B8D1E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résultats'!$B$53:$B$54</c:f>
              <c:strCache>
                <c:ptCount val="2"/>
                <c:pt idx="0">
                  <c:v>Abonnements moyens</c:v>
                </c:pt>
                <c:pt idx="1">
                  <c:v>Abonnés moyens</c:v>
                </c:pt>
              </c:strCache>
            </c:strRef>
          </c:cat>
          <c:val>
            <c:numRef>
              <c:f>'Analyse des résultats'!$D$53:$D$54</c:f>
              <c:numCache>
                <c:formatCode>#,##0.00</c:formatCode>
                <c:ptCount val="2"/>
                <c:pt idx="0">
                  <c:v>560.21568627450984</c:v>
                </c:pt>
                <c:pt idx="1">
                  <c:v>377.10239651416123</c:v>
                </c:pt>
              </c:numCache>
            </c:numRef>
          </c:val>
          <c:extLst>
            <c:ext xmlns:c16="http://schemas.microsoft.com/office/drawing/2014/chart" uri="{C3380CC4-5D6E-409C-BE32-E72D297353CC}">
              <c16:uniqueId val="{00000001-7C91-4435-B3A3-D67AE68FD4A2}"/>
            </c:ext>
          </c:extLst>
        </c:ser>
        <c:ser>
          <c:idx val="2"/>
          <c:order val="2"/>
          <c:tx>
            <c:strRef>
              <c:f>'Analyse des résultats'!$E$51</c:f>
              <c:strCache>
                <c:ptCount val="1"/>
                <c:pt idx="0">
                  <c:v>Neutres</c:v>
                </c:pt>
              </c:strCache>
            </c:strRef>
          </c:tx>
          <c:spPr>
            <a:solidFill>
              <a:schemeClr val="tx2">
                <a:lumMod val="20000"/>
                <a:lumOff val="80000"/>
              </a:schemeClr>
            </a:solidFill>
            <a:ln w="44450" cap="flat" cmpd="sng" algn="ctr">
              <a:solidFill>
                <a:srgbClr val="FFC000"/>
              </a:solidFill>
              <a:miter lim="800000"/>
            </a:ln>
            <a:effectLst/>
          </c:spPr>
          <c:invertIfNegative val="0"/>
          <c:dPt>
            <c:idx val="0"/>
            <c:invertIfNegative val="0"/>
            <c:bubble3D val="0"/>
            <c:spPr>
              <a:blipFill>
                <a:blip xmlns:r="http://schemas.openxmlformats.org/officeDocument/2006/relationships" r:embed="rId5"/>
                <a:stretch>
                  <a:fillRect/>
                </a:stretch>
              </a:blipFill>
              <a:ln w="44450" cap="flat" cmpd="sng" algn="ctr">
                <a:solidFill>
                  <a:srgbClr val="FFC000"/>
                </a:solidFill>
                <a:miter lim="800000"/>
              </a:ln>
              <a:effectLst/>
            </c:spPr>
            <c:extLst>
              <c:ext xmlns:c16="http://schemas.microsoft.com/office/drawing/2014/chart" uri="{C3380CC4-5D6E-409C-BE32-E72D297353CC}">
                <c16:uniqueId val="{00000004-6A60-4A07-87BF-E4F5B8D1E866}"/>
              </c:ext>
            </c:extLst>
          </c:dPt>
          <c:dPt>
            <c:idx val="1"/>
            <c:invertIfNegative val="0"/>
            <c:bubble3D val="0"/>
            <c:spPr>
              <a:blipFill>
                <a:blip xmlns:r="http://schemas.openxmlformats.org/officeDocument/2006/relationships" r:embed="rId5"/>
                <a:stretch>
                  <a:fillRect/>
                </a:stretch>
              </a:blipFill>
              <a:ln w="44450" cap="flat" cmpd="sng" algn="ctr">
                <a:solidFill>
                  <a:srgbClr val="FFC000"/>
                </a:solidFill>
                <a:miter lim="800000"/>
              </a:ln>
              <a:effectLst/>
            </c:spPr>
            <c:extLst>
              <c:ext xmlns:c16="http://schemas.microsoft.com/office/drawing/2014/chart" uri="{C3380CC4-5D6E-409C-BE32-E72D297353CC}">
                <c16:uniqueId val="{00000005-6A60-4A07-87BF-E4F5B8D1E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résultats'!$B$53:$B$54</c:f>
              <c:strCache>
                <c:ptCount val="2"/>
                <c:pt idx="0">
                  <c:v>Abonnements moyens</c:v>
                </c:pt>
                <c:pt idx="1">
                  <c:v>Abonnés moyens</c:v>
                </c:pt>
              </c:strCache>
            </c:strRef>
          </c:cat>
          <c:val>
            <c:numRef>
              <c:f>'Analyse des résultats'!$E$53:$E$54</c:f>
              <c:numCache>
                <c:formatCode>#,##0.00</c:formatCode>
                <c:ptCount val="2"/>
                <c:pt idx="0">
                  <c:v>445.20833333333331</c:v>
                </c:pt>
                <c:pt idx="1">
                  <c:v>358.40425531914894</c:v>
                </c:pt>
              </c:numCache>
            </c:numRef>
          </c:val>
          <c:extLst>
            <c:ext xmlns:c16="http://schemas.microsoft.com/office/drawing/2014/chart" uri="{C3380CC4-5D6E-409C-BE32-E72D297353CC}">
              <c16:uniqueId val="{00000002-7C91-4435-B3A3-D67AE68FD4A2}"/>
            </c:ext>
          </c:extLst>
        </c:ser>
        <c:dLbls>
          <c:dLblPos val="outEnd"/>
          <c:showLegendKey val="0"/>
          <c:showVal val="1"/>
          <c:showCatName val="0"/>
          <c:showSerName val="0"/>
          <c:showPercent val="0"/>
          <c:showBubbleSize val="0"/>
        </c:dLbls>
        <c:gapWidth val="80"/>
        <c:overlap val="-6"/>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Rapport</a:t>
            </a:r>
            <a:r>
              <a:rPr lang="fr-FR" sz="1600" baseline="0"/>
              <a:t> Abonnés/Abonnements moyen par comptes</a:t>
            </a:r>
            <a:br>
              <a:rPr lang="fr-FR" sz="1600" baseline="0"/>
            </a:br>
            <a:r>
              <a:rPr lang="fr-FR" sz="1600" baseline="0"/>
              <a:t>(Envoyé Spécial n=711)</a:t>
            </a:r>
            <a:endParaRPr lang="fr-FR" sz="1600"/>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'Analyse des résultats'!$C$51</c:f>
              <c:strCache>
                <c:ptCount val="1"/>
                <c:pt idx="0">
                  <c:v>Critiques</c:v>
                </c:pt>
              </c:strCache>
            </c:strRef>
          </c:tx>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w="44450">
                <a:solidFill>
                  <a:srgbClr val="C00000"/>
                </a:solidFill>
              </a:ln>
              <a:effectLst/>
            </c:spPr>
            <c:extLst>
              <c:ext xmlns:c16="http://schemas.microsoft.com/office/drawing/2014/chart" uri="{C3380CC4-5D6E-409C-BE32-E72D297353CC}">
                <c16:uniqueId val="{00000003-37AB-49A3-B58D-61513641DB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résultats'!$B$55</c:f>
              <c:strCache>
                <c:ptCount val="1"/>
                <c:pt idx="0">
                  <c:v>Ratios moyens</c:v>
                </c:pt>
              </c:strCache>
            </c:strRef>
          </c:cat>
          <c:val>
            <c:numRef>
              <c:f>'Analyse des résultats'!$C$55</c:f>
              <c:numCache>
                <c:formatCode>#,##0.00</c:formatCode>
                <c:ptCount val="1"/>
                <c:pt idx="0">
                  <c:v>1.0871506747876885</c:v>
                </c:pt>
              </c:numCache>
            </c:numRef>
          </c:val>
          <c:extLst>
            <c:ext xmlns:c16="http://schemas.microsoft.com/office/drawing/2014/chart" uri="{C3380CC4-5D6E-409C-BE32-E72D297353CC}">
              <c16:uniqueId val="{00000000-37AB-49A3-B58D-61513641DB76}"/>
            </c:ext>
          </c:extLst>
        </c:ser>
        <c:ser>
          <c:idx val="1"/>
          <c:order val="1"/>
          <c:tx>
            <c:strRef>
              <c:f>'Analyse des résultats'!$D$51</c:f>
              <c:strCache>
                <c:ptCount val="1"/>
                <c:pt idx="0">
                  <c:v>Soutiens</c:v>
                </c:pt>
              </c:strCache>
            </c:strRef>
          </c:tx>
          <c:spPr>
            <a:blipFill>
              <a:blip xmlns:r="http://schemas.openxmlformats.org/officeDocument/2006/relationships" r:embed="rId4"/>
              <a:stretch>
                <a:fillRect/>
              </a:stretch>
            </a:blipFill>
            <a:ln w="44450">
              <a:solidFill>
                <a:schemeClr val="accent5">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résultats'!$B$55</c:f>
              <c:strCache>
                <c:ptCount val="1"/>
                <c:pt idx="0">
                  <c:v>Ratios moyens</c:v>
                </c:pt>
              </c:strCache>
            </c:strRef>
          </c:cat>
          <c:val>
            <c:numRef>
              <c:f>'Analyse des résultats'!$D$55</c:f>
              <c:numCache>
                <c:formatCode>#,##0.00</c:formatCode>
                <c:ptCount val="1"/>
                <c:pt idx="0">
                  <c:v>0.73244028456243493</c:v>
                </c:pt>
              </c:numCache>
            </c:numRef>
          </c:val>
          <c:extLst>
            <c:ext xmlns:c16="http://schemas.microsoft.com/office/drawing/2014/chart" uri="{C3380CC4-5D6E-409C-BE32-E72D297353CC}">
              <c16:uniqueId val="{00000001-37AB-49A3-B58D-61513641DB76}"/>
            </c:ext>
          </c:extLst>
        </c:ser>
        <c:ser>
          <c:idx val="2"/>
          <c:order val="2"/>
          <c:tx>
            <c:strRef>
              <c:f>'Analyse des résultats'!$E$51</c:f>
              <c:strCache>
                <c:ptCount val="1"/>
                <c:pt idx="0">
                  <c:v>Neutres</c:v>
                </c:pt>
              </c:strCache>
            </c:strRef>
          </c:tx>
          <c:spPr>
            <a:solidFill>
              <a:schemeClr val="accent3"/>
            </a:solidFill>
            <a:ln>
              <a:solidFill>
                <a:schemeClr val="tx2">
                  <a:lumMod val="40000"/>
                  <a:lumOff val="60000"/>
                </a:schemeClr>
              </a:solidFill>
            </a:ln>
            <a:effectLst/>
          </c:spPr>
          <c:invertIfNegative val="0"/>
          <c:dPt>
            <c:idx val="0"/>
            <c:invertIfNegative val="0"/>
            <c:bubble3D val="0"/>
            <c:spPr>
              <a:blipFill>
                <a:blip xmlns:r="http://schemas.openxmlformats.org/officeDocument/2006/relationships" r:embed="rId5"/>
                <a:stretch>
                  <a:fillRect/>
                </a:stretch>
              </a:blipFill>
              <a:ln w="44450">
                <a:solidFill>
                  <a:schemeClr val="accent4"/>
                </a:solidFill>
              </a:ln>
              <a:effectLst/>
            </c:spPr>
            <c:extLst>
              <c:ext xmlns:c16="http://schemas.microsoft.com/office/drawing/2014/chart" uri="{C3380CC4-5D6E-409C-BE32-E72D297353CC}">
                <c16:uniqueId val="{00000004-37AB-49A3-B58D-61513641DB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résultats'!$B$55</c:f>
              <c:strCache>
                <c:ptCount val="1"/>
                <c:pt idx="0">
                  <c:v>Ratios moyens</c:v>
                </c:pt>
              </c:strCache>
            </c:strRef>
          </c:cat>
          <c:val>
            <c:numRef>
              <c:f>'Analyse des résultats'!$E$55</c:f>
              <c:numCache>
                <c:formatCode>#,##0.00</c:formatCode>
                <c:ptCount val="1"/>
                <c:pt idx="0">
                  <c:v>0.60634536164053154</c:v>
                </c:pt>
              </c:numCache>
            </c:numRef>
          </c:val>
          <c:extLst>
            <c:ext xmlns:c16="http://schemas.microsoft.com/office/drawing/2014/chart" uri="{C3380CC4-5D6E-409C-BE32-E72D297353CC}">
              <c16:uniqueId val="{00000002-37AB-49A3-B58D-61513641DB76}"/>
            </c:ext>
          </c:extLst>
        </c:ser>
        <c:dLbls>
          <c:dLblPos val="outEnd"/>
          <c:showLegendKey val="0"/>
          <c:showVal val="1"/>
          <c:showCatName val="0"/>
          <c:showSerName val="0"/>
          <c:showPercent val="0"/>
          <c:showBubbleSize val="0"/>
        </c:dLbls>
        <c:gapWidth val="160"/>
        <c:overlap val="-8"/>
        <c:axId val="361831392"/>
        <c:axId val="361831808"/>
      </c:barChart>
      <c:catAx>
        <c:axId val="361831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1831808"/>
        <c:crosses val="autoZero"/>
        <c:auto val="1"/>
        <c:lblAlgn val="ctr"/>
        <c:lblOffset val="100"/>
        <c:noMultiLvlLbl val="0"/>
      </c:catAx>
      <c:valAx>
        <c:axId val="361831808"/>
        <c:scaling>
          <c:orientation val="minMax"/>
          <c:max val="2"/>
        </c:scaling>
        <c:delete val="0"/>
        <c:axPos val="b"/>
        <c:majorGridlines>
          <c:spPr>
            <a:ln w="9525" cap="flat" cmpd="sng" algn="ctr">
              <a:solidFill>
                <a:srgbClr val="C00000">
                  <a:alpha val="2000"/>
                </a:srgbClr>
              </a:solidFill>
              <a:round/>
            </a:ln>
            <a:effectLst>
              <a:glow>
                <a:schemeClr val="accent1">
                  <a:alpha val="0"/>
                </a:schemeClr>
              </a:glow>
              <a:outerShdw blurRad="50800" dist="50800" dir="5400000" algn="ctr" rotWithShape="0">
                <a:srgbClr val="000000">
                  <a:alpha val="0"/>
                </a:srgbClr>
              </a:outerShdw>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1831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fr-FR"/>
              <a:t>Tweets moyens par comptes</a:t>
            </a:r>
          </a:p>
          <a:p>
            <a:pPr>
              <a:defRPr/>
            </a:pPr>
            <a:r>
              <a:rPr lang="fr-FR"/>
              <a:t>Envoyé Spécial</a:t>
            </a:r>
            <a:r>
              <a:rPr lang="fr-FR" baseline="0"/>
              <a:t> </a:t>
            </a:r>
            <a:r>
              <a:rPr lang="fr-FR"/>
              <a:t>(n=716)</a:t>
            </a:r>
          </a:p>
        </c:rich>
      </c:tx>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'Analyse des résultats'!$B$52</c:f>
              <c:strCache>
                <c:ptCount val="1"/>
                <c:pt idx="0">
                  <c:v>Tweets moyens</c:v>
                </c:pt>
              </c:strCache>
            </c:strRef>
          </c:tx>
          <c:spPr>
            <a:solidFill>
              <a:srgbClr val="FF0000"/>
            </a:solidFill>
            <a:ln w="47625" cap="flat" cmpd="sng" algn="ctr">
              <a:solidFill>
                <a:srgbClr val="C00000"/>
              </a:solidFill>
              <a:miter lim="800000"/>
            </a:ln>
            <a:effectLst/>
          </c:spPr>
          <c:invertIfNegative val="0"/>
          <c:dPt>
            <c:idx val="0"/>
            <c:invertIfNegative val="0"/>
            <c:bubble3D val="0"/>
            <c:spPr>
              <a:blipFill>
                <a:blip xmlns:r="http://schemas.openxmlformats.org/officeDocument/2006/relationships" r:embed="rId4"/>
                <a:stretch>
                  <a:fillRect/>
                </a:stretch>
              </a:blipFill>
              <a:ln w="47625" cap="flat" cmpd="sng" algn="ctr">
                <a:solidFill>
                  <a:srgbClr val="C00000"/>
                </a:solidFill>
                <a:miter lim="800000"/>
              </a:ln>
              <a:effectLst/>
            </c:spPr>
            <c:extLst>
              <c:ext xmlns:c16="http://schemas.microsoft.com/office/drawing/2014/chart" uri="{C3380CC4-5D6E-409C-BE32-E72D297353CC}">
                <c16:uniqueId val="{00000004-57A2-49C3-AEDB-812A0E4E69D9}"/>
              </c:ext>
            </c:extLst>
          </c:dPt>
          <c:dPt>
            <c:idx val="1"/>
            <c:invertIfNegative val="0"/>
            <c:bubble3D val="0"/>
            <c:spPr>
              <a:blipFill>
                <a:blip xmlns:r="http://schemas.openxmlformats.org/officeDocument/2006/relationships" r:embed="rId5"/>
                <a:stretch>
                  <a:fillRect/>
                </a:stretch>
              </a:blipFill>
              <a:ln w="47625" cap="flat" cmpd="sng" algn="ctr">
                <a:solidFill>
                  <a:srgbClr val="4472C4">
                    <a:lumMod val="50000"/>
                  </a:srgbClr>
                </a:solidFill>
                <a:miter lim="800000"/>
              </a:ln>
              <a:effectLst/>
            </c:spPr>
            <c:extLst>
              <c:ext xmlns:c16="http://schemas.microsoft.com/office/drawing/2014/chart" uri="{C3380CC4-5D6E-409C-BE32-E72D297353CC}">
                <c16:uniqueId val="{00000006-4639-4073-A68D-8529F7CCE9D9}"/>
              </c:ext>
            </c:extLst>
          </c:dPt>
          <c:dPt>
            <c:idx val="2"/>
            <c:invertIfNegative val="0"/>
            <c:bubble3D val="0"/>
            <c:spPr>
              <a:blipFill>
                <a:blip xmlns:r="http://schemas.openxmlformats.org/officeDocument/2006/relationships" r:embed="rId6"/>
                <a:stretch>
                  <a:fillRect/>
                </a:stretch>
              </a:blipFill>
              <a:ln w="47625" cap="flat" cmpd="sng" algn="ctr">
                <a:solidFill>
                  <a:srgbClr val="FFC000"/>
                </a:solidFill>
                <a:miter lim="800000"/>
              </a:ln>
              <a:effectLst/>
            </c:spPr>
            <c:extLst>
              <c:ext xmlns:c16="http://schemas.microsoft.com/office/drawing/2014/chart" uri="{C3380CC4-5D6E-409C-BE32-E72D297353CC}">
                <c16:uniqueId val="{0000000B-4639-4073-A68D-8529F7CCE9D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résultats'!$C$51:$E$51</c:f>
              <c:strCache>
                <c:ptCount val="3"/>
                <c:pt idx="0">
                  <c:v>Critiques</c:v>
                </c:pt>
                <c:pt idx="1">
                  <c:v>Soutiens</c:v>
                </c:pt>
                <c:pt idx="2">
                  <c:v>Neutres</c:v>
                </c:pt>
              </c:strCache>
            </c:strRef>
          </c:cat>
          <c:val>
            <c:numRef>
              <c:f>'Analyse des résultats'!$C$52:$E$52</c:f>
              <c:numCache>
                <c:formatCode>#,##0.00</c:formatCode>
                <c:ptCount val="3"/>
                <c:pt idx="0">
                  <c:v>8273.286407766991</c:v>
                </c:pt>
                <c:pt idx="1">
                  <c:v>11153.178649237472</c:v>
                </c:pt>
                <c:pt idx="2">
                  <c:v>8469.9791666666661</c:v>
                </c:pt>
              </c:numCache>
            </c:numRef>
          </c:val>
          <c:extLst>
            <c:ext xmlns:c16="http://schemas.microsoft.com/office/drawing/2014/chart" uri="{C3380CC4-5D6E-409C-BE32-E72D297353CC}">
              <c16:uniqueId val="{00000000-7C91-4435-B3A3-D67AE68FD4A2}"/>
            </c:ext>
          </c:extLst>
        </c:ser>
        <c:dLbls>
          <c:dLblPos val="outEnd"/>
          <c:showLegendKey val="0"/>
          <c:showVal val="1"/>
          <c:showCatName val="0"/>
          <c:showSerName val="0"/>
          <c:showPercent val="0"/>
          <c:showBubbleSize val="0"/>
        </c:dLbls>
        <c:gapWidth val="4"/>
        <c:overlap val="20"/>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i="0" u="none" strike="noStrike" cap="none" baseline="0">
                <a:effectLst/>
              </a:rPr>
              <a:t>% </a:t>
            </a:r>
            <a:r>
              <a:rPr lang="fr-FR" sz="1200" b="1"/>
              <a:t>Comptes "critiques" potentiellement</a:t>
            </a:r>
            <a:r>
              <a:rPr lang="fr-FR" sz="1200" b="1" baseline="0"/>
              <a:t> douteux </a:t>
            </a:r>
            <a:r>
              <a:rPr lang="fr-FR" sz="1200" baseline="0"/>
              <a:t>(critères larges)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blipFill>
              <a:blip xmlns:r="http://schemas.openxmlformats.org/officeDocument/2006/relationships" r:embed="rId4"/>
              <a:stretch>
                <a:fillRect/>
              </a:stretch>
            </a:blipFill>
            <a:ln w="44450" cap="flat" cmpd="sng" algn="ctr">
              <a:solidFill>
                <a:srgbClr val="C00000"/>
              </a:solidFill>
              <a:miter lim="800000"/>
            </a:ln>
            <a:effectLst/>
          </c:spPr>
          <c:invertIfNegative val="0"/>
          <c:dPt>
            <c:idx val="2"/>
            <c:invertIfNegative val="0"/>
            <c:bubble3D val="0"/>
            <c:spPr>
              <a:blipFill>
                <a:blip xmlns:r="http://schemas.openxmlformats.org/officeDocument/2006/relationships" r:embed="rId4"/>
                <a:stretch>
                  <a:fillRect/>
                </a:stretch>
              </a:blipFill>
              <a:ln w="44450" cap="flat" cmpd="sng" algn="ctr">
                <a:solidFill>
                  <a:srgbClr val="C00000"/>
                </a:solidFill>
                <a:miter lim="800000"/>
              </a:ln>
              <a:effectLst/>
            </c:spPr>
            <c:extLst>
              <c:ext xmlns:c16="http://schemas.microsoft.com/office/drawing/2014/chart" uri="{C3380CC4-5D6E-409C-BE32-E72D297353CC}">
                <c16:uniqueId val="{00000001-AAA3-4756-9BD4-F7C69BC5A4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résultats'!$B$60,'Analyse des résultats'!$B$62:$B$63)</c:f>
              <c:strCache>
                <c:ptCount val="3"/>
                <c:pt idx="0">
                  <c:v>Comptes avec &lt;100 tweets</c:v>
                </c:pt>
                <c:pt idx="1">
                  <c:v>Comptes avec &lt;100 abonnés</c:v>
                </c:pt>
                <c:pt idx="2">
                  <c:v>Comptes avec &lt;0,5 ratio</c:v>
                </c:pt>
              </c:strCache>
            </c:strRef>
          </c:cat>
          <c:val>
            <c:numRef>
              <c:f>('Analyse des résultats'!$C$60,'Analyse des résultats'!$C$62:$C$63)</c:f>
              <c:numCache>
                <c:formatCode>0.00%</c:formatCode>
                <c:ptCount val="3"/>
                <c:pt idx="0">
                  <c:v>5.3658536585365853E-2</c:v>
                </c:pt>
                <c:pt idx="1">
                  <c:v>0.43414634146341463</c:v>
                </c:pt>
                <c:pt idx="2">
                  <c:v>0.4682926829268293</c:v>
                </c:pt>
              </c:numCache>
            </c:numRef>
          </c:val>
          <c:extLst>
            <c:ext xmlns:c16="http://schemas.microsoft.com/office/drawing/2014/chart" uri="{C3380CC4-5D6E-409C-BE32-E72D297353CC}">
              <c16:uniqueId val="{00000000-7C91-4435-B3A3-D67AE68FD4A2}"/>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0"/>
        <c:axPos val="l"/>
        <c:majorGridlines>
          <c:spPr>
            <a:ln w="9525">
              <a:solidFill>
                <a:srgbClr val="70AD47">
                  <a:lumMod val="75000"/>
                  <a:alpha val="0"/>
                </a:srgbClr>
              </a:solidFill>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fr-FR" sz="1200" b="1" i="0" u="none" strike="noStrike" cap="none" baseline="0">
                <a:effectLst/>
              </a:rPr>
              <a:t>% </a:t>
            </a:r>
            <a:r>
              <a:rPr lang="fr-FR" sz="1200" b="1"/>
              <a:t>Comptes "soutiens" potentiellement</a:t>
            </a:r>
            <a:r>
              <a:rPr lang="fr-FR" sz="1200" b="1" baseline="0"/>
              <a:t> douteux </a:t>
            </a:r>
            <a:r>
              <a:rPr lang="fr-FR" sz="1200" baseline="0"/>
              <a:t>(critères larges)</a:t>
            </a: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938062458958639E-2"/>
          <c:y val="0.15773514265998878"/>
          <c:w val="0.93335586607916154"/>
          <c:h val="0.70847059381898669"/>
        </c:manualLayout>
      </c:layout>
      <c:barChart>
        <c:barDir val="col"/>
        <c:grouping val="clustered"/>
        <c:varyColors val="0"/>
        <c:ser>
          <c:idx val="0"/>
          <c:order val="0"/>
          <c:tx>
            <c:strRef>
              <c:f>'Analyse des résultats'!$D$59</c:f>
              <c:strCache>
                <c:ptCount val="1"/>
                <c:pt idx="0">
                  <c:v>Soutiens</c:v>
                </c:pt>
              </c:strCache>
            </c:strRef>
          </c:tx>
          <c:spPr>
            <a:solidFill>
              <a:srgbClr val="70AD47"/>
            </a:solidFill>
            <a:ln w="44450" cap="flat" cmpd="sng" algn="ctr">
              <a:solidFill>
                <a:srgbClr val="4472C4">
                  <a:lumMod val="50000"/>
                </a:srgbClr>
              </a:solidFill>
              <a:miter lim="800000"/>
            </a:ln>
            <a:effectLst/>
          </c:spPr>
          <c:invertIfNegative val="0"/>
          <c:dPt>
            <c:idx val="0"/>
            <c:invertIfNegative val="0"/>
            <c:bubble3D val="0"/>
            <c:spPr>
              <a:blipFill>
                <a:blip xmlns:r="http://schemas.openxmlformats.org/officeDocument/2006/relationships" r:embed="rId4"/>
                <a:stretch>
                  <a:fillRect/>
                </a:stretch>
              </a:blipFill>
              <a:ln w="44450" cap="flat" cmpd="sng" algn="ctr">
                <a:solidFill>
                  <a:srgbClr val="4472C4">
                    <a:lumMod val="50000"/>
                  </a:srgbClr>
                </a:solidFill>
                <a:miter lim="800000"/>
              </a:ln>
              <a:effectLst/>
            </c:spPr>
            <c:extLst>
              <c:ext xmlns:c16="http://schemas.microsoft.com/office/drawing/2014/chart" uri="{C3380CC4-5D6E-409C-BE32-E72D297353CC}">
                <c16:uniqueId val="{00000001-3D7C-4E36-8AFB-6180B9DCAE0E}"/>
              </c:ext>
            </c:extLst>
          </c:dPt>
          <c:dPt>
            <c:idx val="1"/>
            <c:invertIfNegative val="0"/>
            <c:bubble3D val="0"/>
            <c:spPr>
              <a:blipFill>
                <a:blip xmlns:r="http://schemas.openxmlformats.org/officeDocument/2006/relationships" r:embed="rId4"/>
                <a:stretch>
                  <a:fillRect/>
                </a:stretch>
              </a:blipFill>
              <a:ln w="44450" cap="flat" cmpd="sng" algn="ctr">
                <a:solidFill>
                  <a:srgbClr val="4472C4">
                    <a:lumMod val="50000"/>
                  </a:srgbClr>
                </a:solidFill>
                <a:miter lim="800000"/>
              </a:ln>
              <a:effectLst/>
            </c:spPr>
            <c:extLst>
              <c:ext xmlns:c16="http://schemas.microsoft.com/office/drawing/2014/chart" uri="{C3380CC4-5D6E-409C-BE32-E72D297353CC}">
                <c16:uniqueId val="{00000000-3D7C-4E36-8AFB-6180B9DCAE0E}"/>
              </c:ext>
            </c:extLst>
          </c:dPt>
          <c:dPt>
            <c:idx val="2"/>
            <c:invertIfNegative val="0"/>
            <c:bubble3D val="0"/>
            <c:spPr>
              <a:blipFill>
                <a:blip xmlns:r="http://schemas.openxmlformats.org/officeDocument/2006/relationships" r:embed="rId4"/>
                <a:stretch>
                  <a:fillRect/>
                </a:stretch>
              </a:blipFill>
              <a:ln w="44450" cap="flat" cmpd="sng" algn="ctr">
                <a:solidFill>
                  <a:srgbClr val="4472C4">
                    <a:lumMod val="50000"/>
                  </a:srgbClr>
                </a:solidFill>
                <a:miter lim="800000"/>
              </a:ln>
              <a:effectLst/>
            </c:spPr>
            <c:extLst>
              <c:ext xmlns:c16="http://schemas.microsoft.com/office/drawing/2014/chart" uri="{C3380CC4-5D6E-409C-BE32-E72D297353CC}">
                <c16:uniqueId val="{00000002-3D7C-4E36-8AFB-6180B9DCAE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('Analyse des résultats'!$B$60,'Analyse des résultats'!$B$62:$B$63)</c:f>
              <c:strCache>
                <c:ptCount val="3"/>
                <c:pt idx="0">
                  <c:v>Comptes avec &lt;100 tweets</c:v>
                </c:pt>
                <c:pt idx="1">
                  <c:v>Comptes avec &lt;100 abonnés</c:v>
                </c:pt>
                <c:pt idx="2">
                  <c:v>Comptes avec &lt;0,5 ratio</c:v>
                </c:pt>
              </c:strCache>
            </c:strRef>
          </c:cat>
          <c:val>
            <c:numRef>
              <c:f>('Analyse des résultats'!$D$60,'Analyse des résultats'!$D$62:$D$63)</c:f>
              <c:numCache>
                <c:formatCode>0.00%</c:formatCode>
                <c:ptCount val="3"/>
                <c:pt idx="0">
                  <c:v>0.1111111111111111</c:v>
                </c:pt>
                <c:pt idx="1">
                  <c:v>0.60784313725490191</c:v>
                </c:pt>
                <c:pt idx="2">
                  <c:v>0.63834422657952072</c:v>
                </c:pt>
              </c:numCache>
            </c:numRef>
          </c:val>
          <c:extLst>
            <c:ext xmlns:c16="http://schemas.microsoft.com/office/drawing/2014/chart" uri="{C3380CC4-5D6E-409C-BE32-E72D297353CC}">
              <c16:uniqueId val="{00000000-5012-4274-8CA5-6D1B079C3EDE}"/>
            </c:ext>
          </c:extLst>
        </c:ser>
        <c:dLbls>
          <c:dLblPos val="outEnd"/>
          <c:showLegendKey val="0"/>
          <c:showVal val="1"/>
          <c:showCatName val="0"/>
          <c:showSerName val="0"/>
          <c:showPercent val="0"/>
          <c:showBubbleSize val="0"/>
        </c:dLbls>
        <c:gapWidth val="100"/>
        <c:overlap val="-35"/>
        <c:axId val="361823488"/>
        <c:axId val="361823904"/>
      </c:barChart>
      <c:catAx>
        <c:axId val="36182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361823904"/>
        <c:crosses val="autoZero"/>
        <c:auto val="1"/>
        <c:lblAlgn val="ctr"/>
        <c:lblOffset val="100"/>
        <c:noMultiLvlLbl val="0"/>
      </c:catAx>
      <c:valAx>
        <c:axId val="361823904"/>
        <c:scaling>
          <c:orientation val="minMax"/>
          <c:max val="1"/>
        </c:scaling>
        <c:delete val="1"/>
        <c:axPos val="l"/>
        <c:majorGridlines>
          <c:spPr>
            <a:ln w="9525">
              <a:solidFill>
                <a:srgbClr val="70AD47">
                  <a:lumMod val="75000"/>
                  <a:alpha val="0"/>
                </a:srgbClr>
              </a:solidFill>
            </a:ln>
            <a:effectLst/>
          </c:spPr>
        </c:majorGridlines>
        <c:numFmt formatCode="0%" sourceLinked="0"/>
        <c:majorTickMark val="none"/>
        <c:minorTickMark val="none"/>
        <c:tickLblPos val="nextTo"/>
        <c:crossAx val="36182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16" sel="2" val="0">
  <itemLst>
    <item val="Statistiques descriptives"/>
    <item val="Tableau des percentiles (Moyenne pondérée à x(Np))"/>
    <item val="Scattergrams"/>
  </itemLst>
</formControlPr>
</file>

<file path=xl/ctrlProps/ctrlProp10.xml><?xml version="1.0" encoding="utf-8"?>
<formControlPr xmlns="http://schemas.microsoft.com/office/spreadsheetml/2009/9/main" objectType="Drop" dropStyle="combo" dx="16" sel="1" val="0">
  <itemLst>
    <item val="Nuage de mots 1"/>
  </itemLst>
</formControlPr>
</file>

<file path=xl/ctrlProps/ctrlProp11.xml><?xml version="1.0" encoding="utf-8"?>
<formControlPr xmlns="http://schemas.microsoft.com/office/spreadsheetml/2009/9/main" objectType="Drop" dropStyle="combo" dx="16" sel="1" val="0">
  <itemLst>
    <item val="Nuage de mots 1"/>
  </itemLst>
</formControlPr>
</file>

<file path=xl/ctrlProps/ctrlProp12.xml><?xml version="1.0" encoding="utf-8"?>
<formControlPr xmlns="http://schemas.microsoft.com/office/spreadsheetml/2009/9/main" objectType="Drop" dropStyle="combo" dx="16" sel="1" val="0">
  <itemLst>
    <item val="Nuage de mots 1"/>
  </itemLst>
</formControlPr>
</file>

<file path=xl/ctrlProps/ctrlProp13.xml><?xml version="1.0" encoding="utf-8"?>
<formControlPr xmlns="http://schemas.microsoft.com/office/spreadsheetml/2009/9/main" objectType="Drop" dropStyle="combo" dx="16" sel="1" val="0">
  <itemLst>
    <item val="Nuage de mots 1"/>
  </itemLst>
</formControlPr>
</file>

<file path=xl/ctrlProps/ctrlProp14.xml><?xml version="1.0" encoding="utf-8"?>
<formControlPr xmlns="http://schemas.microsoft.com/office/spreadsheetml/2009/9/main" objectType="Drop" dropStyle="combo" dx="16" sel="1" val="0">
  <itemLst>
    <item val="Nuage de mots 1"/>
  </itemLst>
</formControlPr>
</file>

<file path=xl/ctrlProps/ctrlProp15.xml><?xml version="1.0" encoding="utf-8"?>
<formControlPr xmlns="http://schemas.microsoft.com/office/spreadsheetml/2009/9/main" objectType="Drop" dropStyle="combo" dx="16" sel="1" val="0">
  <itemLst>
    <item val="Nuage de mots 1"/>
  </itemLst>
</formControlPr>
</file>

<file path=xl/ctrlProps/ctrlProp16.xml><?xml version="1.0" encoding="utf-8"?>
<formControlPr xmlns="http://schemas.microsoft.com/office/spreadsheetml/2009/9/main" objectType="Drop" dropStyle="combo" dx="16" sel="1" val="0">
  <itemLst>
    <item val="Nuage de mots 1"/>
  </itemLst>
</formControlPr>
</file>

<file path=xl/ctrlProps/ctrlProp17.xml><?xml version="1.0" encoding="utf-8"?>
<formControlPr xmlns="http://schemas.microsoft.com/office/spreadsheetml/2009/9/main" objectType="Drop" dropStyle="combo" dx="16" sel="1" val="0">
  <itemLst>
    <item val="Nuage de mots 1"/>
  </itemLst>
</formControlPr>
</file>

<file path=xl/ctrlProps/ctrlProp18.xml><?xml version="1.0" encoding="utf-8"?>
<formControlPr xmlns="http://schemas.microsoft.com/office/spreadsheetml/2009/9/main" objectType="Drop" dropStyle="combo" dx="16" sel="1" val="0">
  <itemLst>
    <item val="Nuage de mots 1"/>
  </itemLst>
</formControlPr>
</file>

<file path=xl/ctrlProps/ctrlProp19.xml><?xml version="1.0" encoding="utf-8"?>
<formControlPr xmlns="http://schemas.microsoft.com/office/spreadsheetml/2009/9/main" objectType="Drop" dropStyle="combo" dx="16" sel="1" val="0">
  <itemLst>
    <item val="Nuage de mots 1"/>
  </itemLst>
</formControlPr>
</file>

<file path=xl/ctrlProps/ctrlProp2.xml><?xml version="1.0" encoding="utf-8"?>
<formControlPr xmlns="http://schemas.microsoft.com/office/spreadsheetml/2009/9/main" objectType="Drop" dropStyle="combo" dx="16" sel="1" val="0">
  <itemLst>
    <item val="Statistiques descriptives"/>
    <item val="Tableau des percentiles (Moyenne pondérée à x(Np))"/>
    <item val="Scattergrams"/>
  </itemLst>
</formControlPr>
</file>

<file path=xl/ctrlProps/ctrlProp20.xml><?xml version="1.0" encoding="utf-8"?>
<formControlPr xmlns="http://schemas.microsoft.com/office/spreadsheetml/2009/9/main" objectType="Drop" dropStyle="combo" dx="16" sel="1" val="0">
  <itemLst>
    <item val="Nuage de mots 1"/>
  </itemLst>
</formControlPr>
</file>

<file path=xl/ctrlProps/ctrlProp21.xml><?xml version="1.0" encoding="utf-8"?>
<formControlPr xmlns="http://schemas.microsoft.com/office/spreadsheetml/2009/9/main" objectType="Drop" dropStyle="combo" dx="16" sel="1" val="0">
  <itemLst>
    <item val="Nuage de mots 1"/>
  </itemLst>
</formControlPr>
</file>

<file path=xl/ctrlProps/ctrlProp3.xml><?xml version="1.0" encoding="utf-8"?>
<formControlPr xmlns="http://schemas.microsoft.com/office/spreadsheetml/2009/9/main" objectType="Drop" dropStyle="combo" dx="16" sel="1" val="0">
  <itemLst>
    <item val="Statistiques descriptives"/>
    <item val="Tableau des percentiles (Moyenne pondérée à x(Np))"/>
    <item val="Scattergrams"/>
  </itemLst>
</formControlPr>
</file>

<file path=xl/ctrlProps/ctrlProp4.xml><?xml version="1.0" encoding="utf-8"?>
<formControlPr xmlns="http://schemas.microsoft.com/office/spreadsheetml/2009/9/main" objectType="Drop" dropStyle="combo" dx="16" sel="1" val="0">
  <itemLst>
    <item val="Nuage de mots 1"/>
  </itemLst>
</formControlPr>
</file>

<file path=xl/ctrlProps/ctrlProp5.xml><?xml version="1.0" encoding="utf-8"?>
<formControlPr xmlns="http://schemas.microsoft.com/office/spreadsheetml/2009/9/main" objectType="Drop" dropStyle="combo" dx="16" sel="1" val="0">
  <itemLst>
    <item val="Nuage de mots 1"/>
  </itemLst>
</formControlPr>
</file>

<file path=xl/ctrlProps/ctrlProp6.xml><?xml version="1.0" encoding="utf-8"?>
<formControlPr xmlns="http://schemas.microsoft.com/office/spreadsheetml/2009/9/main" objectType="Drop" dropStyle="combo" dx="16" sel="1" val="0">
  <itemLst>
    <item val="Nuage de mots 1"/>
  </itemLst>
</formControlPr>
</file>

<file path=xl/ctrlProps/ctrlProp7.xml><?xml version="1.0" encoding="utf-8"?>
<formControlPr xmlns="http://schemas.microsoft.com/office/spreadsheetml/2009/9/main" objectType="Drop" dropStyle="combo" dx="16" sel="1" val="0">
  <itemLst>
    <item val="Nuage de mots 1"/>
  </itemLst>
</formControlPr>
</file>

<file path=xl/ctrlProps/ctrlProp8.xml><?xml version="1.0" encoding="utf-8"?>
<formControlPr xmlns="http://schemas.microsoft.com/office/spreadsheetml/2009/9/main" objectType="Drop" dropStyle="combo" dx="16" sel="1" val="0">
  <itemLst>
    <item val="Nuage de mots 1"/>
  </itemLst>
</formControlPr>
</file>

<file path=xl/ctrlProps/ctrlProp9.xml><?xml version="1.0" encoding="utf-8"?>
<formControlPr xmlns="http://schemas.microsoft.com/office/spreadsheetml/2009/9/main" objectType="Drop" dropStyle="combo" dx="16" sel="1" val="0">
  <itemLst>
    <item val="Nuage de mots 1"/>
  </itemLst>
</formControlPr>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image" Target="../media/image9.png"/><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2.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1.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6.xml"/><Relationship Id="rId30" Type="http://schemas.openxmlformats.org/officeDocument/2006/relationships/chart" Target="../charts/chart29.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1.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5</xdr:col>
      <xdr:colOff>2486</xdr:colOff>
      <xdr:row>325</xdr:row>
      <xdr:rowOff>171450</xdr:rowOff>
    </xdr:from>
    <xdr:to>
      <xdr:col>9</xdr:col>
      <xdr:colOff>1151974</xdr:colOff>
      <xdr:row>352</xdr:row>
      <xdr:rowOff>107950</xdr:rowOff>
    </xdr:to>
    <xdr:grpSp>
      <xdr:nvGrpSpPr>
        <xdr:cNvPr id="45" name="Wordcloud_Group1"/>
        <xdr:cNvGrpSpPr/>
      </xdr:nvGrpSpPr>
      <xdr:grpSpPr>
        <a:xfrm>
          <a:off x="6714810" y="64056185"/>
          <a:ext cx="5093958" cy="5080000"/>
          <a:chOff x="6486525" y="112166400"/>
          <a:chExt cx="5080000" cy="5080000"/>
        </a:xfrm>
      </xdr:grpSpPr>
      <xdr:sp macro="" textlink="">
        <xdr:nvSpPr>
          <xdr:cNvPr id="46" name="Wordcloud1"/>
          <xdr:cNvSpPr/>
        </xdr:nvSpPr>
        <xdr:spPr>
          <a:xfrm>
            <a:off x="6486525" y="1121664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47" name="Tag_10001"/>
          <xdr:cNvSpPr txBox="1"/>
        </xdr:nvSpPr>
        <xdr:spPr>
          <a:xfrm>
            <a:off x="7924800" y="114388900"/>
            <a:ext cx="220765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9A59A4"/>
                </a:solidFill>
                <a:effectLst>
                  <a:outerShdw blurRad="50800" dist="63500" dir="5400000" algn="ctr" rotWithShape="0">
                    <a:schemeClr val="tx1">
                      <a:alpha val="9000"/>
                    </a:schemeClr>
                  </a:outerShdw>
                </a:effectLst>
              </a:rPr>
              <a:t>Etudiant</a:t>
            </a:r>
          </a:p>
        </xdr:txBody>
      </xdr:sp>
      <xdr:sp macro="" textlink="">
        <xdr:nvSpPr>
          <xdr:cNvPr id="48" name="Tag_10002"/>
          <xdr:cNvSpPr txBox="1"/>
        </xdr:nvSpPr>
        <xdr:spPr>
          <a:xfrm>
            <a:off x="8128000" y="115023900"/>
            <a:ext cx="180216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9A59A4"/>
                </a:solidFill>
                <a:effectLst>
                  <a:outerShdw blurRad="50800" dist="63500" dir="5400000" algn="ctr" rotWithShape="0">
                    <a:schemeClr val="tx1">
                      <a:alpha val="9000"/>
                    </a:schemeClr>
                  </a:outerShdw>
                </a:effectLst>
              </a:rPr>
              <a:t>Auteur</a:t>
            </a:r>
          </a:p>
        </xdr:txBody>
      </xdr:sp>
      <xdr:sp macro="" textlink="">
        <xdr:nvSpPr>
          <xdr:cNvPr id="49" name="Tag_10003"/>
          <xdr:cNvSpPr txBox="1"/>
        </xdr:nvSpPr>
        <xdr:spPr>
          <a:xfrm>
            <a:off x="8267700" y="114020600"/>
            <a:ext cx="1533690"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EF5D65"/>
                </a:solidFill>
                <a:effectLst>
                  <a:outerShdw blurRad="50800" dist="63500" dir="5400000" algn="ctr" rotWithShape="0">
                    <a:schemeClr val="tx1">
                      <a:alpha val="9000"/>
                    </a:schemeClr>
                  </a:outerShdw>
                </a:effectLst>
              </a:rPr>
              <a:t>Professeur</a:t>
            </a:r>
          </a:p>
        </xdr:txBody>
      </xdr:sp>
      <xdr:sp macro="" textlink="">
        <xdr:nvSpPr>
          <xdr:cNvPr id="50" name="Tag_10004"/>
          <xdr:cNvSpPr txBox="1"/>
        </xdr:nvSpPr>
        <xdr:spPr>
          <a:xfrm>
            <a:off x="10134600" y="113944400"/>
            <a:ext cx="430138" cy="15261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ln w="2540">
                  <a:noFill/>
                </a:ln>
                <a:solidFill>
                  <a:srgbClr val="EF5D65"/>
                </a:solidFill>
                <a:effectLst>
                  <a:outerShdw blurRad="50800" dist="63500" dir="5400000" algn="ctr" rotWithShape="0">
                    <a:schemeClr val="tx1">
                      <a:alpha val="9000"/>
                    </a:schemeClr>
                  </a:outerShdw>
                </a:effectLst>
              </a:rPr>
              <a:t>journaliste</a:t>
            </a:r>
          </a:p>
        </xdr:txBody>
      </xdr:sp>
      <xdr:sp macro="" textlink="">
        <xdr:nvSpPr>
          <xdr:cNvPr id="51" name="Tag_10005"/>
          <xdr:cNvSpPr txBox="1"/>
        </xdr:nvSpPr>
        <xdr:spPr>
          <a:xfrm>
            <a:off x="7810500" y="113639600"/>
            <a:ext cx="1553952"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EF5D65"/>
                </a:solidFill>
                <a:effectLst>
                  <a:outerShdw blurRad="50800" dist="63500" dir="5400000" algn="ctr" rotWithShape="0">
                    <a:schemeClr val="tx1">
                      <a:alpha val="9000"/>
                    </a:schemeClr>
                  </a:outerShdw>
                </a:effectLst>
              </a:rPr>
              <a:t>Consultant</a:t>
            </a:r>
          </a:p>
        </xdr:txBody>
      </xdr:sp>
      <xdr:sp macro="" textlink="">
        <xdr:nvSpPr>
          <xdr:cNvPr id="52" name="Tag_10006"/>
          <xdr:cNvSpPr txBox="1"/>
        </xdr:nvSpPr>
        <xdr:spPr>
          <a:xfrm>
            <a:off x="7899400" y="115658900"/>
            <a:ext cx="2277418"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EF5D65"/>
                </a:solidFill>
                <a:effectLst>
                  <a:outerShdw blurRad="50800" dist="63500" dir="5400000" algn="ctr" rotWithShape="0">
                    <a:schemeClr val="tx1">
                      <a:alpha val="9000"/>
                    </a:schemeClr>
                  </a:outerShdw>
                </a:effectLst>
              </a:rPr>
              <a:t>Communication</a:t>
            </a:r>
          </a:p>
        </xdr:txBody>
      </xdr:sp>
      <xdr:sp macro="" textlink="">
        <xdr:nvSpPr>
          <xdr:cNvPr id="53" name="Tag_10007"/>
          <xdr:cNvSpPr txBox="1"/>
        </xdr:nvSpPr>
        <xdr:spPr>
          <a:xfrm>
            <a:off x="8039100" y="113271300"/>
            <a:ext cx="1982209"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EF5D65"/>
                </a:solidFill>
                <a:effectLst>
                  <a:outerShdw blurRad="50800" dist="63500" dir="5400000" algn="ctr" rotWithShape="0">
                    <a:schemeClr val="tx1">
                      <a:alpha val="9000"/>
                    </a:schemeClr>
                  </a:outerShdw>
                </a:effectLst>
              </a:rPr>
              <a:t>Aide-soignant</a:t>
            </a:r>
          </a:p>
        </xdr:txBody>
      </xdr:sp>
      <xdr:sp macro="" textlink="">
        <xdr:nvSpPr>
          <xdr:cNvPr id="54" name="Tag_10008"/>
          <xdr:cNvSpPr txBox="1"/>
        </xdr:nvSpPr>
        <xdr:spPr>
          <a:xfrm>
            <a:off x="7835900" y="114528600"/>
            <a:ext cx="78225" cy="27584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Rédactrice</a:t>
            </a:r>
          </a:p>
        </xdr:txBody>
      </xdr:sp>
      <xdr:sp macro="" textlink="">
        <xdr:nvSpPr>
          <xdr:cNvPr id="55" name="Tag_10009"/>
          <xdr:cNvSpPr txBox="1"/>
        </xdr:nvSpPr>
        <xdr:spPr>
          <a:xfrm>
            <a:off x="7747000" y="115023900"/>
            <a:ext cx="33842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Photographe</a:t>
            </a:r>
          </a:p>
        </xdr:txBody>
      </xdr:sp>
      <xdr:sp macro="" textlink="">
        <xdr:nvSpPr>
          <xdr:cNvPr id="56" name="Tag_10010"/>
          <xdr:cNvSpPr txBox="1"/>
        </xdr:nvSpPr>
        <xdr:spPr>
          <a:xfrm>
            <a:off x="7950200" y="114020600"/>
            <a:ext cx="23564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Musicien</a:t>
            </a:r>
          </a:p>
        </xdr:txBody>
      </xdr:sp>
      <xdr:sp macro="" textlink="">
        <xdr:nvSpPr>
          <xdr:cNvPr id="57" name="Tag_10011"/>
          <xdr:cNvSpPr txBox="1"/>
        </xdr:nvSpPr>
        <xdr:spPr>
          <a:xfrm>
            <a:off x="9575800" y="113715800"/>
            <a:ext cx="24359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Jeu vidéo</a:t>
            </a:r>
          </a:p>
        </xdr:txBody>
      </xdr:sp>
      <xdr:sp macro="" textlink="">
        <xdr:nvSpPr>
          <xdr:cNvPr id="58" name="Tag_10012"/>
          <xdr:cNvSpPr txBox="1"/>
        </xdr:nvSpPr>
        <xdr:spPr>
          <a:xfrm>
            <a:off x="7759700" y="114166952"/>
            <a:ext cx="78225" cy="8617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Ingénieur industrie électrornique</a:t>
            </a:r>
          </a:p>
        </xdr:txBody>
      </xdr:sp>
      <xdr:sp macro="" textlink="">
        <xdr:nvSpPr>
          <xdr:cNvPr id="59" name="Tag_10013"/>
          <xdr:cNvSpPr txBox="1"/>
        </xdr:nvSpPr>
        <xdr:spPr>
          <a:xfrm>
            <a:off x="9613900" y="113868200"/>
            <a:ext cx="66576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Ingénieur environnement</a:t>
            </a:r>
          </a:p>
        </xdr:txBody>
      </xdr:sp>
      <xdr:sp macro="" textlink="">
        <xdr:nvSpPr>
          <xdr:cNvPr id="60" name="Tag_10014"/>
          <xdr:cNvSpPr txBox="1"/>
        </xdr:nvSpPr>
        <xdr:spPr>
          <a:xfrm>
            <a:off x="7772400" y="115150900"/>
            <a:ext cx="2482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Ingénieur</a:t>
            </a:r>
          </a:p>
        </xdr:txBody>
      </xdr:sp>
      <xdr:sp macro="" textlink="">
        <xdr:nvSpPr>
          <xdr:cNvPr id="61" name="Tag_10015"/>
          <xdr:cNvSpPr txBox="1"/>
        </xdr:nvSpPr>
        <xdr:spPr>
          <a:xfrm>
            <a:off x="9436100" y="113626900"/>
            <a:ext cx="43909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Etudiant Histoire</a:t>
            </a:r>
          </a:p>
        </xdr:txBody>
      </xdr:sp>
      <xdr:sp macro="" textlink="">
        <xdr:nvSpPr>
          <xdr:cNvPr id="62" name="Tag_10016"/>
          <xdr:cNvSpPr txBox="1"/>
        </xdr:nvSpPr>
        <xdr:spPr>
          <a:xfrm>
            <a:off x="10058400" y="115150900"/>
            <a:ext cx="78225" cy="3668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Etudiant Droit</a:t>
            </a:r>
          </a:p>
        </xdr:txBody>
      </xdr:sp>
      <xdr:sp macro="" textlink="">
        <xdr:nvSpPr>
          <xdr:cNvPr id="63" name="Tag_10017"/>
          <xdr:cNvSpPr txBox="1"/>
        </xdr:nvSpPr>
        <xdr:spPr>
          <a:xfrm>
            <a:off x="7696200" y="114096800"/>
            <a:ext cx="51244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Etudiant Science Po</a:t>
            </a:r>
          </a:p>
        </xdr:txBody>
      </xdr:sp>
      <xdr:sp macro="" textlink="">
        <xdr:nvSpPr>
          <xdr:cNvPr id="64" name="Tag_10018"/>
          <xdr:cNvSpPr txBox="1"/>
        </xdr:nvSpPr>
        <xdr:spPr>
          <a:xfrm>
            <a:off x="7759700" y="115239800"/>
            <a:ext cx="3503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Entrepreneur</a:t>
            </a:r>
          </a:p>
        </xdr:txBody>
      </xdr:sp>
      <xdr:sp macro="" textlink="">
        <xdr:nvSpPr>
          <xdr:cNvPr id="65" name="Tag_10019"/>
          <xdr:cNvSpPr txBox="1"/>
        </xdr:nvSpPr>
        <xdr:spPr>
          <a:xfrm>
            <a:off x="9563100" y="113792000"/>
            <a:ext cx="6515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Directeur agence digitale</a:t>
            </a:r>
          </a:p>
        </xdr:txBody>
      </xdr:sp>
      <xdr:sp macro="" textlink="">
        <xdr:nvSpPr>
          <xdr:cNvPr id="66" name="Tag_10020"/>
          <xdr:cNvSpPr txBox="1"/>
        </xdr:nvSpPr>
        <xdr:spPr>
          <a:xfrm>
            <a:off x="7683500" y="114477800"/>
            <a:ext cx="78225" cy="46198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Développeur web</a:t>
            </a:r>
          </a:p>
        </xdr:txBody>
      </xdr:sp>
      <xdr:sp macro="" textlink="">
        <xdr:nvSpPr>
          <xdr:cNvPr id="67" name="Tag_10021"/>
          <xdr:cNvSpPr txBox="1"/>
        </xdr:nvSpPr>
        <xdr:spPr>
          <a:xfrm>
            <a:off x="7708900" y="115328700"/>
            <a:ext cx="37213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Chef de projet</a:t>
            </a:r>
          </a:p>
        </xdr:txBody>
      </xdr:sp>
      <xdr:sp macro="" textlink="">
        <xdr:nvSpPr>
          <xdr:cNvPr id="68" name="Tag_10022"/>
          <xdr:cNvSpPr txBox="1"/>
        </xdr:nvSpPr>
        <xdr:spPr>
          <a:xfrm>
            <a:off x="8750300" y="116014500"/>
            <a:ext cx="5632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Chercheur Science po</a:t>
            </a:r>
          </a:p>
        </xdr:txBody>
      </xdr:sp>
      <xdr:sp macro="" textlink="">
        <xdr:nvSpPr>
          <xdr:cNvPr id="69" name="Tag_10023"/>
          <xdr:cNvSpPr txBox="1"/>
        </xdr:nvSpPr>
        <xdr:spPr>
          <a:xfrm>
            <a:off x="7670800" y="115392200"/>
            <a:ext cx="45076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EC1CE"/>
                </a:solidFill>
                <a:effectLst>
                  <a:outerShdw blurRad="50800" dist="63500" dir="5400000" algn="ctr" rotWithShape="0">
                    <a:schemeClr val="tx1">
                      <a:alpha val="9000"/>
                    </a:schemeClr>
                  </a:outerShdw>
                </a:effectLst>
              </a:rPr>
              <a:t>Chef d'entreprise</a:t>
            </a:r>
          </a:p>
        </xdr:txBody>
      </xdr:sp>
    </xdr:grpSp>
    <xdr:clientData/>
  </xdr:twoCellAnchor>
  <xdr:twoCellAnchor>
    <xdr:from>
      <xdr:col>1</xdr:col>
      <xdr:colOff>2120</xdr:colOff>
      <xdr:row>326</xdr:row>
      <xdr:rowOff>0</xdr:rowOff>
    </xdr:from>
    <xdr:to>
      <xdr:col>4</xdr:col>
      <xdr:colOff>686491</xdr:colOff>
      <xdr:row>352</xdr:row>
      <xdr:rowOff>127000</xdr:rowOff>
    </xdr:to>
    <xdr:grpSp>
      <xdr:nvGrpSpPr>
        <xdr:cNvPr id="70" name="Wordcloud_Group1"/>
        <xdr:cNvGrpSpPr/>
      </xdr:nvGrpSpPr>
      <xdr:grpSpPr>
        <a:xfrm>
          <a:off x="551208" y="64075235"/>
          <a:ext cx="5480489" cy="5080000"/>
          <a:chOff x="762000" y="112375950"/>
          <a:chExt cx="5080000" cy="5080000"/>
        </a:xfrm>
      </xdr:grpSpPr>
      <xdr:sp macro="" textlink="">
        <xdr:nvSpPr>
          <xdr:cNvPr id="71" name="Wordcloud1"/>
          <xdr:cNvSpPr/>
        </xdr:nvSpPr>
        <xdr:spPr>
          <a:xfrm>
            <a:off x="762000" y="1123759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72" name="Tag_10001"/>
          <xdr:cNvSpPr txBox="1"/>
        </xdr:nvSpPr>
        <xdr:spPr>
          <a:xfrm>
            <a:off x="1854200" y="114592100"/>
            <a:ext cx="2680539"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C8564F"/>
                </a:solidFill>
                <a:effectLst>
                  <a:outerShdw blurRad="50800" dist="63500" dir="5400000" algn="ctr" rotWithShape="0">
                    <a:schemeClr val="tx1">
                      <a:alpha val="9000"/>
                    </a:schemeClr>
                  </a:outerShdw>
                </a:effectLst>
              </a:rPr>
              <a:t>Agriculteur</a:t>
            </a:r>
          </a:p>
        </xdr:txBody>
      </xdr:sp>
      <xdr:sp macro="" textlink="">
        <xdr:nvSpPr>
          <xdr:cNvPr id="73" name="Tag_10002"/>
          <xdr:cNvSpPr txBox="1"/>
        </xdr:nvSpPr>
        <xdr:spPr>
          <a:xfrm>
            <a:off x="2895600" y="115227100"/>
            <a:ext cx="766828"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8473C0"/>
                </a:solidFill>
                <a:effectLst>
                  <a:outerShdw blurRad="50800" dist="63500" dir="5400000" algn="ctr" rotWithShape="0">
                    <a:schemeClr val="tx1">
                      <a:alpha val="9000"/>
                    </a:schemeClr>
                  </a:outerShdw>
                </a:effectLst>
              </a:rPr>
              <a:t>Ingénieur agronome</a:t>
            </a:r>
          </a:p>
        </xdr:txBody>
      </xdr:sp>
      <xdr:sp macro="" textlink="">
        <xdr:nvSpPr>
          <xdr:cNvPr id="74" name="Tag_10003"/>
          <xdr:cNvSpPr txBox="1"/>
        </xdr:nvSpPr>
        <xdr:spPr>
          <a:xfrm>
            <a:off x="3111500" y="114503200"/>
            <a:ext cx="363838"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ln w="2540">
                  <a:noFill/>
                </a:ln>
                <a:solidFill>
                  <a:srgbClr val="8473C0"/>
                </a:solidFill>
                <a:effectLst>
                  <a:outerShdw blurRad="50800" dist="63500" dir="5400000" algn="ctr" rotWithShape="0">
                    <a:schemeClr val="tx1">
                      <a:alpha val="9000"/>
                    </a:schemeClr>
                  </a:outerShdw>
                </a:effectLst>
              </a:rPr>
              <a:t>Scientifique</a:t>
            </a:r>
          </a:p>
        </xdr:txBody>
      </xdr:sp>
      <xdr:sp macro="" textlink="">
        <xdr:nvSpPr>
          <xdr:cNvPr id="75" name="Tag_10004"/>
          <xdr:cNvSpPr txBox="1"/>
        </xdr:nvSpPr>
        <xdr:spPr>
          <a:xfrm>
            <a:off x="3022600" y="113804700"/>
            <a:ext cx="92798" cy="7738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40">
                <a:ln w="2540">
                  <a:noFill/>
                </a:ln>
                <a:solidFill>
                  <a:srgbClr val="8473C0"/>
                </a:solidFill>
                <a:effectLst>
                  <a:outerShdw blurRad="50800" dist="63500" dir="5400000" algn="ctr" rotWithShape="0">
                    <a:schemeClr val="tx1">
                      <a:alpha val="9000"/>
                    </a:schemeClr>
                  </a:outerShdw>
                </a:effectLst>
              </a:rPr>
              <a:t>Ingénieur informatique</a:t>
            </a:r>
          </a:p>
        </xdr:txBody>
      </xdr:sp>
      <xdr:sp macro="" textlink="">
        <xdr:nvSpPr>
          <xdr:cNvPr id="76" name="Tag_10005"/>
          <xdr:cNvSpPr txBox="1"/>
        </xdr:nvSpPr>
        <xdr:spPr>
          <a:xfrm>
            <a:off x="2921000" y="115443000"/>
            <a:ext cx="534824"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ln w="2540">
                  <a:noFill/>
                </a:ln>
                <a:solidFill>
                  <a:srgbClr val="8473C0"/>
                </a:solidFill>
                <a:effectLst>
                  <a:outerShdw blurRad="50800" dist="63500" dir="5400000" algn="ctr" rotWithShape="0">
                    <a:schemeClr val="tx1">
                      <a:alpha val="9000"/>
                    </a:schemeClr>
                  </a:outerShdw>
                </a:effectLst>
              </a:rPr>
              <a:t>Chef d'entreprise</a:t>
            </a:r>
          </a:p>
        </xdr:txBody>
      </xdr:sp>
      <xdr:sp macro="" textlink="">
        <xdr:nvSpPr>
          <xdr:cNvPr id="77" name="Tag_10006"/>
          <xdr:cNvSpPr txBox="1"/>
        </xdr:nvSpPr>
        <xdr:spPr>
          <a:xfrm>
            <a:off x="3238500" y="114300000"/>
            <a:ext cx="302881"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ln w="2540">
                  <a:noFill/>
                </a:ln>
                <a:solidFill>
                  <a:srgbClr val="8473C0"/>
                </a:solidFill>
                <a:effectLst>
                  <a:outerShdw blurRad="50800" dist="63500" dir="5400000" algn="ctr" rotWithShape="0">
                    <a:schemeClr val="tx1">
                      <a:alpha val="9000"/>
                    </a:schemeClr>
                  </a:outerShdw>
                </a:effectLst>
              </a:rPr>
              <a:t>Biologiste</a:t>
            </a:r>
          </a:p>
        </xdr:txBody>
      </xdr:sp>
      <xdr:sp macro="" textlink="">
        <xdr:nvSpPr>
          <xdr:cNvPr id="78" name="Tag_10007"/>
          <xdr:cNvSpPr txBox="1"/>
        </xdr:nvSpPr>
        <xdr:spPr>
          <a:xfrm>
            <a:off x="3467100" y="114388900"/>
            <a:ext cx="25440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Recherche</a:t>
            </a:r>
          </a:p>
        </xdr:txBody>
      </xdr:sp>
      <xdr:sp macro="" textlink="">
        <xdr:nvSpPr>
          <xdr:cNvPr id="79" name="Tag_10008"/>
          <xdr:cNvSpPr txBox="1"/>
        </xdr:nvSpPr>
        <xdr:spPr>
          <a:xfrm>
            <a:off x="2933700" y="114312700"/>
            <a:ext cx="72493" cy="27206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Paysagiste</a:t>
            </a:r>
          </a:p>
        </xdr:txBody>
      </xdr:sp>
      <xdr:sp macro="" textlink="">
        <xdr:nvSpPr>
          <xdr:cNvPr id="80" name="Tag_10009"/>
          <xdr:cNvSpPr txBox="1"/>
        </xdr:nvSpPr>
        <xdr:spPr>
          <a:xfrm>
            <a:off x="2565400" y="115354100"/>
            <a:ext cx="74033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Manager transfert technologie</a:t>
            </a:r>
          </a:p>
        </xdr:txBody>
      </xdr:sp>
      <xdr:sp macro="" textlink="">
        <xdr:nvSpPr>
          <xdr:cNvPr id="81" name="Tag_10010"/>
          <xdr:cNvSpPr txBox="1"/>
        </xdr:nvSpPr>
        <xdr:spPr>
          <a:xfrm>
            <a:off x="3390900" y="115328700"/>
            <a:ext cx="54551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Maitre de conférences</a:t>
            </a:r>
          </a:p>
        </xdr:txBody>
      </xdr:sp>
      <xdr:sp macro="" textlink="">
        <xdr:nvSpPr>
          <xdr:cNvPr id="82" name="Tag_10011"/>
          <xdr:cNvSpPr txBox="1"/>
        </xdr:nvSpPr>
        <xdr:spPr>
          <a:xfrm>
            <a:off x="3517900" y="115404900"/>
            <a:ext cx="10527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Kiné</a:t>
            </a:r>
          </a:p>
        </xdr:txBody>
      </xdr:sp>
      <xdr:sp macro="" textlink="">
        <xdr:nvSpPr>
          <xdr:cNvPr id="83" name="Tag_10012"/>
          <xdr:cNvSpPr txBox="1"/>
        </xdr:nvSpPr>
        <xdr:spPr>
          <a:xfrm>
            <a:off x="3149600" y="114198400"/>
            <a:ext cx="72493" cy="28251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Journaliste</a:t>
            </a:r>
          </a:p>
        </xdr:txBody>
      </xdr:sp>
      <xdr:sp macro="" textlink="">
        <xdr:nvSpPr>
          <xdr:cNvPr id="84" name="Tag_10013"/>
          <xdr:cNvSpPr txBox="1"/>
        </xdr:nvSpPr>
        <xdr:spPr>
          <a:xfrm>
            <a:off x="3619500" y="114503200"/>
            <a:ext cx="23004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Ingénieur</a:t>
            </a:r>
          </a:p>
        </xdr:txBody>
      </xdr:sp>
      <xdr:sp macro="" textlink="">
        <xdr:nvSpPr>
          <xdr:cNvPr id="85" name="Tag_10014"/>
          <xdr:cNvSpPr txBox="1"/>
        </xdr:nvSpPr>
        <xdr:spPr>
          <a:xfrm>
            <a:off x="2857500" y="115519200"/>
            <a:ext cx="83883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Expert en ingénierie de production</a:t>
            </a:r>
          </a:p>
        </xdr:txBody>
      </xdr:sp>
      <xdr:sp macro="" textlink="">
        <xdr:nvSpPr>
          <xdr:cNvPr id="86" name="Tag_10015"/>
          <xdr:cNvSpPr txBox="1"/>
        </xdr:nvSpPr>
        <xdr:spPr>
          <a:xfrm>
            <a:off x="3213100" y="114223800"/>
            <a:ext cx="53423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Etudiant informatique</a:t>
            </a:r>
          </a:p>
        </xdr:txBody>
      </xdr:sp>
      <xdr:sp macro="" textlink="">
        <xdr:nvSpPr>
          <xdr:cNvPr id="87" name="Tag_10016"/>
          <xdr:cNvSpPr txBox="1"/>
        </xdr:nvSpPr>
        <xdr:spPr>
          <a:xfrm>
            <a:off x="2857500" y="113944400"/>
            <a:ext cx="72493" cy="6295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Consultant indépendant</a:t>
            </a:r>
          </a:p>
        </xdr:txBody>
      </xdr:sp>
      <xdr:sp macro="" textlink="">
        <xdr:nvSpPr>
          <xdr:cNvPr id="88" name="Tag_10017"/>
          <xdr:cNvSpPr txBox="1"/>
        </xdr:nvSpPr>
        <xdr:spPr>
          <a:xfrm>
            <a:off x="2730500" y="115582700"/>
            <a:ext cx="7502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Biologiste moléculaire au CNRS</a:t>
            </a:r>
          </a:p>
        </xdr:txBody>
      </xdr:sp>
      <xdr:sp macro="" textlink="">
        <xdr:nvSpPr>
          <xdr:cNvPr id="89" name="Tag_10018"/>
          <xdr:cNvSpPr txBox="1"/>
        </xdr:nvSpPr>
        <xdr:spPr>
          <a:xfrm>
            <a:off x="2451100" y="115227100"/>
            <a:ext cx="40114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Bioinformaticien</a:t>
            </a:r>
          </a:p>
        </xdr:txBody>
      </xdr:sp>
      <xdr:sp macro="" textlink="">
        <xdr:nvSpPr>
          <xdr:cNvPr id="90" name="Tag_10019"/>
          <xdr:cNvSpPr txBox="1"/>
        </xdr:nvSpPr>
        <xdr:spPr>
          <a:xfrm>
            <a:off x="3721100" y="115227100"/>
            <a:ext cx="46020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8473C0"/>
                </a:solidFill>
                <a:effectLst>
                  <a:outerShdw blurRad="50800" dist="63500" dir="5400000" algn="ctr" rotWithShape="0">
                    <a:schemeClr val="tx1">
                      <a:alpha val="9000"/>
                    </a:schemeClr>
                  </a:outerShdw>
                </a:effectLst>
              </a:rPr>
              <a:t>Auto-entrepreneur</a:t>
            </a:r>
          </a:p>
        </xdr:txBody>
      </xdr:sp>
    </xdr:grpSp>
    <xdr:clientData/>
  </xdr:twoCellAnchor>
  <xdr:twoCellAnchor>
    <xdr:from>
      <xdr:col>1</xdr:col>
      <xdr:colOff>2120</xdr:colOff>
      <xdr:row>355</xdr:row>
      <xdr:rowOff>0</xdr:rowOff>
    </xdr:from>
    <xdr:to>
      <xdr:col>4</xdr:col>
      <xdr:colOff>686491</xdr:colOff>
      <xdr:row>381</xdr:row>
      <xdr:rowOff>127000</xdr:rowOff>
    </xdr:to>
    <xdr:grpSp>
      <xdr:nvGrpSpPr>
        <xdr:cNvPr id="91" name="Wordcloud_Group1"/>
        <xdr:cNvGrpSpPr/>
      </xdr:nvGrpSpPr>
      <xdr:grpSpPr>
        <a:xfrm>
          <a:off x="551208" y="69599735"/>
          <a:ext cx="5480489" cy="5080000"/>
          <a:chOff x="762000" y="124253625"/>
          <a:chExt cx="5080000" cy="5080000"/>
        </a:xfrm>
      </xdr:grpSpPr>
      <xdr:sp macro="" textlink="">
        <xdr:nvSpPr>
          <xdr:cNvPr id="92" name="Wordcloud1"/>
          <xdr:cNvSpPr/>
        </xdr:nvSpPr>
        <xdr:spPr>
          <a:xfrm>
            <a:off x="762000" y="124253625"/>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93" name="Tag_10001"/>
          <xdr:cNvSpPr txBox="1"/>
        </xdr:nvSpPr>
        <xdr:spPr>
          <a:xfrm>
            <a:off x="1854200" y="126479300"/>
            <a:ext cx="2680539"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0C90C9"/>
                </a:solidFill>
                <a:effectLst>
                  <a:outerShdw blurRad="50800" dist="63500" dir="5400000" algn="ctr" rotWithShape="0">
                    <a:schemeClr val="tx1">
                      <a:alpha val="9000"/>
                    </a:schemeClr>
                  </a:outerShdw>
                </a:effectLst>
              </a:rPr>
              <a:t>Agriculteur</a:t>
            </a:r>
          </a:p>
        </xdr:txBody>
      </xdr:sp>
      <xdr:sp macro="" textlink="">
        <xdr:nvSpPr>
          <xdr:cNvPr id="94" name="Tag_10002"/>
          <xdr:cNvSpPr txBox="1"/>
        </xdr:nvSpPr>
        <xdr:spPr>
          <a:xfrm>
            <a:off x="2717800" y="127114300"/>
            <a:ext cx="1042082" cy="1659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07C895"/>
                </a:solidFill>
                <a:effectLst>
                  <a:outerShdw blurRad="50800" dist="63500" dir="5400000" algn="ctr" rotWithShape="0">
                    <a:schemeClr val="tx1">
                      <a:alpha val="9000"/>
                    </a:schemeClr>
                  </a:outerShdw>
                </a:effectLst>
              </a:rPr>
              <a:t>Ingénieur agronome</a:t>
            </a:r>
          </a:p>
        </xdr:txBody>
      </xdr:sp>
      <xdr:sp macro="" textlink="">
        <xdr:nvSpPr>
          <xdr:cNvPr id="95" name="Tag_10003"/>
          <xdr:cNvSpPr txBox="1"/>
        </xdr:nvSpPr>
        <xdr:spPr>
          <a:xfrm>
            <a:off x="3136900" y="126403100"/>
            <a:ext cx="31773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7C895"/>
                </a:solidFill>
                <a:effectLst>
                  <a:outerShdw blurRad="50800" dist="63500" dir="5400000" algn="ctr" rotWithShape="0">
                    <a:schemeClr val="tx1">
                      <a:alpha val="9000"/>
                    </a:schemeClr>
                  </a:outerShdw>
                </a:effectLst>
              </a:rPr>
              <a:t>Informatique</a:t>
            </a:r>
          </a:p>
        </xdr:txBody>
      </xdr:sp>
      <xdr:sp macro="" textlink="">
        <xdr:nvSpPr>
          <xdr:cNvPr id="96" name="Tag_10004"/>
          <xdr:cNvSpPr txBox="1"/>
        </xdr:nvSpPr>
        <xdr:spPr>
          <a:xfrm>
            <a:off x="3479800" y="126212600"/>
            <a:ext cx="72493" cy="2585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07C895"/>
                </a:solidFill>
                <a:effectLst>
                  <a:outerShdw blurRad="50800" dist="63500" dir="5400000" algn="ctr" rotWithShape="0">
                    <a:schemeClr val="tx1">
                      <a:alpha val="9000"/>
                    </a:schemeClr>
                  </a:outerShdw>
                </a:effectLst>
              </a:rPr>
              <a:t>Infirmière</a:t>
            </a:r>
          </a:p>
        </xdr:txBody>
      </xdr:sp>
      <xdr:sp macro="" textlink="">
        <xdr:nvSpPr>
          <xdr:cNvPr id="97" name="Tag_10005"/>
          <xdr:cNvSpPr txBox="1"/>
        </xdr:nvSpPr>
        <xdr:spPr>
          <a:xfrm>
            <a:off x="2971800" y="126326900"/>
            <a:ext cx="31137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7C895"/>
                </a:solidFill>
                <a:effectLst>
                  <a:outerShdw blurRad="50800" dist="63500" dir="5400000" algn="ctr" rotWithShape="0">
                    <a:schemeClr val="tx1">
                      <a:alpha val="9000"/>
                    </a:schemeClr>
                  </a:outerShdw>
                </a:effectLst>
              </a:rPr>
              <a:t>Développeur</a:t>
            </a:r>
          </a:p>
        </xdr:txBody>
      </xdr:sp>
      <xdr:sp macro="" textlink="">
        <xdr:nvSpPr>
          <xdr:cNvPr id="98" name="Tag_10006"/>
          <xdr:cNvSpPr txBox="1"/>
        </xdr:nvSpPr>
        <xdr:spPr>
          <a:xfrm>
            <a:off x="2870200" y="126403100"/>
            <a:ext cx="23645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7C895"/>
                </a:solidFill>
                <a:effectLst>
                  <a:outerShdw blurRad="50800" dist="63500" dir="5400000" algn="ctr" rotWithShape="0">
                    <a:schemeClr val="tx1">
                      <a:alpha val="9000"/>
                    </a:schemeClr>
                  </a:outerShdw>
                </a:effectLst>
              </a:rPr>
              <a:t>Biologiste</a:t>
            </a:r>
          </a:p>
        </xdr:txBody>
      </xdr:sp>
      <xdr:sp macro="" textlink="">
        <xdr:nvSpPr>
          <xdr:cNvPr id="99" name="Tag_10007"/>
          <xdr:cNvSpPr txBox="1"/>
        </xdr:nvSpPr>
        <xdr:spPr>
          <a:xfrm>
            <a:off x="3213100" y="127254000"/>
            <a:ext cx="16136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07C895"/>
                </a:solidFill>
                <a:effectLst>
                  <a:outerShdw blurRad="50800" dist="63500" dir="5400000" algn="ctr" rotWithShape="0">
                    <a:schemeClr val="tx1">
                      <a:alpha val="9000"/>
                    </a:schemeClr>
                  </a:outerShdw>
                </a:effectLst>
              </a:rPr>
              <a:t>Artiste</a:t>
            </a:r>
          </a:p>
        </xdr:txBody>
      </xdr:sp>
    </xdr:grpSp>
    <xdr:clientData/>
  </xdr:twoCellAnchor>
  <xdr:twoCellAnchor>
    <xdr:from>
      <xdr:col>5</xdr:col>
      <xdr:colOff>2486</xdr:colOff>
      <xdr:row>355</xdr:row>
      <xdr:rowOff>0</xdr:rowOff>
    </xdr:from>
    <xdr:to>
      <xdr:col>9</xdr:col>
      <xdr:colOff>1151974</xdr:colOff>
      <xdr:row>381</xdr:row>
      <xdr:rowOff>127000</xdr:rowOff>
    </xdr:to>
    <xdr:grpSp>
      <xdr:nvGrpSpPr>
        <xdr:cNvPr id="100" name="Wordcloud_Group1"/>
        <xdr:cNvGrpSpPr/>
      </xdr:nvGrpSpPr>
      <xdr:grpSpPr>
        <a:xfrm>
          <a:off x="6714810" y="69599735"/>
          <a:ext cx="5093958" cy="5080000"/>
          <a:chOff x="6486525" y="124263150"/>
          <a:chExt cx="5080000" cy="5080000"/>
        </a:xfrm>
      </xdr:grpSpPr>
      <xdr:sp macro="" textlink="">
        <xdr:nvSpPr>
          <xdr:cNvPr id="101" name="Wordcloud1"/>
          <xdr:cNvSpPr/>
        </xdr:nvSpPr>
        <xdr:spPr>
          <a:xfrm>
            <a:off x="6486525" y="1242631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102" name="Tag_10001"/>
          <xdr:cNvSpPr txBox="1"/>
        </xdr:nvSpPr>
        <xdr:spPr>
          <a:xfrm>
            <a:off x="8136835" y="126462736"/>
            <a:ext cx="1578637" cy="3756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400">
                <a:ln w="2540">
                  <a:noFill/>
                </a:ln>
                <a:solidFill>
                  <a:srgbClr val="2971F1"/>
                </a:solidFill>
                <a:effectLst>
                  <a:outerShdw blurRad="50800" dist="63500" dir="5400000" algn="ctr" rotWithShape="0">
                    <a:schemeClr val="tx1">
                      <a:alpha val="9000"/>
                    </a:schemeClr>
                  </a:outerShdw>
                </a:effectLst>
              </a:rPr>
              <a:t>Puéricultrice</a:t>
            </a:r>
          </a:p>
        </xdr:txBody>
      </xdr:sp>
      <xdr:sp macro="" textlink="">
        <xdr:nvSpPr>
          <xdr:cNvPr id="103" name="Tag_10002"/>
          <xdr:cNvSpPr txBox="1"/>
        </xdr:nvSpPr>
        <xdr:spPr>
          <a:xfrm>
            <a:off x="8303592" y="126782995"/>
            <a:ext cx="1338443" cy="3756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400">
                <a:ln w="2540">
                  <a:noFill/>
                </a:ln>
                <a:solidFill>
                  <a:srgbClr val="2971F1"/>
                </a:solidFill>
                <a:effectLst>
                  <a:outerShdw blurRad="50800" dist="63500" dir="5400000" algn="ctr" rotWithShape="0">
                    <a:schemeClr val="tx1">
                      <a:alpha val="9000"/>
                    </a:schemeClr>
                  </a:outerShdw>
                </a:effectLst>
              </a:rPr>
              <a:t>Professeur</a:t>
            </a:r>
          </a:p>
        </xdr:txBody>
      </xdr:sp>
      <xdr:sp macro="" textlink="">
        <xdr:nvSpPr>
          <xdr:cNvPr id="104" name="Tag_10003"/>
          <xdr:cNvSpPr txBox="1"/>
        </xdr:nvSpPr>
        <xdr:spPr>
          <a:xfrm>
            <a:off x="8864600" y="126276100"/>
            <a:ext cx="30546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Webmaster</a:t>
            </a:r>
          </a:p>
        </xdr:txBody>
      </xdr:sp>
      <xdr:sp macro="" textlink="">
        <xdr:nvSpPr>
          <xdr:cNvPr id="105" name="Tag_10004"/>
          <xdr:cNvSpPr txBox="1"/>
        </xdr:nvSpPr>
        <xdr:spPr>
          <a:xfrm>
            <a:off x="9169400" y="126212600"/>
            <a:ext cx="78225" cy="24397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Tourisme</a:t>
            </a:r>
          </a:p>
        </xdr:txBody>
      </xdr:sp>
      <xdr:sp macro="" textlink="">
        <xdr:nvSpPr>
          <xdr:cNvPr id="106" name="Tag_10005"/>
          <xdr:cNvSpPr txBox="1"/>
        </xdr:nvSpPr>
        <xdr:spPr>
          <a:xfrm>
            <a:off x="8394700" y="126365000"/>
            <a:ext cx="7020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Technicien chargé d'affaire</a:t>
            </a:r>
          </a:p>
        </xdr:txBody>
      </xdr:sp>
      <xdr:sp macro="" textlink="">
        <xdr:nvSpPr>
          <xdr:cNvPr id="107" name="Tag_10006"/>
          <xdr:cNvSpPr txBox="1"/>
        </xdr:nvSpPr>
        <xdr:spPr>
          <a:xfrm>
            <a:off x="9245600" y="126403100"/>
            <a:ext cx="27206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Paysagiste</a:t>
            </a:r>
          </a:p>
        </xdr:txBody>
      </xdr:sp>
      <xdr:sp macro="" textlink="">
        <xdr:nvSpPr>
          <xdr:cNvPr id="108" name="Tag_10007"/>
          <xdr:cNvSpPr txBox="1"/>
        </xdr:nvSpPr>
        <xdr:spPr>
          <a:xfrm>
            <a:off x="9232900" y="126326900"/>
            <a:ext cx="21916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Patissier</a:t>
            </a:r>
          </a:p>
        </xdr:txBody>
      </xdr:sp>
      <xdr:sp macro="" textlink="">
        <xdr:nvSpPr>
          <xdr:cNvPr id="109" name="Tag_10008"/>
          <xdr:cNvSpPr txBox="1"/>
        </xdr:nvSpPr>
        <xdr:spPr>
          <a:xfrm>
            <a:off x="8788400" y="126072900"/>
            <a:ext cx="78225" cy="28527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Opticienne</a:t>
            </a:r>
          </a:p>
        </xdr:txBody>
      </xdr:sp>
      <xdr:sp macro="" textlink="">
        <xdr:nvSpPr>
          <xdr:cNvPr id="110" name="Tag_10009"/>
          <xdr:cNvSpPr txBox="1"/>
        </xdr:nvSpPr>
        <xdr:spPr>
          <a:xfrm>
            <a:off x="8547100" y="126288800"/>
            <a:ext cx="22749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Musique</a:t>
            </a:r>
          </a:p>
        </xdr:txBody>
      </xdr:sp>
      <xdr:sp macro="" textlink="">
        <xdr:nvSpPr>
          <xdr:cNvPr id="111" name="Tag_10010"/>
          <xdr:cNvSpPr txBox="1"/>
        </xdr:nvSpPr>
        <xdr:spPr>
          <a:xfrm>
            <a:off x="8928100" y="126161800"/>
            <a:ext cx="20762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Médical</a:t>
            </a:r>
          </a:p>
        </xdr:txBody>
      </xdr:sp>
      <xdr:sp macro="" textlink="">
        <xdr:nvSpPr>
          <xdr:cNvPr id="112" name="Tag_10011"/>
          <xdr:cNvSpPr txBox="1"/>
        </xdr:nvSpPr>
        <xdr:spPr>
          <a:xfrm>
            <a:off x="8851900" y="126085600"/>
            <a:ext cx="54220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Educateur technique</a:t>
            </a:r>
          </a:p>
        </xdr:txBody>
      </xdr:sp>
      <xdr:sp macro="" textlink="">
        <xdr:nvSpPr>
          <xdr:cNvPr id="113" name="Tag_10012"/>
          <xdr:cNvSpPr txBox="1"/>
        </xdr:nvSpPr>
        <xdr:spPr>
          <a:xfrm>
            <a:off x="9512300" y="126225300"/>
            <a:ext cx="78225" cy="2371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écologue</a:t>
            </a:r>
          </a:p>
        </xdr:txBody>
      </xdr:sp>
      <xdr:sp macro="" textlink="">
        <xdr:nvSpPr>
          <xdr:cNvPr id="114" name="Tag_10013"/>
          <xdr:cNvSpPr txBox="1"/>
        </xdr:nvSpPr>
        <xdr:spPr>
          <a:xfrm>
            <a:off x="9271000" y="126161800"/>
            <a:ext cx="13176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Droit</a:t>
            </a:r>
          </a:p>
        </xdr:txBody>
      </xdr:sp>
      <xdr:sp macro="" textlink="">
        <xdr:nvSpPr>
          <xdr:cNvPr id="115" name="Tag_10014"/>
          <xdr:cNvSpPr txBox="1"/>
        </xdr:nvSpPr>
        <xdr:spPr>
          <a:xfrm>
            <a:off x="8280400" y="126212600"/>
            <a:ext cx="49616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Déléguée médicale</a:t>
            </a:r>
          </a:p>
        </xdr:txBody>
      </xdr:sp>
      <xdr:sp macro="" textlink="">
        <xdr:nvSpPr>
          <xdr:cNvPr id="116" name="Tag_10015"/>
          <xdr:cNvSpPr txBox="1"/>
        </xdr:nvSpPr>
        <xdr:spPr>
          <a:xfrm>
            <a:off x="8851900" y="126009400"/>
            <a:ext cx="39889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Aide à domicile</a:t>
            </a:r>
          </a:p>
        </xdr:txBody>
      </xdr:sp>
      <xdr:sp macro="" textlink="">
        <xdr:nvSpPr>
          <xdr:cNvPr id="117" name="Tag_10016"/>
          <xdr:cNvSpPr txBox="1"/>
        </xdr:nvSpPr>
        <xdr:spPr>
          <a:xfrm>
            <a:off x="9575800" y="126072900"/>
            <a:ext cx="78225" cy="3883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11326C"/>
                </a:solidFill>
                <a:effectLst>
                  <a:outerShdw blurRad="50800" dist="63500" dir="5400000" algn="ctr" rotWithShape="0">
                    <a:schemeClr val="tx1">
                      <a:alpha val="9000"/>
                    </a:schemeClr>
                  </a:outerShdw>
                </a:effectLst>
              </a:rPr>
              <a:t>Administration</a:t>
            </a:r>
          </a:p>
        </xdr:txBody>
      </xdr:sp>
    </xdr:grpSp>
    <xdr:clientData/>
  </xdr:twoCellAnchor>
  <xdr:twoCellAnchor>
    <xdr:from>
      <xdr:col>1</xdr:col>
      <xdr:colOff>0</xdr:colOff>
      <xdr:row>492</xdr:row>
      <xdr:rowOff>0</xdr:rowOff>
    </xdr:from>
    <xdr:to>
      <xdr:col>4</xdr:col>
      <xdr:colOff>688975</xdr:colOff>
      <xdr:row>518</xdr:row>
      <xdr:rowOff>117475</xdr:rowOff>
    </xdr:to>
    <xdr:grpSp>
      <xdr:nvGrpSpPr>
        <xdr:cNvPr id="190" name="Wordcloud_Group1"/>
        <xdr:cNvGrpSpPr/>
      </xdr:nvGrpSpPr>
      <xdr:grpSpPr>
        <a:xfrm>
          <a:off x="549088" y="96505059"/>
          <a:ext cx="5485093" cy="5081681"/>
          <a:chOff x="12582525" y="193376550"/>
          <a:chExt cx="5080000" cy="5080000"/>
        </a:xfrm>
      </xdr:grpSpPr>
      <xdr:sp macro="" textlink="">
        <xdr:nvSpPr>
          <xdr:cNvPr id="191" name="Wordcloud1"/>
          <xdr:cNvSpPr/>
        </xdr:nvSpPr>
        <xdr:spPr>
          <a:xfrm>
            <a:off x="12582525" y="1933765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192" name="Tag_10001"/>
          <xdr:cNvSpPr txBox="1"/>
        </xdr:nvSpPr>
        <xdr:spPr>
          <a:xfrm>
            <a:off x="13601700" y="195592700"/>
            <a:ext cx="2838983" cy="78234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87D908"/>
                </a:solidFill>
                <a:effectLst>
                  <a:outerShdw blurRad="50800" dist="63500" dir="5400000" algn="ctr" rotWithShape="0">
                    <a:schemeClr val="tx1">
                      <a:alpha val="9000"/>
                    </a:schemeClr>
                  </a:outerShdw>
                </a:effectLst>
              </a:rPr>
              <a:t>Scientifique</a:t>
            </a:r>
          </a:p>
        </xdr:txBody>
      </xdr:sp>
      <xdr:sp macro="" textlink="">
        <xdr:nvSpPr>
          <xdr:cNvPr id="193" name="Tag_10002"/>
          <xdr:cNvSpPr txBox="1"/>
        </xdr:nvSpPr>
        <xdr:spPr>
          <a:xfrm>
            <a:off x="14160500" y="196227700"/>
            <a:ext cx="1792848" cy="48503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100">
                <a:ln w="2540">
                  <a:noFill/>
                </a:ln>
                <a:solidFill>
                  <a:srgbClr val="3FC366"/>
                </a:solidFill>
                <a:effectLst>
                  <a:outerShdw blurRad="50800" dist="63500" dir="5400000" algn="ctr" rotWithShape="0">
                    <a:schemeClr val="tx1">
                      <a:alpha val="9000"/>
                    </a:schemeClr>
                  </a:outerShdw>
                </a:effectLst>
              </a:rPr>
              <a:t>Journalisme</a:t>
            </a:r>
          </a:p>
        </xdr:txBody>
      </xdr:sp>
      <xdr:sp macro="" textlink="">
        <xdr:nvSpPr>
          <xdr:cNvPr id="194" name="Tag_10003"/>
          <xdr:cNvSpPr txBox="1"/>
        </xdr:nvSpPr>
        <xdr:spPr>
          <a:xfrm>
            <a:off x="14503400" y="195224400"/>
            <a:ext cx="1169192" cy="4303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E26E36"/>
                </a:solidFill>
                <a:effectLst>
                  <a:outerShdw blurRad="50800" dist="63500" dir="5400000" algn="ctr" rotWithShape="0">
                    <a:schemeClr val="tx1">
                      <a:alpha val="9000"/>
                    </a:schemeClr>
                  </a:outerShdw>
                </a:effectLst>
              </a:rPr>
              <a:t>Emission</a:t>
            </a:r>
          </a:p>
        </xdr:txBody>
      </xdr:sp>
      <xdr:sp macro="" textlink="">
        <xdr:nvSpPr>
          <xdr:cNvPr id="195" name="Tag_10004"/>
          <xdr:cNvSpPr txBox="1"/>
        </xdr:nvSpPr>
        <xdr:spPr>
          <a:xfrm>
            <a:off x="14973300" y="194807217"/>
            <a:ext cx="347567" cy="4005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400">
                <a:ln w="2540">
                  <a:noFill/>
                </a:ln>
                <a:solidFill>
                  <a:srgbClr val="E26E36"/>
                </a:solidFill>
                <a:effectLst>
                  <a:outerShdw blurRad="50800" dist="63500" dir="5400000" algn="ctr" rotWithShape="0">
                    <a:schemeClr val="tx1">
                      <a:alpha val="9000"/>
                    </a:schemeClr>
                  </a:outerShdw>
                </a:effectLst>
              </a:rPr>
              <a:t>Bio</a:t>
            </a:r>
          </a:p>
        </xdr:txBody>
      </xdr:sp>
      <xdr:sp macro="" textlink="">
        <xdr:nvSpPr>
          <xdr:cNvPr id="196" name="Tag_10005"/>
          <xdr:cNvSpPr txBox="1"/>
        </xdr:nvSpPr>
        <xdr:spPr>
          <a:xfrm>
            <a:off x="14605000" y="196646800"/>
            <a:ext cx="1220659" cy="26751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710">
                <a:ln w="2540">
                  <a:noFill/>
                </a:ln>
                <a:solidFill>
                  <a:srgbClr val="E26E36"/>
                </a:solidFill>
                <a:effectLst>
                  <a:outerShdw blurRad="50800" dist="63500" dir="5400000" algn="ctr" rotWithShape="0">
                    <a:schemeClr val="tx1">
                      <a:alpha val="9000"/>
                    </a:schemeClr>
                  </a:outerShdw>
                </a:effectLst>
              </a:rPr>
              <a:t>Envoyé Spécial</a:t>
            </a:r>
          </a:p>
        </xdr:txBody>
      </xdr:sp>
      <xdr:sp macro="" textlink="">
        <xdr:nvSpPr>
          <xdr:cNvPr id="197" name="Tag_10006"/>
          <xdr:cNvSpPr txBox="1"/>
        </xdr:nvSpPr>
        <xdr:spPr>
          <a:xfrm>
            <a:off x="15278100" y="195059300"/>
            <a:ext cx="637310" cy="1861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90">
                <a:ln w="2540">
                  <a:noFill/>
                </a:ln>
                <a:solidFill>
                  <a:srgbClr val="548968"/>
                </a:solidFill>
                <a:effectLst>
                  <a:outerShdw blurRad="50800" dist="63500" dir="5400000" algn="ctr" rotWithShape="0">
                    <a:schemeClr val="tx1">
                      <a:alpha val="9000"/>
                    </a:schemeClr>
                  </a:outerShdw>
                </a:effectLst>
              </a:rPr>
              <a:t>Agriculture</a:t>
            </a:r>
          </a:p>
        </xdr:txBody>
      </xdr:sp>
      <xdr:sp macro="" textlink="">
        <xdr:nvSpPr>
          <xdr:cNvPr id="198" name="Tag_10007"/>
          <xdr:cNvSpPr txBox="1"/>
        </xdr:nvSpPr>
        <xdr:spPr>
          <a:xfrm>
            <a:off x="14516100" y="195084700"/>
            <a:ext cx="278763" cy="13305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50">
                <a:ln w="2540">
                  <a:noFill/>
                </a:ln>
                <a:solidFill>
                  <a:srgbClr val="548968"/>
                </a:solidFill>
                <a:effectLst>
                  <a:outerShdw blurRad="50800" dist="63500" dir="5400000" algn="ctr" rotWithShape="0">
                    <a:schemeClr val="tx1">
                      <a:alpha val="9000"/>
                    </a:schemeClr>
                  </a:outerShdw>
                </a:effectLst>
              </a:rPr>
              <a:t>Études</a:t>
            </a:r>
          </a:p>
        </xdr:txBody>
      </xdr:sp>
      <xdr:sp macro="" textlink="">
        <xdr:nvSpPr>
          <xdr:cNvPr id="199" name="Tag_10008"/>
          <xdr:cNvSpPr txBox="1"/>
        </xdr:nvSpPr>
        <xdr:spPr>
          <a:xfrm>
            <a:off x="14401800" y="195147987"/>
            <a:ext cx="97051" cy="3665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70">
                <a:ln w="2540">
                  <a:noFill/>
                </a:ln>
                <a:solidFill>
                  <a:srgbClr val="548968"/>
                </a:solidFill>
                <a:effectLst>
                  <a:outerShdw blurRad="50800" dist="63500" dir="5400000" algn="ctr" rotWithShape="0">
                    <a:schemeClr val="tx1">
                      <a:alpha val="9000"/>
                    </a:schemeClr>
                  </a:outerShdw>
                </a:effectLst>
              </a:rPr>
              <a:t>Elise Lucet</a:t>
            </a:r>
          </a:p>
        </xdr:txBody>
      </xdr:sp>
      <xdr:sp macro="" textlink="">
        <xdr:nvSpPr>
          <xdr:cNvPr id="200" name="Tag_10009"/>
          <xdr:cNvSpPr txBox="1"/>
        </xdr:nvSpPr>
        <xdr:spPr>
          <a:xfrm>
            <a:off x="15798800" y="195478400"/>
            <a:ext cx="274252" cy="1048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70">
                <a:ln w="2540">
                  <a:noFill/>
                </a:ln>
                <a:solidFill>
                  <a:srgbClr val="548968"/>
                </a:solidFill>
                <a:effectLst>
                  <a:outerShdw blurRad="50800" dist="63500" dir="5400000" algn="ctr" rotWithShape="0">
                    <a:schemeClr val="tx1">
                      <a:alpha val="9000"/>
                    </a:schemeClr>
                  </a:outerShdw>
                </a:effectLst>
              </a:rPr>
              <a:t>Sciences</a:t>
            </a:r>
          </a:p>
        </xdr:txBody>
      </xdr:sp>
      <xdr:sp macro="" textlink="">
        <xdr:nvSpPr>
          <xdr:cNvPr id="201" name="Tag_10010"/>
          <xdr:cNvSpPr txBox="1"/>
        </xdr:nvSpPr>
        <xdr:spPr>
          <a:xfrm>
            <a:off x="14147800" y="195516500"/>
            <a:ext cx="291051" cy="782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548968"/>
                </a:solidFill>
                <a:effectLst>
                  <a:outerShdw blurRad="50800" dist="63500" dir="5400000" algn="ctr" rotWithShape="0">
                    <a:schemeClr val="tx1">
                      <a:alpha val="9000"/>
                    </a:schemeClr>
                  </a:outerShdw>
                </a:effectLst>
              </a:rPr>
              <a:t>Agriculteurs</a:t>
            </a:r>
          </a:p>
        </xdr:txBody>
      </xdr:sp>
    </xdr:grpSp>
    <xdr:clientData/>
  </xdr:twoCellAnchor>
  <xdr:twoCellAnchor>
    <xdr:from>
      <xdr:col>5</xdr:col>
      <xdr:colOff>0</xdr:colOff>
      <xdr:row>492</xdr:row>
      <xdr:rowOff>0</xdr:rowOff>
    </xdr:from>
    <xdr:to>
      <xdr:col>9</xdr:col>
      <xdr:colOff>1146175</xdr:colOff>
      <xdr:row>518</xdr:row>
      <xdr:rowOff>117475</xdr:rowOff>
    </xdr:to>
    <xdr:grpSp>
      <xdr:nvGrpSpPr>
        <xdr:cNvPr id="202" name="Wordcloud_Group1"/>
        <xdr:cNvGrpSpPr/>
      </xdr:nvGrpSpPr>
      <xdr:grpSpPr>
        <a:xfrm>
          <a:off x="6712324" y="96505059"/>
          <a:ext cx="5090645" cy="5081681"/>
          <a:chOff x="12582525" y="193395600"/>
          <a:chExt cx="5080000" cy="5080000"/>
        </a:xfrm>
      </xdr:grpSpPr>
      <xdr:sp macro="" textlink="">
        <xdr:nvSpPr>
          <xdr:cNvPr id="203" name="Wordcloud1"/>
          <xdr:cNvSpPr/>
        </xdr:nvSpPr>
        <xdr:spPr>
          <a:xfrm>
            <a:off x="12582525" y="1933956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204" name="Tag_10001"/>
          <xdr:cNvSpPr txBox="1"/>
        </xdr:nvSpPr>
        <xdr:spPr>
          <a:xfrm>
            <a:off x="14173200" y="195618100"/>
            <a:ext cx="1921167"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C9F82A"/>
                </a:solidFill>
                <a:effectLst>
                  <a:outerShdw blurRad="50800" dist="63500" dir="5400000" algn="ctr" rotWithShape="0">
                    <a:schemeClr val="tx1">
                      <a:alpha val="9000"/>
                    </a:schemeClr>
                  </a:outerShdw>
                </a:effectLst>
              </a:rPr>
              <a:t>Député</a:t>
            </a:r>
          </a:p>
        </xdr:txBody>
      </xdr:sp>
      <xdr:sp macro="" textlink="">
        <xdr:nvSpPr>
          <xdr:cNvPr id="205" name="Tag_10002"/>
          <xdr:cNvSpPr txBox="1"/>
        </xdr:nvSpPr>
        <xdr:spPr>
          <a:xfrm>
            <a:off x="14312900" y="196253100"/>
            <a:ext cx="1640001" cy="4805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070">
                <a:ln w="2540">
                  <a:noFill/>
                </a:ln>
                <a:solidFill>
                  <a:srgbClr val="CFE098"/>
                </a:solidFill>
                <a:effectLst>
                  <a:outerShdw blurRad="50800" dist="63500" dir="5400000" algn="ctr" rotWithShape="0">
                    <a:schemeClr val="tx1">
                      <a:alpha val="9000"/>
                    </a:schemeClr>
                  </a:outerShdw>
                </a:effectLst>
              </a:rPr>
              <a:t>Monsanto</a:t>
            </a:r>
          </a:p>
        </xdr:txBody>
      </xdr:sp>
      <xdr:sp macro="" textlink="">
        <xdr:nvSpPr>
          <xdr:cNvPr id="206" name="Tag_10003"/>
          <xdr:cNvSpPr txBox="1"/>
        </xdr:nvSpPr>
        <xdr:spPr>
          <a:xfrm>
            <a:off x="14732000" y="195275200"/>
            <a:ext cx="784895" cy="4132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640">
                <a:ln w="2540">
                  <a:noFill/>
                </a:ln>
                <a:solidFill>
                  <a:srgbClr val="DC385F"/>
                </a:solidFill>
                <a:effectLst>
                  <a:outerShdw blurRad="50800" dist="63500" dir="5400000" algn="ctr" rotWithShape="0">
                    <a:schemeClr val="tx1">
                      <a:alpha val="9000"/>
                    </a:schemeClr>
                  </a:outerShdw>
                </a:effectLst>
              </a:rPr>
              <a:t>Votes</a:t>
            </a:r>
          </a:p>
        </xdr:txBody>
      </xdr:sp>
      <xdr:sp macro="" textlink="">
        <xdr:nvSpPr>
          <xdr:cNvPr id="207" name="Tag_10004"/>
          <xdr:cNvSpPr txBox="1"/>
        </xdr:nvSpPr>
        <xdr:spPr>
          <a:xfrm>
            <a:off x="15519400" y="195097106"/>
            <a:ext cx="245725" cy="50530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570">
                <a:ln w="2540">
                  <a:noFill/>
                </a:ln>
                <a:solidFill>
                  <a:srgbClr val="3019C0"/>
                </a:solidFill>
                <a:effectLst>
                  <a:outerShdw blurRad="50800" dist="63500" dir="5400000" algn="ctr" rotWithShape="0">
                    <a:schemeClr val="tx1">
                      <a:alpha val="9000"/>
                    </a:schemeClr>
                  </a:outerShdw>
                </a:effectLst>
              </a:rPr>
              <a:t>Honte</a:t>
            </a:r>
          </a:p>
        </xdr:txBody>
      </xdr:sp>
      <xdr:sp macro="" textlink="">
        <xdr:nvSpPr>
          <xdr:cNvPr id="208" name="Tag_10005"/>
          <xdr:cNvSpPr txBox="1"/>
        </xdr:nvSpPr>
        <xdr:spPr>
          <a:xfrm>
            <a:off x="14312900" y="195427600"/>
            <a:ext cx="402354" cy="212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60">
                <a:ln w="2540">
                  <a:noFill/>
                </a:ln>
                <a:solidFill>
                  <a:srgbClr val="3019C0"/>
                </a:solidFill>
                <a:effectLst>
                  <a:outerShdw blurRad="50800" dist="63500" dir="5400000" algn="ctr" rotWithShape="0">
                    <a:schemeClr val="tx1">
                      <a:alpha val="9000"/>
                    </a:schemeClr>
                  </a:outerShdw>
                </a:effectLst>
              </a:rPr>
              <a:t>LREM</a:t>
            </a:r>
          </a:p>
        </xdr:txBody>
      </xdr:sp>
      <xdr:sp macro="" textlink="">
        <xdr:nvSpPr>
          <xdr:cNvPr id="209" name="Tag_10006"/>
          <xdr:cNvSpPr txBox="1"/>
        </xdr:nvSpPr>
        <xdr:spPr>
          <a:xfrm>
            <a:off x="15024100" y="195110100"/>
            <a:ext cx="208519"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ln w="2540">
                  <a:noFill/>
                </a:ln>
                <a:solidFill>
                  <a:srgbClr val="3019C0"/>
                </a:solidFill>
                <a:effectLst>
                  <a:outerShdw blurRad="50800" dist="63500" dir="5400000" algn="ctr" rotWithShape="0">
                    <a:schemeClr val="tx1">
                      <a:alpha val="9000"/>
                    </a:schemeClr>
                  </a:outerShdw>
                </a:effectLst>
              </a:rPr>
              <a:t>Bio</a:t>
            </a:r>
          </a:p>
        </xdr:txBody>
      </xdr:sp>
      <xdr:sp macro="" textlink="">
        <xdr:nvSpPr>
          <xdr:cNvPr id="210" name="Tag_10007"/>
          <xdr:cNvSpPr txBox="1"/>
        </xdr:nvSpPr>
        <xdr:spPr>
          <a:xfrm>
            <a:off x="14859000" y="196646800"/>
            <a:ext cx="542136"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ln w="2540">
                  <a:noFill/>
                </a:ln>
                <a:solidFill>
                  <a:srgbClr val="3019C0"/>
                </a:solidFill>
                <a:effectLst>
                  <a:outerShdw blurRad="50800" dist="63500" dir="5400000" algn="ctr" rotWithShape="0">
                    <a:schemeClr val="tx1">
                      <a:alpha val="9000"/>
                    </a:schemeClr>
                  </a:outerShdw>
                </a:effectLst>
              </a:rPr>
              <a:t>Courage</a:t>
            </a:r>
          </a:p>
        </xdr:txBody>
      </xdr:sp>
      <xdr:sp macro="" textlink="">
        <xdr:nvSpPr>
          <xdr:cNvPr id="211" name="Tag_10008"/>
          <xdr:cNvSpPr txBox="1"/>
        </xdr:nvSpPr>
        <xdr:spPr>
          <a:xfrm>
            <a:off x="15722600" y="195122517"/>
            <a:ext cx="178412" cy="48785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140">
                <a:ln w="2540">
                  <a:noFill/>
                </a:ln>
                <a:solidFill>
                  <a:srgbClr val="3019C0"/>
                </a:solidFill>
                <a:effectLst>
                  <a:outerShdw blurRad="50800" dist="63500" dir="5400000" algn="ctr" rotWithShape="0">
                    <a:schemeClr val="tx1">
                      <a:alpha val="9000"/>
                    </a:schemeClr>
                  </a:outerShdw>
                </a:effectLst>
              </a:rPr>
              <a:t>Français</a:t>
            </a:r>
          </a:p>
        </xdr:txBody>
      </xdr:sp>
      <xdr:sp macro="" textlink="">
        <xdr:nvSpPr>
          <xdr:cNvPr id="212" name="Tag_10009"/>
          <xdr:cNvSpPr txBox="1"/>
        </xdr:nvSpPr>
        <xdr:spPr>
          <a:xfrm>
            <a:off x="14605000" y="195110100"/>
            <a:ext cx="376513"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ln w="2540">
                  <a:noFill/>
                </a:ln>
                <a:solidFill>
                  <a:srgbClr val="3019C0"/>
                </a:solidFill>
                <a:effectLst>
                  <a:outerShdw blurRad="50800" dist="63500" dir="5400000" algn="ctr" rotWithShape="0">
                    <a:schemeClr val="tx1">
                      <a:alpha val="9000"/>
                    </a:schemeClr>
                  </a:outerShdw>
                </a:effectLst>
              </a:rPr>
              <a:t>Emission</a:t>
            </a:r>
          </a:p>
        </xdr:txBody>
      </xdr:sp>
      <xdr:sp macro="" textlink="">
        <xdr:nvSpPr>
          <xdr:cNvPr id="213" name="Tag_10010"/>
          <xdr:cNvSpPr txBox="1"/>
        </xdr:nvSpPr>
        <xdr:spPr>
          <a:xfrm>
            <a:off x="14414500" y="195287900"/>
            <a:ext cx="241541"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ln w="2540">
                  <a:noFill/>
                </a:ln>
                <a:solidFill>
                  <a:srgbClr val="3019C0"/>
                </a:solidFill>
                <a:effectLst>
                  <a:outerShdw blurRad="50800" dist="63500" dir="5400000" algn="ctr" rotWithShape="0">
                    <a:schemeClr val="tx1">
                      <a:alpha val="9000"/>
                    </a:schemeClr>
                  </a:outerShdw>
                </a:effectLst>
              </a:rPr>
              <a:t>Santé</a:t>
            </a:r>
          </a:p>
        </xdr:txBody>
      </xdr:sp>
      <xdr:sp macro="" textlink="">
        <xdr:nvSpPr>
          <xdr:cNvPr id="214" name="Tag_10011"/>
          <xdr:cNvSpPr txBox="1"/>
        </xdr:nvSpPr>
        <xdr:spPr>
          <a:xfrm>
            <a:off x="15303500" y="195084700"/>
            <a:ext cx="195503"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ln w="2540">
                  <a:noFill/>
                </a:ln>
                <a:solidFill>
                  <a:srgbClr val="3019C0"/>
                </a:solidFill>
                <a:effectLst>
                  <a:outerShdw blurRad="50800" dist="63500" dir="5400000" algn="ctr" rotWithShape="0">
                    <a:schemeClr val="tx1">
                      <a:alpha val="9000"/>
                    </a:schemeClr>
                  </a:outerShdw>
                </a:effectLst>
              </a:rPr>
              <a:t>Tuer</a:t>
            </a:r>
          </a:p>
        </xdr:txBody>
      </xdr:sp>
      <xdr:sp macro="" textlink="">
        <xdr:nvSpPr>
          <xdr:cNvPr id="215" name="Tag_10012"/>
          <xdr:cNvSpPr txBox="1"/>
        </xdr:nvSpPr>
        <xdr:spPr>
          <a:xfrm>
            <a:off x="15405100" y="196646659"/>
            <a:ext cx="111099" cy="24213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710">
                <a:ln w="2540">
                  <a:noFill/>
                </a:ln>
                <a:solidFill>
                  <a:srgbClr val="3019C0"/>
                </a:solidFill>
                <a:effectLst>
                  <a:outerShdw blurRad="50800" dist="63500" dir="5400000" algn="ctr" rotWithShape="0">
                    <a:schemeClr val="tx1">
                      <a:alpha val="9000"/>
                    </a:schemeClr>
                  </a:outerShdw>
                </a:effectLst>
              </a:rPr>
              <a:t>Enfant</a:t>
            </a:r>
          </a:p>
        </xdr:txBody>
      </xdr:sp>
      <xdr:sp macro="" textlink="">
        <xdr:nvSpPr>
          <xdr:cNvPr id="216" name="Tag_10013"/>
          <xdr:cNvSpPr txBox="1"/>
        </xdr:nvSpPr>
        <xdr:spPr>
          <a:xfrm>
            <a:off x="14465300" y="196646800"/>
            <a:ext cx="384657" cy="1111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10">
                <a:ln w="2540">
                  <a:noFill/>
                </a:ln>
                <a:solidFill>
                  <a:srgbClr val="3019C0"/>
                </a:solidFill>
                <a:effectLst>
                  <a:outerShdw blurRad="50800" dist="63500" dir="5400000" algn="ctr" rotWithShape="0">
                    <a:schemeClr val="tx1">
                      <a:alpha val="9000"/>
                    </a:schemeClr>
                  </a:outerShdw>
                </a:effectLst>
              </a:rPr>
              <a:t>Reportage</a:t>
            </a:r>
          </a:p>
        </xdr:txBody>
      </xdr:sp>
      <xdr:sp macro="" textlink="">
        <xdr:nvSpPr>
          <xdr:cNvPr id="217" name="Tag_10014"/>
          <xdr:cNvSpPr txBox="1"/>
        </xdr:nvSpPr>
        <xdr:spPr>
          <a:xfrm>
            <a:off x="14808200" y="195021200"/>
            <a:ext cx="470322" cy="955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10">
                <a:ln w="2540">
                  <a:noFill/>
                </a:ln>
                <a:solidFill>
                  <a:srgbClr val="3019C0"/>
                </a:solidFill>
                <a:effectLst>
                  <a:outerShdw blurRad="50800" dist="63500" dir="5400000" algn="ctr" rotWithShape="0">
                    <a:schemeClr val="tx1">
                      <a:alpha val="9000"/>
                    </a:schemeClr>
                  </a:outerShdw>
                </a:effectLst>
              </a:rPr>
              <a:t>Envoyé Spécial</a:t>
            </a:r>
          </a:p>
        </xdr:txBody>
      </xdr:sp>
      <xdr:sp macro="" textlink="">
        <xdr:nvSpPr>
          <xdr:cNvPr id="218" name="Tag_10015"/>
          <xdr:cNvSpPr txBox="1"/>
        </xdr:nvSpPr>
        <xdr:spPr>
          <a:xfrm>
            <a:off x="15506700" y="196659500"/>
            <a:ext cx="17998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3019C0"/>
                </a:solidFill>
                <a:effectLst>
                  <a:outerShdw blurRad="50800" dist="63500" dir="5400000" algn="ctr" rotWithShape="0">
                    <a:schemeClr val="tx1">
                      <a:alpha val="9000"/>
                    </a:schemeClr>
                  </a:outerShdw>
                </a:effectLst>
              </a:rPr>
              <a:t>Cancer</a:t>
            </a:r>
          </a:p>
        </xdr:txBody>
      </xdr:sp>
      <xdr:sp macro="" textlink="">
        <xdr:nvSpPr>
          <xdr:cNvPr id="219" name="Tag_10016"/>
          <xdr:cNvSpPr txBox="1"/>
        </xdr:nvSpPr>
        <xdr:spPr>
          <a:xfrm>
            <a:off x="15862300" y="195351251"/>
            <a:ext cx="78276" cy="2569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3019C0"/>
                </a:solidFill>
                <a:effectLst>
                  <a:outerShdw blurRad="50800" dist="63500" dir="5400000" algn="ctr" rotWithShape="0">
                    <a:schemeClr val="tx1">
                      <a:alpha val="9000"/>
                    </a:schemeClr>
                  </a:outerShdw>
                </a:effectLst>
              </a:rPr>
              <a:t>Politiques</a:t>
            </a:r>
          </a:p>
        </xdr:txBody>
      </xdr:sp>
      <xdr:sp macro="" textlink="">
        <xdr:nvSpPr>
          <xdr:cNvPr id="220" name="Tag_10017"/>
          <xdr:cNvSpPr txBox="1"/>
        </xdr:nvSpPr>
        <xdr:spPr>
          <a:xfrm>
            <a:off x="15036800" y="196799200"/>
            <a:ext cx="18511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3019C0"/>
                </a:solidFill>
                <a:effectLst>
                  <a:outerShdw blurRad="50800" dist="63500" dir="5400000" algn="ctr" rotWithShape="0">
                    <a:schemeClr val="tx1">
                      <a:alpha val="9000"/>
                    </a:schemeClr>
                  </a:outerShdw>
                </a:effectLst>
              </a:rPr>
              <a:t>Pourris</a:t>
            </a:r>
          </a:p>
        </xdr:txBody>
      </xdr:sp>
    </xdr:grpSp>
    <xdr:clientData/>
  </xdr:twoCellAnchor>
  <xdr:twoCellAnchor>
    <xdr:from>
      <xdr:col>1</xdr:col>
      <xdr:colOff>0</xdr:colOff>
      <xdr:row>521</xdr:row>
      <xdr:rowOff>197068</xdr:rowOff>
    </xdr:from>
    <xdr:to>
      <xdr:col>4</xdr:col>
      <xdr:colOff>688975</xdr:colOff>
      <xdr:row>548</xdr:row>
      <xdr:rowOff>127000</xdr:rowOff>
    </xdr:to>
    <xdr:grpSp>
      <xdr:nvGrpSpPr>
        <xdr:cNvPr id="221" name="Wordcloud_Group1"/>
        <xdr:cNvGrpSpPr/>
      </xdr:nvGrpSpPr>
      <xdr:grpSpPr>
        <a:xfrm>
          <a:off x="549088" y="102237833"/>
          <a:ext cx="5485093" cy="5084638"/>
          <a:chOff x="12582525" y="193414650"/>
          <a:chExt cx="5080000" cy="5080000"/>
        </a:xfrm>
      </xdr:grpSpPr>
      <xdr:sp macro="" textlink="">
        <xdr:nvSpPr>
          <xdr:cNvPr id="222" name="Wordcloud1"/>
          <xdr:cNvSpPr/>
        </xdr:nvSpPr>
        <xdr:spPr>
          <a:xfrm>
            <a:off x="12582525" y="1934146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223" name="Tag_10001"/>
          <xdr:cNvSpPr txBox="1"/>
        </xdr:nvSpPr>
        <xdr:spPr>
          <a:xfrm>
            <a:off x="14249400" y="195643500"/>
            <a:ext cx="1622361"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D608CC"/>
                </a:solidFill>
                <a:effectLst>
                  <a:outerShdw blurRad="50800" dist="63500" dir="5400000" algn="ctr" rotWithShape="0">
                    <a:schemeClr val="tx1">
                      <a:alpha val="9000"/>
                    </a:schemeClr>
                  </a:outerShdw>
                </a:effectLst>
              </a:rPr>
              <a:t>France</a:t>
            </a:r>
          </a:p>
        </xdr:txBody>
      </xdr:sp>
      <xdr:sp macro="" textlink="">
        <xdr:nvSpPr>
          <xdr:cNvPr id="224" name="Tag_10002"/>
          <xdr:cNvSpPr txBox="1"/>
        </xdr:nvSpPr>
        <xdr:spPr>
          <a:xfrm>
            <a:off x="14122400" y="196278500"/>
            <a:ext cx="1864380" cy="7232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4620">
                <a:ln w="2540">
                  <a:noFill/>
                </a:ln>
                <a:solidFill>
                  <a:srgbClr val="D608CC"/>
                </a:solidFill>
                <a:effectLst>
                  <a:outerShdw blurRad="50800" dist="63500" dir="5400000" algn="ctr" rotWithShape="0">
                    <a:schemeClr val="tx1">
                      <a:alpha val="9000"/>
                    </a:schemeClr>
                  </a:outerShdw>
                </a:effectLst>
              </a:rPr>
              <a:t>Produits</a:t>
            </a:r>
          </a:p>
        </xdr:txBody>
      </xdr:sp>
      <xdr:sp macro="" textlink="">
        <xdr:nvSpPr>
          <xdr:cNvPr id="225" name="Tag_10003"/>
          <xdr:cNvSpPr txBox="1"/>
        </xdr:nvSpPr>
        <xdr:spPr>
          <a:xfrm>
            <a:off x="13944600" y="195186300"/>
            <a:ext cx="2191701" cy="54790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500">
                <a:ln w="2540">
                  <a:noFill/>
                </a:ln>
                <a:solidFill>
                  <a:srgbClr val="232449"/>
                </a:solidFill>
                <a:effectLst>
                  <a:outerShdw blurRad="50800" dist="63500" dir="5400000" algn="ctr" rotWithShape="0">
                    <a:schemeClr val="tx1">
                      <a:alpha val="9000"/>
                    </a:schemeClr>
                  </a:outerShdw>
                </a:effectLst>
              </a:rPr>
              <a:t>Importations</a:t>
            </a:r>
          </a:p>
        </xdr:txBody>
      </xdr:sp>
      <xdr:sp macro="" textlink="">
        <xdr:nvSpPr>
          <xdr:cNvPr id="226" name="Tag_10004"/>
          <xdr:cNvSpPr txBox="1"/>
        </xdr:nvSpPr>
        <xdr:spPr>
          <a:xfrm>
            <a:off x="14947900" y="194716400"/>
            <a:ext cx="398287" cy="458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ln w="2540">
                  <a:noFill/>
                </a:ln>
                <a:solidFill>
                  <a:srgbClr val="D003FA"/>
                </a:solidFill>
                <a:effectLst>
                  <a:outerShdw blurRad="50800" dist="63500" dir="5400000" algn="ctr" rotWithShape="0">
                    <a:schemeClr val="tx1">
                      <a:alpha val="9000"/>
                    </a:schemeClr>
                  </a:outerShdw>
                </a:effectLst>
              </a:rPr>
              <a:t>Bio</a:t>
            </a:r>
          </a:p>
        </xdr:txBody>
      </xdr:sp>
      <xdr:sp macro="" textlink="">
        <xdr:nvSpPr>
          <xdr:cNvPr id="227" name="Tag_10005"/>
          <xdr:cNvSpPr txBox="1"/>
        </xdr:nvSpPr>
        <xdr:spPr>
          <a:xfrm>
            <a:off x="15303500" y="194919600"/>
            <a:ext cx="509978" cy="3130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00">
                <a:ln w="2540">
                  <a:noFill/>
                </a:ln>
                <a:solidFill>
                  <a:srgbClr val="D003FA"/>
                </a:solidFill>
                <a:effectLst>
                  <a:outerShdw blurRad="50800" dist="63500" dir="5400000" algn="ctr" rotWithShape="0">
                    <a:schemeClr val="tx1">
                      <a:alpha val="9000"/>
                    </a:schemeClr>
                  </a:outerShdw>
                </a:effectLst>
              </a:rPr>
              <a:t>OGM</a:t>
            </a:r>
          </a:p>
        </xdr:txBody>
      </xdr:sp>
      <xdr:sp macro="" textlink="">
        <xdr:nvSpPr>
          <xdr:cNvPr id="228" name="Tag_10006"/>
          <xdr:cNvSpPr txBox="1"/>
        </xdr:nvSpPr>
        <xdr:spPr>
          <a:xfrm>
            <a:off x="14655800" y="196862700"/>
            <a:ext cx="727658"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ln w="2540">
                  <a:noFill/>
                </a:ln>
                <a:solidFill>
                  <a:srgbClr val="9A9BA5"/>
                </a:solidFill>
                <a:effectLst>
                  <a:outerShdw blurRad="50800" dist="63500" dir="5400000" algn="ctr" rotWithShape="0">
                    <a:schemeClr val="tx1">
                      <a:alpha val="9000"/>
                    </a:schemeClr>
                  </a:outerShdw>
                </a:effectLst>
              </a:rPr>
              <a:t>Agriculteurs</a:t>
            </a:r>
          </a:p>
        </xdr:txBody>
      </xdr:sp>
      <xdr:sp macro="" textlink="">
        <xdr:nvSpPr>
          <xdr:cNvPr id="229" name="Tag_10007"/>
          <xdr:cNvSpPr txBox="1"/>
        </xdr:nvSpPr>
        <xdr:spPr>
          <a:xfrm>
            <a:off x="14643100" y="195021200"/>
            <a:ext cx="25080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9A9BA5"/>
                </a:solidFill>
                <a:effectLst>
                  <a:outerShdw blurRad="50800" dist="63500" dir="5400000" algn="ctr" rotWithShape="0">
                    <a:schemeClr val="tx1">
                      <a:alpha val="9000"/>
                    </a:schemeClr>
                  </a:outerShdw>
                </a:effectLst>
              </a:rPr>
              <a:t>Reportage</a:t>
            </a:r>
          </a:p>
        </xdr:txBody>
      </xdr:sp>
      <xdr:sp macro="" textlink="">
        <xdr:nvSpPr>
          <xdr:cNvPr id="230" name="Tag_10008"/>
          <xdr:cNvSpPr txBox="1"/>
        </xdr:nvSpPr>
        <xdr:spPr>
          <a:xfrm>
            <a:off x="16078200" y="195668900"/>
            <a:ext cx="72432" cy="42819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9A9BA5"/>
                </a:solidFill>
                <a:effectLst>
                  <a:outerShdw blurRad="50800" dist="63500" dir="5400000" algn="ctr" rotWithShape="0">
                    <a:schemeClr val="tx1">
                      <a:alpha val="9000"/>
                    </a:schemeClr>
                  </a:outerShdw>
                </a:effectLst>
              </a:rPr>
              <a:t>Consommateurs</a:t>
            </a:r>
          </a:p>
        </xdr:txBody>
      </xdr:sp>
    </xdr:grpSp>
    <xdr:clientData/>
  </xdr:twoCellAnchor>
  <xdr:twoCellAnchor>
    <xdr:from>
      <xdr:col>5</xdr:col>
      <xdr:colOff>0</xdr:colOff>
      <xdr:row>521</xdr:row>
      <xdr:rowOff>197068</xdr:rowOff>
    </xdr:from>
    <xdr:to>
      <xdr:col>9</xdr:col>
      <xdr:colOff>1146175</xdr:colOff>
      <xdr:row>548</xdr:row>
      <xdr:rowOff>127000</xdr:rowOff>
    </xdr:to>
    <xdr:grpSp>
      <xdr:nvGrpSpPr>
        <xdr:cNvPr id="231" name="Wordcloud_Group1"/>
        <xdr:cNvGrpSpPr/>
      </xdr:nvGrpSpPr>
      <xdr:grpSpPr>
        <a:xfrm>
          <a:off x="6712324" y="102237833"/>
          <a:ext cx="5090645" cy="5084638"/>
          <a:chOff x="12582525" y="193433700"/>
          <a:chExt cx="5080000" cy="5080000"/>
        </a:xfrm>
      </xdr:grpSpPr>
      <xdr:sp macro="" textlink="">
        <xdr:nvSpPr>
          <xdr:cNvPr id="232" name="Wordcloud1"/>
          <xdr:cNvSpPr/>
        </xdr:nvSpPr>
        <xdr:spPr>
          <a:xfrm>
            <a:off x="12582525" y="1934337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233" name="Tag_10001"/>
          <xdr:cNvSpPr txBox="1"/>
        </xdr:nvSpPr>
        <xdr:spPr>
          <a:xfrm>
            <a:off x="13550900" y="195656200"/>
            <a:ext cx="314374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C6AC32"/>
                </a:solidFill>
                <a:effectLst>
                  <a:outerShdw blurRad="50800" dist="63500" dir="5400000" algn="ctr" rotWithShape="0">
                    <a:schemeClr val="tx1">
                      <a:alpha val="9000"/>
                    </a:schemeClr>
                  </a:outerShdw>
                </a:effectLst>
              </a:rPr>
              <a:t>Agriculteurs</a:t>
            </a:r>
          </a:p>
        </xdr:txBody>
      </xdr:sp>
      <xdr:sp macro="" textlink="">
        <xdr:nvSpPr>
          <xdr:cNvPr id="234" name="Tag_10002"/>
          <xdr:cNvSpPr txBox="1"/>
        </xdr:nvSpPr>
        <xdr:spPr>
          <a:xfrm>
            <a:off x="13779500" y="196291200"/>
            <a:ext cx="2708562"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C6AC32"/>
                </a:solidFill>
                <a:effectLst>
                  <a:outerShdw blurRad="50800" dist="63500" dir="5400000" algn="ctr" rotWithShape="0">
                    <a:schemeClr val="tx1">
                      <a:alpha val="9000"/>
                    </a:schemeClr>
                  </a:outerShdw>
                </a:effectLst>
              </a:rPr>
              <a:t>Reportage</a:t>
            </a:r>
          </a:p>
        </xdr:txBody>
      </xdr:sp>
      <xdr:sp macro="" textlink="">
        <xdr:nvSpPr>
          <xdr:cNvPr id="235" name="Tag_10003"/>
          <xdr:cNvSpPr txBox="1"/>
        </xdr:nvSpPr>
        <xdr:spPr>
          <a:xfrm>
            <a:off x="14681200" y="195262500"/>
            <a:ext cx="889218" cy="46179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950">
                <a:ln w="2540">
                  <a:noFill/>
                </a:ln>
                <a:solidFill>
                  <a:srgbClr val="EB1214"/>
                </a:solidFill>
                <a:effectLst>
                  <a:outerShdw blurRad="50800" dist="63500" dir="5400000" algn="ctr" rotWithShape="0">
                    <a:schemeClr val="tx1">
                      <a:alpha val="9000"/>
                    </a:schemeClr>
                  </a:outerShdw>
                </a:effectLst>
              </a:rPr>
              <a:t>Bravo</a:t>
            </a:r>
          </a:p>
        </xdr:txBody>
      </xdr:sp>
      <xdr:sp macro="" textlink="">
        <xdr:nvSpPr>
          <xdr:cNvPr id="236" name="Tag_10004"/>
          <xdr:cNvSpPr txBox="1"/>
        </xdr:nvSpPr>
        <xdr:spPr>
          <a:xfrm>
            <a:off x="15570200" y="194132200"/>
            <a:ext cx="461703" cy="151586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950">
                <a:ln w="2540">
                  <a:noFill/>
                </a:ln>
                <a:solidFill>
                  <a:srgbClr val="EB1214"/>
                </a:solidFill>
                <a:effectLst>
                  <a:outerShdw blurRad="50800" dist="63500" dir="5400000" algn="ctr" rotWithShape="0">
                    <a:schemeClr val="tx1">
                      <a:alpha val="9000"/>
                    </a:schemeClr>
                  </a:outerShdw>
                </a:effectLst>
              </a:rPr>
              <a:t>Politiques</a:t>
            </a:r>
          </a:p>
        </xdr:txBody>
      </xdr:sp>
      <xdr:sp macro="" textlink="">
        <xdr:nvSpPr>
          <xdr:cNvPr id="237" name="Tag_10005"/>
          <xdr:cNvSpPr txBox="1"/>
        </xdr:nvSpPr>
        <xdr:spPr>
          <a:xfrm>
            <a:off x="14592300" y="194856100"/>
            <a:ext cx="802720" cy="2707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730">
                <a:ln w="2540">
                  <a:noFill/>
                </a:ln>
                <a:solidFill>
                  <a:srgbClr val="5C8A20"/>
                </a:solidFill>
                <a:effectLst>
                  <a:outerShdw blurRad="50800" dist="63500" dir="5400000" algn="ctr" rotWithShape="0">
                    <a:schemeClr val="tx1">
                      <a:alpha val="9000"/>
                    </a:schemeClr>
                  </a:outerShdw>
                </a:effectLst>
              </a:rPr>
              <a:t>Scandale</a:t>
            </a:r>
          </a:p>
        </xdr:txBody>
      </xdr:sp>
      <xdr:sp macro="" textlink="">
        <xdr:nvSpPr>
          <xdr:cNvPr id="238" name="Tag_10006"/>
          <xdr:cNvSpPr txBox="1"/>
        </xdr:nvSpPr>
        <xdr:spPr>
          <a:xfrm>
            <a:off x="13995400" y="195364100"/>
            <a:ext cx="516232"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ln w="2540">
                  <a:noFill/>
                </a:ln>
                <a:solidFill>
                  <a:srgbClr val="6E03B2"/>
                </a:solidFill>
                <a:effectLst>
                  <a:outerShdw blurRad="50800" dist="63500" dir="5400000" algn="ctr" rotWithShape="0">
                    <a:schemeClr val="tx1">
                      <a:alpha val="9000"/>
                    </a:schemeClr>
                  </a:outerShdw>
                </a:effectLst>
              </a:rPr>
              <a:t>Enfants</a:t>
            </a:r>
          </a:p>
        </xdr:txBody>
      </xdr:sp>
      <xdr:sp macro="" textlink="">
        <xdr:nvSpPr>
          <xdr:cNvPr id="239" name="Tag_10007"/>
          <xdr:cNvSpPr txBox="1"/>
        </xdr:nvSpPr>
        <xdr:spPr>
          <a:xfrm>
            <a:off x="14312900" y="195072000"/>
            <a:ext cx="424603"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ln w="2540">
                  <a:noFill/>
                </a:ln>
                <a:solidFill>
                  <a:srgbClr val="6E03B2"/>
                </a:solidFill>
                <a:effectLst>
                  <a:outerShdw blurRad="50800" dist="63500" dir="5400000" algn="ctr" rotWithShape="0">
                    <a:schemeClr val="tx1">
                      <a:alpha val="9000"/>
                    </a:schemeClr>
                  </a:outerShdw>
                </a:effectLst>
              </a:rPr>
              <a:t>Honte</a:t>
            </a:r>
          </a:p>
        </xdr:txBody>
      </xdr:sp>
      <xdr:sp macro="" textlink="">
        <xdr:nvSpPr>
          <xdr:cNvPr id="240" name="Tag_10008"/>
          <xdr:cNvSpPr txBox="1"/>
        </xdr:nvSpPr>
        <xdr:spPr>
          <a:xfrm>
            <a:off x="15392400" y="194538600"/>
            <a:ext cx="206620" cy="70512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320">
                <a:ln w="2540">
                  <a:noFill/>
                </a:ln>
                <a:solidFill>
                  <a:srgbClr val="6E03B2"/>
                </a:solidFill>
                <a:effectLst>
                  <a:outerShdw blurRad="50800" dist="63500" dir="5400000" algn="ctr" rotWithShape="0">
                    <a:schemeClr val="tx1">
                      <a:alpha val="9000"/>
                    </a:schemeClr>
                  </a:outerShdw>
                </a:effectLst>
              </a:rPr>
              <a:t>Monsanto</a:t>
            </a:r>
          </a:p>
        </xdr:txBody>
      </xdr:sp>
      <xdr:sp macro="" textlink="">
        <xdr:nvSpPr>
          <xdr:cNvPr id="241" name="Tag_10009"/>
          <xdr:cNvSpPr txBox="1"/>
        </xdr:nvSpPr>
        <xdr:spPr>
          <a:xfrm>
            <a:off x="14706600" y="196989700"/>
            <a:ext cx="575350"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ln w="2540">
                  <a:noFill/>
                </a:ln>
                <a:solidFill>
                  <a:srgbClr val="6E03B2"/>
                </a:solidFill>
                <a:effectLst>
                  <a:outerShdw blurRad="50800" dist="63500" dir="5400000" algn="ctr" rotWithShape="0">
                    <a:schemeClr val="tx1">
                      <a:alpha val="9000"/>
                    </a:schemeClr>
                  </a:outerShdw>
                </a:effectLst>
              </a:rPr>
              <a:t>Produits</a:t>
            </a:r>
          </a:p>
        </xdr:txBody>
      </xdr:sp>
      <xdr:sp macro="" textlink="">
        <xdr:nvSpPr>
          <xdr:cNvPr id="242" name="Tag_10010"/>
          <xdr:cNvSpPr txBox="1"/>
        </xdr:nvSpPr>
        <xdr:spPr>
          <a:xfrm>
            <a:off x="14020800" y="195529200"/>
            <a:ext cx="151836" cy="1424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10">
                <a:ln w="2540">
                  <a:noFill/>
                </a:ln>
                <a:solidFill>
                  <a:srgbClr val="6E03B2"/>
                </a:solidFill>
                <a:effectLst>
                  <a:outerShdw blurRad="50800" dist="63500" dir="5400000" algn="ctr" rotWithShape="0">
                    <a:schemeClr val="tx1">
                      <a:alpha val="9000"/>
                    </a:schemeClr>
                  </a:outerShdw>
                </a:effectLst>
              </a:rPr>
              <a:t>Bio</a:t>
            </a:r>
          </a:p>
        </xdr:txBody>
      </xdr:sp>
      <xdr:sp macro="" textlink="">
        <xdr:nvSpPr>
          <xdr:cNvPr id="243" name="Tag_10011"/>
          <xdr:cNvSpPr txBox="1"/>
        </xdr:nvSpPr>
        <xdr:spPr>
          <a:xfrm>
            <a:off x="15278100" y="196951600"/>
            <a:ext cx="497637" cy="1424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10">
                <a:ln w="2540">
                  <a:noFill/>
                </a:ln>
                <a:solidFill>
                  <a:srgbClr val="6E03B2"/>
                </a:solidFill>
                <a:effectLst>
                  <a:outerShdw blurRad="50800" dist="63500" dir="5400000" algn="ctr" rotWithShape="0">
                    <a:schemeClr val="tx1">
                      <a:alpha val="9000"/>
                    </a:schemeClr>
                  </a:outerShdw>
                </a:effectLst>
              </a:rPr>
              <a:t>Elise Lucet</a:t>
            </a:r>
          </a:p>
        </xdr:txBody>
      </xdr:sp>
      <xdr:sp macro="" textlink="">
        <xdr:nvSpPr>
          <xdr:cNvPr id="244" name="Tag_10012"/>
          <xdr:cNvSpPr txBox="1"/>
        </xdr:nvSpPr>
        <xdr:spPr>
          <a:xfrm>
            <a:off x="16090900" y="195402200"/>
            <a:ext cx="78276" cy="19210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6E03B2"/>
                </a:solidFill>
                <a:effectLst>
                  <a:outerShdw blurRad="50800" dist="63500" dir="5400000" algn="ctr" rotWithShape="0">
                    <a:schemeClr val="tx1">
                      <a:alpha val="9000"/>
                    </a:schemeClr>
                  </a:outerShdw>
                </a:effectLst>
              </a:rPr>
              <a:t>Député</a:t>
            </a:r>
          </a:p>
        </xdr:txBody>
      </xdr:sp>
    </xdr:grpSp>
    <xdr:clientData/>
  </xdr:twoCellAnchor>
  <xdr:twoCellAnchor>
    <xdr:from>
      <xdr:col>0</xdr:col>
      <xdr:colOff>71438</xdr:colOff>
      <xdr:row>739</xdr:row>
      <xdr:rowOff>86164</xdr:rowOff>
    </xdr:from>
    <xdr:to>
      <xdr:col>4</xdr:col>
      <xdr:colOff>95250</xdr:colOff>
      <xdr:row>759</xdr:row>
      <xdr:rowOff>75440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689162</xdr:colOff>
      <xdr:row>739</xdr:row>
      <xdr:rowOff>105776</xdr:rowOff>
    </xdr:from>
    <xdr:to>
      <xdr:col>7</xdr:col>
      <xdr:colOff>532278</xdr:colOff>
      <xdr:row>759</xdr:row>
      <xdr:rowOff>8205</xdr:rowOff>
    </xdr:to>
    <xdr:graphicFrame macro="">
      <xdr:nvGraphicFramePr>
        <xdr:cNvPr id="131"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919161</xdr:colOff>
      <xdr:row>26</xdr:row>
      <xdr:rowOff>28575</xdr:rowOff>
    </xdr:from>
    <xdr:to>
      <xdr:col>12</xdr:col>
      <xdr:colOff>493058</xdr:colOff>
      <xdr:row>44</xdr:row>
      <xdr:rowOff>134471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642010</xdr:colOff>
      <xdr:row>26</xdr:row>
      <xdr:rowOff>175441</xdr:rowOff>
    </xdr:from>
    <xdr:to>
      <xdr:col>6</xdr:col>
      <xdr:colOff>1292024</xdr:colOff>
      <xdr:row>44</xdr:row>
      <xdr:rowOff>126696</xdr:rowOff>
    </xdr:to>
    <xdr:graphicFrame macro="">
      <xdr:nvGraphicFramePr>
        <xdr:cNvPr id="135" name="Graphique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134470</xdr:colOff>
      <xdr:row>90</xdr:row>
      <xdr:rowOff>118782</xdr:rowOff>
    </xdr:from>
    <xdr:to>
      <xdr:col>4</xdr:col>
      <xdr:colOff>1344706</xdr:colOff>
      <xdr:row>108</xdr:row>
      <xdr:rowOff>190499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1014133</xdr:colOff>
      <xdr:row>90</xdr:row>
      <xdr:rowOff>141193</xdr:rowOff>
    </xdr:from>
    <xdr:to>
      <xdr:col>10</xdr:col>
      <xdr:colOff>235323</xdr:colOff>
      <xdr:row>109</xdr:row>
      <xdr:rowOff>22412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235321</xdr:colOff>
      <xdr:row>90</xdr:row>
      <xdr:rowOff>56030</xdr:rowOff>
    </xdr:from>
    <xdr:to>
      <xdr:col>13</xdr:col>
      <xdr:colOff>231322</xdr:colOff>
      <xdr:row>109</xdr:row>
      <xdr:rowOff>33618</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480893</xdr:colOff>
      <xdr:row>111</xdr:row>
      <xdr:rowOff>21450</xdr:rowOff>
    </xdr:from>
    <xdr:to>
      <xdr:col>3</xdr:col>
      <xdr:colOff>1147966</xdr:colOff>
      <xdr:row>128</xdr:row>
      <xdr:rowOff>27693</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876781</xdr:colOff>
      <xdr:row>111</xdr:row>
      <xdr:rowOff>159603</xdr:rowOff>
    </xdr:from>
    <xdr:to>
      <xdr:col>6</xdr:col>
      <xdr:colOff>1124728</xdr:colOff>
      <xdr:row>128</xdr:row>
      <xdr:rowOff>165846</xdr:rowOff>
    </xdr:to>
    <xdr:graphicFrame macro="">
      <xdr:nvGraphicFramePr>
        <xdr:cNvPr id="140" name="Graphique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519313</xdr:colOff>
      <xdr:row>127</xdr:row>
      <xdr:rowOff>183135</xdr:rowOff>
    </xdr:from>
    <xdr:to>
      <xdr:col>3</xdr:col>
      <xdr:colOff>1186386</xdr:colOff>
      <xdr:row>144</xdr:row>
      <xdr:rowOff>186656</xdr:rowOff>
    </xdr:to>
    <xdr:graphicFrame macro="">
      <xdr:nvGraphicFramePr>
        <xdr:cNvPr id="141" name="Graphique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938633</xdr:colOff>
      <xdr:row>127</xdr:row>
      <xdr:rowOff>185218</xdr:rowOff>
    </xdr:from>
    <xdr:to>
      <xdr:col>6</xdr:col>
      <xdr:colOff>1185585</xdr:colOff>
      <xdr:row>144</xdr:row>
      <xdr:rowOff>188739</xdr:rowOff>
    </xdr:to>
    <xdr:graphicFrame macro="">
      <xdr:nvGraphicFramePr>
        <xdr:cNvPr id="142" name="Graphique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3842</xdr:colOff>
      <xdr:row>145</xdr:row>
      <xdr:rowOff>47865</xdr:rowOff>
    </xdr:from>
    <xdr:to>
      <xdr:col>3</xdr:col>
      <xdr:colOff>1242415</xdr:colOff>
      <xdr:row>161</xdr:row>
      <xdr:rowOff>56989</xdr:rowOff>
    </xdr:to>
    <xdr:graphicFrame macro="">
      <xdr:nvGraphicFramePr>
        <xdr:cNvPr id="143" name="Graphique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946476</xdr:colOff>
      <xdr:row>145</xdr:row>
      <xdr:rowOff>61152</xdr:rowOff>
    </xdr:from>
    <xdr:to>
      <xdr:col>6</xdr:col>
      <xdr:colOff>1165087</xdr:colOff>
      <xdr:row>161</xdr:row>
      <xdr:rowOff>70276</xdr:rowOff>
    </xdr:to>
    <xdr:graphicFrame macro="">
      <xdr:nvGraphicFramePr>
        <xdr:cNvPr id="144" name="Graphique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634660</xdr:colOff>
      <xdr:row>118</xdr:row>
      <xdr:rowOff>144636</xdr:rowOff>
    </xdr:from>
    <xdr:to>
      <xdr:col>6</xdr:col>
      <xdr:colOff>589837</xdr:colOff>
      <xdr:row>118</xdr:row>
      <xdr:rowOff>144636</xdr:rowOff>
    </xdr:to>
    <xdr:cxnSp macro="">
      <xdr:nvCxnSpPr>
        <xdr:cNvPr id="10" name="Connecteur droit 9"/>
        <xdr:cNvCxnSpPr/>
      </xdr:nvCxnSpPr>
      <xdr:spPr>
        <a:xfrm flipH="1">
          <a:off x="1187110" y="23642811"/>
          <a:ext cx="7337052" cy="0"/>
        </a:xfrm>
        <a:prstGeom prst="line">
          <a:avLst/>
        </a:prstGeom>
        <a:ln w="6350" cap="flat" cmpd="sng" algn="ctr">
          <a:solidFill>
            <a:srgbClr val="00206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634252</xdr:colOff>
      <xdr:row>119</xdr:row>
      <xdr:rowOff>37463</xdr:rowOff>
    </xdr:from>
    <xdr:to>
      <xdr:col>5</xdr:col>
      <xdr:colOff>224116</xdr:colOff>
      <xdr:row>119</xdr:row>
      <xdr:rowOff>37463</xdr:rowOff>
    </xdr:to>
    <xdr:cxnSp macro="">
      <xdr:nvCxnSpPr>
        <xdr:cNvPr id="149" name="Connecteur droit 148"/>
        <xdr:cNvCxnSpPr/>
      </xdr:nvCxnSpPr>
      <xdr:spPr>
        <a:xfrm flipH="1">
          <a:off x="1186702" y="23726138"/>
          <a:ext cx="5762064" cy="0"/>
        </a:xfrm>
        <a:prstGeom prst="line">
          <a:avLst/>
        </a:prstGeom>
        <a:ln w="3175" cap="flat" cmpd="sng" algn="ctr">
          <a:solidFill>
            <a:srgbClr val="00206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639293</xdr:colOff>
      <xdr:row>125</xdr:row>
      <xdr:rowOff>26257</xdr:rowOff>
    </xdr:from>
    <xdr:to>
      <xdr:col>4</xdr:col>
      <xdr:colOff>502584</xdr:colOff>
      <xdr:row>125</xdr:row>
      <xdr:rowOff>26257</xdr:rowOff>
    </xdr:to>
    <xdr:cxnSp macro="">
      <xdr:nvCxnSpPr>
        <xdr:cNvPr id="151" name="Connecteur droit 150"/>
        <xdr:cNvCxnSpPr/>
      </xdr:nvCxnSpPr>
      <xdr:spPr>
        <a:xfrm flipH="1">
          <a:off x="1188381" y="24959345"/>
          <a:ext cx="4659409" cy="0"/>
        </a:xfrm>
        <a:prstGeom prst="line">
          <a:avLst/>
        </a:prstGeom>
        <a:ln w="3175" cap="flat" cmpd="sng" algn="ctr">
          <a:solidFill>
            <a:schemeClr val="accent5">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567016</xdr:colOff>
      <xdr:row>141</xdr:row>
      <xdr:rowOff>112064</xdr:rowOff>
    </xdr:from>
    <xdr:to>
      <xdr:col>6</xdr:col>
      <xdr:colOff>522193</xdr:colOff>
      <xdr:row>141</xdr:row>
      <xdr:rowOff>112064</xdr:rowOff>
    </xdr:to>
    <xdr:cxnSp macro="">
      <xdr:nvCxnSpPr>
        <xdr:cNvPr id="153" name="Connecteur droit 152"/>
        <xdr:cNvCxnSpPr/>
      </xdr:nvCxnSpPr>
      <xdr:spPr>
        <a:xfrm flipH="1">
          <a:off x="1119466" y="27991739"/>
          <a:ext cx="7337052" cy="0"/>
        </a:xfrm>
        <a:prstGeom prst="line">
          <a:avLst/>
        </a:prstGeom>
        <a:ln w="6350" cap="flat" cmpd="sng" algn="ctr">
          <a:solidFill>
            <a:schemeClr val="accent5">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618562</xdr:colOff>
      <xdr:row>137</xdr:row>
      <xdr:rowOff>161374</xdr:rowOff>
    </xdr:from>
    <xdr:to>
      <xdr:col>5</xdr:col>
      <xdr:colOff>208426</xdr:colOff>
      <xdr:row>137</xdr:row>
      <xdr:rowOff>161374</xdr:rowOff>
    </xdr:to>
    <xdr:cxnSp macro="">
      <xdr:nvCxnSpPr>
        <xdr:cNvPr id="154" name="Connecteur droit 153"/>
        <xdr:cNvCxnSpPr/>
      </xdr:nvCxnSpPr>
      <xdr:spPr>
        <a:xfrm flipH="1">
          <a:off x="1167650" y="27380462"/>
          <a:ext cx="5753100" cy="0"/>
        </a:xfrm>
        <a:prstGeom prst="line">
          <a:avLst/>
        </a:prstGeom>
        <a:ln w="3175" cap="flat" cmpd="sng" algn="ctr">
          <a:solidFill>
            <a:srgbClr val="00206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614078</xdr:colOff>
      <xdr:row>142</xdr:row>
      <xdr:rowOff>93416</xdr:rowOff>
    </xdr:from>
    <xdr:to>
      <xdr:col>4</xdr:col>
      <xdr:colOff>477369</xdr:colOff>
      <xdr:row>142</xdr:row>
      <xdr:rowOff>93416</xdr:rowOff>
    </xdr:to>
    <xdr:cxnSp macro="">
      <xdr:nvCxnSpPr>
        <xdr:cNvPr id="155" name="Connecteur droit 154"/>
        <xdr:cNvCxnSpPr/>
      </xdr:nvCxnSpPr>
      <xdr:spPr>
        <a:xfrm flipH="1">
          <a:off x="1163166" y="28265004"/>
          <a:ext cx="4659409" cy="0"/>
        </a:xfrm>
        <a:prstGeom prst="line">
          <a:avLst/>
        </a:prstGeom>
        <a:ln w="3175" cap="flat" cmpd="sng" algn="ctr">
          <a:solidFill>
            <a:srgbClr val="00206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722780</xdr:colOff>
      <xdr:row>157</xdr:row>
      <xdr:rowOff>127192</xdr:rowOff>
    </xdr:from>
    <xdr:to>
      <xdr:col>5</xdr:col>
      <xdr:colOff>504825</xdr:colOff>
      <xdr:row>157</xdr:row>
      <xdr:rowOff>127192</xdr:rowOff>
    </xdr:to>
    <xdr:cxnSp macro="">
      <xdr:nvCxnSpPr>
        <xdr:cNvPr id="156" name="Connecteur droit 155"/>
        <xdr:cNvCxnSpPr/>
      </xdr:nvCxnSpPr>
      <xdr:spPr>
        <a:xfrm flipH="1">
          <a:off x="1271868" y="31156280"/>
          <a:ext cx="5945281" cy="0"/>
        </a:xfrm>
        <a:prstGeom prst="line">
          <a:avLst/>
        </a:prstGeom>
        <a:ln w="6350" cap="flat" cmpd="sng" algn="ctr">
          <a:solidFill>
            <a:srgbClr val="00206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95249</xdr:colOff>
      <xdr:row>398</xdr:row>
      <xdr:rowOff>81643</xdr:rowOff>
    </xdr:from>
    <xdr:to>
      <xdr:col>4</xdr:col>
      <xdr:colOff>884465</xdr:colOff>
      <xdr:row>421</xdr:row>
      <xdr:rowOff>81643</xdr:rowOff>
    </xdr:to>
    <xdr:graphicFrame macro="">
      <xdr:nvGraphicFramePr>
        <xdr:cNvPr id="161" name="Graphique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435428</xdr:colOff>
      <xdr:row>398</xdr:row>
      <xdr:rowOff>54429</xdr:rowOff>
    </xdr:from>
    <xdr:to>
      <xdr:col>9</xdr:col>
      <xdr:colOff>693964</xdr:colOff>
      <xdr:row>421</xdr:row>
      <xdr:rowOff>54429</xdr:rowOff>
    </xdr:to>
    <xdr:graphicFrame macro="">
      <xdr:nvGraphicFramePr>
        <xdr:cNvPr id="163" name="Graphique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326571</xdr:colOff>
      <xdr:row>398</xdr:row>
      <xdr:rowOff>81643</xdr:rowOff>
    </xdr:from>
    <xdr:to>
      <xdr:col>13</xdr:col>
      <xdr:colOff>612322</xdr:colOff>
      <xdr:row>421</xdr:row>
      <xdr:rowOff>81643</xdr:rowOff>
    </xdr:to>
    <xdr:graphicFrame macro="">
      <xdr:nvGraphicFramePr>
        <xdr:cNvPr id="164" name="Graphique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103908</xdr:colOff>
      <xdr:row>421</xdr:row>
      <xdr:rowOff>138545</xdr:rowOff>
    </xdr:from>
    <xdr:to>
      <xdr:col>4</xdr:col>
      <xdr:colOff>893124</xdr:colOff>
      <xdr:row>444</xdr:row>
      <xdr:rowOff>138545</xdr:rowOff>
    </xdr:to>
    <xdr:graphicFrame macro="">
      <xdr:nvGraphicFramePr>
        <xdr:cNvPr id="165" name="Graphique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458932</xdr:colOff>
      <xdr:row>421</xdr:row>
      <xdr:rowOff>144731</xdr:rowOff>
    </xdr:from>
    <xdr:to>
      <xdr:col>9</xdr:col>
      <xdr:colOff>728602</xdr:colOff>
      <xdr:row>444</xdr:row>
      <xdr:rowOff>144731</xdr:rowOff>
    </xdr:to>
    <xdr:graphicFrame macro="">
      <xdr:nvGraphicFramePr>
        <xdr:cNvPr id="166" name="Graphique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321623</xdr:colOff>
      <xdr:row>421</xdr:row>
      <xdr:rowOff>123702</xdr:rowOff>
    </xdr:from>
    <xdr:to>
      <xdr:col>13</xdr:col>
      <xdr:colOff>593767</xdr:colOff>
      <xdr:row>444</xdr:row>
      <xdr:rowOff>123702</xdr:rowOff>
    </xdr:to>
    <xdr:graphicFrame macro="">
      <xdr:nvGraphicFramePr>
        <xdr:cNvPr id="168" name="Graphique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204108</xdr:colOff>
      <xdr:row>277</xdr:row>
      <xdr:rowOff>27214</xdr:rowOff>
    </xdr:from>
    <xdr:to>
      <xdr:col>4</xdr:col>
      <xdr:colOff>993324</xdr:colOff>
      <xdr:row>300</xdr:row>
      <xdr:rowOff>27214</xdr:rowOff>
    </xdr:to>
    <xdr:graphicFrame macro="">
      <xdr:nvGraphicFramePr>
        <xdr:cNvPr id="169" name="Graphique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476250</xdr:colOff>
      <xdr:row>277</xdr:row>
      <xdr:rowOff>95250</xdr:rowOff>
    </xdr:from>
    <xdr:to>
      <xdr:col>9</xdr:col>
      <xdr:colOff>762001</xdr:colOff>
      <xdr:row>300</xdr:row>
      <xdr:rowOff>95250</xdr:rowOff>
    </xdr:to>
    <xdr:graphicFrame macro="">
      <xdr:nvGraphicFramePr>
        <xdr:cNvPr id="170" name="Graphique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326570</xdr:colOff>
      <xdr:row>277</xdr:row>
      <xdr:rowOff>136071</xdr:rowOff>
    </xdr:from>
    <xdr:to>
      <xdr:col>13</xdr:col>
      <xdr:colOff>639536</xdr:colOff>
      <xdr:row>300</xdr:row>
      <xdr:rowOff>136071</xdr:rowOff>
    </xdr:to>
    <xdr:graphicFrame macro="">
      <xdr:nvGraphicFramePr>
        <xdr:cNvPr id="171" name="Graphique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136071</xdr:colOff>
      <xdr:row>299</xdr:row>
      <xdr:rowOff>27215</xdr:rowOff>
    </xdr:from>
    <xdr:to>
      <xdr:col>4</xdr:col>
      <xdr:colOff>925287</xdr:colOff>
      <xdr:row>322</xdr:row>
      <xdr:rowOff>27215</xdr:rowOff>
    </xdr:to>
    <xdr:graphicFrame macro="">
      <xdr:nvGraphicFramePr>
        <xdr:cNvPr id="172" name="Graphique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408213</xdr:colOff>
      <xdr:row>299</xdr:row>
      <xdr:rowOff>95251</xdr:rowOff>
    </xdr:from>
    <xdr:to>
      <xdr:col>9</xdr:col>
      <xdr:colOff>693964</xdr:colOff>
      <xdr:row>322</xdr:row>
      <xdr:rowOff>95251</xdr:rowOff>
    </xdr:to>
    <xdr:graphicFrame macro="">
      <xdr:nvGraphicFramePr>
        <xdr:cNvPr id="173" name="Graphique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258533</xdr:colOff>
      <xdr:row>299</xdr:row>
      <xdr:rowOff>136072</xdr:rowOff>
    </xdr:from>
    <xdr:to>
      <xdr:col>13</xdr:col>
      <xdr:colOff>571499</xdr:colOff>
      <xdr:row>322</xdr:row>
      <xdr:rowOff>136072</xdr:rowOff>
    </xdr:to>
    <xdr:graphicFrame macro="">
      <xdr:nvGraphicFramePr>
        <xdr:cNvPr id="174" name="Graphique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oneCellAnchor>
    <xdr:from>
      <xdr:col>11</xdr:col>
      <xdr:colOff>12700</xdr:colOff>
      <xdr:row>601</xdr:row>
      <xdr:rowOff>0</xdr:rowOff>
    </xdr:from>
    <xdr:ext cx="6980950" cy="4133439"/>
    <xdr:sp macro="" textlink="">
      <xdr:nvSpPr>
        <xdr:cNvPr id="16" name="TX786659" hidden="1"/>
        <xdr:cNvSpPr txBox="1"/>
      </xdr:nvSpPr>
      <xdr:spPr>
        <a:xfrm>
          <a:off x="13471525" y="117176550"/>
          <a:ext cx="6980950"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RefEdit_R,RefEdit,'Feuil870554X765'!$K$596,True,000000000101_Général,True,Plage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RefEdit_T,RefEdit,'Feuil870554X765'!$D$594:$D$676,True,000000000200_Général,True,Matrice fréquence terme :,False,
RefEdit_Labels,RefEdit,'Feuil870554X765'!$C$594:$C$676,True,000000000400_Général,True,,False,
</a:t>
          </a:r>
        </a:p>
      </xdr:txBody>
    </xdr:sp>
    <xdr:clientData/>
  </xdr:oneCellAnchor>
  <xdr:twoCellAnchor editAs="absolute">
    <xdr:from>
      <xdr:col>10</xdr:col>
      <xdr:colOff>508557</xdr:colOff>
      <xdr:row>602</xdr:row>
      <xdr:rowOff>58537</xdr:rowOff>
    </xdr:from>
    <xdr:to>
      <xdr:col>10</xdr:col>
      <xdr:colOff>851457</xdr:colOff>
      <xdr:row>604</xdr:row>
      <xdr:rowOff>12154</xdr:rowOff>
    </xdr:to>
    <xdr:pic macro="AddRemovGrid">
      <xdr:nvPicPr>
        <xdr:cNvPr id="277" name="AD786659" hidden="1"/>
        <xdr:cNvPicPr preferRelativeResize="0">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748133" y="1172199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4</xdr:col>
      <xdr:colOff>1360614</xdr:colOff>
      <xdr:row>589</xdr:row>
      <xdr:rowOff>179545</xdr:rowOff>
    </xdr:from>
    <xdr:to>
      <xdr:col>9</xdr:col>
      <xdr:colOff>1145184</xdr:colOff>
      <xdr:row>615</xdr:row>
      <xdr:rowOff>48810</xdr:rowOff>
    </xdr:to>
    <xdr:grpSp>
      <xdr:nvGrpSpPr>
        <xdr:cNvPr id="327" name="Wordcloud_Group1"/>
        <xdr:cNvGrpSpPr/>
      </xdr:nvGrpSpPr>
      <xdr:grpSpPr>
        <a:xfrm>
          <a:off x="6705820" y="115331192"/>
          <a:ext cx="5096158" cy="5080000"/>
          <a:chOff x="7924800" y="22155150"/>
          <a:chExt cx="5080000" cy="5080000"/>
        </a:xfrm>
      </xdr:grpSpPr>
      <xdr:sp macro="" textlink="">
        <xdr:nvSpPr>
          <xdr:cNvPr id="328" name="Wordcloud1"/>
          <xdr:cNvSpPr/>
        </xdr:nvSpPr>
        <xdr:spPr>
          <a:xfrm>
            <a:off x="7924800" y="22155150"/>
            <a:ext cx="5080000" cy="5080000"/>
          </a:xfrm>
          <a:prstGeom prst="rect">
            <a:avLst/>
          </a:prstGeom>
          <a:solidFill>
            <a:srgbClr val="FFFFFF"/>
          </a:solidFill>
          <a:ln>
            <a:solidFill>
              <a:srgbClr val="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w="2540">
                <a:noFill/>
              </a:ln>
              <a:effectLst>
                <a:outerShdw blurRad="50800" dist="63500" dir="5400000" algn="ctr" rotWithShape="0">
                  <a:schemeClr val="tx1">
                    <a:alpha val="9000"/>
                  </a:schemeClr>
                </a:outerShdw>
              </a:effectLst>
            </a:endParaRPr>
          </a:p>
        </xdr:txBody>
      </xdr:sp>
      <xdr:sp macro="" textlink="">
        <xdr:nvSpPr>
          <xdr:cNvPr id="329" name="Tag_10001"/>
          <xdr:cNvSpPr txBox="1"/>
        </xdr:nvSpPr>
        <xdr:spPr>
          <a:xfrm>
            <a:off x="9664700" y="24371300"/>
            <a:ext cx="1608325"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ln w="2540">
                  <a:noFill/>
                </a:ln>
                <a:solidFill>
                  <a:srgbClr val="00D693"/>
                </a:solidFill>
                <a:effectLst>
                  <a:outerShdw blurRad="50800" dist="63500" dir="5400000" algn="ctr" rotWithShape="0">
                    <a:schemeClr val="tx1">
                      <a:alpha val="9000"/>
                    </a:schemeClr>
                  </a:outerShdw>
                </a:effectLst>
              </a:rPr>
              <a:t>Honte</a:t>
            </a:r>
          </a:p>
        </xdr:txBody>
      </xdr:sp>
      <xdr:sp macro="" textlink="">
        <xdr:nvSpPr>
          <xdr:cNvPr id="330" name="Tag_10002"/>
          <xdr:cNvSpPr txBox="1"/>
        </xdr:nvSpPr>
        <xdr:spPr>
          <a:xfrm>
            <a:off x="9817100" y="25006300"/>
            <a:ext cx="1314142" cy="60741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880">
                <a:ln w="2540">
                  <a:noFill/>
                </a:ln>
                <a:solidFill>
                  <a:srgbClr val="00D693"/>
                </a:solidFill>
                <a:effectLst>
                  <a:outerShdw blurRad="50800" dist="63500" dir="5400000" algn="ctr" rotWithShape="0">
                    <a:schemeClr val="tx1">
                      <a:alpha val="9000"/>
                    </a:schemeClr>
                  </a:outerShdw>
                </a:effectLst>
              </a:rPr>
              <a:t>Vendu</a:t>
            </a:r>
          </a:p>
        </xdr:txBody>
      </xdr:sp>
      <xdr:sp macro="" textlink="">
        <xdr:nvSpPr>
          <xdr:cNvPr id="331" name="Tag_10003"/>
          <xdr:cNvSpPr txBox="1"/>
        </xdr:nvSpPr>
        <xdr:spPr>
          <a:xfrm>
            <a:off x="9804400" y="23939500"/>
            <a:ext cx="1322926" cy="5181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310">
                <a:ln w="2540">
                  <a:noFill/>
                </a:ln>
                <a:solidFill>
                  <a:srgbClr val="095364"/>
                </a:solidFill>
                <a:effectLst>
                  <a:outerShdw blurRad="50800" dist="63500" dir="5400000" algn="ctr" rotWithShape="0">
                    <a:schemeClr val="tx1">
                      <a:alpha val="9000"/>
                    </a:schemeClr>
                  </a:outerShdw>
                </a:effectLst>
              </a:rPr>
              <a:t>Lobbies</a:t>
            </a:r>
          </a:p>
        </xdr:txBody>
      </xdr:sp>
      <xdr:sp macro="" textlink="">
        <xdr:nvSpPr>
          <xdr:cNvPr id="332" name="Tag_10004"/>
          <xdr:cNvSpPr txBox="1"/>
        </xdr:nvSpPr>
        <xdr:spPr>
          <a:xfrm>
            <a:off x="9296400" y="23633245"/>
            <a:ext cx="429463" cy="2125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ln w="2540">
                  <a:noFill/>
                </a:ln>
                <a:solidFill>
                  <a:srgbClr val="8B783C"/>
                </a:solidFill>
                <a:effectLst>
                  <a:outerShdw blurRad="50800" dist="63500" dir="5400000" algn="ctr" rotWithShape="0">
                    <a:schemeClr val="tx1">
                      <a:alpha val="9000"/>
                    </a:schemeClr>
                  </a:outerShdw>
                </a:effectLst>
              </a:rPr>
              <a:t>Envie de vomir</a:t>
            </a:r>
          </a:p>
        </xdr:txBody>
      </xdr:sp>
      <xdr:sp macro="" textlink="">
        <xdr:nvSpPr>
          <xdr:cNvPr id="333" name="Tag_10005"/>
          <xdr:cNvSpPr txBox="1"/>
        </xdr:nvSpPr>
        <xdr:spPr>
          <a:xfrm>
            <a:off x="9956800" y="23571200"/>
            <a:ext cx="1018099"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ln w="2540">
                  <a:noFill/>
                </a:ln>
                <a:solidFill>
                  <a:srgbClr val="8B783C"/>
                </a:solidFill>
                <a:effectLst>
                  <a:outerShdw blurRad="50800" dist="63500" dir="5400000" algn="ctr" rotWithShape="0">
                    <a:schemeClr val="tx1">
                      <a:alpha val="9000"/>
                    </a:schemeClr>
                  </a:outerShdw>
                </a:effectLst>
              </a:rPr>
              <a:t>Pourris</a:t>
            </a:r>
          </a:p>
        </xdr:txBody>
      </xdr:sp>
      <xdr:sp macro="" textlink="">
        <xdr:nvSpPr>
          <xdr:cNvPr id="334" name="Tag_10006"/>
          <xdr:cNvSpPr txBox="1"/>
        </xdr:nvSpPr>
        <xdr:spPr>
          <a:xfrm>
            <a:off x="9652000" y="25501600"/>
            <a:ext cx="2775375" cy="34278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190">
                <a:ln w="2540">
                  <a:noFill/>
                </a:ln>
                <a:solidFill>
                  <a:srgbClr val="8B783C"/>
                </a:solidFill>
                <a:effectLst>
                  <a:outerShdw blurRad="50800" dist="63500" dir="5400000" algn="ctr" rotWithShape="0">
                    <a:schemeClr val="tx1">
                      <a:alpha val="9000"/>
                    </a:schemeClr>
                  </a:outerShdw>
                </a:effectLst>
              </a:rPr>
              <a:t>Crime contre l'humanité</a:t>
            </a:r>
          </a:p>
        </xdr:txBody>
      </xdr:sp>
      <xdr:sp macro="" textlink="">
        <xdr:nvSpPr>
          <xdr:cNvPr id="335" name="Tag_10007"/>
          <xdr:cNvSpPr txBox="1"/>
        </xdr:nvSpPr>
        <xdr:spPr>
          <a:xfrm>
            <a:off x="11125200" y="25006300"/>
            <a:ext cx="484235" cy="29899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910">
                <a:ln w="2540">
                  <a:noFill/>
                </a:ln>
                <a:solidFill>
                  <a:srgbClr val="8B783C"/>
                </a:solidFill>
                <a:effectLst>
                  <a:outerShdw blurRad="50800" dist="63500" dir="5400000" algn="ctr" rotWithShape="0">
                    <a:schemeClr val="tx1">
                      <a:alpha val="9000"/>
                    </a:schemeClr>
                  </a:outerShdw>
                </a:effectLst>
              </a:rPr>
              <a:t>Cons</a:t>
            </a:r>
          </a:p>
        </xdr:txBody>
      </xdr:sp>
      <xdr:sp macro="" textlink="">
        <xdr:nvSpPr>
          <xdr:cNvPr id="336" name="Tag_10008"/>
          <xdr:cNvSpPr txBox="1"/>
        </xdr:nvSpPr>
        <xdr:spPr>
          <a:xfrm>
            <a:off x="11341100" y="24180477"/>
            <a:ext cx="209294" cy="4705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340">
                <a:ln w="2540">
                  <a:noFill/>
                </a:ln>
                <a:solidFill>
                  <a:srgbClr val="475412"/>
                </a:solidFill>
                <a:effectLst>
                  <a:outerShdw blurRad="50800" dist="63500" dir="5400000" algn="ctr" rotWithShape="0">
                    <a:schemeClr val="tx1">
                      <a:alpha val="9000"/>
                    </a:schemeClr>
                  </a:outerShdw>
                </a:effectLst>
              </a:rPr>
              <a:t>Laches</a:t>
            </a:r>
          </a:p>
        </xdr:txBody>
      </xdr:sp>
      <xdr:sp macro="" textlink="">
        <xdr:nvSpPr>
          <xdr:cNvPr id="337" name="Tag_10009"/>
          <xdr:cNvSpPr txBox="1"/>
        </xdr:nvSpPr>
        <xdr:spPr>
          <a:xfrm>
            <a:off x="11277600" y="24650700"/>
            <a:ext cx="403444" cy="2098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40">
                <a:ln w="2540">
                  <a:noFill/>
                </a:ln>
                <a:solidFill>
                  <a:srgbClr val="475412"/>
                </a:solidFill>
                <a:effectLst>
                  <a:outerShdw blurRad="50800" dist="63500" dir="5400000" algn="ctr" rotWithShape="0">
                    <a:schemeClr val="tx1">
                      <a:alpha val="9000"/>
                    </a:schemeClr>
                  </a:outerShdw>
                </a:effectLst>
              </a:rPr>
              <a:t>Mafia</a:t>
            </a:r>
          </a:p>
        </xdr:txBody>
      </xdr:sp>
      <xdr:sp macro="" textlink="">
        <xdr:nvSpPr>
          <xdr:cNvPr id="338" name="Tag_10010"/>
          <xdr:cNvSpPr txBox="1"/>
        </xdr:nvSpPr>
        <xdr:spPr>
          <a:xfrm>
            <a:off x="9461500" y="25781000"/>
            <a:ext cx="2017027" cy="2098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40">
                <a:ln w="2540">
                  <a:noFill/>
                </a:ln>
                <a:solidFill>
                  <a:srgbClr val="475412"/>
                </a:solidFill>
                <a:effectLst>
                  <a:outerShdw blurRad="50800" dist="63500" dir="5400000" algn="ctr" rotWithShape="0">
                    <a:schemeClr val="tx1">
                      <a:alpha val="9000"/>
                    </a:schemeClr>
                  </a:outerShdw>
                </a:effectLst>
              </a:rPr>
              <a:t>On devrait tuer ces vendeurs</a:t>
            </a:r>
          </a:p>
        </xdr:txBody>
      </xdr:sp>
      <xdr:sp macro="" textlink="">
        <xdr:nvSpPr>
          <xdr:cNvPr id="339" name="Tag_10011"/>
          <xdr:cNvSpPr txBox="1"/>
        </xdr:nvSpPr>
        <xdr:spPr>
          <a:xfrm>
            <a:off x="10972800" y="23787100"/>
            <a:ext cx="454793" cy="16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connard</a:t>
            </a:r>
          </a:p>
        </xdr:txBody>
      </xdr:sp>
      <xdr:sp macro="" textlink="">
        <xdr:nvSpPr>
          <xdr:cNvPr id="340" name="Tag_10012"/>
          <xdr:cNvSpPr txBox="1"/>
        </xdr:nvSpPr>
        <xdr:spPr>
          <a:xfrm>
            <a:off x="9652000" y="23596248"/>
            <a:ext cx="165542" cy="5151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En prison</a:t>
            </a:r>
          </a:p>
        </xdr:txBody>
      </xdr:sp>
      <xdr:sp macro="" textlink="">
        <xdr:nvSpPr>
          <xdr:cNvPr id="341" name="Tag_10013"/>
          <xdr:cNvSpPr txBox="1"/>
        </xdr:nvSpPr>
        <xdr:spPr>
          <a:xfrm>
            <a:off x="11328400" y="24828500"/>
            <a:ext cx="478716" cy="16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Guignols</a:t>
            </a:r>
          </a:p>
        </xdr:txBody>
      </xdr:sp>
      <xdr:sp macro="" textlink="">
        <xdr:nvSpPr>
          <xdr:cNvPr id="342" name="Tag_10014"/>
          <xdr:cNvSpPr txBox="1"/>
        </xdr:nvSpPr>
        <xdr:spPr>
          <a:xfrm>
            <a:off x="9918700" y="23418800"/>
            <a:ext cx="1067964" cy="16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Il vous empoisonne</a:t>
            </a:r>
          </a:p>
        </xdr:txBody>
      </xdr:sp>
      <xdr:sp macro="" textlink="">
        <xdr:nvSpPr>
          <xdr:cNvPr id="343" name="Tag_10015"/>
          <xdr:cNvSpPr txBox="1"/>
        </xdr:nvSpPr>
        <xdr:spPr>
          <a:xfrm>
            <a:off x="11163300" y="23926800"/>
            <a:ext cx="492341" cy="16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moutons</a:t>
            </a:r>
          </a:p>
        </xdr:txBody>
      </xdr:sp>
      <xdr:sp macro="" textlink="">
        <xdr:nvSpPr>
          <xdr:cNvPr id="344" name="Tag_10016"/>
          <xdr:cNvSpPr txBox="1"/>
        </xdr:nvSpPr>
        <xdr:spPr>
          <a:xfrm>
            <a:off x="11531600" y="24193288"/>
            <a:ext cx="165542" cy="3081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Putes</a:t>
            </a:r>
          </a:p>
        </xdr:txBody>
      </xdr:sp>
      <xdr:sp macro="" textlink="">
        <xdr:nvSpPr>
          <xdr:cNvPr id="345" name="Tag_10017"/>
          <xdr:cNvSpPr txBox="1"/>
        </xdr:nvSpPr>
        <xdr:spPr>
          <a:xfrm>
            <a:off x="11188700" y="25323800"/>
            <a:ext cx="434389" cy="16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ln w="2540">
                  <a:noFill/>
                </a:ln>
                <a:solidFill>
                  <a:srgbClr val="475412"/>
                </a:solidFill>
                <a:effectLst>
                  <a:outerShdw blurRad="50800" dist="63500" dir="5400000" algn="ctr" rotWithShape="0">
                    <a:schemeClr val="tx1">
                      <a:alpha val="9000"/>
                    </a:schemeClr>
                  </a:outerShdw>
                </a:effectLst>
              </a:rPr>
              <a:t>Ridicule</a:t>
            </a:r>
          </a:p>
        </xdr:txBody>
      </xdr:sp>
      <xdr:sp macro="" textlink="">
        <xdr:nvSpPr>
          <xdr:cNvPr id="346" name="Tag_10018"/>
          <xdr:cNvSpPr txBox="1"/>
        </xdr:nvSpPr>
        <xdr:spPr>
          <a:xfrm>
            <a:off x="10998200" y="23672800"/>
            <a:ext cx="304763"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ABRUTI</a:t>
            </a:r>
          </a:p>
        </xdr:txBody>
      </xdr:sp>
      <xdr:sp macro="" textlink="">
        <xdr:nvSpPr>
          <xdr:cNvPr id="347" name="Tag_10019"/>
          <xdr:cNvSpPr txBox="1"/>
        </xdr:nvSpPr>
        <xdr:spPr>
          <a:xfrm>
            <a:off x="11290300" y="24066500"/>
            <a:ext cx="448136"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assassin !!!</a:t>
            </a:r>
          </a:p>
        </xdr:txBody>
      </xdr:sp>
      <xdr:sp macro="" textlink="">
        <xdr:nvSpPr>
          <xdr:cNvPr id="348" name="Tag_10020"/>
          <xdr:cNvSpPr txBox="1"/>
        </xdr:nvSpPr>
        <xdr:spPr>
          <a:xfrm>
            <a:off x="9791700" y="23482040"/>
            <a:ext cx="121790" cy="3786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Criminels</a:t>
            </a:r>
          </a:p>
        </xdr:txBody>
      </xdr:sp>
      <xdr:sp macro="" textlink="">
        <xdr:nvSpPr>
          <xdr:cNvPr id="349" name="Tag_10021"/>
          <xdr:cNvSpPr txBox="1"/>
        </xdr:nvSpPr>
        <xdr:spPr>
          <a:xfrm>
            <a:off x="9880600" y="25946100"/>
            <a:ext cx="1173335"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Il chopera un cancer et basta</a:t>
            </a:r>
          </a:p>
        </xdr:txBody>
      </xdr:sp>
      <xdr:sp macro="" textlink="">
        <xdr:nvSpPr>
          <xdr:cNvPr id="350" name="Tag_10022"/>
          <xdr:cNvSpPr txBox="1"/>
        </xdr:nvSpPr>
        <xdr:spPr>
          <a:xfrm>
            <a:off x="11506200" y="24536400"/>
            <a:ext cx="530915"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Imbécile !!!!!</a:t>
            </a:r>
          </a:p>
        </xdr:txBody>
      </xdr:sp>
      <xdr:sp macro="" textlink="">
        <xdr:nvSpPr>
          <xdr:cNvPr id="351" name="Tag_10023"/>
          <xdr:cNvSpPr txBox="1"/>
        </xdr:nvSpPr>
        <xdr:spPr>
          <a:xfrm>
            <a:off x="10972800" y="23558500"/>
            <a:ext cx="432875"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Incapables</a:t>
            </a:r>
          </a:p>
        </xdr:txBody>
      </xdr:sp>
      <xdr:sp macro="" textlink="">
        <xdr:nvSpPr>
          <xdr:cNvPr id="352" name="Tag_10024"/>
          <xdr:cNvSpPr txBox="1"/>
        </xdr:nvSpPr>
        <xdr:spPr>
          <a:xfrm>
            <a:off x="9118600" y="24345553"/>
            <a:ext cx="121790" cy="5077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l'AFIS en PLS</a:t>
            </a:r>
          </a:p>
        </xdr:txBody>
      </xdr:sp>
      <xdr:sp macro="" textlink="">
        <xdr:nvSpPr>
          <xdr:cNvPr id="353" name="Tag_10025"/>
          <xdr:cNvSpPr txBox="1"/>
        </xdr:nvSpPr>
        <xdr:spPr>
          <a:xfrm>
            <a:off x="10172700" y="23304500"/>
            <a:ext cx="594843"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Manipulateurs</a:t>
            </a:r>
          </a:p>
        </xdr:txBody>
      </xdr:sp>
      <xdr:sp macro="" textlink="">
        <xdr:nvSpPr>
          <xdr:cNvPr id="354" name="Tag_10026"/>
          <xdr:cNvSpPr txBox="1"/>
        </xdr:nvSpPr>
        <xdr:spPr>
          <a:xfrm>
            <a:off x="11607800" y="24968200"/>
            <a:ext cx="300339"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Pantins</a:t>
            </a:r>
          </a:p>
        </xdr:txBody>
      </xdr:sp>
      <xdr:sp macro="" textlink="">
        <xdr:nvSpPr>
          <xdr:cNvPr id="355" name="Tag_10027"/>
          <xdr:cNvSpPr txBox="1"/>
        </xdr:nvSpPr>
        <xdr:spPr>
          <a:xfrm>
            <a:off x="10223500" y="26047700"/>
            <a:ext cx="476605"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Pauvre mec</a:t>
            </a:r>
          </a:p>
        </xdr:txBody>
      </xdr:sp>
      <xdr:sp macro="" textlink="">
        <xdr:nvSpPr>
          <xdr:cNvPr id="356" name="Tag_10028"/>
          <xdr:cNvSpPr txBox="1"/>
        </xdr:nvSpPr>
        <xdr:spPr>
          <a:xfrm>
            <a:off x="9067800" y="24853749"/>
            <a:ext cx="121790" cy="2214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Secte</a:t>
            </a:r>
          </a:p>
        </xdr:txBody>
      </xdr:sp>
      <xdr:sp macro="" textlink="">
        <xdr:nvSpPr>
          <xdr:cNvPr id="357" name="Tag_10029"/>
          <xdr:cNvSpPr txBox="1"/>
        </xdr:nvSpPr>
        <xdr:spPr>
          <a:xfrm>
            <a:off x="11684000" y="24688800"/>
            <a:ext cx="299249"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ln w="2540">
                  <a:noFill/>
                </a:ln>
                <a:solidFill>
                  <a:srgbClr val="475412"/>
                </a:solidFill>
                <a:effectLst>
                  <a:outerShdw blurRad="50800" dist="63500" dir="5400000" algn="ctr" rotWithShape="0">
                    <a:schemeClr val="tx1">
                      <a:alpha val="9000"/>
                    </a:schemeClr>
                  </a:outerShdw>
                </a:effectLst>
              </a:rPr>
              <a:t>Voyous</a:t>
            </a:r>
          </a:p>
        </xdr:txBody>
      </xdr:sp>
      <xdr:sp macro="" textlink="">
        <xdr:nvSpPr>
          <xdr:cNvPr id="358" name="Tag_10030"/>
          <xdr:cNvSpPr txBox="1"/>
        </xdr:nvSpPr>
        <xdr:spPr>
          <a:xfrm>
            <a:off x="9728200" y="23228300"/>
            <a:ext cx="147444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Apparement le glyphosate s'attaque aussi au cerveau -_-</a:t>
            </a:r>
          </a:p>
        </xdr:txBody>
      </xdr:sp>
      <xdr:sp macro="" textlink="">
        <xdr:nvSpPr>
          <xdr:cNvPr id="359" name="Tag_10031"/>
          <xdr:cNvSpPr txBox="1"/>
        </xdr:nvSpPr>
        <xdr:spPr>
          <a:xfrm>
            <a:off x="11671300" y="24282400"/>
            <a:ext cx="2921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baltringues</a:t>
            </a:r>
          </a:p>
        </xdr:txBody>
      </xdr:sp>
      <xdr:sp macro="" textlink="">
        <xdr:nvSpPr>
          <xdr:cNvPr id="360" name="Tag_10032"/>
          <xdr:cNvSpPr txBox="1"/>
        </xdr:nvSpPr>
        <xdr:spPr>
          <a:xfrm>
            <a:off x="9182100" y="24993154"/>
            <a:ext cx="78102" cy="65287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Bande de magouilleurs !!</a:t>
            </a:r>
          </a:p>
        </xdr:txBody>
      </xdr:sp>
      <xdr:sp macro="" textlink="">
        <xdr:nvSpPr>
          <xdr:cNvPr id="361" name="Tag_10033"/>
          <xdr:cNvSpPr txBox="1"/>
        </xdr:nvSpPr>
        <xdr:spPr>
          <a:xfrm>
            <a:off x="11455400" y="25247600"/>
            <a:ext cx="58637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Bande de salopards !!!</a:t>
            </a:r>
          </a:p>
        </xdr:txBody>
      </xdr:sp>
      <xdr:sp macro="" textlink="">
        <xdr:nvSpPr>
          <xdr:cNvPr id="362" name="Tag_10034"/>
          <xdr:cNvSpPr txBox="1"/>
        </xdr:nvSpPr>
        <xdr:spPr>
          <a:xfrm>
            <a:off x="11023600" y="23482300"/>
            <a:ext cx="48474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bande de tocards..</a:t>
            </a:r>
          </a:p>
        </xdr:txBody>
      </xdr:sp>
      <xdr:sp macro="" textlink="">
        <xdr:nvSpPr>
          <xdr:cNvPr id="363" name="Tag_10035"/>
          <xdr:cNvSpPr txBox="1"/>
        </xdr:nvSpPr>
        <xdr:spPr>
          <a:xfrm>
            <a:off x="9042400" y="24193500"/>
            <a:ext cx="17774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benêts</a:t>
            </a:r>
          </a:p>
        </xdr:txBody>
      </xdr:sp>
      <xdr:sp macro="" textlink="">
        <xdr:nvSpPr>
          <xdr:cNvPr id="364" name="Tag_10036"/>
          <xdr:cNvSpPr txBox="1"/>
        </xdr:nvSpPr>
        <xdr:spPr>
          <a:xfrm>
            <a:off x="9169400" y="23952047"/>
            <a:ext cx="78102" cy="2245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bfmerde</a:t>
            </a:r>
          </a:p>
        </xdr:txBody>
      </xdr:sp>
      <xdr:sp macro="" textlink="">
        <xdr:nvSpPr>
          <xdr:cNvPr id="365" name="Tag_10037"/>
          <xdr:cNvSpPr txBox="1"/>
        </xdr:nvSpPr>
        <xdr:spPr>
          <a:xfrm>
            <a:off x="9791700" y="26149300"/>
            <a:ext cx="13624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Bien conserver les "coordonnées" de cette "whip"….</a:t>
            </a:r>
          </a:p>
        </xdr:txBody>
      </xdr:sp>
      <xdr:sp macro="" textlink="">
        <xdr:nvSpPr>
          <xdr:cNvPr id="366" name="Tag_10038"/>
          <xdr:cNvSpPr txBox="1"/>
        </xdr:nvSpPr>
        <xdr:spPr>
          <a:xfrm>
            <a:off x="9969500" y="23152100"/>
            <a:ext cx="98578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Bon paysan inféodé au bon monsanto</a:t>
            </a:r>
          </a:p>
        </xdr:txBody>
      </xdr:sp>
      <xdr:sp macro="" textlink="">
        <xdr:nvSpPr>
          <xdr:cNvPr id="367" name="Tag_10039"/>
          <xdr:cNvSpPr txBox="1"/>
        </xdr:nvSpPr>
        <xdr:spPr>
          <a:xfrm>
            <a:off x="9677400" y="23380700"/>
            <a:ext cx="15664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Borné</a:t>
            </a:r>
          </a:p>
        </xdr:txBody>
      </xdr:sp>
      <xdr:sp macro="" textlink="">
        <xdr:nvSpPr>
          <xdr:cNvPr id="368" name="Tag_10040"/>
          <xdr:cNvSpPr txBox="1"/>
        </xdr:nvSpPr>
        <xdr:spPr>
          <a:xfrm>
            <a:off x="8978900" y="24256210"/>
            <a:ext cx="78102" cy="11532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Ces sous-merde ont quelques mois à vivre !!</a:t>
            </a:r>
          </a:p>
        </xdr:txBody>
      </xdr:sp>
      <xdr:sp macro="" textlink="">
        <xdr:nvSpPr>
          <xdr:cNvPr id="369" name="Tag_10041"/>
          <xdr:cNvSpPr txBox="1"/>
        </xdr:nvSpPr>
        <xdr:spPr>
          <a:xfrm>
            <a:off x="9410700" y="23558500"/>
            <a:ext cx="1731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Chiens</a:t>
            </a:r>
          </a:p>
        </xdr:txBody>
      </xdr:sp>
      <xdr:sp macro="" textlink="">
        <xdr:nvSpPr>
          <xdr:cNvPr id="370" name="Tag_10042"/>
          <xdr:cNvSpPr txBox="1"/>
        </xdr:nvSpPr>
        <xdr:spPr>
          <a:xfrm>
            <a:off x="9855200" y="23291800"/>
            <a:ext cx="19550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Collabo</a:t>
            </a:r>
          </a:p>
        </xdr:txBody>
      </xdr:sp>
      <xdr:sp macro="" textlink="">
        <xdr:nvSpPr>
          <xdr:cNvPr id="371" name="Tag_10043"/>
          <xdr:cNvSpPr txBox="1"/>
        </xdr:nvSpPr>
        <xdr:spPr>
          <a:xfrm>
            <a:off x="10769600" y="23342600"/>
            <a:ext cx="91287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Comment peut-ton être aussi fou ?</a:t>
            </a:r>
          </a:p>
        </xdr:txBody>
      </xdr:sp>
      <xdr:sp macro="" textlink="">
        <xdr:nvSpPr>
          <xdr:cNvPr id="372" name="Tag_10044"/>
          <xdr:cNvSpPr txBox="1"/>
        </xdr:nvSpPr>
        <xdr:spPr>
          <a:xfrm>
            <a:off x="11734800" y="23621556"/>
            <a:ext cx="78102" cy="6462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Complètement siphonné</a:t>
            </a:r>
          </a:p>
        </xdr:txBody>
      </xdr:sp>
      <xdr:sp macro="" textlink="">
        <xdr:nvSpPr>
          <xdr:cNvPr id="373" name="Tag_10045"/>
          <xdr:cNvSpPr txBox="1"/>
        </xdr:nvSpPr>
        <xdr:spPr>
          <a:xfrm>
            <a:off x="11785600" y="24345900"/>
            <a:ext cx="28366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Corruption</a:t>
            </a:r>
          </a:p>
        </xdr:txBody>
      </xdr:sp>
      <xdr:sp macro="" textlink="">
        <xdr:nvSpPr>
          <xdr:cNvPr id="374" name="Tag_10046"/>
          <xdr:cNvSpPr txBox="1"/>
        </xdr:nvSpPr>
        <xdr:spPr>
          <a:xfrm>
            <a:off x="11811000" y="24409400"/>
            <a:ext cx="26962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Dame-pipi</a:t>
            </a:r>
          </a:p>
        </xdr:txBody>
      </xdr:sp>
      <xdr:sp macro="" textlink="">
        <xdr:nvSpPr>
          <xdr:cNvPr id="375" name="Tag_10047"/>
          <xdr:cNvSpPr txBox="1"/>
        </xdr:nvSpPr>
        <xdr:spPr>
          <a:xfrm>
            <a:off x="10706100" y="26047700"/>
            <a:ext cx="76777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Des coqs sur un tas de fumier</a:t>
            </a:r>
          </a:p>
        </xdr:txBody>
      </xdr:sp>
      <xdr:sp macro="" textlink="">
        <xdr:nvSpPr>
          <xdr:cNvPr id="376" name="Tag_10048"/>
          <xdr:cNvSpPr txBox="1"/>
        </xdr:nvSpPr>
        <xdr:spPr>
          <a:xfrm>
            <a:off x="9105900" y="25069342"/>
            <a:ext cx="78102" cy="66634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Des godillots de 1er choix</a:t>
            </a:r>
          </a:p>
        </xdr:txBody>
      </xdr:sp>
      <xdr:sp macro="" textlink="">
        <xdr:nvSpPr>
          <xdr:cNvPr id="377" name="Tag_10049"/>
          <xdr:cNvSpPr txBox="1"/>
        </xdr:nvSpPr>
        <xdr:spPr>
          <a:xfrm>
            <a:off x="9321800" y="23482300"/>
            <a:ext cx="42159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Des ventilateurs</a:t>
            </a:r>
          </a:p>
        </xdr:txBody>
      </xdr:sp>
      <xdr:sp macro="" textlink="">
        <xdr:nvSpPr>
          <xdr:cNvPr id="378" name="Tag_10050"/>
          <xdr:cNvSpPr txBox="1"/>
        </xdr:nvSpPr>
        <xdr:spPr>
          <a:xfrm>
            <a:off x="9652000" y="26060400"/>
            <a:ext cx="49000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Docilité sans limite</a:t>
            </a:r>
          </a:p>
        </xdr:txBody>
      </xdr:sp>
      <xdr:sp macro="" textlink="">
        <xdr:nvSpPr>
          <xdr:cNvPr id="379" name="Tag_10051"/>
          <xdr:cNvSpPr txBox="1"/>
        </xdr:nvSpPr>
        <xdr:spPr>
          <a:xfrm>
            <a:off x="9563100" y="25958800"/>
            <a:ext cx="26603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Ecoeurant</a:t>
            </a:r>
          </a:p>
        </xdr:txBody>
      </xdr:sp>
      <xdr:sp macro="" textlink="">
        <xdr:nvSpPr>
          <xdr:cNvPr id="380" name="Tag_10052"/>
          <xdr:cNvSpPr txBox="1"/>
        </xdr:nvSpPr>
        <xdr:spPr>
          <a:xfrm>
            <a:off x="11798300" y="23710513"/>
            <a:ext cx="78102" cy="56445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Énorme tas de fumier</a:t>
            </a:r>
          </a:p>
        </xdr:txBody>
      </xdr:sp>
      <xdr:sp macro="" textlink="">
        <xdr:nvSpPr>
          <xdr:cNvPr id="381" name="Tag_10053"/>
          <xdr:cNvSpPr txBox="1"/>
        </xdr:nvSpPr>
        <xdr:spPr>
          <a:xfrm>
            <a:off x="11620500" y="25082500"/>
            <a:ext cx="61164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Grosse bande d'escrocs</a:t>
            </a:r>
          </a:p>
        </xdr:txBody>
      </xdr:sp>
      <xdr:sp macro="" textlink="">
        <xdr:nvSpPr>
          <xdr:cNvPr id="382" name="Tag_10054"/>
          <xdr:cNvSpPr txBox="1"/>
        </xdr:nvSpPr>
        <xdr:spPr>
          <a:xfrm>
            <a:off x="10007600" y="26212800"/>
            <a:ext cx="9261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Groupes de pressions comme l'AFIS</a:t>
            </a:r>
          </a:p>
        </xdr:txBody>
      </xdr:sp>
      <xdr:sp macro="" textlink="">
        <xdr:nvSpPr>
          <xdr:cNvPr id="383" name="Tag_10055"/>
          <xdr:cNvSpPr txBox="1"/>
        </xdr:nvSpPr>
        <xdr:spPr>
          <a:xfrm>
            <a:off x="11772900" y="25171400"/>
            <a:ext cx="27911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Hypocrites</a:t>
            </a:r>
          </a:p>
        </xdr:txBody>
      </xdr:sp>
      <xdr:sp macro="" textlink="">
        <xdr:nvSpPr>
          <xdr:cNvPr id="384" name="Tag_10056"/>
          <xdr:cNvSpPr txBox="1"/>
        </xdr:nvSpPr>
        <xdr:spPr>
          <a:xfrm>
            <a:off x="9093200" y="23799579"/>
            <a:ext cx="78102" cy="32370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 m'écoeure</a:t>
            </a:r>
          </a:p>
        </xdr:txBody>
      </xdr:sp>
      <xdr:sp macro="" textlink="">
        <xdr:nvSpPr>
          <xdr:cNvPr id="385" name="Tag_10057"/>
          <xdr:cNvSpPr txBox="1"/>
        </xdr:nvSpPr>
        <xdr:spPr>
          <a:xfrm>
            <a:off x="9931400" y="23075900"/>
            <a:ext cx="10615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 n'aurait pas des soucis neurologiques ?</a:t>
            </a:r>
          </a:p>
        </xdr:txBody>
      </xdr:sp>
      <xdr:sp macro="" textlink="">
        <xdr:nvSpPr>
          <xdr:cNvPr id="386" name="Tag_10058"/>
          <xdr:cNvSpPr txBox="1"/>
        </xdr:nvSpPr>
        <xdr:spPr>
          <a:xfrm>
            <a:off x="11049000" y="25971500"/>
            <a:ext cx="5491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Ils devront être jugés</a:t>
            </a:r>
          </a:p>
        </xdr:txBody>
      </xdr:sp>
      <xdr:sp macro="" textlink="">
        <xdr:nvSpPr>
          <xdr:cNvPr id="387" name="Tag_10059"/>
          <xdr:cNvSpPr txBox="1"/>
        </xdr:nvSpPr>
        <xdr:spPr>
          <a:xfrm>
            <a:off x="11049000" y="23406100"/>
            <a:ext cx="68095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Ils méritent tous de brûler</a:t>
            </a:r>
          </a:p>
        </xdr:txBody>
      </xdr:sp>
      <xdr:sp macro="" textlink="">
        <xdr:nvSpPr>
          <xdr:cNvPr id="388" name="Tag_10060"/>
          <xdr:cNvSpPr txBox="1"/>
        </xdr:nvSpPr>
        <xdr:spPr>
          <a:xfrm>
            <a:off x="8902700" y="24218630"/>
            <a:ext cx="78102" cy="39544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Ils sont à vomir</a:t>
            </a:r>
          </a:p>
        </xdr:txBody>
      </xdr:sp>
      <xdr:sp macro="" textlink="">
        <xdr:nvSpPr>
          <xdr:cNvPr id="389" name="Tag_10061"/>
          <xdr:cNvSpPr txBox="1"/>
        </xdr:nvSpPr>
        <xdr:spPr>
          <a:xfrm>
            <a:off x="10109200" y="26276300"/>
            <a:ext cx="71128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Ils veulent nous exterminer</a:t>
            </a:r>
          </a:p>
        </xdr:txBody>
      </xdr:sp>
      <xdr:sp macro="" textlink="">
        <xdr:nvSpPr>
          <xdr:cNvPr id="390" name="Tag_10063"/>
          <xdr:cNvSpPr txBox="1"/>
        </xdr:nvSpPr>
        <xdr:spPr>
          <a:xfrm>
            <a:off x="10071100" y="22999700"/>
            <a:ext cx="78669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Incompétence de nos députés</a:t>
            </a:r>
          </a:p>
        </xdr:txBody>
      </xdr:sp>
      <xdr:sp macro="" textlink="">
        <xdr:nvSpPr>
          <xdr:cNvPr id="391" name="Tag_10064"/>
          <xdr:cNvSpPr txBox="1"/>
        </xdr:nvSpPr>
        <xdr:spPr>
          <a:xfrm>
            <a:off x="11938000" y="24002867"/>
            <a:ext cx="78102" cy="1940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Indigne</a:t>
            </a:r>
          </a:p>
        </xdr:txBody>
      </xdr:sp>
      <xdr:sp macro="" textlink="">
        <xdr:nvSpPr>
          <xdr:cNvPr id="392" name="Tag_10065"/>
          <xdr:cNvSpPr txBox="1"/>
        </xdr:nvSpPr>
        <xdr:spPr>
          <a:xfrm>
            <a:off x="11645900" y="25323800"/>
            <a:ext cx="58304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Industriels malfaiteurs</a:t>
            </a:r>
          </a:p>
        </xdr:txBody>
      </xdr:sp>
      <xdr:sp macro="" textlink="">
        <xdr:nvSpPr>
          <xdr:cNvPr id="393" name="Tag_10066"/>
          <xdr:cNvSpPr txBox="1"/>
        </xdr:nvSpPr>
        <xdr:spPr>
          <a:xfrm>
            <a:off x="9448800" y="23291800"/>
            <a:ext cx="33964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larves molles</a:t>
            </a:r>
          </a:p>
        </xdr:txBody>
      </xdr:sp>
      <xdr:sp macro="" textlink="">
        <xdr:nvSpPr>
          <xdr:cNvPr id="394" name="Tag_10067"/>
          <xdr:cNvSpPr txBox="1"/>
        </xdr:nvSpPr>
        <xdr:spPr>
          <a:xfrm>
            <a:off x="9753600" y="26339800"/>
            <a:ext cx="14375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Le niveau d'incompétence de ces gens est inimaginable</a:t>
            </a:r>
          </a:p>
        </xdr:txBody>
      </xdr:sp>
      <xdr:sp macro="" textlink="">
        <xdr:nvSpPr>
          <xdr:cNvPr id="395" name="Tag_10068"/>
          <xdr:cNvSpPr txBox="1"/>
        </xdr:nvSpPr>
        <xdr:spPr>
          <a:xfrm>
            <a:off x="8890000" y="24967858"/>
            <a:ext cx="78102" cy="50163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Le pire de l'homme</a:t>
            </a:r>
          </a:p>
        </xdr:txBody>
      </xdr:sp>
      <xdr:sp macro="" textlink="">
        <xdr:nvSpPr>
          <xdr:cNvPr id="396" name="Tag_10069"/>
          <xdr:cNvSpPr txBox="1"/>
        </xdr:nvSpPr>
        <xdr:spPr>
          <a:xfrm>
            <a:off x="11480800" y="25806400"/>
            <a:ext cx="31919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lobotomisés</a:t>
            </a:r>
          </a:p>
        </xdr:txBody>
      </xdr:sp>
      <xdr:sp macro="" textlink="">
        <xdr:nvSpPr>
          <xdr:cNvPr id="397" name="Tag_10070"/>
          <xdr:cNvSpPr txBox="1"/>
        </xdr:nvSpPr>
        <xdr:spPr>
          <a:xfrm>
            <a:off x="9982200" y="22923500"/>
            <a:ext cx="97238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Même une crevette a plus de couilles</a:t>
            </a:r>
          </a:p>
        </xdr:txBody>
      </xdr:sp>
      <xdr:sp macro="" textlink="">
        <xdr:nvSpPr>
          <xdr:cNvPr id="398" name="Tag_10071"/>
          <xdr:cNvSpPr txBox="1"/>
        </xdr:nvSpPr>
        <xdr:spPr>
          <a:xfrm>
            <a:off x="12001500" y="24663400"/>
            <a:ext cx="24955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Minable !</a:t>
            </a:r>
          </a:p>
        </xdr:txBody>
      </xdr:sp>
      <xdr:sp macro="" textlink="">
        <xdr:nvSpPr>
          <xdr:cNvPr id="399" name="Tag_10072"/>
          <xdr:cNvSpPr txBox="1"/>
        </xdr:nvSpPr>
        <xdr:spPr>
          <a:xfrm>
            <a:off x="8775700" y="24510775"/>
            <a:ext cx="78102" cy="3285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Nauséabond</a:t>
            </a:r>
          </a:p>
        </xdr:txBody>
      </xdr:sp>
      <xdr:sp macro="" textlink="">
        <xdr:nvSpPr>
          <xdr:cNvPr id="400" name="Tag_10073"/>
          <xdr:cNvSpPr txBox="1"/>
        </xdr:nvSpPr>
        <xdr:spPr>
          <a:xfrm>
            <a:off x="9042400" y="23685500"/>
            <a:ext cx="1647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nullité</a:t>
            </a:r>
          </a:p>
        </xdr:txBody>
      </xdr:sp>
      <xdr:sp macro="" textlink="">
        <xdr:nvSpPr>
          <xdr:cNvPr id="401" name="Tag_10074"/>
          <xdr:cNvSpPr txBox="1"/>
        </xdr:nvSpPr>
        <xdr:spPr>
          <a:xfrm>
            <a:off x="9232900" y="23355300"/>
            <a:ext cx="42338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politique véreux</a:t>
            </a:r>
          </a:p>
        </xdr:txBody>
      </xdr:sp>
      <xdr:sp macro="" textlink="">
        <xdr:nvSpPr>
          <xdr:cNvPr id="402" name="Tag_10075"/>
          <xdr:cNvSpPr txBox="1"/>
        </xdr:nvSpPr>
        <xdr:spPr>
          <a:xfrm>
            <a:off x="11671300" y="25412700"/>
            <a:ext cx="56137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Pour mieux nous tuer</a:t>
            </a:r>
          </a:p>
        </xdr:txBody>
      </xdr:sp>
      <xdr:sp macro="" textlink="">
        <xdr:nvSpPr>
          <xdr:cNvPr id="403" name="Tag_10076"/>
          <xdr:cNvSpPr txBox="1"/>
        </xdr:nvSpPr>
        <xdr:spPr>
          <a:xfrm>
            <a:off x="8966200" y="23621601"/>
            <a:ext cx="78102" cy="5820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Production de poisons</a:t>
            </a:r>
          </a:p>
        </xdr:txBody>
      </xdr:sp>
      <xdr:sp macro="" textlink="">
        <xdr:nvSpPr>
          <xdr:cNvPr id="404" name="Tag_10077"/>
          <xdr:cNvSpPr txBox="1"/>
        </xdr:nvSpPr>
        <xdr:spPr>
          <a:xfrm>
            <a:off x="11950700" y="24862971"/>
            <a:ext cx="3226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Quel dégoût</a:t>
            </a:r>
          </a:p>
        </xdr:txBody>
      </xdr:sp>
      <xdr:sp macro="" textlink="">
        <xdr:nvSpPr>
          <xdr:cNvPr id="405" name="Tag_10078"/>
          <xdr:cNvSpPr txBox="1"/>
        </xdr:nvSpPr>
        <xdr:spPr>
          <a:xfrm>
            <a:off x="11404600" y="23545800"/>
            <a:ext cx="69172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Qu'ils pourrissent en enfer</a:t>
            </a:r>
          </a:p>
        </xdr:txBody>
      </xdr:sp>
      <xdr:sp macro="" textlink="">
        <xdr:nvSpPr>
          <xdr:cNvPr id="406" name="Tag_10079"/>
          <xdr:cNvSpPr txBox="1"/>
        </xdr:nvSpPr>
        <xdr:spPr>
          <a:xfrm>
            <a:off x="9080500" y="25730200"/>
            <a:ext cx="18909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Rageux</a:t>
            </a:r>
          </a:p>
        </xdr:txBody>
      </xdr:sp>
      <xdr:sp macro="" textlink="">
        <xdr:nvSpPr>
          <xdr:cNvPr id="407" name="Tag_10080"/>
          <xdr:cNvSpPr txBox="1"/>
        </xdr:nvSpPr>
        <xdr:spPr>
          <a:xfrm>
            <a:off x="8813800" y="24853551"/>
            <a:ext cx="78102" cy="5077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Record de connerie</a:t>
            </a:r>
          </a:p>
        </xdr:txBody>
      </xdr:sp>
      <xdr:sp macro="" textlink="">
        <xdr:nvSpPr>
          <xdr:cNvPr id="408" name="Tag_10081"/>
          <xdr:cNvSpPr txBox="1"/>
        </xdr:nvSpPr>
        <xdr:spPr>
          <a:xfrm>
            <a:off x="9042400" y="25819100"/>
            <a:ext cx="4113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Sans-couilles !!!</a:t>
            </a:r>
          </a:p>
        </xdr:txBody>
      </xdr:sp>
      <xdr:sp macro="" textlink="">
        <xdr:nvSpPr>
          <xdr:cNvPr id="409" name="Tag_10082"/>
          <xdr:cNvSpPr txBox="1"/>
        </xdr:nvSpPr>
        <xdr:spPr>
          <a:xfrm>
            <a:off x="9657443" y="26245458"/>
            <a:ext cx="32874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Scandaleux !</a:t>
            </a:r>
          </a:p>
        </xdr:txBody>
      </xdr:sp>
      <xdr:sp macro="" textlink="">
        <xdr:nvSpPr>
          <xdr:cNvPr id="410" name="Tag_10083"/>
          <xdr:cNvSpPr txBox="1"/>
        </xdr:nvSpPr>
        <xdr:spPr>
          <a:xfrm>
            <a:off x="9588500" y="26403300"/>
            <a:ext cx="175439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Si ce produit pouvait rendre moins conne… piquez là au Glyphosate</a:t>
            </a:r>
          </a:p>
        </xdr:txBody>
      </xdr:sp>
      <xdr:sp macro="" textlink="">
        <xdr:nvSpPr>
          <xdr:cNvPr id="411" name="Tag_10084"/>
          <xdr:cNvSpPr txBox="1"/>
        </xdr:nvSpPr>
        <xdr:spPr>
          <a:xfrm>
            <a:off x="12090400" y="23926312"/>
            <a:ext cx="78102" cy="71369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Son nez s'allonge tellement</a:t>
            </a:r>
          </a:p>
        </xdr:txBody>
      </xdr:sp>
      <xdr:sp macro="" textlink="">
        <xdr:nvSpPr>
          <xdr:cNvPr id="412" name="Tag_10085"/>
          <xdr:cNvSpPr txBox="1"/>
        </xdr:nvSpPr>
        <xdr:spPr>
          <a:xfrm>
            <a:off x="10934700" y="26250900"/>
            <a:ext cx="27879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Sous-races</a:t>
            </a:r>
          </a:p>
        </xdr:txBody>
      </xdr:sp>
      <xdr:sp macro="" textlink="">
        <xdr:nvSpPr>
          <xdr:cNvPr id="413" name="Tag_10086"/>
          <xdr:cNvSpPr txBox="1"/>
        </xdr:nvSpPr>
        <xdr:spPr>
          <a:xfrm>
            <a:off x="9664700" y="23133957"/>
            <a:ext cx="25019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tartuferie</a:t>
            </a:r>
          </a:p>
        </xdr:txBody>
      </xdr:sp>
      <xdr:sp macro="" textlink="">
        <xdr:nvSpPr>
          <xdr:cNvPr id="414" name="Tag_10087"/>
          <xdr:cNvSpPr txBox="1"/>
        </xdr:nvSpPr>
        <xdr:spPr>
          <a:xfrm>
            <a:off x="11014528" y="23157543"/>
            <a:ext cx="73751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Traitres qui bradent les pays</a:t>
            </a:r>
          </a:p>
        </xdr:txBody>
      </xdr:sp>
      <xdr:sp macro="" textlink="">
        <xdr:nvSpPr>
          <xdr:cNvPr id="415" name="Tag_10088"/>
          <xdr:cNvSpPr txBox="1"/>
        </xdr:nvSpPr>
        <xdr:spPr>
          <a:xfrm>
            <a:off x="8750300" y="24320402"/>
            <a:ext cx="78102" cy="1419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Trolls</a:t>
            </a:r>
          </a:p>
        </xdr:txBody>
      </xdr:sp>
      <xdr:sp macro="" textlink="">
        <xdr:nvSpPr>
          <xdr:cNvPr id="416" name="Tag_10089"/>
          <xdr:cNvSpPr txBox="1"/>
        </xdr:nvSpPr>
        <xdr:spPr>
          <a:xfrm>
            <a:off x="10007600" y="26466800"/>
            <a:ext cx="91877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Trop envie de frapper ces connards</a:t>
            </a:r>
          </a:p>
        </xdr:txBody>
      </xdr:sp>
      <xdr:sp macro="" textlink="">
        <xdr:nvSpPr>
          <xdr:cNvPr id="417" name="Tag_10090"/>
          <xdr:cNvSpPr txBox="1"/>
        </xdr:nvSpPr>
        <xdr:spPr>
          <a:xfrm>
            <a:off x="11201400" y="26174700"/>
            <a:ext cx="29283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Trou du cul</a:t>
            </a:r>
          </a:p>
        </xdr:txBody>
      </xdr:sp>
      <xdr:sp macro="" textlink="">
        <xdr:nvSpPr>
          <xdr:cNvPr id="418" name="Tag_10091"/>
          <xdr:cNvSpPr txBox="1"/>
        </xdr:nvSpPr>
        <xdr:spPr>
          <a:xfrm>
            <a:off x="11201400" y="23266400"/>
            <a:ext cx="68666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Une belle bande d'enculés</a:t>
            </a:r>
          </a:p>
        </xdr:txBody>
      </xdr:sp>
      <xdr:sp macro="" textlink="">
        <xdr:nvSpPr>
          <xdr:cNvPr id="419" name="Tag_10092"/>
          <xdr:cNvSpPr txBox="1"/>
        </xdr:nvSpPr>
        <xdr:spPr>
          <a:xfrm>
            <a:off x="12166600" y="24231379"/>
            <a:ext cx="78102" cy="3216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Une horreur</a:t>
            </a:r>
          </a:p>
        </xdr:txBody>
      </xdr:sp>
      <xdr:sp macro="" textlink="">
        <xdr:nvSpPr>
          <xdr:cNvPr id="420" name="Tag_10093"/>
          <xdr:cNvSpPr txBox="1"/>
        </xdr:nvSpPr>
        <xdr:spPr>
          <a:xfrm>
            <a:off x="9080500" y="26123900"/>
            <a:ext cx="70339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Vendu votre âme au diable</a:t>
            </a:r>
          </a:p>
        </xdr:txBody>
      </xdr:sp>
      <xdr:sp macro="" textlink="">
        <xdr:nvSpPr>
          <xdr:cNvPr id="421" name="Tag_10094"/>
          <xdr:cNvSpPr txBox="1"/>
        </xdr:nvSpPr>
        <xdr:spPr>
          <a:xfrm>
            <a:off x="11887200" y="23787100"/>
            <a:ext cx="24724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Vermines</a:t>
            </a:r>
          </a:p>
        </xdr:txBody>
      </xdr:sp>
      <xdr:sp macro="" textlink="">
        <xdr:nvSpPr>
          <xdr:cNvPr id="422" name="Tag_10095"/>
          <xdr:cNvSpPr txBox="1"/>
        </xdr:nvSpPr>
        <xdr:spPr>
          <a:xfrm>
            <a:off x="10045700" y="22847300"/>
            <a:ext cx="83728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Vous creverez avec votre merde</a:t>
            </a:r>
          </a:p>
        </xdr:txBody>
      </xdr:sp>
      <xdr:sp macro="" textlink="">
        <xdr:nvSpPr>
          <xdr:cNvPr id="423" name="Tag_10096"/>
          <xdr:cNvSpPr txBox="1"/>
        </xdr:nvSpPr>
        <xdr:spPr>
          <a:xfrm>
            <a:off x="8674100" y="23887957"/>
            <a:ext cx="78102" cy="10850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ln w="2540">
                  <a:noFill/>
                </a:ln>
                <a:solidFill>
                  <a:srgbClr val="475412"/>
                </a:solidFill>
                <a:effectLst>
                  <a:outerShdw blurRad="50800" dist="63500" dir="5400000" algn="ctr" rotWithShape="0">
                    <a:schemeClr val="tx1">
                      <a:alpha val="9000"/>
                    </a:schemeClr>
                  </a:outerShdw>
                </a:effectLst>
              </a:rPr>
              <a:t>Vu les stigmates qu'il porte sur son visage</a:t>
            </a:r>
          </a:p>
        </xdr:txBody>
      </xdr:sp>
    </xdr:grpSp>
    <xdr:clientData/>
  </xdr:twoCellAnchor>
  <xdr:twoCellAnchor>
    <xdr:from>
      <xdr:col>1</xdr:col>
      <xdr:colOff>842</xdr:colOff>
      <xdr:row>589</xdr:row>
      <xdr:rowOff>184468</xdr:rowOff>
    </xdr:from>
    <xdr:to>
      <xdr:col>4</xdr:col>
      <xdr:colOff>278410</xdr:colOff>
      <xdr:row>615</xdr:row>
      <xdr:rowOff>51146</xdr:rowOff>
    </xdr:to>
    <xdr:grpSp>
      <xdr:nvGrpSpPr>
        <xdr:cNvPr id="521" name="Wordcloud_Group1"/>
        <xdr:cNvGrpSpPr/>
      </xdr:nvGrpSpPr>
      <xdr:grpSpPr>
        <a:xfrm>
          <a:off x="549930" y="115336115"/>
          <a:ext cx="5073686" cy="5077413"/>
          <a:chOff x="7940770" y="20119755"/>
          <a:chExt cx="5080000" cy="5080000"/>
        </a:xfrm>
      </xdr:grpSpPr>
      <xdr:sp macro="" textlink="">
        <xdr:nvSpPr>
          <xdr:cNvPr id="522" name="Wordcloud1"/>
          <xdr:cNvSpPr/>
        </xdr:nvSpPr>
        <xdr:spPr>
          <a:xfrm>
            <a:off x="7940770" y="20119755"/>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effectLst>
                <a:outerShdw blurRad="50800" dist="63500" dir="5400000" algn="ctr" rotWithShape="0">
                  <a:schemeClr val="tx1">
                    <a:alpha val="9000"/>
                  </a:schemeClr>
                </a:outerShdw>
              </a:effectLst>
            </a:endParaRPr>
          </a:p>
        </xdr:txBody>
      </xdr:sp>
      <xdr:sp macro="" textlink="">
        <xdr:nvSpPr>
          <xdr:cNvPr id="523" name="Tag_10001"/>
          <xdr:cNvSpPr txBox="1"/>
        </xdr:nvSpPr>
        <xdr:spPr>
          <a:xfrm>
            <a:off x="8305800" y="22301200"/>
            <a:ext cx="406194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2A8B0C"/>
                </a:solidFill>
                <a:effectLst>
                  <a:outerShdw blurRad="50800" dist="63500" dir="5400000" algn="ctr" rotWithShape="0">
                    <a:schemeClr val="tx1">
                      <a:alpha val="9000"/>
                    </a:schemeClr>
                  </a:outerShdw>
                </a:effectLst>
              </a:rPr>
              <a:t>Désinformation</a:t>
            </a:r>
          </a:p>
        </xdr:txBody>
      </xdr:sp>
      <xdr:sp macro="" textlink="">
        <xdr:nvSpPr>
          <xdr:cNvPr id="524" name="Tag_10002"/>
          <xdr:cNvSpPr txBox="1"/>
        </xdr:nvSpPr>
        <xdr:spPr>
          <a:xfrm>
            <a:off x="8496300" y="22936200"/>
            <a:ext cx="3677738" cy="50097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200">
                <a:solidFill>
                  <a:srgbClr val="4B399B"/>
                </a:solidFill>
                <a:effectLst>
                  <a:outerShdw blurRad="50800" dist="63500" dir="5400000" algn="ctr" rotWithShape="0">
                    <a:schemeClr val="tx1">
                      <a:alpha val="9000"/>
                    </a:schemeClr>
                  </a:outerShdw>
                </a:effectLst>
              </a:rPr>
              <a:t>C'est du journalisme ?</a:t>
            </a:r>
          </a:p>
        </xdr:txBody>
      </xdr:sp>
      <xdr:sp macro="" textlink="">
        <xdr:nvSpPr>
          <xdr:cNvPr id="525" name="Tag_10003"/>
          <xdr:cNvSpPr txBox="1"/>
        </xdr:nvSpPr>
        <xdr:spPr>
          <a:xfrm>
            <a:off x="9448800" y="21882100"/>
            <a:ext cx="1791516" cy="50097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200">
                <a:solidFill>
                  <a:srgbClr val="4B399B"/>
                </a:solidFill>
                <a:effectLst>
                  <a:outerShdw blurRad="50800" dist="63500" dir="5400000" algn="ctr" rotWithShape="0">
                    <a:schemeClr val="tx1">
                      <a:alpha val="9000"/>
                    </a:schemeClr>
                  </a:outerShdw>
                </a:effectLst>
              </a:rPr>
              <a:t>Fake News</a:t>
            </a:r>
          </a:p>
        </xdr:txBody>
      </xdr:sp>
      <xdr:sp macro="" textlink="">
        <xdr:nvSpPr>
          <xdr:cNvPr id="526" name="Tag_10004"/>
          <xdr:cNvSpPr txBox="1"/>
        </xdr:nvSpPr>
        <xdr:spPr>
          <a:xfrm>
            <a:off x="9029700" y="20279499"/>
            <a:ext cx="500336" cy="201128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3200">
                <a:solidFill>
                  <a:srgbClr val="4B399B"/>
                </a:solidFill>
                <a:effectLst>
                  <a:outerShdw blurRad="50800" dist="63500" dir="5400000" algn="ctr" rotWithShape="0">
                    <a:schemeClr val="tx1">
                      <a:alpha val="9000"/>
                    </a:schemeClr>
                  </a:outerShdw>
                </a:effectLst>
              </a:rPr>
              <a:t>Propagande</a:t>
            </a:r>
          </a:p>
        </xdr:txBody>
      </xdr:sp>
      <xdr:sp macro="" textlink="">
        <xdr:nvSpPr>
          <xdr:cNvPr id="527" name="Tag_10005"/>
          <xdr:cNvSpPr txBox="1"/>
        </xdr:nvSpPr>
        <xdr:spPr>
          <a:xfrm>
            <a:off x="9067800" y="23495000"/>
            <a:ext cx="1410451" cy="36003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300">
                <a:solidFill>
                  <a:srgbClr val="63F08B"/>
                </a:solidFill>
                <a:effectLst>
                  <a:outerShdw blurRad="50800" dist="63500" dir="5400000" algn="ctr" rotWithShape="0">
                    <a:schemeClr val="tx1">
                      <a:alpha val="9000"/>
                    </a:schemeClr>
                  </a:outerShdw>
                </a:effectLst>
              </a:rPr>
              <a:t>anti science</a:t>
            </a:r>
          </a:p>
        </xdr:txBody>
      </xdr:sp>
      <xdr:sp macro="" textlink="">
        <xdr:nvSpPr>
          <xdr:cNvPr id="528" name="Tag_10006"/>
          <xdr:cNvSpPr txBox="1"/>
        </xdr:nvSpPr>
        <xdr:spPr>
          <a:xfrm>
            <a:off x="9499600" y="21412200"/>
            <a:ext cx="739883" cy="36003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300">
                <a:solidFill>
                  <a:srgbClr val="63F08B"/>
                </a:solidFill>
                <a:effectLst>
                  <a:outerShdw blurRad="50800" dist="63500" dir="5400000" algn="ctr" rotWithShape="0">
                    <a:schemeClr val="tx1">
                      <a:alpha val="9000"/>
                    </a:schemeClr>
                  </a:outerShdw>
                </a:effectLst>
              </a:rPr>
              <a:t>Honte</a:t>
            </a:r>
          </a:p>
        </xdr:txBody>
      </xdr:sp>
      <xdr:sp macro="" textlink="">
        <xdr:nvSpPr>
          <xdr:cNvPr id="529" name="Tag_10007"/>
          <xdr:cNvSpPr txBox="1"/>
        </xdr:nvSpPr>
        <xdr:spPr>
          <a:xfrm>
            <a:off x="10236200" y="21577300"/>
            <a:ext cx="1903406" cy="36003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300">
                <a:solidFill>
                  <a:srgbClr val="63F08B"/>
                </a:solidFill>
                <a:effectLst>
                  <a:outerShdw blurRad="50800" dist="63500" dir="5400000" algn="ctr" rotWithShape="0">
                    <a:schemeClr val="tx1">
                      <a:alpha val="9000"/>
                    </a:schemeClr>
                  </a:outerShdw>
                </a:effectLst>
              </a:rPr>
              <a:t>Quelle connerie</a:t>
            </a:r>
          </a:p>
        </xdr:txBody>
      </xdr:sp>
      <xdr:sp macro="" textlink="">
        <xdr:nvSpPr>
          <xdr:cNvPr id="530" name="Tag_10008"/>
          <xdr:cNvSpPr txBox="1"/>
        </xdr:nvSpPr>
        <xdr:spPr>
          <a:xfrm>
            <a:off x="12369800" y="21358382"/>
            <a:ext cx="359579" cy="25285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300">
                <a:solidFill>
                  <a:srgbClr val="63F08B"/>
                </a:solidFill>
                <a:effectLst>
                  <a:outerShdw blurRad="50800" dist="63500" dir="5400000" algn="ctr" rotWithShape="0">
                    <a:schemeClr val="tx1">
                      <a:alpha val="9000"/>
                    </a:schemeClr>
                  </a:outerShdw>
                </a:effectLst>
              </a:rPr>
              <a:t>raconter de la merde</a:t>
            </a:r>
          </a:p>
        </xdr:txBody>
      </xdr:sp>
      <xdr:sp macro="" textlink="">
        <xdr:nvSpPr>
          <xdr:cNvPr id="531" name="Tag_10009"/>
          <xdr:cNvSpPr txBox="1"/>
        </xdr:nvSpPr>
        <xdr:spPr>
          <a:xfrm>
            <a:off x="9080500" y="23837900"/>
            <a:ext cx="912045"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Agri-bashing</a:t>
            </a:r>
          </a:p>
        </xdr:txBody>
      </xdr:sp>
      <xdr:sp macro="" textlink="">
        <xdr:nvSpPr>
          <xdr:cNvPr id="532" name="Tag_10010"/>
          <xdr:cNvSpPr txBox="1"/>
        </xdr:nvSpPr>
        <xdr:spPr>
          <a:xfrm>
            <a:off x="10871200" y="21221700"/>
            <a:ext cx="540341"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Bullshit</a:t>
            </a:r>
          </a:p>
        </xdr:txBody>
      </xdr:sp>
      <xdr:sp macro="" textlink="">
        <xdr:nvSpPr>
          <xdr:cNvPr id="533" name="Tag_10011"/>
          <xdr:cNvSpPr txBox="1"/>
        </xdr:nvSpPr>
        <xdr:spPr>
          <a:xfrm>
            <a:off x="10541000" y="23837900"/>
            <a:ext cx="1211485"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C'est pas sérieux</a:t>
            </a:r>
          </a:p>
        </xdr:txBody>
      </xdr:sp>
      <xdr:sp macro="" textlink="">
        <xdr:nvSpPr>
          <xdr:cNvPr id="534" name="Tag_10012"/>
          <xdr:cNvSpPr txBox="1"/>
        </xdr:nvSpPr>
        <xdr:spPr>
          <a:xfrm>
            <a:off x="8839200" y="20788111"/>
            <a:ext cx="218885" cy="149835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Désastre intellectuel</a:t>
            </a:r>
          </a:p>
        </xdr:txBody>
      </xdr:sp>
      <xdr:sp macro="" textlink="">
        <xdr:nvSpPr>
          <xdr:cNvPr id="535" name="Tag_10013"/>
          <xdr:cNvSpPr txBox="1"/>
        </xdr:nvSpPr>
        <xdr:spPr>
          <a:xfrm>
            <a:off x="11455400" y="23520400"/>
            <a:ext cx="372153"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Intox</a:t>
            </a:r>
          </a:p>
        </xdr:txBody>
      </xdr:sp>
      <xdr:sp macro="" textlink="">
        <xdr:nvSpPr>
          <xdr:cNvPr id="536" name="Tag_10014"/>
          <xdr:cNvSpPr txBox="1"/>
        </xdr:nvSpPr>
        <xdr:spPr>
          <a:xfrm>
            <a:off x="9042400" y="24066500"/>
            <a:ext cx="1513107"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Mensonges télévisés</a:t>
            </a:r>
          </a:p>
        </xdr:txBody>
      </xdr:sp>
      <xdr:sp macro="" textlink="">
        <xdr:nvSpPr>
          <xdr:cNvPr id="537" name="Tag_10015"/>
          <xdr:cNvSpPr txBox="1"/>
        </xdr:nvSpPr>
        <xdr:spPr>
          <a:xfrm>
            <a:off x="9664700" y="20916900"/>
            <a:ext cx="865943"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Niveau zéro</a:t>
            </a:r>
          </a:p>
        </xdr:txBody>
      </xdr:sp>
      <xdr:sp macro="" textlink="">
        <xdr:nvSpPr>
          <xdr:cNvPr id="538" name="Tag_10016"/>
          <xdr:cNvSpPr txBox="1"/>
        </xdr:nvSpPr>
        <xdr:spPr>
          <a:xfrm>
            <a:off x="10566400" y="20674786"/>
            <a:ext cx="218885" cy="68170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400">
                <a:solidFill>
                  <a:srgbClr val="1DADDD"/>
                </a:solidFill>
                <a:effectLst>
                  <a:outerShdw blurRad="50800" dist="63500" dir="5400000" algn="ctr" rotWithShape="0">
                    <a:schemeClr val="tx1">
                      <a:alpha val="9000"/>
                    </a:schemeClr>
                  </a:outerShdw>
                </a:effectLst>
              </a:rPr>
              <a:t>Pitoyable</a:t>
            </a:r>
          </a:p>
        </xdr:txBody>
      </xdr:sp>
      <xdr:sp macro="" textlink="">
        <xdr:nvSpPr>
          <xdr:cNvPr id="539" name="Tag_10017"/>
          <xdr:cNvSpPr txBox="1"/>
        </xdr:nvSpPr>
        <xdr:spPr>
          <a:xfrm>
            <a:off x="10553700" y="24155400"/>
            <a:ext cx="51353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#malamaredevance</a:t>
            </a:r>
          </a:p>
        </xdr:txBody>
      </xdr:sp>
      <xdr:sp macro="" textlink="">
        <xdr:nvSpPr>
          <xdr:cNvPr id="540" name="Tag_10018"/>
          <xdr:cNvSpPr txBox="1"/>
        </xdr:nvSpPr>
        <xdr:spPr>
          <a:xfrm>
            <a:off x="10922000" y="21107400"/>
            <a:ext cx="1903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âneries</a:t>
            </a:r>
          </a:p>
        </xdr:txBody>
      </xdr:sp>
      <xdr:sp macro="" textlink="">
        <xdr:nvSpPr>
          <xdr:cNvPr id="541" name="Tag_10019"/>
          <xdr:cNvSpPr txBox="1"/>
        </xdr:nvSpPr>
        <xdr:spPr>
          <a:xfrm>
            <a:off x="10617200" y="24079200"/>
            <a:ext cx="79079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Antiparlementarisme primaire</a:t>
            </a:r>
          </a:p>
        </xdr:txBody>
      </xdr:sp>
      <xdr:sp macro="" textlink="">
        <xdr:nvSpPr>
          <xdr:cNvPr id="542" name="Tag_10020"/>
          <xdr:cNvSpPr txBox="1"/>
        </xdr:nvSpPr>
        <xdr:spPr>
          <a:xfrm>
            <a:off x="10744200" y="20585608"/>
            <a:ext cx="78192" cy="9149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Arrogance et bêtise du journalisme</a:t>
            </a:r>
          </a:p>
        </xdr:txBody>
      </xdr:sp>
      <xdr:sp macro="" textlink="">
        <xdr:nvSpPr>
          <xdr:cNvPr id="543" name="Tag_10021"/>
          <xdr:cNvSpPr txBox="1"/>
        </xdr:nvSpPr>
        <xdr:spPr>
          <a:xfrm>
            <a:off x="11291490" y="21933694"/>
            <a:ext cx="116769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Digne des meilleures productions d'Hanouna</a:t>
            </a:r>
          </a:p>
        </xdr:txBody>
      </xdr:sp>
      <xdr:sp macro="" textlink="">
        <xdr:nvSpPr>
          <xdr:cNvPr id="544" name="Tag_10022"/>
          <xdr:cNvSpPr txBox="1"/>
        </xdr:nvSpPr>
        <xdr:spPr>
          <a:xfrm>
            <a:off x="11709400" y="22212300"/>
            <a:ext cx="44505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Bande de débiles</a:t>
            </a:r>
          </a:p>
        </xdr:txBody>
      </xdr:sp>
      <xdr:sp macro="" textlink="">
        <xdr:nvSpPr>
          <xdr:cNvPr id="545" name="Tag_10023"/>
          <xdr:cNvSpPr txBox="1"/>
        </xdr:nvSpPr>
        <xdr:spPr>
          <a:xfrm>
            <a:off x="8686800" y="23418800"/>
            <a:ext cx="48032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Bourrage de crane</a:t>
            </a:r>
          </a:p>
        </xdr:txBody>
      </xdr:sp>
      <xdr:sp macro="" textlink="">
        <xdr:nvSpPr>
          <xdr:cNvPr id="546" name="Tag_10024"/>
          <xdr:cNvSpPr txBox="1"/>
        </xdr:nvSpPr>
        <xdr:spPr>
          <a:xfrm>
            <a:off x="9588500" y="20903607"/>
            <a:ext cx="78192" cy="49643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Ca commence bien</a:t>
            </a:r>
          </a:p>
        </xdr:txBody>
      </xdr:sp>
      <xdr:sp macro="" textlink="">
        <xdr:nvSpPr>
          <xdr:cNvPr id="547" name="Tag_10025"/>
          <xdr:cNvSpPr txBox="1"/>
        </xdr:nvSpPr>
        <xdr:spPr>
          <a:xfrm>
            <a:off x="11226800" y="23431500"/>
            <a:ext cx="104817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Ca reflète bien la qualité de votre travail</a:t>
            </a:r>
          </a:p>
        </xdr:txBody>
      </xdr:sp>
      <xdr:sp macro="" textlink="">
        <xdr:nvSpPr>
          <xdr:cNvPr id="548" name="Tag_10026"/>
          <xdr:cNvSpPr txBox="1"/>
        </xdr:nvSpPr>
        <xdr:spPr>
          <a:xfrm>
            <a:off x="11366500" y="21869400"/>
            <a:ext cx="90146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Ce reportage est un non-sens total</a:t>
            </a:r>
          </a:p>
        </xdr:txBody>
      </xdr:sp>
      <xdr:sp macro="" textlink="">
        <xdr:nvSpPr>
          <xdr:cNvPr id="549" name="Tag_10027"/>
          <xdr:cNvSpPr txBox="1"/>
        </xdr:nvSpPr>
        <xdr:spPr>
          <a:xfrm>
            <a:off x="8572500" y="23342600"/>
            <a:ext cx="6164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C'est assez dégueulasse</a:t>
            </a:r>
          </a:p>
        </xdr:txBody>
      </xdr:sp>
      <xdr:sp macro="" textlink="">
        <xdr:nvSpPr>
          <xdr:cNvPr id="550" name="Tag_10028"/>
          <xdr:cNvSpPr txBox="1"/>
        </xdr:nvSpPr>
        <xdr:spPr>
          <a:xfrm>
            <a:off x="8763000" y="21551026"/>
            <a:ext cx="78192" cy="73235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Charlatan proche des sectes</a:t>
            </a:r>
          </a:p>
        </xdr:txBody>
      </xdr:sp>
      <xdr:sp macro="" textlink="">
        <xdr:nvSpPr>
          <xdr:cNvPr id="551" name="Tag_10029"/>
          <xdr:cNvSpPr txBox="1"/>
        </xdr:nvSpPr>
        <xdr:spPr>
          <a:xfrm>
            <a:off x="11798300" y="22123400"/>
            <a:ext cx="32201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Consternant</a:t>
            </a:r>
          </a:p>
        </xdr:txBody>
      </xdr:sp>
      <xdr:sp macro="" textlink="">
        <xdr:nvSpPr>
          <xdr:cNvPr id="552" name="Tag_10030"/>
          <xdr:cNvSpPr txBox="1"/>
        </xdr:nvSpPr>
        <xdr:spPr>
          <a:xfrm>
            <a:off x="8839200" y="23507700"/>
            <a:ext cx="18011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Délires</a:t>
            </a:r>
          </a:p>
        </xdr:txBody>
      </xdr:sp>
      <xdr:sp macro="" textlink="">
        <xdr:nvSpPr>
          <xdr:cNvPr id="553" name="Tag_10031"/>
          <xdr:cNvSpPr txBox="1"/>
        </xdr:nvSpPr>
        <xdr:spPr>
          <a:xfrm>
            <a:off x="10071100" y="24269700"/>
            <a:ext cx="30950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Diffamation</a:t>
            </a:r>
          </a:p>
        </xdr:txBody>
      </xdr:sp>
      <xdr:sp macro="" textlink="">
        <xdr:nvSpPr>
          <xdr:cNvPr id="554" name="Tag_10032"/>
          <xdr:cNvSpPr txBox="1"/>
        </xdr:nvSpPr>
        <xdr:spPr>
          <a:xfrm>
            <a:off x="8686800" y="21220424"/>
            <a:ext cx="78192" cy="10683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Du vieux vin dans de nouvelles bouteilles</a:t>
            </a:r>
          </a:p>
        </xdr:txBody>
      </xdr:sp>
      <xdr:sp macro="" textlink="">
        <xdr:nvSpPr>
          <xdr:cNvPr id="555" name="Tag_10033"/>
          <xdr:cNvSpPr txBox="1"/>
        </xdr:nvSpPr>
        <xdr:spPr>
          <a:xfrm>
            <a:off x="9753600" y="24358600"/>
            <a:ext cx="98828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Elise Lucet n'a jamais été très crédible</a:t>
            </a:r>
          </a:p>
        </xdr:txBody>
      </xdr:sp>
      <xdr:sp macro="" textlink="">
        <xdr:nvSpPr>
          <xdr:cNvPr id="556" name="Tag_10034"/>
          <xdr:cNvSpPr txBox="1"/>
        </xdr:nvSpPr>
        <xdr:spPr>
          <a:xfrm>
            <a:off x="9982200" y="20828000"/>
            <a:ext cx="55156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Émission caricaturale</a:t>
            </a:r>
          </a:p>
        </xdr:txBody>
      </xdr:sp>
      <xdr:sp macro="" textlink="">
        <xdr:nvSpPr>
          <xdr:cNvPr id="557" name="Tag_10035"/>
          <xdr:cNvSpPr txBox="1"/>
        </xdr:nvSpPr>
        <xdr:spPr>
          <a:xfrm>
            <a:off x="9664700" y="24282400"/>
            <a:ext cx="31598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Etude bidon</a:t>
            </a:r>
          </a:p>
        </xdr:txBody>
      </xdr:sp>
      <xdr:sp macro="" textlink="">
        <xdr:nvSpPr>
          <xdr:cNvPr id="558" name="Tag_10036"/>
          <xdr:cNvSpPr txBox="1"/>
        </xdr:nvSpPr>
        <xdr:spPr>
          <a:xfrm>
            <a:off x="10833100" y="20674995"/>
            <a:ext cx="78192" cy="50683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Fabrique de la peur</a:t>
            </a:r>
          </a:p>
        </xdr:txBody>
      </xdr:sp>
      <xdr:sp macro="" textlink="">
        <xdr:nvSpPr>
          <xdr:cNvPr id="559" name="Tag_10037"/>
          <xdr:cNvSpPr txBox="1"/>
        </xdr:nvSpPr>
        <xdr:spPr>
          <a:xfrm>
            <a:off x="10731500" y="24282400"/>
            <a:ext cx="24949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Facepalm</a:t>
            </a:r>
          </a:p>
        </xdr:txBody>
      </xdr:sp>
      <xdr:sp macro="" textlink="">
        <xdr:nvSpPr>
          <xdr:cNvPr id="560" name="Tag_10038"/>
          <xdr:cNvSpPr txBox="1"/>
        </xdr:nvSpPr>
        <xdr:spPr>
          <a:xfrm>
            <a:off x="11214100" y="21463000"/>
            <a:ext cx="96417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Faudrait mieux fouiller ses dossiers ;)</a:t>
            </a:r>
          </a:p>
        </xdr:txBody>
      </xdr:sp>
      <xdr:sp macro="" textlink="">
        <xdr:nvSpPr>
          <xdr:cNvPr id="561" name="Tag_10039"/>
          <xdr:cNvSpPr txBox="1"/>
        </xdr:nvSpPr>
        <xdr:spPr>
          <a:xfrm>
            <a:off x="11417300" y="23723600"/>
            <a:ext cx="57746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Grande malhonnêteté</a:t>
            </a:r>
          </a:p>
        </xdr:txBody>
      </xdr:sp>
      <xdr:sp macro="" textlink="">
        <xdr:nvSpPr>
          <xdr:cNvPr id="562" name="Tag_10040"/>
          <xdr:cNvSpPr txBox="1"/>
        </xdr:nvSpPr>
        <xdr:spPr>
          <a:xfrm>
            <a:off x="8229600" y="21689369"/>
            <a:ext cx="78192" cy="186838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Je ne sais pas comment on peut encore vous accorder le moindre crédit</a:t>
            </a:r>
          </a:p>
        </xdr:txBody>
      </xdr:sp>
      <xdr:sp macro="" textlink="">
        <xdr:nvSpPr>
          <xdr:cNvPr id="563" name="Tag_10041"/>
          <xdr:cNvSpPr txBox="1"/>
        </xdr:nvSpPr>
        <xdr:spPr>
          <a:xfrm>
            <a:off x="9702800" y="20751800"/>
            <a:ext cx="50000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Les extrémistes bio</a:t>
            </a:r>
          </a:p>
        </xdr:txBody>
      </xdr:sp>
      <xdr:sp macro="" textlink="">
        <xdr:nvSpPr>
          <xdr:cNvPr id="564" name="Tag_10042"/>
          <xdr:cNvSpPr txBox="1"/>
        </xdr:nvSpPr>
        <xdr:spPr>
          <a:xfrm>
            <a:off x="9626600" y="24434800"/>
            <a:ext cx="6385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l'hérésie des bling-blings</a:t>
            </a:r>
          </a:p>
        </xdr:txBody>
      </xdr:sp>
      <xdr:sp macro="" textlink="">
        <xdr:nvSpPr>
          <xdr:cNvPr id="565" name="Tag_10043"/>
          <xdr:cNvSpPr txBox="1"/>
        </xdr:nvSpPr>
        <xdr:spPr>
          <a:xfrm>
            <a:off x="10299700" y="24434800"/>
            <a:ext cx="87857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moment récréatif sans objectivité</a:t>
            </a:r>
          </a:p>
        </xdr:txBody>
      </xdr:sp>
      <xdr:sp macro="" textlink="">
        <xdr:nvSpPr>
          <xdr:cNvPr id="566" name="Tag_10044"/>
          <xdr:cNvSpPr txBox="1"/>
        </xdr:nvSpPr>
        <xdr:spPr>
          <a:xfrm>
            <a:off x="8521700" y="21843530"/>
            <a:ext cx="78192" cy="3935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Obscurantisme</a:t>
            </a:r>
          </a:p>
        </xdr:txBody>
      </xdr:sp>
      <xdr:sp macro="" textlink="">
        <xdr:nvSpPr>
          <xdr:cNvPr id="567" name="Tag_10045"/>
          <xdr:cNvSpPr txBox="1"/>
        </xdr:nvSpPr>
        <xdr:spPr>
          <a:xfrm>
            <a:off x="11899900" y="22009100"/>
            <a:ext cx="45621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Pas l'air si sérieux</a:t>
            </a:r>
          </a:p>
        </xdr:txBody>
      </xdr:sp>
      <xdr:sp macro="" textlink="">
        <xdr:nvSpPr>
          <xdr:cNvPr id="568" name="Tag_10046"/>
          <xdr:cNvSpPr txBox="1"/>
        </xdr:nvSpPr>
        <xdr:spPr>
          <a:xfrm>
            <a:off x="10972800" y="21031200"/>
            <a:ext cx="8321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Peut être avez vous des intérêts</a:t>
            </a:r>
          </a:p>
        </xdr:txBody>
      </xdr:sp>
      <xdr:sp macro="" textlink="">
        <xdr:nvSpPr>
          <xdr:cNvPr id="569" name="Tag_10047"/>
          <xdr:cNvSpPr txBox="1"/>
        </xdr:nvSpPr>
        <xdr:spPr>
          <a:xfrm>
            <a:off x="10985500" y="24218900"/>
            <a:ext cx="60721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Poisonnerie pas fraiche</a:t>
            </a:r>
          </a:p>
        </xdr:txBody>
      </xdr:sp>
      <xdr:sp macro="" textlink="">
        <xdr:nvSpPr>
          <xdr:cNvPr id="570" name="Tag_10048"/>
          <xdr:cNvSpPr txBox="1"/>
        </xdr:nvSpPr>
        <xdr:spPr>
          <a:xfrm>
            <a:off x="8750300" y="23545475"/>
            <a:ext cx="78192" cy="27219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Populisme</a:t>
            </a:r>
          </a:p>
        </xdr:txBody>
      </xdr:sp>
      <xdr:sp macro="" textlink="">
        <xdr:nvSpPr>
          <xdr:cNvPr id="571" name="Tag_10049"/>
          <xdr:cNvSpPr txBox="1"/>
        </xdr:nvSpPr>
        <xdr:spPr>
          <a:xfrm>
            <a:off x="11226800" y="21145500"/>
            <a:ext cx="62901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Pourquoi vous mentez ?</a:t>
            </a:r>
          </a:p>
        </xdr:txBody>
      </xdr:sp>
      <xdr:sp macro="" textlink="">
        <xdr:nvSpPr>
          <xdr:cNvPr id="572" name="Tag_10050"/>
          <xdr:cNvSpPr txBox="1"/>
        </xdr:nvSpPr>
        <xdr:spPr>
          <a:xfrm>
            <a:off x="10934700" y="20853400"/>
            <a:ext cx="27007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Putasserie</a:t>
            </a:r>
          </a:p>
        </xdr:txBody>
      </xdr:sp>
      <xdr:sp macro="" textlink="">
        <xdr:nvSpPr>
          <xdr:cNvPr id="573" name="Tag_10051"/>
          <xdr:cNvSpPr txBox="1"/>
        </xdr:nvSpPr>
        <xdr:spPr>
          <a:xfrm>
            <a:off x="10985500" y="24333200"/>
            <a:ext cx="16953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Risible</a:t>
            </a:r>
          </a:p>
        </xdr:txBody>
      </xdr:sp>
      <xdr:sp macro="" textlink="">
        <xdr:nvSpPr>
          <xdr:cNvPr id="574" name="Tag_10052"/>
          <xdr:cNvSpPr txBox="1"/>
        </xdr:nvSpPr>
        <xdr:spPr>
          <a:xfrm>
            <a:off x="8864600" y="23621495"/>
            <a:ext cx="78192" cy="42324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Sensationalisme</a:t>
            </a:r>
          </a:p>
        </xdr:txBody>
      </xdr:sp>
      <xdr:sp macro="" textlink="">
        <xdr:nvSpPr>
          <xdr:cNvPr id="575" name="Tag_10053"/>
          <xdr:cNvSpPr txBox="1"/>
        </xdr:nvSpPr>
        <xdr:spPr>
          <a:xfrm>
            <a:off x="10896600" y="20955000"/>
            <a:ext cx="78540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torchon pour les bobos écolos</a:t>
            </a:r>
          </a:p>
        </xdr:txBody>
      </xdr:sp>
      <xdr:sp macro="" textlink="">
        <xdr:nvSpPr>
          <xdr:cNvPr id="576" name="Tag_10054"/>
          <xdr:cNvSpPr txBox="1"/>
        </xdr:nvSpPr>
        <xdr:spPr>
          <a:xfrm>
            <a:off x="11531600" y="21361400"/>
            <a:ext cx="47718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Totalement débile</a:t>
            </a:r>
          </a:p>
        </xdr:txBody>
      </xdr:sp>
      <xdr:sp macro="" textlink="">
        <xdr:nvSpPr>
          <xdr:cNvPr id="577" name="Tag_10055"/>
          <xdr:cNvSpPr txBox="1"/>
        </xdr:nvSpPr>
        <xdr:spPr>
          <a:xfrm>
            <a:off x="9271000" y="24269700"/>
            <a:ext cx="38010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Travail de com</a:t>
            </a:r>
          </a:p>
        </xdr:txBody>
      </xdr:sp>
      <xdr:sp macro="" textlink="">
        <xdr:nvSpPr>
          <xdr:cNvPr id="578" name="Tag_10056"/>
          <xdr:cNvSpPr txBox="1"/>
        </xdr:nvSpPr>
        <xdr:spPr>
          <a:xfrm>
            <a:off x="8610600" y="21424002"/>
            <a:ext cx="78192" cy="75251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Tribunal des flagrants délires</a:t>
            </a:r>
          </a:p>
        </xdr:txBody>
      </xdr:sp>
      <xdr:sp macro="" textlink="">
        <xdr:nvSpPr>
          <xdr:cNvPr id="579" name="Tag_10057"/>
          <xdr:cNvSpPr txBox="1"/>
        </xdr:nvSpPr>
        <xdr:spPr>
          <a:xfrm>
            <a:off x="9867900" y="24498300"/>
            <a:ext cx="94718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Une des pires hontes journalistiques</a:t>
            </a:r>
          </a:p>
        </xdr:txBody>
      </xdr:sp>
      <xdr:sp macro="" textlink="">
        <xdr:nvSpPr>
          <xdr:cNvPr id="580" name="Tag_10058"/>
          <xdr:cNvSpPr txBox="1"/>
        </xdr:nvSpPr>
        <xdr:spPr>
          <a:xfrm>
            <a:off x="11430000" y="24015700"/>
            <a:ext cx="32573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Votre melon</a:t>
            </a:r>
          </a:p>
        </xdr:txBody>
      </xdr:sp>
      <xdr:sp macro="" textlink="">
        <xdr:nvSpPr>
          <xdr:cNvPr id="581" name="Tag_10059"/>
          <xdr:cNvSpPr txBox="1"/>
        </xdr:nvSpPr>
        <xdr:spPr>
          <a:xfrm>
            <a:off x="11125200" y="24142700"/>
            <a:ext cx="63761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Vous chiez sur la science</a:t>
            </a:r>
          </a:p>
        </xdr:txBody>
      </xdr:sp>
      <xdr:sp macro="" textlink="">
        <xdr:nvSpPr>
          <xdr:cNvPr id="582" name="Tag_10060"/>
          <xdr:cNvSpPr txBox="1"/>
        </xdr:nvSpPr>
        <xdr:spPr>
          <a:xfrm>
            <a:off x="9461500" y="20649543"/>
            <a:ext cx="78192" cy="5506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DADDD"/>
                </a:solidFill>
                <a:effectLst>
                  <a:outerShdw blurRad="50800" dist="63500" dir="5400000" algn="ctr" rotWithShape="0">
                    <a:schemeClr val="tx1">
                      <a:alpha val="9000"/>
                    </a:schemeClr>
                  </a:outerShdw>
                </a:effectLst>
              </a:rPr>
              <a:t>Vous me faites vomir</a:t>
            </a:r>
          </a:p>
        </xdr:txBody>
      </xdr:sp>
    </xdr:grpSp>
    <xdr:clientData/>
  </xdr:twoCellAnchor>
  <xdr:twoCellAnchor>
    <xdr:from>
      <xdr:col>5</xdr:col>
      <xdr:colOff>-1</xdr:colOff>
      <xdr:row>619</xdr:row>
      <xdr:rowOff>0</xdr:rowOff>
    </xdr:from>
    <xdr:to>
      <xdr:col>9</xdr:col>
      <xdr:colOff>1135529</xdr:colOff>
      <xdr:row>645</xdr:row>
      <xdr:rowOff>127000</xdr:rowOff>
    </xdr:to>
    <xdr:grpSp>
      <xdr:nvGrpSpPr>
        <xdr:cNvPr id="583" name="Wordcloud_Group1"/>
        <xdr:cNvGrpSpPr/>
      </xdr:nvGrpSpPr>
      <xdr:grpSpPr>
        <a:xfrm>
          <a:off x="6712323" y="121135588"/>
          <a:ext cx="5080000" cy="5080000"/>
          <a:chOff x="8448675" y="20135850"/>
          <a:chExt cx="5080000" cy="5080000"/>
        </a:xfrm>
      </xdr:grpSpPr>
      <xdr:sp macro="" textlink="">
        <xdr:nvSpPr>
          <xdr:cNvPr id="584" name="Wordcloud1"/>
          <xdr:cNvSpPr/>
        </xdr:nvSpPr>
        <xdr:spPr>
          <a:xfrm>
            <a:off x="8448675" y="201358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85" name="Tag_10001"/>
          <xdr:cNvSpPr txBox="1"/>
        </xdr:nvSpPr>
        <xdr:spPr>
          <a:xfrm>
            <a:off x="9779000" y="22364700"/>
            <a:ext cx="241604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98C98D"/>
                </a:solidFill>
              </a:rPr>
              <a:t>Assassins</a:t>
            </a:r>
          </a:p>
        </xdr:txBody>
      </xdr:sp>
      <xdr:sp macro="" textlink="">
        <xdr:nvSpPr>
          <xdr:cNvPr id="586" name="Tag_10002"/>
          <xdr:cNvSpPr txBox="1"/>
        </xdr:nvSpPr>
        <xdr:spPr>
          <a:xfrm>
            <a:off x="9969500" y="22999700"/>
            <a:ext cx="2031325" cy="54790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500">
                <a:solidFill>
                  <a:srgbClr val="6EBAB8"/>
                </a:solidFill>
              </a:rPr>
              <a:t>Corrompus</a:t>
            </a:r>
          </a:p>
        </xdr:txBody>
      </xdr:sp>
      <xdr:sp macro="" textlink="">
        <xdr:nvSpPr>
          <xdr:cNvPr id="587" name="Tag_10003"/>
          <xdr:cNvSpPr txBox="1"/>
        </xdr:nvSpPr>
        <xdr:spPr>
          <a:xfrm>
            <a:off x="10325100" y="22098000"/>
            <a:ext cx="1320874" cy="3130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00">
                <a:solidFill>
                  <a:srgbClr val="0868C8"/>
                </a:solidFill>
              </a:rPr>
              <a:t>Diffamatoire</a:t>
            </a:r>
          </a:p>
        </xdr:txBody>
      </xdr:sp>
      <xdr:sp macro="" textlink="">
        <xdr:nvSpPr>
          <xdr:cNvPr id="588" name="Tag_10004"/>
          <xdr:cNvSpPr txBox="1"/>
        </xdr:nvSpPr>
        <xdr:spPr>
          <a:xfrm>
            <a:off x="12192000" y="21056600"/>
            <a:ext cx="313099" cy="326781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000">
                <a:solidFill>
                  <a:srgbClr val="0868C8"/>
                </a:solidFill>
              </a:rPr>
              <a:t>Imbéciles orgeilleux et simplets</a:t>
            </a:r>
          </a:p>
        </xdr:txBody>
      </xdr:sp>
      <xdr:sp macro="" textlink="">
        <xdr:nvSpPr>
          <xdr:cNvPr id="589" name="Tag_10005"/>
          <xdr:cNvSpPr txBox="1"/>
        </xdr:nvSpPr>
        <xdr:spPr>
          <a:xfrm>
            <a:off x="9461500" y="21780500"/>
            <a:ext cx="1981248" cy="3130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00">
                <a:solidFill>
                  <a:srgbClr val="0868C8"/>
                </a:solidFill>
              </a:rPr>
              <a:t>Ils tuent à petit feu</a:t>
            </a:r>
          </a:p>
        </xdr:txBody>
      </xdr:sp>
      <xdr:sp macro="" textlink="">
        <xdr:nvSpPr>
          <xdr:cNvPr id="590" name="Tag_10006"/>
          <xdr:cNvSpPr txBox="1"/>
        </xdr:nvSpPr>
        <xdr:spPr>
          <a:xfrm>
            <a:off x="10058400" y="23495000"/>
            <a:ext cx="1776512" cy="3130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00">
                <a:solidFill>
                  <a:srgbClr val="0868C8"/>
                </a:solidFill>
              </a:rPr>
              <a:t>Système mafieux</a:t>
            </a:r>
          </a:p>
        </xdr:txBody>
      </xdr:sp>
      <xdr:sp macro="" textlink="">
        <xdr:nvSpPr>
          <xdr:cNvPr id="591" name="Tag_10007"/>
          <xdr:cNvSpPr txBox="1"/>
        </xdr:nvSpPr>
        <xdr:spPr>
          <a:xfrm>
            <a:off x="11455400" y="21983700"/>
            <a:ext cx="3836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Brasser de l'air</a:t>
            </a:r>
          </a:p>
        </xdr:txBody>
      </xdr:sp>
      <xdr:sp macro="" textlink="">
        <xdr:nvSpPr>
          <xdr:cNvPr id="592" name="Tag_10008"/>
          <xdr:cNvSpPr txBox="1"/>
        </xdr:nvSpPr>
        <xdr:spPr>
          <a:xfrm>
            <a:off x="11442700" y="21640800"/>
            <a:ext cx="78291" cy="33560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D41B38"/>
                </a:solidFill>
              </a:rPr>
              <a:t>Destructeurs</a:t>
            </a:r>
          </a:p>
        </xdr:txBody>
      </xdr:sp>
      <xdr:sp macro="" textlink="">
        <xdr:nvSpPr>
          <xdr:cNvPr id="593" name="Tag_10009"/>
          <xdr:cNvSpPr txBox="1"/>
        </xdr:nvSpPr>
        <xdr:spPr>
          <a:xfrm>
            <a:off x="10502900" y="21678900"/>
            <a:ext cx="7736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Faut péter les politiques, tous</a:t>
            </a:r>
          </a:p>
        </xdr:txBody>
      </xdr:sp>
      <xdr:sp macro="" textlink="">
        <xdr:nvSpPr>
          <xdr:cNvPr id="594" name="Tag_10010"/>
          <xdr:cNvSpPr txBox="1"/>
        </xdr:nvSpPr>
        <xdr:spPr>
          <a:xfrm>
            <a:off x="10020300" y="22186900"/>
            <a:ext cx="20114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Guignol</a:t>
            </a:r>
          </a:p>
        </xdr:txBody>
      </xdr:sp>
      <xdr:sp macro="" textlink="">
        <xdr:nvSpPr>
          <xdr:cNvPr id="595" name="Tag_10011"/>
          <xdr:cNvSpPr txBox="1"/>
        </xdr:nvSpPr>
        <xdr:spPr>
          <a:xfrm>
            <a:off x="11645900" y="22263100"/>
            <a:ext cx="49334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Honte aux députés</a:t>
            </a:r>
          </a:p>
        </xdr:txBody>
      </xdr:sp>
      <xdr:sp macro="" textlink="">
        <xdr:nvSpPr>
          <xdr:cNvPr id="596" name="Tag_10012"/>
          <xdr:cNvSpPr txBox="1"/>
        </xdr:nvSpPr>
        <xdr:spPr>
          <a:xfrm>
            <a:off x="11836400" y="21577300"/>
            <a:ext cx="78291" cy="667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D41B38"/>
                </a:solidFill>
              </a:rPr>
              <a:t>Il s'est ridiculisé le pauvre</a:t>
            </a:r>
          </a:p>
        </xdr:txBody>
      </xdr:sp>
      <xdr:sp macro="" textlink="">
        <xdr:nvSpPr>
          <xdr:cNvPr id="597" name="Tag_10013"/>
          <xdr:cNvSpPr txBox="1"/>
        </xdr:nvSpPr>
        <xdr:spPr>
          <a:xfrm>
            <a:off x="10502900" y="21564600"/>
            <a:ext cx="68518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Il transpire la mauvaise foi</a:t>
            </a:r>
          </a:p>
        </xdr:txBody>
      </xdr:sp>
      <xdr:sp macro="" textlink="">
        <xdr:nvSpPr>
          <xdr:cNvPr id="598" name="Tag_10014"/>
          <xdr:cNvSpPr txBox="1"/>
        </xdr:nvSpPr>
        <xdr:spPr>
          <a:xfrm>
            <a:off x="10172700" y="23749000"/>
            <a:ext cx="134645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Les agriculteurs conventionnels n'en ont rien à faire</a:t>
            </a:r>
          </a:p>
        </xdr:txBody>
      </xdr:sp>
      <xdr:sp macro="" textlink="">
        <xdr:nvSpPr>
          <xdr:cNvPr id="599" name="Tag_10015"/>
          <xdr:cNvSpPr txBox="1"/>
        </xdr:nvSpPr>
        <xdr:spPr>
          <a:xfrm>
            <a:off x="10401300" y="23812500"/>
            <a:ext cx="117602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Les valeurs humaines ont déserté l'hémicycle</a:t>
            </a:r>
          </a:p>
        </xdr:txBody>
      </xdr:sp>
      <xdr:sp macro="" textlink="">
        <xdr:nvSpPr>
          <xdr:cNvPr id="600" name="Tag_10016"/>
          <xdr:cNvSpPr txBox="1"/>
        </xdr:nvSpPr>
        <xdr:spPr>
          <a:xfrm>
            <a:off x="11633200" y="21666200"/>
            <a:ext cx="78291" cy="20076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D41B38"/>
                </a:solidFill>
              </a:rPr>
              <a:t>malsain</a:t>
            </a:r>
          </a:p>
        </xdr:txBody>
      </xdr:sp>
      <xdr:sp macro="" textlink="">
        <xdr:nvSpPr>
          <xdr:cNvPr id="601" name="Tag_10017"/>
          <xdr:cNvSpPr txBox="1"/>
        </xdr:nvSpPr>
        <xdr:spPr>
          <a:xfrm>
            <a:off x="9753600" y="22263100"/>
            <a:ext cx="33310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Mauvaise foi</a:t>
            </a:r>
          </a:p>
        </xdr:txBody>
      </xdr:sp>
      <xdr:sp macro="" textlink="">
        <xdr:nvSpPr>
          <xdr:cNvPr id="602" name="Tag_10018"/>
          <xdr:cNvSpPr txBox="1"/>
        </xdr:nvSpPr>
        <xdr:spPr>
          <a:xfrm>
            <a:off x="10426700" y="21488400"/>
            <a:ext cx="111402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Politiciens corrompus à la botte des lobbys</a:t>
            </a:r>
          </a:p>
        </xdr:txBody>
      </xdr:sp>
      <xdr:sp macro="" textlink="">
        <xdr:nvSpPr>
          <xdr:cNvPr id="603" name="Tag_10019"/>
          <xdr:cNvSpPr txBox="1"/>
        </xdr:nvSpPr>
        <xdr:spPr>
          <a:xfrm>
            <a:off x="9728200" y="22059900"/>
            <a:ext cx="53347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pseudo scientifiques</a:t>
            </a:r>
          </a:p>
        </xdr:txBody>
      </xdr:sp>
      <xdr:sp macro="" textlink="">
        <xdr:nvSpPr>
          <xdr:cNvPr id="604" name="Tag_10020"/>
          <xdr:cNvSpPr txBox="1"/>
        </xdr:nvSpPr>
        <xdr:spPr>
          <a:xfrm>
            <a:off x="9677400" y="22123400"/>
            <a:ext cx="78291" cy="127220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D41B38"/>
                </a:solidFill>
              </a:rPr>
              <a:t>Qu'il ne vienne pas se plaindre s'il tombe malade</a:t>
            </a:r>
          </a:p>
        </xdr:txBody>
      </xdr:sp>
      <xdr:sp macro="" textlink="">
        <xdr:nvSpPr>
          <xdr:cNvPr id="605" name="Tag_10021"/>
          <xdr:cNvSpPr txBox="1"/>
        </xdr:nvSpPr>
        <xdr:spPr>
          <a:xfrm>
            <a:off x="10566400" y="23876000"/>
            <a:ext cx="68602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sans conscience ni respect</a:t>
            </a:r>
          </a:p>
        </xdr:txBody>
      </xdr:sp>
      <xdr:sp macro="" textlink="">
        <xdr:nvSpPr>
          <xdr:cNvPr id="606" name="Tag_10022"/>
          <xdr:cNvSpPr txBox="1"/>
        </xdr:nvSpPr>
        <xdr:spPr>
          <a:xfrm>
            <a:off x="9740900" y="23088600"/>
            <a:ext cx="2096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D41B38"/>
                </a:solidFill>
              </a:rPr>
              <a:t>Sectaire</a:t>
            </a:r>
          </a:p>
        </xdr:txBody>
      </xdr:sp>
    </xdr:grpSp>
    <xdr:clientData/>
  </xdr:twoCellAnchor>
  <xdr:twoCellAnchor>
    <xdr:from>
      <xdr:col>1</xdr:col>
      <xdr:colOff>0</xdr:colOff>
      <xdr:row>649</xdr:row>
      <xdr:rowOff>1</xdr:rowOff>
    </xdr:from>
    <xdr:to>
      <xdr:col>4</xdr:col>
      <xdr:colOff>283882</xdr:colOff>
      <xdr:row>675</xdr:row>
      <xdr:rowOff>127001</xdr:rowOff>
    </xdr:to>
    <xdr:grpSp>
      <xdr:nvGrpSpPr>
        <xdr:cNvPr id="610" name="Wordcloud_Group1"/>
        <xdr:cNvGrpSpPr/>
      </xdr:nvGrpSpPr>
      <xdr:grpSpPr>
        <a:xfrm>
          <a:off x="549088" y="126873001"/>
          <a:ext cx="5080000" cy="5225676"/>
          <a:chOff x="9667875" y="20193000"/>
          <a:chExt cx="5080000" cy="5080000"/>
        </a:xfrm>
      </xdr:grpSpPr>
      <xdr:sp macro="" textlink="">
        <xdr:nvSpPr>
          <xdr:cNvPr id="611" name="Wordcloud1"/>
          <xdr:cNvSpPr/>
        </xdr:nvSpPr>
        <xdr:spPr>
          <a:xfrm>
            <a:off x="9667875" y="201930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12" name="Tag_10001"/>
          <xdr:cNvSpPr txBox="1"/>
        </xdr:nvSpPr>
        <xdr:spPr>
          <a:xfrm>
            <a:off x="10515600" y="22415500"/>
            <a:ext cx="3387594"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76E85B"/>
                </a:solidFill>
              </a:rPr>
              <a:t>complotisme</a:t>
            </a:r>
          </a:p>
        </xdr:txBody>
      </xdr:sp>
      <xdr:sp macro="" textlink="">
        <xdr:nvSpPr>
          <xdr:cNvPr id="613" name="Tag_10002"/>
          <xdr:cNvSpPr txBox="1"/>
        </xdr:nvSpPr>
        <xdr:spPr>
          <a:xfrm>
            <a:off x="10668000" y="23050500"/>
            <a:ext cx="3088089"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A251B5"/>
                </a:solidFill>
              </a:rPr>
              <a:t>Honte au journalisme</a:t>
            </a:r>
          </a:p>
        </xdr:txBody>
      </xdr:sp>
      <xdr:sp macro="" textlink="">
        <xdr:nvSpPr>
          <xdr:cNvPr id="614" name="Tag_10003"/>
          <xdr:cNvSpPr txBox="1"/>
        </xdr:nvSpPr>
        <xdr:spPr>
          <a:xfrm>
            <a:off x="11544300" y="22047200"/>
            <a:ext cx="1337482"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A251B5"/>
                </a:solidFill>
              </a:rPr>
              <a:t>Pitoyable</a:t>
            </a:r>
          </a:p>
        </xdr:txBody>
      </xdr:sp>
      <xdr:sp macro="" textlink="">
        <xdr:nvSpPr>
          <xdr:cNvPr id="615" name="Tag_10004"/>
          <xdr:cNvSpPr txBox="1"/>
        </xdr:nvSpPr>
        <xdr:spPr>
          <a:xfrm>
            <a:off x="11176000" y="20281900"/>
            <a:ext cx="430502" cy="212423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solidFill>
                  <a:srgbClr val="A251B5"/>
                </a:solidFill>
              </a:rPr>
              <a:t>Envie de vomir</a:t>
            </a:r>
          </a:p>
        </xdr:txBody>
      </xdr:sp>
      <xdr:sp macro="" textlink="">
        <xdr:nvSpPr>
          <xdr:cNvPr id="616" name="Tag_10005"/>
          <xdr:cNvSpPr txBox="1"/>
        </xdr:nvSpPr>
        <xdr:spPr>
          <a:xfrm>
            <a:off x="11760200" y="21691600"/>
            <a:ext cx="1850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argutie</a:t>
            </a:r>
          </a:p>
        </xdr:txBody>
      </xdr:sp>
      <xdr:sp macro="" textlink="">
        <xdr:nvSpPr>
          <xdr:cNvPr id="617" name="Tag_10006"/>
          <xdr:cNvSpPr txBox="1"/>
        </xdr:nvSpPr>
        <xdr:spPr>
          <a:xfrm>
            <a:off x="11709400" y="23723600"/>
            <a:ext cx="28674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Chute libre</a:t>
            </a:r>
          </a:p>
        </xdr:txBody>
      </xdr:sp>
      <xdr:sp macro="" textlink="">
        <xdr:nvSpPr>
          <xdr:cNvPr id="618" name="Tag_10007"/>
          <xdr:cNvSpPr txBox="1"/>
        </xdr:nvSpPr>
        <xdr:spPr>
          <a:xfrm>
            <a:off x="12471400" y="21691600"/>
            <a:ext cx="1872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Clowns</a:t>
            </a:r>
          </a:p>
        </xdr:txBody>
      </xdr:sp>
      <xdr:sp macro="" textlink="">
        <xdr:nvSpPr>
          <xdr:cNvPr id="619" name="Tag_10008"/>
          <xdr:cNvSpPr txBox="1"/>
        </xdr:nvSpPr>
        <xdr:spPr>
          <a:xfrm>
            <a:off x="12534900" y="23456900"/>
            <a:ext cx="78291" cy="5906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Communication crasse</a:t>
            </a:r>
          </a:p>
        </xdr:txBody>
      </xdr:sp>
      <xdr:sp macro="" textlink="">
        <xdr:nvSpPr>
          <xdr:cNvPr id="620" name="Tag_10009"/>
          <xdr:cNvSpPr txBox="1"/>
        </xdr:nvSpPr>
        <xdr:spPr>
          <a:xfrm>
            <a:off x="11379200" y="23558500"/>
            <a:ext cx="3260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Désinformer</a:t>
            </a:r>
          </a:p>
        </xdr:txBody>
      </xdr:sp>
      <xdr:sp macro="" textlink="">
        <xdr:nvSpPr>
          <xdr:cNvPr id="621" name="Tag_10010"/>
          <xdr:cNvSpPr txBox="1"/>
        </xdr:nvSpPr>
        <xdr:spPr>
          <a:xfrm>
            <a:off x="12623800" y="21856700"/>
            <a:ext cx="48859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Faites vous oublier</a:t>
            </a:r>
          </a:p>
        </xdr:txBody>
      </xdr:sp>
      <xdr:sp macro="" textlink="">
        <xdr:nvSpPr>
          <xdr:cNvPr id="622" name="Tag_10011"/>
          <xdr:cNvSpPr txBox="1"/>
        </xdr:nvSpPr>
        <xdr:spPr>
          <a:xfrm>
            <a:off x="12738100" y="23558500"/>
            <a:ext cx="27225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Fake news</a:t>
            </a:r>
          </a:p>
        </xdr:txBody>
      </xdr:sp>
      <xdr:sp macro="" textlink="">
        <xdr:nvSpPr>
          <xdr:cNvPr id="623" name="Tag_10012"/>
          <xdr:cNvSpPr txBox="1"/>
        </xdr:nvSpPr>
        <xdr:spPr>
          <a:xfrm>
            <a:off x="13030200" y="21971000"/>
            <a:ext cx="78291" cy="22224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Honteux</a:t>
            </a:r>
          </a:p>
        </xdr:txBody>
      </xdr:sp>
      <xdr:sp macro="" textlink="">
        <xdr:nvSpPr>
          <xdr:cNvPr id="624" name="Tag_10013"/>
          <xdr:cNvSpPr txBox="1"/>
        </xdr:nvSpPr>
        <xdr:spPr>
          <a:xfrm>
            <a:off x="11264900" y="23469600"/>
            <a:ext cx="35971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incompétents</a:t>
            </a:r>
          </a:p>
        </xdr:txBody>
      </xdr:sp>
      <xdr:sp macro="" textlink="">
        <xdr:nvSpPr>
          <xdr:cNvPr id="625" name="Tag_10014"/>
          <xdr:cNvSpPr txBox="1"/>
        </xdr:nvSpPr>
        <xdr:spPr>
          <a:xfrm>
            <a:off x="12725400" y="23469600"/>
            <a:ext cx="48628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insulte à la science</a:t>
            </a:r>
          </a:p>
        </xdr:txBody>
      </xdr:sp>
      <xdr:sp macro="" textlink="">
        <xdr:nvSpPr>
          <xdr:cNvPr id="626" name="Tag_10015"/>
          <xdr:cNvSpPr txBox="1"/>
        </xdr:nvSpPr>
        <xdr:spPr>
          <a:xfrm>
            <a:off x="12204700" y="23774400"/>
            <a:ext cx="30694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Lamentable</a:t>
            </a:r>
          </a:p>
        </xdr:txBody>
      </xdr:sp>
      <xdr:sp macro="" textlink="">
        <xdr:nvSpPr>
          <xdr:cNvPr id="627" name="Tag_10016"/>
          <xdr:cNvSpPr txBox="1"/>
        </xdr:nvSpPr>
        <xdr:spPr>
          <a:xfrm>
            <a:off x="12026900" y="21577300"/>
            <a:ext cx="78291" cy="1874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lobbies</a:t>
            </a:r>
          </a:p>
        </xdr:txBody>
      </xdr:sp>
      <xdr:sp macro="" textlink="">
        <xdr:nvSpPr>
          <xdr:cNvPr id="628" name="Tag_10017"/>
          <xdr:cNvSpPr txBox="1"/>
        </xdr:nvSpPr>
        <xdr:spPr>
          <a:xfrm>
            <a:off x="13030200" y="22313900"/>
            <a:ext cx="35606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Manipulateur</a:t>
            </a:r>
          </a:p>
        </xdr:txBody>
      </xdr:sp>
      <xdr:sp macro="" textlink="">
        <xdr:nvSpPr>
          <xdr:cNvPr id="629" name="Tag_10018"/>
          <xdr:cNvSpPr txBox="1"/>
        </xdr:nvSpPr>
        <xdr:spPr>
          <a:xfrm>
            <a:off x="11379200" y="23622000"/>
            <a:ext cx="50802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Marchands de peur</a:t>
            </a:r>
          </a:p>
        </xdr:txBody>
      </xdr:sp>
      <xdr:sp macro="" textlink="">
        <xdr:nvSpPr>
          <xdr:cNvPr id="630" name="Tag_10019"/>
          <xdr:cNvSpPr txBox="1"/>
        </xdr:nvSpPr>
        <xdr:spPr>
          <a:xfrm>
            <a:off x="12661900" y="23622000"/>
            <a:ext cx="23179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Putaclick</a:t>
            </a:r>
          </a:p>
        </xdr:txBody>
      </xdr:sp>
      <xdr:sp macro="" textlink="">
        <xdr:nvSpPr>
          <xdr:cNvPr id="631" name="Tag_10020"/>
          <xdr:cNvSpPr txBox="1"/>
        </xdr:nvSpPr>
        <xdr:spPr>
          <a:xfrm>
            <a:off x="11950700" y="21399500"/>
            <a:ext cx="78291" cy="57374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ramassis de conneries</a:t>
            </a:r>
          </a:p>
        </xdr:txBody>
      </xdr:sp>
      <xdr:sp macro="" textlink="">
        <xdr:nvSpPr>
          <xdr:cNvPr id="632" name="Tag_10021"/>
          <xdr:cNvSpPr txBox="1"/>
        </xdr:nvSpPr>
        <xdr:spPr>
          <a:xfrm>
            <a:off x="12331700" y="21755100"/>
            <a:ext cx="76059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Rappel du CSA dans les dents</a:t>
            </a:r>
          </a:p>
        </xdr:txBody>
      </xdr:sp>
      <xdr:sp macro="" textlink="">
        <xdr:nvSpPr>
          <xdr:cNvPr id="633" name="Tag_10022"/>
          <xdr:cNvSpPr txBox="1"/>
        </xdr:nvSpPr>
        <xdr:spPr>
          <a:xfrm>
            <a:off x="12928600" y="22199600"/>
            <a:ext cx="45640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Sensationnalisme</a:t>
            </a:r>
          </a:p>
        </xdr:txBody>
      </xdr:sp>
      <xdr:sp macro="" textlink="">
        <xdr:nvSpPr>
          <xdr:cNvPr id="634" name="Tag_10023"/>
          <xdr:cNvSpPr txBox="1"/>
        </xdr:nvSpPr>
        <xdr:spPr>
          <a:xfrm>
            <a:off x="12090400" y="21628100"/>
            <a:ext cx="19851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Stupide</a:t>
            </a:r>
          </a:p>
        </xdr:txBody>
      </xdr:sp>
      <xdr:sp macro="" textlink="">
        <xdr:nvSpPr>
          <xdr:cNvPr id="635" name="Tag_10024"/>
          <xdr:cNvSpPr txBox="1"/>
        </xdr:nvSpPr>
        <xdr:spPr>
          <a:xfrm>
            <a:off x="11645900" y="21590000"/>
            <a:ext cx="78291" cy="40447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tombé bien bas</a:t>
            </a:r>
          </a:p>
        </xdr:txBody>
      </xdr:sp>
      <xdr:sp macro="" textlink="">
        <xdr:nvSpPr>
          <xdr:cNvPr id="636" name="Tag_10025"/>
          <xdr:cNvSpPr txBox="1"/>
        </xdr:nvSpPr>
        <xdr:spPr>
          <a:xfrm>
            <a:off x="11658600" y="23787100"/>
            <a:ext cx="53142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Travail de bon à rien</a:t>
            </a:r>
          </a:p>
        </xdr:txBody>
      </xdr:sp>
      <xdr:sp macro="" textlink="">
        <xdr:nvSpPr>
          <xdr:cNvPr id="637" name="Tag_10026"/>
          <xdr:cNvSpPr txBox="1"/>
        </xdr:nvSpPr>
        <xdr:spPr>
          <a:xfrm>
            <a:off x="12319000" y="21615400"/>
            <a:ext cx="14183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Trolls</a:t>
            </a:r>
          </a:p>
        </xdr:txBody>
      </xdr:sp>
      <xdr:sp macro="" textlink="">
        <xdr:nvSpPr>
          <xdr:cNvPr id="638" name="Tag_10027"/>
          <xdr:cNvSpPr txBox="1"/>
        </xdr:nvSpPr>
        <xdr:spPr>
          <a:xfrm>
            <a:off x="12001500" y="23850600"/>
            <a:ext cx="42524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A43462"/>
                </a:solidFill>
              </a:rPr>
              <a:t>Véritable cancer</a:t>
            </a:r>
          </a:p>
        </xdr:txBody>
      </xdr:sp>
      <xdr:sp macro="" textlink="">
        <xdr:nvSpPr>
          <xdr:cNvPr id="639" name="Tag_10028"/>
          <xdr:cNvSpPr txBox="1"/>
        </xdr:nvSpPr>
        <xdr:spPr>
          <a:xfrm>
            <a:off x="11569700" y="20929600"/>
            <a:ext cx="78291" cy="110042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A43462"/>
                </a:solidFill>
              </a:rPr>
              <a:t>Vous vous foutez de la gueule du monde ?</a:t>
            </a:r>
          </a:p>
        </xdr:txBody>
      </xdr:sp>
    </xdr:grpSp>
    <xdr:clientData/>
  </xdr:twoCellAnchor>
  <xdr:twoCellAnchor>
    <xdr:from>
      <xdr:col>1</xdr:col>
      <xdr:colOff>1</xdr:colOff>
      <xdr:row>618</xdr:row>
      <xdr:rowOff>190500</xdr:rowOff>
    </xdr:from>
    <xdr:to>
      <xdr:col>4</xdr:col>
      <xdr:colOff>283883</xdr:colOff>
      <xdr:row>645</xdr:row>
      <xdr:rowOff>115794</xdr:rowOff>
    </xdr:to>
    <xdr:grpSp>
      <xdr:nvGrpSpPr>
        <xdr:cNvPr id="640" name="Wordcloud_Group1"/>
        <xdr:cNvGrpSpPr/>
      </xdr:nvGrpSpPr>
      <xdr:grpSpPr>
        <a:xfrm>
          <a:off x="549089" y="121124382"/>
          <a:ext cx="5080000" cy="5080000"/>
          <a:chOff x="9625965" y="20311110"/>
          <a:chExt cx="5080000" cy="5080000"/>
        </a:xfrm>
      </xdr:grpSpPr>
      <xdr:sp macro="" textlink="">
        <xdr:nvSpPr>
          <xdr:cNvPr id="641" name="Wordcloud1"/>
          <xdr:cNvSpPr/>
        </xdr:nvSpPr>
        <xdr:spPr>
          <a:xfrm>
            <a:off x="9625965" y="2031111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42" name="Tag_10001"/>
          <xdr:cNvSpPr txBox="1"/>
        </xdr:nvSpPr>
        <xdr:spPr>
          <a:xfrm>
            <a:off x="11423650" y="22539960"/>
            <a:ext cx="1469248" cy="3756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400">
                <a:solidFill>
                  <a:srgbClr val="433B29"/>
                </a:solidFill>
              </a:rPr>
              <a:t>Agribashing</a:t>
            </a:r>
          </a:p>
        </xdr:txBody>
      </xdr:sp>
      <xdr:sp macro="" textlink="">
        <xdr:nvSpPr>
          <xdr:cNvPr id="643" name="Tag_10002"/>
          <xdr:cNvSpPr txBox="1"/>
        </xdr:nvSpPr>
        <xdr:spPr>
          <a:xfrm>
            <a:off x="11865610" y="23277830"/>
            <a:ext cx="868315"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 parfait petit militant</a:t>
            </a:r>
          </a:p>
        </xdr:txBody>
      </xdr:sp>
      <xdr:sp macro="" textlink="">
        <xdr:nvSpPr>
          <xdr:cNvPr id="644" name="Tag_10003"/>
          <xdr:cNvSpPr txBox="1"/>
        </xdr:nvSpPr>
        <xdr:spPr>
          <a:xfrm>
            <a:off x="11248390" y="22082760"/>
            <a:ext cx="1001364"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Désinformation répétée</a:t>
            </a:r>
          </a:p>
        </xdr:txBody>
      </xdr:sp>
      <xdr:sp macro="" textlink="">
        <xdr:nvSpPr>
          <xdr:cNvPr id="645" name="Tag_10004"/>
          <xdr:cNvSpPr txBox="1"/>
        </xdr:nvSpPr>
        <xdr:spPr>
          <a:xfrm>
            <a:off x="12777470" y="23119830"/>
            <a:ext cx="125227" cy="77341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800">
                <a:solidFill>
                  <a:srgbClr val="648FB5"/>
                </a:solidFill>
              </a:rPr>
              <a:t>Enquête de merde</a:t>
            </a:r>
          </a:p>
        </xdr:txBody>
      </xdr:sp>
      <xdr:sp macro="" textlink="">
        <xdr:nvSpPr>
          <xdr:cNvPr id="646" name="Tag_10005"/>
          <xdr:cNvSpPr txBox="1"/>
        </xdr:nvSpPr>
        <xdr:spPr>
          <a:xfrm>
            <a:off x="12040870" y="23401020"/>
            <a:ext cx="691215"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Enquêtes bidons</a:t>
            </a:r>
          </a:p>
        </xdr:txBody>
      </xdr:sp>
      <xdr:sp macro="" textlink="">
        <xdr:nvSpPr>
          <xdr:cNvPr id="647" name="Tag_10006"/>
          <xdr:cNvSpPr txBox="1"/>
        </xdr:nvSpPr>
        <xdr:spPr>
          <a:xfrm>
            <a:off x="12359640" y="22090380"/>
            <a:ext cx="1173398"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Incompétencejournalistique</a:t>
            </a:r>
          </a:p>
        </xdr:txBody>
      </xdr:sp>
      <xdr:sp macro="" textlink="">
        <xdr:nvSpPr>
          <xdr:cNvPr id="648" name="Tag_10007"/>
          <xdr:cNvSpPr txBox="1"/>
        </xdr:nvSpPr>
        <xdr:spPr>
          <a:xfrm>
            <a:off x="11038840" y="22254210"/>
            <a:ext cx="2701830"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Le harcèlement c'est de traiter de trolls ceux qui vous contestent</a:t>
            </a:r>
          </a:p>
        </xdr:txBody>
      </xdr:sp>
      <xdr:sp macro="" textlink="">
        <xdr:nvSpPr>
          <xdr:cNvPr id="649" name="Tag_10008"/>
          <xdr:cNvSpPr txBox="1"/>
        </xdr:nvSpPr>
        <xdr:spPr>
          <a:xfrm>
            <a:off x="12933680" y="22458648"/>
            <a:ext cx="125227" cy="139102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800">
                <a:solidFill>
                  <a:srgbClr val="648FB5"/>
                </a:solidFill>
              </a:rPr>
              <a:t>Militants déguisés en journalistes</a:t>
            </a:r>
          </a:p>
        </xdr:txBody>
      </xdr:sp>
      <xdr:sp macro="" textlink="">
        <xdr:nvSpPr>
          <xdr:cNvPr id="650" name="Tag_10009"/>
          <xdr:cNvSpPr txBox="1"/>
        </xdr:nvSpPr>
        <xdr:spPr>
          <a:xfrm>
            <a:off x="11037570" y="22443440"/>
            <a:ext cx="1863715"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On cherche activement des vrais journalistes</a:t>
            </a:r>
          </a:p>
        </xdr:txBody>
      </xdr:sp>
      <xdr:sp macro="" textlink="">
        <xdr:nvSpPr>
          <xdr:cNvPr id="651" name="Tag_10010"/>
          <xdr:cNvSpPr txBox="1"/>
        </xdr:nvSpPr>
        <xdr:spPr>
          <a:xfrm>
            <a:off x="11614150" y="22961600"/>
            <a:ext cx="1282595"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Par association avec dictatures</a:t>
            </a:r>
          </a:p>
        </xdr:txBody>
      </xdr:sp>
      <xdr:sp macro="" textlink="">
        <xdr:nvSpPr>
          <xdr:cNvPr id="652" name="Tag_10011"/>
          <xdr:cNvSpPr txBox="1"/>
        </xdr:nvSpPr>
        <xdr:spPr>
          <a:xfrm>
            <a:off x="11783060" y="23149560"/>
            <a:ext cx="950581"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648FB5"/>
                </a:solidFill>
              </a:rPr>
              <a:t>Tellement désagréable</a:t>
            </a:r>
          </a:p>
        </xdr:txBody>
      </xdr:sp>
    </xdr:grpSp>
    <xdr:clientData/>
  </xdr:twoCellAnchor>
  <xdr:twoCellAnchor>
    <xdr:from>
      <xdr:col>6</xdr:col>
      <xdr:colOff>509587</xdr:colOff>
      <xdr:row>557</xdr:row>
      <xdr:rowOff>66675</xdr:rowOff>
    </xdr:from>
    <xdr:to>
      <xdr:col>9</xdr:col>
      <xdr:colOff>400050</xdr:colOff>
      <xdr:row>571</xdr:row>
      <xdr:rowOff>142875</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555171</xdr:colOff>
      <xdr:row>557</xdr:row>
      <xdr:rowOff>58511</xdr:rowOff>
    </xdr:from>
    <xdr:to>
      <xdr:col>11</xdr:col>
      <xdr:colOff>363992</xdr:colOff>
      <xdr:row>571</xdr:row>
      <xdr:rowOff>134711</xdr:rowOff>
    </xdr:to>
    <xdr:graphicFrame macro="">
      <xdr:nvGraphicFramePr>
        <xdr:cNvPr id="653" name="Graphique 6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571500</xdr:colOff>
      <xdr:row>571</xdr:row>
      <xdr:rowOff>176893</xdr:rowOff>
    </xdr:from>
    <xdr:to>
      <xdr:col>9</xdr:col>
      <xdr:colOff>461963</xdr:colOff>
      <xdr:row>586</xdr:row>
      <xdr:rowOff>62593</xdr:rowOff>
    </xdr:to>
    <xdr:graphicFrame macro="">
      <xdr:nvGraphicFramePr>
        <xdr:cNvPr id="424" name="Graphique 4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639535</xdr:colOff>
      <xdr:row>571</xdr:row>
      <xdr:rowOff>176892</xdr:rowOff>
    </xdr:from>
    <xdr:to>
      <xdr:col>11</xdr:col>
      <xdr:colOff>448356</xdr:colOff>
      <xdr:row>586</xdr:row>
      <xdr:rowOff>62592</xdr:rowOff>
    </xdr:to>
    <xdr:graphicFrame macro="">
      <xdr:nvGraphicFramePr>
        <xdr:cNvPr id="425" name="Graphique 4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1176618</xdr:colOff>
      <xdr:row>695</xdr:row>
      <xdr:rowOff>29133</xdr:rowOff>
    </xdr:from>
    <xdr:to>
      <xdr:col>3</xdr:col>
      <xdr:colOff>840441</xdr:colOff>
      <xdr:row>711</xdr:row>
      <xdr:rowOff>190498</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762001</xdr:colOff>
      <xdr:row>695</xdr:row>
      <xdr:rowOff>33618</xdr:rowOff>
    </xdr:from>
    <xdr:to>
      <xdr:col>5</xdr:col>
      <xdr:colOff>1075765</xdr:colOff>
      <xdr:row>712</xdr:row>
      <xdr:rowOff>4483</xdr:rowOff>
    </xdr:to>
    <xdr:graphicFrame macro="">
      <xdr:nvGraphicFramePr>
        <xdr:cNvPr id="428" name="Graphique 4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1053351</xdr:colOff>
      <xdr:row>695</xdr:row>
      <xdr:rowOff>56031</xdr:rowOff>
    </xdr:from>
    <xdr:to>
      <xdr:col>9</xdr:col>
      <xdr:colOff>56029</xdr:colOff>
      <xdr:row>712</xdr:row>
      <xdr:rowOff>26896</xdr:rowOff>
    </xdr:to>
    <xdr:graphicFrame macro="">
      <xdr:nvGraphicFramePr>
        <xdr:cNvPr id="429" name="Graphique 4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503464</xdr:colOff>
      <xdr:row>27</xdr:row>
      <xdr:rowOff>13607</xdr:rowOff>
    </xdr:from>
    <xdr:to>
      <xdr:col>3</xdr:col>
      <xdr:colOff>1126263</xdr:colOff>
      <xdr:row>44</xdr:row>
      <xdr:rowOff>155362</xdr:rowOff>
    </xdr:to>
    <xdr:graphicFrame macro="">
      <xdr:nvGraphicFramePr>
        <xdr:cNvPr id="426" name="Graphique 4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12700</xdr:colOff>
      <xdr:row>975</xdr:row>
      <xdr:rowOff>0</xdr:rowOff>
    </xdr:from>
    <xdr:to>
      <xdr:col>5</xdr:col>
      <xdr:colOff>38100</xdr:colOff>
      <xdr:row>975</xdr:row>
      <xdr:rowOff>25400</xdr:rowOff>
    </xdr:to>
    <xdr:sp macro="" textlink="">
      <xdr:nvSpPr>
        <xdr:cNvPr id="2" name="TX633064" hidden="1"/>
        <xdr:cNvSpPr txBox="1"/>
      </xdr:nvSpPr>
      <xdr:spPr>
        <a:xfrm>
          <a:off x="6985000" y="4885753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RunProcDES
Form10.txt
ListBoxQuanti,ListBox,,True,200000000000_Sorties,True,,False,
ListBoxQuali,ListBox,,True,200000000001_Sorties,True,,False,
CheckBoxBar,CheckBox,True,True,400000000100_Graphiques (2),True,Diagrammes en bâtons,False,
CheckBoxPie,CheckBox,False,True,400000000200_Graphiques (2),True,Diagrammes en secteurs,False,
CheckBoxStd,CheckBox,False,True,100000000200_Options,True,Standardiser,False,
CheckBoxDesc,CheckBox,True,True,100000000000_Options,True,Statistiques descriptives,False,
CheckBoxCharts,CheckBox,True,True,100000000100_Options,True,Graphiques,False,
CheckBoxRescale,CheckBox,False,True,100000000300_Options,True,Remettre à l'échelle de 0 à 100,False,
CheckBoxComp,CheckBox,False,True,100000000400_Options,True,Comparer à l'échantillon total,False,
CheckBoxStack,CheckBox,False,True,400000000300_Graphiques (2),True,Barres empilées,False,
CheckBoxSort,CheckBox,True,True,100000000500_Options,True,Tri alphabétique des modalités,False,
CheckBoxMultiple,CheckBox,False,True,400000000400_Graphiques (2),True,Barres multiples,False,
OptionButtonH,OptionButton,False,True,310000000000_Graphiques (1)|Options,True,Horizontaux,False,
OptionButtonV,OptionButton,True,True,310000000100_Graphiques (1)|Options,True,Verticaux,False,
CheckBoxGroupP,CheckBox,False,True,310000000200_Graphiques (1)|Options,True,Grouper les graphiques,False,
ScrollBarDim,ScrollBar,11,True,310000000400_Graphiques (1)|Options,False,,,
CheckBoxNotched,CheckBox,False,True,310000000900_Graphiques (1)|Options,True,Entaillés,False,
TextBoxDim,TextBox,10,True,310000000500_Graphiques (1)|Options,True,Dimensions :,False,
CheckBoxWidth,CheckBox,False,True,310000001000_Graphiques (1)|Options,True,Adapter la largeur,False,
CheckBoxQQ,CheckBox,False,True,300000000100_Graphiques (1)|Types de graphiques,True,Graphiques Q-Q (loi normale),False,
CheckBoxBP,CheckBox,True,True,300000000200_Graphiques (1)|Types de graphiques,True,Box plots,False,
CheckBoxSG,CheckBox,False,True,300000000300_Graphiques (1)|Types de graphiques,True,Scattergrams,False,
CheckBoxSP,CheckBox,False,True,300000000400_Graphiques (1)|Types de graphiques,True,Strip plots,False,
CheckBoxSLP,CheckBox,False,True,300000000500_Graphiques (1)|Types de graphiques,True,Stem-and-leaf plots,False,
CheckBoxPP,CheckBox,False,True,300000000700_Graphiques (1)|Types de graphiques,True,Graphiques P-P (loi normale),False,
CheckBoxGroupVar,CheckBox,True,True,310000000700_Graphiques (1)|Options,True,Variables,False,
CheckBoxGroupCat,CheckBox,False,True,310000000600_Graphiques (1)|Options,True,Modalités,False,
CheckBoxGreyLine,CheckBox,False,True,310000000800_Graphiques (1)|Options,True,Ligne grise,False,
CheckBox_X,CheckBox,True,True,000000000001_Général,True,Données quantitatives,False,
RefEdit_X,RefEdit,'Feuil170554X765'!$E$974:$E$982,True,000000000101_Général,True,Données quantitatives :,False,
RefEdit_Q,RefEdit,,True,000000000201_Général,True,Données qualitatives :,False,
CheckBox_Q,CheckBox,False,True,000000000301_Général,True,Données qualitatives,False,
CheckBox_G,CheckBox,False,True,000000000401_Général,True,Sous-échantillons,False,
RefEdit_G,RefEdit,,True,000000000501_Général,True,Sous-échantillons :,False,
CheckBoxVarCat,CheckBox,True,True,000000000601_Général,True,Libellés Variable-Modalité,False,
CheckBoxVarLabels,CheckBox,False,True,000000000202_Général,True,Libellés des échantillons,False,
CheckBox_W,CheckBox,False,True,000000000302_Général,True,Poids,False,
RefEdit_W,RefEdit,,True,000000000402_Général,True,Poids :,False,
CheckBoxStdW,CheckBox,False,True,000000000502_Général,True,Standardiser les poids,False,
CheckBoxSw,CheckBox,False,False,000000000602_Général,False,Sw-Mw,False,
OptionButton_W,OptionButton,False,True,000000020002_Général,True,Classeur,False,
OptionButton_R,OptionButton,True,True,000000000002_Général,True,Plage,False,
OptionButton_S,OptionButton,False,True,000000010002_Général,True,Feuille,False,
RefEdit_R,RefEdit,'Feuil170554X765'!$E$974:$E$982,True,000000000102_Général,True,Plage :,False,
CheckBoxDispVert,CheckBox,True,True,200000000400_Sorties,True,Affichage vertical,False,
CheckBoxDispVert2,CheckBox,False,True,200000000401_Sorties,True,Affichage vertical,False,
CheckBoxLegend,CheckBox,False,True,310000040101_Graphiques (1)|Options,True,Légende,False,
CheckBoxOut,CheckBox,False,True,310000010101_Graphiques (1)|Options,True,Valeurs extrêmes,False,
CheckBoxMinMax,CheckBox,True,True,310000000101_Graphiques (1)|Options,True,Minimum/Maximum,False,
CheckBoxColorInside,CheckBox,True,True,310000000001_Graphiques (1)|Options,True,Colorer l'intérieur,False,
CheckBoxColorByGroup,CheckBox,False,True,310000010001_Graphiques (1)|Options,True,Colorer par groupe,False,
OptionButtonF,OptionButton,True,True,400000000001_Graphiques (2),True,Effectifs,False,
OptionButtonRelF,OptionButton,False,True,400000010001_Graphiques (2),True,Fréquences,False,
ComboBoxPosition,ComboBox,2,True,310000030101_Graphiques (1)|Options,True,Position des étiquettes :,False,
TextBox_Conf,TextBox,95,True,100000000600_Options,True,Intervalle de confiance (%) :,False,
CheckBoxTrans,CheckBox,False,False,01,False,Trans,False,
TextBoxList,TextBox,,False,02,False,,False,
ScrollBarSelect,ScrollBar,0,False,03,False,,,
CheckBoxUnit,CheckBox,False,True,300000000600_Graphiques (1)|Types de graphiques,True,Unit 10^,False,
TextBoxUnit,TextBox,0,True,300000010600_Graphiques (1)|Types de graphiques,True,Unit: 10^,False,
</a:t>
          </a:r>
        </a:p>
      </xdr:txBody>
    </xdr:sp>
    <xdr:clientData/>
  </xdr:twoCellAnchor>
  <xdr:twoCellAnchor>
    <xdr:from>
      <xdr:col>5</xdr:col>
      <xdr:colOff>12700</xdr:colOff>
      <xdr:row>975</xdr:row>
      <xdr:rowOff>0</xdr:rowOff>
    </xdr:from>
    <xdr:to>
      <xdr:col>5</xdr:col>
      <xdr:colOff>38100</xdr:colOff>
      <xdr:row>975</xdr:row>
      <xdr:rowOff>25400</xdr:rowOff>
    </xdr:to>
    <xdr:sp macro="" textlink="">
      <xdr:nvSpPr>
        <xdr:cNvPr id="3" name="L1633064" hidden="1"/>
        <xdr:cNvSpPr txBox="1"/>
      </xdr:nvSpPr>
      <xdr:spPr>
        <a:xfrm>
          <a:off x="6985000" y="4885753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1
ListBox
10
ListBoxQuanti
1
36
Nb. d'observations,-1
Nb. de valeurs manquantes,0
Somme des poids,0
Minimum,-1
Maximum,-1
Eff. du minimum,0
Eff. du maximum,0
Amplitude,0
1er Quartile,-1
Médiane,-1
3ème Quartile,-1
Somme,0
Moyenne,-1
Variance (n),0
Variance (n-1),-1
Ecart-type (n),0
Ecart-type (n-1),-1
Coefficient de variation,0
Asymétrie (Pearson),0
Asymétrie (Fisher),0
Asymétrie (Bowley),0
Aplatissement (Pearson),0
Aplatissement (Fisher),0
Ecart-type de la moyenne,0
Borne inf. de la moyenne (95%),0
Borne sup. de la moyenne (95%),0
Ecart-type de la variance,0
Borne inf. de la variance (95%),0
Borne sup. de la variance (95%),0
Erreur standard(Asymétrie (Fisher)),0
Erreur standard(Aplatissement (Fisher)),0
Ecart absolu moyen,0
Ecart absolu médian,0
Moyenne géométrique,0
Ecart-type géométrique,0
Moyenne harmonique,0
</a:t>
          </a:r>
        </a:p>
      </xdr:txBody>
    </xdr:sp>
    <xdr:clientData/>
  </xdr:twoCellAnchor>
  <xdr:twoCellAnchor>
    <xdr:from>
      <xdr:col>5</xdr:col>
      <xdr:colOff>12700</xdr:colOff>
      <xdr:row>975</xdr:row>
      <xdr:rowOff>0</xdr:rowOff>
    </xdr:from>
    <xdr:to>
      <xdr:col>5</xdr:col>
      <xdr:colOff>38100</xdr:colOff>
      <xdr:row>975</xdr:row>
      <xdr:rowOff>25400</xdr:rowOff>
    </xdr:to>
    <xdr:sp macro="" textlink="">
      <xdr:nvSpPr>
        <xdr:cNvPr id="4" name="L2633064" hidden="1"/>
        <xdr:cNvSpPr txBox="1"/>
      </xdr:nvSpPr>
      <xdr:spPr>
        <a:xfrm>
          <a:off x="6985000" y="4885753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1
ListBox
10
ListBoxQuali
1
14
Nb. d'observations,-1
Nb. de valeurs manquantes,-1
Somme des poids,-1
Nb. de modalités,-1
Mode,-1
Mode (effectif),-1
Modalités,-1
Effectif par modalité,-1
Fréquence par modalité (%),-1
Borne inf. des freq. (95%),-1
Borne sup. des freq. (95%),-1
Proportion par modalité,-1
Borne inf. des proportions (95%),-1
Borne sup. des proportions (95%),-1
</a:t>
          </a:r>
        </a:p>
      </xdr:txBody>
    </xdr:sp>
    <xdr:clientData/>
  </xdr:twoCellAnchor>
  <xdr:twoCellAnchor>
    <xdr:from>
      <xdr:col>5</xdr:col>
      <xdr:colOff>12700</xdr:colOff>
      <xdr:row>975</xdr:row>
      <xdr:rowOff>0</xdr:rowOff>
    </xdr:from>
    <xdr:to>
      <xdr:col>5</xdr:col>
      <xdr:colOff>38100</xdr:colOff>
      <xdr:row>975</xdr:row>
      <xdr:rowOff>25400</xdr:rowOff>
    </xdr:to>
    <xdr:sp macro="" textlink="">
      <xdr:nvSpPr>
        <xdr:cNvPr id="5" name="L3633064" hidden="1"/>
        <xdr:cNvSpPr txBox="1"/>
      </xdr:nvSpPr>
      <xdr:spPr>
        <a:xfrm>
          <a:off x="6985000" y="4885753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1
ListBox
10
ListBoxQuanti
1
36
Nb. d'observations,-1
Nb. de valeurs manquantes,0
Somme des poids,0
Minimum,-1
Maximum,-1
Eff. du minimum,0
Eff. du maximum,0
Amplitude,0
1er Quartile,-1
Médiane,-1
3ème Quartile,-1
Somme,0
Moyenne,-1
Variance (n),0
Variance (n-1),-1
Ecart-type (n),0
Ecart-type (n-1),-1
Coefficient de variation,0
Asymétrie (Pearson),0
Asymétrie (Fisher),0
Asymétrie (Bowley),0
Aplatissement (Pearson),0
Aplatissement (Fisher),0
Ecart-type de la moyenne,0
Borne inf. de la moyenne (95%),0
Borne sup. de la moyenne (95%),0
Ecart-type de la variance,0
Borne inf. de la variance (95%),0
Borne sup. de la variance (95%),0
Erreur standard(Asymétrie (Fisher)),0
Erreur standard(Aplatissement (Fisher)),0
Ecart absolu moyen,0
Ecart absolu médian,0
Moyenne géométrique,0
Ecart-type géométrique,0
Moyenne harmonique,0
</a:t>
          </a:r>
        </a:p>
      </xdr:txBody>
    </xdr:sp>
    <xdr:clientData/>
  </xdr:twoCellAnchor>
  <xdr:twoCellAnchor>
    <xdr:from>
      <xdr:col>5</xdr:col>
      <xdr:colOff>12700</xdr:colOff>
      <xdr:row>975</xdr:row>
      <xdr:rowOff>0</xdr:rowOff>
    </xdr:from>
    <xdr:to>
      <xdr:col>5</xdr:col>
      <xdr:colOff>38100</xdr:colOff>
      <xdr:row>975</xdr:row>
      <xdr:rowOff>25400</xdr:rowOff>
    </xdr:to>
    <xdr:sp macro="" textlink="">
      <xdr:nvSpPr>
        <xdr:cNvPr id="6" name="L4633064" hidden="1"/>
        <xdr:cNvSpPr txBox="1"/>
      </xdr:nvSpPr>
      <xdr:spPr>
        <a:xfrm>
          <a:off x="6985000" y="4885753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1
ListBox
10
ListBoxQuali
1
14
Nb. d'observations,-1
Nb. de valeurs manquantes,-1
Somme des poids,-1
Nb. de modalités,-1
Mode,-1
Mode (effectif),-1
Modalités,-1
Effectif par modalité,-1
Fréquence par modalité (%),-1
Borne inf. des freq. (95%),-1
Borne sup. des freq. (95%),-1
Proportion par modalité,-1
Borne inf. des proportions (95%),-1
Borne sup. des proportions (95%),-1
</a:t>
          </a:r>
        </a:p>
      </xdr:txBody>
    </xdr:sp>
    <xdr:clientData/>
  </xdr:twoCellAnchor>
  <xdr:twoCellAnchor editAs="absolute">
    <xdr:from>
      <xdr:col>4</xdr:col>
      <xdr:colOff>515551</xdr:colOff>
      <xdr:row>1002</xdr:row>
      <xdr:rowOff>35907</xdr:rowOff>
    </xdr:from>
    <xdr:to>
      <xdr:col>4</xdr:col>
      <xdr:colOff>858451</xdr:colOff>
      <xdr:row>1003</xdr:row>
      <xdr:rowOff>188307</xdr:rowOff>
    </xdr:to>
    <xdr:pic macro="[0]!AddRemovGrid">
      <xdr:nvPicPr>
        <xdr:cNvPr id="9" name="RM633064"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6408" y="4886188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12700</xdr:colOff>
      <xdr:row>1144</xdr:row>
      <xdr:rowOff>0</xdr:rowOff>
    </xdr:from>
    <xdr:to>
      <xdr:col>2</xdr:col>
      <xdr:colOff>38100</xdr:colOff>
      <xdr:row>1144</xdr:row>
      <xdr:rowOff>25400</xdr:rowOff>
    </xdr:to>
    <xdr:sp macro="" textlink="">
      <xdr:nvSpPr>
        <xdr:cNvPr id="2" name="TX839428" hidden="1"/>
        <xdr:cNvSpPr txBox="1"/>
      </xdr:nvSpPr>
      <xdr:spPr>
        <a:xfrm>
          <a:off x="1536700" y="183261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RunProcQUA
Form115.txt
OptionButton_R,OptionButton,True,True,000000000004_Général,True,Plage,False,
OptionButton_S,OptionButton,False,True,000000000204_Général,True,Feuille,False,
OptionButton_W,OptionButton,False,True,000000000304_Général,True,Classeur,False,
RefEdit_R,RefEdit,'XLStat'!$B$958,True,000000000104_Général,True,Plage :,False,
RefEditT,RefEdit,'XLStat'!$B$2:$B$200,True,000000000001_Général,True,,False,
CheckBox_W,CheckBox,False,True,000000000006_Général,True,Poids,False,
RefEdit_W,RefEdit,,True,000000000007_Général,True,Poids :,False,
CheckBoxLabels,CheckBox,True,True,000000000005_Général,True,Libellés des variables,False,
CheckBoxDesc,CheckBox,True,True,200000000000_Sorties,True,Statistiques descriptives,False,
CheckBoxCum,CheckBox,False,True,300000000000_Graphiques,True,Fonction de répartition empirique,False,
CheckBox_G,CheckBox,False,True,000000000008_Général,True,Sous-échantillons,False,
RefEdit_G,RefEdit,,True,000000000009_Général,True,Sous-échantillons :,False,
CheckBoxTrans,CheckBox,False,False,06,False,Trans,False,
ComboBoxMethod,ComboBox,0,True,000000000103_Général,True,Méthode d'estimation,False,
TextBox_conf,TextBox,5,True,000000000603_Général,True,Niveau de signification (%) :,False,
CheckBoxIntNorm,CheckBox,True,True,000000000303_Général,True,Basé sur la distribution Normale,False,
CheckBoxIntNoParam,CheckBox,True,True,000000000403_Général,True,Sans hypothèse de distribution,False,
CheckBoxSG,CheckBox,True,True,300000000200_Graphiques,True,Scattergrams,False,
CheckBoxBP,CheckBox,False,True,300000000100_Graphiques,True,Box plots,False,
RefEditDisQuant,RefEdit,,True,200000000100_Sorties,True,Autres percentiles à calculer :,False,
CheckBoxDisQuant,CheckBox,False,True,200000000200_Sorties,True,Autres percentiles à calculer,False,
OptionButton_MVRemove,OptionButton,False,True,100000000100_Données manq.,True,Supprimer les observations,False,
OptionButton_MVEstimate,OptionButton,True,True,100000000300_Données manq.,True,Estimer les données manquantes,False,
OptionButton_MeanMode,OptionButton,True,True,100000000400_Données manq.,True,Moyenne,False,
OptionButtonAll,OptionButton,False,True,100000000200_Données manq.,True,Pour tous les échantillons,False,
OptionButtonRestrict,OptionButton,True,True,100000010200_Données manq.,True,Pour l'échantillon correspondant,False,
OptionButtonMVRefuse,OptionButton,False,True,100000000000_Données manq.,True,Ne pas accepter les données manquantes,False,
TextBoxQuantVal,TextBox,0.5,True,300000010300_Graphiques,True,,False,
CheckBoxQ2,CheckBox,False,True,300000020300_Graphiques,True,,False,
TextBoxQuantVal2,TextBox,10,True,300000030300_Graphiques,True,,False,
CheckBoxQ3,CheckBox,False,True,300000040300_Graphiques,True,,False,
TextBoxQuantVal3,TextBox,90,True,300000050300_Graphiques,True,,False,
TextBoxQuantVal4,TextBox,0.5,True,300000060300_Graphiques,True,,False,
CheckBoxQ4,CheckBox,True,True,300000070300_Graphiques,True,,False,
CheckBoxQuant,CheckBox,True,True,300000000300_Graphiques,True,Afficher des quantiles sur les graphiques (%),False,
</a:t>
          </a:r>
        </a:p>
      </xdr:txBody>
    </xdr:sp>
    <xdr:clientData/>
  </xdr:twoCellAnchor>
  <xdr:twoCellAnchor editAs="absolute">
    <xdr:from>
      <xdr:col>1</xdr:col>
      <xdr:colOff>527558</xdr:colOff>
      <xdr:row>950</xdr:row>
      <xdr:rowOff>77928</xdr:rowOff>
    </xdr:from>
    <xdr:to>
      <xdr:col>1</xdr:col>
      <xdr:colOff>870458</xdr:colOff>
      <xdr:row>952</xdr:row>
      <xdr:rowOff>23262</xdr:rowOff>
    </xdr:to>
    <xdr:pic macro="AddRemovGrid">
      <xdr:nvPicPr>
        <xdr:cNvPr id="6" name="AD839428"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83304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2</xdr:col>
      <xdr:colOff>12700</xdr:colOff>
      <xdr:row>476</xdr:row>
      <xdr:rowOff>0</xdr:rowOff>
    </xdr:from>
    <xdr:to>
      <xdr:col>2</xdr:col>
      <xdr:colOff>38100</xdr:colOff>
      <xdr:row>476</xdr:row>
      <xdr:rowOff>25400</xdr:rowOff>
    </xdr:to>
    <xdr:sp macro="" textlink="">
      <xdr:nvSpPr>
        <xdr:cNvPr id="11" name="TX230910" hidden="1"/>
        <xdr:cNvSpPr txBox="1"/>
      </xdr:nvSpPr>
      <xdr:spPr>
        <a:xfrm>
          <a:off x="1536700" y="90678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RunProcQUA
Form115.txt
OptionButton_R,OptionButton,True,True,000000000004_Général,True,Plage,False,
OptionButton_S,OptionButton,False,True,000000000204_Général,True,Feuille,False,
OptionButton_W,OptionButton,False,True,000000000304_Général,True,Classeur,False,
RefEdit_R,RefEdit,'Feuil120977X765'!$B$472,True,000000000104_Général,True,Plage :,False,
RefEditT,RefEdit,'Feuil120977X765'!$B$2:$B$200,True,000000000001_Général,True,,False,
CheckBox_W,CheckBox,False,True,000000000006_Général,True,Poids,False,
RefEdit_W,RefEdit,,True,000000000007_Général,True,Poids :,False,
CheckBoxLabels,CheckBox,True,True,000000000005_Général,True,Libellés des variables,False,
CheckBoxDesc,CheckBox,True,True,200000000000_Sorties,True,Statistiques descriptives,False,
CheckBoxCum,CheckBox,False,True,300000000000_Graphiques,True,Fonction de répartition empirique,False,
CheckBox_G,CheckBox,False,True,000000000008_Général,True,Sous-échantillons,False,
RefEdit_G,RefEdit,,True,000000000009_Général,True,Sous-échantillons :,False,
CheckBoxTrans,CheckBox,False,False,06,False,Trans,False,
ComboBoxMethod,ComboBox,0,True,000000000103_Général,True,Méthode d'estimation,False,
TextBox_conf,TextBox,5,True,000000000603_Général,True,Niveau de signification (%) :,False,
CheckBoxIntNorm,CheckBox,True,True,000000000303_Général,True,Basé sur la distribution Normale,False,
CheckBoxIntNoParam,CheckBox,True,True,000000000403_Général,True,Sans hypothèse de distribution,False,
CheckBoxSG,CheckBox,True,True,300000000200_Graphiques,True,Scattergrams,False,
CheckBoxBP,CheckBox,False,True,300000000100_Graphiques,True,Box plots,False,
RefEditDisQuant,RefEdit,,True,200000000100_Sorties,True,Autres percentiles à calculer :,False,
CheckBoxDisQuant,CheckBox,False,True,200000000200_Sorties,True,Autres percentiles à calculer,False,
OptionButton_MVRemove,OptionButton,False,True,100000000100_Données manq.,True,Supprimer les observations,False,
OptionButton_MVEstimate,OptionButton,True,True,100000000300_Données manq.,True,Estimer les données manquantes,False,
OptionButton_MeanMode,OptionButton,True,True,100000000400_Données manq.,True,Moyenne,False,
OptionButtonAll,OptionButton,False,True,100000000200_Données manq.,True,Pour tous les échantillons,False,
OptionButtonRestrict,OptionButton,True,True,100000010200_Données manq.,True,Pour l'échantillon correspondant,False,
OptionButtonMVRefuse,OptionButton,False,True,100000000000_Données manq.,True,Ne pas accepter les données manquantes,False,
TextBoxQuantVal,TextBox,5,True,300000010300_Graphiques,True,,False,
CheckBoxQ2,CheckBox,False,True,300000020300_Graphiques,True,,False,
TextBoxQuantVal2,TextBox,10,True,300000030300_Graphiques,True,,False,
CheckBoxQ3,CheckBox,False,True,300000040300_Graphiques,True,,False,
TextBoxQuantVal3,TextBox,90,True,300000050300_Graphiques,True,,False,
TextBoxQuantVal4,TextBox,5,True,300000060300_Graphiques,True,,False,
CheckBoxQ4,CheckBox,True,True,300000070300_Graphiques,True,,False,
CheckBoxQuant,CheckBox,True,True,300000000300_Graphiques,True,Afficher des quantiles sur les graphiques (%),False,
</a:t>
          </a:r>
        </a:p>
      </xdr:txBody>
    </xdr:sp>
    <xdr:clientData/>
  </xdr:twoCellAnchor>
  <xdr:twoCellAnchor editAs="absolute">
    <xdr:from>
      <xdr:col>1</xdr:col>
      <xdr:colOff>6350</xdr:colOff>
      <xdr:row>476</xdr:row>
      <xdr:rowOff>6350</xdr:rowOff>
    </xdr:from>
    <xdr:to>
      <xdr:col>1</xdr:col>
      <xdr:colOff>1830578</xdr:colOff>
      <xdr:row>477</xdr:row>
      <xdr:rowOff>0</xdr:rowOff>
    </xdr:to>
    <xdr:sp macro="" textlink="">
      <xdr:nvSpPr>
        <xdr:cNvPr id="12" name="BK230910"/>
        <xdr:cNvSpPr/>
      </xdr:nvSpPr>
      <xdr:spPr>
        <a:xfrm>
          <a:off x="768350" y="906843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476</xdr:row>
      <xdr:rowOff>43433</xdr:rowOff>
    </xdr:from>
    <xdr:to>
      <xdr:col>1</xdr:col>
      <xdr:colOff>392684</xdr:colOff>
      <xdr:row>476</xdr:row>
      <xdr:rowOff>386333</xdr:rowOff>
    </xdr:to>
    <xdr:pic macro="[0]!ReRunXLSTAT">
      <xdr:nvPicPr>
        <xdr:cNvPr id="14" name="BT230910"/>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476</xdr:row>
      <xdr:rowOff>43433</xdr:rowOff>
    </xdr:from>
    <xdr:to>
      <xdr:col>1</xdr:col>
      <xdr:colOff>870458</xdr:colOff>
      <xdr:row>476</xdr:row>
      <xdr:rowOff>386333</xdr:rowOff>
    </xdr:to>
    <xdr:pic macro="[0]!AddRemovGrid">
      <xdr:nvPicPr>
        <xdr:cNvPr id="15" name="RM230910"/>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476</xdr:row>
      <xdr:rowOff>43433</xdr:rowOff>
    </xdr:from>
    <xdr:to>
      <xdr:col>1</xdr:col>
      <xdr:colOff>870458</xdr:colOff>
      <xdr:row>476</xdr:row>
      <xdr:rowOff>386333</xdr:rowOff>
    </xdr:to>
    <xdr:pic macro="AddRemovGrid">
      <xdr:nvPicPr>
        <xdr:cNvPr id="16" name="AD230910"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476</xdr:row>
      <xdr:rowOff>43433</xdr:rowOff>
    </xdr:from>
    <xdr:to>
      <xdr:col>1</xdr:col>
      <xdr:colOff>1348232</xdr:colOff>
      <xdr:row>476</xdr:row>
      <xdr:rowOff>386333</xdr:rowOff>
    </xdr:to>
    <xdr:pic macro="[0]!SendToOfficeLocal">
      <xdr:nvPicPr>
        <xdr:cNvPr id="17" name="WD230910"/>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476</xdr:row>
      <xdr:rowOff>43433</xdr:rowOff>
    </xdr:from>
    <xdr:to>
      <xdr:col>1</xdr:col>
      <xdr:colOff>1782572</xdr:colOff>
      <xdr:row>476</xdr:row>
      <xdr:rowOff>386333</xdr:rowOff>
    </xdr:to>
    <xdr:pic macro="[0]!SendToOfficeLocal">
      <xdr:nvPicPr>
        <xdr:cNvPr id="18" name="PT230910"/>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1</xdr:col>
          <xdr:colOff>762000</xdr:colOff>
          <xdr:row>477</xdr:row>
          <xdr:rowOff>0</xdr:rowOff>
        </xdr:from>
        <xdr:to>
          <xdr:col>3</xdr:col>
          <xdr:colOff>371475</xdr:colOff>
          <xdr:row>477</xdr:row>
          <xdr:rowOff>200025</xdr:rowOff>
        </xdr:to>
        <xdr:sp macro="" textlink="">
          <xdr:nvSpPr>
            <xdr:cNvPr id="2050" name="DD557734" hidden="1">
              <a:extLst>
                <a:ext uri="{63B3BB69-23CF-44E3-9099-C40C66FF867C}">
                  <a14:compatExt spid="_x0000_s2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12</xdr:col>
      <xdr:colOff>12700</xdr:colOff>
      <xdr:row>476</xdr:row>
      <xdr:rowOff>0</xdr:rowOff>
    </xdr:from>
    <xdr:to>
      <xdr:col>12</xdr:col>
      <xdr:colOff>38100</xdr:colOff>
      <xdr:row>476</xdr:row>
      <xdr:rowOff>25400</xdr:rowOff>
    </xdr:to>
    <xdr:sp macro="" textlink="">
      <xdr:nvSpPr>
        <xdr:cNvPr id="20" name="TX65580" hidden="1"/>
        <xdr:cNvSpPr txBox="1"/>
      </xdr:nvSpPr>
      <xdr:spPr>
        <a:xfrm>
          <a:off x="10309225" y="90678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RunProcQUA
Form115.txt
OptionButton_R,OptionButton,True,True,000000000004_Général,True,Plage,False,
OptionButton_S,OptionButton,False,True,000000000204_Général,True,Feuille,False,
OptionButton_W,OptionButton,False,True,000000000304_Général,True,Classeur,False,
RefEdit_R,RefEdit,'Feuil120977X765'!$L$472,True,000000000104_Général,True,Plage :,False,
RefEditT,RefEdit,'Feuil120977X765'!$J$2:$J$200,True,000000000001_Général,True,,False,
CheckBox_W,CheckBox,False,True,000000000006_Général,True,Poids,False,
RefEdit_W,RefEdit,,True,000000000007_Général,True,Poids :,False,
CheckBoxLabels,CheckBox,True,True,000000000005_Général,True,Libellés des variables,False,
CheckBoxDesc,CheckBox,True,True,200000000000_Sorties,True,Statistiques descriptives,False,
CheckBoxCum,CheckBox,False,True,300000000000_Graphiques,True,Fonction de répartition empirique,False,
CheckBox_G,CheckBox,False,True,000000000008_Général,True,Sous-échantillons,False,
RefEdit_G,RefEdit,,True,000000000009_Général,True,Sous-échantillons :,False,
CheckBoxTrans,CheckBox,False,False,06,False,Trans,False,
ComboBoxMethod,ComboBox,0,True,000000000103_Général,True,Méthode d'estimation,False,
TextBox_conf,TextBox,5,True,000000000603_Général,True,Niveau de signification (%) :,False,
CheckBoxIntNorm,CheckBox,True,True,000000000303_Général,True,Basé sur la distribution Normale,False,
CheckBoxIntNoParam,CheckBox,True,True,000000000403_Général,True,Sans hypothèse de distribution,False,
CheckBoxSG,CheckBox,True,True,300000000200_Graphiques,True,Scattergrams,False,
CheckBoxBP,CheckBox,False,True,300000000100_Graphiques,True,Box plots,False,
RefEditDisQuant,RefEdit,,True,200000000100_Sorties,True,Autres percentiles à calculer :,False,
CheckBoxDisQuant,CheckBox,False,True,200000000200_Sorties,True,Autres percentiles à calculer,False,
OptionButton_MVRemove,OptionButton,False,True,100000000100_Données manq.,True,Supprimer les observations,False,
OptionButton_MVEstimate,OptionButton,True,True,100000000300_Données manq.,True,Estimer les données manquantes,False,
OptionButton_MeanMode,OptionButton,True,True,100000000400_Données manq.,True,Moyenne,False,
OptionButtonAll,OptionButton,False,True,100000000200_Données manq.,True,Pour tous les échantillons,False,
OptionButtonRestrict,OptionButton,True,True,100000010200_Données manq.,True,Pour l'échantillon correspondant,False,
OptionButtonMVRefuse,OptionButton,False,True,100000000000_Données manq.,True,Ne pas accepter les données manquantes,False,
TextBoxQuantVal,TextBox,5,True,300000010300_Graphiques,True,,False,
CheckBoxQ2,CheckBox,False,True,300000020300_Graphiques,True,,False,
TextBoxQuantVal2,TextBox,10,True,300000030300_Graphiques,True,,False,
CheckBoxQ3,CheckBox,False,True,300000040300_Graphiques,True,,False,
TextBoxQuantVal3,TextBox,90,True,300000050300_Graphiques,True,,False,
TextBoxQuantVal4,TextBox,5,True,300000060300_Graphiques,True,,False,
CheckBoxQ4,CheckBox,True,True,300000070300_Graphiques,True,,False,
CheckBoxQuant,CheckBox,True,True,300000000300_Graphiques,True,Afficher des quantiles sur les graphiques (%),False,
</a:t>
          </a:r>
        </a:p>
      </xdr:txBody>
    </xdr:sp>
    <xdr:clientData/>
  </xdr:twoCellAnchor>
  <xdr:twoCellAnchor editAs="absolute">
    <xdr:from>
      <xdr:col>11</xdr:col>
      <xdr:colOff>6350</xdr:colOff>
      <xdr:row>476</xdr:row>
      <xdr:rowOff>6350</xdr:rowOff>
    </xdr:from>
    <xdr:to>
      <xdr:col>13</xdr:col>
      <xdr:colOff>306578</xdr:colOff>
      <xdr:row>477</xdr:row>
      <xdr:rowOff>0</xdr:rowOff>
    </xdr:to>
    <xdr:sp macro="" textlink="">
      <xdr:nvSpPr>
        <xdr:cNvPr id="21" name="BK65580"/>
        <xdr:cNvSpPr/>
      </xdr:nvSpPr>
      <xdr:spPr>
        <a:xfrm>
          <a:off x="9540875" y="906843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11</xdr:col>
      <xdr:colOff>49784</xdr:colOff>
      <xdr:row>476</xdr:row>
      <xdr:rowOff>43433</xdr:rowOff>
    </xdr:from>
    <xdr:to>
      <xdr:col>11</xdr:col>
      <xdr:colOff>392684</xdr:colOff>
      <xdr:row>476</xdr:row>
      <xdr:rowOff>386333</xdr:rowOff>
    </xdr:to>
    <xdr:pic macro="[0]!ReRunXLSTAT">
      <xdr:nvPicPr>
        <xdr:cNvPr id="24" name="BT65580"/>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4309"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11</xdr:col>
      <xdr:colOff>527558</xdr:colOff>
      <xdr:row>476</xdr:row>
      <xdr:rowOff>43433</xdr:rowOff>
    </xdr:from>
    <xdr:to>
      <xdr:col>12</xdr:col>
      <xdr:colOff>108458</xdr:colOff>
      <xdr:row>476</xdr:row>
      <xdr:rowOff>386333</xdr:rowOff>
    </xdr:to>
    <xdr:pic macro="[0]!AddRemovGrid">
      <xdr:nvPicPr>
        <xdr:cNvPr id="25" name="RM65580"/>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62083"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11</xdr:col>
      <xdr:colOff>527558</xdr:colOff>
      <xdr:row>476</xdr:row>
      <xdr:rowOff>43433</xdr:rowOff>
    </xdr:from>
    <xdr:to>
      <xdr:col>12</xdr:col>
      <xdr:colOff>108458</xdr:colOff>
      <xdr:row>476</xdr:row>
      <xdr:rowOff>386333</xdr:rowOff>
    </xdr:to>
    <xdr:pic macro="AddRemovGrid">
      <xdr:nvPicPr>
        <xdr:cNvPr id="26" name="AD65580"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2083"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12</xdr:col>
      <xdr:colOff>243332</xdr:colOff>
      <xdr:row>476</xdr:row>
      <xdr:rowOff>43433</xdr:rowOff>
    </xdr:from>
    <xdr:to>
      <xdr:col>12</xdr:col>
      <xdr:colOff>586232</xdr:colOff>
      <xdr:row>476</xdr:row>
      <xdr:rowOff>386333</xdr:rowOff>
    </xdr:to>
    <xdr:pic macro="[0]!SendToOfficeLocal">
      <xdr:nvPicPr>
        <xdr:cNvPr id="27" name="WD65580"/>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39857"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12</xdr:col>
      <xdr:colOff>677672</xdr:colOff>
      <xdr:row>476</xdr:row>
      <xdr:rowOff>43433</xdr:rowOff>
    </xdr:from>
    <xdr:to>
      <xdr:col>13</xdr:col>
      <xdr:colOff>258572</xdr:colOff>
      <xdr:row>476</xdr:row>
      <xdr:rowOff>386333</xdr:rowOff>
    </xdr:to>
    <xdr:pic macro="[0]!SendToOfficeLocal">
      <xdr:nvPicPr>
        <xdr:cNvPr id="28" name="PT65580"/>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4197" y="907214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10</xdr:col>
          <xdr:colOff>762000</xdr:colOff>
          <xdr:row>477</xdr:row>
          <xdr:rowOff>0</xdr:rowOff>
        </xdr:from>
        <xdr:to>
          <xdr:col>15</xdr:col>
          <xdr:colOff>0</xdr:colOff>
          <xdr:row>477</xdr:row>
          <xdr:rowOff>200025</xdr:rowOff>
        </xdr:to>
        <xdr:sp macro="" textlink="">
          <xdr:nvSpPr>
            <xdr:cNvPr id="2051" name="DD862651" hidden="1">
              <a:extLst>
                <a:ext uri="{63B3BB69-23CF-44E3-9099-C40C66FF867C}">
                  <a14:compatExt spid="_x0000_s2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21</xdr:col>
      <xdr:colOff>12700</xdr:colOff>
      <xdr:row>478</xdr:row>
      <xdr:rowOff>0</xdr:rowOff>
    </xdr:from>
    <xdr:to>
      <xdr:col>21</xdr:col>
      <xdr:colOff>38100</xdr:colOff>
      <xdr:row>478</xdr:row>
      <xdr:rowOff>25400</xdr:rowOff>
    </xdr:to>
    <xdr:sp macro="" textlink="">
      <xdr:nvSpPr>
        <xdr:cNvPr id="29" name="TX227566" hidden="1"/>
        <xdr:cNvSpPr txBox="1"/>
      </xdr:nvSpPr>
      <xdr:spPr>
        <a:xfrm>
          <a:off x="17167225" y="913257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RunProcQUA
Form115.txt
OptionButton_R,OptionButton,True,True,000000000004_Général,True,Plage,False,
OptionButton_S,OptionButton,False,True,000000000204_Général,True,Feuille,False,
OptionButton_W,OptionButton,False,True,000000000304_Général,True,Classeur,False,
RefEdit_R,RefEdit,'Feuil120977X765'!$U$472,True,000000000104_Général,True,Plage :,False,
RefEditT,RefEdit,,True,000000000001_Général,True,,False,
CheckBox_W,CheckBox,False,True,000000000006_Général,True,Poids,False,
RefEdit_W,RefEdit,,True,000000000007_Général,True,Poids :,False,
CheckBoxLabels,CheckBox,True,True,000000000005_Général,True,Libellés des variables,False,
CheckBoxDesc,CheckBox,True,True,200000000000_Sorties,True,Statistiques descriptives,False,
CheckBoxCum,CheckBox,False,True,300000000000_Graphiques,True,Fonction de répartition empirique,False,
CheckBox_G,CheckBox,False,True,000000000008_Général,True,Sous-échantillons,False,
RefEdit_G,RefEdit,,True,000000000009_Général,True,Sous-échantillons :,False,
CheckBoxTrans,CheckBox,False,False,06,False,Trans,False,
ComboBoxMethod,ComboBox,0,True,000000000103_Général,True,Méthode d'estimation,False,
TextBox_conf,TextBox,5,True,000000000603_Général,True,Niveau de signification (%) :,False,
CheckBoxIntNorm,CheckBox,True,True,000000000303_Général,True,Basé sur la distribution Normale,False,
CheckBoxIntNoParam,CheckBox,True,True,000000000403_Général,True,Sans hypothèse de distribution,False,
CheckBoxSG,CheckBox,True,True,300000000200_Graphiques,True,Scattergrams,False,
CheckBoxBP,CheckBox,False,True,300000000100_Graphiques,True,Box plots,False,
RefEditDisQuant,RefEdit,,True,200000000100_Sorties,True,Autres percentiles à calculer :,False,
CheckBoxDisQuant,CheckBox,False,True,200000000200_Sorties,True,Autres percentiles à calculer,False,
OptionButton_MVRemove,OptionButton,False,True,100000000100_Données manq.,True,Supprimer les observations,False,
OptionButton_MVEstimate,OptionButton,True,True,100000000300_Données manq.,True,Estimer les données manquantes,False,
OptionButton_MeanMode,OptionButton,True,True,100000000400_Données manq.,True,Moyenne,False,
OptionButtonAll,OptionButton,False,True,100000000200_Données manq.,True,Pour tous les échantillons,False,
OptionButtonRestrict,OptionButton,True,True,100000010200_Données manq.,True,Pour l'échantillon correspondant,False,
OptionButtonMVRefuse,OptionButton,False,True,100000000000_Données manq.,True,Ne pas accepter les données manquantes,False,
TextBoxQuantVal,TextBox,5,True,300000010300_Graphiques,True,,False,
CheckBoxQ2,CheckBox,False,True,300000020300_Graphiques,True,,False,
TextBoxQuantVal2,TextBox,10,True,300000030300_Graphiques,True,,False,
CheckBoxQ3,CheckBox,False,True,300000040300_Graphiques,True,,False,
TextBoxQuantVal3,TextBox,90,True,300000050300_Graphiques,True,,False,
TextBoxQuantVal4,TextBox,5,True,300000060300_Graphiques,True,,False,
CheckBoxQ4,CheckBox,True,True,300000070300_Graphiques,True,,False,
CheckBoxQuant,CheckBox,True,True,300000000300_Graphiques,True,Afficher des quantiles sur les graphiques (%),False,
</a:t>
          </a:r>
        </a:p>
      </xdr:txBody>
    </xdr:sp>
    <xdr:clientData/>
  </xdr:twoCellAnchor>
  <xdr:twoCellAnchor editAs="absolute">
    <xdr:from>
      <xdr:col>20</xdr:col>
      <xdr:colOff>527558</xdr:colOff>
      <xdr:row>478</xdr:row>
      <xdr:rowOff>43433</xdr:rowOff>
    </xdr:from>
    <xdr:to>
      <xdr:col>21</xdr:col>
      <xdr:colOff>108458</xdr:colOff>
      <xdr:row>478</xdr:row>
      <xdr:rowOff>386333</xdr:rowOff>
    </xdr:to>
    <xdr:pic macro="AddRemovGrid">
      <xdr:nvPicPr>
        <xdr:cNvPr id="36" name="AD227566"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20083" y="913691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2</xdr:col>
      <xdr:colOff>12700</xdr:colOff>
      <xdr:row>513</xdr:row>
      <xdr:rowOff>0</xdr:rowOff>
    </xdr:from>
    <xdr:to>
      <xdr:col>2</xdr:col>
      <xdr:colOff>38100</xdr:colOff>
      <xdr:row>513</xdr:row>
      <xdr:rowOff>25400</xdr:rowOff>
    </xdr:to>
    <xdr:sp macro="" textlink="">
      <xdr:nvSpPr>
        <xdr:cNvPr id="40" name="TX392617" hidden="1"/>
        <xdr:cNvSpPr txBox="1"/>
      </xdr:nvSpPr>
      <xdr:spPr>
        <a:xfrm>
          <a:off x="2689225" y="982789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RunProcQUA
Form115.txt
OptionButton_R,OptionButton,True,True,000000000004_Général,True,Plage,False,
OptionButton_S,OptionButton,False,True,000000000204_Général,True,Feuille,False,
OptionButton_W,OptionButton,False,True,000000000304_Général,True,Classeur,False,
RefEdit_R,RefEdit,'Feuil120977X765'!$B$509,True,000000000104_Général,True,Plage :,False,
RefEditT,RefEdit,'Feuil120977X765'!$R$3:$R$711,True,000000000001_Général,True,,False,
CheckBox_W,CheckBox,False,True,000000000006_Général,True,Poids,False,
RefEdit_W,RefEdit,,True,000000000007_Général,True,Poids :,False,
CheckBoxLabels,CheckBox,False,True,000000000005_Général,True,Libellés des variables,False,
CheckBoxDesc,CheckBox,True,True,200000000000_Sorties,True,Statistiques descriptives,False,
CheckBoxCum,CheckBox,False,True,300000000000_Graphiques,True,Fonction de répartition empirique,False,
CheckBox_G,CheckBox,False,True,000000000008_Général,True,Sous-échantillons,False,
RefEdit_G,RefEdit,,True,000000000009_Général,True,Sous-échantillons :,False,
CheckBoxTrans,CheckBox,False,False,06,False,Trans,False,
ComboBoxMethod,ComboBox,0,True,000000000103_Général,True,Méthode d'estimation,False,
TextBox_conf,TextBox,5,True,000000000603_Général,True,Niveau de signification (%) :,False,
CheckBoxIntNorm,CheckBox,True,True,000000000303_Général,True,Basé sur la distribution Normale,False,
CheckBoxIntNoParam,CheckBox,True,True,000000000403_Général,True,Sans hypothèse de distribution,False,
CheckBoxSG,CheckBox,True,True,300000000200_Graphiques,True,Scattergrams,False,
CheckBoxBP,CheckBox,False,True,300000000100_Graphiques,True,Box plots,False,
RefEditDisQuant,RefEdit,,True,200000000100_Sorties,True,Autres percentiles à calculer :,False,
CheckBoxDisQuant,CheckBox,False,True,200000000200_Sorties,True,Autres percentiles à calculer,False,
OptionButton_MVRemove,OptionButton,False,True,100000000100_Données manq.,True,Supprimer les observations,False,
OptionButton_MVEstimate,OptionButton,True,True,100000000300_Données manq.,True,Estimer les données manquantes,False,
OptionButton_MeanMode,OptionButton,True,True,100000000400_Données manq.,True,Moyenne,False,
OptionButtonAll,OptionButton,False,True,100000000200_Données manq.,True,Pour tous les échantillons,False,
OptionButtonRestrict,OptionButton,True,True,100000010200_Données manq.,True,Pour l'échantillon correspondant,False,
OptionButtonMVRefuse,OptionButton,False,True,100000000000_Données manq.,True,Ne pas accepter les données manquantes,False,
TextBoxQuantVal,TextBox,5,True,300000010300_Graphiques,True,,False,
CheckBoxQ2,CheckBox,False,True,300000020300_Graphiques,True,,False,
TextBoxQuantVal2,TextBox,10,True,300000030300_Graphiques,True,,False,
CheckBoxQ3,CheckBox,False,True,300000040300_Graphiques,True,,False,
TextBoxQuantVal3,TextBox,90,True,300000050300_Graphiques,True,,False,
TextBoxQuantVal4,TextBox,5,True,300000060300_Graphiques,True,,False,
CheckBoxQ4,CheckBox,True,True,300000070300_Graphiques,True,,False,
CheckBoxQuant,CheckBox,True,True,300000000300_Graphiques,True,Afficher des quantiles sur les graphiques (%),False,
</a:t>
          </a:r>
        </a:p>
      </xdr:txBody>
    </xdr:sp>
    <xdr:clientData/>
  </xdr:twoCellAnchor>
  <xdr:twoCellAnchor editAs="absolute">
    <xdr:from>
      <xdr:col>1</xdr:col>
      <xdr:colOff>6350</xdr:colOff>
      <xdr:row>513</xdr:row>
      <xdr:rowOff>6350</xdr:rowOff>
    </xdr:from>
    <xdr:to>
      <xdr:col>1</xdr:col>
      <xdr:colOff>1830578</xdr:colOff>
      <xdr:row>514</xdr:row>
      <xdr:rowOff>0</xdr:rowOff>
    </xdr:to>
    <xdr:sp macro="" textlink="">
      <xdr:nvSpPr>
        <xdr:cNvPr id="41" name="BK392617"/>
        <xdr:cNvSpPr/>
      </xdr:nvSpPr>
      <xdr:spPr>
        <a:xfrm>
          <a:off x="768350" y="9828530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513</xdr:row>
      <xdr:rowOff>43433</xdr:rowOff>
    </xdr:from>
    <xdr:to>
      <xdr:col>1</xdr:col>
      <xdr:colOff>392684</xdr:colOff>
      <xdr:row>513</xdr:row>
      <xdr:rowOff>386333</xdr:rowOff>
    </xdr:to>
    <xdr:pic macro="[0]!ReRunXLSTAT">
      <xdr:nvPicPr>
        <xdr:cNvPr id="46" name="BT392617"/>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983223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513</xdr:row>
      <xdr:rowOff>43433</xdr:rowOff>
    </xdr:from>
    <xdr:to>
      <xdr:col>1</xdr:col>
      <xdr:colOff>870458</xdr:colOff>
      <xdr:row>513</xdr:row>
      <xdr:rowOff>386333</xdr:rowOff>
    </xdr:to>
    <xdr:pic macro="[0]!AddRemovGrid">
      <xdr:nvPicPr>
        <xdr:cNvPr id="47" name="RM392617"/>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983223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513</xdr:row>
      <xdr:rowOff>43433</xdr:rowOff>
    </xdr:from>
    <xdr:to>
      <xdr:col>1</xdr:col>
      <xdr:colOff>870458</xdr:colOff>
      <xdr:row>513</xdr:row>
      <xdr:rowOff>386333</xdr:rowOff>
    </xdr:to>
    <xdr:pic macro="AddRemovGrid">
      <xdr:nvPicPr>
        <xdr:cNvPr id="48" name="AD392617"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983223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513</xdr:row>
      <xdr:rowOff>43433</xdr:rowOff>
    </xdr:from>
    <xdr:to>
      <xdr:col>1</xdr:col>
      <xdr:colOff>1348232</xdr:colOff>
      <xdr:row>513</xdr:row>
      <xdr:rowOff>386333</xdr:rowOff>
    </xdr:to>
    <xdr:pic macro="[0]!SendToOfficeLocal">
      <xdr:nvPicPr>
        <xdr:cNvPr id="49" name="WD392617"/>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983223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513</xdr:row>
      <xdr:rowOff>43433</xdr:rowOff>
    </xdr:from>
    <xdr:to>
      <xdr:col>1</xdr:col>
      <xdr:colOff>1782572</xdr:colOff>
      <xdr:row>513</xdr:row>
      <xdr:rowOff>386333</xdr:rowOff>
    </xdr:to>
    <xdr:pic macro="[0]!SendToOfficeLocal">
      <xdr:nvPicPr>
        <xdr:cNvPr id="50" name="PT392617"/>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983223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1</xdr:col>
          <xdr:colOff>762000</xdr:colOff>
          <xdr:row>513</xdr:row>
          <xdr:rowOff>419100</xdr:rowOff>
        </xdr:from>
        <xdr:to>
          <xdr:col>3</xdr:col>
          <xdr:colOff>0</xdr:colOff>
          <xdr:row>515</xdr:row>
          <xdr:rowOff>0</xdr:rowOff>
        </xdr:to>
        <xdr:sp macro="" textlink="">
          <xdr:nvSpPr>
            <xdr:cNvPr id="2053" name="DD642296" hidden="1">
              <a:extLst>
                <a:ext uri="{63B3BB69-23CF-44E3-9099-C40C66FF867C}">
                  <a14:compatExt spid="_x0000_s2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12700</xdr:colOff>
      <xdr:row>552</xdr:row>
      <xdr:rowOff>0</xdr:rowOff>
    </xdr:from>
    <xdr:to>
      <xdr:col>5</xdr:col>
      <xdr:colOff>38100</xdr:colOff>
      <xdr:row>552</xdr:row>
      <xdr:rowOff>25400</xdr:rowOff>
    </xdr:to>
    <xdr:sp macro="" textlink="">
      <xdr:nvSpPr>
        <xdr:cNvPr id="3" name="TX286480" hidden="1"/>
        <xdr:cNvSpPr txBox="1"/>
      </xdr:nvSpPr>
      <xdr:spPr>
        <a:xfrm>
          <a:off x="6499225" y="1059942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RefEdit_R,RefEdit,'Feuil120977X765'!$G$548,True,000000000101_Général,True,Plage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CheckBox_MaxWords,CheckBox,False,True,100000000000_Options,True,Mots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RefEdit_T,RefEdit,'Feuil120977X765'!$C$548:$C$642,True,000000000200_Général,True,Matrice fréquence terme :,False,
RefEdit_Labels,RefEdit,'Feuil120977X765'!$B$548:$B$642,True,000000000400_Général,True,,False,
</a:t>
          </a:r>
        </a:p>
      </xdr:txBody>
    </xdr:sp>
    <xdr:clientData/>
  </xdr:twoCellAnchor>
  <xdr:twoCellAnchor editAs="absolute">
    <xdr:from>
      <xdr:col>6</xdr:col>
      <xdr:colOff>527558</xdr:colOff>
      <xdr:row>552</xdr:row>
      <xdr:rowOff>43433</xdr:rowOff>
    </xdr:from>
    <xdr:to>
      <xdr:col>7</xdr:col>
      <xdr:colOff>108458</xdr:colOff>
      <xdr:row>552</xdr:row>
      <xdr:rowOff>386333</xdr:rowOff>
    </xdr:to>
    <xdr:pic macro="AddRemovGrid">
      <xdr:nvPicPr>
        <xdr:cNvPr id="34" name="AD286480"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2083" y="1060376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oneCellAnchor>
    <xdr:from>
      <xdr:col>7</xdr:col>
      <xdr:colOff>12700</xdr:colOff>
      <xdr:row>553</xdr:row>
      <xdr:rowOff>0</xdr:rowOff>
    </xdr:from>
    <xdr:ext cx="6957739" cy="4133439"/>
    <xdr:sp macro="" textlink="">
      <xdr:nvSpPr>
        <xdr:cNvPr id="2121" name="TX88006" hidden="1"/>
        <xdr:cNvSpPr txBox="1"/>
      </xdr:nvSpPr>
      <xdr:spPr>
        <a:xfrm>
          <a:off x="6499225" y="106422825"/>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RefEdit_R,RefEdit,'Feuil120977X765'!$G$548,True,000000000101_Général,True,Plage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RefEdit_T,RefEdit,'Feuil120977X765'!$C$548:$C$642,True,000000000200_Général,True,Matrice fréquence terme :,False,
RefEdit_Labels,RefEdit,'Feuil120977X765'!$B$548:$B$642,True,000000000400_Général,True,,False,
</a:t>
          </a:r>
        </a:p>
      </xdr:txBody>
    </xdr:sp>
    <xdr:clientData/>
  </xdr:oneCellAnchor>
  <xdr:twoCellAnchor editAs="absolute">
    <xdr:from>
      <xdr:col>6</xdr:col>
      <xdr:colOff>527558</xdr:colOff>
      <xdr:row>553</xdr:row>
      <xdr:rowOff>43433</xdr:rowOff>
    </xdr:from>
    <xdr:to>
      <xdr:col>7</xdr:col>
      <xdr:colOff>108458</xdr:colOff>
      <xdr:row>553</xdr:row>
      <xdr:rowOff>386333</xdr:rowOff>
    </xdr:to>
    <xdr:pic macro="AddRemovGrid">
      <xdr:nvPicPr>
        <xdr:cNvPr id="141" name="AD88006"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2083" y="10646625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oneCellAnchor>
    <xdr:from>
      <xdr:col>2</xdr:col>
      <xdr:colOff>12700</xdr:colOff>
      <xdr:row>574</xdr:row>
      <xdr:rowOff>0</xdr:rowOff>
    </xdr:from>
    <xdr:ext cx="6957739" cy="4133439"/>
    <xdr:sp macro="" textlink="">
      <xdr:nvSpPr>
        <xdr:cNvPr id="180" name="TX269299" hidden="1"/>
        <xdr:cNvSpPr txBox="1"/>
      </xdr:nvSpPr>
      <xdr:spPr>
        <a:xfrm>
          <a:off x="2689225" y="110670975"/>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RefEdit_T,RefEdit,'Feuil120977X765'!$C$546:$C$564,True,000000000200_Général,True,Matrice fréquence terme :,False,
RefEdit_Labels,RefEdit,'Feuil120977X765'!$B$546:$B$564,True,000000000400_Général,True,,False,
</a:t>
          </a:r>
        </a:p>
      </xdr:txBody>
    </xdr:sp>
    <xdr:clientData/>
  </xdr:oneCellAnchor>
  <xdr:twoCellAnchor editAs="absolute">
    <xdr:from>
      <xdr:col>1</xdr:col>
      <xdr:colOff>6350</xdr:colOff>
      <xdr:row>573</xdr:row>
      <xdr:rowOff>196850</xdr:rowOff>
    </xdr:from>
    <xdr:to>
      <xdr:col>1</xdr:col>
      <xdr:colOff>1830578</xdr:colOff>
      <xdr:row>574</xdr:row>
      <xdr:rowOff>190500</xdr:rowOff>
    </xdr:to>
    <xdr:sp macro="" textlink="">
      <xdr:nvSpPr>
        <xdr:cNvPr id="181" name="BK269299"/>
        <xdr:cNvSpPr/>
      </xdr:nvSpPr>
      <xdr:spPr>
        <a:xfrm>
          <a:off x="768350" y="110677325"/>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573</xdr:row>
      <xdr:rowOff>233933</xdr:rowOff>
    </xdr:from>
    <xdr:to>
      <xdr:col>1</xdr:col>
      <xdr:colOff>392684</xdr:colOff>
      <xdr:row>574</xdr:row>
      <xdr:rowOff>148208</xdr:rowOff>
    </xdr:to>
    <xdr:pic macro="[0]!ReRunXLSTAT">
      <xdr:nvPicPr>
        <xdr:cNvPr id="246" name="BT269299"/>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573</xdr:row>
      <xdr:rowOff>233933</xdr:rowOff>
    </xdr:from>
    <xdr:to>
      <xdr:col>1</xdr:col>
      <xdr:colOff>870458</xdr:colOff>
      <xdr:row>574</xdr:row>
      <xdr:rowOff>148208</xdr:rowOff>
    </xdr:to>
    <xdr:pic macro="[0]!AddRemovGrid">
      <xdr:nvPicPr>
        <xdr:cNvPr id="247" name="RM269299"/>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573</xdr:row>
      <xdr:rowOff>233933</xdr:rowOff>
    </xdr:from>
    <xdr:to>
      <xdr:col>1</xdr:col>
      <xdr:colOff>870458</xdr:colOff>
      <xdr:row>574</xdr:row>
      <xdr:rowOff>148208</xdr:rowOff>
    </xdr:to>
    <xdr:pic macro="AddRemovGrid">
      <xdr:nvPicPr>
        <xdr:cNvPr id="248" name="AD269299"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573</xdr:row>
      <xdr:rowOff>233933</xdr:rowOff>
    </xdr:from>
    <xdr:to>
      <xdr:col>1</xdr:col>
      <xdr:colOff>1348232</xdr:colOff>
      <xdr:row>574</xdr:row>
      <xdr:rowOff>148208</xdr:rowOff>
    </xdr:to>
    <xdr:pic macro="[0]!SendToOfficeLocal">
      <xdr:nvPicPr>
        <xdr:cNvPr id="249" name="WD269299"/>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573</xdr:row>
      <xdr:rowOff>233933</xdr:rowOff>
    </xdr:from>
    <xdr:to>
      <xdr:col>1</xdr:col>
      <xdr:colOff>1782572</xdr:colOff>
      <xdr:row>574</xdr:row>
      <xdr:rowOff>148208</xdr:rowOff>
    </xdr:to>
    <xdr:pic macro="[0]!SendToOfficeLocal">
      <xdr:nvPicPr>
        <xdr:cNvPr id="250" name="PT269299"/>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0</xdr:col>
          <xdr:colOff>762000</xdr:colOff>
          <xdr:row>575</xdr:row>
          <xdr:rowOff>0</xdr:rowOff>
        </xdr:from>
        <xdr:to>
          <xdr:col>2</xdr:col>
          <xdr:colOff>0</xdr:colOff>
          <xdr:row>575</xdr:row>
          <xdr:rowOff>200025</xdr:rowOff>
        </xdr:to>
        <xdr:sp macro="" textlink="">
          <xdr:nvSpPr>
            <xdr:cNvPr id="2091" name="DD173371" hidden="1">
              <a:extLst>
                <a:ext uri="{63B3BB69-23CF-44E3-9099-C40C66FF867C}">
                  <a14:compatExt spid="_x0000_s2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12700</xdr:colOff>
      <xdr:row>574</xdr:row>
      <xdr:rowOff>0</xdr:rowOff>
    </xdr:from>
    <xdr:ext cx="6945043" cy="4133439"/>
    <xdr:sp macro="" textlink="">
      <xdr:nvSpPr>
        <xdr:cNvPr id="206" name="TX805474" hidden="1"/>
        <xdr:cNvSpPr txBox="1"/>
      </xdr:nvSpPr>
      <xdr:spPr>
        <a:xfrm>
          <a:off x="7261225" y="110670975"/>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RefEdit_T,RefEdit,'Feuil120977X765'!$E$546:$E$565,True,000000000200_Général,True,Matrice fréquence terme :,False,
RefEdit_Labels,RefEdit,'Feuil120977X765'!$D$546:$D$565,True,000000000400_Général,True,,False,
</a:t>
          </a:r>
        </a:p>
      </xdr:txBody>
    </xdr:sp>
    <xdr:clientData/>
  </xdr:oneCellAnchor>
  <xdr:twoCellAnchor editAs="absolute">
    <xdr:from>
      <xdr:col>7</xdr:col>
      <xdr:colOff>527558</xdr:colOff>
      <xdr:row>573</xdr:row>
      <xdr:rowOff>233933</xdr:rowOff>
    </xdr:from>
    <xdr:to>
      <xdr:col>8</xdr:col>
      <xdr:colOff>108458</xdr:colOff>
      <xdr:row>574</xdr:row>
      <xdr:rowOff>148208</xdr:rowOff>
    </xdr:to>
    <xdr:pic macro="AddRemovGrid">
      <xdr:nvPicPr>
        <xdr:cNvPr id="279" name="AD805474"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107144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oneCellAnchor>
    <xdr:from>
      <xdr:col>8</xdr:col>
      <xdr:colOff>12700</xdr:colOff>
      <xdr:row>573</xdr:row>
      <xdr:rowOff>0</xdr:rowOff>
    </xdr:from>
    <xdr:ext cx="6945043" cy="4133439"/>
    <xdr:sp macro="" textlink="">
      <xdr:nvSpPr>
        <xdr:cNvPr id="233" name="TX245208" hidden="1"/>
        <xdr:cNvSpPr txBox="1"/>
      </xdr:nvSpPr>
      <xdr:spPr>
        <a:xfrm>
          <a:off x="7261225" y="110480475"/>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CheckBox_MaxWords,CheckBox,False,True,100000000000_Options,True,Mots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RefEdit_T,RefEdit,'Feuil120977X765'!$E$546:$E$565,True,000000000200_Général,True,Matrice fréquence terme :,False,
RefEdit_Labels,RefEdit,'Feuil120977X765'!$D$546:$D$565,True,000000000400_Général,True,,False,
</a:t>
          </a:r>
        </a:p>
      </xdr:txBody>
    </xdr:sp>
    <xdr:clientData/>
  </xdr:oneCellAnchor>
  <xdr:twoCellAnchor editAs="absolute">
    <xdr:from>
      <xdr:col>7</xdr:col>
      <xdr:colOff>527558</xdr:colOff>
      <xdr:row>573</xdr:row>
      <xdr:rowOff>43433</xdr:rowOff>
    </xdr:from>
    <xdr:to>
      <xdr:col>8</xdr:col>
      <xdr:colOff>108458</xdr:colOff>
      <xdr:row>573</xdr:row>
      <xdr:rowOff>386333</xdr:rowOff>
    </xdr:to>
    <xdr:pic macro="AddRemovGrid">
      <xdr:nvPicPr>
        <xdr:cNvPr id="311" name="AD245208"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oneCellAnchor>
    <xdr:from>
      <xdr:col>8</xdr:col>
      <xdr:colOff>12700</xdr:colOff>
      <xdr:row>573</xdr:row>
      <xdr:rowOff>0</xdr:rowOff>
    </xdr:from>
    <xdr:ext cx="6945043" cy="4133439"/>
    <xdr:sp macro="" textlink="">
      <xdr:nvSpPr>
        <xdr:cNvPr id="265" name="TX367703" hidden="1"/>
        <xdr:cNvSpPr txBox="1"/>
      </xdr:nvSpPr>
      <xdr:spPr>
        <a:xfrm>
          <a:off x="7261225" y="110480475"/>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CheckBox_MaxWords,CheckBox,False,True,100000000000_Options,True,Mots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RefEdit_T,RefEdit,'Feuil120977X765'!$E$546:$E$568,True,000000000200_Général,True,Matrice fréquence terme :,False,
RefEdit_Labels,RefEdit,'Feuil120977X765'!$D$546:$D$568,True,000000000400_Général,True,,False,
</a:t>
          </a:r>
        </a:p>
      </xdr:txBody>
    </xdr:sp>
    <xdr:clientData/>
  </xdr:oneCellAnchor>
  <xdr:twoCellAnchor editAs="absolute">
    <xdr:from>
      <xdr:col>7</xdr:col>
      <xdr:colOff>6350</xdr:colOff>
      <xdr:row>573</xdr:row>
      <xdr:rowOff>6350</xdr:rowOff>
    </xdr:from>
    <xdr:to>
      <xdr:col>9</xdr:col>
      <xdr:colOff>306578</xdr:colOff>
      <xdr:row>574</xdr:row>
      <xdr:rowOff>0</xdr:rowOff>
    </xdr:to>
    <xdr:sp macro="" textlink="">
      <xdr:nvSpPr>
        <xdr:cNvPr id="266" name="BK367703"/>
        <xdr:cNvSpPr/>
      </xdr:nvSpPr>
      <xdr:spPr>
        <a:xfrm>
          <a:off x="6492875" y="110486825"/>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7</xdr:col>
      <xdr:colOff>49784</xdr:colOff>
      <xdr:row>573</xdr:row>
      <xdr:rowOff>43433</xdr:rowOff>
    </xdr:from>
    <xdr:to>
      <xdr:col>7</xdr:col>
      <xdr:colOff>392684</xdr:colOff>
      <xdr:row>573</xdr:row>
      <xdr:rowOff>386333</xdr:rowOff>
    </xdr:to>
    <xdr:pic macro="[0]!ReRunXLSTAT">
      <xdr:nvPicPr>
        <xdr:cNvPr id="341" name="BT367703"/>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6309"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573</xdr:row>
      <xdr:rowOff>43433</xdr:rowOff>
    </xdr:from>
    <xdr:to>
      <xdr:col>8</xdr:col>
      <xdr:colOff>108458</xdr:colOff>
      <xdr:row>573</xdr:row>
      <xdr:rowOff>386333</xdr:rowOff>
    </xdr:to>
    <xdr:pic macro="[0]!AddRemovGrid">
      <xdr:nvPicPr>
        <xdr:cNvPr id="342" name="RM367703"/>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4083"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573</xdr:row>
      <xdr:rowOff>43433</xdr:rowOff>
    </xdr:from>
    <xdr:to>
      <xdr:col>8</xdr:col>
      <xdr:colOff>108458</xdr:colOff>
      <xdr:row>573</xdr:row>
      <xdr:rowOff>386333</xdr:rowOff>
    </xdr:to>
    <xdr:pic macro="AddRemovGrid">
      <xdr:nvPicPr>
        <xdr:cNvPr id="343" name="AD367703"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243332</xdr:colOff>
      <xdr:row>573</xdr:row>
      <xdr:rowOff>43433</xdr:rowOff>
    </xdr:from>
    <xdr:to>
      <xdr:col>8</xdr:col>
      <xdr:colOff>586232</xdr:colOff>
      <xdr:row>573</xdr:row>
      <xdr:rowOff>386333</xdr:rowOff>
    </xdr:to>
    <xdr:pic macro="[0]!SendToOfficeLocal">
      <xdr:nvPicPr>
        <xdr:cNvPr id="344" name="WD367703"/>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91857"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677672</xdr:colOff>
      <xdr:row>573</xdr:row>
      <xdr:rowOff>43433</xdr:rowOff>
    </xdr:from>
    <xdr:to>
      <xdr:col>9</xdr:col>
      <xdr:colOff>258572</xdr:colOff>
      <xdr:row>573</xdr:row>
      <xdr:rowOff>386333</xdr:rowOff>
    </xdr:to>
    <xdr:pic macro="[0]!SendToOfficeLocal">
      <xdr:nvPicPr>
        <xdr:cNvPr id="345" name="PT367703"/>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6197"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6</xdr:col>
          <xdr:colOff>762000</xdr:colOff>
          <xdr:row>574</xdr:row>
          <xdr:rowOff>0</xdr:rowOff>
        </xdr:from>
        <xdr:to>
          <xdr:col>8</xdr:col>
          <xdr:colOff>762000</xdr:colOff>
          <xdr:row>574</xdr:row>
          <xdr:rowOff>200025</xdr:rowOff>
        </xdr:to>
        <xdr:sp macro="" textlink="">
          <xdr:nvSpPr>
            <xdr:cNvPr id="2094" name="DD966966" hidden="1">
              <a:extLst>
                <a:ext uri="{63B3BB69-23CF-44E3-9099-C40C66FF867C}">
                  <a14:compatExt spid="_x0000_s20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12700</xdr:colOff>
      <xdr:row>573</xdr:row>
      <xdr:rowOff>0</xdr:rowOff>
    </xdr:from>
    <xdr:ext cx="6945043" cy="4133439"/>
    <xdr:sp macro="" textlink="">
      <xdr:nvSpPr>
        <xdr:cNvPr id="300" name="TX308602" hidden="1"/>
        <xdr:cNvSpPr txBox="1"/>
      </xdr:nvSpPr>
      <xdr:spPr>
        <a:xfrm>
          <a:off x="7261225" y="110480475"/>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CheckBox_MaxWords,CheckBox,False,True,100000000000_Options,True,Mots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RefEdit_T,RefEdit,'Feuil120977X765'!$E$546:$E$568,True,000000000200_Général,True,Matrice fréquence terme :,False,
RefEdit_Labels,RefEdit,'Feuil120977X765'!$D$546:$D$568,True,000000000400_Général,True,,False,
</a:t>
          </a:r>
        </a:p>
      </xdr:txBody>
    </xdr:sp>
    <xdr:clientData/>
  </xdr:oneCellAnchor>
  <xdr:twoCellAnchor editAs="absolute">
    <xdr:from>
      <xdr:col>7</xdr:col>
      <xdr:colOff>6350</xdr:colOff>
      <xdr:row>573</xdr:row>
      <xdr:rowOff>6350</xdr:rowOff>
    </xdr:from>
    <xdr:to>
      <xdr:col>9</xdr:col>
      <xdr:colOff>306578</xdr:colOff>
      <xdr:row>574</xdr:row>
      <xdr:rowOff>0</xdr:rowOff>
    </xdr:to>
    <xdr:sp macro="" textlink="">
      <xdr:nvSpPr>
        <xdr:cNvPr id="301" name="BK308602"/>
        <xdr:cNvSpPr/>
      </xdr:nvSpPr>
      <xdr:spPr>
        <a:xfrm>
          <a:off x="6492875" y="110486825"/>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7</xdr:col>
      <xdr:colOff>49784</xdr:colOff>
      <xdr:row>573</xdr:row>
      <xdr:rowOff>43433</xdr:rowOff>
    </xdr:from>
    <xdr:to>
      <xdr:col>7</xdr:col>
      <xdr:colOff>392684</xdr:colOff>
      <xdr:row>573</xdr:row>
      <xdr:rowOff>386333</xdr:rowOff>
    </xdr:to>
    <xdr:pic macro="[0]!ReRunXLSTAT">
      <xdr:nvPicPr>
        <xdr:cNvPr id="376" name="BT308602"/>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6309"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573</xdr:row>
      <xdr:rowOff>43433</xdr:rowOff>
    </xdr:from>
    <xdr:to>
      <xdr:col>8</xdr:col>
      <xdr:colOff>108458</xdr:colOff>
      <xdr:row>573</xdr:row>
      <xdr:rowOff>386333</xdr:rowOff>
    </xdr:to>
    <xdr:pic macro="[0]!AddRemovGrid">
      <xdr:nvPicPr>
        <xdr:cNvPr id="377" name="RM308602"/>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4083"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573</xdr:row>
      <xdr:rowOff>43433</xdr:rowOff>
    </xdr:from>
    <xdr:to>
      <xdr:col>8</xdr:col>
      <xdr:colOff>108458</xdr:colOff>
      <xdr:row>573</xdr:row>
      <xdr:rowOff>386333</xdr:rowOff>
    </xdr:to>
    <xdr:pic macro="AddRemovGrid">
      <xdr:nvPicPr>
        <xdr:cNvPr id="378" name="AD308602"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243332</xdr:colOff>
      <xdr:row>573</xdr:row>
      <xdr:rowOff>43433</xdr:rowOff>
    </xdr:from>
    <xdr:to>
      <xdr:col>8</xdr:col>
      <xdr:colOff>586232</xdr:colOff>
      <xdr:row>573</xdr:row>
      <xdr:rowOff>386333</xdr:rowOff>
    </xdr:to>
    <xdr:pic macro="[0]!SendToOfficeLocal">
      <xdr:nvPicPr>
        <xdr:cNvPr id="379" name="WD308602"/>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91857"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677672</xdr:colOff>
      <xdr:row>573</xdr:row>
      <xdr:rowOff>43433</xdr:rowOff>
    </xdr:from>
    <xdr:to>
      <xdr:col>9</xdr:col>
      <xdr:colOff>258572</xdr:colOff>
      <xdr:row>573</xdr:row>
      <xdr:rowOff>386333</xdr:rowOff>
    </xdr:to>
    <xdr:pic macro="[0]!SendToOfficeLocal">
      <xdr:nvPicPr>
        <xdr:cNvPr id="380" name="PT308602"/>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6197" y="110523908"/>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7</xdr:col>
      <xdr:colOff>9525</xdr:colOff>
      <xdr:row>579</xdr:row>
      <xdr:rowOff>180975</xdr:rowOff>
    </xdr:from>
    <xdr:to>
      <xdr:col>13</xdr:col>
      <xdr:colOff>517525</xdr:colOff>
      <xdr:row>606</xdr:row>
      <xdr:rowOff>117475</xdr:rowOff>
    </xdr:to>
    <xdr:grpSp>
      <xdr:nvGrpSpPr>
        <xdr:cNvPr id="332" name="Wordcloud_Group1"/>
        <xdr:cNvGrpSpPr/>
      </xdr:nvGrpSpPr>
      <xdr:grpSpPr>
        <a:xfrm>
          <a:off x="6496050" y="112385475"/>
          <a:ext cx="5080000" cy="5080000"/>
          <a:chOff x="6486525" y="112166400"/>
          <a:chExt cx="5080000" cy="5080000"/>
        </a:xfrm>
      </xdr:grpSpPr>
      <xdr:sp macro="" textlink="">
        <xdr:nvSpPr>
          <xdr:cNvPr id="302" name="Wordcloud1"/>
          <xdr:cNvSpPr/>
        </xdr:nvSpPr>
        <xdr:spPr>
          <a:xfrm>
            <a:off x="6486525" y="1121664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04" name="Tag_10001"/>
          <xdr:cNvSpPr txBox="1"/>
        </xdr:nvSpPr>
        <xdr:spPr>
          <a:xfrm>
            <a:off x="7924800" y="114388900"/>
            <a:ext cx="220765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9A59A4"/>
                </a:solidFill>
              </a:rPr>
              <a:t>Etudiant</a:t>
            </a:r>
          </a:p>
        </xdr:txBody>
      </xdr:sp>
      <xdr:sp macro="" textlink="">
        <xdr:nvSpPr>
          <xdr:cNvPr id="305" name="Tag_10002"/>
          <xdr:cNvSpPr txBox="1"/>
        </xdr:nvSpPr>
        <xdr:spPr>
          <a:xfrm>
            <a:off x="8128000" y="115023900"/>
            <a:ext cx="180216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9A59A4"/>
                </a:solidFill>
              </a:rPr>
              <a:t>Auteur</a:t>
            </a:r>
          </a:p>
        </xdr:txBody>
      </xdr:sp>
      <xdr:sp macro="" textlink="">
        <xdr:nvSpPr>
          <xdr:cNvPr id="306" name="Tag_10003"/>
          <xdr:cNvSpPr txBox="1"/>
        </xdr:nvSpPr>
        <xdr:spPr>
          <a:xfrm>
            <a:off x="8267700" y="114020600"/>
            <a:ext cx="1533690"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EF5D65"/>
                </a:solidFill>
              </a:rPr>
              <a:t>Professeur</a:t>
            </a:r>
          </a:p>
        </xdr:txBody>
      </xdr:sp>
      <xdr:sp macro="" textlink="">
        <xdr:nvSpPr>
          <xdr:cNvPr id="307" name="Tag_10004"/>
          <xdr:cNvSpPr txBox="1"/>
        </xdr:nvSpPr>
        <xdr:spPr>
          <a:xfrm>
            <a:off x="10134600" y="113944400"/>
            <a:ext cx="430502" cy="15261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solidFill>
                  <a:srgbClr val="EF5D65"/>
                </a:solidFill>
              </a:rPr>
              <a:t>journaliste</a:t>
            </a:r>
          </a:p>
        </xdr:txBody>
      </xdr:sp>
      <xdr:sp macro="" textlink="">
        <xdr:nvSpPr>
          <xdr:cNvPr id="308" name="Tag_10005"/>
          <xdr:cNvSpPr txBox="1"/>
        </xdr:nvSpPr>
        <xdr:spPr>
          <a:xfrm>
            <a:off x="7810500" y="113639600"/>
            <a:ext cx="1553952"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EF5D65"/>
                </a:solidFill>
              </a:rPr>
              <a:t>Consultant</a:t>
            </a:r>
          </a:p>
        </xdr:txBody>
      </xdr:sp>
      <xdr:sp macro="" textlink="">
        <xdr:nvSpPr>
          <xdr:cNvPr id="314" name="Tag_10006"/>
          <xdr:cNvSpPr txBox="1"/>
        </xdr:nvSpPr>
        <xdr:spPr>
          <a:xfrm>
            <a:off x="7899400" y="115658900"/>
            <a:ext cx="2277418"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EF5D65"/>
                </a:solidFill>
              </a:rPr>
              <a:t>Communication</a:t>
            </a:r>
          </a:p>
        </xdr:txBody>
      </xdr:sp>
      <xdr:sp macro="" textlink="">
        <xdr:nvSpPr>
          <xdr:cNvPr id="315" name="Tag_10007"/>
          <xdr:cNvSpPr txBox="1"/>
        </xdr:nvSpPr>
        <xdr:spPr>
          <a:xfrm>
            <a:off x="8039100" y="113271300"/>
            <a:ext cx="1982209"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EF5D65"/>
                </a:solidFill>
              </a:rPr>
              <a:t>Aide-soignant</a:t>
            </a:r>
          </a:p>
        </xdr:txBody>
      </xdr:sp>
      <xdr:sp macro="" textlink="">
        <xdr:nvSpPr>
          <xdr:cNvPr id="316" name="Tag_10008"/>
          <xdr:cNvSpPr txBox="1"/>
        </xdr:nvSpPr>
        <xdr:spPr>
          <a:xfrm>
            <a:off x="7835900" y="114528600"/>
            <a:ext cx="78291" cy="27584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0EC1CE"/>
                </a:solidFill>
              </a:rPr>
              <a:t>Rédactrice</a:t>
            </a:r>
          </a:p>
        </xdr:txBody>
      </xdr:sp>
      <xdr:sp macro="" textlink="">
        <xdr:nvSpPr>
          <xdr:cNvPr id="317" name="Tag_10009"/>
          <xdr:cNvSpPr txBox="1"/>
        </xdr:nvSpPr>
        <xdr:spPr>
          <a:xfrm>
            <a:off x="7747000" y="115023900"/>
            <a:ext cx="33842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Photographe</a:t>
            </a:r>
          </a:p>
        </xdr:txBody>
      </xdr:sp>
      <xdr:sp macro="" textlink="">
        <xdr:nvSpPr>
          <xdr:cNvPr id="318" name="Tag_10010"/>
          <xdr:cNvSpPr txBox="1"/>
        </xdr:nvSpPr>
        <xdr:spPr>
          <a:xfrm>
            <a:off x="7950200" y="114020600"/>
            <a:ext cx="23564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Musicien</a:t>
            </a:r>
          </a:p>
        </xdr:txBody>
      </xdr:sp>
      <xdr:sp macro="" textlink="">
        <xdr:nvSpPr>
          <xdr:cNvPr id="319" name="Tag_10011"/>
          <xdr:cNvSpPr txBox="1"/>
        </xdr:nvSpPr>
        <xdr:spPr>
          <a:xfrm>
            <a:off x="9575800" y="113715800"/>
            <a:ext cx="24359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Jeu vidéo</a:t>
            </a:r>
          </a:p>
        </xdr:txBody>
      </xdr:sp>
      <xdr:sp macro="" textlink="">
        <xdr:nvSpPr>
          <xdr:cNvPr id="320" name="Tag_10012"/>
          <xdr:cNvSpPr txBox="1"/>
        </xdr:nvSpPr>
        <xdr:spPr>
          <a:xfrm>
            <a:off x="7759700" y="114173000"/>
            <a:ext cx="78291" cy="8393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0EC1CE"/>
                </a:solidFill>
              </a:rPr>
              <a:t>Ingénieur industrie électornique</a:t>
            </a:r>
          </a:p>
        </xdr:txBody>
      </xdr:sp>
      <xdr:sp macro="" textlink="">
        <xdr:nvSpPr>
          <xdr:cNvPr id="321" name="Tag_10013"/>
          <xdr:cNvSpPr txBox="1"/>
        </xdr:nvSpPr>
        <xdr:spPr>
          <a:xfrm>
            <a:off x="9613900" y="113868200"/>
            <a:ext cx="66576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Ingénieur environnement</a:t>
            </a:r>
          </a:p>
        </xdr:txBody>
      </xdr:sp>
      <xdr:sp macro="" textlink="">
        <xdr:nvSpPr>
          <xdr:cNvPr id="322" name="Tag_10014"/>
          <xdr:cNvSpPr txBox="1"/>
        </xdr:nvSpPr>
        <xdr:spPr>
          <a:xfrm>
            <a:off x="7772400" y="115150900"/>
            <a:ext cx="2482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Ingénieur</a:t>
            </a:r>
          </a:p>
        </xdr:txBody>
      </xdr:sp>
      <xdr:sp macro="" textlink="">
        <xdr:nvSpPr>
          <xdr:cNvPr id="323" name="Tag_10015"/>
          <xdr:cNvSpPr txBox="1"/>
        </xdr:nvSpPr>
        <xdr:spPr>
          <a:xfrm>
            <a:off x="9436100" y="113626900"/>
            <a:ext cx="43909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Etudiant Histoire</a:t>
            </a:r>
          </a:p>
        </xdr:txBody>
      </xdr:sp>
      <xdr:sp macro="" textlink="">
        <xdr:nvSpPr>
          <xdr:cNvPr id="324" name="Tag_10016"/>
          <xdr:cNvSpPr txBox="1"/>
        </xdr:nvSpPr>
        <xdr:spPr>
          <a:xfrm>
            <a:off x="10058400" y="115150900"/>
            <a:ext cx="78291" cy="3668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0EC1CE"/>
                </a:solidFill>
              </a:rPr>
              <a:t>Etudiant Droit</a:t>
            </a:r>
          </a:p>
        </xdr:txBody>
      </xdr:sp>
      <xdr:sp macro="" textlink="">
        <xdr:nvSpPr>
          <xdr:cNvPr id="325" name="Tag_10017"/>
          <xdr:cNvSpPr txBox="1"/>
        </xdr:nvSpPr>
        <xdr:spPr>
          <a:xfrm>
            <a:off x="7696200" y="114096800"/>
            <a:ext cx="51244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Etudiant Science Po</a:t>
            </a:r>
          </a:p>
        </xdr:txBody>
      </xdr:sp>
      <xdr:sp macro="" textlink="">
        <xdr:nvSpPr>
          <xdr:cNvPr id="326" name="Tag_10018"/>
          <xdr:cNvSpPr txBox="1"/>
        </xdr:nvSpPr>
        <xdr:spPr>
          <a:xfrm>
            <a:off x="7759700" y="115239800"/>
            <a:ext cx="3503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Entrepreneur</a:t>
            </a:r>
          </a:p>
        </xdr:txBody>
      </xdr:sp>
      <xdr:sp macro="" textlink="">
        <xdr:nvSpPr>
          <xdr:cNvPr id="327" name="Tag_10019"/>
          <xdr:cNvSpPr txBox="1"/>
        </xdr:nvSpPr>
        <xdr:spPr>
          <a:xfrm>
            <a:off x="9563100" y="113792000"/>
            <a:ext cx="65158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Directeur agence digitale</a:t>
            </a:r>
          </a:p>
        </xdr:txBody>
      </xdr:sp>
      <xdr:sp macro="" textlink="">
        <xdr:nvSpPr>
          <xdr:cNvPr id="328" name="Tag_10020"/>
          <xdr:cNvSpPr txBox="1"/>
        </xdr:nvSpPr>
        <xdr:spPr>
          <a:xfrm>
            <a:off x="7683500" y="114477800"/>
            <a:ext cx="78291" cy="46198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0EC1CE"/>
                </a:solidFill>
              </a:rPr>
              <a:t>Développeur web</a:t>
            </a:r>
          </a:p>
        </xdr:txBody>
      </xdr:sp>
      <xdr:sp macro="" textlink="">
        <xdr:nvSpPr>
          <xdr:cNvPr id="329" name="Tag_10021"/>
          <xdr:cNvSpPr txBox="1"/>
        </xdr:nvSpPr>
        <xdr:spPr>
          <a:xfrm>
            <a:off x="7708900" y="115328700"/>
            <a:ext cx="3948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Cherf de projet</a:t>
            </a:r>
          </a:p>
        </xdr:txBody>
      </xdr:sp>
      <xdr:sp macro="" textlink="">
        <xdr:nvSpPr>
          <xdr:cNvPr id="330" name="Tag_10022"/>
          <xdr:cNvSpPr txBox="1"/>
        </xdr:nvSpPr>
        <xdr:spPr>
          <a:xfrm>
            <a:off x="8750300" y="116014500"/>
            <a:ext cx="56323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Chercheur Science po</a:t>
            </a:r>
          </a:p>
        </xdr:txBody>
      </xdr:sp>
      <xdr:sp macro="" textlink="">
        <xdr:nvSpPr>
          <xdr:cNvPr id="331" name="Tag_10023"/>
          <xdr:cNvSpPr txBox="1"/>
        </xdr:nvSpPr>
        <xdr:spPr>
          <a:xfrm>
            <a:off x="7670800" y="115392200"/>
            <a:ext cx="45076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EC1CE"/>
                </a:solidFill>
              </a:rPr>
              <a:t>Chef d'entreprise</a:t>
            </a:r>
          </a:p>
        </xdr:txBody>
      </xdr:sp>
    </xdr:grpSp>
    <xdr:clientData/>
  </xdr:twoCellAnchor>
  <mc:AlternateContent xmlns:mc="http://schemas.openxmlformats.org/markup-compatibility/2006">
    <mc:Choice xmlns:a14="http://schemas.microsoft.com/office/drawing/2010/main" Requires="a14">
      <xdr:twoCellAnchor editAs="oneCell">
        <xdr:from>
          <xdr:col>6</xdr:col>
          <xdr:colOff>762000</xdr:colOff>
          <xdr:row>574</xdr:row>
          <xdr:rowOff>0</xdr:rowOff>
        </xdr:from>
        <xdr:to>
          <xdr:col>8</xdr:col>
          <xdr:colOff>762000</xdr:colOff>
          <xdr:row>574</xdr:row>
          <xdr:rowOff>200025</xdr:rowOff>
        </xdr:to>
        <xdr:sp macro="" textlink="">
          <xdr:nvSpPr>
            <xdr:cNvPr id="2095" name="DD614687" hidden="1">
              <a:extLst>
                <a:ext uri="{63B3BB69-23CF-44E3-9099-C40C66FF867C}">
                  <a14:compatExt spid="_x0000_s20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574</xdr:row>
      <xdr:rowOff>0</xdr:rowOff>
    </xdr:from>
    <xdr:ext cx="6957739" cy="4133439"/>
    <xdr:sp macro="" textlink="">
      <xdr:nvSpPr>
        <xdr:cNvPr id="335" name="TX723800" hidden="1"/>
        <xdr:cNvSpPr txBox="1"/>
      </xdr:nvSpPr>
      <xdr:spPr>
        <a:xfrm>
          <a:off x="2689225" y="1109091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RefEdit_T,RefEdit,'Feuil120977X765'!$C$546:$C$564,True,000000000200_Général,True,Matrice fréquence terme :,False,
RefEdit_Labels,RefEdit,'Feuil120977X765'!$B$546:$B$564,True,000000000400_Général,True,,False,
</a:t>
          </a:r>
        </a:p>
      </xdr:txBody>
    </xdr:sp>
    <xdr:clientData/>
  </xdr:oneCellAnchor>
  <xdr:twoCellAnchor editAs="absolute">
    <xdr:from>
      <xdr:col>1</xdr:col>
      <xdr:colOff>6350</xdr:colOff>
      <xdr:row>574</xdr:row>
      <xdr:rowOff>6350</xdr:rowOff>
    </xdr:from>
    <xdr:to>
      <xdr:col>1</xdr:col>
      <xdr:colOff>1830578</xdr:colOff>
      <xdr:row>575</xdr:row>
      <xdr:rowOff>0</xdr:rowOff>
    </xdr:to>
    <xdr:sp macro="" textlink="">
      <xdr:nvSpPr>
        <xdr:cNvPr id="336" name="BK723800"/>
        <xdr:cNvSpPr/>
      </xdr:nvSpPr>
      <xdr:spPr>
        <a:xfrm>
          <a:off x="768350" y="1109154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574</xdr:row>
      <xdr:rowOff>43433</xdr:rowOff>
    </xdr:from>
    <xdr:to>
      <xdr:col>1</xdr:col>
      <xdr:colOff>392684</xdr:colOff>
      <xdr:row>574</xdr:row>
      <xdr:rowOff>386333</xdr:rowOff>
    </xdr:to>
    <xdr:pic macro="[0]!ReRunXLSTAT">
      <xdr:nvPicPr>
        <xdr:cNvPr id="411" name="BT723800"/>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0]!AddRemovGrid">
      <xdr:nvPicPr>
        <xdr:cNvPr id="412" name="RM723800"/>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AddRemovGrid">
      <xdr:nvPicPr>
        <xdr:cNvPr id="413" name="AD723800"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574</xdr:row>
      <xdr:rowOff>43433</xdr:rowOff>
    </xdr:from>
    <xdr:to>
      <xdr:col>1</xdr:col>
      <xdr:colOff>1348232</xdr:colOff>
      <xdr:row>574</xdr:row>
      <xdr:rowOff>386333</xdr:rowOff>
    </xdr:to>
    <xdr:pic macro="[0]!SendToOfficeLocal">
      <xdr:nvPicPr>
        <xdr:cNvPr id="414" name="WD723800"/>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574</xdr:row>
      <xdr:rowOff>43433</xdr:rowOff>
    </xdr:from>
    <xdr:to>
      <xdr:col>1</xdr:col>
      <xdr:colOff>1782572</xdr:colOff>
      <xdr:row>574</xdr:row>
      <xdr:rowOff>386333</xdr:rowOff>
    </xdr:to>
    <xdr:pic macro="[0]!SendToOfficeLocal">
      <xdr:nvPicPr>
        <xdr:cNvPr id="415" name="PT723800"/>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0</xdr:col>
          <xdr:colOff>762000</xdr:colOff>
          <xdr:row>575</xdr:row>
          <xdr:rowOff>0</xdr:rowOff>
        </xdr:from>
        <xdr:to>
          <xdr:col>2</xdr:col>
          <xdr:colOff>0</xdr:colOff>
          <xdr:row>575</xdr:row>
          <xdr:rowOff>200025</xdr:rowOff>
        </xdr:to>
        <xdr:sp macro="" textlink="">
          <xdr:nvSpPr>
            <xdr:cNvPr id="2096" name="DD770412" hidden="1">
              <a:extLst>
                <a:ext uri="{63B3BB69-23CF-44E3-9099-C40C66FF867C}">
                  <a14:compatExt spid="_x0000_s2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574</xdr:row>
      <xdr:rowOff>0</xdr:rowOff>
    </xdr:from>
    <xdr:ext cx="6957739" cy="4133439"/>
    <xdr:sp macro="" textlink="">
      <xdr:nvSpPr>
        <xdr:cNvPr id="366" name="TX522178" hidden="1"/>
        <xdr:cNvSpPr txBox="1"/>
      </xdr:nvSpPr>
      <xdr:spPr>
        <a:xfrm>
          <a:off x="2689225" y="1109091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RefEdit_T,RefEdit,'Feuil120977X765'!$C$546:$C$564,True,000000000200_Général,True,Matrice fréquence terme :,False,
RefEdit_Labels,RefEdit,'Feuil120977X765'!$B$546:$B$564,True,000000000400_Général,True,,False,
</a:t>
          </a:r>
        </a:p>
      </xdr:txBody>
    </xdr:sp>
    <xdr:clientData/>
  </xdr:oneCellAnchor>
  <xdr:twoCellAnchor editAs="absolute">
    <xdr:from>
      <xdr:col>1</xdr:col>
      <xdr:colOff>6350</xdr:colOff>
      <xdr:row>574</xdr:row>
      <xdr:rowOff>6350</xdr:rowOff>
    </xdr:from>
    <xdr:to>
      <xdr:col>1</xdr:col>
      <xdr:colOff>1830578</xdr:colOff>
      <xdr:row>575</xdr:row>
      <xdr:rowOff>0</xdr:rowOff>
    </xdr:to>
    <xdr:sp macro="" textlink="">
      <xdr:nvSpPr>
        <xdr:cNvPr id="367" name="BK522178"/>
        <xdr:cNvSpPr/>
      </xdr:nvSpPr>
      <xdr:spPr>
        <a:xfrm>
          <a:off x="768350" y="1109154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574</xdr:row>
      <xdr:rowOff>43433</xdr:rowOff>
    </xdr:from>
    <xdr:to>
      <xdr:col>1</xdr:col>
      <xdr:colOff>392684</xdr:colOff>
      <xdr:row>574</xdr:row>
      <xdr:rowOff>386333</xdr:rowOff>
    </xdr:to>
    <xdr:pic macro="[0]!ReRunXLSTAT">
      <xdr:nvPicPr>
        <xdr:cNvPr id="442" name="BT522178"/>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0]!AddRemovGrid">
      <xdr:nvPicPr>
        <xdr:cNvPr id="443" name="RM522178"/>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AddRemovGrid">
      <xdr:nvPicPr>
        <xdr:cNvPr id="444" name="AD522178"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574</xdr:row>
      <xdr:rowOff>43433</xdr:rowOff>
    </xdr:from>
    <xdr:to>
      <xdr:col>1</xdr:col>
      <xdr:colOff>1348232</xdr:colOff>
      <xdr:row>574</xdr:row>
      <xdr:rowOff>386333</xdr:rowOff>
    </xdr:to>
    <xdr:pic macro="[0]!SendToOfficeLocal">
      <xdr:nvPicPr>
        <xdr:cNvPr id="445" name="WD522178"/>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574</xdr:row>
      <xdr:rowOff>43433</xdr:rowOff>
    </xdr:from>
    <xdr:to>
      <xdr:col>1</xdr:col>
      <xdr:colOff>1782572</xdr:colOff>
      <xdr:row>574</xdr:row>
      <xdr:rowOff>386333</xdr:rowOff>
    </xdr:to>
    <xdr:pic macro="[0]!SendToOfficeLocal">
      <xdr:nvPicPr>
        <xdr:cNvPr id="446" name="PT522178"/>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0</xdr:col>
          <xdr:colOff>762000</xdr:colOff>
          <xdr:row>575</xdr:row>
          <xdr:rowOff>0</xdr:rowOff>
        </xdr:from>
        <xdr:to>
          <xdr:col>2</xdr:col>
          <xdr:colOff>0</xdr:colOff>
          <xdr:row>575</xdr:row>
          <xdr:rowOff>200025</xdr:rowOff>
        </xdr:to>
        <xdr:sp macro="" textlink="">
          <xdr:nvSpPr>
            <xdr:cNvPr id="2097" name="DD441234" hidden="1">
              <a:extLst>
                <a:ext uri="{63B3BB69-23CF-44E3-9099-C40C66FF867C}">
                  <a14:compatExt spid="_x0000_s2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574</xdr:row>
      <xdr:rowOff>0</xdr:rowOff>
    </xdr:from>
    <xdr:ext cx="6957739" cy="4133439"/>
    <xdr:sp macro="" textlink="">
      <xdr:nvSpPr>
        <xdr:cNvPr id="397" name="TX373546" hidden="1"/>
        <xdr:cNvSpPr txBox="1"/>
      </xdr:nvSpPr>
      <xdr:spPr>
        <a:xfrm>
          <a:off x="2689225" y="1109091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RefEdit_T,RefEdit,'Feuil120977X765'!$C$546:$C$564,True,000000000200_Général,True,Matrice fréquence terme :,False,
RefEdit_Labels,RefEdit,'Feuil120977X765'!$B$546:$B$564,True,000000000400_Général,True,,False,
</a:t>
          </a:r>
        </a:p>
      </xdr:txBody>
    </xdr:sp>
    <xdr:clientData/>
  </xdr:oneCellAnchor>
  <xdr:twoCellAnchor editAs="absolute">
    <xdr:from>
      <xdr:col>1</xdr:col>
      <xdr:colOff>6350</xdr:colOff>
      <xdr:row>574</xdr:row>
      <xdr:rowOff>6350</xdr:rowOff>
    </xdr:from>
    <xdr:to>
      <xdr:col>1</xdr:col>
      <xdr:colOff>1830578</xdr:colOff>
      <xdr:row>575</xdr:row>
      <xdr:rowOff>0</xdr:rowOff>
    </xdr:to>
    <xdr:sp macro="" textlink="">
      <xdr:nvSpPr>
        <xdr:cNvPr id="398" name="BK373546"/>
        <xdr:cNvSpPr/>
      </xdr:nvSpPr>
      <xdr:spPr>
        <a:xfrm>
          <a:off x="768350" y="1109154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574</xdr:row>
      <xdr:rowOff>43433</xdr:rowOff>
    </xdr:from>
    <xdr:to>
      <xdr:col>1</xdr:col>
      <xdr:colOff>392684</xdr:colOff>
      <xdr:row>574</xdr:row>
      <xdr:rowOff>386333</xdr:rowOff>
    </xdr:to>
    <xdr:pic macro="[0]!ReRunXLSTAT">
      <xdr:nvPicPr>
        <xdr:cNvPr id="473" name="BT373546"/>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0]!AddRemovGrid">
      <xdr:nvPicPr>
        <xdr:cNvPr id="474" name="RM37354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AddRemovGrid">
      <xdr:nvPicPr>
        <xdr:cNvPr id="475" name="AD373546"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574</xdr:row>
      <xdr:rowOff>43433</xdr:rowOff>
    </xdr:from>
    <xdr:to>
      <xdr:col>1</xdr:col>
      <xdr:colOff>1348232</xdr:colOff>
      <xdr:row>574</xdr:row>
      <xdr:rowOff>386333</xdr:rowOff>
    </xdr:to>
    <xdr:pic macro="[0]!SendToOfficeLocal">
      <xdr:nvPicPr>
        <xdr:cNvPr id="476" name="WD373546"/>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574</xdr:row>
      <xdr:rowOff>43433</xdr:rowOff>
    </xdr:from>
    <xdr:to>
      <xdr:col>1</xdr:col>
      <xdr:colOff>1782572</xdr:colOff>
      <xdr:row>574</xdr:row>
      <xdr:rowOff>386333</xdr:rowOff>
    </xdr:to>
    <xdr:pic macro="[0]!SendToOfficeLocal">
      <xdr:nvPicPr>
        <xdr:cNvPr id="477" name="PT373546"/>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0</xdr:col>
          <xdr:colOff>762000</xdr:colOff>
          <xdr:row>575</xdr:row>
          <xdr:rowOff>0</xdr:rowOff>
        </xdr:from>
        <xdr:to>
          <xdr:col>2</xdr:col>
          <xdr:colOff>0</xdr:colOff>
          <xdr:row>575</xdr:row>
          <xdr:rowOff>200025</xdr:rowOff>
        </xdr:to>
        <xdr:sp macro="" textlink="">
          <xdr:nvSpPr>
            <xdr:cNvPr id="2098" name="DD428351" hidden="1">
              <a:extLst>
                <a:ext uri="{63B3BB69-23CF-44E3-9099-C40C66FF867C}">
                  <a14:compatExt spid="_x0000_s20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574</xdr:row>
      <xdr:rowOff>0</xdr:rowOff>
    </xdr:from>
    <xdr:ext cx="6957739" cy="4133439"/>
    <xdr:sp macro="" textlink="">
      <xdr:nvSpPr>
        <xdr:cNvPr id="428" name="TX267100" hidden="1"/>
        <xdr:cNvSpPr txBox="1"/>
      </xdr:nvSpPr>
      <xdr:spPr>
        <a:xfrm>
          <a:off x="2689225" y="1109091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RefEdit_R,RefEdit,'Feuil120977X765'!$B$569,True,000000000101_Général,True,Plage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RefEdit_T,RefEdit,'Feuil120977X765'!$C$546:$C$564,True,000000000200_Général,True,Matrice fréquence terme :,False,
RefEdit_Labels,RefEdit,'Feuil120977X765'!$B$546:$B$564,True,000000000400_Général,True,,False,
</a:t>
          </a:r>
        </a:p>
      </xdr:txBody>
    </xdr:sp>
    <xdr:clientData/>
  </xdr:oneCellAnchor>
  <xdr:twoCellAnchor editAs="absolute">
    <xdr:from>
      <xdr:col>1</xdr:col>
      <xdr:colOff>6350</xdr:colOff>
      <xdr:row>574</xdr:row>
      <xdr:rowOff>6350</xdr:rowOff>
    </xdr:from>
    <xdr:to>
      <xdr:col>1</xdr:col>
      <xdr:colOff>1830578</xdr:colOff>
      <xdr:row>575</xdr:row>
      <xdr:rowOff>0</xdr:rowOff>
    </xdr:to>
    <xdr:sp macro="" textlink="">
      <xdr:nvSpPr>
        <xdr:cNvPr id="429" name="BK267100"/>
        <xdr:cNvSpPr/>
      </xdr:nvSpPr>
      <xdr:spPr>
        <a:xfrm>
          <a:off x="768350" y="1109154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574</xdr:row>
      <xdr:rowOff>43433</xdr:rowOff>
    </xdr:from>
    <xdr:to>
      <xdr:col>1</xdr:col>
      <xdr:colOff>392684</xdr:colOff>
      <xdr:row>574</xdr:row>
      <xdr:rowOff>386333</xdr:rowOff>
    </xdr:to>
    <xdr:pic macro="[0]!ReRunXLSTAT">
      <xdr:nvPicPr>
        <xdr:cNvPr id="504" name="BT267100"/>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0]!AddRemovGrid">
      <xdr:nvPicPr>
        <xdr:cNvPr id="505" name="RM267100"/>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574</xdr:row>
      <xdr:rowOff>43433</xdr:rowOff>
    </xdr:from>
    <xdr:to>
      <xdr:col>1</xdr:col>
      <xdr:colOff>870458</xdr:colOff>
      <xdr:row>574</xdr:row>
      <xdr:rowOff>386333</xdr:rowOff>
    </xdr:to>
    <xdr:pic macro="AddRemovGrid">
      <xdr:nvPicPr>
        <xdr:cNvPr id="506" name="AD267100"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574</xdr:row>
      <xdr:rowOff>43433</xdr:rowOff>
    </xdr:from>
    <xdr:to>
      <xdr:col>1</xdr:col>
      <xdr:colOff>1348232</xdr:colOff>
      <xdr:row>574</xdr:row>
      <xdr:rowOff>386333</xdr:rowOff>
    </xdr:to>
    <xdr:pic macro="[0]!SendToOfficeLocal">
      <xdr:nvPicPr>
        <xdr:cNvPr id="507" name="WD267100"/>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574</xdr:row>
      <xdr:rowOff>43433</xdr:rowOff>
    </xdr:from>
    <xdr:to>
      <xdr:col>1</xdr:col>
      <xdr:colOff>1782572</xdr:colOff>
      <xdr:row>574</xdr:row>
      <xdr:rowOff>386333</xdr:rowOff>
    </xdr:to>
    <xdr:pic macro="[0]!SendToOfficeLocal">
      <xdr:nvPicPr>
        <xdr:cNvPr id="508" name="PT267100"/>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109525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1</xdr:col>
      <xdr:colOff>0</xdr:colOff>
      <xdr:row>580</xdr:row>
      <xdr:rowOff>0</xdr:rowOff>
    </xdr:from>
    <xdr:to>
      <xdr:col>6</xdr:col>
      <xdr:colOff>117475</xdr:colOff>
      <xdr:row>606</xdr:row>
      <xdr:rowOff>127000</xdr:rowOff>
    </xdr:to>
    <xdr:grpSp>
      <xdr:nvGrpSpPr>
        <xdr:cNvPr id="456" name="Wordcloud_Group1"/>
        <xdr:cNvGrpSpPr/>
      </xdr:nvGrpSpPr>
      <xdr:grpSpPr>
        <a:xfrm>
          <a:off x="762000" y="112395000"/>
          <a:ext cx="5080000" cy="5080000"/>
          <a:chOff x="762000" y="112375950"/>
          <a:chExt cx="5080000" cy="5080000"/>
        </a:xfrm>
      </xdr:grpSpPr>
      <xdr:sp macro="" textlink="">
        <xdr:nvSpPr>
          <xdr:cNvPr id="430" name="Wordcloud1"/>
          <xdr:cNvSpPr/>
        </xdr:nvSpPr>
        <xdr:spPr>
          <a:xfrm>
            <a:off x="762000" y="1123759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32" name="Tag_10001"/>
          <xdr:cNvSpPr txBox="1"/>
        </xdr:nvSpPr>
        <xdr:spPr>
          <a:xfrm>
            <a:off x="1854200" y="114592100"/>
            <a:ext cx="2892971"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C8564F"/>
                </a:solidFill>
              </a:rPr>
              <a:t>Agriculteur</a:t>
            </a:r>
          </a:p>
        </xdr:txBody>
      </xdr:sp>
      <xdr:sp macro="" textlink="">
        <xdr:nvSpPr>
          <xdr:cNvPr id="433" name="Tag_10002"/>
          <xdr:cNvSpPr txBox="1"/>
        </xdr:nvSpPr>
        <xdr:spPr>
          <a:xfrm>
            <a:off x="2895600" y="115227100"/>
            <a:ext cx="827599" cy="12208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80">
                <a:solidFill>
                  <a:srgbClr val="8473C0"/>
                </a:solidFill>
              </a:rPr>
              <a:t>Ingénieur agronome</a:t>
            </a:r>
          </a:p>
        </xdr:txBody>
      </xdr:sp>
      <xdr:sp macro="" textlink="">
        <xdr:nvSpPr>
          <xdr:cNvPr id="434" name="Tag_10003"/>
          <xdr:cNvSpPr txBox="1"/>
        </xdr:nvSpPr>
        <xdr:spPr>
          <a:xfrm>
            <a:off x="3111500" y="114503200"/>
            <a:ext cx="392672"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solidFill>
                  <a:srgbClr val="8473C0"/>
                </a:solidFill>
              </a:rPr>
              <a:t>Scientifique</a:t>
            </a:r>
          </a:p>
        </xdr:txBody>
      </xdr:sp>
      <xdr:sp macro="" textlink="">
        <xdr:nvSpPr>
          <xdr:cNvPr id="435" name="Tag_10004"/>
          <xdr:cNvSpPr txBox="1"/>
        </xdr:nvSpPr>
        <xdr:spPr>
          <a:xfrm>
            <a:off x="3022600" y="113804700"/>
            <a:ext cx="100220" cy="7738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40">
                <a:solidFill>
                  <a:srgbClr val="8473C0"/>
                </a:solidFill>
              </a:rPr>
              <a:t>Ingénieur informatique</a:t>
            </a:r>
          </a:p>
        </xdr:txBody>
      </xdr:sp>
      <xdr:sp macro="" textlink="">
        <xdr:nvSpPr>
          <xdr:cNvPr id="436" name="Tag_10005"/>
          <xdr:cNvSpPr txBox="1"/>
        </xdr:nvSpPr>
        <xdr:spPr>
          <a:xfrm>
            <a:off x="2921000" y="115443000"/>
            <a:ext cx="577209"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solidFill>
                  <a:srgbClr val="8473C0"/>
                </a:solidFill>
              </a:rPr>
              <a:t>Chef d'entreprise</a:t>
            </a:r>
          </a:p>
        </xdr:txBody>
      </xdr:sp>
      <xdr:sp macro="" textlink="">
        <xdr:nvSpPr>
          <xdr:cNvPr id="437" name="Tag_10006"/>
          <xdr:cNvSpPr txBox="1"/>
        </xdr:nvSpPr>
        <xdr:spPr>
          <a:xfrm>
            <a:off x="3238500" y="114300000"/>
            <a:ext cx="326884" cy="10022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40">
                <a:solidFill>
                  <a:srgbClr val="8473C0"/>
                </a:solidFill>
              </a:rPr>
              <a:t>Biologiste</a:t>
            </a:r>
          </a:p>
        </xdr:txBody>
      </xdr:sp>
      <xdr:sp macro="" textlink="">
        <xdr:nvSpPr>
          <xdr:cNvPr id="438" name="Tag_10007"/>
          <xdr:cNvSpPr txBox="1"/>
        </xdr:nvSpPr>
        <xdr:spPr>
          <a:xfrm>
            <a:off x="3467100" y="114388900"/>
            <a:ext cx="27456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Recherche</a:t>
            </a:r>
          </a:p>
        </xdr:txBody>
      </xdr:sp>
      <xdr:sp macro="" textlink="">
        <xdr:nvSpPr>
          <xdr:cNvPr id="439" name="Tag_10008"/>
          <xdr:cNvSpPr txBox="1"/>
        </xdr:nvSpPr>
        <xdr:spPr>
          <a:xfrm>
            <a:off x="2933700" y="114312700"/>
            <a:ext cx="78291" cy="27206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8473C0"/>
                </a:solidFill>
              </a:rPr>
              <a:t>Paysagiste</a:t>
            </a:r>
          </a:p>
        </xdr:txBody>
      </xdr:sp>
      <xdr:sp macro="" textlink="">
        <xdr:nvSpPr>
          <xdr:cNvPr id="440" name="Tag_10009"/>
          <xdr:cNvSpPr txBox="1"/>
        </xdr:nvSpPr>
        <xdr:spPr>
          <a:xfrm>
            <a:off x="2565400" y="115354100"/>
            <a:ext cx="79900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Manager transfert technologie</a:t>
            </a:r>
          </a:p>
        </xdr:txBody>
      </xdr:sp>
      <xdr:sp macro="" textlink="">
        <xdr:nvSpPr>
          <xdr:cNvPr id="441" name="Tag_10010"/>
          <xdr:cNvSpPr txBox="1"/>
        </xdr:nvSpPr>
        <xdr:spPr>
          <a:xfrm>
            <a:off x="3390900" y="115328700"/>
            <a:ext cx="58875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Maitre de conférences</a:t>
            </a:r>
          </a:p>
        </xdr:txBody>
      </xdr:sp>
      <xdr:sp macro="" textlink="">
        <xdr:nvSpPr>
          <xdr:cNvPr id="447" name="Tag_10011"/>
          <xdr:cNvSpPr txBox="1"/>
        </xdr:nvSpPr>
        <xdr:spPr>
          <a:xfrm>
            <a:off x="3517900" y="115404900"/>
            <a:ext cx="11362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Kiné</a:t>
            </a:r>
          </a:p>
        </xdr:txBody>
      </xdr:sp>
      <xdr:sp macro="" textlink="">
        <xdr:nvSpPr>
          <xdr:cNvPr id="448" name="Tag_10012"/>
          <xdr:cNvSpPr txBox="1"/>
        </xdr:nvSpPr>
        <xdr:spPr>
          <a:xfrm>
            <a:off x="3149600" y="114198400"/>
            <a:ext cx="78291" cy="28251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8473C0"/>
                </a:solidFill>
              </a:rPr>
              <a:t>Journaliste</a:t>
            </a:r>
          </a:p>
        </xdr:txBody>
      </xdr:sp>
      <xdr:sp macro="" textlink="">
        <xdr:nvSpPr>
          <xdr:cNvPr id="449" name="Tag_10013"/>
          <xdr:cNvSpPr txBox="1"/>
        </xdr:nvSpPr>
        <xdr:spPr>
          <a:xfrm>
            <a:off x="3619500" y="114503200"/>
            <a:ext cx="24827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Ingénieur</a:t>
            </a:r>
          </a:p>
        </xdr:txBody>
      </xdr:sp>
      <xdr:sp macro="" textlink="">
        <xdr:nvSpPr>
          <xdr:cNvPr id="450" name="Tag_10014"/>
          <xdr:cNvSpPr txBox="1"/>
        </xdr:nvSpPr>
        <xdr:spPr>
          <a:xfrm>
            <a:off x="2857500" y="115519200"/>
            <a:ext cx="90531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Expert en ingénierie de production</a:t>
            </a:r>
          </a:p>
        </xdr:txBody>
      </xdr:sp>
      <xdr:sp macro="" textlink="">
        <xdr:nvSpPr>
          <xdr:cNvPr id="451" name="Tag_10015"/>
          <xdr:cNvSpPr txBox="1"/>
        </xdr:nvSpPr>
        <xdr:spPr>
          <a:xfrm>
            <a:off x="3213100" y="114223800"/>
            <a:ext cx="57656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Etudiant informatique</a:t>
            </a:r>
          </a:p>
        </xdr:txBody>
      </xdr:sp>
      <xdr:sp macro="" textlink="">
        <xdr:nvSpPr>
          <xdr:cNvPr id="452" name="Tag_10016"/>
          <xdr:cNvSpPr txBox="1"/>
        </xdr:nvSpPr>
        <xdr:spPr>
          <a:xfrm>
            <a:off x="2857500" y="113944400"/>
            <a:ext cx="78291" cy="6295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8473C0"/>
                </a:solidFill>
              </a:rPr>
              <a:t>Consultant indépendant</a:t>
            </a:r>
          </a:p>
        </xdr:txBody>
      </xdr:sp>
      <xdr:sp macro="" textlink="">
        <xdr:nvSpPr>
          <xdr:cNvPr id="453" name="Tag_10017"/>
          <xdr:cNvSpPr txBox="1"/>
        </xdr:nvSpPr>
        <xdr:spPr>
          <a:xfrm>
            <a:off x="2730500" y="115582700"/>
            <a:ext cx="80970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Biologiste moléculaire au CNRS</a:t>
            </a:r>
          </a:p>
        </xdr:txBody>
      </xdr:sp>
      <xdr:sp macro="" textlink="">
        <xdr:nvSpPr>
          <xdr:cNvPr id="454" name="Tag_10018"/>
          <xdr:cNvSpPr txBox="1"/>
        </xdr:nvSpPr>
        <xdr:spPr>
          <a:xfrm>
            <a:off x="2451100" y="115227100"/>
            <a:ext cx="432939"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Bioinformaticien</a:t>
            </a:r>
          </a:p>
        </xdr:txBody>
      </xdr:sp>
      <xdr:sp macro="" textlink="">
        <xdr:nvSpPr>
          <xdr:cNvPr id="455" name="Tag_10019"/>
          <xdr:cNvSpPr txBox="1"/>
        </xdr:nvSpPr>
        <xdr:spPr>
          <a:xfrm>
            <a:off x="3721100" y="115227100"/>
            <a:ext cx="49667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473C0"/>
                </a:solidFill>
              </a:rPr>
              <a:t>Auto-entrepreneur</a:t>
            </a:r>
          </a:p>
        </xdr:txBody>
      </xdr:sp>
    </xdr:grpSp>
    <xdr:clientData/>
  </xdr:twoCellAnchor>
  <mc:AlternateContent xmlns:mc="http://schemas.openxmlformats.org/markup-compatibility/2006">
    <mc:Choice xmlns:a14="http://schemas.microsoft.com/office/drawing/2010/main" Requires="a14">
      <xdr:twoCellAnchor editAs="oneCell">
        <xdr:from>
          <xdr:col>0</xdr:col>
          <xdr:colOff>762000</xdr:colOff>
          <xdr:row>575</xdr:row>
          <xdr:rowOff>0</xdr:rowOff>
        </xdr:from>
        <xdr:to>
          <xdr:col>2</xdr:col>
          <xdr:colOff>0</xdr:colOff>
          <xdr:row>575</xdr:row>
          <xdr:rowOff>200025</xdr:rowOff>
        </xdr:to>
        <xdr:sp macro="" textlink="">
          <xdr:nvSpPr>
            <xdr:cNvPr id="2099" name="DD982317" hidden="1">
              <a:extLst>
                <a:ext uri="{63B3BB69-23CF-44E3-9099-C40C66FF867C}">
                  <a14:compatExt spid="_x0000_s2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635</xdr:row>
      <xdr:rowOff>0</xdr:rowOff>
    </xdr:from>
    <xdr:ext cx="6957739" cy="4133439"/>
    <xdr:sp macro="" textlink="">
      <xdr:nvSpPr>
        <xdr:cNvPr id="459" name="TX229699" hidden="1"/>
        <xdr:cNvSpPr txBox="1"/>
      </xdr:nvSpPr>
      <xdr:spPr>
        <a:xfrm>
          <a:off x="2689225" y="1228725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RefEdit_R,RefEdit,'Feuil120977X765'!$B$630,True,000000000101_Général,True,Plage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RefEdit_T,RefEdit,'Feuil120977X765'!$C$612:$C$618,True,000000000200_Général,True,Matrice fréquence terme :,False,
RefEdit_Labels,RefEdit,'Feuil120977X765'!$B$612:$B$618,True,000000000400_Général,True,,False,
</a:t>
          </a:r>
        </a:p>
      </xdr:txBody>
    </xdr:sp>
    <xdr:clientData/>
  </xdr:oneCellAnchor>
  <xdr:twoCellAnchor editAs="absolute">
    <xdr:from>
      <xdr:col>1</xdr:col>
      <xdr:colOff>6350</xdr:colOff>
      <xdr:row>635</xdr:row>
      <xdr:rowOff>6350</xdr:rowOff>
    </xdr:from>
    <xdr:to>
      <xdr:col>1</xdr:col>
      <xdr:colOff>1830578</xdr:colOff>
      <xdr:row>636</xdr:row>
      <xdr:rowOff>0</xdr:rowOff>
    </xdr:to>
    <xdr:sp macro="" textlink="">
      <xdr:nvSpPr>
        <xdr:cNvPr id="460" name="BK229699"/>
        <xdr:cNvSpPr/>
      </xdr:nvSpPr>
      <xdr:spPr>
        <a:xfrm>
          <a:off x="768350" y="1228788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635</xdr:row>
      <xdr:rowOff>43433</xdr:rowOff>
    </xdr:from>
    <xdr:to>
      <xdr:col>1</xdr:col>
      <xdr:colOff>392684</xdr:colOff>
      <xdr:row>635</xdr:row>
      <xdr:rowOff>386333</xdr:rowOff>
    </xdr:to>
    <xdr:pic macro="[0]!ReRunXLSTAT">
      <xdr:nvPicPr>
        <xdr:cNvPr id="535" name="BT229699"/>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635</xdr:row>
      <xdr:rowOff>43433</xdr:rowOff>
    </xdr:from>
    <xdr:to>
      <xdr:col>1</xdr:col>
      <xdr:colOff>870458</xdr:colOff>
      <xdr:row>635</xdr:row>
      <xdr:rowOff>386333</xdr:rowOff>
    </xdr:to>
    <xdr:pic macro="[0]!AddRemovGrid">
      <xdr:nvPicPr>
        <xdr:cNvPr id="536" name="RM229699"/>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635</xdr:row>
      <xdr:rowOff>43433</xdr:rowOff>
    </xdr:from>
    <xdr:to>
      <xdr:col>1</xdr:col>
      <xdr:colOff>870458</xdr:colOff>
      <xdr:row>635</xdr:row>
      <xdr:rowOff>386333</xdr:rowOff>
    </xdr:to>
    <xdr:pic macro="AddRemovGrid">
      <xdr:nvPicPr>
        <xdr:cNvPr id="537" name="AD229699"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635</xdr:row>
      <xdr:rowOff>43433</xdr:rowOff>
    </xdr:from>
    <xdr:to>
      <xdr:col>1</xdr:col>
      <xdr:colOff>1348232</xdr:colOff>
      <xdr:row>635</xdr:row>
      <xdr:rowOff>386333</xdr:rowOff>
    </xdr:to>
    <xdr:pic macro="[0]!SendToOfficeLocal">
      <xdr:nvPicPr>
        <xdr:cNvPr id="538" name="WD229699"/>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635</xdr:row>
      <xdr:rowOff>43433</xdr:rowOff>
    </xdr:from>
    <xdr:to>
      <xdr:col>1</xdr:col>
      <xdr:colOff>1782572</xdr:colOff>
      <xdr:row>635</xdr:row>
      <xdr:rowOff>386333</xdr:rowOff>
    </xdr:to>
    <xdr:pic macro="[0]!SendToOfficeLocal">
      <xdr:nvPicPr>
        <xdr:cNvPr id="539" name="PT229699"/>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1</xdr:col>
      <xdr:colOff>0</xdr:colOff>
      <xdr:row>641</xdr:row>
      <xdr:rowOff>0</xdr:rowOff>
    </xdr:from>
    <xdr:to>
      <xdr:col>6</xdr:col>
      <xdr:colOff>117475</xdr:colOff>
      <xdr:row>667</xdr:row>
      <xdr:rowOff>127000</xdr:rowOff>
    </xdr:to>
    <xdr:grpSp>
      <xdr:nvGrpSpPr>
        <xdr:cNvPr id="470" name="Wordcloud_Group1"/>
        <xdr:cNvGrpSpPr/>
      </xdr:nvGrpSpPr>
      <xdr:grpSpPr>
        <a:xfrm>
          <a:off x="762000" y="124282200"/>
          <a:ext cx="5080000" cy="5080000"/>
          <a:chOff x="762000" y="124253625"/>
          <a:chExt cx="5080000" cy="5080000"/>
        </a:xfrm>
      </xdr:grpSpPr>
      <xdr:sp macro="" textlink="">
        <xdr:nvSpPr>
          <xdr:cNvPr id="461" name="Wordcloud1"/>
          <xdr:cNvSpPr/>
        </xdr:nvSpPr>
        <xdr:spPr>
          <a:xfrm>
            <a:off x="762000" y="124253625"/>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63" name="Tag_10001"/>
          <xdr:cNvSpPr txBox="1"/>
        </xdr:nvSpPr>
        <xdr:spPr>
          <a:xfrm>
            <a:off x="1854200" y="126479300"/>
            <a:ext cx="2892971"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0C90C9"/>
                </a:solidFill>
              </a:rPr>
              <a:t>Agriculteur</a:t>
            </a:r>
          </a:p>
        </xdr:txBody>
      </xdr:sp>
      <xdr:sp macro="" textlink="">
        <xdr:nvSpPr>
          <xdr:cNvPr id="464" name="Tag_10002"/>
          <xdr:cNvSpPr txBox="1"/>
        </xdr:nvSpPr>
        <xdr:spPr>
          <a:xfrm>
            <a:off x="2717800" y="127114300"/>
            <a:ext cx="1167114" cy="172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60">
                <a:solidFill>
                  <a:srgbClr val="07C895"/>
                </a:solidFill>
              </a:rPr>
              <a:t>Ingénieur agronome</a:t>
            </a:r>
          </a:p>
        </xdr:txBody>
      </xdr:sp>
      <xdr:sp macro="" textlink="">
        <xdr:nvSpPr>
          <xdr:cNvPr id="465" name="Tag_10003"/>
          <xdr:cNvSpPr txBox="1"/>
        </xdr:nvSpPr>
        <xdr:spPr>
          <a:xfrm>
            <a:off x="3136900" y="126403100"/>
            <a:ext cx="34291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7C895"/>
                </a:solidFill>
              </a:rPr>
              <a:t>Informatique</a:t>
            </a:r>
          </a:p>
        </xdr:txBody>
      </xdr:sp>
      <xdr:sp macro="" textlink="">
        <xdr:nvSpPr>
          <xdr:cNvPr id="466" name="Tag_10004"/>
          <xdr:cNvSpPr txBox="1"/>
        </xdr:nvSpPr>
        <xdr:spPr>
          <a:xfrm>
            <a:off x="3479800" y="126212600"/>
            <a:ext cx="78291" cy="2585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07C895"/>
                </a:solidFill>
              </a:rPr>
              <a:t>Infirmière</a:t>
            </a:r>
          </a:p>
        </xdr:txBody>
      </xdr:sp>
      <xdr:sp macro="" textlink="">
        <xdr:nvSpPr>
          <xdr:cNvPr id="467" name="Tag_10005"/>
          <xdr:cNvSpPr txBox="1"/>
        </xdr:nvSpPr>
        <xdr:spPr>
          <a:xfrm>
            <a:off x="2971800" y="126326900"/>
            <a:ext cx="33605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7C895"/>
                </a:solidFill>
              </a:rPr>
              <a:t>Développeur</a:t>
            </a:r>
          </a:p>
        </xdr:txBody>
      </xdr:sp>
      <xdr:sp macro="" textlink="">
        <xdr:nvSpPr>
          <xdr:cNvPr id="468" name="Tag_10006"/>
          <xdr:cNvSpPr txBox="1"/>
        </xdr:nvSpPr>
        <xdr:spPr>
          <a:xfrm>
            <a:off x="2870200" y="126403100"/>
            <a:ext cx="25519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7C895"/>
                </a:solidFill>
              </a:rPr>
              <a:t>Biologiste</a:t>
            </a:r>
          </a:p>
        </xdr:txBody>
      </xdr:sp>
      <xdr:sp macro="" textlink="">
        <xdr:nvSpPr>
          <xdr:cNvPr id="469" name="Tag_10007"/>
          <xdr:cNvSpPr txBox="1"/>
        </xdr:nvSpPr>
        <xdr:spPr>
          <a:xfrm>
            <a:off x="3213100" y="127254000"/>
            <a:ext cx="17415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7C895"/>
                </a:solidFill>
              </a:rPr>
              <a:t>Artiste</a:t>
            </a:r>
          </a:p>
        </xdr:txBody>
      </xdr:sp>
    </xdr:grpSp>
    <xdr:clientData/>
  </xdr:twoCellAnchor>
  <mc:AlternateContent xmlns:mc="http://schemas.openxmlformats.org/markup-compatibility/2006">
    <mc:Choice xmlns:a14="http://schemas.microsoft.com/office/drawing/2010/main" Requires="a14">
      <xdr:twoCellAnchor editAs="oneCell">
        <xdr:from>
          <xdr:col>0</xdr:col>
          <xdr:colOff>762000</xdr:colOff>
          <xdr:row>636</xdr:row>
          <xdr:rowOff>0</xdr:rowOff>
        </xdr:from>
        <xdr:to>
          <xdr:col>2</xdr:col>
          <xdr:colOff>0</xdr:colOff>
          <xdr:row>636</xdr:row>
          <xdr:rowOff>200025</xdr:rowOff>
        </xdr:to>
        <xdr:sp macro="" textlink="">
          <xdr:nvSpPr>
            <xdr:cNvPr id="2100" name="DD663783" hidden="1">
              <a:extLst>
                <a:ext uri="{63B3BB69-23CF-44E3-9099-C40C66FF867C}">
                  <a14:compatExt spid="_x0000_s2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12700</xdr:colOff>
      <xdr:row>635</xdr:row>
      <xdr:rowOff>0</xdr:rowOff>
    </xdr:from>
    <xdr:ext cx="6945043" cy="4133439"/>
    <xdr:sp macro="" textlink="">
      <xdr:nvSpPr>
        <xdr:cNvPr id="478" name="TX348583" hidden="1"/>
        <xdr:cNvSpPr txBox="1"/>
      </xdr:nvSpPr>
      <xdr:spPr>
        <a:xfrm>
          <a:off x="7261225" y="122872500"/>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RefEdit_R,RefEdit,'Feuil120977X765'!$H$630,True,000000000101_Général,True,Plage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RefEdit_T,RefEdit,'Feuil120977X765'!$E$612:$E$627,True,000000000200_Général,True,Matrice fréquence terme :,False,
RefEdit_Labels,RefEdit,'Feuil120977X765'!$D$612:$D$627,True,000000000400_Général,True,,False,
</a:t>
          </a:r>
        </a:p>
      </xdr:txBody>
    </xdr:sp>
    <xdr:clientData/>
  </xdr:oneCellAnchor>
  <xdr:twoCellAnchor editAs="absolute">
    <xdr:from>
      <xdr:col>7</xdr:col>
      <xdr:colOff>6350</xdr:colOff>
      <xdr:row>635</xdr:row>
      <xdr:rowOff>6350</xdr:rowOff>
    </xdr:from>
    <xdr:to>
      <xdr:col>9</xdr:col>
      <xdr:colOff>306578</xdr:colOff>
      <xdr:row>636</xdr:row>
      <xdr:rowOff>0</xdr:rowOff>
    </xdr:to>
    <xdr:sp macro="" textlink="">
      <xdr:nvSpPr>
        <xdr:cNvPr id="479" name="BK348583"/>
        <xdr:cNvSpPr/>
      </xdr:nvSpPr>
      <xdr:spPr>
        <a:xfrm>
          <a:off x="6492875" y="1228788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7</xdr:col>
      <xdr:colOff>49784</xdr:colOff>
      <xdr:row>635</xdr:row>
      <xdr:rowOff>43433</xdr:rowOff>
    </xdr:from>
    <xdr:to>
      <xdr:col>7</xdr:col>
      <xdr:colOff>392684</xdr:colOff>
      <xdr:row>635</xdr:row>
      <xdr:rowOff>386333</xdr:rowOff>
    </xdr:to>
    <xdr:pic macro="[0]!ReRunXLSTAT">
      <xdr:nvPicPr>
        <xdr:cNvPr id="554" name="BT348583"/>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6309"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635</xdr:row>
      <xdr:rowOff>43433</xdr:rowOff>
    </xdr:from>
    <xdr:to>
      <xdr:col>8</xdr:col>
      <xdr:colOff>108458</xdr:colOff>
      <xdr:row>635</xdr:row>
      <xdr:rowOff>386333</xdr:rowOff>
    </xdr:to>
    <xdr:pic macro="[0]!AddRemovGrid">
      <xdr:nvPicPr>
        <xdr:cNvPr id="555" name="RM348583"/>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4083"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635</xdr:row>
      <xdr:rowOff>43433</xdr:rowOff>
    </xdr:from>
    <xdr:to>
      <xdr:col>8</xdr:col>
      <xdr:colOff>108458</xdr:colOff>
      <xdr:row>635</xdr:row>
      <xdr:rowOff>386333</xdr:rowOff>
    </xdr:to>
    <xdr:pic macro="AddRemovGrid">
      <xdr:nvPicPr>
        <xdr:cNvPr id="556" name="AD348583"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243332</xdr:colOff>
      <xdr:row>635</xdr:row>
      <xdr:rowOff>43433</xdr:rowOff>
    </xdr:from>
    <xdr:to>
      <xdr:col>8</xdr:col>
      <xdr:colOff>586232</xdr:colOff>
      <xdr:row>635</xdr:row>
      <xdr:rowOff>386333</xdr:rowOff>
    </xdr:to>
    <xdr:pic macro="[0]!SendToOfficeLocal">
      <xdr:nvPicPr>
        <xdr:cNvPr id="557" name="WD348583"/>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91857"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677672</xdr:colOff>
      <xdr:row>635</xdr:row>
      <xdr:rowOff>43433</xdr:rowOff>
    </xdr:from>
    <xdr:to>
      <xdr:col>9</xdr:col>
      <xdr:colOff>258572</xdr:colOff>
      <xdr:row>635</xdr:row>
      <xdr:rowOff>386333</xdr:rowOff>
    </xdr:to>
    <xdr:pic macro="[0]!SendToOfficeLocal">
      <xdr:nvPicPr>
        <xdr:cNvPr id="558" name="PT348583"/>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6197" y="122915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7</xdr:col>
      <xdr:colOff>0</xdr:colOff>
      <xdr:row>640</xdr:row>
      <xdr:rowOff>190500</xdr:rowOff>
    </xdr:from>
    <xdr:to>
      <xdr:col>13</xdr:col>
      <xdr:colOff>508000</xdr:colOff>
      <xdr:row>667</xdr:row>
      <xdr:rowOff>127000</xdr:rowOff>
    </xdr:to>
    <xdr:grpSp>
      <xdr:nvGrpSpPr>
        <xdr:cNvPr id="498" name="Wordcloud_Group1"/>
        <xdr:cNvGrpSpPr/>
      </xdr:nvGrpSpPr>
      <xdr:grpSpPr>
        <a:xfrm>
          <a:off x="6486525" y="124282200"/>
          <a:ext cx="5080000" cy="5080000"/>
          <a:chOff x="6486525" y="124263150"/>
          <a:chExt cx="5080000" cy="5080000"/>
        </a:xfrm>
      </xdr:grpSpPr>
      <xdr:sp macro="" textlink="">
        <xdr:nvSpPr>
          <xdr:cNvPr id="480" name="Wordcloud1"/>
          <xdr:cNvSpPr/>
        </xdr:nvSpPr>
        <xdr:spPr>
          <a:xfrm>
            <a:off x="6486525" y="1242631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82" name="Tag_10001"/>
          <xdr:cNvSpPr txBox="1"/>
        </xdr:nvSpPr>
        <xdr:spPr>
          <a:xfrm>
            <a:off x="8136835" y="126462736"/>
            <a:ext cx="1578637" cy="3756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400">
                <a:solidFill>
                  <a:srgbClr val="2971F1"/>
                </a:solidFill>
              </a:rPr>
              <a:t>Puéricultrice</a:t>
            </a:r>
          </a:p>
        </xdr:txBody>
      </xdr:sp>
      <xdr:sp macro="" textlink="">
        <xdr:nvSpPr>
          <xdr:cNvPr id="483" name="Tag_10002"/>
          <xdr:cNvSpPr txBox="1"/>
        </xdr:nvSpPr>
        <xdr:spPr>
          <a:xfrm>
            <a:off x="8303592" y="126782995"/>
            <a:ext cx="1338443" cy="3756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400">
                <a:solidFill>
                  <a:srgbClr val="2971F1"/>
                </a:solidFill>
              </a:rPr>
              <a:t>Professeur</a:t>
            </a:r>
          </a:p>
        </xdr:txBody>
      </xdr:sp>
      <xdr:sp macro="" textlink="">
        <xdr:nvSpPr>
          <xdr:cNvPr id="484" name="Tag_10003"/>
          <xdr:cNvSpPr txBox="1"/>
        </xdr:nvSpPr>
        <xdr:spPr>
          <a:xfrm>
            <a:off x="8864600" y="126276100"/>
            <a:ext cx="30546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Webmaster</a:t>
            </a:r>
          </a:p>
        </xdr:txBody>
      </xdr:sp>
      <xdr:sp macro="" textlink="">
        <xdr:nvSpPr>
          <xdr:cNvPr id="485" name="Tag_10004"/>
          <xdr:cNvSpPr txBox="1"/>
        </xdr:nvSpPr>
        <xdr:spPr>
          <a:xfrm>
            <a:off x="9169400" y="126212600"/>
            <a:ext cx="78291" cy="24397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1326C"/>
                </a:solidFill>
              </a:rPr>
              <a:t>Tourisme</a:t>
            </a:r>
          </a:p>
        </xdr:txBody>
      </xdr:sp>
      <xdr:sp macro="" textlink="">
        <xdr:nvSpPr>
          <xdr:cNvPr id="486" name="Tag_10005"/>
          <xdr:cNvSpPr txBox="1"/>
        </xdr:nvSpPr>
        <xdr:spPr>
          <a:xfrm>
            <a:off x="8394700" y="126365000"/>
            <a:ext cx="70205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Technicien chargé d'affaire</a:t>
            </a:r>
          </a:p>
        </xdr:txBody>
      </xdr:sp>
      <xdr:sp macro="" textlink="">
        <xdr:nvSpPr>
          <xdr:cNvPr id="487" name="Tag_10006"/>
          <xdr:cNvSpPr txBox="1"/>
        </xdr:nvSpPr>
        <xdr:spPr>
          <a:xfrm>
            <a:off x="9245600" y="126403100"/>
            <a:ext cx="27206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Paysagiste</a:t>
            </a:r>
          </a:p>
        </xdr:txBody>
      </xdr:sp>
      <xdr:sp macro="" textlink="">
        <xdr:nvSpPr>
          <xdr:cNvPr id="488" name="Tag_10007"/>
          <xdr:cNvSpPr txBox="1"/>
        </xdr:nvSpPr>
        <xdr:spPr>
          <a:xfrm>
            <a:off x="9232900" y="126326900"/>
            <a:ext cx="219163"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Patissier</a:t>
            </a:r>
          </a:p>
        </xdr:txBody>
      </xdr:sp>
      <xdr:sp macro="" textlink="">
        <xdr:nvSpPr>
          <xdr:cNvPr id="489" name="Tag_10008"/>
          <xdr:cNvSpPr txBox="1"/>
        </xdr:nvSpPr>
        <xdr:spPr>
          <a:xfrm>
            <a:off x="8788400" y="126072900"/>
            <a:ext cx="78291" cy="28527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1326C"/>
                </a:solidFill>
              </a:rPr>
              <a:t>Opticienne</a:t>
            </a:r>
          </a:p>
        </xdr:txBody>
      </xdr:sp>
      <xdr:sp macro="" textlink="">
        <xdr:nvSpPr>
          <xdr:cNvPr id="490" name="Tag_10009"/>
          <xdr:cNvSpPr txBox="1"/>
        </xdr:nvSpPr>
        <xdr:spPr>
          <a:xfrm>
            <a:off x="8547100" y="126288800"/>
            <a:ext cx="22749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Musique</a:t>
            </a:r>
          </a:p>
        </xdr:txBody>
      </xdr:sp>
      <xdr:sp macro="" textlink="">
        <xdr:nvSpPr>
          <xdr:cNvPr id="491" name="Tag_10010"/>
          <xdr:cNvSpPr txBox="1"/>
        </xdr:nvSpPr>
        <xdr:spPr>
          <a:xfrm>
            <a:off x="8928100" y="126161800"/>
            <a:ext cx="20762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Médical</a:t>
            </a:r>
          </a:p>
        </xdr:txBody>
      </xdr:sp>
      <xdr:sp macro="" textlink="">
        <xdr:nvSpPr>
          <xdr:cNvPr id="492" name="Tag_10011"/>
          <xdr:cNvSpPr txBox="1"/>
        </xdr:nvSpPr>
        <xdr:spPr>
          <a:xfrm>
            <a:off x="8851900" y="126085600"/>
            <a:ext cx="542200"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Educateur technique</a:t>
            </a:r>
          </a:p>
        </xdr:txBody>
      </xdr:sp>
      <xdr:sp macro="" textlink="">
        <xdr:nvSpPr>
          <xdr:cNvPr id="493" name="Tag_10012"/>
          <xdr:cNvSpPr txBox="1"/>
        </xdr:nvSpPr>
        <xdr:spPr>
          <a:xfrm>
            <a:off x="9512300" y="126225300"/>
            <a:ext cx="78291" cy="2371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1326C"/>
                </a:solidFill>
              </a:rPr>
              <a:t>écologue</a:t>
            </a:r>
          </a:p>
        </xdr:txBody>
      </xdr:sp>
      <xdr:sp macro="" textlink="">
        <xdr:nvSpPr>
          <xdr:cNvPr id="494" name="Tag_10013"/>
          <xdr:cNvSpPr txBox="1"/>
        </xdr:nvSpPr>
        <xdr:spPr>
          <a:xfrm>
            <a:off x="9271000" y="126161800"/>
            <a:ext cx="131767"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Droit</a:t>
            </a:r>
          </a:p>
        </xdr:txBody>
      </xdr:sp>
      <xdr:sp macro="" textlink="">
        <xdr:nvSpPr>
          <xdr:cNvPr id="495" name="Tag_10014"/>
          <xdr:cNvSpPr txBox="1"/>
        </xdr:nvSpPr>
        <xdr:spPr>
          <a:xfrm>
            <a:off x="8280400" y="126212600"/>
            <a:ext cx="49616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Déléguée médicale</a:t>
            </a:r>
          </a:p>
        </xdr:txBody>
      </xdr:sp>
      <xdr:sp macro="" textlink="">
        <xdr:nvSpPr>
          <xdr:cNvPr id="496" name="Tag_10015"/>
          <xdr:cNvSpPr txBox="1"/>
        </xdr:nvSpPr>
        <xdr:spPr>
          <a:xfrm>
            <a:off x="8851900" y="126009400"/>
            <a:ext cx="39889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11326C"/>
                </a:solidFill>
              </a:rPr>
              <a:t>Aide à domicile</a:t>
            </a:r>
          </a:p>
        </xdr:txBody>
      </xdr:sp>
      <xdr:sp macro="" textlink="">
        <xdr:nvSpPr>
          <xdr:cNvPr id="497" name="Tag_10016"/>
          <xdr:cNvSpPr txBox="1"/>
        </xdr:nvSpPr>
        <xdr:spPr>
          <a:xfrm>
            <a:off x="9575800" y="126072900"/>
            <a:ext cx="78291" cy="3883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11326C"/>
                </a:solidFill>
              </a:rPr>
              <a:t>Administration</a:t>
            </a:r>
          </a:p>
        </xdr:txBody>
      </xdr:sp>
    </xdr:grpSp>
    <xdr:clientData/>
  </xdr:twoCellAnchor>
  <mc:AlternateContent xmlns:mc="http://schemas.openxmlformats.org/markup-compatibility/2006">
    <mc:Choice xmlns:a14="http://schemas.microsoft.com/office/drawing/2010/main" Requires="a14">
      <xdr:twoCellAnchor editAs="oneCell">
        <xdr:from>
          <xdr:col>6</xdr:col>
          <xdr:colOff>762000</xdr:colOff>
          <xdr:row>636</xdr:row>
          <xdr:rowOff>0</xdr:rowOff>
        </xdr:from>
        <xdr:to>
          <xdr:col>8</xdr:col>
          <xdr:colOff>762000</xdr:colOff>
          <xdr:row>636</xdr:row>
          <xdr:rowOff>200025</xdr:rowOff>
        </xdr:to>
        <xdr:sp macro="" textlink="">
          <xdr:nvSpPr>
            <xdr:cNvPr id="2101" name="DD854368" hidden="1">
              <a:extLst>
                <a:ext uri="{63B3BB69-23CF-44E3-9099-C40C66FF867C}">
                  <a14:compatExt spid="_x0000_s2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xdr:col>
      <xdr:colOff>12700</xdr:colOff>
      <xdr:row>977</xdr:row>
      <xdr:rowOff>0</xdr:rowOff>
    </xdr:from>
    <xdr:ext cx="6957739" cy="4133439"/>
    <xdr:sp macro="" textlink="">
      <xdr:nvSpPr>
        <xdr:cNvPr id="4" name="TX838759" hidden="1"/>
        <xdr:cNvSpPr txBox="1"/>
      </xdr:nvSpPr>
      <xdr:spPr>
        <a:xfrm>
          <a:off x="2689225" y="1887855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RefEdit_R,RefEdit,'Feuil120977X765'!$B$972,True,000000000101_Général,True,Plage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RefEdit_T,RefEdit,'Feuil120977X765'!$C$950:$C$960,True,000000000200_Général,True,Matrice fréquence terme :,False,
RefEdit_Labels,RefEdit,'Feuil120977X765'!$B$950:$B$960,True,000000000400_Général,True,,False,
</a:t>
          </a:r>
        </a:p>
      </xdr:txBody>
    </xdr:sp>
    <xdr:clientData/>
  </xdr:oneCellAnchor>
  <xdr:twoCellAnchor editAs="absolute">
    <xdr:from>
      <xdr:col>1</xdr:col>
      <xdr:colOff>6350</xdr:colOff>
      <xdr:row>977</xdr:row>
      <xdr:rowOff>6350</xdr:rowOff>
    </xdr:from>
    <xdr:to>
      <xdr:col>1</xdr:col>
      <xdr:colOff>1830578</xdr:colOff>
      <xdr:row>977</xdr:row>
      <xdr:rowOff>426982</xdr:rowOff>
    </xdr:to>
    <xdr:sp macro="" textlink="">
      <xdr:nvSpPr>
        <xdr:cNvPr id="5" name="BK838759"/>
        <xdr:cNvSpPr/>
      </xdr:nvSpPr>
      <xdr:spPr>
        <a:xfrm>
          <a:off x="768350" y="1887918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xdr:col>
      <xdr:colOff>49784</xdr:colOff>
      <xdr:row>977</xdr:row>
      <xdr:rowOff>43433</xdr:rowOff>
    </xdr:from>
    <xdr:to>
      <xdr:col>1</xdr:col>
      <xdr:colOff>392684</xdr:colOff>
      <xdr:row>977</xdr:row>
      <xdr:rowOff>386333</xdr:rowOff>
    </xdr:to>
    <xdr:pic macro="[0]!ReRunXLSTAT">
      <xdr:nvPicPr>
        <xdr:cNvPr id="185" name="BT838759"/>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784"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977</xdr:row>
      <xdr:rowOff>43433</xdr:rowOff>
    </xdr:from>
    <xdr:to>
      <xdr:col>1</xdr:col>
      <xdr:colOff>870458</xdr:colOff>
      <xdr:row>977</xdr:row>
      <xdr:rowOff>386333</xdr:rowOff>
    </xdr:to>
    <xdr:pic macro="[0]!AddRemovGrid">
      <xdr:nvPicPr>
        <xdr:cNvPr id="186" name="RM838759"/>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558"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527558</xdr:colOff>
      <xdr:row>977</xdr:row>
      <xdr:rowOff>43433</xdr:rowOff>
    </xdr:from>
    <xdr:to>
      <xdr:col>1</xdr:col>
      <xdr:colOff>870458</xdr:colOff>
      <xdr:row>977</xdr:row>
      <xdr:rowOff>386333</xdr:rowOff>
    </xdr:to>
    <xdr:pic macro="AddRemovGrid">
      <xdr:nvPicPr>
        <xdr:cNvPr id="187" name="AD838759"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58"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1005332</xdr:colOff>
      <xdr:row>977</xdr:row>
      <xdr:rowOff>43433</xdr:rowOff>
    </xdr:from>
    <xdr:to>
      <xdr:col>1</xdr:col>
      <xdr:colOff>1348232</xdr:colOff>
      <xdr:row>977</xdr:row>
      <xdr:rowOff>386333</xdr:rowOff>
    </xdr:to>
    <xdr:pic macro="[0]!SendToOfficeLocal">
      <xdr:nvPicPr>
        <xdr:cNvPr id="188" name="WD838759"/>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332"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xdr:col>
      <xdr:colOff>1439672</xdr:colOff>
      <xdr:row>977</xdr:row>
      <xdr:rowOff>43433</xdr:rowOff>
    </xdr:from>
    <xdr:to>
      <xdr:col>1</xdr:col>
      <xdr:colOff>1782572</xdr:colOff>
      <xdr:row>977</xdr:row>
      <xdr:rowOff>386333</xdr:rowOff>
    </xdr:to>
    <xdr:pic macro="[0]!SendToOfficeLocal">
      <xdr:nvPicPr>
        <xdr:cNvPr id="189" name="PT838759"/>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672"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1</xdr:col>
      <xdr:colOff>0</xdr:colOff>
      <xdr:row>983</xdr:row>
      <xdr:rowOff>0</xdr:rowOff>
    </xdr:from>
    <xdr:to>
      <xdr:col>6</xdr:col>
      <xdr:colOff>117475</xdr:colOff>
      <xdr:row>1009</xdr:row>
      <xdr:rowOff>127000</xdr:rowOff>
    </xdr:to>
    <xdr:grpSp>
      <xdr:nvGrpSpPr>
        <xdr:cNvPr id="37" name="Wordcloud_Group1"/>
        <xdr:cNvGrpSpPr/>
      </xdr:nvGrpSpPr>
      <xdr:grpSpPr>
        <a:xfrm>
          <a:off x="762000" y="190214250"/>
          <a:ext cx="5080000" cy="5651500"/>
          <a:chOff x="762000" y="190166625"/>
          <a:chExt cx="5080000" cy="5080000"/>
        </a:xfrm>
      </xdr:grpSpPr>
      <xdr:sp macro="" textlink="">
        <xdr:nvSpPr>
          <xdr:cNvPr id="7" name="Wordcloud1"/>
          <xdr:cNvSpPr/>
        </xdr:nvSpPr>
        <xdr:spPr>
          <a:xfrm>
            <a:off x="762000" y="190166625"/>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 name="Tag_10001"/>
          <xdr:cNvSpPr txBox="1"/>
        </xdr:nvSpPr>
        <xdr:spPr>
          <a:xfrm>
            <a:off x="1828800" y="192392300"/>
            <a:ext cx="294555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67205B"/>
                </a:solidFill>
              </a:rPr>
              <a:t>Glyphosate</a:t>
            </a:r>
          </a:p>
        </xdr:txBody>
      </xdr:sp>
      <xdr:sp macro="" textlink="">
        <xdr:nvSpPr>
          <xdr:cNvPr id="10" name="Tag_10002"/>
          <xdr:cNvSpPr txBox="1"/>
        </xdr:nvSpPr>
        <xdr:spPr>
          <a:xfrm>
            <a:off x="2641600" y="193027300"/>
            <a:ext cx="1330685" cy="33970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170">
                <a:solidFill>
                  <a:srgbClr val="296737"/>
                </a:solidFill>
              </a:rPr>
              <a:t>Scientifique</a:t>
            </a:r>
          </a:p>
        </xdr:txBody>
      </xdr:sp>
      <xdr:sp macro="" textlink="">
        <xdr:nvSpPr>
          <xdr:cNvPr id="13" name="Tag_10003"/>
          <xdr:cNvSpPr txBox="1"/>
        </xdr:nvSpPr>
        <xdr:spPr>
          <a:xfrm>
            <a:off x="2844800" y="192189100"/>
            <a:ext cx="912045" cy="2285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60">
                <a:solidFill>
                  <a:srgbClr val="97B68B"/>
                </a:solidFill>
              </a:rPr>
              <a:t>Journalisme</a:t>
            </a:r>
          </a:p>
        </xdr:txBody>
      </xdr:sp>
      <xdr:sp macro="" textlink="">
        <xdr:nvSpPr>
          <xdr:cNvPr id="19" name="Tag_10004"/>
          <xdr:cNvSpPr txBox="1"/>
        </xdr:nvSpPr>
        <xdr:spPr>
          <a:xfrm>
            <a:off x="3759200" y="191770000"/>
            <a:ext cx="209801" cy="61536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340">
                <a:solidFill>
                  <a:srgbClr val="97B68B"/>
                </a:solidFill>
              </a:rPr>
              <a:t>Emission</a:t>
            </a:r>
          </a:p>
        </xdr:txBody>
      </xdr:sp>
      <xdr:sp macro="" textlink="">
        <xdr:nvSpPr>
          <xdr:cNvPr id="22" name="Tag_10005"/>
          <xdr:cNvSpPr txBox="1"/>
        </xdr:nvSpPr>
        <xdr:spPr>
          <a:xfrm>
            <a:off x="2997200" y="191947800"/>
            <a:ext cx="201836" cy="1894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10">
                <a:solidFill>
                  <a:srgbClr val="97B68B"/>
                </a:solidFill>
              </a:rPr>
              <a:t>Bio</a:t>
            </a:r>
          </a:p>
        </xdr:txBody>
      </xdr:sp>
      <xdr:sp macro="" textlink="">
        <xdr:nvSpPr>
          <xdr:cNvPr id="23" name="Tag_10006"/>
          <xdr:cNvSpPr txBox="1"/>
        </xdr:nvSpPr>
        <xdr:spPr>
          <a:xfrm>
            <a:off x="2755900" y="193332100"/>
            <a:ext cx="732380" cy="1486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50">
                <a:solidFill>
                  <a:srgbClr val="97B68B"/>
                </a:solidFill>
              </a:rPr>
              <a:t>Envoyé Spécial</a:t>
            </a:r>
          </a:p>
        </xdr:txBody>
      </xdr:sp>
      <xdr:sp macro="" textlink="">
        <xdr:nvSpPr>
          <xdr:cNvPr id="30" name="Tag_10007"/>
          <xdr:cNvSpPr txBox="1"/>
        </xdr:nvSpPr>
        <xdr:spPr>
          <a:xfrm>
            <a:off x="3263900" y="191973200"/>
            <a:ext cx="439736" cy="1189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60">
                <a:solidFill>
                  <a:srgbClr val="97B68B"/>
                </a:solidFill>
              </a:rPr>
              <a:t>Agriculture</a:t>
            </a:r>
          </a:p>
        </xdr:txBody>
      </xdr:sp>
      <xdr:sp macro="" textlink="">
        <xdr:nvSpPr>
          <xdr:cNvPr id="31" name="Tag_10008"/>
          <xdr:cNvSpPr txBox="1"/>
        </xdr:nvSpPr>
        <xdr:spPr>
          <a:xfrm>
            <a:off x="2755900" y="192100200"/>
            <a:ext cx="98617" cy="22320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30">
                <a:solidFill>
                  <a:srgbClr val="97B68B"/>
                </a:solidFill>
              </a:rPr>
              <a:t>Études</a:t>
            </a:r>
          </a:p>
        </xdr:txBody>
      </xdr:sp>
      <xdr:sp macro="" textlink="">
        <xdr:nvSpPr>
          <xdr:cNvPr id="32" name="Tag_10009"/>
          <xdr:cNvSpPr txBox="1"/>
        </xdr:nvSpPr>
        <xdr:spPr>
          <a:xfrm>
            <a:off x="3492500" y="193306700"/>
            <a:ext cx="306109" cy="8765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60">
                <a:solidFill>
                  <a:srgbClr val="97B68B"/>
                </a:solidFill>
              </a:rPr>
              <a:t>Elise Lucet</a:t>
            </a:r>
          </a:p>
        </xdr:txBody>
      </xdr:sp>
      <xdr:sp macro="" textlink="">
        <xdr:nvSpPr>
          <xdr:cNvPr id="33" name="Tag_10010"/>
          <xdr:cNvSpPr txBox="1"/>
        </xdr:nvSpPr>
        <xdr:spPr>
          <a:xfrm>
            <a:off x="3492500" y="193382900"/>
            <a:ext cx="247504" cy="8765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60">
                <a:solidFill>
                  <a:srgbClr val="97B68B"/>
                </a:solidFill>
              </a:rPr>
              <a:t>Sciences</a:t>
            </a:r>
          </a:p>
        </xdr:txBody>
      </xdr:sp>
      <xdr:sp macro="" textlink="">
        <xdr:nvSpPr>
          <xdr:cNvPr id="35" name="Tag_10011"/>
          <xdr:cNvSpPr txBox="1"/>
        </xdr:nvSpPr>
        <xdr:spPr>
          <a:xfrm>
            <a:off x="3149600" y="193459100"/>
            <a:ext cx="31438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97B68B"/>
                </a:solidFill>
              </a:rPr>
              <a:t>Agriculteurs</a:t>
            </a:r>
          </a:p>
        </xdr:txBody>
      </xdr:sp>
    </xdr:grpSp>
    <xdr:clientData/>
  </xdr:twoCellAnchor>
  <mc:AlternateContent xmlns:mc="http://schemas.openxmlformats.org/markup-compatibility/2006">
    <mc:Choice xmlns:a14="http://schemas.microsoft.com/office/drawing/2010/main" Requires="a14">
      <xdr:twoCellAnchor editAs="oneCell">
        <xdr:from>
          <xdr:col>0</xdr:col>
          <xdr:colOff>762000</xdr:colOff>
          <xdr:row>978</xdr:row>
          <xdr:rowOff>0</xdr:rowOff>
        </xdr:from>
        <xdr:to>
          <xdr:col>2</xdr:col>
          <xdr:colOff>0</xdr:colOff>
          <xdr:row>978</xdr:row>
          <xdr:rowOff>200025</xdr:rowOff>
        </xdr:to>
        <xdr:sp macro="" textlink="">
          <xdr:nvSpPr>
            <xdr:cNvPr id="2102" name="DD659988" hidden="1">
              <a:extLst>
                <a:ext uri="{63B3BB69-23CF-44E3-9099-C40C66FF867C}">
                  <a14:compatExt spid="_x0000_s2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12700</xdr:colOff>
      <xdr:row>977</xdr:row>
      <xdr:rowOff>0</xdr:rowOff>
    </xdr:from>
    <xdr:ext cx="6945043" cy="4133439"/>
    <xdr:sp macro="" textlink="">
      <xdr:nvSpPr>
        <xdr:cNvPr id="39" name="TX870225" hidden="1"/>
        <xdr:cNvSpPr txBox="1"/>
      </xdr:nvSpPr>
      <xdr:spPr>
        <a:xfrm>
          <a:off x="7261225" y="188785500"/>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RefEdit_R,RefEdit,'Feuil120977X765'!$H$972,True,000000000101_Général,True,Plage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RefEdit_T,RefEdit,'Feuil120977X765'!$E$950:$E$967,True,000000000200_Général,True,Matrice fréquence terme :,False,
RefEdit_Labels,RefEdit,'Feuil120977X765'!$D$950:$D$967,True,000000000400_Général,True,,False,
</a:t>
          </a:r>
        </a:p>
      </xdr:txBody>
    </xdr:sp>
    <xdr:clientData/>
  </xdr:oneCellAnchor>
  <xdr:twoCellAnchor editAs="absolute">
    <xdr:from>
      <xdr:col>7</xdr:col>
      <xdr:colOff>6350</xdr:colOff>
      <xdr:row>977</xdr:row>
      <xdr:rowOff>6350</xdr:rowOff>
    </xdr:from>
    <xdr:to>
      <xdr:col>9</xdr:col>
      <xdr:colOff>306578</xdr:colOff>
      <xdr:row>977</xdr:row>
      <xdr:rowOff>426982</xdr:rowOff>
    </xdr:to>
    <xdr:sp macro="" textlink="">
      <xdr:nvSpPr>
        <xdr:cNvPr id="42" name="BK870225"/>
        <xdr:cNvSpPr/>
      </xdr:nvSpPr>
      <xdr:spPr>
        <a:xfrm>
          <a:off x="6492875" y="1887918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7</xdr:col>
      <xdr:colOff>49784</xdr:colOff>
      <xdr:row>977</xdr:row>
      <xdr:rowOff>43433</xdr:rowOff>
    </xdr:from>
    <xdr:to>
      <xdr:col>7</xdr:col>
      <xdr:colOff>392684</xdr:colOff>
      <xdr:row>977</xdr:row>
      <xdr:rowOff>386333</xdr:rowOff>
    </xdr:to>
    <xdr:pic macro="[0]!ReRunXLSTAT">
      <xdr:nvPicPr>
        <xdr:cNvPr id="208" name="BT870225"/>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6309"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977</xdr:row>
      <xdr:rowOff>43433</xdr:rowOff>
    </xdr:from>
    <xdr:to>
      <xdr:col>8</xdr:col>
      <xdr:colOff>108458</xdr:colOff>
      <xdr:row>977</xdr:row>
      <xdr:rowOff>386333</xdr:rowOff>
    </xdr:to>
    <xdr:pic macro="[0]!AddRemovGrid">
      <xdr:nvPicPr>
        <xdr:cNvPr id="209" name="RM870225"/>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4083"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7</xdr:col>
      <xdr:colOff>527558</xdr:colOff>
      <xdr:row>977</xdr:row>
      <xdr:rowOff>43433</xdr:rowOff>
    </xdr:from>
    <xdr:to>
      <xdr:col>8</xdr:col>
      <xdr:colOff>108458</xdr:colOff>
      <xdr:row>977</xdr:row>
      <xdr:rowOff>386333</xdr:rowOff>
    </xdr:to>
    <xdr:pic macro="AddRemovGrid">
      <xdr:nvPicPr>
        <xdr:cNvPr id="210" name="AD870225"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083"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243332</xdr:colOff>
      <xdr:row>977</xdr:row>
      <xdr:rowOff>43433</xdr:rowOff>
    </xdr:from>
    <xdr:to>
      <xdr:col>8</xdr:col>
      <xdr:colOff>586232</xdr:colOff>
      <xdr:row>977</xdr:row>
      <xdr:rowOff>386333</xdr:rowOff>
    </xdr:to>
    <xdr:pic macro="[0]!SendToOfficeLocal">
      <xdr:nvPicPr>
        <xdr:cNvPr id="211" name="WD870225"/>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91857"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8</xdr:col>
      <xdr:colOff>677672</xdr:colOff>
      <xdr:row>977</xdr:row>
      <xdr:rowOff>43433</xdr:rowOff>
    </xdr:from>
    <xdr:to>
      <xdr:col>9</xdr:col>
      <xdr:colOff>258572</xdr:colOff>
      <xdr:row>977</xdr:row>
      <xdr:rowOff>386333</xdr:rowOff>
    </xdr:to>
    <xdr:pic macro="[0]!SendToOfficeLocal">
      <xdr:nvPicPr>
        <xdr:cNvPr id="212" name="PT870225"/>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6197"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7</xdr:col>
      <xdr:colOff>0</xdr:colOff>
      <xdr:row>983</xdr:row>
      <xdr:rowOff>0</xdr:rowOff>
    </xdr:from>
    <xdr:to>
      <xdr:col>13</xdr:col>
      <xdr:colOff>508000</xdr:colOff>
      <xdr:row>1009</xdr:row>
      <xdr:rowOff>127000</xdr:rowOff>
    </xdr:to>
    <xdr:grpSp>
      <xdr:nvGrpSpPr>
        <xdr:cNvPr id="472" name="Wordcloud_Group1"/>
        <xdr:cNvGrpSpPr/>
      </xdr:nvGrpSpPr>
      <xdr:grpSpPr>
        <a:xfrm>
          <a:off x="6486525" y="190214250"/>
          <a:ext cx="5080000" cy="5651500"/>
          <a:chOff x="6486525" y="190176150"/>
          <a:chExt cx="5080000" cy="5080000"/>
        </a:xfrm>
      </xdr:grpSpPr>
      <xdr:sp macro="" textlink="">
        <xdr:nvSpPr>
          <xdr:cNvPr id="43" name="Wordcloud1"/>
          <xdr:cNvSpPr/>
        </xdr:nvSpPr>
        <xdr:spPr>
          <a:xfrm>
            <a:off x="6486525" y="1901761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5" name="Tag_10001"/>
          <xdr:cNvSpPr txBox="1"/>
        </xdr:nvSpPr>
        <xdr:spPr>
          <a:xfrm>
            <a:off x="7556500" y="192392300"/>
            <a:ext cx="294555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4F7EE4"/>
                </a:solidFill>
              </a:rPr>
              <a:t>Glyphosate</a:t>
            </a:r>
          </a:p>
        </xdr:txBody>
      </xdr:sp>
      <xdr:sp macro="" textlink="">
        <xdr:nvSpPr>
          <xdr:cNvPr id="51" name="Tag_10002"/>
          <xdr:cNvSpPr txBox="1"/>
        </xdr:nvSpPr>
        <xdr:spPr>
          <a:xfrm>
            <a:off x="8483600" y="193027300"/>
            <a:ext cx="1110432" cy="452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890">
                <a:solidFill>
                  <a:srgbClr val="0327F3"/>
                </a:solidFill>
              </a:rPr>
              <a:t>Député</a:t>
            </a:r>
          </a:p>
        </xdr:txBody>
      </xdr:sp>
      <xdr:sp macro="" textlink="">
        <xdr:nvSpPr>
          <xdr:cNvPr id="52" name="Tag_10003"/>
          <xdr:cNvSpPr txBox="1"/>
        </xdr:nvSpPr>
        <xdr:spPr>
          <a:xfrm>
            <a:off x="8534400" y="192138300"/>
            <a:ext cx="998928" cy="29270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870">
                <a:solidFill>
                  <a:srgbClr val="D489D9"/>
                </a:solidFill>
              </a:rPr>
              <a:t>Monsanto</a:t>
            </a:r>
          </a:p>
        </xdr:txBody>
      </xdr:sp>
      <xdr:sp macro="" textlink="">
        <xdr:nvSpPr>
          <xdr:cNvPr id="53" name="Tag_10004"/>
          <xdr:cNvSpPr txBox="1"/>
        </xdr:nvSpPr>
        <xdr:spPr>
          <a:xfrm>
            <a:off x="8928100" y="191643000"/>
            <a:ext cx="256737" cy="48763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640">
                <a:solidFill>
                  <a:srgbClr val="D489D9"/>
                </a:solidFill>
              </a:rPr>
              <a:t>Votes</a:t>
            </a:r>
          </a:p>
        </xdr:txBody>
      </xdr:sp>
      <xdr:sp macro="" textlink="">
        <xdr:nvSpPr>
          <xdr:cNvPr id="54" name="Tag_10005"/>
          <xdr:cNvSpPr txBox="1"/>
        </xdr:nvSpPr>
        <xdr:spPr>
          <a:xfrm>
            <a:off x="8534400" y="191985900"/>
            <a:ext cx="353879" cy="172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70">
                <a:solidFill>
                  <a:srgbClr val="49C32C"/>
                </a:solidFill>
              </a:rPr>
              <a:t>Honte</a:t>
            </a:r>
          </a:p>
        </xdr:txBody>
      </xdr:sp>
      <xdr:sp macro="" textlink="">
        <xdr:nvSpPr>
          <xdr:cNvPr id="55" name="Tag_10006"/>
          <xdr:cNvSpPr txBox="1"/>
        </xdr:nvSpPr>
        <xdr:spPr>
          <a:xfrm>
            <a:off x="9144000" y="191960500"/>
            <a:ext cx="284052" cy="15029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60">
                <a:solidFill>
                  <a:srgbClr val="49C32C"/>
                </a:solidFill>
              </a:rPr>
              <a:t>LREM</a:t>
            </a:r>
          </a:p>
        </xdr:txBody>
      </xdr:sp>
      <xdr:sp macro="" textlink="">
        <xdr:nvSpPr>
          <xdr:cNvPr id="56" name="Tag_10007"/>
          <xdr:cNvSpPr txBox="1"/>
        </xdr:nvSpPr>
        <xdr:spPr>
          <a:xfrm>
            <a:off x="8343900" y="192252600"/>
            <a:ext cx="150106" cy="14087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00">
                <a:solidFill>
                  <a:srgbClr val="49C32C"/>
                </a:solidFill>
              </a:rPr>
              <a:t>Bio</a:t>
            </a:r>
          </a:p>
        </xdr:txBody>
      </xdr:sp>
      <xdr:sp macro="" textlink="">
        <xdr:nvSpPr>
          <xdr:cNvPr id="57" name="Tag_10008"/>
          <xdr:cNvSpPr txBox="1"/>
        </xdr:nvSpPr>
        <xdr:spPr>
          <a:xfrm>
            <a:off x="9537700" y="191985900"/>
            <a:ext cx="140872" cy="3903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900">
                <a:solidFill>
                  <a:srgbClr val="49C32C"/>
                </a:solidFill>
              </a:rPr>
              <a:t>Courage</a:t>
            </a:r>
          </a:p>
        </xdr:txBody>
      </xdr:sp>
      <xdr:sp macro="" textlink="">
        <xdr:nvSpPr>
          <xdr:cNvPr id="58" name="Tag_10009"/>
          <xdr:cNvSpPr txBox="1"/>
        </xdr:nvSpPr>
        <xdr:spPr>
          <a:xfrm>
            <a:off x="8674100" y="193395600"/>
            <a:ext cx="359329" cy="1315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40">
                <a:solidFill>
                  <a:srgbClr val="49C32C"/>
                </a:solidFill>
              </a:rPr>
              <a:t>Français</a:t>
            </a:r>
          </a:p>
        </xdr:txBody>
      </xdr:sp>
      <xdr:sp macro="" textlink="">
        <xdr:nvSpPr>
          <xdr:cNvPr id="59" name="Tag_10010"/>
          <xdr:cNvSpPr txBox="1"/>
        </xdr:nvSpPr>
        <xdr:spPr>
          <a:xfrm>
            <a:off x="9055100" y="193408300"/>
            <a:ext cx="307713" cy="1049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70">
                <a:solidFill>
                  <a:srgbClr val="49C32C"/>
                </a:solidFill>
              </a:rPr>
              <a:t>Emission</a:t>
            </a:r>
          </a:p>
        </xdr:txBody>
      </xdr:sp>
      <xdr:sp macro="" textlink="">
        <xdr:nvSpPr>
          <xdr:cNvPr id="60" name="Tag_10011"/>
          <xdr:cNvSpPr txBox="1"/>
        </xdr:nvSpPr>
        <xdr:spPr>
          <a:xfrm>
            <a:off x="8255000" y="193027300"/>
            <a:ext cx="197362" cy="1049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70">
                <a:solidFill>
                  <a:srgbClr val="49C32C"/>
                </a:solidFill>
              </a:rPr>
              <a:t>Santé</a:t>
            </a:r>
          </a:p>
        </xdr:txBody>
      </xdr:sp>
      <xdr:sp macro="" textlink="">
        <xdr:nvSpPr>
          <xdr:cNvPr id="61" name="Tag_10012"/>
          <xdr:cNvSpPr txBox="1"/>
        </xdr:nvSpPr>
        <xdr:spPr>
          <a:xfrm>
            <a:off x="9626600" y="193052700"/>
            <a:ext cx="104901" cy="1597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70">
                <a:solidFill>
                  <a:srgbClr val="49C32C"/>
                </a:solidFill>
              </a:rPr>
              <a:t>Tuer</a:t>
            </a:r>
          </a:p>
        </xdr:txBody>
      </xdr:sp>
      <xdr:sp macro="" textlink="">
        <xdr:nvSpPr>
          <xdr:cNvPr id="62" name="Tag_10013"/>
          <xdr:cNvSpPr txBox="1"/>
        </xdr:nvSpPr>
        <xdr:spPr>
          <a:xfrm>
            <a:off x="8318500" y="192163700"/>
            <a:ext cx="207942" cy="955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10">
                <a:solidFill>
                  <a:srgbClr val="49C32C"/>
                </a:solidFill>
              </a:rPr>
              <a:t>Enfant</a:t>
            </a:r>
          </a:p>
        </xdr:txBody>
      </xdr:sp>
      <xdr:sp macro="" textlink="">
        <xdr:nvSpPr>
          <xdr:cNvPr id="63" name="Tag_10014"/>
          <xdr:cNvSpPr txBox="1"/>
        </xdr:nvSpPr>
        <xdr:spPr>
          <a:xfrm>
            <a:off x="8585200" y="191897000"/>
            <a:ext cx="330347" cy="955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10">
                <a:solidFill>
                  <a:srgbClr val="49C32C"/>
                </a:solidFill>
              </a:rPr>
              <a:t>Reportage</a:t>
            </a:r>
          </a:p>
        </xdr:txBody>
      </xdr:sp>
      <xdr:sp macro="" textlink="">
        <xdr:nvSpPr>
          <xdr:cNvPr id="457" name="Tag_10015"/>
          <xdr:cNvSpPr txBox="1"/>
        </xdr:nvSpPr>
        <xdr:spPr>
          <a:xfrm>
            <a:off x="8813800" y="193497200"/>
            <a:ext cx="431721" cy="8765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60">
                <a:solidFill>
                  <a:srgbClr val="49C32C"/>
                </a:solidFill>
              </a:rPr>
              <a:t>Envoyé Spécial</a:t>
            </a:r>
          </a:p>
        </xdr:txBody>
      </xdr:sp>
      <xdr:sp macro="" textlink="">
        <xdr:nvSpPr>
          <xdr:cNvPr id="458" name="Tag_10016"/>
          <xdr:cNvSpPr txBox="1"/>
        </xdr:nvSpPr>
        <xdr:spPr>
          <a:xfrm>
            <a:off x="8407400" y="193179700"/>
            <a:ext cx="78291" cy="17998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49C32C"/>
                </a:solidFill>
              </a:rPr>
              <a:t>Cancer</a:t>
            </a:r>
          </a:p>
        </xdr:txBody>
      </xdr:sp>
      <xdr:sp macro="" textlink="">
        <xdr:nvSpPr>
          <xdr:cNvPr id="462" name="Tag_10017"/>
          <xdr:cNvSpPr txBox="1"/>
        </xdr:nvSpPr>
        <xdr:spPr>
          <a:xfrm>
            <a:off x="9131300" y="191884300"/>
            <a:ext cx="256802"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49C32C"/>
                </a:solidFill>
              </a:rPr>
              <a:t>Politiques</a:t>
            </a:r>
          </a:p>
        </xdr:txBody>
      </xdr:sp>
      <xdr:sp macro="" textlink="">
        <xdr:nvSpPr>
          <xdr:cNvPr id="471" name="Tag_10018"/>
          <xdr:cNvSpPr txBox="1"/>
        </xdr:nvSpPr>
        <xdr:spPr>
          <a:xfrm>
            <a:off x="9677400" y="192303400"/>
            <a:ext cx="18511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49C32C"/>
                </a:solidFill>
              </a:rPr>
              <a:t>Pourris</a:t>
            </a:r>
          </a:p>
        </xdr:txBody>
      </xdr:sp>
    </xdr:grpSp>
    <xdr:clientData/>
  </xdr:twoCellAnchor>
  <mc:AlternateContent xmlns:mc="http://schemas.openxmlformats.org/markup-compatibility/2006">
    <mc:Choice xmlns:a14="http://schemas.microsoft.com/office/drawing/2010/main" Requires="a14">
      <xdr:twoCellAnchor editAs="oneCell">
        <xdr:from>
          <xdr:col>6</xdr:col>
          <xdr:colOff>762000</xdr:colOff>
          <xdr:row>978</xdr:row>
          <xdr:rowOff>0</xdr:rowOff>
        </xdr:from>
        <xdr:to>
          <xdr:col>8</xdr:col>
          <xdr:colOff>762000</xdr:colOff>
          <xdr:row>978</xdr:row>
          <xdr:rowOff>200025</xdr:rowOff>
        </xdr:to>
        <xdr:sp macro="" textlink="">
          <xdr:nvSpPr>
            <xdr:cNvPr id="2103" name="DD876135" hidden="1">
              <a:extLst>
                <a:ext uri="{63B3BB69-23CF-44E3-9099-C40C66FF867C}">
                  <a14:compatExt spid="_x0000_s2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15</xdr:col>
      <xdr:colOff>12700</xdr:colOff>
      <xdr:row>977</xdr:row>
      <xdr:rowOff>0</xdr:rowOff>
    </xdr:from>
    <xdr:ext cx="6878358" cy="4133439"/>
    <xdr:sp macro="" textlink="">
      <xdr:nvSpPr>
        <xdr:cNvPr id="499" name="TX207418" hidden="1"/>
        <xdr:cNvSpPr txBox="1"/>
      </xdr:nvSpPr>
      <xdr:spPr>
        <a:xfrm>
          <a:off x="12595225" y="188785500"/>
          <a:ext cx="6878358"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RefEdit_R,RefEdit,'Feuil120977X765'!$O$972,True,000000000101_Général,True,Plage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RefEdit_T,RefEdit,'Feuil120977X765'!$I$950:$I$958,True,000000000200_Général,True,Matrice fréquence terme :,False,
RefEdit_Labels,RefEdit,'Feuil120977X765'!$H$950:$H$958,True,000000000400_Général,True,,False,
</a:t>
          </a:r>
        </a:p>
      </xdr:txBody>
    </xdr:sp>
    <xdr:clientData/>
  </xdr:oneCellAnchor>
  <xdr:twoCellAnchor editAs="absolute">
    <xdr:from>
      <xdr:col>14</xdr:col>
      <xdr:colOff>6350</xdr:colOff>
      <xdr:row>977</xdr:row>
      <xdr:rowOff>6350</xdr:rowOff>
    </xdr:from>
    <xdr:to>
      <xdr:col>16</xdr:col>
      <xdr:colOff>306578</xdr:colOff>
      <xdr:row>977</xdr:row>
      <xdr:rowOff>426982</xdr:rowOff>
    </xdr:to>
    <xdr:sp macro="" textlink="">
      <xdr:nvSpPr>
        <xdr:cNvPr id="500" name="BK207418"/>
        <xdr:cNvSpPr/>
      </xdr:nvSpPr>
      <xdr:spPr>
        <a:xfrm>
          <a:off x="11826875" y="1887918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14</xdr:col>
      <xdr:colOff>49784</xdr:colOff>
      <xdr:row>977</xdr:row>
      <xdr:rowOff>43433</xdr:rowOff>
    </xdr:from>
    <xdr:to>
      <xdr:col>14</xdr:col>
      <xdr:colOff>392684</xdr:colOff>
      <xdr:row>977</xdr:row>
      <xdr:rowOff>386333</xdr:rowOff>
    </xdr:to>
    <xdr:pic macro="[0]!ReRunXLSTAT">
      <xdr:nvPicPr>
        <xdr:cNvPr id="238" name="BT207418"/>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70309"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14</xdr:col>
      <xdr:colOff>527558</xdr:colOff>
      <xdr:row>977</xdr:row>
      <xdr:rowOff>43433</xdr:rowOff>
    </xdr:from>
    <xdr:to>
      <xdr:col>15</xdr:col>
      <xdr:colOff>108458</xdr:colOff>
      <xdr:row>977</xdr:row>
      <xdr:rowOff>386333</xdr:rowOff>
    </xdr:to>
    <xdr:pic macro="[0]!AddRemovGrid">
      <xdr:nvPicPr>
        <xdr:cNvPr id="239" name="RM207418"/>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8083"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14</xdr:col>
      <xdr:colOff>527558</xdr:colOff>
      <xdr:row>977</xdr:row>
      <xdr:rowOff>43433</xdr:rowOff>
    </xdr:from>
    <xdr:to>
      <xdr:col>15</xdr:col>
      <xdr:colOff>108458</xdr:colOff>
      <xdr:row>977</xdr:row>
      <xdr:rowOff>386333</xdr:rowOff>
    </xdr:to>
    <xdr:pic macro="AddRemovGrid">
      <xdr:nvPicPr>
        <xdr:cNvPr id="240" name="AD207418"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8083"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243332</xdr:colOff>
      <xdr:row>977</xdr:row>
      <xdr:rowOff>43433</xdr:rowOff>
    </xdr:from>
    <xdr:to>
      <xdr:col>15</xdr:col>
      <xdr:colOff>586232</xdr:colOff>
      <xdr:row>977</xdr:row>
      <xdr:rowOff>386333</xdr:rowOff>
    </xdr:to>
    <xdr:pic macro="[0]!SendToOfficeLocal">
      <xdr:nvPicPr>
        <xdr:cNvPr id="241" name="WD207418"/>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25857"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677672</xdr:colOff>
      <xdr:row>977</xdr:row>
      <xdr:rowOff>43433</xdr:rowOff>
    </xdr:from>
    <xdr:to>
      <xdr:col>16</xdr:col>
      <xdr:colOff>258572</xdr:colOff>
      <xdr:row>977</xdr:row>
      <xdr:rowOff>386333</xdr:rowOff>
    </xdr:to>
    <xdr:pic macro="[0]!SendToOfficeLocal">
      <xdr:nvPicPr>
        <xdr:cNvPr id="242" name="PT207418"/>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60197" y="1888289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0</xdr:col>
      <xdr:colOff>658090</xdr:colOff>
      <xdr:row>1012</xdr:row>
      <xdr:rowOff>103910</xdr:rowOff>
    </xdr:from>
    <xdr:to>
      <xdr:col>6</xdr:col>
      <xdr:colOff>5772</xdr:colOff>
      <xdr:row>1040</xdr:row>
      <xdr:rowOff>109682</xdr:rowOff>
    </xdr:to>
    <xdr:grpSp>
      <xdr:nvGrpSpPr>
        <xdr:cNvPr id="517" name="Wordcloud_Group1"/>
        <xdr:cNvGrpSpPr/>
      </xdr:nvGrpSpPr>
      <xdr:grpSpPr>
        <a:xfrm>
          <a:off x="658090" y="196414160"/>
          <a:ext cx="5072207" cy="5339772"/>
          <a:chOff x="11820525" y="190195200"/>
          <a:chExt cx="5080000" cy="5080000"/>
        </a:xfrm>
      </xdr:grpSpPr>
      <xdr:sp macro="" textlink="">
        <xdr:nvSpPr>
          <xdr:cNvPr id="501" name="Wordcloud1"/>
          <xdr:cNvSpPr/>
        </xdr:nvSpPr>
        <xdr:spPr>
          <a:xfrm>
            <a:off x="11820525" y="1901952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03" name="Tag_10001"/>
          <xdr:cNvSpPr txBox="1"/>
        </xdr:nvSpPr>
        <xdr:spPr>
          <a:xfrm>
            <a:off x="12890500" y="192417700"/>
            <a:ext cx="294555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27AA79"/>
                </a:solidFill>
              </a:rPr>
              <a:t>Glyphosate</a:t>
            </a:r>
          </a:p>
        </xdr:txBody>
      </xdr:sp>
      <xdr:sp macro="" textlink="">
        <xdr:nvSpPr>
          <xdr:cNvPr id="509" name="Tag_10002"/>
          <xdr:cNvSpPr txBox="1"/>
        </xdr:nvSpPr>
        <xdr:spPr>
          <a:xfrm>
            <a:off x="14008100" y="193052700"/>
            <a:ext cx="714939" cy="31938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40">
                <a:solidFill>
                  <a:srgbClr val="76FD1D"/>
                </a:solidFill>
              </a:rPr>
              <a:t>France</a:t>
            </a:r>
          </a:p>
        </xdr:txBody>
      </xdr:sp>
      <xdr:sp macro="" textlink="">
        <xdr:nvSpPr>
          <xdr:cNvPr id="510" name="Tag_10003"/>
          <xdr:cNvSpPr txBox="1"/>
        </xdr:nvSpPr>
        <xdr:spPr>
          <a:xfrm>
            <a:off x="13944600" y="192163700"/>
            <a:ext cx="832536" cy="29899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910">
                <a:solidFill>
                  <a:srgbClr val="76FD1D"/>
                </a:solidFill>
              </a:rPr>
              <a:t>Produits</a:t>
            </a:r>
          </a:p>
        </xdr:txBody>
      </xdr:sp>
      <xdr:sp macro="" textlink="">
        <xdr:nvSpPr>
          <xdr:cNvPr id="511" name="Tag_10004"/>
          <xdr:cNvSpPr txBox="1"/>
        </xdr:nvSpPr>
        <xdr:spPr>
          <a:xfrm>
            <a:off x="14719300" y="193052700"/>
            <a:ext cx="239553" cy="10349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530">
                <a:solidFill>
                  <a:srgbClr val="8EFBDD"/>
                </a:solidFill>
              </a:rPr>
              <a:t>Importations</a:t>
            </a:r>
          </a:p>
        </xdr:txBody>
      </xdr:sp>
      <xdr:sp macro="" textlink="">
        <xdr:nvSpPr>
          <xdr:cNvPr id="512" name="Tag_10005"/>
          <xdr:cNvSpPr txBox="1"/>
        </xdr:nvSpPr>
        <xdr:spPr>
          <a:xfrm>
            <a:off x="14351000" y="191960500"/>
            <a:ext cx="211853" cy="19877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70">
                <a:solidFill>
                  <a:srgbClr val="8EFBDD"/>
                </a:solidFill>
              </a:rPr>
              <a:t>Bio</a:t>
            </a:r>
          </a:p>
        </xdr:txBody>
      </xdr:sp>
      <xdr:sp macro="" textlink="">
        <xdr:nvSpPr>
          <xdr:cNvPr id="513" name="Tag_10006"/>
          <xdr:cNvSpPr txBox="1"/>
        </xdr:nvSpPr>
        <xdr:spPr>
          <a:xfrm>
            <a:off x="14312900" y="193370200"/>
            <a:ext cx="278153" cy="158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010">
                <a:solidFill>
                  <a:srgbClr val="8EFBDD"/>
                </a:solidFill>
              </a:rPr>
              <a:t>OGM</a:t>
            </a:r>
          </a:p>
        </xdr:txBody>
      </xdr:sp>
      <xdr:sp macro="" textlink="">
        <xdr:nvSpPr>
          <xdr:cNvPr id="514" name="Tag_10007"/>
          <xdr:cNvSpPr txBox="1"/>
        </xdr:nvSpPr>
        <xdr:spPr>
          <a:xfrm>
            <a:off x="13817600" y="192049400"/>
            <a:ext cx="477823" cy="1189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60">
                <a:solidFill>
                  <a:srgbClr val="8EFBDD"/>
                </a:solidFill>
              </a:rPr>
              <a:t>Agriculteurs</a:t>
            </a:r>
          </a:p>
        </xdr:txBody>
      </xdr:sp>
      <xdr:sp macro="" textlink="">
        <xdr:nvSpPr>
          <xdr:cNvPr id="515" name="Tag_10008"/>
          <xdr:cNvSpPr txBox="1"/>
        </xdr:nvSpPr>
        <xdr:spPr>
          <a:xfrm>
            <a:off x="14236700" y="193306700"/>
            <a:ext cx="78291" cy="27090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8EFBDD"/>
                </a:solidFill>
              </a:rPr>
              <a:t>Reportage</a:t>
            </a:r>
          </a:p>
        </xdr:txBody>
      </xdr:sp>
      <xdr:sp macro="" textlink="">
        <xdr:nvSpPr>
          <xdr:cNvPr id="516" name="Tag_10009"/>
          <xdr:cNvSpPr txBox="1"/>
        </xdr:nvSpPr>
        <xdr:spPr>
          <a:xfrm>
            <a:off x="13538200" y="193065400"/>
            <a:ext cx="42819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8EFBDD"/>
                </a:solidFill>
              </a:rPr>
              <a:t>Consommateurs</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762000</xdr:colOff>
          <xdr:row>978</xdr:row>
          <xdr:rowOff>0</xdr:rowOff>
        </xdr:from>
        <xdr:to>
          <xdr:col>15</xdr:col>
          <xdr:colOff>762000</xdr:colOff>
          <xdr:row>978</xdr:row>
          <xdr:rowOff>200025</xdr:rowOff>
        </xdr:to>
        <xdr:sp macro="" textlink="">
          <xdr:nvSpPr>
            <xdr:cNvPr id="2104" name="DD396497" hidden="1">
              <a:extLst>
                <a:ext uri="{63B3BB69-23CF-44E3-9099-C40C66FF867C}">
                  <a14:compatExt spid="_x0000_s2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22</xdr:col>
      <xdr:colOff>12700</xdr:colOff>
      <xdr:row>983</xdr:row>
      <xdr:rowOff>0</xdr:rowOff>
    </xdr:from>
    <xdr:ext cx="6925935" cy="4133439"/>
    <xdr:sp macro="" textlink="">
      <xdr:nvSpPr>
        <xdr:cNvPr id="519" name="TX488529" hidden="1"/>
        <xdr:cNvSpPr txBox="1"/>
      </xdr:nvSpPr>
      <xdr:spPr>
        <a:xfrm>
          <a:off x="17929225" y="190214250"/>
          <a:ext cx="6925935"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RefEdit_R,RefEdit,'Feuil120977X765'!$V$978,True,000000000101_Général,True,Plage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RefEdit_T,RefEdit,'Feuil120977X765'!$L$950:$L$962,True,000000000200_Général,True,Matrice fréquence terme :,False,
RefEdit_Labels,RefEdit,'Feuil120977X765'!$K$950:$K$962,True,000000000400_Général,True,,False,
</a:t>
          </a:r>
        </a:p>
      </xdr:txBody>
    </xdr:sp>
    <xdr:clientData/>
  </xdr:oneCellAnchor>
  <xdr:twoCellAnchor editAs="absolute">
    <xdr:from>
      <xdr:col>21</xdr:col>
      <xdr:colOff>6350</xdr:colOff>
      <xdr:row>983</xdr:row>
      <xdr:rowOff>6350</xdr:rowOff>
    </xdr:from>
    <xdr:to>
      <xdr:col>23</xdr:col>
      <xdr:colOff>306578</xdr:colOff>
      <xdr:row>984</xdr:row>
      <xdr:rowOff>0</xdr:rowOff>
    </xdr:to>
    <xdr:sp macro="" textlink="">
      <xdr:nvSpPr>
        <xdr:cNvPr id="520" name="BK488529"/>
        <xdr:cNvSpPr/>
      </xdr:nvSpPr>
      <xdr:spPr>
        <a:xfrm>
          <a:off x="17160875" y="19022060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21</xdr:col>
      <xdr:colOff>49786</xdr:colOff>
      <xdr:row>983</xdr:row>
      <xdr:rowOff>43433</xdr:rowOff>
    </xdr:from>
    <xdr:to>
      <xdr:col>21</xdr:col>
      <xdr:colOff>392686</xdr:colOff>
      <xdr:row>983</xdr:row>
      <xdr:rowOff>386333</xdr:rowOff>
    </xdr:to>
    <xdr:pic macro="[0]!ReRunXLSTAT">
      <xdr:nvPicPr>
        <xdr:cNvPr id="259" name="BT488529"/>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04311" y="1902576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21</xdr:col>
      <xdr:colOff>527560</xdr:colOff>
      <xdr:row>983</xdr:row>
      <xdr:rowOff>43433</xdr:rowOff>
    </xdr:from>
    <xdr:to>
      <xdr:col>22</xdr:col>
      <xdr:colOff>108460</xdr:colOff>
      <xdr:row>983</xdr:row>
      <xdr:rowOff>386333</xdr:rowOff>
    </xdr:to>
    <xdr:pic macro="[0]!AddRemovGrid">
      <xdr:nvPicPr>
        <xdr:cNvPr id="260" name="RM488529"/>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2085" y="1902576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21</xdr:col>
      <xdr:colOff>527560</xdr:colOff>
      <xdr:row>983</xdr:row>
      <xdr:rowOff>43433</xdr:rowOff>
    </xdr:from>
    <xdr:to>
      <xdr:col>22</xdr:col>
      <xdr:colOff>108460</xdr:colOff>
      <xdr:row>983</xdr:row>
      <xdr:rowOff>386333</xdr:rowOff>
    </xdr:to>
    <xdr:pic macro="AddRemovGrid">
      <xdr:nvPicPr>
        <xdr:cNvPr id="261" name="AD488529"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2085" y="1902576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22</xdr:col>
      <xdr:colOff>243334</xdr:colOff>
      <xdr:row>983</xdr:row>
      <xdr:rowOff>43433</xdr:rowOff>
    </xdr:from>
    <xdr:to>
      <xdr:col>22</xdr:col>
      <xdr:colOff>586234</xdr:colOff>
      <xdr:row>983</xdr:row>
      <xdr:rowOff>386333</xdr:rowOff>
    </xdr:to>
    <xdr:pic macro="[0]!SendToOfficeLocal">
      <xdr:nvPicPr>
        <xdr:cNvPr id="262" name="WD488529"/>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159859" y="1902576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22</xdr:col>
      <xdr:colOff>677673</xdr:colOff>
      <xdr:row>983</xdr:row>
      <xdr:rowOff>43433</xdr:rowOff>
    </xdr:from>
    <xdr:to>
      <xdr:col>23</xdr:col>
      <xdr:colOff>258573</xdr:colOff>
      <xdr:row>983</xdr:row>
      <xdr:rowOff>386333</xdr:rowOff>
    </xdr:to>
    <xdr:pic macro="[0]!SendToOfficeLocal">
      <xdr:nvPicPr>
        <xdr:cNvPr id="263" name="PT488529"/>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594198" y="19025768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6</xdr:col>
      <xdr:colOff>640773</xdr:colOff>
      <xdr:row>1012</xdr:row>
      <xdr:rowOff>103909</xdr:rowOff>
    </xdr:from>
    <xdr:to>
      <xdr:col>13</xdr:col>
      <xdr:colOff>386773</xdr:colOff>
      <xdr:row>1039</xdr:row>
      <xdr:rowOff>40409</xdr:rowOff>
    </xdr:to>
    <xdr:grpSp>
      <xdr:nvGrpSpPr>
        <xdr:cNvPr id="541" name="Wordcloud_Group1"/>
        <xdr:cNvGrpSpPr/>
      </xdr:nvGrpSpPr>
      <xdr:grpSpPr>
        <a:xfrm>
          <a:off x="6365298" y="196414159"/>
          <a:ext cx="5080000" cy="5080000"/>
          <a:chOff x="17154525" y="191595375"/>
          <a:chExt cx="5080000" cy="5080000"/>
        </a:xfrm>
      </xdr:grpSpPr>
      <xdr:sp macro="" textlink="">
        <xdr:nvSpPr>
          <xdr:cNvPr id="521" name="Wordcloud1"/>
          <xdr:cNvSpPr/>
        </xdr:nvSpPr>
        <xdr:spPr>
          <a:xfrm>
            <a:off x="17154525" y="191595375"/>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23" name="Tag_10001"/>
          <xdr:cNvSpPr txBox="1"/>
        </xdr:nvSpPr>
        <xdr:spPr>
          <a:xfrm>
            <a:off x="18224500" y="193814700"/>
            <a:ext cx="2945550"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D89CFD"/>
                </a:solidFill>
              </a:rPr>
              <a:t>Glyphosate</a:t>
            </a:r>
          </a:p>
        </xdr:txBody>
      </xdr:sp>
      <xdr:sp macro="" textlink="">
        <xdr:nvSpPr>
          <xdr:cNvPr id="524" name="Tag_10002"/>
          <xdr:cNvSpPr txBox="1"/>
        </xdr:nvSpPr>
        <xdr:spPr>
          <a:xfrm>
            <a:off x="19024600" y="194449700"/>
            <a:ext cx="1351780" cy="3365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150">
                <a:solidFill>
                  <a:srgbClr val="7F1913"/>
                </a:solidFill>
              </a:rPr>
              <a:t>Agriculteurs</a:t>
            </a:r>
          </a:p>
        </xdr:txBody>
      </xdr:sp>
      <xdr:sp macro="" textlink="">
        <xdr:nvSpPr>
          <xdr:cNvPr id="525" name="Tag_10003"/>
          <xdr:cNvSpPr txBox="1"/>
        </xdr:nvSpPr>
        <xdr:spPr>
          <a:xfrm>
            <a:off x="19113500" y="193522600"/>
            <a:ext cx="1164742" cy="3365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150">
                <a:solidFill>
                  <a:srgbClr val="7F1913"/>
                </a:solidFill>
              </a:rPr>
              <a:t>Reportage</a:t>
            </a:r>
          </a:p>
        </xdr:txBody>
      </xdr:sp>
      <xdr:sp macro="" textlink="">
        <xdr:nvSpPr>
          <xdr:cNvPr id="526" name="Tag_10004"/>
          <xdr:cNvSpPr txBox="1"/>
        </xdr:nvSpPr>
        <xdr:spPr>
          <a:xfrm>
            <a:off x="19608800" y="194729100"/>
            <a:ext cx="219163" cy="4220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400">
                <a:solidFill>
                  <a:srgbClr val="0113FB"/>
                </a:solidFill>
              </a:rPr>
              <a:t>Bravo</a:t>
            </a:r>
          </a:p>
        </xdr:txBody>
      </xdr:sp>
      <xdr:sp macro="" textlink="">
        <xdr:nvSpPr>
          <xdr:cNvPr id="527" name="Tag_10005"/>
          <xdr:cNvSpPr txBox="1"/>
        </xdr:nvSpPr>
        <xdr:spPr>
          <a:xfrm>
            <a:off x="19177000" y="193332100"/>
            <a:ext cx="719428" cy="21916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400">
                <a:solidFill>
                  <a:srgbClr val="0113FB"/>
                </a:solidFill>
              </a:rPr>
              <a:t>Politiques</a:t>
            </a:r>
          </a:p>
        </xdr:txBody>
      </xdr:sp>
      <xdr:sp macro="" textlink="">
        <xdr:nvSpPr>
          <xdr:cNvPr id="528" name="Tag_10006"/>
          <xdr:cNvSpPr txBox="1"/>
        </xdr:nvSpPr>
        <xdr:spPr>
          <a:xfrm>
            <a:off x="19799300" y="194729100"/>
            <a:ext cx="440698" cy="1486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50">
                <a:solidFill>
                  <a:srgbClr val="0113FB"/>
                </a:solidFill>
              </a:rPr>
              <a:t>Scandale</a:t>
            </a:r>
          </a:p>
        </xdr:txBody>
      </xdr:sp>
      <xdr:sp macro="" textlink="">
        <xdr:nvSpPr>
          <xdr:cNvPr id="529" name="Tag_10007"/>
          <xdr:cNvSpPr txBox="1"/>
        </xdr:nvSpPr>
        <xdr:spPr>
          <a:xfrm>
            <a:off x="19227800" y="194741800"/>
            <a:ext cx="312843"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0113FB"/>
                </a:solidFill>
              </a:rPr>
              <a:t>Enfants</a:t>
            </a:r>
          </a:p>
        </xdr:txBody>
      </xdr:sp>
      <xdr:sp macro="" textlink="">
        <xdr:nvSpPr>
          <xdr:cNvPr id="530" name="Tag_10008"/>
          <xdr:cNvSpPr txBox="1"/>
        </xdr:nvSpPr>
        <xdr:spPr>
          <a:xfrm>
            <a:off x="20281900" y="193548000"/>
            <a:ext cx="125227" cy="25737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800">
                <a:solidFill>
                  <a:srgbClr val="0113FB"/>
                </a:solidFill>
              </a:rPr>
              <a:t>Honte</a:t>
            </a:r>
          </a:p>
        </xdr:txBody>
      </xdr:sp>
      <xdr:sp macro="" textlink="">
        <xdr:nvSpPr>
          <xdr:cNvPr id="531" name="Tag_10009"/>
          <xdr:cNvSpPr txBox="1"/>
        </xdr:nvSpPr>
        <xdr:spPr>
          <a:xfrm>
            <a:off x="19900900" y="193408300"/>
            <a:ext cx="427425"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0113FB"/>
                </a:solidFill>
              </a:rPr>
              <a:t>Monsanto</a:t>
            </a:r>
          </a:p>
        </xdr:txBody>
      </xdr:sp>
      <xdr:sp macro="" textlink="">
        <xdr:nvSpPr>
          <xdr:cNvPr id="532" name="Tag_10010"/>
          <xdr:cNvSpPr txBox="1"/>
        </xdr:nvSpPr>
        <xdr:spPr>
          <a:xfrm>
            <a:off x="19253200" y="194843400"/>
            <a:ext cx="348813" cy="1252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00">
                <a:solidFill>
                  <a:srgbClr val="0113FB"/>
                </a:solidFill>
              </a:rPr>
              <a:t>Produits</a:t>
            </a:r>
          </a:p>
        </xdr:txBody>
      </xdr:sp>
      <xdr:sp macro="" textlink="">
        <xdr:nvSpPr>
          <xdr:cNvPr id="533" name="Tag_10011"/>
          <xdr:cNvSpPr txBox="1"/>
        </xdr:nvSpPr>
        <xdr:spPr>
          <a:xfrm>
            <a:off x="19862800" y="194868800"/>
            <a:ext cx="108428" cy="1017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50">
                <a:solidFill>
                  <a:srgbClr val="0113FB"/>
                </a:solidFill>
              </a:rPr>
              <a:t>Bio</a:t>
            </a:r>
          </a:p>
        </xdr:txBody>
      </xdr:sp>
      <xdr:sp macro="" textlink="">
        <xdr:nvSpPr>
          <xdr:cNvPr id="534" name="Tag_10012"/>
          <xdr:cNvSpPr txBox="1"/>
        </xdr:nvSpPr>
        <xdr:spPr>
          <a:xfrm>
            <a:off x="19024600" y="193446400"/>
            <a:ext cx="101759" cy="3553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50">
                <a:solidFill>
                  <a:srgbClr val="0113FB"/>
                </a:solidFill>
              </a:rPr>
              <a:t>Elise Lucet</a:t>
            </a:r>
          </a:p>
        </xdr:txBody>
      </xdr:sp>
      <xdr:sp macro="" textlink="">
        <xdr:nvSpPr>
          <xdr:cNvPr id="540" name="Tag_10013"/>
          <xdr:cNvSpPr txBox="1"/>
        </xdr:nvSpPr>
        <xdr:spPr>
          <a:xfrm>
            <a:off x="19900900" y="193332100"/>
            <a:ext cx="192104"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0113FB"/>
                </a:solidFill>
              </a:rPr>
              <a:t>Député</a:t>
            </a:r>
          </a:p>
        </xdr:txBody>
      </xdr:sp>
    </xdr:grpSp>
    <xdr:clientData/>
  </xdr:twoCellAnchor>
  <mc:AlternateContent xmlns:mc="http://schemas.openxmlformats.org/markup-compatibility/2006">
    <mc:Choice xmlns:a14="http://schemas.microsoft.com/office/drawing/2010/main" Requires="a14">
      <xdr:twoCellAnchor editAs="oneCell">
        <xdr:from>
          <xdr:col>20</xdr:col>
          <xdr:colOff>762000</xdr:colOff>
          <xdr:row>983</xdr:row>
          <xdr:rowOff>419100</xdr:rowOff>
        </xdr:from>
        <xdr:to>
          <xdr:col>22</xdr:col>
          <xdr:colOff>762000</xdr:colOff>
          <xdr:row>985</xdr:row>
          <xdr:rowOff>0</xdr:rowOff>
        </xdr:to>
        <xdr:sp macro="" textlink="">
          <xdr:nvSpPr>
            <xdr:cNvPr id="2105" name="DD833943" hidden="1">
              <a:extLst>
                <a:ext uri="{63B3BB69-23CF-44E3-9099-C40C66FF867C}">
                  <a14:compatExt spid="_x0000_s2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16</xdr:col>
      <xdr:colOff>12700</xdr:colOff>
      <xdr:row>991</xdr:row>
      <xdr:rowOff>0</xdr:rowOff>
    </xdr:from>
    <xdr:ext cx="6957739" cy="4133439"/>
    <xdr:sp macro="" textlink="">
      <xdr:nvSpPr>
        <xdr:cNvPr id="543" name="TX657675" hidden="1"/>
        <xdr:cNvSpPr txBox="1"/>
      </xdr:nvSpPr>
      <xdr:spPr>
        <a:xfrm>
          <a:off x="13357225" y="1919859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RefEdit_R,RefEdit,'Feuil120977X765'!$P$986,True,000000000101_Général,True,Plage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RefEdit_T,RefEdit,'Feuil120977X765'!$C$951:$C$960,True,000000000200_Général,True,Matrice fréquence terme :,False,
RefEdit_Labels,RefEdit,'Feuil120977X765'!$B$951:$B$960,True,000000000400_Général,True,,False,
</a:t>
          </a:r>
        </a:p>
      </xdr:txBody>
    </xdr:sp>
    <xdr:clientData/>
  </xdr:oneCellAnchor>
  <xdr:twoCellAnchor editAs="absolute">
    <xdr:from>
      <xdr:col>15</xdr:col>
      <xdr:colOff>6350</xdr:colOff>
      <xdr:row>991</xdr:row>
      <xdr:rowOff>6350</xdr:rowOff>
    </xdr:from>
    <xdr:to>
      <xdr:col>17</xdr:col>
      <xdr:colOff>306578</xdr:colOff>
      <xdr:row>992</xdr:row>
      <xdr:rowOff>0</xdr:rowOff>
    </xdr:to>
    <xdr:sp macro="" textlink="">
      <xdr:nvSpPr>
        <xdr:cNvPr id="544" name="BK657675"/>
        <xdr:cNvSpPr/>
      </xdr:nvSpPr>
      <xdr:spPr>
        <a:xfrm>
          <a:off x="12588875" y="1919922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15</xdr:col>
      <xdr:colOff>49784</xdr:colOff>
      <xdr:row>991</xdr:row>
      <xdr:rowOff>43433</xdr:rowOff>
    </xdr:from>
    <xdr:to>
      <xdr:col>15</xdr:col>
      <xdr:colOff>392684</xdr:colOff>
      <xdr:row>991</xdr:row>
      <xdr:rowOff>386333</xdr:rowOff>
    </xdr:to>
    <xdr:pic macro="[0]!ReRunXLSTAT">
      <xdr:nvPicPr>
        <xdr:cNvPr id="284" name="BT657675"/>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32309"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0]!AddRemovGrid">
      <xdr:nvPicPr>
        <xdr:cNvPr id="285" name="RM657675"/>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AddRemovGrid">
      <xdr:nvPicPr>
        <xdr:cNvPr id="286" name="AD657675"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243332</xdr:colOff>
      <xdr:row>991</xdr:row>
      <xdr:rowOff>43433</xdr:rowOff>
    </xdr:from>
    <xdr:to>
      <xdr:col>16</xdr:col>
      <xdr:colOff>586232</xdr:colOff>
      <xdr:row>991</xdr:row>
      <xdr:rowOff>386333</xdr:rowOff>
    </xdr:to>
    <xdr:pic macro="[0]!SendToOfficeLocal">
      <xdr:nvPicPr>
        <xdr:cNvPr id="287" name="WD657675"/>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785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677672</xdr:colOff>
      <xdr:row>991</xdr:row>
      <xdr:rowOff>43433</xdr:rowOff>
    </xdr:from>
    <xdr:to>
      <xdr:col>17</xdr:col>
      <xdr:colOff>258572</xdr:colOff>
      <xdr:row>991</xdr:row>
      <xdr:rowOff>386333</xdr:rowOff>
    </xdr:to>
    <xdr:pic macro="[0]!SendToOfficeLocal">
      <xdr:nvPicPr>
        <xdr:cNvPr id="288" name="PT657675"/>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2219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mc:AlternateContent xmlns:mc="http://schemas.openxmlformats.org/markup-compatibility/2006">
    <mc:Choice xmlns:a14="http://schemas.microsoft.com/office/drawing/2010/main" Requires="a14">
      <xdr:twoCellAnchor editAs="oneCell">
        <xdr:from>
          <xdr:col>14</xdr:col>
          <xdr:colOff>762000</xdr:colOff>
          <xdr:row>992</xdr:row>
          <xdr:rowOff>0</xdr:rowOff>
        </xdr:from>
        <xdr:to>
          <xdr:col>16</xdr:col>
          <xdr:colOff>762000</xdr:colOff>
          <xdr:row>992</xdr:row>
          <xdr:rowOff>200025</xdr:rowOff>
        </xdr:to>
        <xdr:sp macro="" textlink="">
          <xdr:nvSpPr>
            <xdr:cNvPr id="2106" name="DD661313" hidden="1">
              <a:extLst>
                <a:ext uri="{63B3BB69-23CF-44E3-9099-C40C66FF867C}">
                  <a14:compatExt spid="_x0000_s2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16</xdr:col>
      <xdr:colOff>12700</xdr:colOff>
      <xdr:row>991</xdr:row>
      <xdr:rowOff>0</xdr:rowOff>
    </xdr:from>
    <xdr:ext cx="6957739" cy="4133439"/>
    <xdr:sp macro="" textlink="">
      <xdr:nvSpPr>
        <xdr:cNvPr id="564" name="TX497707" hidden="1"/>
        <xdr:cNvSpPr txBox="1"/>
      </xdr:nvSpPr>
      <xdr:spPr>
        <a:xfrm>
          <a:off x="13357225" y="191985900"/>
          <a:ext cx="6957739"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RefEdit_R,RefEdit,'Feuil120977X765'!$P$986,True,000000000101_Général,True,Plage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RefEdit_T,RefEdit,'Feuil120977X765'!$C$951:$C$960,True,000000000200_Général,True,Matrice fréquence terme :,False,
RefEdit_Labels,RefEdit,'Feuil120977X765'!$B$951:$B$960,True,000000000400_Général,True,,False,
</a:t>
          </a:r>
        </a:p>
      </xdr:txBody>
    </xdr:sp>
    <xdr:clientData/>
  </xdr:oneCellAnchor>
  <xdr:twoCellAnchor editAs="absolute">
    <xdr:from>
      <xdr:col>15</xdr:col>
      <xdr:colOff>6350</xdr:colOff>
      <xdr:row>991</xdr:row>
      <xdr:rowOff>6350</xdr:rowOff>
    </xdr:from>
    <xdr:to>
      <xdr:col>17</xdr:col>
      <xdr:colOff>306578</xdr:colOff>
      <xdr:row>992</xdr:row>
      <xdr:rowOff>0</xdr:rowOff>
    </xdr:to>
    <xdr:sp macro="" textlink="">
      <xdr:nvSpPr>
        <xdr:cNvPr id="565" name="BK497707"/>
        <xdr:cNvSpPr/>
      </xdr:nvSpPr>
      <xdr:spPr>
        <a:xfrm>
          <a:off x="12588875" y="1919922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15</xdr:col>
      <xdr:colOff>49784</xdr:colOff>
      <xdr:row>991</xdr:row>
      <xdr:rowOff>43433</xdr:rowOff>
    </xdr:from>
    <xdr:to>
      <xdr:col>15</xdr:col>
      <xdr:colOff>392684</xdr:colOff>
      <xdr:row>991</xdr:row>
      <xdr:rowOff>386333</xdr:rowOff>
    </xdr:to>
    <xdr:pic macro="[0]!ReRunXLSTAT">
      <xdr:nvPicPr>
        <xdr:cNvPr id="309" name="BT497707"/>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32309"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0]!AddRemovGrid">
      <xdr:nvPicPr>
        <xdr:cNvPr id="310" name="RM497707"/>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AddRemovGrid">
      <xdr:nvPicPr>
        <xdr:cNvPr id="312" name="AD497707"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243332</xdr:colOff>
      <xdr:row>991</xdr:row>
      <xdr:rowOff>43433</xdr:rowOff>
    </xdr:from>
    <xdr:to>
      <xdr:col>16</xdr:col>
      <xdr:colOff>586232</xdr:colOff>
      <xdr:row>991</xdr:row>
      <xdr:rowOff>386333</xdr:rowOff>
    </xdr:to>
    <xdr:pic macro="[0]!SendToOfficeLocal">
      <xdr:nvPicPr>
        <xdr:cNvPr id="313" name="WD497707"/>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785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677672</xdr:colOff>
      <xdr:row>991</xdr:row>
      <xdr:rowOff>43433</xdr:rowOff>
    </xdr:from>
    <xdr:to>
      <xdr:col>17</xdr:col>
      <xdr:colOff>258572</xdr:colOff>
      <xdr:row>991</xdr:row>
      <xdr:rowOff>386333</xdr:rowOff>
    </xdr:to>
    <xdr:pic macro="[0]!SendToOfficeLocal">
      <xdr:nvPicPr>
        <xdr:cNvPr id="333" name="PT497707"/>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2219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15</xdr:col>
      <xdr:colOff>0</xdr:colOff>
      <xdr:row>997</xdr:row>
      <xdr:rowOff>0</xdr:rowOff>
    </xdr:from>
    <xdr:to>
      <xdr:col>21</xdr:col>
      <xdr:colOff>508000</xdr:colOff>
      <xdr:row>1023</xdr:row>
      <xdr:rowOff>127000</xdr:rowOff>
    </xdr:to>
    <xdr:grpSp>
      <xdr:nvGrpSpPr>
        <xdr:cNvPr id="130" name="Wordcloud_Group1"/>
        <xdr:cNvGrpSpPr/>
      </xdr:nvGrpSpPr>
      <xdr:grpSpPr>
        <a:xfrm>
          <a:off x="12582525" y="193452750"/>
          <a:ext cx="5080000" cy="5080000"/>
          <a:chOff x="12582525" y="193376550"/>
          <a:chExt cx="5080000" cy="5080000"/>
        </a:xfrm>
      </xdr:grpSpPr>
      <xdr:sp macro="" textlink="">
        <xdr:nvSpPr>
          <xdr:cNvPr id="566" name="Wordcloud1"/>
          <xdr:cNvSpPr/>
        </xdr:nvSpPr>
        <xdr:spPr>
          <a:xfrm>
            <a:off x="12582525" y="1933765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68" name="Tag_10001"/>
          <xdr:cNvSpPr txBox="1"/>
        </xdr:nvSpPr>
        <xdr:spPr>
          <a:xfrm>
            <a:off x="13601700" y="195592700"/>
            <a:ext cx="3066545"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87D908"/>
                </a:solidFill>
              </a:rPr>
              <a:t>Scientifique</a:t>
            </a:r>
          </a:p>
        </xdr:txBody>
      </xdr:sp>
      <xdr:sp macro="" textlink="">
        <xdr:nvSpPr>
          <xdr:cNvPr id="569" name="Tag_10002"/>
          <xdr:cNvSpPr txBox="1"/>
        </xdr:nvSpPr>
        <xdr:spPr>
          <a:xfrm>
            <a:off x="14160500" y="196227700"/>
            <a:ext cx="1936556" cy="48526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100">
                <a:solidFill>
                  <a:srgbClr val="3FC366"/>
                </a:solidFill>
              </a:rPr>
              <a:t>Journalisme</a:t>
            </a:r>
          </a:p>
        </xdr:txBody>
      </xdr:sp>
      <xdr:sp macro="" textlink="">
        <xdr:nvSpPr>
          <xdr:cNvPr id="570" name="Tag_10003"/>
          <xdr:cNvSpPr txBox="1"/>
        </xdr:nvSpPr>
        <xdr:spPr>
          <a:xfrm>
            <a:off x="14503400" y="195224400"/>
            <a:ext cx="1262910" cy="43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750">
                <a:solidFill>
                  <a:srgbClr val="E26E36"/>
                </a:solidFill>
              </a:rPr>
              <a:t>Emission</a:t>
            </a:r>
          </a:p>
        </xdr:txBody>
      </xdr:sp>
      <xdr:sp macro="" textlink="">
        <xdr:nvSpPr>
          <xdr:cNvPr id="571" name="Tag_10004"/>
          <xdr:cNvSpPr txBox="1"/>
        </xdr:nvSpPr>
        <xdr:spPr>
          <a:xfrm>
            <a:off x="14973300" y="194807451"/>
            <a:ext cx="375680" cy="4003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400">
                <a:solidFill>
                  <a:srgbClr val="E26E36"/>
                </a:solidFill>
              </a:rPr>
              <a:t>Bio</a:t>
            </a:r>
          </a:p>
        </xdr:txBody>
      </xdr:sp>
      <xdr:sp macro="" textlink="">
        <xdr:nvSpPr>
          <xdr:cNvPr id="572" name="Tag_10005"/>
          <xdr:cNvSpPr txBox="1"/>
        </xdr:nvSpPr>
        <xdr:spPr>
          <a:xfrm>
            <a:off x="14605000" y="196646800"/>
            <a:ext cx="1318502" cy="26763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710">
                <a:solidFill>
                  <a:srgbClr val="E26E36"/>
                </a:solidFill>
              </a:rPr>
              <a:t>Envoyé Spécial</a:t>
            </a:r>
          </a:p>
        </xdr:txBody>
      </xdr:sp>
      <xdr:sp macro="" textlink="">
        <xdr:nvSpPr>
          <xdr:cNvPr id="573" name="Tag_10006"/>
          <xdr:cNvSpPr txBox="1"/>
        </xdr:nvSpPr>
        <xdr:spPr>
          <a:xfrm>
            <a:off x="15278100" y="195059300"/>
            <a:ext cx="688394" cy="1862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90">
                <a:solidFill>
                  <a:srgbClr val="548968"/>
                </a:solidFill>
              </a:rPr>
              <a:t>Agriculture</a:t>
            </a:r>
          </a:p>
        </xdr:txBody>
      </xdr:sp>
      <xdr:sp macro="" textlink="">
        <xdr:nvSpPr>
          <xdr:cNvPr id="574" name="Tag_10007"/>
          <xdr:cNvSpPr txBox="1"/>
        </xdr:nvSpPr>
        <xdr:spPr>
          <a:xfrm>
            <a:off x="14516100" y="195084700"/>
            <a:ext cx="301108" cy="13311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50">
                <a:solidFill>
                  <a:srgbClr val="548968"/>
                </a:solidFill>
              </a:rPr>
              <a:t>Études</a:t>
            </a:r>
          </a:p>
        </xdr:txBody>
      </xdr:sp>
      <xdr:sp macro="" textlink="">
        <xdr:nvSpPr>
          <xdr:cNvPr id="575" name="Tag_10008"/>
          <xdr:cNvSpPr txBox="1"/>
        </xdr:nvSpPr>
        <xdr:spPr>
          <a:xfrm>
            <a:off x="14401800" y="195148200"/>
            <a:ext cx="104901" cy="3663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670">
                <a:solidFill>
                  <a:srgbClr val="548968"/>
                </a:solidFill>
              </a:rPr>
              <a:t>Elise Lucet</a:t>
            </a:r>
          </a:p>
        </xdr:txBody>
      </xdr:sp>
      <xdr:sp macro="" textlink="">
        <xdr:nvSpPr>
          <xdr:cNvPr id="128" name="Tag_10009"/>
          <xdr:cNvSpPr txBox="1"/>
        </xdr:nvSpPr>
        <xdr:spPr>
          <a:xfrm>
            <a:off x="15798800" y="195478400"/>
            <a:ext cx="296235" cy="1049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70">
                <a:solidFill>
                  <a:srgbClr val="548968"/>
                </a:solidFill>
              </a:rPr>
              <a:t>Sciences</a:t>
            </a:r>
          </a:p>
        </xdr:txBody>
      </xdr:sp>
      <xdr:sp macro="" textlink="">
        <xdr:nvSpPr>
          <xdr:cNvPr id="129" name="Tag_10010"/>
          <xdr:cNvSpPr txBox="1"/>
        </xdr:nvSpPr>
        <xdr:spPr>
          <a:xfrm>
            <a:off x="14147800" y="195516500"/>
            <a:ext cx="314381"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548968"/>
                </a:solidFill>
              </a:rPr>
              <a:t>Agriculteurs</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762000</xdr:colOff>
          <xdr:row>992</xdr:row>
          <xdr:rowOff>0</xdr:rowOff>
        </xdr:from>
        <xdr:to>
          <xdr:col>16</xdr:col>
          <xdr:colOff>762000</xdr:colOff>
          <xdr:row>992</xdr:row>
          <xdr:rowOff>200025</xdr:rowOff>
        </xdr:to>
        <xdr:sp macro="" textlink="">
          <xdr:nvSpPr>
            <xdr:cNvPr id="2107" name="DD751311" hidden="1">
              <a:extLst>
                <a:ext uri="{63B3BB69-23CF-44E3-9099-C40C66FF867C}">
                  <a14:compatExt spid="_x0000_s2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16</xdr:col>
      <xdr:colOff>12700</xdr:colOff>
      <xdr:row>991</xdr:row>
      <xdr:rowOff>0</xdr:rowOff>
    </xdr:from>
    <xdr:ext cx="6945043" cy="4133439"/>
    <xdr:sp macro="" textlink="">
      <xdr:nvSpPr>
        <xdr:cNvPr id="132" name="TX7484" hidden="1"/>
        <xdr:cNvSpPr txBox="1"/>
      </xdr:nvSpPr>
      <xdr:spPr>
        <a:xfrm>
          <a:off x="13357225" y="191985900"/>
          <a:ext cx="6945043"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RefEdit_R,RefEdit,'Feuil120977X765'!$P$986,True,000000000101_Général,True,Plage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RefEdit_T,RefEdit,'Feuil120977X765'!$E$951:$E$967,True,000000000200_Général,True,Matrice fréquence terme :,False,
RefEdit_Labels,RefEdit,'Feuil120977X765'!$D$951:$D$967,True,000000000400_Général,True,,False,
</a:t>
          </a:r>
        </a:p>
      </xdr:txBody>
    </xdr:sp>
    <xdr:clientData/>
  </xdr:oneCellAnchor>
  <xdr:twoCellAnchor editAs="absolute">
    <xdr:from>
      <xdr:col>15</xdr:col>
      <xdr:colOff>6350</xdr:colOff>
      <xdr:row>991</xdr:row>
      <xdr:rowOff>6350</xdr:rowOff>
    </xdr:from>
    <xdr:to>
      <xdr:col>17</xdr:col>
      <xdr:colOff>306578</xdr:colOff>
      <xdr:row>992</xdr:row>
      <xdr:rowOff>0</xdr:rowOff>
    </xdr:to>
    <xdr:sp macro="" textlink="">
      <xdr:nvSpPr>
        <xdr:cNvPr id="133" name="BK7484"/>
        <xdr:cNvSpPr/>
      </xdr:nvSpPr>
      <xdr:spPr>
        <a:xfrm>
          <a:off x="12588875" y="1919922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15</xdr:col>
      <xdr:colOff>49784</xdr:colOff>
      <xdr:row>991</xdr:row>
      <xdr:rowOff>43433</xdr:rowOff>
    </xdr:from>
    <xdr:to>
      <xdr:col>15</xdr:col>
      <xdr:colOff>392684</xdr:colOff>
      <xdr:row>991</xdr:row>
      <xdr:rowOff>386333</xdr:rowOff>
    </xdr:to>
    <xdr:pic macro="[0]!ReRunXLSTAT">
      <xdr:nvPicPr>
        <xdr:cNvPr id="334" name="BT7484"/>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32309"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0]!AddRemovGrid">
      <xdr:nvPicPr>
        <xdr:cNvPr id="337" name="RM7484"/>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AddRemovGrid">
      <xdr:nvPicPr>
        <xdr:cNvPr id="338" name="AD7484"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243332</xdr:colOff>
      <xdr:row>991</xdr:row>
      <xdr:rowOff>43433</xdr:rowOff>
    </xdr:from>
    <xdr:to>
      <xdr:col>16</xdr:col>
      <xdr:colOff>586232</xdr:colOff>
      <xdr:row>991</xdr:row>
      <xdr:rowOff>386333</xdr:rowOff>
    </xdr:to>
    <xdr:pic macro="[0]!SendToOfficeLocal">
      <xdr:nvPicPr>
        <xdr:cNvPr id="339" name="WD7484"/>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785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677672</xdr:colOff>
      <xdr:row>991</xdr:row>
      <xdr:rowOff>43433</xdr:rowOff>
    </xdr:from>
    <xdr:to>
      <xdr:col>17</xdr:col>
      <xdr:colOff>258572</xdr:colOff>
      <xdr:row>991</xdr:row>
      <xdr:rowOff>386333</xdr:rowOff>
    </xdr:to>
    <xdr:pic macro="[0]!SendToOfficeLocal">
      <xdr:nvPicPr>
        <xdr:cNvPr id="340" name="PT7484"/>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2219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21</xdr:col>
      <xdr:colOff>523875</xdr:colOff>
      <xdr:row>997</xdr:row>
      <xdr:rowOff>0</xdr:rowOff>
    </xdr:from>
    <xdr:to>
      <xdr:col>28</xdr:col>
      <xdr:colOff>269875</xdr:colOff>
      <xdr:row>1023</xdr:row>
      <xdr:rowOff>127000</xdr:rowOff>
    </xdr:to>
    <xdr:grpSp>
      <xdr:nvGrpSpPr>
        <xdr:cNvPr id="154" name="Wordcloud_Group1"/>
        <xdr:cNvGrpSpPr/>
      </xdr:nvGrpSpPr>
      <xdr:grpSpPr>
        <a:xfrm>
          <a:off x="17678400" y="193452750"/>
          <a:ext cx="5080000" cy="5080000"/>
          <a:chOff x="12582525" y="193395600"/>
          <a:chExt cx="5080000" cy="5080000"/>
        </a:xfrm>
      </xdr:grpSpPr>
      <xdr:sp macro="" textlink="">
        <xdr:nvSpPr>
          <xdr:cNvPr id="134" name="Wordcloud1"/>
          <xdr:cNvSpPr/>
        </xdr:nvSpPr>
        <xdr:spPr>
          <a:xfrm>
            <a:off x="12582525" y="1933956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6" name="Tag_10001"/>
          <xdr:cNvSpPr txBox="1"/>
        </xdr:nvSpPr>
        <xdr:spPr>
          <a:xfrm>
            <a:off x="14173200" y="195618100"/>
            <a:ext cx="1921167"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C9F82A"/>
                </a:solidFill>
              </a:rPr>
              <a:t>Député</a:t>
            </a:r>
          </a:p>
        </xdr:txBody>
      </xdr:sp>
      <xdr:sp macro="" textlink="">
        <xdr:nvSpPr>
          <xdr:cNvPr id="137" name="Tag_10002"/>
          <xdr:cNvSpPr txBox="1"/>
        </xdr:nvSpPr>
        <xdr:spPr>
          <a:xfrm>
            <a:off x="14312900" y="196253100"/>
            <a:ext cx="1640001" cy="4805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070">
                <a:solidFill>
                  <a:srgbClr val="CFE098"/>
                </a:solidFill>
              </a:rPr>
              <a:t>Monsanto</a:t>
            </a:r>
          </a:p>
        </xdr:txBody>
      </xdr:sp>
      <xdr:sp macro="" textlink="">
        <xdr:nvSpPr>
          <xdr:cNvPr id="138" name="Tag_10003"/>
          <xdr:cNvSpPr txBox="1"/>
        </xdr:nvSpPr>
        <xdr:spPr>
          <a:xfrm>
            <a:off x="14732000" y="195275200"/>
            <a:ext cx="784895" cy="4132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640">
                <a:solidFill>
                  <a:srgbClr val="DC385F"/>
                </a:solidFill>
              </a:rPr>
              <a:t>Votes</a:t>
            </a:r>
          </a:p>
        </xdr:txBody>
      </xdr:sp>
      <xdr:sp macro="" textlink="">
        <xdr:nvSpPr>
          <xdr:cNvPr id="139" name="Tag_10004"/>
          <xdr:cNvSpPr txBox="1"/>
        </xdr:nvSpPr>
        <xdr:spPr>
          <a:xfrm>
            <a:off x="15519400" y="195097400"/>
            <a:ext cx="245773" cy="50501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570">
                <a:solidFill>
                  <a:srgbClr val="3019C0"/>
                </a:solidFill>
              </a:rPr>
              <a:t>Honte</a:t>
            </a:r>
          </a:p>
        </xdr:txBody>
      </xdr:sp>
      <xdr:sp macro="" textlink="">
        <xdr:nvSpPr>
          <xdr:cNvPr id="140" name="Tag_10005"/>
          <xdr:cNvSpPr txBox="1"/>
        </xdr:nvSpPr>
        <xdr:spPr>
          <a:xfrm>
            <a:off x="14312900" y="195427600"/>
            <a:ext cx="402354" cy="212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60">
                <a:solidFill>
                  <a:srgbClr val="3019C0"/>
                </a:solidFill>
              </a:rPr>
              <a:t>LREM</a:t>
            </a:r>
          </a:p>
        </xdr:txBody>
      </xdr:sp>
      <xdr:sp macro="" textlink="">
        <xdr:nvSpPr>
          <xdr:cNvPr id="142" name="Tag_10006"/>
          <xdr:cNvSpPr txBox="1"/>
        </xdr:nvSpPr>
        <xdr:spPr>
          <a:xfrm>
            <a:off x="15024100" y="195110100"/>
            <a:ext cx="208519"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solidFill>
                  <a:srgbClr val="3019C0"/>
                </a:solidFill>
              </a:rPr>
              <a:t>Bio</a:t>
            </a:r>
          </a:p>
        </xdr:txBody>
      </xdr:sp>
      <xdr:sp macro="" textlink="">
        <xdr:nvSpPr>
          <xdr:cNvPr id="143" name="Tag_10007"/>
          <xdr:cNvSpPr txBox="1"/>
        </xdr:nvSpPr>
        <xdr:spPr>
          <a:xfrm>
            <a:off x="14859000" y="196646800"/>
            <a:ext cx="542136"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solidFill>
                  <a:srgbClr val="3019C0"/>
                </a:solidFill>
              </a:rPr>
              <a:t>Courage</a:t>
            </a:r>
          </a:p>
        </xdr:txBody>
      </xdr:sp>
      <xdr:sp macro="" textlink="">
        <xdr:nvSpPr>
          <xdr:cNvPr id="144" name="Tag_10008"/>
          <xdr:cNvSpPr txBox="1"/>
        </xdr:nvSpPr>
        <xdr:spPr>
          <a:xfrm>
            <a:off x="15722600" y="195122800"/>
            <a:ext cx="178447" cy="4875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140">
                <a:solidFill>
                  <a:srgbClr val="3019C0"/>
                </a:solidFill>
              </a:rPr>
              <a:t>Français</a:t>
            </a:r>
          </a:p>
        </xdr:txBody>
      </xdr:sp>
      <xdr:sp macro="" textlink="">
        <xdr:nvSpPr>
          <xdr:cNvPr id="145" name="Tag_10009"/>
          <xdr:cNvSpPr txBox="1"/>
        </xdr:nvSpPr>
        <xdr:spPr>
          <a:xfrm>
            <a:off x="14605000" y="195110100"/>
            <a:ext cx="376513"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solidFill>
                  <a:srgbClr val="3019C0"/>
                </a:solidFill>
              </a:rPr>
              <a:t>Emission</a:t>
            </a:r>
          </a:p>
        </xdr:txBody>
      </xdr:sp>
      <xdr:sp macro="" textlink="">
        <xdr:nvSpPr>
          <xdr:cNvPr id="146" name="Tag_10010"/>
          <xdr:cNvSpPr txBox="1"/>
        </xdr:nvSpPr>
        <xdr:spPr>
          <a:xfrm>
            <a:off x="14414500" y="195287900"/>
            <a:ext cx="241541"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solidFill>
                  <a:srgbClr val="3019C0"/>
                </a:solidFill>
              </a:rPr>
              <a:t>Santé</a:t>
            </a:r>
          </a:p>
        </xdr:txBody>
      </xdr:sp>
      <xdr:sp macro="" textlink="">
        <xdr:nvSpPr>
          <xdr:cNvPr id="147" name="Tag_10011"/>
          <xdr:cNvSpPr txBox="1"/>
        </xdr:nvSpPr>
        <xdr:spPr>
          <a:xfrm>
            <a:off x="15303500" y="195084700"/>
            <a:ext cx="195503" cy="1283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820">
                <a:solidFill>
                  <a:srgbClr val="3019C0"/>
                </a:solidFill>
              </a:rPr>
              <a:t>Tuer</a:t>
            </a:r>
          </a:p>
        </xdr:txBody>
      </xdr:sp>
      <xdr:sp macro="" textlink="">
        <xdr:nvSpPr>
          <xdr:cNvPr id="148" name="Tag_10012"/>
          <xdr:cNvSpPr txBox="1"/>
        </xdr:nvSpPr>
        <xdr:spPr>
          <a:xfrm>
            <a:off x="15405100" y="196646800"/>
            <a:ext cx="111121" cy="24198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710">
                <a:solidFill>
                  <a:srgbClr val="3019C0"/>
                </a:solidFill>
              </a:rPr>
              <a:t>Enfant</a:t>
            </a:r>
          </a:p>
        </xdr:txBody>
      </xdr:sp>
      <xdr:sp macro="" textlink="">
        <xdr:nvSpPr>
          <xdr:cNvPr id="149" name="Tag_10013"/>
          <xdr:cNvSpPr txBox="1"/>
        </xdr:nvSpPr>
        <xdr:spPr>
          <a:xfrm>
            <a:off x="14465300" y="196646800"/>
            <a:ext cx="384657" cy="1111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710">
                <a:solidFill>
                  <a:srgbClr val="3019C0"/>
                </a:solidFill>
              </a:rPr>
              <a:t>Reportage</a:t>
            </a:r>
          </a:p>
        </xdr:txBody>
      </xdr:sp>
      <xdr:sp macro="" textlink="">
        <xdr:nvSpPr>
          <xdr:cNvPr id="150" name="Tag_10014"/>
          <xdr:cNvSpPr txBox="1"/>
        </xdr:nvSpPr>
        <xdr:spPr>
          <a:xfrm>
            <a:off x="14808200" y="195021200"/>
            <a:ext cx="470322" cy="955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610">
                <a:solidFill>
                  <a:srgbClr val="3019C0"/>
                </a:solidFill>
              </a:rPr>
              <a:t>Envoyé Spécial</a:t>
            </a:r>
          </a:p>
        </xdr:txBody>
      </xdr:sp>
      <xdr:sp macro="" textlink="">
        <xdr:nvSpPr>
          <xdr:cNvPr id="151" name="Tag_10015"/>
          <xdr:cNvSpPr txBox="1"/>
        </xdr:nvSpPr>
        <xdr:spPr>
          <a:xfrm>
            <a:off x="15506700" y="196659500"/>
            <a:ext cx="179986"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3019C0"/>
                </a:solidFill>
              </a:rPr>
              <a:t>Cancer</a:t>
            </a:r>
          </a:p>
        </xdr:txBody>
      </xdr:sp>
      <xdr:sp macro="" textlink="">
        <xdr:nvSpPr>
          <xdr:cNvPr id="152" name="Tag_10016"/>
          <xdr:cNvSpPr txBox="1"/>
        </xdr:nvSpPr>
        <xdr:spPr>
          <a:xfrm>
            <a:off x="15862300" y="195351400"/>
            <a:ext cx="78291" cy="2568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3019C0"/>
                </a:solidFill>
              </a:rPr>
              <a:t>Politiques</a:t>
            </a:r>
          </a:p>
        </xdr:txBody>
      </xdr:sp>
      <xdr:sp macro="" textlink="">
        <xdr:nvSpPr>
          <xdr:cNvPr id="153" name="Tag_10017"/>
          <xdr:cNvSpPr txBox="1"/>
        </xdr:nvSpPr>
        <xdr:spPr>
          <a:xfrm>
            <a:off x="15036800" y="196799200"/>
            <a:ext cx="185115"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3019C0"/>
                </a:solidFill>
              </a:rPr>
              <a:t>Pourris</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762000</xdr:colOff>
          <xdr:row>992</xdr:row>
          <xdr:rowOff>0</xdr:rowOff>
        </xdr:from>
        <xdr:to>
          <xdr:col>16</xdr:col>
          <xdr:colOff>762000</xdr:colOff>
          <xdr:row>992</xdr:row>
          <xdr:rowOff>200025</xdr:rowOff>
        </xdr:to>
        <xdr:sp macro="" textlink="">
          <xdr:nvSpPr>
            <xdr:cNvPr id="2108" name="DD335195" hidden="1">
              <a:extLst>
                <a:ext uri="{63B3BB69-23CF-44E3-9099-C40C66FF867C}">
                  <a14:compatExt spid="_x0000_s2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16</xdr:col>
      <xdr:colOff>12700</xdr:colOff>
      <xdr:row>991</xdr:row>
      <xdr:rowOff>0</xdr:rowOff>
    </xdr:from>
    <xdr:ext cx="6878358" cy="4133439"/>
    <xdr:sp macro="" textlink="">
      <xdr:nvSpPr>
        <xdr:cNvPr id="156" name="TX81421" hidden="1"/>
        <xdr:cNvSpPr txBox="1"/>
      </xdr:nvSpPr>
      <xdr:spPr>
        <a:xfrm>
          <a:off x="13357225" y="191985900"/>
          <a:ext cx="6878358"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RefEdit_R,RefEdit,'Feuil120977X765'!$P$986,True,000000000101_Général,True,Plage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RefEdit_T,RefEdit,'Feuil120977X765'!$I$951:$I$958,True,000000000200_Général,True,Matrice fréquence terme :,False,
RefEdit_Labels,RefEdit,'Feuil120977X765'!$H$951:$H$958,True,000000000400_Général,True,,False,
</a:t>
          </a:r>
        </a:p>
      </xdr:txBody>
    </xdr:sp>
    <xdr:clientData/>
  </xdr:oneCellAnchor>
  <xdr:twoCellAnchor editAs="absolute">
    <xdr:from>
      <xdr:col>15</xdr:col>
      <xdr:colOff>6350</xdr:colOff>
      <xdr:row>991</xdr:row>
      <xdr:rowOff>6350</xdr:rowOff>
    </xdr:from>
    <xdr:to>
      <xdr:col>17</xdr:col>
      <xdr:colOff>306578</xdr:colOff>
      <xdr:row>992</xdr:row>
      <xdr:rowOff>0</xdr:rowOff>
    </xdr:to>
    <xdr:sp macro="" textlink="">
      <xdr:nvSpPr>
        <xdr:cNvPr id="157" name="BK81421"/>
        <xdr:cNvSpPr/>
      </xdr:nvSpPr>
      <xdr:spPr>
        <a:xfrm>
          <a:off x="12588875" y="1919922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15</xdr:col>
      <xdr:colOff>49784</xdr:colOff>
      <xdr:row>991</xdr:row>
      <xdr:rowOff>43433</xdr:rowOff>
    </xdr:from>
    <xdr:to>
      <xdr:col>15</xdr:col>
      <xdr:colOff>392684</xdr:colOff>
      <xdr:row>991</xdr:row>
      <xdr:rowOff>386333</xdr:rowOff>
    </xdr:to>
    <xdr:pic macro="[0]!ReRunXLSTAT">
      <xdr:nvPicPr>
        <xdr:cNvPr id="357" name="BT81421"/>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32309"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0]!AddRemovGrid">
      <xdr:nvPicPr>
        <xdr:cNvPr id="358" name="RM81421"/>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AddRemovGrid">
      <xdr:nvPicPr>
        <xdr:cNvPr id="359" name="AD81421"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243332</xdr:colOff>
      <xdr:row>991</xdr:row>
      <xdr:rowOff>43433</xdr:rowOff>
    </xdr:from>
    <xdr:to>
      <xdr:col>16</xdr:col>
      <xdr:colOff>586232</xdr:colOff>
      <xdr:row>991</xdr:row>
      <xdr:rowOff>386333</xdr:rowOff>
    </xdr:to>
    <xdr:pic macro="[0]!SendToOfficeLocal">
      <xdr:nvPicPr>
        <xdr:cNvPr id="360" name="WD81421"/>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785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677672</xdr:colOff>
      <xdr:row>991</xdr:row>
      <xdr:rowOff>43433</xdr:rowOff>
    </xdr:from>
    <xdr:to>
      <xdr:col>17</xdr:col>
      <xdr:colOff>258572</xdr:colOff>
      <xdr:row>991</xdr:row>
      <xdr:rowOff>386333</xdr:rowOff>
    </xdr:to>
    <xdr:pic macro="[0]!SendToOfficeLocal">
      <xdr:nvPicPr>
        <xdr:cNvPr id="361" name="PT81421"/>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2219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14</xdr:col>
      <xdr:colOff>752475</xdr:colOff>
      <xdr:row>1024</xdr:row>
      <xdr:rowOff>9525</xdr:rowOff>
    </xdr:from>
    <xdr:to>
      <xdr:col>21</xdr:col>
      <xdr:colOff>498475</xdr:colOff>
      <xdr:row>1050</xdr:row>
      <xdr:rowOff>136525</xdr:rowOff>
    </xdr:to>
    <xdr:grpSp>
      <xdr:nvGrpSpPr>
        <xdr:cNvPr id="168" name="Wordcloud_Group1"/>
        <xdr:cNvGrpSpPr/>
      </xdr:nvGrpSpPr>
      <xdr:grpSpPr>
        <a:xfrm>
          <a:off x="12573000" y="198605775"/>
          <a:ext cx="5080000" cy="5080000"/>
          <a:chOff x="12582525" y="193414650"/>
          <a:chExt cx="5080000" cy="5080000"/>
        </a:xfrm>
      </xdr:grpSpPr>
      <xdr:sp macro="" textlink="">
        <xdr:nvSpPr>
          <xdr:cNvPr id="158" name="Wordcloud1"/>
          <xdr:cNvSpPr/>
        </xdr:nvSpPr>
        <xdr:spPr>
          <a:xfrm>
            <a:off x="12582525" y="19341465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60" name="Tag_10001"/>
          <xdr:cNvSpPr txBox="1"/>
        </xdr:nvSpPr>
        <xdr:spPr>
          <a:xfrm>
            <a:off x="14249400" y="195643500"/>
            <a:ext cx="1752403"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D608CC"/>
                </a:solidFill>
              </a:rPr>
              <a:t>France</a:t>
            </a:r>
          </a:p>
        </xdr:txBody>
      </xdr:sp>
      <xdr:sp macro="" textlink="">
        <xdr:nvSpPr>
          <xdr:cNvPr id="161" name="Tag_10002"/>
          <xdr:cNvSpPr txBox="1"/>
        </xdr:nvSpPr>
        <xdr:spPr>
          <a:xfrm>
            <a:off x="14122400" y="196278500"/>
            <a:ext cx="2013821" cy="72321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4620">
                <a:solidFill>
                  <a:srgbClr val="D608CC"/>
                </a:solidFill>
              </a:rPr>
              <a:t>Produits</a:t>
            </a:r>
          </a:p>
        </xdr:txBody>
      </xdr:sp>
      <xdr:sp macro="" textlink="">
        <xdr:nvSpPr>
          <xdr:cNvPr id="162" name="Tag_10003"/>
          <xdr:cNvSpPr txBox="1"/>
        </xdr:nvSpPr>
        <xdr:spPr>
          <a:xfrm>
            <a:off x="13944600" y="195186300"/>
            <a:ext cx="2367379" cy="54790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3500">
                <a:solidFill>
                  <a:srgbClr val="232449"/>
                </a:solidFill>
              </a:rPr>
              <a:t>Importations</a:t>
            </a:r>
          </a:p>
        </xdr:txBody>
      </xdr:sp>
      <xdr:sp macro="" textlink="">
        <xdr:nvSpPr>
          <xdr:cNvPr id="163" name="Tag_10004"/>
          <xdr:cNvSpPr txBox="1"/>
        </xdr:nvSpPr>
        <xdr:spPr>
          <a:xfrm>
            <a:off x="14947900" y="194716400"/>
            <a:ext cx="430502" cy="458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750">
                <a:solidFill>
                  <a:srgbClr val="D003FA"/>
                </a:solidFill>
              </a:rPr>
              <a:t>Bio</a:t>
            </a:r>
          </a:p>
        </xdr:txBody>
      </xdr:sp>
      <xdr:sp macro="" textlink="">
        <xdr:nvSpPr>
          <xdr:cNvPr id="164" name="Tag_10005"/>
          <xdr:cNvSpPr txBox="1"/>
        </xdr:nvSpPr>
        <xdr:spPr>
          <a:xfrm>
            <a:off x="15303500" y="194919600"/>
            <a:ext cx="550856" cy="3130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000">
                <a:solidFill>
                  <a:srgbClr val="D003FA"/>
                </a:solidFill>
              </a:rPr>
              <a:t>OGM</a:t>
            </a:r>
          </a:p>
        </xdr:txBody>
      </xdr:sp>
      <xdr:sp macro="" textlink="">
        <xdr:nvSpPr>
          <xdr:cNvPr id="165" name="Tag_10006"/>
          <xdr:cNvSpPr txBox="1"/>
        </xdr:nvSpPr>
        <xdr:spPr>
          <a:xfrm>
            <a:off x="14655800" y="196862700"/>
            <a:ext cx="785984" cy="19563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250">
                <a:solidFill>
                  <a:srgbClr val="9A9BA5"/>
                </a:solidFill>
              </a:rPr>
              <a:t>Agriculteurs</a:t>
            </a:r>
          </a:p>
        </xdr:txBody>
      </xdr:sp>
      <xdr:sp macro="" textlink="">
        <xdr:nvSpPr>
          <xdr:cNvPr id="166" name="Tag_10007"/>
          <xdr:cNvSpPr txBox="1"/>
        </xdr:nvSpPr>
        <xdr:spPr>
          <a:xfrm>
            <a:off x="14643100" y="195021200"/>
            <a:ext cx="270908" cy="782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
                <a:solidFill>
                  <a:srgbClr val="9A9BA5"/>
                </a:solidFill>
              </a:rPr>
              <a:t>Reportage</a:t>
            </a:r>
          </a:p>
        </xdr:txBody>
      </xdr:sp>
      <xdr:sp macro="" textlink="">
        <xdr:nvSpPr>
          <xdr:cNvPr id="167" name="Tag_10008"/>
          <xdr:cNvSpPr txBox="1"/>
        </xdr:nvSpPr>
        <xdr:spPr>
          <a:xfrm>
            <a:off x="16078200" y="195668900"/>
            <a:ext cx="78291" cy="42819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9A9BA5"/>
                </a:solidFill>
              </a:rPr>
              <a:t>Consommateurs</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762000</xdr:colOff>
          <xdr:row>992</xdr:row>
          <xdr:rowOff>0</xdr:rowOff>
        </xdr:from>
        <xdr:to>
          <xdr:col>16</xdr:col>
          <xdr:colOff>762000</xdr:colOff>
          <xdr:row>992</xdr:row>
          <xdr:rowOff>200025</xdr:rowOff>
        </xdr:to>
        <xdr:sp macro="" textlink="">
          <xdr:nvSpPr>
            <xdr:cNvPr id="2109" name="DD310377" hidden="1">
              <a:extLst>
                <a:ext uri="{63B3BB69-23CF-44E3-9099-C40C66FF867C}">
                  <a14:compatExt spid="_x0000_s2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16</xdr:col>
      <xdr:colOff>12700</xdr:colOff>
      <xdr:row>991</xdr:row>
      <xdr:rowOff>0</xdr:rowOff>
    </xdr:from>
    <xdr:ext cx="6925935" cy="4133439"/>
    <xdr:sp macro="" textlink="">
      <xdr:nvSpPr>
        <xdr:cNvPr id="170" name="TX22493" hidden="1"/>
        <xdr:cNvSpPr txBox="1"/>
      </xdr:nvSpPr>
      <xdr:spPr>
        <a:xfrm>
          <a:off x="13357225" y="191985900"/>
          <a:ext cx="6925935" cy="413343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100"/>
            <a:t>RunProcWDC
Form216.txt
CheckBoxVarLabels,CheckBox,False,True,000000000201_Général,True,Libellés des documents,False,
OptionButton_W,OptionButton,False,True,000000020001_Général,True,Classeur,False,
OptionButton_R,OptionButton,True,True,000000000001_Général,True,Plage,False,
OptionButton_S,OptionButton,False,True,000000010001_Général,True,Feuille,False,
RefEdit_R,RefEdit,'Feuil120977X765'!$P$986,True,000000000101_Général,True,Plage :,False,
CheckBoxTrans,CheckBox,False,False,01,False,Trans,False,
TextBoxList,TextBox,,False,04,False,,False,
ScrollBarSelect,ScrollBar,0,False,05,False,,,
CheckBox_RndOrder,CheckBox,False,True,100000000100_Options,True,Position aléatoire,False,
TextBoxMaxWords,TextBox,200,True,100000010000_Options,True,,False,
CheckBox_MaxWords,CheckBox,True,True,100000000000_Options,True,Mots max.,False,
TextBoxRotPer,TextBox,4,True,100000010200_Options,True,,False,
CheckBox_RotPer,CheckBox,True,True,100000000200_Options,True,Période de rot.,False,
OptionButtonAbsAgreement,OptionButton,False,True,200000020000_Outputs,True,Commonality cloud,False,
OptionButtonConsistency,OptionButton,True,True,200000010000_Outputs,True,Corpus word cloud,False,
OptionButton1,OptionButton,False,True,200000030000_Outputs,True,Comparison cloud,False,
OptionButtonRndCol,OptionButton,True,True,100000000300_Options,True,Échelle de couleurs aléatoire,False,
OptionButtonCustCol,OptionButton,False,True,100000000500_Options,True,Echelle de couleurs personnalisée,False,
RefEditColor,RefEdit,,True,100000000600_Options,True,,False,
RefEdit_T,RefEdit,'Feuil120977X765'!$L$951:$L$962,True,000000000200_Général,True,Matrice fréquence terme :,False,
RefEdit_Labels,RefEdit,'Feuil120977X765'!$K$951:$K$962,True,000000000400_Général,True,,False,
</a:t>
          </a:r>
        </a:p>
      </xdr:txBody>
    </xdr:sp>
    <xdr:clientData/>
  </xdr:oneCellAnchor>
  <xdr:twoCellAnchor editAs="absolute">
    <xdr:from>
      <xdr:col>15</xdr:col>
      <xdr:colOff>6350</xdr:colOff>
      <xdr:row>991</xdr:row>
      <xdr:rowOff>6350</xdr:rowOff>
    </xdr:from>
    <xdr:to>
      <xdr:col>17</xdr:col>
      <xdr:colOff>306578</xdr:colOff>
      <xdr:row>992</xdr:row>
      <xdr:rowOff>0</xdr:rowOff>
    </xdr:to>
    <xdr:sp macro="" textlink="">
      <xdr:nvSpPr>
        <xdr:cNvPr id="171" name="BK22493"/>
        <xdr:cNvSpPr/>
      </xdr:nvSpPr>
      <xdr:spPr>
        <a:xfrm>
          <a:off x="12588875" y="191992250"/>
          <a:ext cx="1824228" cy="422275"/>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15</xdr:col>
      <xdr:colOff>49784</xdr:colOff>
      <xdr:row>991</xdr:row>
      <xdr:rowOff>43433</xdr:rowOff>
    </xdr:from>
    <xdr:to>
      <xdr:col>15</xdr:col>
      <xdr:colOff>392684</xdr:colOff>
      <xdr:row>991</xdr:row>
      <xdr:rowOff>386333</xdr:rowOff>
    </xdr:to>
    <xdr:pic macro="[0]!ReRunXLSTAT">
      <xdr:nvPicPr>
        <xdr:cNvPr id="381" name="BT22493"/>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32309"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43433</xdr:rowOff>
    </xdr:from>
    <xdr:to>
      <xdr:col>16</xdr:col>
      <xdr:colOff>108458</xdr:colOff>
      <xdr:row>991</xdr:row>
      <xdr:rowOff>386333</xdr:rowOff>
    </xdr:to>
    <xdr:pic macro="[0]!AddRemovGrid">
      <xdr:nvPicPr>
        <xdr:cNvPr id="382" name="RM22493"/>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0083"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15</xdr:col>
      <xdr:colOff>527558</xdr:colOff>
      <xdr:row>991</xdr:row>
      <xdr:rowOff>43432</xdr:rowOff>
    </xdr:from>
    <xdr:to>
      <xdr:col>16</xdr:col>
      <xdr:colOff>108458</xdr:colOff>
      <xdr:row>991</xdr:row>
      <xdr:rowOff>386332</xdr:rowOff>
    </xdr:to>
    <xdr:pic macro="AddRemovGrid">
      <xdr:nvPicPr>
        <xdr:cNvPr id="383" name="AD22493" hidden="1"/>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0083" y="192029332"/>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243332</xdr:colOff>
      <xdr:row>991</xdr:row>
      <xdr:rowOff>43433</xdr:rowOff>
    </xdr:from>
    <xdr:to>
      <xdr:col>16</xdr:col>
      <xdr:colOff>586232</xdr:colOff>
      <xdr:row>991</xdr:row>
      <xdr:rowOff>386333</xdr:rowOff>
    </xdr:to>
    <xdr:pic macro="[0]!SendToOfficeLocal">
      <xdr:nvPicPr>
        <xdr:cNvPr id="384" name="WD22493"/>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785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editAs="absolute">
    <xdr:from>
      <xdr:col>16</xdr:col>
      <xdr:colOff>677672</xdr:colOff>
      <xdr:row>991</xdr:row>
      <xdr:rowOff>43433</xdr:rowOff>
    </xdr:from>
    <xdr:to>
      <xdr:col>17</xdr:col>
      <xdr:colOff>258572</xdr:colOff>
      <xdr:row>991</xdr:row>
      <xdr:rowOff>386333</xdr:rowOff>
    </xdr:to>
    <xdr:pic macro="[0]!SendToOfficeLocal">
      <xdr:nvPicPr>
        <xdr:cNvPr id="385" name="PT22493"/>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22197" y="192029333"/>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21</xdr:col>
      <xdr:colOff>523875</xdr:colOff>
      <xdr:row>1024</xdr:row>
      <xdr:rowOff>9525</xdr:rowOff>
    </xdr:from>
    <xdr:to>
      <xdr:col>28</xdr:col>
      <xdr:colOff>269875</xdr:colOff>
      <xdr:row>1050</xdr:row>
      <xdr:rowOff>136525</xdr:rowOff>
    </xdr:to>
    <xdr:grpSp>
      <xdr:nvGrpSpPr>
        <xdr:cNvPr id="193" name="Wordcloud_Group1"/>
        <xdr:cNvGrpSpPr/>
      </xdr:nvGrpSpPr>
      <xdr:grpSpPr>
        <a:xfrm>
          <a:off x="17678400" y="198605775"/>
          <a:ext cx="5080000" cy="5080000"/>
          <a:chOff x="12582525" y="193433700"/>
          <a:chExt cx="5080000" cy="5080000"/>
        </a:xfrm>
      </xdr:grpSpPr>
      <xdr:sp macro="" textlink="">
        <xdr:nvSpPr>
          <xdr:cNvPr id="172" name="Wordcloud1"/>
          <xdr:cNvSpPr/>
        </xdr:nvSpPr>
        <xdr:spPr>
          <a:xfrm>
            <a:off x="12582525" y="193433700"/>
            <a:ext cx="5080000" cy="5080000"/>
          </a:xfrm>
          <a:prstGeom prst="rect">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74" name="Tag_10001"/>
          <xdr:cNvSpPr txBox="1"/>
        </xdr:nvSpPr>
        <xdr:spPr>
          <a:xfrm>
            <a:off x="13550900" y="195656200"/>
            <a:ext cx="3143746"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C6AC32"/>
                </a:solidFill>
              </a:rPr>
              <a:t>Agriculteurs</a:t>
            </a:r>
          </a:p>
        </xdr:txBody>
      </xdr:sp>
      <xdr:sp macro="" textlink="">
        <xdr:nvSpPr>
          <xdr:cNvPr id="175" name="Tag_10002"/>
          <xdr:cNvSpPr txBox="1"/>
        </xdr:nvSpPr>
        <xdr:spPr>
          <a:xfrm>
            <a:off x="13779500" y="196291200"/>
            <a:ext cx="2708562" cy="7827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5000">
                <a:solidFill>
                  <a:srgbClr val="C6AC32"/>
                </a:solidFill>
              </a:rPr>
              <a:t>Reportage</a:t>
            </a:r>
          </a:p>
        </xdr:txBody>
      </xdr:sp>
      <xdr:sp macro="" textlink="">
        <xdr:nvSpPr>
          <xdr:cNvPr id="176" name="Tag_10003"/>
          <xdr:cNvSpPr txBox="1"/>
        </xdr:nvSpPr>
        <xdr:spPr>
          <a:xfrm>
            <a:off x="14681200" y="195262500"/>
            <a:ext cx="889218" cy="46179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2950">
                <a:solidFill>
                  <a:srgbClr val="EB1214"/>
                </a:solidFill>
              </a:rPr>
              <a:t>Bravo</a:t>
            </a:r>
          </a:p>
        </xdr:txBody>
      </xdr:sp>
      <xdr:sp macro="" textlink="">
        <xdr:nvSpPr>
          <xdr:cNvPr id="177" name="Tag_10004"/>
          <xdr:cNvSpPr txBox="1"/>
        </xdr:nvSpPr>
        <xdr:spPr>
          <a:xfrm>
            <a:off x="15570200" y="194132200"/>
            <a:ext cx="461793" cy="151586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2950">
                <a:solidFill>
                  <a:srgbClr val="EB1214"/>
                </a:solidFill>
              </a:rPr>
              <a:t>Politiques</a:t>
            </a:r>
          </a:p>
        </xdr:txBody>
      </xdr:sp>
      <xdr:sp macro="" textlink="">
        <xdr:nvSpPr>
          <xdr:cNvPr id="178" name="Tag_10005"/>
          <xdr:cNvSpPr txBox="1"/>
        </xdr:nvSpPr>
        <xdr:spPr>
          <a:xfrm>
            <a:off x="14592300" y="194856100"/>
            <a:ext cx="802720" cy="27078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730">
                <a:solidFill>
                  <a:srgbClr val="5C8A20"/>
                </a:solidFill>
              </a:rPr>
              <a:t>Scandale</a:t>
            </a:r>
          </a:p>
        </xdr:txBody>
      </xdr:sp>
      <xdr:sp macro="" textlink="">
        <xdr:nvSpPr>
          <xdr:cNvPr id="179" name="Tag_10006"/>
          <xdr:cNvSpPr txBox="1"/>
        </xdr:nvSpPr>
        <xdr:spPr>
          <a:xfrm>
            <a:off x="13995400" y="195364100"/>
            <a:ext cx="516232"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solidFill>
                  <a:srgbClr val="6E03B2"/>
                </a:solidFill>
              </a:rPr>
              <a:t>Enfants</a:t>
            </a:r>
          </a:p>
        </xdr:txBody>
      </xdr:sp>
      <xdr:sp macro="" textlink="">
        <xdr:nvSpPr>
          <xdr:cNvPr id="182" name="Tag_10007"/>
          <xdr:cNvSpPr txBox="1"/>
        </xdr:nvSpPr>
        <xdr:spPr>
          <a:xfrm>
            <a:off x="14312900" y="195072000"/>
            <a:ext cx="424603"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solidFill>
                  <a:srgbClr val="6E03B2"/>
                </a:solidFill>
              </a:rPr>
              <a:t>Honte</a:t>
            </a:r>
          </a:p>
        </xdr:txBody>
      </xdr:sp>
      <xdr:sp macro="" textlink="">
        <xdr:nvSpPr>
          <xdr:cNvPr id="183" name="Tag_10008"/>
          <xdr:cNvSpPr txBox="1"/>
        </xdr:nvSpPr>
        <xdr:spPr>
          <a:xfrm>
            <a:off x="15392400" y="194538600"/>
            <a:ext cx="206660" cy="70512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1320">
                <a:solidFill>
                  <a:srgbClr val="6E03B2"/>
                </a:solidFill>
              </a:rPr>
              <a:t>Monsanto</a:t>
            </a:r>
          </a:p>
        </xdr:txBody>
      </xdr:sp>
      <xdr:sp macro="" textlink="">
        <xdr:nvSpPr>
          <xdr:cNvPr id="184" name="Tag_10009"/>
          <xdr:cNvSpPr txBox="1"/>
        </xdr:nvSpPr>
        <xdr:spPr>
          <a:xfrm>
            <a:off x="14706600" y="196989700"/>
            <a:ext cx="575350" cy="2066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1320">
                <a:solidFill>
                  <a:srgbClr val="6E03B2"/>
                </a:solidFill>
              </a:rPr>
              <a:t>Produits</a:t>
            </a:r>
          </a:p>
        </xdr:txBody>
      </xdr:sp>
      <xdr:sp macro="" textlink="">
        <xdr:nvSpPr>
          <xdr:cNvPr id="190" name="Tag_10010"/>
          <xdr:cNvSpPr txBox="1"/>
        </xdr:nvSpPr>
        <xdr:spPr>
          <a:xfrm>
            <a:off x="14020800" y="195529200"/>
            <a:ext cx="151836" cy="1424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10">
                <a:solidFill>
                  <a:srgbClr val="6E03B2"/>
                </a:solidFill>
              </a:rPr>
              <a:t>Bio</a:t>
            </a:r>
          </a:p>
        </xdr:txBody>
      </xdr:sp>
      <xdr:sp macro="" textlink="">
        <xdr:nvSpPr>
          <xdr:cNvPr id="191" name="Tag_10011"/>
          <xdr:cNvSpPr txBox="1"/>
        </xdr:nvSpPr>
        <xdr:spPr>
          <a:xfrm>
            <a:off x="15278100" y="196951600"/>
            <a:ext cx="497637" cy="1424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r>
              <a:rPr lang="fr-FR" sz="910">
                <a:solidFill>
                  <a:srgbClr val="6E03B2"/>
                </a:solidFill>
              </a:rPr>
              <a:t>Elise Lucet</a:t>
            </a:r>
          </a:p>
        </xdr:txBody>
      </xdr:sp>
      <xdr:sp macro="" textlink="">
        <xdr:nvSpPr>
          <xdr:cNvPr id="192" name="Tag_10012"/>
          <xdr:cNvSpPr txBox="1"/>
        </xdr:nvSpPr>
        <xdr:spPr>
          <a:xfrm>
            <a:off x="16090900" y="195402200"/>
            <a:ext cx="78291" cy="19210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vert270" wrap="none" lIns="0" tIns="0" rIns="0" bIns="0" rtlCol="0" anchor="t">
            <a:spAutoFit/>
          </a:bodyPr>
          <a:lstStyle/>
          <a:p>
            <a:r>
              <a:rPr lang="fr-FR" sz="500">
                <a:solidFill>
                  <a:srgbClr val="6E03B2"/>
                </a:solidFill>
              </a:rPr>
              <a:t>Député</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762000</xdr:colOff>
          <xdr:row>992</xdr:row>
          <xdr:rowOff>0</xdr:rowOff>
        </xdr:from>
        <xdr:to>
          <xdr:col>16</xdr:col>
          <xdr:colOff>762000</xdr:colOff>
          <xdr:row>992</xdr:row>
          <xdr:rowOff>200025</xdr:rowOff>
        </xdr:to>
        <xdr:sp macro="" textlink="">
          <xdr:nvSpPr>
            <xdr:cNvPr id="2110" name="DD547865" hidden="1">
              <a:extLst>
                <a:ext uri="{63B3BB69-23CF-44E3-9099-C40C66FF867C}">
                  <a14:compatExt spid="_x0000_s2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indinum\Desktop\Twitter%20Analyse%20mentions%20%23SoutienG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ges"/>
      <sheetName val="Vertices"/>
      <sheetName val="Do Not Delete"/>
      <sheetName val="Groups"/>
      <sheetName val="Group Vertices"/>
      <sheetName val="Overall Metrics"/>
      <sheetName val="Misc"/>
    </sheetNames>
    <sheetDataSet>
      <sheetData sheetId="0" refreshError="1"/>
      <sheetData sheetId="1" refreshError="1"/>
      <sheetData sheetId="2" refreshError="1"/>
      <sheetData sheetId="3" refreshError="1"/>
      <sheetData sheetId="4" refreshError="1"/>
      <sheetData sheetId="5" refreshError="1"/>
      <sheetData sheetId="6">
        <row r="2">
          <cell r="A2" t="str">
            <v>Show</v>
          </cell>
          <cell r="B2" t="str">
            <v>Solid</v>
          </cell>
          <cell r="C2" t="str">
            <v>Show if in an Edge</v>
          </cell>
          <cell r="D2" t="str">
            <v>Circle</v>
          </cell>
          <cell r="G2" t="str">
            <v>No</v>
          </cell>
          <cell r="H2" t="str">
            <v>Nowhere</v>
          </cell>
        </row>
        <row r="3">
          <cell r="A3" t="str">
            <v>Skip</v>
          </cell>
          <cell r="B3" t="str">
            <v>Dash</v>
          </cell>
          <cell r="C3" t="str">
            <v>Skip</v>
          </cell>
          <cell r="D3" t="str">
            <v>Disk</v>
          </cell>
          <cell r="G3" t="str">
            <v>Yes</v>
          </cell>
          <cell r="H3" t="str">
            <v>Top Left</v>
          </cell>
        </row>
        <row r="4">
          <cell r="A4" t="str">
            <v>Hide</v>
          </cell>
          <cell r="B4" t="str">
            <v>Dot</v>
          </cell>
          <cell r="C4" t="str">
            <v>Hide</v>
          </cell>
          <cell r="D4" t="str">
            <v>Sphere</v>
          </cell>
          <cell r="G4">
            <v>0</v>
          </cell>
          <cell r="H4" t="str">
            <v>Top Center</v>
          </cell>
        </row>
        <row r="5">
          <cell r="A5">
            <v>1</v>
          </cell>
          <cell r="B5" t="str">
            <v>Dash Dot</v>
          </cell>
          <cell r="C5" t="str">
            <v>Show</v>
          </cell>
          <cell r="D5" t="str">
            <v>Square</v>
          </cell>
          <cell r="G5">
            <v>1</v>
          </cell>
          <cell r="H5" t="str">
            <v>Top Right</v>
          </cell>
        </row>
        <row r="6">
          <cell r="A6">
            <v>0</v>
          </cell>
          <cell r="B6" t="str">
            <v>Dash Dot Dot</v>
          </cell>
          <cell r="C6">
            <v>1</v>
          </cell>
          <cell r="D6" t="str">
            <v>Solid Square</v>
          </cell>
          <cell r="H6" t="str">
            <v>Middle Left</v>
          </cell>
        </row>
        <row r="7">
          <cell r="A7">
            <v>2</v>
          </cell>
          <cell r="B7">
            <v>1</v>
          </cell>
          <cell r="C7">
            <v>0</v>
          </cell>
          <cell r="D7" t="str">
            <v>Diamond</v>
          </cell>
          <cell r="H7" t="str">
            <v>Middle Center</v>
          </cell>
        </row>
        <row r="8">
          <cell r="B8">
            <v>2</v>
          </cell>
          <cell r="C8">
            <v>2</v>
          </cell>
          <cell r="D8" t="str">
            <v>Solid Diamond</v>
          </cell>
          <cell r="H8" t="str">
            <v>Middle Right</v>
          </cell>
        </row>
        <row r="9">
          <cell r="B9">
            <v>3</v>
          </cell>
          <cell r="C9">
            <v>4</v>
          </cell>
          <cell r="D9" t="str">
            <v>Triangle</v>
          </cell>
          <cell r="H9" t="str">
            <v>Bottom Left</v>
          </cell>
        </row>
        <row r="10">
          <cell r="B10">
            <v>4</v>
          </cell>
          <cell r="D10" t="str">
            <v>Solid Triangle</v>
          </cell>
          <cell r="H10" t="str">
            <v>Bottom Center</v>
          </cell>
        </row>
        <row r="11">
          <cell r="B11">
            <v>5</v>
          </cell>
          <cell r="D11" t="str">
            <v>Label</v>
          </cell>
          <cell r="H11" t="str">
            <v>Bottom Right</v>
          </cell>
        </row>
        <row r="12">
          <cell r="D12" t="str">
            <v>Image</v>
          </cell>
          <cell r="H12">
            <v>0</v>
          </cell>
        </row>
        <row r="13">
          <cell r="D13">
            <v>1</v>
          </cell>
          <cell r="H13">
            <v>1</v>
          </cell>
        </row>
        <row r="14">
          <cell r="D14">
            <v>2</v>
          </cell>
          <cell r="H14">
            <v>2</v>
          </cell>
        </row>
        <row r="15">
          <cell r="D15">
            <v>3</v>
          </cell>
          <cell r="H15">
            <v>3</v>
          </cell>
        </row>
        <row r="16">
          <cell r="D16">
            <v>4</v>
          </cell>
          <cell r="H16">
            <v>4</v>
          </cell>
        </row>
        <row r="17">
          <cell r="D17">
            <v>5</v>
          </cell>
          <cell r="H17">
            <v>5</v>
          </cell>
        </row>
        <row r="18">
          <cell r="D18">
            <v>6</v>
          </cell>
          <cell r="H18">
            <v>6</v>
          </cell>
        </row>
        <row r="19">
          <cell r="D19">
            <v>7</v>
          </cell>
          <cell r="H19">
            <v>7</v>
          </cell>
        </row>
        <row r="20">
          <cell r="D20">
            <v>8</v>
          </cell>
          <cell r="H20">
            <v>8</v>
          </cell>
        </row>
        <row r="21">
          <cell r="D21">
            <v>9</v>
          </cell>
          <cell r="H21">
            <v>9</v>
          </cell>
        </row>
        <row r="22">
          <cell r="D22">
            <v>10</v>
          </cell>
        </row>
        <row r="23">
          <cell r="D23">
            <v>11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a:spPr>
      <a:bodyPr vertOverflow="clip" horzOverflow="clip" vert="horz" wrap="none" lIns="0" tIns="0" rIns="0" bIns="0" rtlCol="0" anchor="t">
        <a:spAutoFit/>
      </a:bodyPr>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twitter.com/Evidencebbh"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pbs.twimg.com/profile_images/52435623/igor_normal.JPG" TargetMode="External"/><Relationship Id="rId170" Type="http://schemas.openxmlformats.org/officeDocument/2006/relationships/hyperlink" Target="https://twitter.com/i/web/status/1090960805699428352" TargetMode="External"/><Relationship Id="rId987" Type="http://schemas.openxmlformats.org/officeDocument/2006/relationships/hyperlink" Target="https://twitter.com/" TargetMode="External"/><Relationship Id="rId847" Type="http://schemas.openxmlformats.org/officeDocument/2006/relationships/hyperlink" Target="https://twitter.com/" TargetMode="External"/><Relationship Id="rId1477" Type="http://schemas.openxmlformats.org/officeDocument/2006/relationships/hyperlink" Target="http://pbs.twimg.com/profile_images/757842496181248000/wcTzloxR_normal.jpg" TargetMode="External"/><Relationship Id="rId1684" Type="http://schemas.openxmlformats.org/officeDocument/2006/relationships/hyperlink" Target="http://pbs.twimg.com/profile_images/465825602461634560/sQ-6BEyf_normal.png" TargetMode="External"/><Relationship Id="rId1891" Type="http://schemas.openxmlformats.org/officeDocument/2006/relationships/hyperlink" Target="https://twitter.com/salex01_yt" TargetMode="External"/><Relationship Id="rId707" Type="http://schemas.openxmlformats.org/officeDocument/2006/relationships/hyperlink" Target="https://twitter.com/" TargetMode="External"/><Relationship Id="rId914" Type="http://schemas.openxmlformats.org/officeDocument/2006/relationships/hyperlink" Target="https://twitter.com/" TargetMode="External"/><Relationship Id="rId1337" Type="http://schemas.openxmlformats.org/officeDocument/2006/relationships/hyperlink" Target="https://t.co/RiRvBHJQJo" TargetMode="External"/><Relationship Id="rId1544" Type="http://schemas.openxmlformats.org/officeDocument/2006/relationships/hyperlink" Target="http://pbs.twimg.com/profile_images/832731604/Pownce_normal.png" TargetMode="External"/><Relationship Id="rId1751" Type="http://schemas.openxmlformats.org/officeDocument/2006/relationships/hyperlink" Target="http://abs.twimg.com/sticky/default_profile_images/default_profile_normal.png" TargetMode="External"/><Relationship Id="rId43" Type="http://schemas.openxmlformats.org/officeDocument/2006/relationships/hyperlink" Target="https://twitter.com/i/web/status/1091394698244165632" TargetMode="External"/><Relationship Id="rId1404" Type="http://schemas.openxmlformats.org/officeDocument/2006/relationships/hyperlink" Target="https://t.co/kB60tsL4z0" TargetMode="External"/><Relationship Id="rId1611" Type="http://schemas.openxmlformats.org/officeDocument/2006/relationships/hyperlink" Target="http://pbs.twimg.com/profile_images/572391007245705216/AGkK8E-c_normal.jpeg" TargetMode="External"/><Relationship Id="rId497" Type="http://schemas.openxmlformats.org/officeDocument/2006/relationships/hyperlink" Target="https://twitter.com/" TargetMode="External"/><Relationship Id="rId2178" Type="http://schemas.openxmlformats.org/officeDocument/2006/relationships/hyperlink" Target="https://twitter.com/valeriepain68" TargetMode="External"/><Relationship Id="rId357" Type="http://schemas.openxmlformats.org/officeDocument/2006/relationships/hyperlink" Target="https://twitter.com/" TargetMode="External"/><Relationship Id="rId1194" Type="http://schemas.openxmlformats.org/officeDocument/2006/relationships/hyperlink" Target="https://twitter.com/" TargetMode="External"/><Relationship Id="rId2038" Type="http://schemas.openxmlformats.org/officeDocument/2006/relationships/hyperlink" Target="https://twitter.com/renaultya" TargetMode="External"/><Relationship Id="rId217" Type="http://schemas.openxmlformats.org/officeDocument/2006/relationships/hyperlink" Target="https://twitter.com/" TargetMode="External"/><Relationship Id="rId564" Type="http://schemas.openxmlformats.org/officeDocument/2006/relationships/hyperlink" Target="https://twitter.com/" TargetMode="External"/><Relationship Id="rId771" Type="http://schemas.openxmlformats.org/officeDocument/2006/relationships/hyperlink" Target="https://twitter.com/" TargetMode="External"/><Relationship Id="rId2245" Type="http://schemas.openxmlformats.org/officeDocument/2006/relationships/hyperlink" Target="https://twitter.com/agrogeek55" TargetMode="External"/><Relationship Id="rId424" Type="http://schemas.openxmlformats.org/officeDocument/2006/relationships/hyperlink" Target="https://twitter.com/" TargetMode="External"/><Relationship Id="rId631" Type="http://schemas.openxmlformats.org/officeDocument/2006/relationships/hyperlink" Target="https://twitter.com/" TargetMode="External"/><Relationship Id="rId1054" Type="http://schemas.openxmlformats.org/officeDocument/2006/relationships/hyperlink" Target="https://twitter.com/" TargetMode="External"/><Relationship Id="rId1261" Type="http://schemas.openxmlformats.org/officeDocument/2006/relationships/hyperlink" Target="https://twitter.com/" TargetMode="External"/><Relationship Id="rId2105" Type="http://schemas.openxmlformats.org/officeDocument/2006/relationships/hyperlink" Target="https://twitter.com/jbvbin3t" TargetMode="External"/><Relationship Id="rId1121" Type="http://schemas.openxmlformats.org/officeDocument/2006/relationships/hyperlink" Target="https://twitter.com/" TargetMode="External"/><Relationship Id="rId1938" Type="http://schemas.openxmlformats.org/officeDocument/2006/relationships/hyperlink" Target="https://twitter.com/s_chenevier" TargetMode="External"/><Relationship Id="rId281" Type="http://schemas.openxmlformats.org/officeDocument/2006/relationships/hyperlink" Target="https://twitter.com/" TargetMode="External"/><Relationship Id="rId141" Type="http://schemas.openxmlformats.org/officeDocument/2006/relationships/hyperlink" Target="https://twitter.com/i/web/status/1090529017818693632" TargetMode="External"/><Relationship Id="rId7" Type="http://schemas.openxmlformats.org/officeDocument/2006/relationships/hyperlink" Target="https://twitter.com/podeus69/lists/les-bannies-de-foucart1/members" TargetMode="External"/><Relationship Id="rId958" Type="http://schemas.openxmlformats.org/officeDocument/2006/relationships/hyperlink" Target="https://twitter.com/" TargetMode="External"/><Relationship Id="rId1588" Type="http://schemas.openxmlformats.org/officeDocument/2006/relationships/hyperlink" Target="http://pbs.twimg.com/profile_images/628474189012447232/TEEWM_uV_normal.jpg" TargetMode="External"/><Relationship Id="rId1795" Type="http://schemas.openxmlformats.org/officeDocument/2006/relationships/hyperlink" Target="http://pbs.twimg.com/profile_images/3703168977/6fcfbcc54742ddecd1882e96fcfa7cc7_normal.jpeg" TargetMode="External"/><Relationship Id="rId87" Type="http://schemas.openxmlformats.org/officeDocument/2006/relationships/hyperlink" Target="https://twitter.com/i/web/status/1091088450470715392" TargetMode="External"/><Relationship Id="rId818" Type="http://schemas.openxmlformats.org/officeDocument/2006/relationships/hyperlink" Target="https://twitter.com/" TargetMode="External"/><Relationship Id="rId1448" Type="http://schemas.openxmlformats.org/officeDocument/2006/relationships/hyperlink" Target="https://t.co/MI5vhv4hWY" TargetMode="External"/><Relationship Id="rId1655" Type="http://schemas.openxmlformats.org/officeDocument/2006/relationships/hyperlink" Target="http://pbs.twimg.com/profile_images/875595098121052161/la_z3HhD_normal.jpg" TargetMode="External"/><Relationship Id="rId1308" Type="http://schemas.openxmlformats.org/officeDocument/2006/relationships/hyperlink" Target="https://twitter.com/" TargetMode="External"/><Relationship Id="rId1862" Type="http://schemas.openxmlformats.org/officeDocument/2006/relationships/hyperlink" Target="https://twitter.com/agroparistech" TargetMode="External"/><Relationship Id="rId1515" Type="http://schemas.openxmlformats.org/officeDocument/2006/relationships/hyperlink" Target="http://pbs.twimg.com/profile_images/775641613011943424/aTBVzDmD_normal.jpg" TargetMode="External"/><Relationship Id="rId1722" Type="http://schemas.openxmlformats.org/officeDocument/2006/relationships/hyperlink" Target="http://pbs.twimg.com/profile_images/1093448575877632006/Ho4tsynx_normal.jpg" TargetMode="External"/><Relationship Id="rId14" Type="http://schemas.openxmlformats.org/officeDocument/2006/relationships/hyperlink" Target="https://twitter.com/i/web/status/1091094166346567681" TargetMode="External"/><Relationship Id="rId468" Type="http://schemas.openxmlformats.org/officeDocument/2006/relationships/hyperlink" Target="https://twitter.com/" TargetMode="External"/><Relationship Id="rId675" Type="http://schemas.openxmlformats.org/officeDocument/2006/relationships/hyperlink" Target="https://twitter.com/" TargetMode="External"/><Relationship Id="rId882" Type="http://schemas.openxmlformats.org/officeDocument/2006/relationships/hyperlink" Target="https://twitter.com/" TargetMode="External"/><Relationship Id="rId1098" Type="http://schemas.openxmlformats.org/officeDocument/2006/relationships/hyperlink" Target="https://twitter.com/" TargetMode="External"/><Relationship Id="rId2149" Type="http://schemas.openxmlformats.org/officeDocument/2006/relationships/hyperlink" Target="https://twitter.com/raymonddecock" TargetMode="External"/><Relationship Id="rId328" Type="http://schemas.openxmlformats.org/officeDocument/2006/relationships/hyperlink" Target="https://twitter.com/" TargetMode="External"/><Relationship Id="rId535" Type="http://schemas.openxmlformats.org/officeDocument/2006/relationships/hyperlink" Target="https://twitter.com/" TargetMode="External"/><Relationship Id="rId742" Type="http://schemas.openxmlformats.org/officeDocument/2006/relationships/hyperlink" Target="https://twitter.com/" TargetMode="External"/><Relationship Id="rId1165" Type="http://schemas.openxmlformats.org/officeDocument/2006/relationships/hyperlink" Target="https://twitter.com/" TargetMode="External"/><Relationship Id="rId1372" Type="http://schemas.openxmlformats.org/officeDocument/2006/relationships/hyperlink" Target="https://t.co/QZjKTIRE6W" TargetMode="External"/><Relationship Id="rId2009" Type="http://schemas.openxmlformats.org/officeDocument/2006/relationships/hyperlink" Target="https://twitter.com/cellectis" TargetMode="External"/><Relationship Id="rId2216" Type="http://schemas.openxmlformats.org/officeDocument/2006/relationships/hyperlink" Target="https://twitter.com/igorcarron" TargetMode="External"/><Relationship Id="rId602" Type="http://schemas.openxmlformats.org/officeDocument/2006/relationships/hyperlink" Target="https://twitter.com/" TargetMode="External"/><Relationship Id="rId1025" Type="http://schemas.openxmlformats.org/officeDocument/2006/relationships/hyperlink" Target="https://twitter.com/" TargetMode="External"/><Relationship Id="rId1232" Type="http://schemas.openxmlformats.org/officeDocument/2006/relationships/hyperlink" Target="https://twitter.com/" TargetMode="External"/><Relationship Id="rId185" Type="http://schemas.openxmlformats.org/officeDocument/2006/relationships/hyperlink" Target="https://twitter.com/i/web/status/1090526265482899458" TargetMode="External"/><Relationship Id="rId1909" Type="http://schemas.openxmlformats.org/officeDocument/2006/relationships/hyperlink" Target="https://twitter.com/astronogeek" TargetMode="External"/><Relationship Id="rId392" Type="http://schemas.openxmlformats.org/officeDocument/2006/relationships/hyperlink" Target="https://twitter.com/" TargetMode="External"/><Relationship Id="rId2073" Type="http://schemas.openxmlformats.org/officeDocument/2006/relationships/hyperlink" Target="https://twitter.com/decodeurs" TargetMode="External"/><Relationship Id="rId252" Type="http://schemas.openxmlformats.org/officeDocument/2006/relationships/hyperlink" Target="https://twitter.com/" TargetMode="External"/><Relationship Id="rId2140" Type="http://schemas.openxmlformats.org/officeDocument/2006/relationships/hyperlink" Target="https://twitter.com/colinesomek" TargetMode="External"/><Relationship Id="rId112" Type="http://schemas.openxmlformats.org/officeDocument/2006/relationships/hyperlink" Target="https://twitter.com/nico_duarig/status/1090264381835771907" TargetMode="External"/><Relationship Id="rId1699" Type="http://schemas.openxmlformats.org/officeDocument/2006/relationships/hyperlink" Target="http://pbs.twimg.com/profile_images/850287806899515394/OxJ9qrME_normal.jpg" TargetMode="External"/><Relationship Id="rId2000" Type="http://schemas.openxmlformats.org/officeDocument/2006/relationships/hyperlink" Target="https://twitter.com/auto_math" TargetMode="External"/><Relationship Id="rId929" Type="http://schemas.openxmlformats.org/officeDocument/2006/relationships/hyperlink" Target="https://twitter.com/" TargetMode="External"/><Relationship Id="rId1559" Type="http://schemas.openxmlformats.org/officeDocument/2006/relationships/hyperlink" Target="http://pbs.twimg.com/profile_images/982998317851430915/Pjt2k2TN_normal.jpg" TargetMode="External"/><Relationship Id="rId1766" Type="http://schemas.openxmlformats.org/officeDocument/2006/relationships/hyperlink" Target="http://pbs.twimg.com/profile_images/1041605992675520513/4Bet_XIN_normal.jpg" TargetMode="External"/><Relationship Id="rId1973" Type="http://schemas.openxmlformats.org/officeDocument/2006/relationships/hyperlink" Target="https://twitter.com/maximebarus" TargetMode="External"/><Relationship Id="rId58" Type="http://schemas.openxmlformats.org/officeDocument/2006/relationships/hyperlink" Target="https://twitter.com/i/web/status/1091972149320052736" TargetMode="External"/><Relationship Id="rId1419" Type="http://schemas.openxmlformats.org/officeDocument/2006/relationships/hyperlink" Target="https://t.co/zlRy5dHPAp" TargetMode="External"/><Relationship Id="rId1626" Type="http://schemas.openxmlformats.org/officeDocument/2006/relationships/hyperlink" Target="http://pbs.twimg.com/profile_images/1007176538557747202/BlIXVHyt_normal.jpg" TargetMode="External"/><Relationship Id="rId1833" Type="http://schemas.openxmlformats.org/officeDocument/2006/relationships/hyperlink" Target="http://pbs.twimg.com/profile_images/2187138193/1202JFmini_normal.png" TargetMode="External"/><Relationship Id="rId1900" Type="http://schemas.openxmlformats.org/officeDocument/2006/relationships/hyperlink" Target="https://twitter.com/eetted" TargetMode="External"/><Relationship Id="rId579" Type="http://schemas.openxmlformats.org/officeDocument/2006/relationships/hyperlink" Target="https://twitter.com/" TargetMode="External"/><Relationship Id="rId786" Type="http://schemas.openxmlformats.org/officeDocument/2006/relationships/hyperlink" Target="https://twitter.com/" TargetMode="External"/><Relationship Id="rId993" Type="http://schemas.openxmlformats.org/officeDocument/2006/relationships/hyperlink" Target="https://twitter.com/" TargetMode="External"/><Relationship Id="rId439" Type="http://schemas.openxmlformats.org/officeDocument/2006/relationships/hyperlink" Target="https://twitter.com/" TargetMode="External"/><Relationship Id="rId646" Type="http://schemas.openxmlformats.org/officeDocument/2006/relationships/hyperlink" Target="https://twitter.com/" TargetMode="External"/><Relationship Id="rId1069" Type="http://schemas.openxmlformats.org/officeDocument/2006/relationships/hyperlink" Target="https://twitter.com/" TargetMode="External"/><Relationship Id="rId1276" Type="http://schemas.openxmlformats.org/officeDocument/2006/relationships/hyperlink" Target="https://twitter.com/" TargetMode="External"/><Relationship Id="rId1483" Type="http://schemas.openxmlformats.org/officeDocument/2006/relationships/hyperlink" Target="http://pbs.twimg.com/profile_images/1054054369052819456/yTW_Dk8N_normal.jpg" TargetMode="External"/><Relationship Id="rId506" Type="http://schemas.openxmlformats.org/officeDocument/2006/relationships/hyperlink" Target="https://twitter.com/" TargetMode="External"/><Relationship Id="rId853" Type="http://schemas.openxmlformats.org/officeDocument/2006/relationships/hyperlink" Target="https://twitter.com/" TargetMode="External"/><Relationship Id="rId1136" Type="http://schemas.openxmlformats.org/officeDocument/2006/relationships/hyperlink" Target="https://twitter.com/" TargetMode="External"/><Relationship Id="rId1690" Type="http://schemas.openxmlformats.org/officeDocument/2006/relationships/hyperlink" Target="http://pbs.twimg.com/profile_images/2681397553/00d59724bda7e1260d15d64a8bf06211_normal.jpeg" TargetMode="External"/><Relationship Id="rId713" Type="http://schemas.openxmlformats.org/officeDocument/2006/relationships/hyperlink" Target="https://twitter.com/" TargetMode="External"/><Relationship Id="rId920" Type="http://schemas.openxmlformats.org/officeDocument/2006/relationships/hyperlink" Target="https://twitter.com/" TargetMode="External"/><Relationship Id="rId1343" Type="http://schemas.openxmlformats.org/officeDocument/2006/relationships/hyperlink" Target="https://t.co/jmusdCAoPA" TargetMode="External"/><Relationship Id="rId1550" Type="http://schemas.openxmlformats.org/officeDocument/2006/relationships/hyperlink" Target="http://pbs.twimg.com/profile_images/378800000556568832/b825f4ccd9a504b75b5b2b3c376d66ec_normal.jpeg" TargetMode="External"/><Relationship Id="rId1203" Type="http://schemas.openxmlformats.org/officeDocument/2006/relationships/hyperlink" Target="https://twitter.com/" TargetMode="External"/><Relationship Id="rId1410" Type="http://schemas.openxmlformats.org/officeDocument/2006/relationships/hyperlink" Target="https://t.co/m5deYCeB3S" TargetMode="External"/><Relationship Id="rId296" Type="http://schemas.openxmlformats.org/officeDocument/2006/relationships/hyperlink" Target="https://twitter.com/" TargetMode="External"/><Relationship Id="rId2184" Type="http://schemas.openxmlformats.org/officeDocument/2006/relationships/hyperlink" Target="https://twitter.com/josepires79" TargetMode="External"/><Relationship Id="rId156" Type="http://schemas.openxmlformats.org/officeDocument/2006/relationships/hyperlink" Target="https://twitter.com/MaFortePoitrine/status/1090238718445789184" TargetMode="External"/><Relationship Id="rId363" Type="http://schemas.openxmlformats.org/officeDocument/2006/relationships/hyperlink" Target="https://twitter.com/" TargetMode="External"/><Relationship Id="rId570" Type="http://schemas.openxmlformats.org/officeDocument/2006/relationships/hyperlink" Target="https://twitter.com/" TargetMode="External"/><Relationship Id="rId2044" Type="http://schemas.openxmlformats.org/officeDocument/2006/relationships/hyperlink" Target="https://twitter.com/adriencambillau" TargetMode="External"/><Relationship Id="rId223" Type="http://schemas.openxmlformats.org/officeDocument/2006/relationships/hyperlink" Target="https://twitter.com/" TargetMode="External"/><Relationship Id="rId430" Type="http://schemas.openxmlformats.org/officeDocument/2006/relationships/hyperlink" Target="https://twitter.com/" TargetMode="External"/><Relationship Id="rId1060" Type="http://schemas.openxmlformats.org/officeDocument/2006/relationships/hyperlink" Target="https://twitter.com/" TargetMode="External"/><Relationship Id="rId2111" Type="http://schemas.openxmlformats.org/officeDocument/2006/relationships/hyperlink" Target="https://twitter.com/delrane" TargetMode="External"/><Relationship Id="rId1877" Type="http://schemas.openxmlformats.org/officeDocument/2006/relationships/hyperlink" Target="https://twitter.com/amnuyttens" TargetMode="External"/><Relationship Id="rId1737" Type="http://schemas.openxmlformats.org/officeDocument/2006/relationships/hyperlink" Target="http://pbs.twimg.com/profile_images/1087049949613838336/pndy2MC9_normal.jpg" TargetMode="External"/><Relationship Id="rId1944" Type="http://schemas.openxmlformats.org/officeDocument/2006/relationships/hyperlink" Target="https://twitter.com/perfectgreg" TargetMode="External"/><Relationship Id="rId29" Type="http://schemas.openxmlformats.org/officeDocument/2006/relationships/hyperlink" Target="https://twitter.com/i/web/status/1091279352246030337" TargetMode="External"/><Relationship Id="rId178" Type="http://schemas.openxmlformats.org/officeDocument/2006/relationships/hyperlink" Target="https://twitter.com/podeus69/lists/les-bannies-de-foucart1/members" TargetMode="External"/><Relationship Id="rId1804" Type="http://schemas.openxmlformats.org/officeDocument/2006/relationships/hyperlink" Target="http://pbs.twimg.com/profile_images/964572550696243201/ukap21Tw_normal.jpg" TargetMode="External"/><Relationship Id="rId385" Type="http://schemas.openxmlformats.org/officeDocument/2006/relationships/hyperlink" Target="https://twitter.com/" TargetMode="External"/><Relationship Id="rId592" Type="http://schemas.openxmlformats.org/officeDocument/2006/relationships/hyperlink" Target="https://twitter.com/" TargetMode="External"/><Relationship Id="rId2066" Type="http://schemas.openxmlformats.org/officeDocument/2006/relationships/hyperlink" Target="https://twitter.com/gau" TargetMode="External"/><Relationship Id="rId245" Type="http://schemas.openxmlformats.org/officeDocument/2006/relationships/hyperlink" Target="https://twitter.com/" TargetMode="External"/><Relationship Id="rId452" Type="http://schemas.openxmlformats.org/officeDocument/2006/relationships/hyperlink" Target="https://twitter.com/" TargetMode="External"/><Relationship Id="rId897" Type="http://schemas.openxmlformats.org/officeDocument/2006/relationships/hyperlink" Target="https://twitter.com/" TargetMode="External"/><Relationship Id="rId1082" Type="http://schemas.openxmlformats.org/officeDocument/2006/relationships/hyperlink" Target="https://twitter.com/" TargetMode="External"/><Relationship Id="rId2133" Type="http://schemas.openxmlformats.org/officeDocument/2006/relationships/hyperlink" Target="https://twitter.com/josette_marrant" TargetMode="External"/><Relationship Id="rId105" Type="http://schemas.openxmlformats.org/officeDocument/2006/relationships/hyperlink" Target="https://twitter.com/search?q=%23soutienGW&amp;src=tyah" TargetMode="External"/><Relationship Id="rId312" Type="http://schemas.openxmlformats.org/officeDocument/2006/relationships/hyperlink" Target="https://twitter.com/" TargetMode="External"/><Relationship Id="rId757" Type="http://schemas.openxmlformats.org/officeDocument/2006/relationships/hyperlink" Target="https://twitter.com/" TargetMode="External"/><Relationship Id="rId964" Type="http://schemas.openxmlformats.org/officeDocument/2006/relationships/hyperlink" Target="https://twitter.com/" TargetMode="External"/><Relationship Id="rId1387" Type="http://schemas.openxmlformats.org/officeDocument/2006/relationships/hyperlink" Target="https://t.co/NrNmmCm4DP" TargetMode="External"/><Relationship Id="rId1594" Type="http://schemas.openxmlformats.org/officeDocument/2006/relationships/hyperlink" Target="http://pbs.twimg.com/profile_images/378800000832536522/fa3674daa585027ac988b59c8dbf5564_normal.jpeg" TargetMode="External"/><Relationship Id="rId2200" Type="http://schemas.openxmlformats.org/officeDocument/2006/relationships/hyperlink" Target="https://twitter.com/franceinter" TargetMode="External"/><Relationship Id="rId93" Type="http://schemas.openxmlformats.org/officeDocument/2006/relationships/hyperlink" Target="https://twitter.com/i/web/status/1092358751837917184" TargetMode="External"/><Relationship Id="rId617" Type="http://schemas.openxmlformats.org/officeDocument/2006/relationships/hyperlink" Target="https://twitter.com/" TargetMode="External"/><Relationship Id="rId824" Type="http://schemas.openxmlformats.org/officeDocument/2006/relationships/hyperlink" Target="https://twitter.com/" TargetMode="External"/><Relationship Id="rId1247" Type="http://schemas.openxmlformats.org/officeDocument/2006/relationships/hyperlink" Target="https://twitter.com/" TargetMode="External"/><Relationship Id="rId1454" Type="http://schemas.openxmlformats.org/officeDocument/2006/relationships/hyperlink" Target="http://t.co/c9mUQaftZT" TargetMode="External"/><Relationship Id="rId1661" Type="http://schemas.openxmlformats.org/officeDocument/2006/relationships/hyperlink" Target="http://pbs.twimg.com/profile_images/1034158849098436608/3zR-STDv_normal.jpg" TargetMode="External"/><Relationship Id="rId1899" Type="http://schemas.openxmlformats.org/officeDocument/2006/relationships/hyperlink" Target="https://twitter.com/macerwan" TargetMode="External"/><Relationship Id="rId1107" Type="http://schemas.openxmlformats.org/officeDocument/2006/relationships/hyperlink" Target="https://twitter.com/" TargetMode="External"/><Relationship Id="rId1314" Type="http://schemas.openxmlformats.org/officeDocument/2006/relationships/hyperlink" Target="https://twitter.com/" TargetMode="External"/><Relationship Id="rId1521" Type="http://schemas.openxmlformats.org/officeDocument/2006/relationships/hyperlink" Target="http://pbs.twimg.com/profile_images/533240254270951424/BnFpUqjK_normal.jpeg" TargetMode="External"/><Relationship Id="rId1759" Type="http://schemas.openxmlformats.org/officeDocument/2006/relationships/hyperlink" Target="http://pbs.twimg.com/profile_images/1077263314718281733/7CRVZk0Z_normal.jpg" TargetMode="External"/><Relationship Id="rId1966" Type="http://schemas.openxmlformats.org/officeDocument/2006/relationships/hyperlink" Target="https://twitter.com/sebweyk" TargetMode="External"/><Relationship Id="rId1619" Type="http://schemas.openxmlformats.org/officeDocument/2006/relationships/hyperlink" Target="http://pbs.twimg.com/profile_images/1130359439/RomainLabasSimpson_normal.jpg" TargetMode="External"/><Relationship Id="rId1826" Type="http://schemas.openxmlformats.org/officeDocument/2006/relationships/hyperlink" Target="http://pbs.twimg.com/profile_images/1042861833391144963/l4VM1oD0_normal.jpg" TargetMode="External"/><Relationship Id="rId20" Type="http://schemas.openxmlformats.org/officeDocument/2006/relationships/hyperlink" Target="https://twitter.com/i/web/status/1091258960793997312" TargetMode="External"/><Relationship Id="rId2088" Type="http://schemas.openxmlformats.org/officeDocument/2006/relationships/hyperlink" Target="https://twitter.com/djolabricot" TargetMode="External"/><Relationship Id="rId267" Type="http://schemas.openxmlformats.org/officeDocument/2006/relationships/hyperlink" Target="https://twitter.com/" TargetMode="External"/><Relationship Id="rId474" Type="http://schemas.openxmlformats.org/officeDocument/2006/relationships/hyperlink" Target="https://twitter.com/" TargetMode="External"/><Relationship Id="rId2155" Type="http://schemas.openxmlformats.org/officeDocument/2006/relationships/hyperlink" Target="https://twitter.com/benoit_lavier" TargetMode="External"/><Relationship Id="rId127" Type="http://schemas.openxmlformats.org/officeDocument/2006/relationships/hyperlink" Target="https://twitter.com/i/web/status/1090610229019058178" TargetMode="External"/><Relationship Id="rId681" Type="http://schemas.openxmlformats.org/officeDocument/2006/relationships/hyperlink" Target="https://twitter.com/" TargetMode="External"/><Relationship Id="rId779" Type="http://schemas.openxmlformats.org/officeDocument/2006/relationships/hyperlink" Target="https://twitter.com/" TargetMode="External"/><Relationship Id="rId986" Type="http://schemas.openxmlformats.org/officeDocument/2006/relationships/hyperlink" Target="https://twitter.com/" TargetMode="External"/><Relationship Id="rId334" Type="http://schemas.openxmlformats.org/officeDocument/2006/relationships/hyperlink" Target="https://twitter.com/" TargetMode="External"/><Relationship Id="rId541" Type="http://schemas.openxmlformats.org/officeDocument/2006/relationships/hyperlink" Target="https://twitter.com/" TargetMode="External"/><Relationship Id="rId639" Type="http://schemas.openxmlformats.org/officeDocument/2006/relationships/hyperlink" Target="https://twitter.com/" TargetMode="External"/><Relationship Id="rId1171" Type="http://schemas.openxmlformats.org/officeDocument/2006/relationships/hyperlink" Target="https://twitter.com/" TargetMode="External"/><Relationship Id="rId1269" Type="http://schemas.openxmlformats.org/officeDocument/2006/relationships/hyperlink" Target="https://twitter.com/" TargetMode="External"/><Relationship Id="rId1476" Type="http://schemas.openxmlformats.org/officeDocument/2006/relationships/hyperlink" Target="http://pbs.twimg.com/profile_images/685412796994072577/DhNAReIw_normal.jpg" TargetMode="External"/><Relationship Id="rId2015" Type="http://schemas.openxmlformats.org/officeDocument/2006/relationships/hyperlink" Target="https://twitter.com/grodierpro" TargetMode="External"/><Relationship Id="rId2222" Type="http://schemas.openxmlformats.org/officeDocument/2006/relationships/hyperlink" Target="https://twitter.com/jfp20" TargetMode="External"/><Relationship Id="rId401" Type="http://schemas.openxmlformats.org/officeDocument/2006/relationships/hyperlink" Target="https://twitter.com/" TargetMode="External"/><Relationship Id="rId846" Type="http://schemas.openxmlformats.org/officeDocument/2006/relationships/hyperlink" Target="https://twitter.com/" TargetMode="External"/><Relationship Id="rId1031" Type="http://schemas.openxmlformats.org/officeDocument/2006/relationships/hyperlink" Target="https://twitter.com/" TargetMode="External"/><Relationship Id="rId1129" Type="http://schemas.openxmlformats.org/officeDocument/2006/relationships/hyperlink" Target="https://twitter.com/" TargetMode="External"/><Relationship Id="rId1683" Type="http://schemas.openxmlformats.org/officeDocument/2006/relationships/hyperlink" Target="http://pbs.twimg.com/profile_images/1037043093621624836/lG70yCV0_normal.jpg" TargetMode="External"/><Relationship Id="rId1890" Type="http://schemas.openxmlformats.org/officeDocument/2006/relationships/hyperlink" Target="https://twitter.com/29aatea" TargetMode="External"/><Relationship Id="rId1988" Type="http://schemas.openxmlformats.org/officeDocument/2006/relationships/hyperlink" Target="https://twitter.com/buchebuche561" TargetMode="External"/><Relationship Id="rId706" Type="http://schemas.openxmlformats.org/officeDocument/2006/relationships/hyperlink" Target="https://twitter.com/" TargetMode="External"/><Relationship Id="rId913" Type="http://schemas.openxmlformats.org/officeDocument/2006/relationships/hyperlink" Target="https://twitter.com/" TargetMode="External"/><Relationship Id="rId1336" Type="http://schemas.openxmlformats.org/officeDocument/2006/relationships/hyperlink" Target="http://t.co/JyjGFOj4aV" TargetMode="External"/><Relationship Id="rId1543" Type="http://schemas.openxmlformats.org/officeDocument/2006/relationships/hyperlink" Target="http://pbs.twimg.com/profile_images/1088736576912478208/f76iT92i_normal.jpg" TargetMode="External"/><Relationship Id="rId1750" Type="http://schemas.openxmlformats.org/officeDocument/2006/relationships/hyperlink" Target="http://pbs.twimg.com/profile_images/1035226276993347585/jOgVaOWz_normal.jpg" TargetMode="External"/><Relationship Id="rId42" Type="http://schemas.openxmlformats.org/officeDocument/2006/relationships/hyperlink" Target="https://twitter.com/i/web/status/1091394698244165632" TargetMode="External"/><Relationship Id="rId1403" Type="http://schemas.openxmlformats.org/officeDocument/2006/relationships/hyperlink" Target="https://t.co/d2Hap4qKxx" TargetMode="External"/><Relationship Id="rId1610" Type="http://schemas.openxmlformats.org/officeDocument/2006/relationships/hyperlink" Target="http://pbs.twimg.com/profile_images/1832330599/441px-Obama-pimp_normal.jpg" TargetMode="External"/><Relationship Id="rId1848" Type="http://schemas.openxmlformats.org/officeDocument/2006/relationships/hyperlink" Target="http://pbs.twimg.com/profile_images/447523290958295040/aWL7CBm9_normal.jpeg" TargetMode="External"/><Relationship Id="rId191" Type="http://schemas.openxmlformats.org/officeDocument/2006/relationships/hyperlink" Target="https://twitter.com/i/web/status/1091244165810278400" TargetMode="External"/><Relationship Id="rId1708" Type="http://schemas.openxmlformats.org/officeDocument/2006/relationships/hyperlink" Target="http://pbs.twimg.com/profile_images/423923305846824961/z2aVDErs_normal.jpeg" TargetMode="External"/><Relationship Id="rId1915" Type="http://schemas.openxmlformats.org/officeDocument/2006/relationships/hyperlink" Target="https://twitter.com/astouff" TargetMode="External"/><Relationship Id="rId289" Type="http://schemas.openxmlformats.org/officeDocument/2006/relationships/hyperlink" Target="https://twitter.com/" TargetMode="External"/><Relationship Id="rId496" Type="http://schemas.openxmlformats.org/officeDocument/2006/relationships/hyperlink" Target="https://twitter.com/" TargetMode="External"/><Relationship Id="rId2177" Type="http://schemas.openxmlformats.org/officeDocument/2006/relationships/hyperlink" Target="https://twitter.com/spades_libre" TargetMode="External"/><Relationship Id="rId149" Type="http://schemas.openxmlformats.org/officeDocument/2006/relationships/hyperlink" Target="https://twitter.com/qffwffq/status/1089267308332306432" TargetMode="External"/><Relationship Id="rId356" Type="http://schemas.openxmlformats.org/officeDocument/2006/relationships/hyperlink" Target="https://twitter.com/" TargetMode="External"/><Relationship Id="rId563" Type="http://schemas.openxmlformats.org/officeDocument/2006/relationships/hyperlink" Target="https://twitter.com/" TargetMode="External"/><Relationship Id="rId770" Type="http://schemas.openxmlformats.org/officeDocument/2006/relationships/hyperlink" Target="https://twitter.com/" TargetMode="External"/><Relationship Id="rId1193" Type="http://schemas.openxmlformats.org/officeDocument/2006/relationships/hyperlink" Target="https://twitter.com/" TargetMode="External"/><Relationship Id="rId2037" Type="http://schemas.openxmlformats.org/officeDocument/2006/relationships/hyperlink" Target="https://twitter.com/rv59268" TargetMode="External"/><Relationship Id="rId2244" Type="http://schemas.openxmlformats.org/officeDocument/2006/relationships/hyperlink" Target="https://twitter.com/patrxrsg" TargetMode="External"/><Relationship Id="rId216" Type="http://schemas.openxmlformats.org/officeDocument/2006/relationships/hyperlink" Target="https://twitter.com/" TargetMode="External"/><Relationship Id="rId423" Type="http://schemas.openxmlformats.org/officeDocument/2006/relationships/hyperlink" Target="https://twitter.com/" TargetMode="External"/><Relationship Id="rId868" Type="http://schemas.openxmlformats.org/officeDocument/2006/relationships/hyperlink" Target="https://twitter.com/" TargetMode="External"/><Relationship Id="rId1053" Type="http://schemas.openxmlformats.org/officeDocument/2006/relationships/hyperlink" Target="https://twitter.com/" TargetMode="External"/><Relationship Id="rId1260" Type="http://schemas.openxmlformats.org/officeDocument/2006/relationships/hyperlink" Target="https://twitter.com/" TargetMode="External"/><Relationship Id="rId1498" Type="http://schemas.openxmlformats.org/officeDocument/2006/relationships/hyperlink" Target="http://pbs.twimg.com/profile_images/1034686546572664832/mLbe_gM7_normal.jpg" TargetMode="External"/><Relationship Id="rId2104" Type="http://schemas.openxmlformats.org/officeDocument/2006/relationships/hyperlink" Target="https://twitter.com/pjbartho" TargetMode="External"/><Relationship Id="rId630" Type="http://schemas.openxmlformats.org/officeDocument/2006/relationships/hyperlink" Target="https://twitter.com/" TargetMode="External"/><Relationship Id="rId728" Type="http://schemas.openxmlformats.org/officeDocument/2006/relationships/hyperlink" Target="https://twitter.com/" TargetMode="External"/><Relationship Id="rId935" Type="http://schemas.openxmlformats.org/officeDocument/2006/relationships/hyperlink" Target="https://twitter.com/" TargetMode="External"/><Relationship Id="rId1358" Type="http://schemas.openxmlformats.org/officeDocument/2006/relationships/hyperlink" Target="https://t.co/i7GO92nsrV" TargetMode="External"/><Relationship Id="rId1565" Type="http://schemas.openxmlformats.org/officeDocument/2006/relationships/hyperlink" Target="http://pbs.twimg.com/profile_images/992289743864872960/OhTCBvV5_normal.jpg" TargetMode="External"/><Relationship Id="rId1772" Type="http://schemas.openxmlformats.org/officeDocument/2006/relationships/hyperlink" Target="http://pbs.twimg.com/profile_images/954412072808472576/fVG8__eE_normal.jpg" TargetMode="External"/><Relationship Id="rId64" Type="http://schemas.openxmlformats.org/officeDocument/2006/relationships/hyperlink" Target="https://twitter.com/i/web/status/1092652979432407040" TargetMode="External"/><Relationship Id="rId1120" Type="http://schemas.openxmlformats.org/officeDocument/2006/relationships/hyperlink" Target="https://twitter.com/" TargetMode="External"/><Relationship Id="rId1218" Type="http://schemas.openxmlformats.org/officeDocument/2006/relationships/hyperlink" Target="https://twitter.com/" TargetMode="External"/><Relationship Id="rId1425" Type="http://schemas.openxmlformats.org/officeDocument/2006/relationships/hyperlink" Target="https://t.co/nCH6WPSX6E" TargetMode="External"/><Relationship Id="rId1632" Type="http://schemas.openxmlformats.org/officeDocument/2006/relationships/hyperlink" Target="http://pbs.twimg.com/profile_images/895265309820628992/ajXQGFW9_normal.jpg" TargetMode="External"/><Relationship Id="rId1937" Type="http://schemas.openxmlformats.org/officeDocument/2006/relationships/hyperlink" Target="https://twitter.com/remdumdum" TargetMode="External"/><Relationship Id="rId2199" Type="http://schemas.openxmlformats.org/officeDocument/2006/relationships/hyperlink" Target="https://twitter.com/skocko2t" TargetMode="External"/><Relationship Id="rId280" Type="http://schemas.openxmlformats.org/officeDocument/2006/relationships/hyperlink" Target="https://twitter.com/" TargetMode="External"/><Relationship Id="rId140" Type="http://schemas.openxmlformats.org/officeDocument/2006/relationships/hyperlink" Target="https://twitter.com/i/web/status/1090542433258094593" TargetMode="External"/><Relationship Id="rId378" Type="http://schemas.openxmlformats.org/officeDocument/2006/relationships/hyperlink" Target="https://twitter.com/" TargetMode="External"/><Relationship Id="rId585" Type="http://schemas.openxmlformats.org/officeDocument/2006/relationships/hyperlink" Target="https://twitter.com/" TargetMode="External"/><Relationship Id="rId792" Type="http://schemas.openxmlformats.org/officeDocument/2006/relationships/hyperlink" Target="https://twitter.com/" TargetMode="External"/><Relationship Id="rId2059" Type="http://schemas.openxmlformats.org/officeDocument/2006/relationships/hyperlink" Target="https://twitter.com/delepauta" TargetMode="External"/><Relationship Id="rId6" Type="http://schemas.openxmlformats.org/officeDocument/2006/relationships/hyperlink" Target="https://twitter.com/i/web/status/1091053336609128450" TargetMode="External"/><Relationship Id="rId238" Type="http://schemas.openxmlformats.org/officeDocument/2006/relationships/hyperlink" Target="https://twitter.com/" TargetMode="External"/><Relationship Id="rId445" Type="http://schemas.openxmlformats.org/officeDocument/2006/relationships/hyperlink" Target="https://twitter.com/" TargetMode="External"/><Relationship Id="rId652" Type="http://schemas.openxmlformats.org/officeDocument/2006/relationships/hyperlink" Target="https://twitter.com/" TargetMode="External"/><Relationship Id="rId1075" Type="http://schemas.openxmlformats.org/officeDocument/2006/relationships/hyperlink" Target="https://twitter.com/" TargetMode="External"/><Relationship Id="rId1282" Type="http://schemas.openxmlformats.org/officeDocument/2006/relationships/hyperlink" Target="https://twitter.com/" TargetMode="External"/><Relationship Id="rId2126" Type="http://schemas.openxmlformats.org/officeDocument/2006/relationships/hyperlink" Target="https://twitter.com/kola_nick" TargetMode="External"/><Relationship Id="rId305" Type="http://schemas.openxmlformats.org/officeDocument/2006/relationships/hyperlink" Target="https://twitter.com/" TargetMode="External"/><Relationship Id="rId512" Type="http://schemas.openxmlformats.org/officeDocument/2006/relationships/hyperlink" Target="https://twitter.com/" TargetMode="External"/><Relationship Id="rId957" Type="http://schemas.openxmlformats.org/officeDocument/2006/relationships/hyperlink" Target="https://twitter.com/" TargetMode="External"/><Relationship Id="rId1142" Type="http://schemas.openxmlformats.org/officeDocument/2006/relationships/hyperlink" Target="https://twitter.com/" TargetMode="External"/><Relationship Id="rId1587" Type="http://schemas.openxmlformats.org/officeDocument/2006/relationships/hyperlink" Target="http://pbs.twimg.com/profile_images/930461235933597696/pwW69FRQ_normal.jpg" TargetMode="External"/><Relationship Id="rId1794" Type="http://schemas.openxmlformats.org/officeDocument/2006/relationships/hyperlink" Target="http://pbs.twimg.com/profile_images/695264912239632385/1wtd8AX0_normal.jpg" TargetMode="External"/><Relationship Id="rId86" Type="http://schemas.openxmlformats.org/officeDocument/2006/relationships/hyperlink" Target="https://twitter.com/i/web/status/1091319406515421184" TargetMode="External"/><Relationship Id="rId817" Type="http://schemas.openxmlformats.org/officeDocument/2006/relationships/hyperlink" Target="https://twitter.com/" TargetMode="External"/><Relationship Id="rId1002" Type="http://schemas.openxmlformats.org/officeDocument/2006/relationships/hyperlink" Target="https://twitter.com/" TargetMode="External"/><Relationship Id="rId1447" Type="http://schemas.openxmlformats.org/officeDocument/2006/relationships/hyperlink" Target="https://t.co/pfstlaM11C" TargetMode="External"/><Relationship Id="rId1654" Type="http://schemas.openxmlformats.org/officeDocument/2006/relationships/hyperlink" Target="http://pbs.twimg.com/profile_images/931933663583002624/AWz2fIh5_normal.jpg" TargetMode="External"/><Relationship Id="rId1861" Type="http://schemas.openxmlformats.org/officeDocument/2006/relationships/hyperlink" Target="https://twitter.com/rossignolchri" TargetMode="External"/><Relationship Id="rId1307" Type="http://schemas.openxmlformats.org/officeDocument/2006/relationships/hyperlink" Target="https://twitter.com/" TargetMode="External"/><Relationship Id="rId1514" Type="http://schemas.openxmlformats.org/officeDocument/2006/relationships/hyperlink" Target="http://pbs.twimg.com/profile_images/998471529519239168/sp-Nh-yO_normal.jpg" TargetMode="External"/><Relationship Id="rId1721" Type="http://schemas.openxmlformats.org/officeDocument/2006/relationships/hyperlink" Target="http://pbs.twimg.com/profile_images/957949654850732032/fsEUrWhB_normal.jpg" TargetMode="External"/><Relationship Id="rId1959" Type="http://schemas.openxmlformats.org/officeDocument/2006/relationships/hyperlink" Target="https://twitter.com/nicolasjander" TargetMode="External"/><Relationship Id="rId13" Type="http://schemas.openxmlformats.org/officeDocument/2006/relationships/hyperlink" Target="https://twitter.com/i/web/status/1091094166346567681" TargetMode="External"/><Relationship Id="rId1819" Type="http://schemas.openxmlformats.org/officeDocument/2006/relationships/hyperlink" Target="http://pbs.twimg.com/profile_images/967356025195171840/mzIP7K6J_normal.jpg" TargetMode="External"/><Relationship Id="rId2190" Type="http://schemas.openxmlformats.org/officeDocument/2006/relationships/hyperlink" Target="https://twitter.com/aaas" TargetMode="External"/><Relationship Id="rId162" Type="http://schemas.openxmlformats.org/officeDocument/2006/relationships/hyperlink" Target="https://twitter.com/i/web/status/1091086571221209088" TargetMode="External"/><Relationship Id="rId467" Type="http://schemas.openxmlformats.org/officeDocument/2006/relationships/hyperlink" Target="https://twitter.com/" TargetMode="External"/><Relationship Id="rId1097" Type="http://schemas.openxmlformats.org/officeDocument/2006/relationships/hyperlink" Target="https://twitter.com/" TargetMode="External"/><Relationship Id="rId2050" Type="http://schemas.openxmlformats.org/officeDocument/2006/relationships/hyperlink" Target="https://twitter.com/kilphrin" TargetMode="External"/><Relationship Id="rId2148" Type="http://schemas.openxmlformats.org/officeDocument/2006/relationships/hyperlink" Target="https://twitter.com/jphil_mingam" TargetMode="External"/><Relationship Id="rId674" Type="http://schemas.openxmlformats.org/officeDocument/2006/relationships/hyperlink" Target="https://twitter.com/" TargetMode="External"/><Relationship Id="rId881" Type="http://schemas.openxmlformats.org/officeDocument/2006/relationships/hyperlink" Target="https://twitter.com/" TargetMode="External"/><Relationship Id="rId979" Type="http://schemas.openxmlformats.org/officeDocument/2006/relationships/hyperlink" Target="https://twitter.com/" TargetMode="External"/><Relationship Id="rId327" Type="http://schemas.openxmlformats.org/officeDocument/2006/relationships/hyperlink" Target="https://twitter.com/" TargetMode="External"/><Relationship Id="rId534" Type="http://schemas.openxmlformats.org/officeDocument/2006/relationships/hyperlink" Target="https://twitter.com/" TargetMode="External"/><Relationship Id="rId741" Type="http://schemas.openxmlformats.org/officeDocument/2006/relationships/hyperlink" Target="https://twitter.com/" TargetMode="External"/><Relationship Id="rId839" Type="http://schemas.openxmlformats.org/officeDocument/2006/relationships/hyperlink" Target="https://twitter.com/" TargetMode="External"/><Relationship Id="rId1164" Type="http://schemas.openxmlformats.org/officeDocument/2006/relationships/hyperlink" Target="https://twitter.com/" TargetMode="External"/><Relationship Id="rId1371" Type="http://schemas.openxmlformats.org/officeDocument/2006/relationships/hyperlink" Target="https://t.co/qgdf2Zx1CR" TargetMode="External"/><Relationship Id="rId1469" Type="http://schemas.openxmlformats.org/officeDocument/2006/relationships/hyperlink" Target="https://t.co/THNpIYIKV1" TargetMode="External"/><Relationship Id="rId2008" Type="http://schemas.openxmlformats.org/officeDocument/2006/relationships/hyperlink" Target="https://twitter.com/romain_labas" TargetMode="External"/><Relationship Id="rId2215" Type="http://schemas.openxmlformats.org/officeDocument/2006/relationships/hyperlink" Target="https://twitter.com/arianebeldi" TargetMode="External"/><Relationship Id="rId601" Type="http://schemas.openxmlformats.org/officeDocument/2006/relationships/hyperlink" Target="https://twitter.com/" TargetMode="External"/><Relationship Id="rId1024" Type="http://schemas.openxmlformats.org/officeDocument/2006/relationships/hyperlink" Target="https://twitter.com/" TargetMode="External"/><Relationship Id="rId1231" Type="http://schemas.openxmlformats.org/officeDocument/2006/relationships/hyperlink" Target="https://twitter.com/" TargetMode="External"/><Relationship Id="rId1676" Type="http://schemas.openxmlformats.org/officeDocument/2006/relationships/hyperlink" Target="http://pbs.twimg.com/profile_images/3472294651/44765669ac8d2a9dbd85ce7cba28744c_normal.jpeg" TargetMode="External"/><Relationship Id="rId1883" Type="http://schemas.openxmlformats.org/officeDocument/2006/relationships/hyperlink" Target="https://twitter.com/simoncarma" TargetMode="External"/><Relationship Id="rId906" Type="http://schemas.openxmlformats.org/officeDocument/2006/relationships/hyperlink" Target="https://twitter.com/" TargetMode="External"/><Relationship Id="rId1329" Type="http://schemas.openxmlformats.org/officeDocument/2006/relationships/hyperlink" Target="https://twitter.com/" TargetMode="External"/><Relationship Id="rId1536" Type="http://schemas.openxmlformats.org/officeDocument/2006/relationships/hyperlink" Target="http://pbs.twimg.com/profile_images/1078949319481454594/My1ZTzV2_normal.jpg" TargetMode="External"/><Relationship Id="rId1743" Type="http://schemas.openxmlformats.org/officeDocument/2006/relationships/hyperlink" Target="http://abs.twimg.com/sticky/default_profile_images/default_profile_normal.png" TargetMode="External"/><Relationship Id="rId1950" Type="http://schemas.openxmlformats.org/officeDocument/2006/relationships/hyperlink" Target="https://twitter.com/virgile_klamp" TargetMode="External"/><Relationship Id="rId35" Type="http://schemas.openxmlformats.org/officeDocument/2006/relationships/hyperlink" Target="https://twitter.com/i/web/status/1091394698244165632" TargetMode="External"/><Relationship Id="rId1603" Type="http://schemas.openxmlformats.org/officeDocument/2006/relationships/hyperlink" Target="http://pbs.twimg.com/profile_images/1092538152286334981/OY4CvN5P_normal.jpg" TargetMode="External"/><Relationship Id="rId1810" Type="http://schemas.openxmlformats.org/officeDocument/2006/relationships/hyperlink" Target="http://pbs.twimg.com/profile_images/1036265238935597057/tsIXoAOF_normal.jpg" TargetMode="External"/><Relationship Id="rId184" Type="http://schemas.openxmlformats.org/officeDocument/2006/relationships/hyperlink" Target="https://twitter.com/i/web/status/1090526265482899458" TargetMode="External"/><Relationship Id="rId391" Type="http://schemas.openxmlformats.org/officeDocument/2006/relationships/hyperlink" Target="https://twitter.com/" TargetMode="External"/><Relationship Id="rId1908" Type="http://schemas.openxmlformats.org/officeDocument/2006/relationships/hyperlink" Target="https://twitter.com/chatsceptique" TargetMode="External"/><Relationship Id="rId2072" Type="http://schemas.openxmlformats.org/officeDocument/2006/relationships/hyperlink" Target="https://twitter.com/samuellaurent" TargetMode="External"/><Relationship Id="rId251" Type="http://schemas.openxmlformats.org/officeDocument/2006/relationships/hyperlink" Target="https://twitter.com/" TargetMode="External"/><Relationship Id="rId489" Type="http://schemas.openxmlformats.org/officeDocument/2006/relationships/hyperlink" Target="https://twitter.com/" TargetMode="External"/><Relationship Id="rId696" Type="http://schemas.openxmlformats.org/officeDocument/2006/relationships/hyperlink" Target="https://twitter.com/" TargetMode="External"/><Relationship Id="rId349" Type="http://schemas.openxmlformats.org/officeDocument/2006/relationships/hyperlink" Target="https://twitter.com/" TargetMode="External"/><Relationship Id="rId556" Type="http://schemas.openxmlformats.org/officeDocument/2006/relationships/hyperlink" Target="https://twitter.com/" TargetMode="External"/><Relationship Id="rId763" Type="http://schemas.openxmlformats.org/officeDocument/2006/relationships/hyperlink" Target="https://twitter.com/" TargetMode="External"/><Relationship Id="rId1186" Type="http://schemas.openxmlformats.org/officeDocument/2006/relationships/hyperlink" Target="https://twitter.com/" TargetMode="External"/><Relationship Id="rId1393" Type="http://schemas.openxmlformats.org/officeDocument/2006/relationships/hyperlink" Target="http://t.co/CgTzuTxTXS" TargetMode="External"/><Relationship Id="rId2237" Type="http://schemas.openxmlformats.org/officeDocument/2006/relationships/hyperlink" Target="https://twitter.com/juliagoiot" TargetMode="External"/><Relationship Id="rId111" Type="http://schemas.openxmlformats.org/officeDocument/2006/relationships/hyperlink" Target="https://twitter.com/qffwffq/status/1089267308332306432" TargetMode="External"/><Relationship Id="rId209" Type="http://schemas.openxmlformats.org/officeDocument/2006/relationships/hyperlink" Target="https://twitter.com/" TargetMode="External"/><Relationship Id="rId416" Type="http://schemas.openxmlformats.org/officeDocument/2006/relationships/hyperlink" Target="https://twitter.com/" TargetMode="External"/><Relationship Id="rId970" Type="http://schemas.openxmlformats.org/officeDocument/2006/relationships/hyperlink" Target="https://twitter.com/" TargetMode="External"/><Relationship Id="rId1046" Type="http://schemas.openxmlformats.org/officeDocument/2006/relationships/hyperlink" Target="https://twitter.com/" TargetMode="External"/><Relationship Id="rId1253" Type="http://schemas.openxmlformats.org/officeDocument/2006/relationships/hyperlink" Target="https://twitter.com/" TargetMode="External"/><Relationship Id="rId1698" Type="http://schemas.openxmlformats.org/officeDocument/2006/relationships/hyperlink" Target="http://pbs.twimg.com/profile_images/765672331234648065/lDUFL4_j_normal.jpg" TargetMode="External"/><Relationship Id="rId623" Type="http://schemas.openxmlformats.org/officeDocument/2006/relationships/hyperlink" Target="https://twitter.com/" TargetMode="External"/><Relationship Id="rId830" Type="http://schemas.openxmlformats.org/officeDocument/2006/relationships/hyperlink" Target="https://twitter.com/" TargetMode="External"/><Relationship Id="rId928" Type="http://schemas.openxmlformats.org/officeDocument/2006/relationships/hyperlink" Target="https://twitter.com/" TargetMode="External"/><Relationship Id="rId1460" Type="http://schemas.openxmlformats.org/officeDocument/2006/relationships/hyperlink" Target="http://t.co/Iup6qxi3ag" TargetMode="External"/><Relationship Id="rId1558" Type="http://schemas.openxmlformats.org/officeDocument/2006/relationships/hyperlink" Target="http://pbs.twimg.com/profile_images/922977002721857536/S3luV4C0_normal.jpg" TargetMode="External"/><Relationship Id="rId1765" Type="http://schemas.openxmlformats.org/officeDocument/2006/relationships/hyperlink" Target="http://pbs.twimg.com/profile_images/1022554115417808898/k3Vqg2G7_normal.jpg" TargetMode="External"/><Relationship Id="rId57" Type="http://schemas.openxmlformats.org/officeDocument/2006/relationships/hyperlink" Target="https://twitter.com/i/web/status/1091972149320052736" TargetMode="External"/><Relationship Id="rId1113" Type="http://schemas.openxmlformats.org/officeDocument/2006/relationships/hyperlink" Target="https://twitter.com/" TargetMode="External"/><Relationship Id="rId1320" Type="http://schemas.openxmlformats.org/officeDocument/2006/relationships/hyperlink" Target="https://twitter.com/" TargetMode="External"/><Relationship Id="rId1418" Type="http://schemas.openxmlformats.org/officeDocument/2006/relationships/hyperlink" Target="http://t.co/eLth9EhJWW" TargetMode="External"/><Relationship Id="rId1972" Type="http://schemas.openxmlformats.org/officeDocument/2006/relationships/hyperlink" Target="https://twitter.com/guillaume_hb" TargetMode="External"/><Relationship Id="rId1625" Type="http://schemas.openxmlformats.org/officeDocument/2006/relationships/hyperlink" Target="http://pbs.twimg.com/profile_images/902114531241066496/BValZduJ_normal.jpg" TargetMode="External"/><Relationship Id="rId1832" Type="http://schemas.openxmlformats.org/officeDocument/2006/relationships/hyperlink" Target="http://pbs.twimg.com/profile_images/1750585065/post-it2_normal.PNG" TargetMode="External"/><Relationship Id="rId2094" Type="http://schemas.openxmlformats.org/officeDocument/2006/relationships/hyperlink" Target="https://twitter.com/antonsuwalki" TargetMode="External"/><Relationship Id="rId273" Type="http://schemas.openxmlformats.org/officeDocument/2006/relationships/hyperlink" Target="https://twitter.com/" TargetMode="External"/><Relationship Id="rId480" Type="http://schemas.openxmlformats.org/officeDocument/2006/relationships/hyperlink" Target="https://twitter.com/" TargetMode="External"/><Relationship Id="rId2161" Type="http://schemas.openxmlformats.org/officeDocument/2006/relationships/hyperlink" Target="https://twitter.com/ifigk" TargetMode="External"/><Relationship Id="rId133" Type="http://schemas.openxmlformats.org/officeDocument/2006/relationships/hyperlink" Target="https://twitter.com/i/web/status/1090890566236282882" TargetMode="External"/><Relationship Id="rId340" Type="http://schemas.openxmlformats.org/officeDocument/2006/relationships/hyperlink" Target="https://twitter.com/" TargetMode="External"/><Relationship Id="rId578" Type="http://schemas.openxmlformats.org/officeDocument/2006/relationships/hyperlink" Target="https://twitter.com/" TargetMode="External"/><Relationship Id="rId785" Type="http://schemas.openxmlformats.org/officeDocument/2006/relationships/hyperlink" Target="https://twitter.com/" TargetMode="External"/><Relationship Id="rId992" Type="http://schemas.openxmlformats.org/officeDocument/2006/relationships/hyperlink" Target="https://twitter.com/" TargetMode="External"/><Relationship Id="rId2021" Type="http://schemas.openxmlformats.org/officeDocument/2006/relationships/hyperlink" Target="https://twitter.com/atheeiv" TargetMode="External"/><Relationship Id="rId200" Type="http://schemas.openxmlformats.org/officeDocument/2006/relationships/hyperlink" Target="https://twitter.com/" TargetMode="External"/><Relationship Id="rId438" Type="http://schemas.openxmlformats.org/officeDocument/2006/relationships/hyperlink" Target="https://twitter.com/" TargetMode="External"/><Relationship Id="rId645" Type="http://schemas.openxmlformats.org/officeDocument/2006/relationships/hyperlink" Target="https://twitter.com/" TargetMode="External"/><Relationship Id="rId852" Type="http://schemas.openxmlformats.org/officeDocument/2006/relationships/hyperlink" Target="https://twitter.com/" TargetMode="External"/><Relationship Id="rId1068" Type="http://schemas.openxmlformats.org/officeDocument/2006/relationships/hyperlink" Target="https://twitter.com/" TargetMode="External"/><Relationship Id="rId1275" Type="http://schemas.openxmlformats.org/officeDocument/2006/relationships/hyperlink" Target="https://twitter.com/" TargetMode="External"/><Relationship Id="rId1482" Type="http://schemas.openxmlformats.org/officeDocument/2006/relationships/hyperlink" Target="http://abs.twimg.com/sticky/default_profile_images/default_profile_normal.png" TargetMode="External"/><Relationship Id="rId2119" Type="http://schemas.openxmlformats.org/officeDocument/2006/relationships/hyperlink" Target="https://twitter.com/mastourichokri" TargetMode="External"/><Relationship Id="rId505" Type="http://schemas.openxmlformats.org/officeDocument/2006/relationships/hyperlink" Target="https://twitter.com/" TargetMode="External"/><Relationship Id="rId712" Type="http://schemas.openxmlformats.org/officeDocument/2006/relationships/hyperlink" Target="https://twitter.com/" TargetMode="External"/><Relationship Id="rId1135" Type="http://schemas.openxmlformats.org/officeDocument/2006/relationships/hyperlink" Target="https://twitter.com/" TargetMode="External"/><Relationship Id="rId1342" Type="http://schemas.openxmlformats.org/officeDocument/2006/relationships/hyperlink" Target="https://t.co/wWMbhZAuiS" TargetMode="External"/><Relationship Id="rId1787" Type="http://schemas.openxmlformats.org/officeDocument/2006/relationships/hyperlink" Target="http://pbs.twimg.com/profile_images/662708136839639041/w6BzDHs7_normal.jpg" TargetMode="External"/><Relationship Id="rId1994" Type="http://schemas.openxmlformats.org/officeDocument/2006/relationships/hyperlink" Target="https://twitter.com/mafortepoitrine" TargetMode="External"/><Relationship Id="rId79" Type="http://schemas.openxmlformats.org/officeDocument/2006/relationships/hyperlink" Target="https://twitter.com/i/web/status/1093891028967440384" TargetMode="External"/><Relationship Id="rId1202" Type="http://schemas.openxmlformats.org/officeDocument/2006/relationships/hyperlink" Target="https://twitter.com/" TargetMode="External"/><Relationship Id="rId1647" Type="http://schemas.openxmlformats.org/officeDocument/2006/relationships/hyperlink" Target="http://pbs.twimg.com/profile_images/555462583269203968/g_J498FB_normal.jpeg" TargetMode="External"/><Relationship Id="rId1854" Type="http://schemas.openxmlformats.org/officeDocument/2006/relationships/hyperlink" Target="http://pbs.twimg.com/profile_images/1591347717/IMG_1453_normal.jpg" TargetMode="External"/><Relationship Id="rId1507" Type="http://schemas.openxmlformats.org/officeDocument/2006/relationships/hyperlink" Target="http://pbs.twimg.com/profile_images/2103924654/989_designImage_large_normal.jpg" TargetMode="External"/><Relationship Id="rId1714" Type="http://schemas.openxmlformats.org/officeDocument/2006/relationships/hyperlink" Target="http://abs.twimg.com/sticky/default_profile_images/default_profile_normal.png" TargetMode="External"/><Relationship Id="rId295" Type="http://schemas.openxmlformats.org/officeDocument/2006/relationships/hyperlink" Target="https://twitter.com/" TargetMode="External"/><Relationship Id="rId1921" Type="http://schemas.openxmlformats.org/officeDocument/2006/relationships/hyperlink" Target="https://twitter.com/chrrousseau" TargetMode="External"/><Relationship Id="rId2183" Type="http://schemas.openxmlformats.org/officeDocument/2006/relationships/hyperlink" Target="https://twitter.com/_slythesly_" TargetMode="External"/><Relationship Id="rId155" Type="http://schemas.openxmlformats.org/officeDocument/2006/relationships/hyperlink" Target="https://twitter.com/qffwffq/status/1089267308332306432" TargetMode="External"/><Relationship Id="rId362" Type="http://schemas.openxmlformats.org/officeDocument/2006/relationships/hyperlink" Target="https://twitter.com/" TargetMode="External"/><Relationship Id="rId1297" Type="http://schemas.openxmlformats.org/officeDocument/2006/relationships/hyperlink" Target="https://twitter.com/" TargetMode="External"/><Relationship Id="rId2043" Type="http://schemas.openxmlformats.org/officeDocument/2006/relationships/hyperlink" Target="https://twitter.com/fullintegr" TargetMode="External"/><Relationship Id="rId2250" Type="http://schemas.openxmlformats.org/officeDocument/2006/relationships/printerSettings" Target="../printerSettings/printerSettings5.bin"/><Relationship Id="rId222" Type="http://schemas.openxmlformats.org/officeDocument/2006/relationships/hyperlink" Target="https://twitter.com/" TargetMode="External"/><Relationship Id="rId667" Type="http://schemas.openxmlformats.org/officeDocument/2006/relationships/hyperlink" Target="https://twitter.com/" TargetMode="External"/><Relationship Id="rId874" Type="http://schemas.openxmlformats.org/officeDocument/2006/relationships/hyperlink" Target="https://twitter.com/" TargetMode="External"/><Relationship Id="rId2110" Type="http://schemas.openxmlformats.org/officeDocument/2006/relationships/hyperlink" Target="https://twitter.com/seb_lanau" TargetMode="External"/><Relationship Id="rId527" Type="http://schemas.openxmlformats.org/officeDocument/2006/relationships/hyperlink" Target="https://twitter.com/" TargetMode="External"/><Relationship Id="rId734" Type="http://schemas.openxmlformats.org/officeDocument/2006/relationships/hyperlink" Target="https://twitter.com/" TargetMode="External"/><Relationship Id="rId941" Type="http://schemas.openxmlformats.org/officeDocument/2006/relationships/hyperlink" Target="https://twitter.com/" TargetMode="External"/><Relationship Id="rId1157" Type="http://schemas.openxmlformats.org/officeDocument/2006/relationships/hyperlink" Target="https://twitter.com/" TargetMode="External"/><Relationship Id="rId1364" Type="http://schemas.openxmlformats.org/officeDocument/2006/relationships/hyperlink" Target="https://t.co/6NjVwvhOXD" TargetMode="External"/><Relationship Id="rId1571" Type="http://schemas.openxmlformats.org/officeDocument/2006/relationships/hyperlink" Target="http://pbs.twimg.com/profile_images/898961359659991040/UBwN4e8w_normal.jpg" TargetMode="External"/><Relationship Id="rId2208" Type="http://schemas.openxmlformats.org/officeDocument/2006/relationships/hyperlink" Target="https://twitter.com/patoon68" TargetMode="External"/><Relationship Id="rId70" Type="http://schemas.openxmlformats.org/officeDocument/2006/relationships/hyperlink" Target="https://twitter.com/i/web/status/1091993313174085632" TargetMode="External"/><Relationship Id="rId801" Type="http://schemas.openxmlformats.org/officeDocument/2006/relationships/hyperlink" Target="https://twitter.com/" TargetMode="External"/><Relationship Id="rId1017" Type="http://schemas.openxmlformats.org/officeDocument/2006/relationships/hyperlink" Target="https://twitter.com/" TargetMode="External"/><Relationship Id="rId1224" Type="http://schemas.openxmlformats.org/officeDocument/2006/relationships/hyperlink" Target="https://twitter.com/" TargetMode="External"/><Relationship Id="rId1431" Type="http://schemas.openxmlformats.org/officeDocument/2006/relationships/hyperlink" Target="https://t.co/oIDTgHYzYB" TargetMode="External"/><Relationship Id="rId1669" Type="http://schemas.openxmlformats.org/officeDocument/2006/relationships/hyperlink" Target="http://pbs.twimg.com/profile_images/588777908597956608/fCETgV9-_normal.jpg" TargetMode="External"/><Relationship Id="rId1876" Type="http://schemas.openxmlformats.org/officeDocument/2006/relationships/hyperlink" Target="https://twitter.com/laurent32579018" TargetMode="External"/><Relationship Id="rId1529" Type="http://schemas.openxmlformats.org/officeDocument/2006/relationships/hyperlink" Target="http://pbs.twimg.com/profile_images/599517459075473408/AevEah2J_normal.jpg" TargetMode="External"/><Relationship Id="rId1736" Type="http://schemas.openxmlformats.org/officeDocument/2006/relationships/hyperlink" Target="http://abs.twimg.com/sticky/default_profile_images/default_profile_normal.png" TargetMode="External"/><Relationship Id="rId1943" Type="http://schemas.openxmlformats.org/officeDocument/2006/relationships/hyperlink" Target="https://twitter.com/jonathanmoret" TargetMode="External"/><Relationship Id="rId28" Type="http://schemas.openxmlformats.org/officeDocument/2006/relationships/hyperlink" Target="https://twitter.com/jbvioix/status/1090243149870575616" TargetMode="External"/><Relationship Id="rId1803" Type="http://schemas.openxmlformats.org/officeDocument/2006/relationships/hyperlink" Target="http://pbs.twimg.com/profile_images/745020986941181953/cYsWsaH9_normal.jpg" TargetMode="External"/><Relationship Id="rId177" Type="http://schemas.openxmlformats.org/officeDocument/2006/relationships/hyperlink" Target="https://twitter.com/i/web/status/1092399810924158976" TargetMode="External"/><Relationship Id="rId384" Type="http://schemas.openxmlformats.org/officeDocument/2006/relationships/hyperlink" Target="https://twitter.com/" TargetMode="External"/><Relationship Id="rId591" Type="http://schemas.openxmlformats.org/officeDocument/2006/relationships/hyperlink" Target="https://twitter.com/" TargetMode="External"/><Relationship Id="rId2065" Type="http://schemas.openxmlformats.org/officeDocument/2006/relationships/hyperlink" Target="https://twitter.com/clemblainindk" TargetMode="External"/><Relationship Id="rId244" Type="http://schemas.openxmlformats.org/officeDocument/2006/relationships/hyperlink" Target="https://twitter.com/" TargetMode="External"/><Relationship Id="rId689" Type="http://schemas.openxmlformats.org/officeDocument/2006/relationships/hyperlink" Target="https://twitter.com/" TargetMode="External"/><Relationship Id="rId896" Type="http://schemas.openxmlformats.org/officeDocument/2006/relationships/hyperlink" Target="https://twitter.com/" TargetMode="External"/><Relationship Id="rId1081" Type="http://schemas.openxmlformats.org/officeDocument/2006/relationships/hyperlink" Target="https://twitter.com/" TargetMode="External"/><Relationship Id="rId451" Type="http://schemas.openxmlformats.org/officeDocument/2006/relationships/hyperlink" Target="https://twitter.com/" TargetMode="External"/><Relationship Id="rId549" Type="http://schemas.openxmlformats.org/officeDocument/2006/relationships/hyperlink" Target="https://twitter.com/" TargetMode="External"/><Relationship Id="rId756" Type="http://schemas.openxmlformats.org/officeDocument/2006/relationships/hyperlink" Target="https://twitter.com/" TargetMode="External"/><Relationship Id="rId1179" Type="http://schemas.openxmlformats.org/officeDocument/2006/relationships/hyperlink" Target="https://twitter.com/" TargetMode="External"/><Relationship Id="rId1386" Type="http://schemas.openxmlformats.org/officeDocument/2006/relationships/hyperlink" Target="https://t.co/9tbxqqedkj" TargetMode="External"/><Relationship Id="rId1593" Type="http://schemas.openxmlformats.org/officeDocument/2006/relationships/hyperlink" Target="http://pbs.twimg.com/profile_images/378800000610991538/e7642c5e73cef3282c1df5213f4546d0_normal.jpeg" TargetMode="External"/><Relationship Id="rId2132" Type="http://schemas.openxmlformats.org/officeDocument/2006/relationships/hyperlink" Target="https://twitter.com/mrdiogon" TargetMode="External"/><Relationship Id="rId104" Type="http://schemas.openxmlformats.org/officeDocument/2006/relationships/hyperlink" Target="https://twitter.com/GeWoessner/status/1074080067821678593" TargetMode="External"/><Relationship Id="rId311" Type="http://schemas.openxmlformats.org/officeDocument/2006/relationships/hyperlink" Target="https://twitter.com/" TargetMode="External"/><Relationship Id="rId409" Type="http://schemas.openxmlformats.org/officeDocument/2006/relationships/hyperlink" Target="https://twitter.com/" TargetMode="External"/><Relationship Id="rId963" Type="http://schemas.openxmlformats.org/officeDocument/2006/relationships/hyperlink" Target="https://twitter.com/" TargetMode="External"/><Relationship Id="rId1039" Type="http://schemas.openxmlformats.org/officeDocument/2006/relationships/hyperlink" Target="https://twitter.com/" TargetMode="External"/><Relationship Id="rId1246" Type="http://schemas.openxmlformats.org/officeDocument/2006/relationships/hyperlink" Target="https://twitter.com/" TargetMode="External"/><Relationship Id="rId1898" Type="http://schemas.openxmlformats.org/officeDocument/2006/relationships/hyperlink" Target="https://twitter.com/univlyon1" TargetMode="External"/><Relationship Id="rId92" Type="http://schemas.openxmlformats.org/officeDocument/2006/relationships/hyperlink" Target="https://twitter.com/i/web/status/1091246589627322368" TargetMode="External"/><Relationship Id="rId616" Type="http://schemas.openxmlformats.org/officeDocument/2006/relationships/hyperlink" Target="https://twitter.com/" TargetMode="External"/><Relationship Id="rId823" Type="http://schemas.openxmlformats.org/officeDocument/2006/relationships/hyperlink" Target="https://twitter.com/" TargetMode="External"/><Relationship Id="rId1453" Type="http://schemas.openxmlformats.org/officeDocument/2006/relationships/hyperlink" Target="https://t.co/nUQyeovMXO" TargetMode="External"/><Relationship Id="rId1660" Type="http://schemas.openxmlformats.org/officeDocument/2006/relationships/hyperlink" Target="http://pbs.twimg.com/profile_images/1089240378736283648/SaNPXZWv_normal.jpg" TargetMode="External"/><Relationship Id="rId1758" Type="http://schemas.openxmlformats.org/officeDocument/2006/relationships/hyperlink" Target="http://pbs.twimg.com/profile_images/950825720376365057/qYbS9f52_normal.jpg" TargetMode="External"/><Relationship Id="rId1106" Type="http://schemas.openxmlformats.org/officeDocument/2006/relationships/hyperlink" Target="https://twitter.com/" TargetMode="External"/><Relationship Id="rId1313" Type="http://schemas.openxmlformats.org/officeDocument/2006/relationships/hyperlink" Target="https://twitter.com/" TargetMode="External"/><Relationship Id="rId1520" Type="http://schemas.openxmlformats.org/officeDocument/2006/relationships/hyperlink" Target="http://pbs.twimg.com/profile_images/951154507060269056/4P6SRx1__normal.jpg" TargetMode="External"/><Relationship Id="rId1965" Type="http://schemas.openxmlformats.org/officeDocument/2006/relationships/hyperlink" Target="https://twitter.com/lhottegreg" TargetMode="External"/><Relationship Id="rId1618" Type="http://schemas.openxmlformats.org/officeDocument/2006/relationships/hyperlink" Target="http://pbs.twimg.com/profile_images/441246743745667072/8VEYhhie_normal.jpeg" TargetMode="External"/><Relationship Id="rId1825" Type="http://schemas.openxmlformats.org/officeDocument/2006/relationships/hyperlink" Target="http://pbs.twimg.com/profile_images/611164565322121216/uxUKlkUs_normal.jpg" TargetMode="External"/><Relationship Id="rId199" Type="http://schemas.openxmlformats.org/officeDocument/2006/relationships/hyperlink" Target="https://twitter.com/i/web/status/1093910587573182466" TargetMode="External"/><Relationship Id="rId2087" Type="http://schemas.openxmlformats.org/officeDocument/2006/relationships/hyperlink" Target="https://twitter.com/jn_squire" TargetMode="External"/><Relationship Id="rId266" Type="http://schemas.openxmlformats.org/officeDocument/2006/relationships/hyperlink" Target="https://twitter.com/" TargetMode="External"/><Relationship Id="rId473" Type="http://schemas.openxmlformats.org/officeDocument/2006/relationships/hyperlink" Target="https://twitter.com/" TargetMode="External"/><Relationship Id="rId680" Type="http://schemas.openxmlformats.org/officeDocument/2006/relationships/hyperlink" Target="https://twitter.com/" TargetMode="External"/><Relationship Id="rId2154" Type="http://schemas.openxmlformats.org/officeDocument/2006/relationships/hyperlink" Target="https://twitter.com/mdyueh" TargetMode="External"/><Relationship Id="rId126" Type="http://schemas.openxmlformats.org/officeDocument/2006/relationships/hyperlink" Target="https://twitter.com/search?q=%23soutienGW&amp;src=tyah" TargetMode="External"/><Relationship Id="rId333" Type="http://schemas.openxmlformats.org/officeDocument/2006/relationships/hyperlink" Target="https://twitter.com/" TargetMode="External"/><Relationship Id="rId540" Type="http://schemas.openxmlformats.org/officeDocument/2006/relationships/hyperlink" Target="https://twitter.com/" TargetMode="External"/><Relationship Id="rId778" Type="http://schemas.openxmlformats.org/officeDocument/2006/relationships/hyperlink" Target="https://twitter.com/" TargetMode="External"/><Relationship Id="rId985" Type="http://schemas.openxmlformats.org/officeDocument/2006/relationships/hyperlink" Target="https://twitter.com/" TargetMode="External"/><Relationship Id="rId1170" Type="http://schemas.openxmlformats.org/officeDocument/2006/relationships/hyperlink" Target="https://twitter.com/" TargetMode="External"/><Relationship Id="rId2014" Type="http://schemas.openxmlformats.org/officeDocument/2006/relationships/hyperlink" Target="https://twitter.com/tcitron" TargetMode="External"/><Relationship Id="rId2221" Type="http://schemas.openxmlformats.org/officeDocument/2006/relationships/hyperlink" Target="https://twitter.com/cheap_throat" TargetMode="External"/><Relationship Id="rId638" Type="http://schemas.openxmlformats.org/officeDocument/2006/relationships/hyperlink" Target="https://twitter.com/" TargetMode="External"/><Relationship Id="rId845" Type="http://schemas.openxmlformats.org/officeDocument/2006/relationships/hyperlink" Target="https://twitter.com/" TargetMode="External"/><Relationship Id="rId1030" Type="http://schemas.openxmlformats.org/officeDocument/2006/relationships/hyperlink" Target="https://twitter.com/" TargetMode="External"/><Relationship Id="rId1268" Type="http://schemas.openxmlformats.org/officeDocument/2006/relationships/hyperlink" Target="https://twitter.com/" TargetMode="External"/><Relationship Id="rId1475" Type="http://schemas.openxmlformats.org/officeDocument/2006/relationships/hyperlink" Target="http://pbs.twimg.com/profile_images/1089657464306442240/ww-3z1PK_normal.jpg" TargetMode="External"/><Relationship Id="rId1682" Type="http://schemas.openxmlformats.org/officeDocument/2006/relationships/hyperlink" Target="http://pbs.twimg.com/profile_images/1077517154629632000/33KZjW_5_normal.jpg" TargetMode="External"/><Relationship Id="rId400" Type="http://schemas.openxmlformats.org/officeDocument/2006/relationships/hyperlink" Target="https://twitter.com/" TargetMode="External"/><Relationship Id="rId705" Type="http://schemas.openxmlformats.org/officeDocument/2006/relationships/hyperlink" Target="https://twitter.com/" TargetMode="External"/><Relationship Id="rId1128" Type="http://schemas.openxmlformats.org/officeDocument/2006/relationships/hyperlink" Target="https://twitter.com/" TargetMode="External"/><Relationship Id="rId1335" Type="http://schemas.openxmlformats.org/officeDocument/2006/relationships/hyperlink" Target="https://t.co/uGp6igr89D" TargetMode="External"/><Relationship Id="rId1542" Type="http://schemas.openxmlformats.org/officeDocument/2006/relationships/hyperlink" Target="http://pbs.twimg.com/profile_images/378800000661665024/74bbc60cca0ed3d9c93ab85d5730acf1_normal.jpeg" TargetMode="External"/><Relationship Id="rId1987" Type="http://schemas.openxmlformats.org/officeDocument/2006/relationships/hyperlink" Target="https://twitter.com/tristankamin" TargetMode="External"/><Relationship Id="rId912" Type="http://schemas.openxmlformats.org/officeDocument/2006/relationships/hyperlink" Target="https://twitter.com/" TargetMode="External"/><Relationship Id="rId1847" Type="http://schemas.openxmlformats.org/officeDocument/2006/relationships/hyperlink" Target="http://pbs.twimg.com/profile_images/650675547190743040/z7wiCZTw_normal.jpg" TargetMode="External"/><Relationship Id="rId41" Type="http://schemas.openxmlformats.org/officeDocument/2006/relationships/hyperlink" Target="https://twitter.com/i/web/status/1091394698244165632" TargetMode="External"/><Relationship Id="rId1402" Type="http://schemas.openxmlformats.org/officeDocument/2006/relationships/hyperlink" Target="http://t.co/y7hXTJiUfC" TargetMode="External"/><Relationship Id="rId1707" Type="http://schemas.openxmlformats.org/officeDocument/2006/relationships/hyperlink" Target="http://pbs.twimg.com/profile_images/2751247737/bec22b1e10699b068e3d6bff1db81f58_normal.png" TargetMode="External"/><Relationship Id="rId190" Type="http://schemas.openxmlformats.org/officeDocument/2006/relationships/hyperlink" Target="https://twitter.com/i/web/status/1090512265084878848" TargetMode="External"/><Relationship Id="rId288" Type="http://schemas.openxmlformats.org/officeDocument/2006/relationships/hyperlink" Target="https://twitter.com/" TargetMode="External"/><Relationship Id="rId1914" Type="http://schemas.openxmlformats.org/officeDocument/2006/relationships/hyperlink" Target="https://twitter.com/anselmebatrice" TargetMode="External"/><Relationship Id="rId495" Type="http://schemas.openxmlformats.org/officeDocument/2006/relationships/hyperlink" Target="https://twitter.com/" TargetMode="External"/><Relationship Id="rId2176" Type="http://schemas.openxmlformats.org/officeDocument/2006/relationships/hyperlink" Target="https://twitter.com/piedanloarno" TargetMode="External"/><Relationship Id="rId148" Type="http://schemas.openxmlformats.org/officeDocument/2006/relationships/hyperlink" Target="https://twitter.com/josette_marrant/status/1089617015583789064" TargetMode="External"/><Relationship Id="rId355" Type="http://schemas.openxmlformats.org/officeDocument/2006/relationships/hyperlink" Target="https://twitter.com/" TargetMode="External"/><Relationship Id="rId562" Type="http://schemas.openxmlformats.org/officeDocument/2006/relationships/hyperlink" Target="https://twitter.com/" TargetMode="External"/><Relationship Id="rId1192" Type="http://schemas.openxmlformats.org/officeDocument/2006/relationships/hyperlink" Target="https://twitter.com/" TargetMode="External"/><Relationship Id="rId2036" Type="http://schemas.openxmlformats.org/officeDocument/2006/relationships/hyperlink" Target="https://twitter.com/johnonsteem" TargetMode="External"/><Relationship Id="rId2243" Type="http://schemas.openxmlformats.org/officeDocument/2006/relationships/hyperlink" Target="https://twitter.com/lrigaux" TargetMode="External"/><Relationship Id="rId215" Type="http://schemas.openxmlformats.org/officeDocument/2006/relationships/hyperlink" Target="https://twitter.com/" TargetMode="External"/><Relationship Id="rId422" Type="http://schemas.openxmlformats.org/officeDocument/2006/relationships/hyperlink" Target="https://twitter.com/" TargetMode="External"/><Relationship Id="rId867" Type="http://schemas.openxmlformats.org/officeDocument/2006/relationships/hyperlink" Target="https://twitter.com/" TargetMode="External"/><Relationship Id="rId1052" Type="http://schemas.openxmlformats.org/officeDocument/2006/relationships/hyperlink" Target="https://twitter.com/" TargetMode="External"/><Relationship Id="rId1497" Type="http://schemas.openxmlformats.org/officeDocument/2006/relationships/hyperlink" Target="http://pbs.twimg.com/profile_images/612751192951816192/PKC8Z6l6_normal.jpg" TargetMode="External"/><Relationship Id="rId2103" Type="http://schemas.openxmlformats.org/officeDocument/2006/relationships/hyperlink" Target="https://twitter.com/gewoe" TargetMode="External"/><Relationship Id="rId727" Type="http://schemas.openxmlformats.org/officeDocument/2006/relationships/hyperlink" Target="https://twitter.com/" TargetMode="External"/><Relationship Id="rId934" Type="http://schemas.openxmlformats.org/officeDocument/2006/relationships/hyperlink" Target="https://twitter.com/" TargetMode="External"/><Relationship Id="rId1357" Type="http://schemas.openxmlformats.org/officeDocument/2006/relationships/hyperlink" Target="https://t.co/7GzVfg9KYr" TargetMode="External"/><Relationship Id="rId1564" Type="http://schemas.openxmlformats.org/officeDocument/2006/relationships/hyperlink" Target="http://pbs.twimg.com/profile_images/2800103252/b8fe43c4f2889d9049043ce9610ff1c9_normal.jpeg" TargetMode="External"/><Relationship Id="rId1771" Type="http://schemas.openxmlformats.org/officeDocument/2006/relationships/hyperlink" Target="http://pbs.twimg.com/profile_images/656424937192820736/EHnBxJWN_normal.jpg" TargetMode="External"/><Relationship Id="rId63" Type="http://schemas.openxmlformats.org/officeDocument/2006/relationships/hyperlink" Target="https://twitter.com/i/web/status/1092652979432407040" TargetMode="External"/><Relationship Id="rId1217" Type="http://schemas.openxmlformats.org/officeDocument/2006/relationships/hyperlink" Target="https://twitter.com/" TargetMode="External"/><Relationship Id="rId1424" Type="http://schemas.openxmlformats.org/officeDocument/2006/relationships/hyperlink" Target="https://t.co/Rfj6Q0XOHP" TargetMode="External"/><Relationship Id="rId1631" Type="http://schemas.openxmlformats.org/officeDocument/2006/relationships/hyperlink" Target="http://pbs.twimg.com/profile_images/735186693368619010/W7MXKUJs_normal.jpg" TargetMode="External"/><Relationship Id="rId1869" Type="http://schemas.openxmlformats.org/officeDocument/2006/relationships/hyperlink" Target="https://twitter.com/francoisarnoux" TargetMode="External"/><Relationship Id="rId1729" Type="http://schemas.openxmlformats.org/officeDocument/2006/relationships/hyperlink" Target="http://pbs.twimg.com/profile_images/715249115219816448/I2Hd9e7i_normal.jpg" TargetMode="External"/><Relationship Id="rId1936" Type="http://schemas.openxmlformats.org/officeDocument/2006/relationships/hyperlink" Target="https://twitter.com/damkyan_omega" TargetMode="External"/><Relationship Id="rId2198" Type="http://schemas.openxmlformats.org/officeDocument/2006/relationships/hyperlink" Target="https://twitter.com/itinerisfred" TargetMode="External"/><Relationship Id="rId377" Type="http://schemas.openxmlformats.org/officeDocument/2006/relationships/hyperlink" Target="https://twitter.com/" TargetMode="External"/><Relationship Id="rId584" Type="http://schemas.openxmlformats.org/officeDocument/2006/relationships/hyperlink" Target="https://twitter.com/" TargetMode="External"/><Relationship Id="rId2058" Type="http://schemas.openxmlformats.org/officeDocument/2006/relationships/hyperlink" Target="https://twitter.com/thierrysto" TargetMode="External"/><Relationship Id="rId5" Type="http://schemas.openxmlformats.org/officeDocument/2006/relationships/hyperlink" Target="https://twitter.com/bfmbusiness/status/1089803753216229377" TargetMode="External"/><Relationship Id="rId237" Type="http://schemas.openxmlformats.org/officeDocument/2006/relationships/hyperlink" Target="https://twitter.com/" TargetMode="External"/><Relationship Id="rId791" Type="http://schemas.openxmlformats.org/officeDocument/2006/relationships/hyperlink" Target="https://twitter.com/" TargetMode="External"/><Relationship Id="rId889" Type="http://schemas.openxmlformats.org/officeDocument/2006/relationships/hyperlink" Target="https://twitter.com/" TargetMode="External"/><Relationship Id="rId1074" Type="http://schemas.openxmlformats.org/officeDocument/2006/relationships/hyperlink" Target="https://twitter.com/" TargetMode="External"/><Relationship Id="rId444" Type="http://schemas.openxmlformats.org/officeDocument/2006/relationships/hyperlink" Target="https://twitter.com/" TargetMode="External"/><Relationship Id="rId651" Type="http://schemas.openxmlformats.org/officeDocument/2006/relationships/hyperlink" Target="https://twitter.com/" TargetMode="External"/><Relationship Id="rId749" Type="http://schemas.openxmlformats.org/officeDocument/2006/relationships/hyperlink" Target="https://twitter.com/" TargetMode="External"/><Relationship Id="rId1281" Type="http://schemas.openxmlformats.org/officeDocument/2006/relationships/hyperlink" Target="https://twitter.com/" TargetMode="External"/><Relationship Id="rId1379" Type="http://schemas.openxmlformats.org/officeDocument/2006/relationships/hyperlink" Target="https://t.co/djQIp8geDi" TargetMode="External"/><Relationship Id="rId1586" Type="http://schemas.openxmlformats.org/officeDocument/2006/relationships/hyperlink" Target="http://pbs.twimg.com/profile_images/745963063547994112/YchccFTs_normal.jpg" TargetMode="External"/><Relationship Id="rId2125" Type="http://schemas.openxmlformats.org/officeDocument/2006/relationships/hyperlink" Target="https://twitter.com/jmichellaigneau" TargetMode="External"/><Relationship Id="rId304" Type="http://schemas.openxmlformats.org/officeDocument/2006/relationships/hyperlink" Target="https://twitter.com/" TargetMode="External"/><Relationship Id="rId511" Type="http://schemas.openxmlformats.org/officeDocument/2006/relationships/hyperlink" Target="https://twitter.com/" TargetMode="External"/><Relationship Id="rId609" Type="http://schemas.openxmlformats.org/officeDocument/2006/relationships/hyperlink" Target="https://twitter.com/" TargetMode="External"/><Relationship Id="rId956" Type="http://schemas.openxmlformats.org/officeDocument/2006/relationships/hyperlink" Target="https://twitter.com/" TargetMode="External"/><Relationship Id="rId1141" Type="http://schemas.openxmlformats.org/officeDocument/2006/relationships/hyperlink" Target="https://twitter.com/" TargetMode="External"/><Relationship Id="rId1239" Type="http://schemas.openxmlformats.org/officeDocument/2006/relationships/hyperlink" Target="https://twitter.com/" TargetMode="External"/><Relationship Id="rId1793" Type="http://schemas.openxmlformats.org/officeDocument/2006/relationships/hyperlink" Target="http://pbs.twimg.com/profile_images/1233617155/prinny-face_normal.png" TargetMode="External"/><Relationship Id="rId85" Type="http://schemas.openxmlformats.org/officeDocument/2006/relationships/hyperlink" Target="https://twitter.com/i/web/status/1091257327263629313" TargetMode="External"/><Relationship Id="rId816" Type="http://schemas.openxmlformats.org/officeDocument/2006/relationships/hyperlink" Target="https://twitter.com/" TargetMode="External"/><Relationship Id="rId1001" Type="http://schemas.openxmlformats.org/officeDocument/2006/relationships/hyperlink" Target="https://twitter.com/" TargetMode="External"/><Relationship Id="rId1446" Type="http://schemas.openxmlformats.org/officeDocument/2006/relationships/hyperlink" Target="https://t.co/4kiOUzN9Jk" TargetMode="External"/><Relationship Id="rId1653" Type="http://schemas.openxmlformats.org/officeDocument/2006/relationships/hyperlink" Target="http://pbs.twimg.com/profile_images/1052075796003737600/ZUnmLMVU_normal.jpg" TargetMode="External"/><Relationship Id="rId1860" Type="http://schemas.openxmlformats.org/officeDocument/2006/relationships/hyperlink" Target="http://pbs.twimg.com/profile_images/933766588767064064/uFxaBrXC_normal.jpg" TargetMode="External"/><Relationship Id="rId1306" Type="http://schemas.openxmlformats.org/officeDocument/2006/relationships/hyperlink" Target="https://twitter.com/" TargetMode="External"/><Relationship Id="rId1513" Type="http://schemas.openxmlformats.org/officeDocument/2006/relationships/hyperlink" Target="http://pbs.twimg.com/profile_images/912960805217427457/2st8QfVa_normal.jpg" TargetMode="External"/><Relationship Id="rId1720" Type="http://schemas.openxmlformats.org/officeDocument/2006/relationships/hyperlink" Target="http://pbs.twimg.com/profile_images/983076592829296642/aS5UWa1F_normal.jpg" TargetMode="External"/><Relationship Id="rId1958" Type="http://schemas.openxmlformats.org/officeDocument/2006/relationships/hyperlink" Target="https://twitter.com/i_lesage" TargetMode="External"/><Relationship Id="rId12" Type="http://schemas.openxmlformats.org/officeDocument/2006/relationships/hyperlink" Target="https://twitter.com/i/web/status/1091094166346567681" TargetMode="External"/><Relationship Id="rId1818" Type="http://schemas.openxmlformats.org/officeDocument/2006/relationships/hyperlink" Target="http://pbs.twimg.com/profile_images/355386548/P_nitencier_Connerie_Humaine_-_Avatar_normal.jpg" TargetMode="External"/><Relationship Id="rId161" Type="http://schemas.openxmlformats.org/officeDocument/2006/relationships/hyperlink" Target="https://twitter.com/i/web/status/1091081489649975298" TargetMode="External"/><Relationship Id="rId399" Type="http://schemas.openxmlformats.org/officeDocument/2006/relationships/hyperlink" Target="https://twitter.com/" TargetMode="External"/><Relationship Id="rId259" Type="http://schemas.openxmlformats.org/officeDocument/2006/relationships/hyperlink" Target="https://twitter.com/" TargetMode="External"/><Relationship Id="rId466" Type="http://schemas.openxmlformats.org/officeDocument/2006/relationships/hyperlink" Target="https://twitter.com/" TargetMode="External"/><Relationship Id="rId673" Type="http://schemas.openxmlformats.org/officeDocument/2006/relationships/hyperlink" Target="https://twitter.com/" TargetMode="External"/><Relationship Id="rId880" Type="http://schemas.openxmlformats.org/officeDocument/2006/relationships/hyperlink" Target="https://twitter.com/" TargetMode="External"/><Relationship Id="rId1096" Type="http://schemas.openxmlformats.org/officeDocument/2006/relationships/hyperlink" Target="https://twitter.com/" TargetMode="External"/><Relationship Id="rId2147" Type="http://schemas.openxmlformats.org/officeDocument/2006/relationships/hyperlink" Target="https://twitter.com/herrbachetienne" TargetMode="External"/><Relationship Id="rId119" Type="http://schemas.openxmlformats.org/officeDocument/2006/relationships/hyperlink" Target="https://twitter.com/i/web/status/1091288278182125568" TargetMode="External"/><Relationship Id="rId326" Type="http://schemas.openxmlformats.org/officeDocument/2006/relationships/hyperlink" Target="https://twitter.com/" TargetMode="External"/><Relationship Id="rId533" Type="http://schemas.openxmlformats.org/officeDocument/2006/relationships/hyperlink" Target="https://twitter.com/" TargetMode="External"/><Relationship Id="rId978" Type="http://schemas.openxmlformats.org/officeDocument/2006/relationships/hyperlink" Target="https://twitter.com/" TargetMode="External"/><Relationship Id="rId1163" Type="http://schemas.openxmlformats.org/officeDocument/2006/relationships/hyperlink" Target="https://twitter.com/" TargetMode="External"/><Relationship Id="rId1370" Type="http://schemas.openxmlformats.org/officeDocument/2006/relationships/hyperlink" Target="https://t.co/Bop1ybIj31" TargetMode="External"/><Relationship Id="rId2007" Type="http://schemas.openxmlformats.org/officeDocument/2006/relationships/hyperlink" Target="https://twitter.com/gaby_wald" TargetMode="External"/><Relationship Id="rId2214" Type="http://schemas.openxmlformats.org/officeDocument/2006/relationships/hyperlink" Target="https://twitter.com/intoxicateur" TargetMode="External"/><Relationship Id="rId740" Type="http://schemas.openxmlformats.org/officeDocument/2006/relationships/hyperlink" Target="https://twitter.com/" TargetMode="External"/><Relationship Id="rId838" Type="http://schemas.openxmlformats.org/officeDocument/2006/relationships/hyperlink" Target="https://twitter.com/" TargetMode="External"/><Relationship Id="rId1023" Type="http://schemas.openxmlformats.org/officeDocument/2006/relationships/hyperlink" Target="https://twitter.com/" TargetMode="External"/><Relationship Id="rId1468" Type="http://schemas.openxmlformats.org/officeDocument/2006/relationships/hyperlink" Target="https://t.co/fhucYLqd7p" TargetMode="External"/><Relationship Id="rId1675" Type="http://schemas.openxmlformats.org/officeDocument/2006/relationships/hyperlink" Target="http://pbs.twimg.com/profile_images/854970846674399232/AXmByYpp_normal.jpg" TargetMode="External"/><Relationship Id="rId1882" Type="http://schemas.openxmlformats.org/officeDocument/2006/relationships/hyperlink" Target="https://twitter.com/monique_barret" TargetMode="External"/><Relationship Id="rId600" Type="http://schemas.openxmlformats.org/officeDocument/2006/relationships/hyperlink" Target="https://twitter.com/" TargetMode="External"/><Relationship Id="rId1230" Type="http://schemas.openxmlformats.org/officeDocument/2006/relationships/hyperlink" Target="https://twitter.com/" TargetMode="External"/><Relationship Id="rId1328" Type="http://schemas.openxmlformats.org/officeDocument/2006/relationships/hyperlink" Target="https://twitter.com/" TargetMode="External"/><Relationship Id="rId1535" Type="http://schemas.openxmlformats.org/officeDocument/2006/relationships/hyperlink" Target="http://abs.twimg.com/sticky/default_profile_images/default_profile_normal.png" TargetMode="External"/><Relationship Id="rId905" Type="http://schemas.openxmlformats.org/officeDocument/2006/relationships/hyperlink" Target="https://twitter.com/" TargetMode="External"/><Relationship Id="rId1742" Type="http://schemas.openxmlformats.org/officeDocument/2006/relationships/hyperlink" Target="http://pbs.twimg.com/profile_images/939085163862069248/IOlGoidt_normal.jpg" TargetMode="External"/><Relationship Id="rId34" Type="http://schemas.openxmlformats.org/officeDocument/2006/relationships/hyperlink" Target="https://twitter.com/i/web/status/1091395082438230016" TargetMode="External"/><Relationship Id="rId1602" Type="http://schemas.openxmlformats.org/officeDocument/2006/relationships/hyperlink" Target="http://pbs.twimg.com/profile_images/972853711293870080/sW88dBGn_normal.jpg" TargetMode="External"/><Relationship Id="rId183" Type="http://schemas.openxmlformats.org/officeDocument/2006/relationships/hyperlink" Target="https://twitter.com/i/web/status/1090526265482899458" TargetMode="External"/><Relationship Id="rId390" Type="http://schemas.openxmlformats.org/officeDocument/2006/relationships/hyperlink" Target="https://twitter.com/" TargetMode="External"/><Relationship Id="rId1907" Type="http://schemas.openxmlformats.org/officeDocument/2006/relationships/hyperlink" Target="https://twitter.com/pledebut" TargetMode="External"/><Relationship Id="rId2071" Type="http://schemas.openxmlformats.org/officeDocument/2006/relationships/hyperlink" Target="https://twitter.com/msiinura" TargetMode="External"/><Relationship Id="rId250" Type="http://schemas.openxmlformats.org/officeDocument/2006/relationships/hyperlink" Target="https://twitter.com/" TargetMode="External"/><Relationship Id="rId488" Type="http://schemas.openxmlformats.org/officeDocument/2006/relationships/hyperlink" Target="https://twitter.com/" TargetMode="External"/><Relationship Id="rId695" Type="http://schemas.openxmlformats.org/officeDocument/2006/relationships/hyperlink" Target="https://twitter.com/" TargetMode="External"/><Relationship Id="rId2169" Type="http://schemas.openxmlformats.org/officeDocument/2006/relationships/hyperlink" Target="https://twitter.com/mistercraft69" TargetMode="External"/><Relationship Id="rId110" Type="http://schemas.openxmlformats.org/officeDocument/2006/relationships/hyperlink" Target="https://twitter.com/josette_marrant/status/1089617015583789064" TargetMode="External"/><Relationship Id="rId348" Type="http://schemas.openxmlformats.org/officeDocument/2006/relationships/hyperlink" Target="https://twitter.com/" TargetMode="External"/><Relationship Id="rId555" Type="http://schemas.openxmlformats.org/officeDocument/2006/relationships/hyperlink" Target="https://twitter.com/" TargetMode="External"/><Relationship Id="rId762" Type="http://schemas.openxmlformats.org/officeDocument/2006/relationships/hyperlink" Target="https://twitter.com/" TargetMode="External"/><Relationship Id="rId1185" Type="http://schemas.openxmlformats.org/officeDocument/2006/relationships/hyperlink" Target="https://twitter.com/" TargetMode="External"/><Relationship Id="rId1392" Type="http://schemas.openxmlformats.org/officeDocument/2006/relationships/hyperlink" Target="https://t.co/bvbLRIqw6T" TargetMode="External"/><Relationship Id="rId2029" Type="http://schemas.openxmlformats.org/officeDocument/2006/relationships/hyperlink" Target="https://twitter.com/tibogd" TargetMode="External"/><Relationship Id="rId2236" Type="http://schemas.openxmlformats.org/officeDocument/2006/relationships/hyperlink" Target="https://twitter.com/emgagnier" TargetMode="External"/><Relationship Id="rId208" Type="http://schemas.openxmlformats.org/officeDocument/2006/relationships/hyperlink" Target="https://twitter.com/" TargetMode="External"/><Relationship Id="rId415" Type="http://schemas.openxmlformats.org/officeDocument/2006/relationships/hyperlink" Target="https://twitter.com/" TargetMode="External"/><Relationship Id="rId622" Type="http://schemas.openxmlformats.org/officeDocument/2006/relationships/hyperlink" Target="https://twitter.com/" TargetMode="External"/><Relationship Id="rId1045" Type="http://schemas.openxmlformats.org/officeDocument/2006/relationships/hyperlink" Target="https://twitter.com/" TargetMode="External"/><Relationship Id="rId1252" Type="http://schemas.openxmlformats.org/officeDocument/2006/relationships/hyperlink" Target="https://twitter.com/" TargetMode="External"/><Relationship Id="rId1697" Type="http://schemas.openxmlformats.org/officeDocument/2006/relationships/hyperlink" Target="http://pbs.twimg.com/profile_images/378800000800837042/20eb773f62e80ecf62f8352b8a6cbdc2_normal.jpeg" TargetMode="External"/><Relationship Id="rId927" Type="http://schemas.openxmlformats.org/officeDocument/2006/relationships/hyperlink" Target="https://twitter.com/" TargetMode="External"/><Relationship Id="rId1112" Type="http://schemas.openxmlformats.org/officeDocument/2006/relationships/hyperlink" Target="https://twitter.com/" TargetMode="External"/><Relationship Id="rId1557" Type="http://schemas.openxmlformats.org/officeDocument/2006/relationships/hyperlink" Target="http://pbs.twimg.com/profile_images/1085470188953395200/U_EAjbYj_normal.jpg" TargetMode="External"/><Relationship Id="rId1764" Type="http://schemas.openxmlformats.org/officeDocument/2006/relationships/hyperlink" Target="http://pbs.twimg.com/profile_images/909461491329437697/xbIyRCjF_normal.jpg" TargetMode="External"/><Relationship Id="rId1971" Type="http://schemas.openxmlformats.org/officeDocument/2006/relationships/hyperlink" Target="https://twitter.com/kinou8409" TargetMode="External"/><Relationship Id="rId56" Type="http://schemas.openxmlformats.org/officeDocument/2006/relationships/hyperlink" Target="https://twitter.com/i/web/status/1091972149320052736" TargetMode="External"/><Relationship Id="rId1417" Type="http://schemas.openxmlformats.org/officeDocument/2006/relationships/hyperlink" Target="https://t.co/vM1MTnlpLf" TargetMode="External"/><Relationship Id="rId1624" Type="http://schemas.openxmlformats.org/officeDocument/2006/relationships/hyperlink" Target="http://pbs.twimg.com/profile_images/1078681546394140672/Vh6eZuNH_normal.jpg" TargetMode="External"/><Relationship Id="rId1831" Type="http://schemas.openxmlformats.org/officeDocument/2006/relationships/hyperlink" Target="http://pbs.twimg.com/profile_images/785529625577451520/KPbqe-xw_normal.jpg" TargetMode="External"/><Relationship Id="rId1929" Type="http://schemas.openxmlformats.org/officeDocument/2006/relationships/hyperlink" Target="https://twitter.com/veroniquelorin" TargetMode="External"/><Relationship Id="rId2093" Type="http://schemas.openxmlformats.org/officeDocument/2006/relationships/hyperlink" Target="https://twitter.com/sfoucart" TargetMode="External"/><Relationship Id="rId272" Type="http://schemas.openxmlformats.org/officeDocument/2006/relationships/hyperlink" Target="https://twitter.com/" TargetMode="External"/><Relationship Id="rId577" Type="http://schemas.openxmlformats.org/officeDocument/2006/relationships/hyperlink" Target="https://twitter.com/" TargetMode="External"/><Relationship Id="rId2160" Type="http://schemas.openxmlformats.org/officeDocument/2006/relationships/hyperlink" Target="https://twitter.com/conradmayhew" TargetMode="External"/><Relationship Id="rId132" Type="http://schemas.openxmlformats.org/officeDocument/2006/relationships/hyperlink" Target="https://twitter.com/GeWoessner/status/1074080067821678593" TargetMode="External"/><Relationship Id="rId784" Type="http://schemas.openxmlformats.org/officeDocument/2006/relationships/hyperlink" Target="https://twitter.com/" TargetMode="External"/><Relationship Id="rId991" Type="http://schemas.openxmlformats.org/officeDocument/2006/relationships/hyperlink" Target="https://twitter.com/" TargetMode="External"/><Relationship Id="rId1067" Type="http://schemas.openxmlformats.org/officeDocument/2006/relationships/hyperlink" Target="https://twitter.com/" TargetMode="External"/><Relationship Id="rId2020" Type="http://schemas.openxmlformats.org/officeDocument/2006/relationships/hyperlink" Target="https://twitter.com/arseneahouansou" TargetMode="External"/><Relationship Id="rId437" Type="http://schemas.openxmlformats.org/officeDocument/2006/relationships/hyperlink" Target="https://twitter.com/" TargetMode="External"/><Relationship Id="rId644" Type="http://schemas.openxmlformats.org/officeDocument/2006/relationships/hyperlink" Target="https://twitter.com/" TargetMode="External"/><Relationship Id="rId851" Type="http://schemas.openxmlformats.org/officeDocument/2006/relationships/hyperlink" Target="https://twitter.com/" TargetMode="External"/><Relationship Id="rId1274" Type="http://schemas.openxmlformats.org/officeDocument/2006/relationships/hyperlink" Target="https://twitter.com/" TargetMode="External"/><Relationship Id="rId1481" Type="http://schemas.openxmlformats.org/officeDocument/2006/relationships/hyperlink" Target="http://pbs.twimg.com/profile_images/1049041119227629569/Vg1nMOhO_normal.jpg" TargetMode="External"/><Relationship Id="rId1579" Type="http://schemas.openxmlformats.org/officeDocument/2006/relationships/hyperlink" Target="http://pbs.twimg.com/profile_images/1020607119811317761/bjp2FEft_normal.jpg" TargetMode="External"/><Relationship Id="rId2118" Type="http://schemas.openxmlformats.org/officeDocument/2006/relationships/hyperlink" Target="https://twitter.com/eu" TargetMode="External"/><Relationship Id="rId504" Type="http://schemas.openxmlformats.org/officeDocument/2006/relationships/hyperlink" Target="https://twitter.com/" TargetMode="External"/><Relationship Id="rId711" Type="http://schemas.openxmlformats.org/officeDocument/2006/relationships/hyperlink" Target="https://twitter.com/" TargetMode="External"/><Relationship Id="rId949" Type="http://schemas.openxmlformats.org/officeDocument/2006/relationships/hyperlink" Target="https://twitter.com/" TargetMode="External"/><Relationship Id="rId1134" Type="http://schemas.openxmlformats.org/officeDocument/2006/relationships/hyperlink" Target="https://twitter.com/" TargetMode="External"/><Relationship Id="rId1341" Type="http://schemas.openxmlformats.org/officeDocument/2006/relationships/hyperlink" Target="https://t.co/QIdq7cvPkD" TargetMode="External"/><Relationship Id="rId1786" Type="http://schemas.openxmlformats.org/officeDocument/2006/relationships/hyperlink" Target="http://pbs.twimg.com/profile_images/1007055806443991040/H-ZPs4xZ_normal.jpg" TargetMode="External"/><Relationship Id="rId1993" Type="http://schemas.openxmlformats.org/officeDocument/2006/relationships/hyperlink" Target="https://twitter.com/anaelbibard" TargetMode="External"/><Relationship Id="rId78" Type="http://schemas.openxmlformats.org/officeDocument/2006/relationships/hyperlink" Target="https://twitter.com/i/web/status/1093165596009775105" TargetMode="External"/><Relationship Id="rId809" Type="http://schemas.openxmlformats.org/officeDocument/2006/relationships/hyperlink" Target="https://twitter.com/" TargetMode="External"/><Relationship Id="rId1201" Type="http://schemas.openxmlformats.org/officeDocument/2006/relationships/hyperlink" Target="https://twitter.com/" TargetMode="External"/><Relationship Id="rId1439" Type="http://schemas.openxmlformats.org/officeDocument/2006/relationships/hyperlink" Target="https://t.co/QDo8FinyrO" TargetMode="External"/><Relationship Id="rId1646" Type="http://schemas.openxmlformats.org/officeDocument/2006/relationships/hyperlink" Target="http://pbs.twimg.com/profile_images/1076235368708653057/DYon2bVT_normal.jpg" TargetMode="External"/><Relationship Id="rId1853" Type="http://schemas.openxmlformats.org/officeDocument/2006/relationships/hyperlink" Target="http://pbs.twimg.com/profile_images/482453214512418816/RJXx-xHC_normal.png" TargetMode="External"/><Relationship Id="rId1506" Type="http://schemas.openxmlformats.org/officeDocument/2006/relationships/hyperlink" Target="http://pbs.twimg.com/profile_images/3349590051/89d6ed53316a41d440df4e6d052efd0b_normal.png" TargetMode="External"/><Relationship Id="rId1713" Type="http://schemas.openxmlformats.org/officeDocument/2006/relationships/hyperlink" Target="http://pbs.twimg.com/profile_images/799911055677911041/Ku1NbPuw_normal.jpg" TargetMode="External"/><Relationship Id="rId1920" Type="http://schemas.openxmlformats.org/officeDocument/2006/relationships/hyperlink" Target="https://twitter.com/julienlag" TargetMode="External"/><Relationship Id="rId294" Type="http://schemas.openxmlformats.org/officeDocument/2006/relationships/hyperlink" Target="https://twitter.com/" TargetMode="External"/><Relationship Id="rId2182" Type="http://schemas.openxmlformats.org/officeDocument/2006/relationships/hyperlink" Target="https://twitter.com/cleyfaye" TargetMode="External"/><Relationship Id="rId154" Type="http://schemas.openxmlformats.org/officeDocument/2006/relationships/hyperlink" Target="https://twitter.com/SimpleCorrect/status/1090229190190870528" TargetMode="External"/><Relationship Id="rId361" Type="http://schemas.openxmlformats.org/officeDocument/2006/relationships/hyperlink" Target="https://twitter.com/" TargetMode="External"/><Relationship Id="rId599" Type="http://schemas.openxmlformats.org/officeDocument/2006/relationships/hyperlink" Target="https://twitter.com/" TargetMode="External"/><Relationship Id="rId2042" Type="http://schemas.openxmlformats.org/officeDocument/2006/relationships/hyperlink" Target="https://twitter.com/phlevig" TargetMode="External"/><Relationship Id="rId459" Type="http://schemas.openxmlformats.org/officeDocument/2006/relationships/hyperlink" Target="https://twitter.com/" TargetMode="External"/><Relationship Id="rId666" Type="http://schemas.openxmlformats.org/officeDocument/2006/relationships/hyperlink" Target="https://twitter.com/" TargetMode="External"/><Relationship Id="rId873" Type="http://schemas.openxmlformats.org/officeDocument/2006/relationships/hyperlink" Target="https://twitter.com/" TargetMode="External"/><Relationship Id="rId1089" Type="http://schemas.openxmlformats.org/officeDocument/2006/relationships/hyperlink" Target="https://twitter.com/" TargetMode="External"/><Relationship Id="rId1296" Type="http://schemas.openxmlformats.org/officeDocument/2006/relationships/hyperlink" Target="https://twitter.com/" TargetMode="External"/><Relationship Id="rId221" Type="http://schemas.openxmlformats.org/officeDocument/2006/relationships/hyperlink" Target="https://twitter.com/" TargetMode="External"/><Relationship Id="rId319" Type="http://schemas.openxmlformats.org/officeDocument/2006/relationships/hyperlink" Target="https://twitter.com/" TargetMode="External"/><Relationship Id="rId526" Type="http://schemas.openxmlformats.org/officeDocument/2006/relationships/hyperlink" Target="https://twitter.com/" TargetMode="External"/><Relationship Id="rId1156" Type="http://schemas.openxmlformats.org/officeDocument/2006/relationships/hyperlink" Target="https://twitter.com/" TargetMode="External"/><Relationship Id="rId1363" Type="http://schemas.openxmlformats.org/officeDocument/2006/relationships/hyperlink" Target="https://t.co/oCXLebmf7l" TargetMode="External"/><Relationship Id="rId2207" Type="http://schemas.openxmlformats.org/officeDocument/2006/relationships/hyperlink" Target="https://twitter.com/ryaile" TargetMode="External"/><Relationship Id="rId733" Type="http://schemas.openxmlformats.org/officeDocument/2006/relationships/hyperlink" Target="https://twitter.com/" TargetMode="External"/><Relationship Id="rId940" Type="http://schemas.openxmlformats.org/officeDocument/2006/relationships/hyperlink" Target="https://twitter.com/" TargetMode="External"/><Relationship Id="rId1016" Type="http://schemas.openxmlformats.org/officeDocument/2006/relationships/hyperlink" Target="https://twitter.com/" TargetMode="External"/><Relationship Id="rId1570" Type="http://schemas.openxmlformats.org/officeDocument/2006/relationships/hyperlink" Target="http://pbs.twimg.com/profile_images/972879571136720897/KUlGI846_normal.jpg" TargetMode="External"/><Relationship Id="rId1668" Type="http://schemas.openxmlformats.org/officeDocument/2006/relationships/hyperlink" Target="http://pbs.twimg.com/profile_images/1080078117396496384/Id6fBw8T_normal.jpg" TargetMode="External"/><Relationship Id="rId1875" Type="http://schemas.openxmlformats.org/officeDocument/2006/relationships/hyperlink" Target="https://twitter.com/aurelienchemier" TargetMode="External"/><Relationship Id="rId800" Type="http://schemas.openxmlformats.org/officeDocument/2006/relationships/hyperlink" Target="https://twitter.com/" TargetMode="External"/><Relationship Id="rId1223" Type="http://schemas.openxmlformats.org/officeDocument/2006/relationships/hyperlink" Target="https://twitter.com/" TargetMode="External"/><Relationship Id="rId1430" Type="http://schemas.openxmlformats.org/officeDocument/2006/relationships/hyperlink" Target="https://t.co/zVdiUvJRzH" TargetMode="External"/><Relationship Id="rId1528" Type="http://schemas.openxmlformats.org/officeDocument/2006/relationships/hyperlink" Target="http://pbs.twimg.com/profile_images/577121606151045120/2ktQKzlI_normal.jpeg" TargetMode="External"/><Relationship Id="rId1735" Type="http://schemas.openxmlformats.org/officeDocument/2006/relationships/hyperlink" Target="http://pbs.twimg.com/profile_images/378800000134319675/66b06600577af5753111a5e92223c91c_normal.jpeg" TargetMode="External"/><Relationship Id="rId1942" Type="http://schemas.openxmlformats.org/officeDocument/2006/relationships/hyperlink" Target="https://twitter.com/asenar" TargetMode="External"/><Relationship Id="rId27" Type="http://schemas.openxmlformats.org/officeDocument/2006/relationships/hyperlink" Target="https://twitter.com/clicjf/status/1091313562981675008" TargetMode="External"/><Relationship Id="rId1802" Type="http://schemas.openxmlformats.org/officeDocument/2006/relationships/hyperlink" Target="http://pbs.twimg.com/profile_images/1076052733868892160/wcY_cr2z_normal.jpg" TargetMode="External"/><Relationship Id="rId176" Type="http://schemas.openxmlformats.org/officeDocument/2006/relationships/hyperlink" Target="https://twitter.com/i/web/status/1090722103337369610" TargetMode="External"/><Relationship Id="rId383" Type="http://schemas.openxmlformats.org/officeDocument/2006/relationships/hyperlink" Target="https://twitter.com/" TargetMode="External"/><Relationship Id="rId590" Type="http://schemas.openxmlformats.org/officeDocument/2006/relationships/hyperlink" Target="https://twitter.com/" TargetMode="External"/><Relationship Id="rId2064" Type="http://schemas.openxmlformats.org/officeDocument/2006/relationships/hyperlink" Target="https://twitter.com/maximelecourt" TargetMode="External"/><Relationship Id="rId243" Type="http://schemas.openxmlformats.org/officeDocument/2006/relationships/hyperlink" Target="https://twitter.com/" TargetMode="External"/><Relationship Id="rId450" Type="http://schemas.openxmlformats.org/officeDocument/2006/relationships/hyperlink" Target="https://twitter.com/" TargetMode="External"/><Relationship Id="rId688" Type="http://schemas.openxmlformats.org/officeDocument/2006/relationships/hyperlink" Target="https://twitter.com/" TargetMode="External"/><Relationship Id="rId895" Type="http://schemas.openxmlformats.org/officeDocument/2006/relationships/hyperlink" Target="https://twitter.com/" TargetMode="External"/><Relationship Id="rId1080" Type="http://schemas.openxmlformats.org/officeDocument/2006/relationships/hyperlink" Target="https://twitter.com/" TargetMode="External"/><Relationship Id="rId2131" Type="http://schemas.openxmlformats.org/officeDocument/2006/relationships/hyperlink" Target="https://twitter.com/matadon_" TargetMode="External"/><Relationship Id="rId103" Type="http://schemas.openxmlformats.org/officeDocument/2006/relationships/hyperlink" Target="https://twitter.com/i/web/status/1091266323034836992" TargetMode="External"/><Relationship Id="rId310" Type="http://schemas.openxmlformats.org/officeDocument/2006/relationships/hyperlink" Target="https://twitter.com/" TargetMode="External"/><Relationship Id="rId548" Type="http://schemas.openxmlformats.org/officeDocument/2006/relationships/hyperlink" Target="https://twitter.com/" TargetMode="External"/><Relationship Id="rId755" Type="http://schemas.openxmlformats.org/officeDocument/2006/relationships/hyperlink" Target="https://twitter.com/" TargetMode="External"/><Relationship Id="rId962" Type="http://schemas.openxmlformats.org/officeDocument/2006/relationships/hyperlink" Target="https://twitter.com/" TargetMode="External"/><Relationship Id="rId1178" Type="http://schemas.openxmlformats.org/officeDocument/2006/relationships/hyperlink" Target="https://twitter.com/" TargetMode="External"/><Relationship Id="rId1385" Type="http://schemas.openxmlformats.org/officeDocument/2006/relationships/hyperlink" Target="https://t.co/67iGG48Yb3" TargetMode="External"/><Relationship Id="rId1592" Type="http://schemas.openxmlformats.org/officeDocument/2006/relationships/hyperlink" Target="http://pbs.twimg.com/profile_images/564801338719358976/iOR6KKl-_normal.jpeg" TargetMode="External"/><Relationship Id="rId2229" Type="http://schemas.openxmlformats.org/officeDocument/2006/relationships/hyperlink" Target="https://twitter.com/maxcordiez" TargetMode="External"/><Relationship Id="rId91" Type="http://schemas.openxmlformats.org/officeDocument/2006/relationships/hyperlink" Target="https://twitter.com/i/web/status/1091246589627322368" TargetMode="External"/><Relationship Id="rId408" Type="http://schemas.openxmlformats.org/officeDocument/2006/relationships/hyperlink" Target="https://twitter.com/" TargetMode="External"/><Relationship Id="rId615" Type="http://schemas.openxmlformats.org/officeDocument/2006/relationships/hyperlink" Target="https://twitter.com/" TargetMode="External"/><Relationship Id="rId822" Type="http://schemas.openxmlformats.org/officeDocument/2006/relationships/hyperlink" Target="https://twitter.com/" TargetMode="External"/><Relationship Id="rId1038" Type="http://schemas.openxmlformats.org/officeDocument/2006/relationships/hyperlink" Target="https://twitter.com/" TargetMode="External"/><Relationship Id="rId1245" Type="http://schemas.openxmlformats.org/officeDocument/2006/relationships/hyperlink" Target="https://twitter.com/" TargetMode="External"/><Relationship Id="rId1452" Type="http://schemas.openxmlformats.org/officeDocument/2006/relationships/hyperlink" Target="http://t.co/T1CObSFLSr" TargetMode="External"/><Relationship Id="rId1897" Type="http://schemas.openxmlformats.org/officeDocument/2006/relationships/hyperlink" Target="https://twitter.com/pinonmaxime" TargetMode="External"/><Relationship Id="rId1105" Type="http://schemas.openxmlformats.org/officeDocument/2006/relationships/hyperlink" Target="https://twitter.com/" TargetMode="External"/><Relationship Id="rId1312" Type="http://schemas.openxmlformats.org/officeDocument/2006/relationships/hyperlink" Target="https://twitter.com/" TargetMode="External"/><Relationship Id="rId1757" Type="http://schemas.openxmlformats.org/officeDocument/2006/relationships/hyperlink" Target="http://pbs.twimg.com/profile_images/680527290019622912/B1ZhkyBv_normal.jpg" TargetMode="External"/><Relationship Id="rId1964" Type="http://schemas.openxmlformats.org/officeDocument/2006/relationships/hyperlink" Target="https://twitter.com/leclercemmanuel" TargetMode="External"/><Relationship Id="rId49" Type="http://schemas.openxmlformats.org/officeDocument/2006/relationships/hyperlink" Target="https://twitter.com/i/web/status/1091425447022395392" TargetMode="External"/><Relationship Id="rId1617" Type="http://schemas.openxmlformats.org/officeDocument/2006/relationships/hyperlink" Target="http://pbs.twimg.com/profile_images/2378531030/zimmemxj7o3ui5iir15g_normal.jpeg" TargetMode="External"/><Relationship Id="rId1824" Type="http://schemas.openxmlformats.org/officeDocument/2006/relationships/hyperlink" Target="http://pbs.twimg.com/profile_images/801052030022385664/CSLoqKzj_normal.jpg" TargetMode="External"/><Relationship Id="rId198" Type="http://schemas.openxmlformats.org/officeDocument/2006/relationships/hyperlink" Target="https://twitter.com/i/web/status/1093906462676533248" TargetMode="External"/><Relationship Id="rId2086" Type="http://schemas.openxmlformats.org/officeDocument/2006/relationships/hyperlink" Target="https://twitter.com/nicolas040" TargetMode="External"/><Relationship Id="rId265" Type="http://schemas.openxmlformats.org/officeDocument/2006/relationships/hyperlink" Target="https://twitter.com/" TargetMode="External"/><Relationship Id="rId472" Type="http://schemas.openxmlformats.org/officeDocument/2006/relationships/hyperlink" Target="https://twitter.com/" TargetMode="External"/><Relationship Id="rId2153" Type="http://schemas.openxmlformats.org/officeDocument/2006/relationships/hyperlink" Target="https://twitter.com/jl_reigne" TargetMode="External"/><Relationship Id="rId125" Type="http://schemas.openxmlformats.org/officeDocument/2006/relationships/hyperlink" Target="https://twitter.com/search?q=%23soutienGW&amp;src=tyah" TargetMode="External"/><Relationship Id="rId332" Type="http://schemas.openxmlformats.org/officeDocument/2006/relationships/hyperlink" Target="https://twitter.com/" TargetMode="External"/><Relationship Id="rId777" Type="http://schemas.openxmlformats.org/officeDocument/2006/relationships/hyperlink" Target="https://twitter.com/" TargetMode="External"/><Relationship Id="rId984" Type="http://schemas.openxmlformats.org/officeDocument/2006/relationships/hyperlink" Target="https://twitter.com/" TargetMode="External"/><Relationship Id="rId2013" Type="http://schemas.openxmlformats.org/officeDocument/2006/relationships/hyperlink" Target="https://twitter.com/adonis02325933" TargetMode="External"/><Relationship Id="rId2220" Type="http://schemas.openxmlformats.org/officeDocument/2006/relationships/hyperlink" Target="https://twitter.com/lesaquejennifer" TargetMode="External"/><Relationship Id="rId637" Type="http://schemas.openxmlformats.org/officeDocument/2006/relationships/hyperlink" Target="https://twitter.com/" TargetMode="External"/><Relationship Id="rId844" Type="http://schemas.openxmlformats.org/officeDocument/2006/relationships/hyperlink" Target="https://twitter.com/" TargetMode="External"/><Relationship Id="rId1267" Type="http://schemas.openxmlformats.org/officeDocument/2006/relationships/hyperlink" Target="https://twitter.com/" TargetMode="External"/><Relationship Id="rId1474" Type="http://schemas.openxmlformats.org/officeDocument/2006/relationships/hyperlink" Target="http://pbs.twimg.com/profile_images/768121326045368320/IkOHZZEe_normal.jpg" TargetMode="External"/><Relationship Id="rId1681" Type="http://schemas.openxmlformats.org/officeDocument/2006/relationships/hyperlink" Target="http://pbs.twimg.com/profile_images/1090933320110784513/p6e9MdHy_normal.jpg" TargetMode="External"/><Relationship Id="rId704" Type="http://schemas.openxmlformats.org/officeDocument/2006/relationships/hyperlink" Target="https://twitter.com/" TargetMode="External"/><Relationship Id="rId911" Type="http://schemas.openxmlformats.org/officeDocument/2006/relationships/hyperlink" Target="https://twitter.com/" TargetMode="External"/><Relationship Id="rId1127" Type="http://schemas.openxmlformats.org/officeDocument/2006/relationships/hyperlink" Target="https://twitter.com/" TargetMode="External"/><Relationship Id="rId1334" Type="http://schemas.openxmlformats.org/officeDocument/2006/relationships/hyperlink" Target="http://t.co/YWuIqKrgO5" TargetMode="External"/><Relationship Id="rId1541" Type="http://schemas.openxmlformats.org/officeDocument/2006/relationships/hyperlink" Target="http://pbs.twimg.com/profile_images/621939697133207552/yG_O-HJa_normal.jpg" TargetMode="External"/><Relationship Id="rId1779" Type="http://schemas.openxmlformats.org/officeDocument/2006/relationships/hyperlink" Target="http://pbs.twimg.com/profile_images/1048526698910797825/ToqamfH6_normal.jpg" TargetMode="External"/><Relationship Id="rId1986" Type="http://schemas.openxmlformats.org/officeDocument/2006/relationships/hyperlink" Target="https://twitter.com/e_punctatus" TargetMode="External"/><Relationship Id="rId40" Type="http://schemas.openxmlformats.org/officeDocument/2006/relationships/hyperlink" Target="https://twitter.com/i/web/status/1091394698244165632" TargetMode="External"/><Relationship Id="rId1401" Type="http://schemas.openxmlformats.org/officeDocument/2006/relationships/hyperlink" Target="https://t.co/MT459f4Un1" TargetMode="External"/><Relationship Id="rId1639" Type="http://schemas.openxmlformats.org/officeDocument/2006/relationships/hyperlink" Target="http://pbs.twimg.com/profile_images/860463649055526912/1EucDJr2_normal.jpg" TargetMode="External"/><Relationship Id="rId1846" Type="http://schemas.openxmlformats.org/officeDocument/2006/relationships/hyperlink" Target="http://pbs.twimg.com/profile_images/1081134744149131264/GijrHEmB_normal.jpg" TargetMode="External"/><Relationship Id="rId1706" Type="http://schemas.openxmlformats.org/officeDocument/2006/relationships/hyperlink" Target="http://pbs.twimg.com/profile_images/2278076160/ijzalhag76w1rn13pkri_normal.jpeg" TargetMode="External"/><Relationship Id="rId1913" Type="http://schemas.openxmlformats.org/officeDocument/2006/relationships/hyperlink" Target="https://twitter.com/science__4__all" TargetMode="External"/><Relationship Id="rId287" Type="http://schemas.openxmlformats.org/officeDocument/2006/relationships/hyperlink" Target="https://twitter.com/" TargetMode="External"/><Relationship Id="rId494" Type="http://schemas.openxmlformats.org/officeDocument/2006/relationships/hyperlink" Target="https://twitter.com/" TargetMode="External"/><Relationship Id="rId2175" Type="http://schemas.openxmlformats.org/officeDocument/2006/relationships/hyperlink" Target="https://twitter.com/gerardrass" TargetMode="External"/><Relationship Id="rId147" Type="http://schemas.openxmlformats.org/officeDocument/2006/relationships/hyperlink" Target="https://twitter.com/i/web/status/1091359231704473600" TargetMode="External"/><Relationship Id="rId354" Type="http://schemas.openxmlformats.org/officeDocument/2006/relationships/hyperlink" Target="https://twitter.com/" TargetMode="External"/><Relationship Id="rId799" Type="http://schemas.openxmlformats.org/officeDocument/2006/relationships/hyperlink" Target="https://twitter.com/" TargetMode="External"/><Relationship Id="rId1191" Type="http://schemas.openxmlformats.org/officeDocument/2006/relationships/hyperlink" Target="https://twitter.com/" TargetMode="External"/><Relationship Id="rId2035" Type="http://schemas.openxmlformats.org/officeDocument/2006/relationships/hyperlink" Target="https://twitter.com/winstoninan" TargetMode="External"/><Relationship Id="rId561" Type="http://schemas.openxmlformats.org/officeDocument/2006/relationships/hyperlink" Target="https://twitter.com/" TargetMode="External"/><Relationship Id="rId659" Type="http://schemas.openxmlformats.org/officeDocument/2006/relationships/hyperlink" Target="https://twitter.com/" TargetMode="External"/><Relationship Id="rId866" Type="http://schemas.openxmlformats.org/officeDocument/2006/relationships/hyperlink" Target="https://twitter.com/" TargetMode="External"/><Relationship Id="rId1289" Type="http://schemas.openxmlformats.org/officeDocument/2006/relationships/hyperlink" Target="https://twitter.com/" TargetMode="External"/><Relationship Id="rId1496" Type="http://schemas.openxmlformats.org/officeDocument/2006/relationships/hyperlink" Target="http://pbs.twimg.com/profile_images/1060080683694067712/LATF_Y-G_normal.jpg" TargetMode="External"/><Relationship Id="rId2242" Type="http://schemas.openxmlformats.org/officeDocument/2006/relationships/hyperlink" Target="https://twitter.com/geolnuc" TargetMode="External"/><Relationship Id="rId214" Type="http://schemas.openxmlformats.org/officeDocument/2006/relationships/hyperlink" Target="https://twitter.com/" TargetMode="External"/><Relationship Id="rId421" Type="http://schemas.openxmlformats.org/officeDocument/2006/relationships/hyperlink" Target="https://twitter.com/" TargetMode="External"/><Relationship Id="rId519" Type="http://schemas.openxmlformats.org/officeDocument/2006/relationships/hyperlink" Target="https://twitter.com/" TargetMode="External"/><Relationship Id="rId1051" Type="http://schemas.openxmlformats.org/officeDocument/2006/relationships/hyperlink" Target="https://twitter.com/" TargetMode="External"/><Relationship Id="rId1149" Type="http://schemas.openxmlformats.org/officeDocument/2006/relationships/hyperlink" Target="https://twitter.com/" TargetMode="External"/><Relationship Id="rId1356" Type="http://schemas.openxmlformats.org/officeDocument/2006/relationships/hyperlink" Target="https://t.co/0mh1OKpsQO" TargetMode="External"/><Relationship Id="rId2102" Type="http://schemas.openxmlformats.org/officeDocument/2006/relationships/hyperlink" Target="https://twitter.com/etique57" TargetMode="External"/><Relationship Id="rId726" Type="http://schemas.openxmlformats.org/officeDocument/2006/relationships/hyperlink" Target="https://twitter.com/" TargetMode="External"/><Relationship Id="rId933" Type="http://schemas.openxmlformats.org/officeDocument/2006/relationships/hyperlink" Target="https://twitter.com/" TargetMode="External"/><Relationship Id="rId1009" Type="http://schemas.openxmlformats.org/officeDocument/2006/relationships/hyperlink" Target="https://twitter.com/" TargetMode="External"/><Relationship Id="rId1563" Type="http://schemas.openxmlformats.org/officeDocument/2006/relationships/hyperlink" Target="http://pbs.twimg.com/profile_images/378800000754830416/a2f7871824047aaa547980f8d4e0dcdf_normal.jpeg" TargetMode="External"/><Relationship Id="rId1770" Type="http://schemas.openxmlformats.org/officeDocument/2006/relationships/hyperlink" Target="http://pbs.twimg.com/profile_images/1000255723400409088/EnqPRhAO_normal.jpg" TargetMode="External"/><Relationship Id="rId1868" Type="http://schemas.openxmlformats.org/officeDocument/2006/relationships/hyperlink" Target="https://twitter.com/francedimanche" TargetMode="External"/><Relationship Id="rId62" Type="http://schemas.openxmlformats.org/officeDocument/2006/relationships/hyperlink" Target="https://twitter.com/i/web/status/1091272142841368576" TargetMode="External"/><Relationship Id="rId1216" Type="http://schemas.openxmlformats.org/officeDocument/2006/relationships/hyperlink" Target="https://twitter.com/" TargetMode="External"/><Relationship Id="rId1423" Type="http://schemas.openxmlformats.org/officeDocument/2006/relationships/hyperlink" Target="http://t.co/WGtsIiyndw" TargetMode="External"/><Relationship Id="rId1630" Type="http://schemas.openxmlformats.org/officeDocument/2006/relationships/hyperlink" Target="http://pbs.twimg.com/profile_images/527837233827422208/-uqRQRDo_normal.jpeg" TargetMode="External"/><Relationship Id="rId1728" Type="http://schemas.openxmlformats.org/officeDocument/2006/relationships/hyperlink" Target="http://pbs.twimg.com/profile_images/737181682818777088/SiEHHOjq_normal.jpg" TargetMode="External"/><Relationship Id="rId1935" Type="http://schemas.openxmlformats.org/officeDocument/2006/relationships/hyperlink" Target="https://twitter.com/rageousb" TargetMode="External"/><Relationship Id="rId2197" Type="http://schemas.openxmlformats.org/officeDocument/2006/relationships/hyperlink" Target="https://twitter.com/asurdem" TargetMode="External"/><Relationship Id="rId169" Type="http://schemas.openxmlformats.org/officeDocument/2006/relationships/hyperlink" Target="https://twitter.com/i/web/status/1090522586830831618" TargetMode="External"/><Relationship Id="rId376" Type="http://schemas.openxmlformats.org/officeDocument/2006/relationships/hyperlink" Target="https://twitter.com/" TargetMode="External"/><Relationship Id="rId583" Type="http://schemas.openxmlformats.org/officeDocument/2006/relationships/hyperlink" Target="https://twitter.com/" TargetMode="External"/><Relationship Id="rId790" Type="http://schemas.openxmlformats.org/officeDocument/2006/relationships/hyperlink" Target="https://twitter.com/" TargetMode="External"/><Relationship Id="rId2057" Type="http://schemas.openxmlformats.org/officeDocument/2006/relationships/hyperlink" Target="https://twitter.com/marieamelie" TargetMode="External"/><Relationship Id="rId4" Type="http://schemas.openxmlformats.org/officeDocument/2006/relationships/hyperlink" Target="https://twitter.com/podeus69/lists/les-bannies-de-foucart1/members" TargetMode="External"/><Relationship Id="rId236" Type="http://schemas.openxmlformats.org/officeDocument/2006/relationships/hyperlink" Target="https://twitter.com/" TargetMode="External"/><Relationship Id="rId443" Type="http://schemas.openxmlformats.org/officeDocument/2006/relationships/hyperlink" Target="https://twitter.com/" TargetMode="External"/><Relationship Id="rId650" Type="http://schemas.openxmlformats.org/officeDocument/2006/relationships/hyperlink" Target="https://twitter.com/" TargetMode="External"/><Relationship Id="rId888" Type="http://schemas.openxmlformats.org/officeDocument/2006/relationships/hyperlink" Target="https://twitter.com/" TargetMode="External"/><Relationship Id="rId1073" Type="http://schemas.openxmlformats.org/officeDocument/2006/relationships/hyperlink" Target="https://twitter.com/" TargetMode="External"/><Relationship Id="rId1280" Type="http://schemas.openxmlformats.org/officeDocument/2006/relationships/hyperlink" Target="https://twitter.com/" TargetMode="External"/><Relationship Id="rId2124" Type="http://schemas.openxmlformats.org/officeDocument/2006/relationships/hyperlink" Target="https://twitter.com/d_zen" TargetMode="External"/><Relationship Id="rId303" Type="http://schemas.openxmlformats.org/officeDocument/2006/relationships/hyperlink" Target="https://twitter.com/" TargetMode="External"/><Relationship Id="rId748" Type="http://schemas.openxmlformats.org/officeDocument/2006/relationships/hyperlink" Target="https://twitter.com/" TargetMode="External"/><Relationship Id="rId955" Type="http://schemas.openxmlformats.org/officeDocument/2006/relationships/hyperlink" Target="https://twitter.com/" TargetMode="External"/><Relationship Id="rId1140" Type="http://schemas.openxmlformats.org/officeDocument/2006/relationships/hyperlink" Target="https://twitter.com/" TargetMode="External"/><Relationship Id="rId1378" Type="http://schemas.openxmlformats.org/officeDocument/2006/relationships/hyperlink" Target="https://t.co/P1LsKBgWBL" TargetMode="External"/><Relationship Id="rId1585" Type="http://schemas.openxmlformats.org/officeDocument/2006/relationships/hyperlink" Target="http://pbs.twimg.com/profile_images/1094881871/mangatar_normal.jpg" TargetMode="External"/><Relationship Id="rId1792" Type="http://schemas.openxmlformats.org/officeDocument/2006/relationships/hyperlink" Target="http://pbs.twimg.com/profile_images/1078053646435270656/6StO_PiV_normal.jpg" TargetMode="External"/><Relationship Id="rId84" Type="http://schemas.openxmlformats.org/officeDocument/2006/relationships/hyperlink" Target="https://twitter.com/damkyan_omega/status/1093906462676533248" TargetMode="External"/><Relationship Id="rId510" Type="http://schemas.openxmlformats.org/officeDocument/2006/relationships/hyperlink" Target="https://twitter.com/" TargetMode="External"/><Relationship Id="rId608" Type="http://schemas.openxmlformats.org/officeDocument/2006/relationships/hyperlink" Target="https://twitter.com/" TargetMode="External"/><Relationship Id="rId815" Type="http://schemas.openxmlformats.org/officeDocument/2006/relationships/hyperlink" Target="https://twitter.com/" TargetMode="External"/><Relationship Id="rId1238" Type="http://schemas.openxmlformats.org/officeDocument/2006/relationships/hyperlink" Target="https://twitter.com/" TargetMode="External"/><Relationship Id="rId1445" Type="http://schemas.openxmlformats.org/officeDocument/2006/relationships/hyperlink" Target="https://t.co/auu0hjHC8f" TargetMode="External"/><Relationship Id="rId1652" Type="http://schemas.openxmlformats.org/officeDocument/2006/relationships/hyperlink" Target="http://pbs.twimg.com/profile_images/1031632883679682560/FU3di1JC_normal.jpg" TargetMode="External"/><Relationship Id="rId1000" Type="http://schemas.openxmlformats.org/officeDocument/2006/relationships/hyperlink" Target="https://twitter.com/" TargetMode="External"/><Relationship Id="rId1305" Type="http://schemas.openxmlformats.org/officeDocument/2006/relationships/hyperlink" Target="https://twitter.com/" TargetMode="External"/><Relationship Id="rId1957" Type="http://schemas.openxmlformats.org/officeDocument/2006/relationships/hyperlink" Target="https://twitter.com/sledoare" TargetMode="External"/><Relationship Id="rId1512" Type="http://schemas.openxmlformats.org/officeDocument/2006/relationships/hyperlink" Target="http://pbs.twimg.com/profile_images/743379650345316352/OlHh6X5l_normal.jpg" TargetMode="External"/><Relationship Id="rId1817" Type="http://schemas.openxmlformats.org/officeDocument/2006/relationships/hyperlink" Target="http://pbs.twimg.com/profile_images/993065017934340096/AZEWluAX_normal.jpg" TargetMode="External"/><Relationship Id="rId11" Type="http://schemas.openxmlformats.org/officeDocument/2006/relationships/hyperlink" Target="https://twitter.com/i/web/status/1091091591446577154" TargetMode="External"/><Relationship Id="rId398" Type="http://schemas.openxmlformats.org/officeDocument/2006/relationships/hyperlink" Target="https://twitter.com/" TargetMode="External"/><Relationship Id="rId2079" Type="http://schemas.openxmlformats.org/officeDocument/2006/relationships/hyperlink" Target="https://twitter.com/pol4rb4se" TargetMode="External"/><Relationship Id="rId160" Type="http://schemas.openxmlformats.org/officeDocument/2006/relationships/hyperlink" Target="https://twitter.com/i/web/status/1091231429768298497" TargetMode="External"/><Relationship Id="rId258" Type="http://schemas.openxmlformats.org/officeDocument/2006/relationships/hyperlink" Target="https://twitter.com/" TargetMode="External"/><Relationship Id="rId465" Type="http://schemas.openxmlformats.org/officeDocument/2006/relationships/hyperlink" Target="https://twitter.com/" TargetMode="External"/><Relationship Id="rId672" Type="http://schemas.openxmlformats.org/officeDocument/2006/relationships/hyperlink" Target="https://twitter.com/" TargetMode="External"/><Relationship Id="rId1095" Type="http://schemas.openxmlformats.org/officeDocument/2006/relationships/hyperlink" Target="https://twitter.com/" TargetMode="External"/><Relationship Id="rId2146" Type="http://schemas.openxmlformats.org/officeDocument/2006/relationships/hyperlink" Target="https://twitter.com/bunker_d_" TargetMode="External"/><Relationship Id="rId118" Type="http://schemas.openxmlformats.org/officeDocument/2006/relationships/hyperlink" Target="https://twitter.com/i/web/status/1091266323034836992" TargetMode="External"/><Relationship Id="rId325" Type="http://schemas.openxmlformats.org/officeDocument/2006/relationships/hyperlink" Target="https://twitter.com/" TargetMode="External"/><Relationship Id="rId532" Type="http://schemas.openxmlformats.org/officeDocument/2006/relationships/hyperlink" Target="https://twitter.com/" TargetMode="External"/><Relationship Id="rId977" Type="http://schemas.openxmlformats.org/officeDocument/2006/relationships/hyperlink" Target="https://twitter.com/" TargetMode="External"/><Relationship Id="rId1162" Type="http://schemas.openxmlformats.org/officeDocument/2006/relationships/hyperlink" Target="https://twitter.com/" TargetMode="External"/><Relationship Id="rId2006" Type="http://schemas.openxmlformats.org/officeDocument/2006/relationships/hyperlink" Target="https://twitter.com/afao94" TargetMode="External"/><Relationship Id="rId2213" Type="http://schemas.openxmlformats.org/officeDocument/2006/relationships/hyperlink" Target="https://twitter.com/kharr_pate" TargetMode="External"/><Relationship Id="rId837" Type="http://schemas.openxmlformats.org/officeDocument/2006/relationships/hyperlink" Target="https://twitter.com/" TargetMode="External"/><Relationship Id="rId1022" Type="http://schemas.openxmlformats.org/officeDocument/2006/relationships/hyperlink" Target="https://twitter.com/" TargetMode="External"/><Relationship Id="rId1467" Type="http://schemas.openxmlformats.org/officeDocument/2006/relationships/hyperlink" Target="https://t.co/FQ5WY4cFij" TargetMode="External"/><Relationship Id="rId1674" Type="http://schemas.openxmlformats.org/officeDocument/2006/relationships/hyperlink" Target="http://pbs.twimg.com/profile_images/730671301308911617/_BH9eWOY_normal.jpg" TargetMode="External"/><Relationship Id="rId1881" Type="http://schemas.openxmlformats.org/officeDocument/2006/relationships/hyperlink" Target="https://twitter.com/normagintonic" TargetMode="External"/><Relationship Id="rId904" Type="http://schemas.openxmlformats.org/officeDocument/2006/relationships/hyperlink" Target="https://twitter.com/" TargetMode="External"/><Relationship Id="rId1327" Type="http://schemas.openxmlformats.org/officeDocument/2006/relationships/hyperlink" Target="https://twitter.com/" TargetMode="External"/><Relationship Id="rId1534" Type="http://schemas.openxmlformats.org/officeDocument/2006/relationships/hyperlink" Target="http://pbs.twimg.com/profile_images/1075502652295917573/6pX4-F9x_normal.jpg" TargetMode="External"/><Relationship Id="rId1741" Type="http://schemas.openxmlformats.org/officeDocument/2006/relationships/hyperlink" Target="http://pbs.twimg.com/profile_images/936421015067824134/g_PfzHXA_normal.jpg" TargetMode="External"/><Relationship Id="rId1979" Type="http://schemas.openxmlformats.org/officeDocument/2006/relationships/hyperlink" Target="https://twitter.com/alexcastagne82" TargetMode="External"/><Relationship Id="rId33" Type="http://schemas.openxmlformats.org/officeDocument/2006/relationships/hyperlink" Target="https://twitter.com/i/web/status/1091395082438230016" TargetMode="External"/><Relationship Id="rId1601" Type="http://schemas.openxmlformats.org/officeDocument/2006/relationships/hyperlink" Target="http://pbs.twimg.com/profile_images/968880714975535109/P8UmlOSx_normal.jpg" TargetMode="External"/><Relationship Id="rId1839" Type="http://schemas.openxmlformats.org/officeDocument/2006/relationships/hyperlink" Target="http://pbs.twimg.com/profile_images/1017728215119429632/vnL1ejMJ_normal.jpg" TargetMode="External"/><Relationship Id="rId182" Type="http://schemas.openxmlformats.org/officeDocument/2006/relationships/hyperlink" Target="https://twitter.com/i/web/status/1090526265482899458" TargetMode="External"/><Relationship Id="rId1906" Type="http://schemas.openxmlformats.org/officeDocument/2006/relationships/hyperlink" Target="https://twitter.com/myceliums" TargetMode="External"/><Relationship Id="rId487" Type="http://schemas.openxmlformats.org/officeDocument/2006/relationships/hyperlink" Target="https://twitter.com/" TargetMode="External"/><Relationship Id="rId694" Type="http://schemas.openxmlformats.org/officeDocument/2006/relationships/hyperlink" Target="https://twitter.com/" TargetMode="External"/><Relationship Id="rId2070" Type="http://schemas.openxmlformats.org/officeDocument/2006/relationships/hyperlink" Target="https://twitter.com/dogob2a" TargetMode="External"/><Relationship Id="rId2168" Type="http://schemas.openxmlformats.org/officeDocument/2006/relationships/hyperlink" Target="https://twitter.com/matthieugariel" TargetMode="External"/><Relationship Id="rId347" Type="http://schemas.openxmlformats.org/officeDocument/2006/relationships/hyperlink" Target="https://twitter.com/" TargetMode="External"/><Relationship Id="rId999" Type="http://schemas.openxmlformats.org/officeDocument/2006/relationships/hyperlink" Target="https://twitter.com/" TargetMode="External"/><Relationship Id="rId1184" Type="http://schemas.openxmlformats.org/officeDocument/2006/relationships/hyperlink" Target="https://twitter.com/" TargetMode="External"/><Relationship Id="rId2028" Type="http://schemas.openxmlformats.org/officeDocument/2006/relationships/hyperlink" Target="https://twitter.com/benoit_gregory" TargetMode="External"/><Relationship Id="rId554" Type="http://schemas.openxmlformats.org/officeDocument/2006/relationships/hyperlink" Target="https://twitter.com/" TargetMode="External"/><Relationship Id="rId761" Type="http://schemas.openxmlformats.org/officeDocument/2006/relationships/hyperlink" Target="https://twitter.com/" TargetMode="External"/><Relationship Id="rId859" Type="http://schemas.openxmlformats.org/officeDocument/2006/relationships/hyperlink" Target="https://twitter.com/" TargetMode="External"/><Relationship Id="rId1391" Type="http://schemas.openxmlformats.org/officeDocument/2006/relationships/hyperlink" Target="https://t.co/mlRHyoXYR1" TargetMode="External"/><Relationship Id="rId1489" Type="http://schemas.openxmlformats.org/officeDocument/2006/relationships/hyperlink" Target="http://pbs.twimg.com/profile_images/941597102345465856/HLaLXx-n_normal.jpg" TargetMode="External"/><Relationship Id="rId1696" Type="http://schemas.openxmlformats.org/officeDocument/2006/relationships/hyperlink" Target="http://pbs.twimg.com/profile_images/983673961073528833/mvm3fMSw_normal.jpg" TargetMode="External"/><Relationship Id="rId2235" Type="http://schemas.openxmlformats.org/officeDocument/2006/relationships/hyperlink" Target="https://twitter.com/france2tv" TargetMode="External"/><Relationship Id="rId207" Type="http://schemas.openxmlformats.org/officeDocument/2006/relationships/hyperlink" Target="https://twitter.com/" TargetMode="External"/><Relationship Id="rId414" Type="http://schemas.openxmlformats.org/officeDocument/2006/relationships/hyperlink" Target="https://twitter.com/" TargetMode="External"/><Relationship Id="rId621" Type="http://schemas.openxmlformats.org/officeDocument/2006/relationships/hyperlink" Target="https://twitter.com/" TargetMode="External"/><Relationship Id="rId1044" Type="http://schemas.openxmlformats.org/officeDocument/2006/relationships/hyperlink" Target="https://twitter.com/" TargetMode="External"/><Relationship Id="rId1251" Type="http://schemas.openxmlformats.org/officeDocument/2006/relationships/hyperlink" Target="https://twitter.com/" TargetMode="External"/><Relationship Id="rId1349" Type="http://schemas.openxmlformats.org/officeDocument/2006/relationships/hyperlink" Target="https://t.co/OKxC5E2tEW" TargetMode="External"/><Relationship Id="rId719" Type="http://schemas.openxmlformats.org/officeDocument/2006/relationships/hyperlink" Target="https://twitter.com/" TargetMode="External"/><Relationship Id="rId926" Type="http://schemas.openxmlformats.org/officeDocument/2006/relationships/hyperlink" Target="https://twitter.com/" TargetMode="External"/><Relationship Id="rId1111" Type="http://schemas.openxmlformats.org/officeDocument/2006/relationships/hyperlink" Target="https://twitter.com/" TargetMode="External"/><Relationship Id="rId1556" Type="http://schemas.openxmlformats.org/officeDocument/2006/relationships/hyperlink" Target="http://pbs.twimg.com/profile_images/590626508189921282/hetRZDSg_normal.jpg" TargetMode="External"/><Relationship Id="rId1763" Type="http://schemas.openxmlformats.org/officeDocument/2006/relationships/hyperlink" Target="http://pbs.twimg.com/profile_images/565102584940089344/W7K1sPst_normal.jpeg" TargetMode="External"/><Relationship Id="rId1970" Type="http://schemas.openxmlformats.org/officeDocument/2006/relationships/hyperlink" Target="https://twitter.com/acadfreedom" TargetMode="External"/><Relationship Id="rId55" Type="http://schemas.openxmlformats.org/officeDocument/2006/relationships/hyperlink" Target="https://twitter.com/i/web/status/1091972149320052736" TargetMode="External"/><Relationship Id="rId1209" Type="http://schemas.openxmlformats.org/officeDocument/2006/relationships/hyperlink" Target="https://twitter.com/" TargetMode="External"/><Relationship Id="rId1416" Type="http://schemas.openxmlformats.org/officeDocument/2006/relationships/hyperlink" Target="https://t.co/sk807EufOj" TargetMode="External"/><Relationship Id="rId1623" Type="http://schemas.openxmlformats.org/officeDocument/2006/relationships/hyperlink" Target="http://pbs.twimg.com/profile_images/1084872141907070977/vY2rnPlX_normal.jpg" TargetMode="External"/><Relationship Id="rId1830" Type="http://schemas.openxmlformats.org/officeDocument/2006/relationships/hyperlink" Target="http://pbs.twimg.com/profile_images/816658652820078595/myGFGGvB_normal.jpg" TargetMode="External"/><Relationship Id="rId1928" Type="http://schemas.openxmlformats.org/officeDocument/2006/relationships/hyperlink" Target="https://twitter.com/moschitolain" TargetMode="External"/><Relationship Id="rId2092" Type="http://schemas.openxmlformats.org/officeDocument/2006/relationships/hyperlink" Target="https://twitter.com/eb2110" TargetMode="External"/><Relationship Id="rId271" Type="http://schemas.openxmlformats.org/officeDocument/2006/relationships/hyperlink" Target="https://twitter.com/" TargetMode="External"/><Relationship Id="rId131" Type="http://schemas.openxmlformats.org/officeDocument/2006/relationships/hyperlink" Target="https://twitter.com/josette_marrant/status/1089617015583789064" TargetMode="External"/><Relationship Id="rId369" Type="http://schemas.openxmlformats.org/officeDocument/2006/relationships/hyperlink" Target="https://twitter.com/" TargetMode="External"/><Relationship Id="rId576" Type="http://schemas.openxmlformats.org/officeDocument/2006/relationships/hyperlink" Target="https://twitter.com/" TargetMode="External"/><Relationship Id="rId783" Type="http://schemas.openxmlformats.org/officeDocument/2006/relationships/hyperlink" Target="https://twitter.com/" TargetMode="External"/><Relationship Id="rId990" Type="http://schemas.openxmlformats.org/officeDocument/2006/relationships/hyperlink" Target="https://twitter.com/" TargetMode="External"/><Relationship Id="rId229" Type="http://schemas.openxmlformats.org/officeDocument/2006/relationships/hyperlink" Target="https://twitter.com/" TargetMode="External"/><Relationship Id="rId436" Type="http://schemas.openxmlformats.org/officeDocument/2006/relationships/hyperlink" Target="https://twitter.com/" TargetMode="External"/><Relationship Id="rId643" Type="http://schemas.openxmlformats.org/officeDocument/2006/relationships/hyperlink" Target="https://twitter.com/" TargetMode="External"/><Relationship Id="rId1066" Type="http://schemas.openxmlformats.org/officeDocument/2006/relationships/hyperlink" Target="https://twitter.com/" TargetMode="External"/><Relationship Id="rId1273" Type="http://schemas.openxmlformats.org/officeDocument/2006/relationships/hyperlink" Target="https://twitter.com/" TargetMode="External"/><Relationship Id="rId1480" Type="http://schemas.openxmlformats.org/officeDocument/2006/relationships/hyperlink" Target="http://pbs.twimg.com/profile_images/948881943227256833/N80NWGfp_normal.jpg" TargetMode="External"/><Relationship Id="rId2117" Type="http://schemas.openxmlformats.org/officeDocument/2006/relationships/hyperlink" Target="https://twitter.com/boludoxxl" TargetMode="External"/><Relationship Id="rId850" Type="http://schemas.openxmlformats.org/officeDocument/2006/relationships/hyperlink" Target="https://twitter.com/" TargetMode="External"/><Relationship Id="rId948" Type="http://schemas.openxmlformats.org/officeDocument/2006/relationships/hyperlink" Target="https://twitter.com/" TargetMode="External"/><Relationship Id="rId1133" Type="http://schemas.openxmlformats.org/officeDocument/2006/relationships/hyperlink" Target="https://twitter.com/" TargetMode="External"/><Relationship Id="rId1578" Type="http://schemas.openxmlformats.org/officeDocument/2006/relationships/hyperlink" Target="http://pbs.twimg.com/profile_images/1088324680916848640/zOKbeAkb_normal.jpg" TargetMode="External"/><Relationship Id="rId1785" Type="http://schemas.openxmlformats.org/officeDocument/2006/relationships/hyperlink" Target="http://pbs.twimg.com/profile_images/1088895284564946947/9omIvJE-_normal.jpg" TargetMode="External"/><Relationship Id="rId1992" Type="http://schemas.openxmlformats.org/officeDocument/2006/relationships/hyperlink" Target="https://twitter.com/eliadus" TargetMode="External"/><Relationship Id="rId77" Type="http://schemas.openxmlformats.org/officeDocument/2006/relationships/hyperlink" Target="https://twitter.com/i/web/status/1093891028967440384" TargetMode="External"/><Relationship Id="rId503" Type="http://schemas.openxmlformats.org/officeDocument/2006/relationships/hyperlink" Target="https://twitter.com/" TargetMode="External"/><Relationship Id="rId710" Type="http://schemas.openxmlformats.org/officeDocument/2006/relationships/hyperlink" Target="https://twitter.com/" TargetMode="External"/><Relationship Id="rId808" Type="http://schemas.openxmlformats.org/officeDocument/2006/relationships/hyperlink" Target="https://twitter.com/" TargetMode="External"/><Relationship Id="rId1340" Type="http://schemas.openxmlformats.org/officeDocument/2006/relationships/hyperlink" Target="https://t.co/Hyuqn0zksi" TargetMode="External"/><Relationship Id="rId1438" Type="http://schemas.openxmlformats.org/officeDocument/2006/relationships/hyperlink" Target="https://t.co/cp5cr6OLqc" TargetMode="External"/><Relationship Id="rId1645" Type="http://schemas.openxmlformats.org/officeDocument/2006/relationships/hyperlink" Target="http://pbs.twimg.com/profile_images/2393561516/3mzkumz2loi3dejvm7qb_normal.jpeg" TargetMode="External"/><Relationship Id="rId1200" Type="http://schemas.openxmlformats.org/officeDocument/2006/relationships/hyperlink" Target="https://twitter.com/" TargetMode="External"/><Relationship Id="rId1852" Type="http://schemas.openxmlformats.org/officeDocument/2006/relationships/hyperlink" Target="http://abs.twimg.com/sticky/default_profile_images/default_profile_normal.png" TargetMode="External"/><Relationship Id="rId1505" Type="http://schemas.openxmlformats.org/officeDocument/2006/relationships/hyperlink" Target="http://pbs.twimg.com/profile_images/1059221710065541125/Pcqdd5ub_normal.jpg" TargetMode="External"/><Relationship Id="rId1712" Type="http://schemas.openxmlformats.org/officeDocument/2006/relationships/hyperlink" Target="http://pbs.twimg.com/profile_images/998001343066353665/GVIZUPsG_normal.jpg" TargetMode="External"/><Relationship Id="rId293" Type="http://schemas.openxmlformats.org/officeDocument/2006/relationships/hyperlink" Target="https://twitter.com/" TargetMode="External"/><Relationship Id="rId2181" Type="http://schemas.openxmlformats.org/officeDocument/2006/relationships/hyperlink" Target="https://twitter.com/nik0olaas" TargetMode="External"/><Relationship Id="rId153" Type="http://schemas.openxmlformats.org/officeDocument/2006/relationships/hyperlink" Target="https://twitter.com/nico_duarig/status/1090264381835771907" TargetMode="External"/><Relationship Id="rId360" Type="http://schemas.openxmlformats.org/officeDocument/2006/relationships/hyperlink" Target="https://twitter.com/" TargetMode="External"/><Relationship Id="rId598" Type="http://schemas.openxmlformats.org/officeDocument/2006/relationships/hyperlink" Target="https://twitter.com/" TargetMode="External"/><Relationship Id="rId2041" Type="http://schemas.openxmlformats.org/officeDocument/2006/relationships/hyperlink" Target="https://twitter.com/bathyscaf1" TargetMode="External"/><Relationship Id="rId220" Type="http://schemas.openxmlformats.org/officeDocument/2006/relationships/hyperlink" Target="https://twitter.com/" TargetMode="External"/><Relationship Id="rId458" Type="http://schemas.openxmlformats.org/officeDocument/2006/relationships/hyperlink" Target="https://twitter.com/" TargetMode="External"/><Relationship Id="rId665" Type="http://schemas.openxmlformats.org/officeDocument/2006/relationships/hyperlink" Target="https://twitter.com/" TargetMode="External"/><Relationship Id="rId872" Type="http://schemas.openxmlformats.org/officeDocument/2006/relationships/hyperlink" Target="https://twitter.com/" TargetMode="External"/><Relationship Id="rId1088" Type="http://schemas.openxmlformats.org/officeDocument/2006/relationships/hyperlink" Target="https://twitter.com/" TargetMode="External"/><Relationship Id="rId1295" Type="http://schemas.openxmlformats.org/officeDocument/2006/relationships/hyperlink" Target="https://twitter.com/" TargetMode="External"/><Relationship Id="rId2139" Type="http://schemas.openxmlformats.org/officeDocument/2006/relationships/hyperlink" Target="https://twitter.com/balodissob" TargetMode="External"/><Relationship Id="rId318" Type="http://schemas.openxmlformats.org/officeDocument/2006/relationships/hyperlink" Target="https://twitter.com/" TargetMode="External"/><Relationship Id="rId525" Type="http://schemas.openxmlformats.org/officeDocument/2006/relationships/hyperlink" Target="https://twitter.com/" TargetMode="External"/><Relationship Id="rId732" Type="http://schemas.openxmlformats.org/officeDocument/2006/relationships/hyperlink" Target="https://twitter.com/" TargetMode="External"/><Relationship Id="rId1155" Type="http://schemas.openxmlformats.org/officeDocument/2006/relationships/hyperlink" Target="https://twitter.com/" TargetMode="External"/><Relationship Id="rId1362" Type="http://schemas.openxmlformats.org/officeDocument/2006/relationships/hyperlink" Target="https://t.co/BXKVBgOdht" TargetMode="External"/><Relationship Id="rId2206" Type="http://schemas.openxmlformats.org/officeDocument/2006/relationships/hyperlink" Target="https://twitter.com/antoinegibier10" TargetMode="External"/><Relationship Id="rId99" Type="http://schemas.openxmlformats.org/officeDocument/2006/relationships/hyperlink" Target="https://twitter.com/i/web/status/1091231429768298497" TargetMode="External"/><Relationship Id="rId1015" Type="http://schemas.openxmlformats.org/officeDocument/2006/relationships/hyperlink" Target="https://twitter.com/" TargetMode="External"/><Relationship Id="rId1222" Type="http://schemas.openxmlformats.org/officeDocument/2006/relationships/hyperlink" Target="https://twitter.com/" TargetMode="External"/><Relationship Id="rId1667" Type="http://schemas.openxmlformats.org/officeDocument/2006/relationships/hyperlink" Target="http://pbs.twimg.com/profile_images/1564961238/logo_contre_drm_normal.png" TargetMode="External"/><Relationship Id="rId1874" Type="http://schemas.openxmlformats.org/officeDocument/2006/relationships/hyperlink" Target="https://twitter.com/philippe_jehan" TargetMode="External"/><Relationship Id="rId1527" Type="http://schemas.openxmlformats.org/officeDocument/2006/relationships/hyperlink" Target="http://pbs.twimg.com/profile_images/1040175882202165249/bvkF479z_normal.jpg" TargetMode="External"/><Relationship Id="rId1734" Type="http://schemas.openxmlformats.org/officeDocument/2006/relationships/hyperlink" Target="http://pbs.twimg.com/profile_images/925397331603873792/kfDZ0hxn_normal.jpg" TargetMode="External"/><Relationship Id="rId1941" Type="http://schemas.openxmlformats.org/officeDocument/2006/relationships/hyperlink" Target="https://twitter.com/olivrius" TargetMode="External"/><Relationship Id="rId26" Type="http://schemas.openxmlformats.org/officeDocument/2006/relationships/hyperlink" Target="https://twitter.com/clicjf/status/1091313562981675008" TargetMode="External"/><Relationship Id="rId175" Type="http://schemas.openxmlformats.org/officeDocument/2006/relationships/hyperlink" Target="https://twitter.com/i/web/status/1091313348174667776" TargetMode="External"/><Relationship Id="rId1801" Type="http://schemas.openxmlformats.org/officeDocument/2006/relationships/hyperlink" Target="http://pbs.twimg.com/profile_images/486933718544547840/Tr7rEpWY_normal.jpeg" TargetMode="External"/><Relationship Id="rId382" Type="http://schemas.openxmlformats.org/officeDocument/2006/relationships/hyperlink" Target="https://twitter.com/" TargetMode="External"/><Relationship Id="rId687" Type="http://schemas.openxmlformats.org/officeDocument/2006/relationships/hyperlink" Target="https://twitter.com/" TargetMode="External"/><Relationship Id="rId2063" Type="http://schemas.openxmlformats.org/officeDocument/2006/relationships/hyperlink" Target="https://twitter.com/titemoineau" TargetMode="External"/><Relationship Id="rId242" Type="http://schemas.openxmlformats.org/officeDocument/2006/relationships/hyperlink" Target="https://twitter.com/" TargetMode="External"/><Relationship Id="rId894" Type="http://schemas.openxmlformats.org/officeDocument/2006/relationships/hyperlink" Target="https://twitter.com/" TargetMode="External"/><Relationship Id="rId1177" Type="http://schemas.openxmlformats.org/officeDocument/2006/relationships/hyperlink" Target="https://twitter.com/" TargetMode="External"/><Relationship Id="rId2130" Type="http://schemas.openxmlformats.org/officeDocument/2006/relationships/hyperlink" Target="https://twitter.com/threadreaderapp" TargetMode="External"/><Relationship Id="rId102" Type="http://schemas.openxmlformats.org/officeDocument/2006/relationships/hyperlink" Target="https://twitter.com/i/web/status/1091266323034836992" TargetMode="External"/><Relationship Id="rId547" Type="http://schemas.openxmlformats.org/officeDocument/2006/relationships/hyperlink" Target="https://twitter.com/" TargetMode="External"/><Relationship Id="rId754" Type="http://schemas.openxmlformats.org/officeDocument/2006/relationships/hyperlink" Target="https://twitter.com/" TargetMode="External"/><Relationship Id="rId961" Type="http://schemas.openxmlformats.org/officeDocument/2006/relationships/hyperlink" Target="https://twitter.com/" TargetMode="External"/><Relationship Id="rId1384" Type="http://schemas.openxmlformats.org/officeDocument/2006/relationships/hyperlink" Target="https://t.co/JQMGQnq6tl" TargetMode="External"/><Relationship Id="rId1591" Type="http://schemas.openxmlformats.org/officeDocument/2006/relationships/hyperlink" Target="http://pbs.twimg.com/profile_images/637378401758781440/XHXQ1SYk_normal.jpg" TargetMode="External"/><Relationship Id="rId1689" Type="http://schemas.openxmlformats.org/officeDocument/2006/relationships/hyperlink" Target="http://pbs.twimg.com/profile_images/815529419934560256/WMmR_D8N_normal.jpg" TargetMode="External"/><Relationship Id="rId2228" Type="http://schemas.openxmlformats.org/officeDocument/2006/relationships/hyperlink" Target="https://twitter.com/astrochnis" TargetMode="External"/><Relationship Id="rId90" Type="http://schemas.openxmlformats.org/officeDocument/2006/relationships/hyperlink" Target="https://twitter.com/i/web/status/1091246589627322368" TargetMode="External"/><Relationship Id="rId407" Type="http://schemas.openxmlformats.org/officeDocument/2006/relationships/hyperlink" Target="https://twitter.com/" TargetMode="External"/><Relationship Id="rId614" Type="http://schemas.openxmlformats.org/officeDocument/2006/relationships/hyperlink" Target="https://twitter.com/" TargetMode="External"/><Relationship Id="rId821" Type="http://schemas.openxmlformats.org/officeDocument/2006/relationships/hyperlink" Target="https://twitter.com/" TargetMode="External"/><Relationship Id="rId1037" Type="http://schemas.openxmlformats.org/officeDocument/2006/relationships/hyperlink" Target="https://twitter.com/" TargetMode="External"/><Relationship Id="rId1244" Type="http://schemas.openxmlformats.org/officeDocument/2006/relationships/hyperlink" Target="https://twitter.com/" TargetMode="External"/><Relationship Id="rId1451" Type="http://schemas.openxmlformats.org/officeDocument/2006/relationships/hyperlink" Target="https://t.co/FZzbX1cKn0" TargetMode="External"/><Relationship Id="rId1896" Type="http://schemas.openxmlformats.org/officeDocument/2006/relationships/hyperlink" Target="https://twitter.com/waterlemon90" TargetMode="External"/><Relationship Id="rId919" Type="http://schemas.openxmlformats.org/officeDocument/2006/relationships/hyperlink" Target="https://twitter.com/" TargetMode="External"/><Relationship Id="rId1104" Type="http://schemas.openxmlformats.org/officeDocument/2006/relationships/hyperlink" Target="https://twitter.com/" TargetMode="External"/><Relationship Id="rId1311" Type="http://schemas.openxmlformats.org/officeDocument/2006/relationships/hyperlink" Target="https://twitter.com/" TargetMode="External"/><Relationship Id="rId1549" Type="http://schemas.openxmlformats.org/officeDocument/2006/relationships/hyperlink" Target="http://pbs.twimg.com/profile_images/850362288313913346/7AF40994_normal.jpg" TargetMode="External"/><Relationship Id="rId1756" Type="http://schemas.openxmlformats.org/officeDocument/2006/relationships/hyperlink" Target="http://pbs.twimg.com/profile_images/838370675668701185/auX9uToX_normal.jpg" TargetMode="External"/><Relationship Id="rId1963" Type="http://schemas.openxmlformats.org/officeDocument/2006/relationships/hyperlink" Target="https://twitter.com/blondeau_anne" TargetMode="External"/><Relationship Id="rId48" Type="http://schemas.openxmlformats.org/officeDocument/2006/relationships/hyperlink" Target="https://twitter.com/i/web/status/1091425447022395392" TargetMode="External"/><Relationship Id="rId1409" Type="http://schemas.openxmlformats.org/officeDocument/2006/relationships/hyperlink" Target="https://t.co/rsOkCZTQd4" TargetMode="External"/><Relationship Id="rId1616" Type="http://schemas.openxmlformats.org/officeDocument/2006/relationships/hyperlink" Target="http://pbs.twimg.com/profile_images/1066073672828559360/8YLOZjAe_normal.jpg" TargetMode="External"/><Relationship Id="rId1823" Type="http://schemas.openxmlformats.org/officeDocument/2006/relationships/hyperlink" Target="http://pbs.twimg.com/profile_images/781575736461262848/9ghev-gQ_normal.jpg" TargetMode="External"/><Relationship Id="rId197" Type="http://schemas.openxmlformats.org/officeDocument/2006/relationships/hyperlink" Target="https://twitter.com/clicjf/status/1091313562981675008" TargetMode="External"/><Relationship Id="rId2085" Type="http://schemas.openxmlformats.org/officeDocument/2006/relationships/hyperlink" Target="https://twitter.com/latourygermain" TargetMode="External"/><Relationship Id="rId264" Type="http://schemas.openxmlformats.org/officeDocument/2006/relationships/hyperlink" Target="https://twitter.com/" TargetMode="External"/><Relationship Id="rId471" Type="http://schemas.openxmlformats.org/officeDocument/2006/relationships/hyperlink" Target="https://twitter.com/" TargetMode="External"/><Relationship Id="rId2152" Type="http://schemas.openxmlformats.org/officeDocument/2006/relationships/hyperlink" Target="https://twitter.com/hervepommereau" TargetMode="External"/><Relationship Id="rId124" Type="http://schemas.openxmlformats.org/officeDocument/2006/relationships/hyperlink" Target="https://twitter.com/i/web/status/1091336904107323394" TargetMode="External"/><Relationship Id="rId569" Type="http://schemas.openxmlformats.org/officeDocument/2006/relationships/hyperlink" Target="https://twitter.com/" TargetMode="External"/><Relationship Id="rId776" Type="http://schemas.openxmlformats.org/officeDocument/2006/relationships/hyperlink" Target="https://twitter.com/" TargetMode="External"/><Relationship Id="rId983" Type="http://schemas.openxmlformats.org/officeDocument/2006/relationships/hyperlink" Target="https://twitter.com/" TargetMode="External"/><Relationship Id="rId1199" Type="http://schemas.openxmlformats.org/officeDocument/2006/relationships/hyperlink" Target="https://twitter.com/" TargetMode="External"/><Relationship Id="rId331" Type="http://schemas.openxmlformats.org/officeDocument/2006/relationships/hyperlink" Target="https://twitter.com/" TargetMode="External"/><Relationship Id="rId429" Type="http://schemas.openxmlformats.org/officeDocument/2006/relationships/hyperlink" Target="https://twitter.com/" TargetMode="External"/><Relationship Id="rId636" Type="http://schemas.openxmlformats.org/officeDocument/2006/relationships/hyperlink" Target="https://twitter.com/" TargetMode="External"/><Relationship Id="rId1059" Type="http://schemas.openxmlformats.org/officeDocument/2006/relationships/hyperlink" Target="https://twitter.com/" TargetMode="External"/><Relationship Id="rId1266" Type="http://schemas.openxmlformats.org/officeDocument/2006/relationships/hyperlink" Target="https://twitter.com/" TargetMode="External"/><Relationship Id="rId1473" Type="http://schemas.openxmlformats.org/officeDocument/2006/relationships/hyperlink" Target="http://pbs.twimg.com/profile_images/965895535923220480/IeBkHAAa_normal.jpg" TargetMode="External"/><Relationship Id="rId2012" Type="http://schemas.openxmlformats.org/officeDocument/2006/relationships/hyperlink" Target="https://twitter.com/nichoax" TargetMode="External"/><Relationship Id="rId843" Type="http://schemas.openxmlformats.org/officeDocument/2006/relationships/hyperlink" Target="https://twitter.com/" TargetMode="External"/><Relationship Id="rId1126" Type="http://schemas.openxmlformats.org/officeDocument/2006/relationships/hyperlink" Target="https://twitter.com/" TargetMode="External"/><Relationship Id="rId1680" Type="http://schemas.openxmlformats.org/officeDocument/2006/relationships/hyperlink" Target="http://pbs.twimg.com/profile_images/980790099054092289/nM6VofcI_normal.jpg" TargetMode="External"/><Relationship Id="rId1778" Type="http://schemas.openxmlformats.org/officeDocument/2006/relationships/hyperlink" Target="http://pbs.twimg.com/profile_images/669096929511407616/I29XmGVf_normal.jpg" TargetMode="External"/><Relationship Id="rId1985" Type="http://schemas.openxmlformats.org/officeDocument/2006/relationships/hyperlink" Target="https://twitter.com/pimuusu" TargetMode="External"/><Relationship Id="rId703" Type="http://schemas.openxmlformats.org/officeDocument/2006/relationships/hyperlink" Target="https://twitter.com/" TargetMode="External"/><Relationship Id="rId910" Type="http://schemas.openxmlformats.org/officeDocument/2006/relationships/hyperlink" Target="https://twitter.com/" TargetMode="External"/><Relationship Id="rId1333" Type="http://schemas.openxmlformats.org/officeDocument/2006/relationships/hyperlink" Target="https://twitter.com/" TargetMode="External"/><Relationship Id="rId1540" Type="http://schemas.openxmlformats.org/officeDocument/2006/relationships/hyperlink" Target="http://pbs.twimg.com/profile_images/833397010434777088/KhOnEglF_normal.jpg" TargetMode="External"/><Relationship Id="rId1638" Type="http://schemas.openxmlformats.org/officeDocument/2006/relationships/hyperlink" Target="http://pbs.twimg.com/profile_images/918440014924648448/Ggd23rng_normal.jpg" TargetMode="External"/><Relationship Id="rId1400" Type="http://schemas.openxmlformats.org/officeDocument/2006/relationships/hyperlink" Target="https://t.co/41Xa1wvoZL" TargetMode="External"/><Relationship Id="rId1845" Type="http://schemas.openxmlformats.org/officeDocument/2006/relationships/hyperlink" Target="http://pbs.twimg.com/profile_images/1093462374529552386/2ab-Yz6b_normal.jpg" TargetMode="External"/><Relationship Id="rId1705" Type="http://schemas.openxmlformats.org/officeDocument/2006/relationships/hyperlink" Target="http://pbs.twimg.com/profile_images/969941950009892864/3bud-Kzb_normal.jpg" TargetMode="External"/><Relationship Id="rId1912" Type="http://schemas.openxmlformats.org/officeDocument/2006/relationships/hyperlink" Target="https://twitter.com/hygienementale" TargetMode="External"/><Relationship Id="rId286" Type="http://schemas.openxmlformats.org/officeDocument/2006/relationships/hyperlink" Target="https://twitter.com/" TargetMode="External"/><Relationship Id="rId493" Type="http://schemas.openxmlformats.org/officeDocument/2006/relationships/hyperlink" Target="https://twitter.com/" TargetMode="External"/><Relationship Id="rId2174" Type="http://schemas.openxmlformats.org/officeDocument/2006/relationships/hyperlink" Target="https://twitter.com/vic_jules" TargetMode="External"/><Relationship Id="rId146" Type="http://schemas.openxmlformats.org/officeDocument/2006/relationships/hyperlink" Target="https://twitter.com/i/web/status/1091266335848480768" TargetMode="External"/><Relationship Id="rId353" Type="http://schemas.openxmlformats.org/officeDocument/2006/relationships/hyperlink" Target="https://twitter.com/" TargetMode="External"/><Relationship Id="rId560" Type="http://schemas.openxmlformats.org/officeDocument/2006/relationships/hyperlink" Target="https://twitter.com/" TargetMode="External"/><Relationship Id="rId798" Type="http://schemas.openxmlformats.org/officeDocument/2006/relationships/hyperlink" Target="https://twitter.com/" TargetMode="External"/><Relationship Id="rId1190" Type="http://schemas.openxmlformats.org/officeDocument/2006/relationships/hyperlink" Target="https://twitter.com/" TargetMode="External"/><Relationship Id="rId2034" Type="http://schemas.openxmlformats.org/officeDocument/2006/relationships/hyperlink" Target="https://twitter.com/christerak" TargetMode="External"/><Relationship Id="rId2241" Type="http://schemas.openxmlformats.org/officeDocument/2006/relationships/hyperlink" Target="https://twitter.com/huret_antoine" TargetMode="External"/><Relationship Id="rId213" Type="http://schemas.openxmlformats.org/officeDocument/2006/relationships/hyperlink" Target="https://twitter.com/" TargetMode="External"/><Relationship Id="rId420" Type="http://schemas.openxmlformats.org/officeDocument/2006/relationships/hyperlink" Target="https://twitter.com/" TargetMode="External"/><Relationship Id="rId658" Type="http://schemas.openxmlformats.org/officeDocument/2006/relationships/hyperlink" Target="https://twitter.com/" TargetMode="External"/><Relationship Id="rId865" Type="http://schemas.openxmlformats.org/officeDocument/2006/relationships/hyperlink" Target="https://twitter.com/" TargetMode="External"/><Relationship Id="rId1050" Type="http://schemas.openxmlformats.org/officeDocument/2006/relationships/hyperlink" Target="https://twitter.com/" TargetMode="External"/><Relationship Id="rId1288" Type="http://schemas.openxmlformats.org/officeDocument/2006/relationships/hyperlink" Target="https://twitter.com/" TargetMode="External"/><Relationship Id="rId1495" Type="http://schemas.openxmlformats.org/officeDocument/2006/relationships/hyperlink" Target="http://pbs.twimg.com/profile_images/607549932720037888/actS7zVh_normal.png" TargetMode="External"/><Relationship Id="rId2101" Type="http://schemas.openxmlformats.org/officeDocument/2006/relationships/hyperlink" Target="https://twitter.com/en" TargetMode="External"/><Relationship Id="rId518" Type="http://schemas.openxmlformats.org/officeDocument/2006/relationships/hyperlink" Target="https://twitter.com/" TargetMode="External"/><Relationship Id="rId725" Type="http://schemas.openxmlformats.org/officeDocument/2006/relationships/hyperlink" Target="https://twitter.com/" TargetMode="External"/><Relationship Id="rId932" Type="http://schemas.openxmlformats.org/officeDocument/2006/relationships/hyperlink" Target="https://twitter.com/" TargetMode="External"/><Relationship Id="rId1148" Type="http://schemas.openxmlformats.org/officeDocument/2006/relationships/hyperlink" Target="https://twitter.com/" TargetMode="External"/><Relationship Id="rId1355" Type="http://schemas.openxmlformats.org/officeDocument/2006/relationships/hyperlink" Target="https://t.co/HpWr4j7rZL" TargetMode="External"/><Relationship Id="rId1562" Type="http://schemas.openxmlformats.org/officeDocument/2006/relationships/hyperlink" Target="http://pbs.twimg.com/profile_images/1023624957295816704/sBpu1mp1_normal.jpg" TargetMode="External"/><Relationship Id="rId1008" Type="http://schemas.openxmlformats.org/officeDocument/2006/relationships/hyperlink" Target="https://twitter.com/" TargetMode="External"/><Relationship Id="rId1215" Type="http://schemas.openxmlformats.org/officeDocument/2006/relationships/hyperlink" Target="https://twitter.com/" TargetMode="External"/><Relationship Id="rId1422" Type="http://schemas.openxmlformats.org/officeDocument/2006/relationships/hyperlink" Target="http://t.co/pLGqSujBTn" TargetMode="External"/><Relationship Id="rId1867" Type="http://schemas.openxmlformats.org/officeDocument/2006/relationships/hyperlink" Target="https://twitter.com/eliselucet" TargetMode="External"/><Relationship Id="rId61" Type="http://schemas.openxmlformats.org/officeDocument/2006/relationships/hyperlink" Target="https://twitter.com/jl_reigne/status/1091776570694516736" TargetMode="External"/><Relationship Id="rId1727" Type="http://schemas.openxmlformats.org/officeDocument/2006/relationships/hyperlink" Target="http://pbs.twimg.com/profile_images/757960449543536640/8NYDXUHf_normal.jpg" TargetMode="External"/><Relationship Id="rId1934" Type="http://schemas.openxmlformats.org/officeDocument/2006/relationships/hyperlink" Target="https://twitter.com/matt_fdc" TargetMode="External"/><Relationship Id="rId19" Type="http://schemas.openxmlformats.org/officeDocument/2006/relationships/hyperlink" Target="https://twitter.com/podeus69/lists/les-bannies-de-foucart1/members" TargetMode="External"/><Relationship Id="rId2196" Type="http://schemas.openxmlformats.org/officeDocument/2006/relationships/hyperlink" Target="https://twitter.com/popimme" TargetMode="External"/><Relationship Id="rId168" Type="http://schemas.openxmlformats.org/officeDocument/2006/relationships/hyperlink" Target="https://twitter.com/podeus69/lists/les-bannies-de-foucart1/members" TargetMode="External"/><Relationship Id="rId375" Type="http://schemas.openxmlformats.org/officeDocument/2006/relationships/hyperlink" Target="https://twitter.com/" TargetMode="External"/><Relationship Id="rId582" Type="http://schemas.openxmlformats.org/officeDocument/2006/relationships/hyperlink" Target="https://twitter.com/" TargetMode="External"/><Relationship Id="rId2056" Type="http://schemas.openxmlformats.org/officeDocument/2006/relationships/hyperlink" Target="https://twitter.com/nicolasrobaux" TargetMode="External"/><Relationship Id="rId3" Type="http://schemas.openxmlformats.org/officeDocument/2006/relationships/hyperlink" Target="https://twitter.com/podeus69/lists/les-bannies-de-foucart1/members" TargetMode="External"/><Relationship Id="rId235" Type="http://schemas.openxmlformats.org/officeDocument/2006/relationships/hyperlink" Target="https://twitter.com/" TargetMode="External"/><Relationship Id="rId442" Type="http://schemas.openxmlformats.org/officeDocument/2006/relationships/hyperlink" Target="https://twitter.com/" TargetMode="External"/><Relationship Id="rId887" Type="http://schemas.openxmlformats.org/officeDocument/2006/relationships/hyperlink" Target="https://twitter.com/" TargetMode="External"/><Relationship Id="rId1072" Type="http://schemas.openxmlformats.org/officeDocument/2006/relationships/hyperlink" Target="https://twitter.com/" TargetMode="External"/><Relationship Id="rId2123" Type="http://schemas.openxmlformats.org/officeDocument/2006/relationships/hyperlink" Target="https://twitter.com/thymaos" TargetMode="External"/><Relationship Id="rId302" Type="http://schemas.openxmlformats.org/officeDocument/2006/relationships/hyperlink" Target="https://twitter.com/" TargetMode="External"/><Relationship Id="rId747" Type="http://schemas.openxmlformats.org/officeDocument/2006/relationships/hyperlink" Target="https://twitter.com/" TargetMode="External"/><Relationship Id="rId954" Type="http://schemas.openxmlformats.org/officeDocument/2006/relationships/hyperlink" Target="https://twitter.com/" TargetMode="External"/><Relationship Id="rId1377" Type="http://schemas.openxmlformats.org/officeDocument/2006/relationships/hyperlink" Target="https://t.co/SMBpy75wDf" TargetMode="External"/><Relationship Id="rId1584" Type="http://schemas.openxmlformats.org/officeDocument/2006/relationships/hyperlink" Target="http://pbs.twimg.com/profile_images/823691061612728321/ifFTfQB6_normal.jpg" TargetMode="External"/><Relationship Id="rId1791" Type="http://schemas.openxmlformats.org/officeDocument/2006/relationships/hyperlink" Target="http://pbs.twimg.com/profile_images/948148061926240257/jj6p3mrl_normal.jpg" TargetMode="External"/><Relationship Id="rId83" Type="http://schemas.openxmlformats.org/officeDocument/2006/relationships/hyperlink" Target="https://twitter.com/i/web/status/1093891028967440384" TargetMode="External"/><Relationship Id="rId607" Type="http://schemas.openxmlformats.org/officeDocument/2006/relationships/hyperlink" Target="https://twitter.com/" TargetMode="External"/><Relationship Id="rId814" Type="http://schemas.openxmlformats.org/officeDocument/2006/relationships/hyperlink" Target="https://twitter.com/" TargetMode="External"/><Relationship Id="rId1237" Type="http://schemas.openxmlformats.org/officeDocument/2006/relationships/hyperlink" Target="https://twitter.com/" TargetMode="External"/><Relationship Id="rId1444" Type="http://schemas.openxmlformats.org/officeDocument/2006/relationships/hyperlink" Target="https://t.co/f05WIzldd0" TargetMode="External"/><Relationship Id="rId1651" Type="http://schemas.openxmlformats.org/officeDocument/2006/relationships/hyperlink" Target="http://pbs.twimg.com/profile_images/1049432721100038144/oMRUWW2U_normal.jpg" TargetMode="External"/><Relationship Id="rId1889" Type="http://schemas.openxmlformats.org/officeDocument/2006/relationships/hyperlink" Target="https://twitter.com/lemondefr" TargetMode="External"/><Relationship Id="rId1304" Type="http://schemas.openxmlformats.org/officeDocument/2006/relationships/hyperlink" Target="https://twitter.com/" TargetMode="External"/><Relationship Id="rId1511" Type="http://schemas.openxmlformats.org/officeDocument/2006/relationships/hyperlink" Target="http://pbs.twimg.com/profile_images/378800000094809693/2873282b0a4455ca5690bf7ffe76a4cd_normal.jpeg" TargetMode="External"/><Relationship Id="rId1749" Type="http://schemas.openxmlformats.org/officeDocument/2006/relationships/hyperlink" Target="http://pbs.twimg.com/profile_images/695850223080439808/4STOhUre_normal.jpg" TargetMode="External"/><Relationship Id="rId1956" Type="http://schemas.openxmlformats.org/officeDocument/2006/relationships/hyperlink" Target="https://twitter.com/pat2816" TargetMode="External"/><Relationship Id="rId1609" Type="http://schemas.openxmlformats.org/officeDocument/2006/relationships/hyperlink" Target="http://pbs.twimg.com/profile_images/684004452764921856/UHsu5CR3_normal.jpg" TargetMode="External"/><Relationship Id="rId1816" Type="http://schemas.openxmlformats.org/officeDocument/2006/relationships/hyperlink" Target="http://pbs.twimg.com/profile_images/531732285511720960/XyHEHl3k_normal.jpeg" TargetMode="External"/><Relationship Id="rId10" Type="http://schemas.openxmlformats.org/officeDocument/2006/relationships/hyperlink" Target="https://twitter.com/qffwffq/status/1089267308332306432" TargetMode="External"/><Relationship Id="rId397" Type="http://schemas.openxmlformats.org/officeDocument/2006/relationships/hyperlink" Target="https://twitter.com/" TargetMode="External"/><Relationship Id="rId2078" Type="http://schemas.openxmlformats.org/officeDocument/2006/relationships/hyperlink" Target="https://twitter.com/zavie" TargetMode="External"/><Relationship Id="rId257" Type="http://schemas.openxmlformats.org/officeDocument/2006/relationships/hyperlink" Target="https://twitter.com/" TargetMode="External"/><Relationship Id="rId464" Type="http://schemas.openxmlformats.org/officeDocument/2006/relationships/hyperlink" Target="https://twitter.com/" TargetMode="External"/><Relationship Id="rId1094" Type="http://schemas.openxmlformats.org/officeDocument/2006/relationships/hyperlink" Target="https://twitter.com/" TargetMode="External"/><Relationship Id="rId2145" Type="http://schemas.openxmlformats.org/officeDocument/2006/relationships/hyperlink" Target="https://twitter.com/vzufferey" TargetMode="External"/><Relationship Id="rId117" Type="http://schemas.openxmlformats.org/officeDocument/2006/relationships/hyperlink" Target="https://twitter.com/i/web/status/1091266323034836992" TargetMode="External"/><Relationship Id="rId671" Type="http://schemas.openxmlformats.org/officeDocument/2006/relationships/hyperlink" Target="https://twitter.com/" TargetMode="External"/><Relationship Id="rId769" Type="http://schemas.openxmlformats.org/officeDocument/2006/relationships/hyperlink" Target="https://twitter.com/" TargetMode="External"/><Relationship Id="rId976" Type="http://schemas.openxmlformats.org/officeDocument/2006/relationships/hyperlink" Target="https://twitter.com/" TargetMode="External"/><Relationship Id="rId1399" Type="http://schemas.openxmlformats.org/officeDocument/2006/relationships/hyperlink" Target="https://t.co/ZJfLfNMOWd" TargetMode="External"/><Relationship Id="rId324" Type="http://schemas.openxmlformats.org/officeDocument/2006/relationships/hyperlink" Target="https://twitter.com/" TargetMode="External"/><Relationship Id="rId531" Type="http://schemas.openxmlformats.org/officeDocument/2006/relationships/hyperlink" Target="https://twitter.com/" TargetMode="External"/><Relationship Id="rId629" Type="http://schemas.openxmlformats.org/officeDocument/2006/relationships/hyperlink" Target="https://twitter.com/" TargetMode="External"/><Relationship Id="rId1161" Type="http://schemas.openxmlformats.org/officeDocument/2006/relationships/hyperlink" Target="https://twitter.com/" TargetMode="External"/><Relationship Id="rId1259" Type="http://schemas.openxmlformats.org/officeDocument/2006/relationships/hyperlink" Target="https://twitter.com/" TargetMode="External"/><Relationship Id="rId1466" Type="http://schemas.openxmlformats.org/officeDocument/2006/relationships/hyperlink" Target="https://t.co/i4ZApGkSLD" TargetMode="External"/><Relationship Id="rId2005" Type="http://schemas.openxmlformats.org/officeDocument/2006/relationships/hyperlink" Target="https://twitter.com/gillesbeltra" TargetMode="External"/><Relationship Id="rId2212" Type="http://schemas.openxmlformats.org/officeDocument/2006/relationships/hyperlink" Target="https://twitter.com/rominnikel" TargetMode="External"/><Relationship Id="rId836" Type="http://schemas.openxmlformats.org/officeDocument/2006/relationships/hyperlink" Target="https://twitter.com/" TargetMode="External"/><Relationship Id="rId1021" Type="http://schemas.openxmlformats.org/officeDocument/2006/relationships/hyperlink" Target="https://twitter.com/" TargetMode="External"/><Relationship Id="rId1119" Type="http://schemas.openxmlformats.org/officeDocument/2006/relationships/hyperlink" Target="https://twitter.com/" TargetMode="External"/><Relationship Id="rId1673" Type="http://schemas.openxmlformats.org/officeDocument/2006/relationships/hyperlink" Target="http://pbs.twimg.com/profile_images/669076464365604864/2QSFO_hL_normal.jpg" TargetMode="External"/><Relationship Id="rId1880" Type="http://schemas.openxmlformats.org/officeDocument/2006/relationships/hyperlink" Target="https://twitter.com/evidencebbh" TargetMode="External"/><Relationship Id="rId1978" Type="http://schemas.openxmlformats.org/officeDocument/2006/relationships/hyperlink" Target="https://twitter.com/gigiotef1" TargetMode="External"/><Relationship Id="rId903" Type="http://schemas.openxmlformats.org/officeDocument/2006/relationships/hyperlink" Target="https://twitter.com/" TargetMode="External"/><Relationship Id="rId1326" Type="http://schemas.openxmlformats.org/officeDocument/2006/relationships/hyperlink" Target="https://twitter.com/" TargetMode="External"/><Relationship Id="rId1533" Type="http://schemas.openxmlformats.org/officeDocument/2006/relationships/hyperlink" Target="http://pbs.twimg.com/profile_images/767470515481116672/ew8rZLIt_normal.jpg" TargetMode="External"/><Relationship Id="rId1740" Type="http://schemas.openxmlformats.org/officeDocument/2006/relationships/hyperlink" Target="http://pbs.twimg.com/profile_images/543009603051479040/ENn-I1eb_normal.jpeg" TargetMode="External"/><Relationship Id="rId32" Type="http://schemas.openxmlformats.org/officeDocument/2006/relationships/hyperlink" Target="https://twitter.com/i/web/status/1091395082438230016" TargetMode="External"/><Relationship Id="rId1600" Type="http://schemas.openxmlformats.org/officeDocument/2006/relationships/hyperlink" Target="http://pbs.twimg.com/profile_images/914363731538317313/OLdyA_YU_normal.jpg" TargetMode="External"/><Relationship Id="rId1838" Type="http://schemas.openxmlformats.org/officeDocument/2006/relationships/hyperlink" Target="http://pbs.twimg.com/profile_images/1019217498233868289/FK8oOtuS_normal.jpg" TargetMode="External"/><Relationship Id="rId181" Type="http://schemas.openxmlformats.org/officeDocument/2006/relationships/hyperlink" Target="https://twitter.com/i/web/status/1090526265482899458" TargetMode="External"/><Relationship Id="rId1905" Type="http://schemas.openxmlformats.org/officeDocument/2006/relationships/hyperlink" Target="https://twitter.com/ascl_pios" TargetMode="External"/><Relationship Id="rId279" Type="http://schemas.openxmlformats.org/officeDocument/2006/relationships/hyperlink" Target="https://twitter.com/" TargetMode="External"/><Relationship Id="rId486" Type="http://schemas.openxmlformats.org/officeDocument/2006/relationships/hyperlink" Target="https://twitter.com/" TargetMode="External"/><Relationship Id="rId693" Type="http://schemas.openxmlformats.org/officeDocument/2006/relationships/hyperlink" Target="https://twitter.com/" TargetMode="External"/><Relationship Id="rId2167" Type="http://schemas.openxmlformats.org/officeDocument/2006/relationships/hyperlink" Target="https://twitter.com/she534" TargetMode="External"/><Relationship Id="rId139" Type="http://schemas.openxmlformats.org/officeDocument/2006/relationships/hyperlink" Target="https://twitter.com/i/web/status/1090535079720484864" TargetMode="External"/><Relationship Id="rId346" Type="http://schemas.openxmlformats.org/officeDocument/2006/relationships/hyperlink" Target="https://twitter.com/" TargetMode="External"/><Relationship Id="rId553" Type="http://schemas.openxmlformats.org/officeDocument/2006/relationships/hyperlink" Target="https://twitter.com/" TargetMode="External"/><Relationship Id="rId760" Type="http://schemas.openxmlformats.org/officeDocument/2006/relationships/hyperlink" Target="https://twitter.com/" TargetMode="External"/><Relationship Id="rId998" Type="http://schemas.openxmlformats.org/officeDocument/2006/relationships/hyperlink" Target="https://twitter.com/" TargetMode="External"/><Relationship Id="rId1183" Type="http://schemas.openxmlformats.org/officeDocument/2006/relationships/hyperlink" Target="https://twitter.com/" TargetMode="External"/><Relationship Id="rId1390" Type="http://schemas.openxmlformats.org/officeDocument/2006/relationships/hyperlink" Target="https://t.co/mahGf21hDN" TargetMode="External"/><Relationship Id="rId2027" Type="http://schemas.openxmlformats.org/officeDocument/2006/relationships/hyperlink" Target="https://twitter.com/thibaud_jobert" TargetMode="External"/><Relationship Id="rId2234" Type="http://schemas.openxmlformats.org/officeDocument/2006/relationships/hyperlink" Target="https://twitter.com/legallsophie" TargetMode="External"/><Relationship Id="rId206" Type="http://schemas.openxmlformats.org/officeDocument/2006/relationships/hyperlink" Target="https://twitter.com/" TargetMode="External"/><Relationship Id="rId413" Type="http://schemas.openxmlformats.org/officeDocument/2006/relationships/hyperlink" Target="https://twitter.com/" TargetMode="External"/><Relationship Id="rId858" Type="http://schemas.openxmlformats.org/officeDocument/2006/relationships/hyperlink" Target="https://twitter.com/" TargetMode="External"/><Relationship Id="rId1043" Type="http://schemas.openxmlformats.org/officeDocument/2006/relationships/hyperlink" Target="https://twitter.com/" TargetMode="External"/><Relationship Id="rId1488" Type="http://schemas.openxmlformats.org/officeDocument/2006/relationships/hyperlink" Target="http://pbs.twimg.com/profile_images/1031096571562274816/d7m3oDwN_normal.jpg" TargetMode="External"/><Relationship Id="rId1695" Type="http://schemas.openxmlformats.org/officeDocument/2006/relationships/hyperlink" Target="http://pbs.twimg.com/profile_images/1072013117478051840/XL0DFpI4_normal.jpg" TargetMode="External"/><Relationship Id="rId620" Type="http://schemas.openxmlformats.org/officeDocument/2006/relationships/hyperlink" Target="https://twitter.com/" TargetMode="External"/><Relationship Id="rId718" Type="http://schemas.openxmlformats.org/officeDocument/2006/relationships/hyperlink" Target="https://twitter.com/" TargetMode="External"/><Relationship Id="rId925" Type="http://schemas.openxmlformats.org/officeDocument/2006/relationships/hyperlink" Target="https://twitter.com/" TargetMode="External"/><Relationship Id="rId1250" Type="http://schemas.openxmlformats.org/officeDocument/2006/relationships/hyperlink" Target="https://twitter.com/" TargetMode="External"/><Relationship Id="rId1348" Type="http://schemas.openxmlformats.org/officeDocument/2006/relationships/hyperlink" Target="https://t.co/z0NVSRtlCC" TargetMode="External"/><Relationship Id="rId1555" Type="http://schemas.openxmlformats.org/officeDocument/2006/relationships/hyperlink" Target="http://pbs.twimg.com/profile_images/1436653770/image_normal.jpg" TargetMode="External"/><Relationship Id="rId1762" Type="http://schemas.openxmlformats.org/officeDocument/2006/relationships/hyperlink" Target="http://pbs.twimg.com/profile_images/1041338321602072581/cW6KfFq-_normal.jpg" TargetMode="External"/><Relationship Id="rId1110" Type="http://schemas.openxmlformats.org/officeDocument/2006/relationships/hyperlink" Target="https://twitter.com/" TargetMode="External"/><Relationship Id="rId1208" Type="http://schemas.openxmlformats.org/officeDocument/2006/relationships/hyperlink" Target="https://twitter.com/" TargetMode="External"/><Relationship Id="rId1415" Type="http://schemas.openxmlformats.org/officeDocument/2006/relationships/hyperlink" Target="http://t.co/tDoETSyNG5" TargetMode="External"/><Relationship Id="rId54" Type="http://schemas.openxmlformats.org/officeDocument/2006/relationships/hyperlink" Target="https://twitter.com/i/web/status/1091972149320052736" TargetMode="External"/><Relationship Id="rId1622" Type="http://schemas.openxmlformats.org/officeDocument/2006/relationships/hyperlink" Target="http://pbs.twimg.com/profile_images/690207775327150082/x4l_M0GD_normal.jpg" TargetMode="External"/><Relationship Id="rId1927" Type="http://schemas.openxmlformats.org/officeDocument/2006/relationships/hyperlink" Target="https://twitter.com/jm_ferrier" TargetMode="External"/><Relationship Id="rId2091" Type="http://schemas.openxmlformats.org/officeDocument/2006/relationships/hyperlink" Target="https://twitter.com/lescendres" TargetMode="External"/><Relationship Id="rId2189" Type="http://schemas.openxmlformats.org/officeDocument/2006/relationships/hyperlink" Target="https://twitter.com/mdups" TargetMode="External"/><Relationship Id="rId270" Type="http://schemas.openxmlformats.org/officeDocument/2006/relationships/hyperlink" Target="https://twitter.com/" TargetMode="External"/><Relationship Id="rId130" Type="http://schemas.openxmlformats.org/officeDocument/2006/relationships/hyperlink" Target="https://twitter.com/i/web/status/1090610229019058178" TargetMode="External"/><Relationship Id="rId368" Type="http://schemas.openxmlformats.org/officeDocument/2006/relationships/hyperlink" Target="https://twitter.com/" TargetMode="External"/><Relationship Id="rId575" Type="http://schemas.openxmlformats.org/officeDocument/2006/relationships/hyperlink" Target="https://twitter.com/" TargetMode="External"/><Relationship Id="rId782" Type="http://schemas.openxmlformats.org/officeDocument/2006/relationships/hyperlink" Target="https://twitter.com/" TargetMode="External"/><Relationship Id="rId2049" Type="http://schemas.openxmlformats.org/officeDocument/2006/relationships/hyperlink" Target="https://twitter.com/jeanpaul75" TargetMode="External"/><Relationship Id="rId228" Type="http://schemas.openxmlformats.org/officeDocument/2006/relationships/hyperlink" Target="https://twitter.com/" TargetMode="External"/><Relationship Id="rId435" Type="http://schemas.openxmlformats.org/officeDocument/2006/relationships/hyperlink" Target="https://twitter.com/" TargetMode="External"/><Relationship Id="rId642" Type="http://schemas.openxmlformats.org/officeDocument/2006/relationships/hyperlink" Target="https://twitter.com/" TargetMode="External"/><Relationship Id="rId1065" Type="http://schemas.openxmlformats.org/officeDocument/2006/relationships/hyperlink" Target="https://twitter.com/" TargetMode="External"/><Relationship Id="rId1272" Type="http://schemas.openxmlformats.org/officeDocument/2006/relationships/hyperlink" Target="https://twitter.com/" TargetMode="External"/><Relationship Id="rId2116" Type="http://schemas.openxmlformats.org/officeDocument/2006/relationships/hyperlink" Target="https://twitter.com/fragren36" TargetMode="External"/><Relationship Id="rId502" Type="http://schemas.openxmlformats.org/officeDocument/2006/relationships/hyperlink" Target="https://twitter.com/" TargetMode="External"/><Relationship Id="rId947" Type="http://schemas.openxmlformats.org/officeDocument/2006/relationships/hyperlink" Target="https://twitter.com/" TargetMode="External"/><Relationship Id="rId1132" Type="http://schemas.openxmlformats.org/officeDocument/2006/relationships/hyperlink" Target="https://twitter.com/" TargetMode="External"/><Relationship Id="rId1577" Type="http://schemas.openxmlformats.org/officeDocument/2006/relationships/hyperlink" Target="http://pbs.twimg.com/profile_images/968718686302457858/52si8RfV_normal.jpg" TargetMode="External"/><Relationship Id="rId1784" Type="http://schemas.openxmlformats.org/officeDocument/2006/relationships/hyperlink" Target="http://pbs.twimg.com/profile_images/567260416699404288/7BNUOfEi_normal.jpeg" TargetMode="External"/><Relationship Id="rId1991" Type="http://schemas.openxmlformats.org/officeDocument/2006/relationships/hyperlink" Target="https://twitter.com/xlouchet" TargetMode="External"/><Relationship Id="rId76" Type="http://schemas.openxmlformats.org/officeDocument/2006/relationships/hyperlink" Target="https://twitter.com/i/web/status/1093165596009775105" TargetMode="External"/><Relationship Id="rId807" Type="http://schemas.openxmlformats.org/officeDocument/2006/relationships/hyperlink" Target="https://twitter.com/" TargetMode="External"/><Relationship Id="rId1437" Type="http://schemas.openxmlformats.org/officeDocument/2006/relationships/hyperlink" Target="https://t.co/7Ct2VXMx64" TargetMode="External"/><Relationship Id="rId1644" Type="http://schemas.openxmlformats.org/officeDocument/2006/relationships/hyperlink" Target="http://pbs.twimg.com/profile_images/1024388241783496705/eqOtxKGJ_normal.jpg" TargetMode="External"/><Relationship Id="rId1851" Type="http://schemas.openxmlformats.org/officeDocument/2006/relationships/hyperlink" Target="http://pbs.twimg.com/profile_images/803875370760073217/tfAv4dep_normal.jpg" TargetMode="External"/><Relationship Id="rId1504" Type="http://schemas.openxmlformats.org/officeDocument/2006/relationships/hyperlink" Target="http://pbs.twimg.com/profile_images/929381111607844865/Y6xyXojM_normal.jpg" TargetMode="External"/><Relationship Id="rId1711" Type="http://schemas.openxmlformats.org/officeDocument/2006/relationships/hyperlink" Target="http://pbs.twimg.com/profile_images/1037823795766194176/vR4gXQFY_normal.jpg" TargetMode="External"/><Relationship Id="rId1949" Type="http://schemas.openxmlformats.org/officeDocument/2006/relationships/hyperlink" Target="https://twitter.com/clement444yves" TargetMode="External"/><Relationship Id="rId292" Type="http://schemas.openxmlformats.org/officeDocument/2006/relationships/hyperlink" Target="https://twitter.com/" TargetMode="External"/><Relationship Id="rId1809" Type="http://schemas.openxmlformats.org/officeDocument/2006/relationships/hyperlink" Target="http://pbs.twimg.com/profile_images/1136658134/king_gambrinus_qj2d_normal.jpg" TargetMode="External"/><Relationship Id="rId597" Type="http://schemas.openxmlformats.org/officeDocument/2006/relationships/hyperlink" Target="https://twitter.com/" TargetMode="External"/><Relationship Id="rId2180" Type="http://schemas.openxmlformats.org/officeDocument/2006/relationships/hyperlink" Target="https://twitter.com/d0ctb" TargetMode="External"/><Relationship Id="rId152" Type="http://schemas.openxmlformats.org/officeDocument/2006/relationships/hyperlink" Target="https://twitter.com/clicjf/status/1091313562981675008" TargetMode="External"/><Relationship Id="rId457" Type="http://schemas.openxmlformats.org/officeDocument/2006/relationships/hyperlink" Target="https://twitter.com/" TargetMode="External"/><Relationship Id="rId1087" Type="http://schemas.openxmlformats.org/officeDocument/2006/relationships/hyperlink" Target="https://twitter.com/" TargetMode="External"/><Relationship Id="rId1294" Type="http://schemas.openxmlformats.org/officeDocument/2006/relationships/hyperlink" Target="https://twitter.com/" TargetMode="External"/><Relationship Id="rId2040" Type="http://schemas.openxmlformats.org/officeDocument/2006/relationships/hyperlink" Target="https://twitter.com/yvectx" TargetMode="External"/><Relationship Id="rId2138" Type="http://schemas.openxmlformats.org/officeDocument/2006/relationships/hyperlink" Target="https://twitter.com/aliziakaline" TargetMode="External"/><Relationship Id="rId664" Type="http://schemas.openxmlformats.org/officeDocument/2006/relationships/hyperlink" Target="https://twitter.com/" TargetMode="External"/><Relationship Id="rId871" Type="http://schemas.openxmlformats.org/officeDocument/2006/relationships/hyperlink" Target="https://twitter.com/" TargetMode="External"/><Relationship Id="rId969" Type="http://schemas.openxmlformats.org/officeDocument/2006/relationships/hyperlink" Target="https://twitter.com/" TargetMode="External"/><Relationship Id="rId1599" Type="http://schemas.openxmlformats.org/officeDocument/2006/relationships/hyperlink" Target="http://pbs.twimg.com/profile_images/1049657687036825602/Ue4br9t8_normal.jpg" TargetMode="External"/><Relationship Id="rId317" Type="http://schemas.openxmlformats.org/officeDocument/2006/relationships/hyperlink" Target="https://twitter.com/" TargetMode="External"/><Relationship Id="rId524" Type="http://schemas.openxmlformats.org/officeDocument/2006/relationships/hyperlink" Target="https://twitter.com/" TargetMode="External"/><Relationship Id="rId731" Type="http://schemas.openxmlformats.org/officeDocument/2006/relationships/hyperlink" Target="https://twitter.com/" TargetMode="External"/><Relationship Id="rId1154" Type="http://schemas.openxmlformats.org/officeDocument/2006/relationships/hyperlink" Target="https://twitter.com/" TargetMode="External"/><Relationship Id="rId1361" Type="http://schemas.openxmlformats.org/officeDocument/2006/relationships/hyperlink" Target="https://t.co/s3qlgsU7ah" TargetMode="External"/><Relationship Id="rId1459" Type="http://schemas.openxmlformats.org/officeDocument/2006/relationships/hyperlink" Target="https://t.co/0Mi3SyLhZr" TargetMode="External"/><Relationship Id="rId2205" Type="http://schemas.openxmlformats.org/officeDocument/2006/relationships/hyperlink" Target="https://twitter.com/durocyann" TargetMode="External"/><Relationship Id="rId98" Type="http://schemas.openxmlformats.org/officeDocument/2006/relationships/hyperlink" Target="https://twitter.com/i/web/status/1091117816969859072" TargetMode="External"/><Relationship Id="rId829" Type="http://schemas.openxmlformats.org/officeDocument/2006/relationships/hyperlink" Target="https://twitter.com/" TargetMode="External"/><Relationship Id="rId1014" Type="http://schemas.openxmlformats.org/officeDocument/2006/relationships/hyperlink" Target="https://twitter.com/" TargetMode="External"/><Relationship Id="rId1221" Type="http://schemas.openxmlformats.org/officeDocument/2006/relationships/hyperlink" Target="https://twitter.com/" TargetMode="External"/><Relationship Id="rId1666" Type="http://schemas.openxmlformats.org/officeDocument/2006/relationships/hyperlink" Target="http://pbs.twimg.com/profile_images/960206396410204160/FawUl8jT_normal.jpg" TargetMode="External"/><Relationship Id="rId1873" Type="http://schemas.openxmlformats.org/officeDocument/2006/relationships/hyperlink" Target="https://twitter.com/jbvioix" TargetMode="External"/><Relationship Id="rId1319" Type="http://schemas.openxmlformats.org/officeDocument/2006/relationships/hyperlink" Target="https://twitter.com/" TargetMode="External"/><Relationship Id="rId1526" Type="http://schemas.openxmlformats.org/officeDocument/2006/relationships/hyperlink" Target="http://pbs.twimg.com/profile_images/532102224218820608/8I5MC0de_normal.jpeg" TargetMode="External"/><Relationship Id="rId1733" Type="http://schemas.openxmlformats.org/officeDocument/2006/relationships/hyperlink" Target="http://pbs.twimg.com/profile_images/378800000638531375/f279340eb389d840a78da7f7b7599688_normal.png" TargetMode="External"/><Relationship Id="rId1940" Type="http://schemas.openxmlformats.org/officeDocument/2006/relationships/hyperlink" Target="https://twitter.com/bdherouville" TargetMode="External"/><Relationship Id="rId25" Type="http://schemas.openxmlformats.org/officeDocument/2006/relationships/hyperlink" Target="https://twitter.com/clicjf/status/1091313562981675008" TargetMode="External"/><Relationship Id="rId1800" Type="http://schemas.openxmlformats.org/officeDocument/2006/relationships/hyperlink" Target="http://pbs.twimg.com/profile_images/943096676218212352/ZGwF5bdI_normal.jpg" TargetMode="External"/><Relationship Id="rId174" Type="http://schemas.openxmlformats.org/officeDocument/2006/relationships/hyperlink" Target="https://twitter.com/i/web/status/1091313343552520192" TargetMode="External"/><Relationship Id="rId381" Type="http://schemas.openxmlformats.org/officeDocument/2006/relationships/hyperlink" Target="https://twitter.com/" TargetMode="External"/><Relationship Id="rId2062" Type="http://schemas.openxmlformats.org/officeDocument/2006/relationships/hyperlink" Target="https://twitter.com/dassa_ju" TargetMode="External"/><Relationship Id="rId241" Type="http://schemas.openxmlformats.org/officeDocument/2006/relationships/hyperlink" Target="https://twitter.com/" TargetMode="External"/><Relationship Id="rId479" Type="http://schemas.openxmlformats.org/officeDocument/2006/relationships/hyperlink" Target="https://twitter.com/" TargetMode="External"/><Relationship Id="rId686" Type="http://schemas.openxmlformats.org/officeDocument/2006/relationships/hyperlink" Target="https://twitter.com/" TargetMode="External"/><Relationship Id="rId893" Type="http://schemas.openxmlformats.org/officeDocument/2006/relationships/hyperlink" Target="https://twitter.com/" TargetMode="External"/><Relationship Id="rId339" Type="http://schemas.openxmlformats.org/officeDocument/2006/relationships/hyperlink" Target="https://twitter.com/" TargetMode="External"/><Relationship Id="rId546" Type="http://schemas.openxmlformats.org/officeDocument/2006/relationships/hyperlink" Target="https://twitter.com/" TargetMode="External"/><Relationship Id="rId753" Type="http://schemas.openxmlformats.org/officeDocument/2006/relationships/hyperlink" Target="https://twitter.com/" TargetMode="External"/><Relationship Id="rId1176" Type="http://schemas.openxmlformats.org/officeDocument/2006/relationships/hyperlink" Target="https://twitter.com/" TargetMode="External"/><Relationship Id="rId1383" Type="http://schemas.openxmlformats.org/officeDocument/2006/relationships/hyperlink" Target="https://t.co/WFVHoZy8lU" TargetMode="External"/><Relationship Id="rId2227" Type="http://schemas.openxmlformats.org/officeDocument/2006/relationships/hyperlink" Target="https://twitter.com/vaevix" TargetMode="External"/><Relationship Id="rId101" Type="http://schemas.openxmlformats.org/officeDocument/2006/relationships/hyperlink" Target="https://twitter.com/i/web/status/1091117816969859072" TargetMode="External"/><Relationship Id="rId406" Type="http://schemas.openxmlformats.org/officeDocument/2006/relationships/hyperlink" Target="https://twitter.com/" TargetMode="External"/><Relationship Id="rId960" Type="http://schemas.openxmlformats.org/officeDocument/2006/relationships/hyperlink" Target="https://twitter.com/" TargetMode="External"/><Relationship Id="rId1036" Type="http://schemas.openxmlformats.org/officeDocument/2006/relationships/hyperlink" Target="https://twitter.com/" TargetMode="External"/><Relationship Id="rId1243" Type="http://schemas.openxmlformats.org/officeDocument/2006/relationships/hyperlink" Target="https://twitter.com/" TargetMode="External"/><Relationship Id="rId1590" Type="http://schemas.openxmlformats.org/officeDocument/2006/relationships/hyperlink" Target="http://pbs.twimg.com/profile_images/928307328994234370/Viftw3nt_normal.jpg" TargetMode="External"/><Relationship Id="rId1688" Type="http://schemas.openxmlformats.org/officeDocument/2006/relationships/hyperlink" Target="http://pbs.twimg.com/profile_images/286702949/avatarose80w_normal.jpg" TargetMode="External"/><Relationship Id="rId1895" Type="http://schemas.openxmlformats.org/officeDocument/2006/relationships/hyperlink" Target="https://twitter.com/alerteenvironne" TargetMode="External"/><Relationship Id="rId613" Type="http://schemas.openxmlformats.org/officeDocument/2006/relationships/hyperlink" Target="https://twitter.com/" TargetMode="External"/><Relationship Id="rId820" Type="http://schemas.openxmlformats.org/officeDocument/2006/relationships/hyperlink" Target="https://twitter.com/" TargetMode="External"/><Relationship Id="rId918" Type="http://schemas.openxmlformats.org/officeDocument/2006/relationships/hyperlink" Target="https://twitter.com/" TargetMode="External"/><Relationship Id="rId1450" Type="http://schemas.openxmlformats.org/officeDocument/2006/relationships/hyperlink" Target="https://t.co/85mJ5g4rhv" TargetMode="External"/><Relationship Id="rId1548" Type="http://schemas.openxmlformats.org/officeDocument/2006/relationships/hyperlink" Target="http://pbs.twimg.com/profile_images/861286039113125888/VJZ3KPBX_normal.jpg" TargetMode="External"/><Relationship Id="rId1755" Type="http://schemas.openxmlformats.org/officeDocument/2006/relationships/hyperlink" Target="http://abs.twimg.com/sticky/default_profile_images/default_profile_normal.png" TargetMode="External"/><Relationship Id="rId1103" Type="http://schemas.openxmlformats.org/officeDocument/2006/relationships/hyperlink" Target="https://twitter.com/" TargetMode="External"/><Relationship Id="rId1310" Type="http://schemas.openxmlformats.org/officeDocument/2006/relationships/hyperlink" Target="https://twitter.com/" TargetMode="External"/><Relationship Id="rId1408" Type="http://schemas.openxmlformats.org/officeDocument/2006/relationships/hyperlink" Target="https://t.co/wV0lw2npZy" TargetMode="External"/><Relationship Id="rId1962" Type="http://schemas.openxmlformats.org/officeDocument/2006/relationships/hyperlink" Target="https://twitter.com/jeanmichelcatin" TargetMode="External"/><Relationship Id="rId47" Type="http://schemas.openxmlformats.org/officeDocument/2006/relationships/hyperlink" Target="https://twitter.com/i/web/status/1091279738340020224" TargetMode="External"/><Relationship Id="rId1615" Type="http://schemas.openxmlformats.org/officeDocument/2006/relationships/hyperlink" Target="http://pbs.twimg.com/profile_images/692043683433177089/n0TTmYwp_normal.jpg" TargetMode="External"/><Relationship Id="rId1822" Type="http://schemas.openxmlformats.org/officeDocument/2006/relationships/hyperlink" Target="http://abs.twimg.com/sticky/default_profile_images/default_profile_normal.png" TargetMode="External"/><Relationship Id="rId196" Type="http://schemas.openxmlformats.org/officeDocument/2006/relationships/hyperlink" Target="https://twitter.com/i/web/status/1091359247185653760" TargetMode="External"/><Relationship Id="rId2084" Type="http://schemas.openxmlformats.org/officeDocument/2006/relationships/hyperlink" Target="https://twitter.com/timeo_danaos" TargetMode="External"/><Relationship Id="rId263" Type="http://schemas.openxmlformats.org/officeDocument/2006/relationships/hyperlink" Target="https://twitter.com/" TargetMode="External"/><Relationship Id="rId470" Type="http://schemas.openxmlformats.org/officeDocument/2006/relationships/hyperlink" Target="https://twitter.com/" TargetMode="External"/><Relationship Id="rId2151" Type="http://schemas.openxmlformats.org/officeDocument/2006/relationships/hyperlink" Target="https://twitter.com/champodr" TargetMode="External"/><Relationship Id="rId123" Type="http://schemas.openxmlformats.org/officeDocument/2006/relationships/hyperlink" Target="https://twitter.com/GeWoessner/status/1090746712677847044" TargetMode="External"/><Relationship Id="rId330" Type="http://schemas.openxmlformats.org/officeDocument/2006/relationships/hyperlink" Target="https://twitter.com/" TargetMode="External"/><Relationship Id="rId568" Type="http://schemas.openxmlformats.org/officeDocument/2006/relationships/hyperlink" Target="https://twitter.com/" TargetMode="External"/><Relationship Id="rId775" Type="http://schemas.openxmlformats.org/officeDocument/2006/relationships/hyperlink" Target="https://twitter.com/" TargetMode="External"/><Relationship Id="rId982" Type="http://schemas.openxmlformats.org/officeDocument/2006/relationships/hyperlink" Target="https://twitter.com/" TargetMode="External"/><Relationship Id="rId1198" Type="http://schemas.openxmlformats.org/officeDocument/2006/relationships/hyperlink" Target="https://twitter.com/" TargetMode="External"/><Relationship Id="rId2011" Type="http://schemas.openxmlformats.org/officeDocument/2006/relationships/hyperlink" Target="https://twitter.com/doudoche" TargetMode="External"/><Relationship Id="rId2249" Type="http://schemas.openxmlformats.org/officeDocument/2006/relationships/hyperlink" Target="https://twitter.com/serge_vernet" TargetMode="External"/><Relationship Id="rId428" Type="http://schemas.openxmlformats.org/officeDocument/2006/relationships/hyperlink" Target="https://twitter.com/" TargetMode="External"/><Relationship Id="rId635" Type="http://schemas.openxmlformats.org/officeDocument/2006/relationships/hyperlink" Target="https://twitter.com/" TargetMode="External"/><Relationship Id="rId842" Type="http://schemas.openxmlformats.org/officeDocument/2006/relationships/hyperlink" Target="https://twitter.com/" TargetMode="External"/><Relationship Id="rId1058" Type="http://schemas.openxmlformats.org/officeDocument/2006/relationships/hyperlink" Target="https://twitter.com/" TargetMode="External"/><Relationship Id="rId1265" Type="http://schemas.openxmlformats.org/officeDocument/2006/relationships/hyperlink" Target="https://twitter.com/" TargetMode="External"/><Relationship Id="rId1472" Type="http://schemas.openxmlformats.org/officeDocument/2006/relationships/hyperlink" Target="http://pbs.twimg.com/profile_images/878693487008522241/lEhauuEY_normal.jpg" TargetMode="External"/><Relationship Id="rId2109" Type="http://schemas.openxmlformats.org/officeDocument/2006/relationships/hyperlink" Target="https://twitter.com/eldo_upr" TargetMode="External"/><Relationship Id="rId702" Type="http://schemas.openxmlformats.org/officeDocument/2006/relationships/hyperlink" Target="https://twitter.com/" TargetMode="External"/><Relationship Id="rId1125" Type="http://schemas.openxmlformats.org/officeDocument/2006/relationships/hyperlink" Target="https://twitter.com/" TargetMode="External"/><Relationship Id="rId1332" Type="http://schemas.openxmlformats.org/officeDocument/2006/relationships/hyperlink" Target="https://twitter.com/" TargetMode="External"/><Relationship Id="rId1777" Type="http://schemas.openxmlformats.org/officeDocument/2006/relationships/hyperlink" Target="http://pbs.twimg.com/profile_images/930747415350726656/ETJDeNEc_normal.jpg" TargetMode="External"/><Relationship Id="rId1984" Type="http://schemas.openxmlformats.org/officeDocument/2006/relationships/hyperlink" Target="https://twitter.com/biorev3" TargetMode="External"/><Relationship Id="rId69" Type="http://schemas.openxmlformats.org/officeDocument/2006/relationships/hyperlink" Target="https://twitter.com/i/web/status/1093165596009775105" TargetMode="External"/><Relationship Id="rId1637" Type="http://schemas.openxmlformats.org/officeDocument/2006/relationships/hyperlink" Target="http://pbs.twimg.com/profile_images/1000132880201408512/IkDihL0H_normal.jpg" TargetMode="External"/><Relationship Id="rId1844" Type="http://schemas.openxmlformats.org/officeDocument/2006/relationships/hyperlink" Target="http://pbs.twimg.com/profile_images/1038529904713850881/J3G82oWC_normal.jpg" TargetMode="External"/><Relationship Id="rId1704" Type="http://schemas.openxmlformats.org/officeDocument/2006/relationships/hyperlink" Target="http://pbs.twimg.com/profile_images/993957516714356737/LjyB6sdn_normal.jpg" TargetMode="External"/><Relationship Id="rId285" Type="http://schemas.openxmlformats.org/officeDocument/2006/relationships/hyperlink" Target="https://twitter.com/" TargetMode="External"/><Relationship Id="rId1911" Type="http://schemas.openxmlformats.org/officeDocument/2006/relationships/hyperlink" Target="https://twitter.com/mrsamtv" TargetMode="External"/><Relationship Id="rId492" Type="http://schemas.openxmlformats.org/officeDocument/2006/relationships/hyperlink" Target="https://twitter.com/" TargetMode="External"/><Relationship Id="rId797" Type="http://schemas.openxmlformats.org/officeDocument/2006/relationships/hyperlink" Target="https://twitter.com/" TargetMode="External"/><Relationship Id="rId2173" Type="http://schemas.openxmlformats.org/officeDocument/2006/relationships/hyperlink" Target="https://twitter.com/elfarfadosh" TargetMode="External"/><Relationship Id="rId145" Type="http://schemas.openxmlformats.org/officeDocument/2006/relationships/hyperlink" Target="https://twitter.com/i/web/status/1090529017818693632" TargetMode="External"/><Relationship Id="rId352" Type="http://schemas.openxmlformats.org/officeDocument/2006/relationships/hyperlink" Target="https://twitter.com/" TargetMode="External"/><Relationship Id="rId1287" Type="http://schemas.openxmlformats.org/officeDocument/2006/relationships/hyperlink" Target="https://twitter.com/" TargetMode="External"/><Relationship Id="rId2033" Type="http://schemas.openxmlformats.org/officeDocument/2006/relationships/hyperlink" Target="https://twitter.com/acsenseursocial" TargetMode="External"/><Relationship Id="rId2240" Type="http://schemas.openxmlformats.org/officeDocument/2006/relationships/hyperlink" Target="https://twitter.com/gildas_cotten" TargetMode="External"/><Relationship Id="rId212" Type="http://schemas.openxmlformats.org/officeDocument/2006/relationships/hyperlink" Target="https://twitter.com/" TargetMode="External"/><Relationship Id="rId657" Type="http://schemas.openxmlformats.org/officeDocument/2006/relationships/hyperlink" Target="https://twitter.com/" TargetMode="External"/><Relationship Id="rId864" Type="http://schemas.openxmlformats.org/officeDocument/2006/relationships/hyperlink" Target="https://twitter.com/" TargetMode="External"/><Relationship Id="rId1494" Type="http://schemas.openxmlformats.org/officeDocument/2006/relationships/hyperlink" Target="http://pbs.twimg.com/profile_images/716346593407082496/7kL23BFW_normal.jpg" TargetMode="External"/><Relationship Id="rId1799" Type="http://schemas.openxmlformats.org/officeDocument/2006/relationships/hyperlink" Target="http://pbs.twimg.com/profile_images/530028244548870144/Ojr2etxl_normal.png" TargetMode="External"/><Relationship Id="rId2100" Type="http://schemas.openxmlformats.org/officeDocument/2006/relationships/hyperlink" Target="https://twitter.com/chef_b4_gaming" TargetMode="External"/><Relationship Id="rId517" Type="http://schemas.openxmlformats.org/officeDocument/2006/relationships/hyperlink" Target="https://twitter.com/" TargetMode="External"/><Relationship Id="rId724" Type="http://schemas.openxmlformats.org/officeDocument/2006/relationships/hyperlink" Target="https://twitter.com/" TargetMode="External"/><Relationship Id="rId931" Type="http://schemas.openxmlformats.org/officeDocument/2006/relationships/hyperlink" Target="https://twitter.com/" TargetMode="External"/><Relationship Id="rId1147" Type="http://schemas.openxmlformats.org/officeDocument/2006/relationships/hyperlink" Target="https://twitter.com/" TargetMode="External"/><Relationship Id="rId1354" Type="http://schemas.openxmlformats.org/officeDocument/2006/relationships/hyperlink" Target="https://t.co/ORxvUjIklj" TargetMode="External"/><Relationship Id="rId1561" Type="http://schemas.openxmlformats.org/officeDocument/2006/relationships/hyperlink" Target="http://pbs.twimg.com/profile_images/3188229571/9ea538b61e585b726eb9fa6ec5dc8b7e_normal.jpeg" TargetMode="External"/><Relationship Id="rId60" Type="http://schemas.openxmlformats.org/officeDocument/2006/relationships/hyperlink" Target="https://twitter.com/jl_reigne/status/1091776570694516736" TargetMode="External"/><Relationship Id="rId1007" Type="http://schemas.openxmlformats.org/officeDocument/2006/relationships/hyperlink" Target="https://twitter.com/" TargetMode="External"/><Relationship Id="rId1214" Type="http://schemas.openxmlformats.org/officeDocument/2006/relationships/hyperlink" Target="https://twitter.com/" TargetMode="External"/><Relationship Id="rId1421" Type="http://schemas.openxmlformats.org/officeDocument/2006/relationships/hyperlink" Target="https://t.co/1VXyWdIuXs" TargetMode="External"/><Relationship Id="rId1659" Type="http://schemas.openxmlformats.org/officeDocument/2006/relationships/hyperlink" Target="http://pbs.twimg.com/profile_images/743352575127232512/Af9s9Azr_normal.jpg" TargetMode="External"/><Relationship Id="rId1866" Type="http://schemas.openxmlformats.org/officeDocument/2006/relationships/hyperlink" Target="https://twitter.com/lejdd" TargetMode="External"/><Relationship Id="rId1519" Type="http://schemas.openxmlformats.org/officeDocument/2006/relationships/hyperlink" Target="http://pbs.twimg.com/profile_images/1033647232342474755/Ujg1zaD8_normal.jpg" TargetMode="External"/><Relationship Id="rId1726" Type="http://schemas.openxmlformats.org/officeDocument/2006/relationships/hyperlink" Target="http://pbs.twimg.com/profile_images/995671255121563648/QxwMgId4_normal.jpg" TargetMode="External"/><Relationship Id="rId1933" Type="http://schemas.openxmlformats.org/officeDocument/2006/relationships/hyperlink" Target="https://twitter.com/delphine_d" TargetMode="External"/><Relationship Id="rId18" Type="http://schemas.openxmlformats.org/officeDocument/2006/relationships/hyperlink" Target="https://twitter.com/podeus69/lists/les-bannies-de-foucart1/members" TargetMode="External"/><Relationship Id="rId2195" Type="http://schemas.openxmlformats.org/officeDocument/2006/relationships/hyperlink" Target="https://twitter.com/onzeleft" TargetMode="External"/><Relationship Id="rId167" Type="http://schemas.openxmlformats.org/officeDocument/2006/relationships/hyperlink" Target="https://twitter.com/podeus69/lists/les-bannies-de-foucart1/members" TargetMode="External"/><Relationship Id="rId374" Type="http://schemas.openxmlformats.org/officeDocument/2006/relationships/hyperlink" Target="https://twitter.com/" TargetMode="External"/><Relationship Id="rId581" Type="http://schemas.openxmlformats.org/officeDocument/2006/relationships/hyperlink" Target="https://twitter.com/" TargetMode="External"/><Relationship Id="rId2055" Type="http://schemas.openxmlformats.org/officeDocument/2006/relationships/hyperlink" Target="https://twitter.com/mercier_clement" TargetMode="External"/><Relationship Id="rId234" Type="http://schemas.openxmlformats.org/officeDocument/2006/relationships/hyperlink" Target="https://twitter.com/" TargetMode="External"/><Relationship Id="rId679" Type="http://schemas.openxmlformats.org/officeDocument/2006/relationships/hyperlink" Target="https://twitter.com/" TargetMode="External"/><Relationship Id="rId886" Type="http://schemas.openxmlformats.org/officeDocument/2006/relationships/hyperlink" Target="https://twitter.com/" TargetMode="External"/><Relationship Id="rId2" Type="http://schemas.openxmlformats.org/officeDocument/2006/relationships/hyperlink" Target="https://twitter.com/i/web/status/1090982519158251520" TargetMode="External"/><Relationship Id="rId441" Type="http://schemas.openxmlformats.org/officeDocument/2006/relationships/hyperlink" Target="https://twitter.com/" TargetMode="External"/><Relationship Id="rId539" Type="http://schemas.openxmlformats.org/officeDocument/2006/relationships/hyperlink" Target="https://twitter.com/" TargetMode="External"/><Relationship Id="rId746" Type="http://schemas.openxmlformats.org/officeDocument/2006/relationships/hyperlink" Target="https://twitter.com/" TargetMode="External"/><Relationship Id="rId1071" Type="http://schemas.openxmlformats.org/officeDocument/2006/relationships/hyperlink" Target="https://twitter.com/" TargetMode="External"/><Relationship Id="rId1169" Type="http://schemas.openxmlformats.org/officeDocument/2006/relationships/hyperlink" Target="https://twitter.com/" TargetMode="External"/><Relationship Id="rId1376" Type="http://schemas.openxmlformats.org/officeDocument/2006/relationships/hyperlink" Target="https://t.co/CvWFuygdLd" TargetMode="External"/><Relationship Id="rId1583" Type="http://schemas.openxmlformats.org/officeDocument/2006/relationships/hyperlink" Target="http://pbs.twimg.com/profile_images/570270208867049472/MqOQDtLI_normal.jpeg" TargetMode="External"/><Relationship Id="rId2122" Type="http://schemas.openxmlformats.org/officeDocument/2006/relationships/hyperlink" Target="https://twitter.com/tjunier" TargetMode="External"/><Relationship Id="rId301" Type="http://schemas.openxmlformats.org/officeDocument/2006/relationships/hyperlink" Target="https://twitter.com/" TargetMode="External"/><Relationship Id="rId953" Type="http://schemas.openxmlformats.org/officeDocument/2006/relationships/hyperlink" Target="https://twitter.com/" TargetMode="External"/><Relationship Id="rId1029" Type="http://schemas.openxmlformats.org/officeDocument/2006/relationships/hyperlink" Target="https://twitter.com/" TargetMode="External"/><Relationship Id="rId1236" Type="http://schemas.openxmlformats.org/officeDocument/2006/relationships/hyperlink" Target="https://twitter.com/" TargetMode="External"/><Relationship Id="rId1790" Type="http://schemas.openxmlformats.org/officeDocument/2006/relationships/hyperlink" Target="http://pbs.twimg.com/profile_images/1081189502310277122/d_Ys5s-G_normal.jpg" TargetMode="External"/><Relationship Id="rId1888" Type="http://schemas.openxmlformats.org/officeDocument/2006/relationships/hyperlink" Target="https://twitter.com/lemonde_planete" TargetMode="External"/><Relationship Id="rId82" Type="http://schemas.openxmlformats.org/officeDocument/2006/relationships/hyperlink" Target="https://twitter.com/i/web/status/1093891028967440384" TargetMode="External"/><Relationship Id="rId606" Type="http://schemas.openxmlformats.org/officeDocument/2006/relationships/hyperlink" Target="https://twitter.com/" TargetMode="External"/><Relationship Id="rId813" Type="http://schemas.openxmlformats.org/officeDocument/2006/relationships/hyperlink" Target="https://twitter.com/" TargetMode="External"/><Relationship Id="rId1443" Type="http://schemas.openxmlformats.org/officeDocument/2006/relationships/hyperlink" Target="https://t.co/h9ZgSKroeR" TargetMode="External"/><Relationship Id="rId1650" Type="http://schemas.openxmlformats.org/officeDocument/2006/relationships/hyperlink" Target="http://pbs.twimg.com/profile_images/1085091011209109504/ghdAJ81F_normal.jpg" TargetMode="External"/><Relationship Id="rId1748" Type="http://schemas.openxmlformats.org/officeDocument/2006/relationships/hyperlink" Target="http://pbs.twimg.com/profile_images/1089503076770295808/VbiYTlxj_normal.jpg" TargetMode="External"/><Relationship Id="rId1303" Type="http://schemas.openxmlformats.org/officeDocument/2006/relationships/hyperlink" Target="https://twitter.com/" TargetMode="External"/><Relationship Id="rId1510" Type="http://schemas.openxmlformats.org/officeDocument/2006/relationships/hyperlink" Target="http://pbs.twimg.com/profile_images/799650896573591557/nBP38QNj_normal.jpg" TargetMode="External"/><Relationship Id="rId1955" Type="http://schemas.openxmlformats.org/officeDocument/2006/relationships/hyperlink" Target="https://twitter.com/ggaulier" TargetMode="External"/><Relationship Id="rId1608" Type="http://schemas.openxmlformats.org/officeDocument/2006/relationships/hyperlink" Target="http://pbs.twimg.com/profile_images/465487388127416320/UzG9KZIW_normal.jpeg" TargetMode="External"/><Relationship Id="rId1815" Type="http://schemas.openxmlformats.org/officeDocument/2006/relationships/hyperlink" Target="http://pbs.twimg.com/profile_images/1019578865965027328/6ZWQV9ci_normal.jpg" TargetMode="External"/><Relationship Id="rId189" Type="http://schemas.openxmlformats.org/officeDocument/2006/relationships/hyperlink" Target="https://twitter.com/i/web/status/1090526265482899458" TargetMode="External"/><Relationship Id="rId396" Type="http://schemas.openxmlformats.org/officeDocument/2006/relationships/hyperlink" Target="https://twitter.com/" TargetMode="External"/><Relationship Id="rId2077" Type="http://schemas.openxmlformats.org/officeDocument/2006/relationships/hyperlink" Target="https://twitter.com/kelticlago" TargetMode="External"/><Relationship Id="rId256" Type="http://schemas.openxmlformats.org/officeDocument/2006/relationships/hyperlink" Target="https://twitter.com/" TargetMode="External"/><Relationship Id="rId463" Type="http://schemas.openxmlformats.org/officeDocument/2006/relationships/hyperlink" Target="https://twitter.com/" TargetMode="External"/><Relationship Id="rId670" Type="http://schemas.openxmlformats.org/officeDocument/2006/relationships/hyperlink" Target="https://twitter.com/" TargetMode="External"/><Relationship Id="rId1093" Type="http://schemas.openxmlformats.org/officeDocument/2006/relationships/hyperlink" Target="https://twitter.com/" TargetMode="External"/><Relationship Id="rId2144" Type="http://schemas.openxmlformats.org/officeDocument/2006/relationships/hyperlink" Target="https://twitter.com/jackmassemasse" TargetMode="External"/><Relationship Id="rId116" Type="http://schemas.openxmlformats.org/officeDocument/2006/relationships/hyperlink" Target="https://twitter.com/i/web/status/1091117816969859072" TargetMode="External"/><Relationship Id="rId323" Type="http://schemas.openxmlformats.org/officeDocument/2006/relationships/hyperlink" Target="https://twitter.com/" TargetMode="External"/><Relationship Id="rId530" Type="http://schemas.openxmlformats.org/officeDocument/2006/relationships/hyperlink" Target="https://twitter.com/" TargetMode="External"/><Relationship Id="rId768" Type="http://schemas.openxmlformats.org/officeDocument/2006/relationships/hyperlink" Target="https://twitter.com/" TargetMode="External"/><Relationship Id="rId975" Type="http://schemas.openxmlformats.org/officeDocument/2006/relationships/hyperlink" Target="https://twitter.com/" TargetMode="External"/><Relationship Id="rId1160" Type="http://schemas.openxmlformats.org/officeDocument/2006/relationships/hyperlink" Target="https://twitter.com/" TargetMode="External"/><Relationship Id="rId1398" Type="http://schemas.openxmlformats.org/officeDocument/2006/relationships/hyperlink" Target="https://t.co/i5OGPl853M" TargetMode="External"/><Relationship Id="rId2004" Type="http://schemas.openxmlformats.org/officeDocument/2006/relationships/hyperlink" Target="https://twitter.com/pierrepopineau" TargetMode="External"/><Relationship Id="rId2211" Type="http://schemas.openxmlformats.org/officeDocument/2006/relationships/hyperlink" Target="https://twitter.com/kalindor62" TargetMode="External"/><Relationship Id="rId628" Type="http://schemas.openxmlformats.org/officeDocument/2006/relationships/hyperlink" Target="https://twitter.com/" TargetMode="External"/><Relationship Id="rId835" Type="http://schemas.openxmlformats.org/officeDocument/2006/relationships/hyperlink" Target="https://twitter.com/" TargetMode="External"/><Relationship Id="rId1258" Type="http://schemas.openxmlformats.org/officeDocument/2006/relationships/hyperlink" Target="https://twitter.com/" TargetMode="External"/><Relationship Id="rId1465" Type="http://schemas.openxmlformats.org/officeDocument/2006/relationships/hyperlink" Target="https://t.co/khrx8lFj3U" TargetMode="External"/><Relationship Id="rId1672" Type="http://schemas.openxmlformats.org/officeDocument/2006/relationships/hyperlink" Target="http://pbs.twimg.com/profile_images/1019954249462140928/lWx6etU1_normal.jpg" TargetMode="External"/><Relationship Id="rId1020" Type="http://schemas.openxmlformats.org/officeDocument/2006/relationships/hyperlink" Target="https://twitter.com/" TargetMode="External"/><Relationship Id="rId1118" Type="http://schemas.openxmlformats.org/officeDocument/2006/relationships/hyperlink" Target="https://twitter.com/" TargetMode="External"/><Relationship Id="rId1325" Type="http://schemas.openxmlformats.org/officeDocument/2006/relationships/hyperlink" Target="https://twitter.com/" TargetMode="External"/><Relationship Id="rId1532" Type="http://schemas.openxmlformats.org/officeDocument/2006/relationships/hyperlink" Target="http://pbs.twimg.com/profile_images/1047037012187000832/wXCqOsVE_normal.jpg" TargetMode="External"/><Relationship Id="rId1977" Type="http://schemas.openxmlformats.org/officeDocument/2006/relationships/hyperlink" Target="https://twitter.com/philloufr" TargetMode="External"/><Relationship Id="rId902" Type="http://schemas.openxmlformats.org/officeDocument/2006/relationships/hyperlink" Target="https://twitter.com/" TargetMode="External"/><Relationship Id="rId1837" Type="http://schemas.openxmlformats.org/officeDocument/2006/relationships/hyperlink" Target="http://pbs.twimg.com/profile_images/640550302723219456/7_mmqV0h_normal.jpg" TargetMode="External"/><Relationship Id="rId31" Type="http://schemas.openxmlformats.org/officeDocument/2006/relationships/hyperlink" Target="https://twitter.com/i/web/status/1091342936791531522" TargetMode="External"/><Relationship Id="rId2099" Type="http://schemas.openxmlformats.org/officeDocument/2006/relationships/hyperlink" Target="https://twitter.com/octopusguitars" TargetMode="External"/><Relationship Id="rId180" Type="http://schemas.openxmlformats.org/officeDocument/2006/relationships/hyperlink" Target="https://twitter.com/i/web/status/1090526265482899458" TargetMode="External"/><Relationship Id="rId278" Type="http://schemas.openxmlformats.org/officeDocument/2006/relationships/hyperlink" Target="https://twitter.com/" TargetMode="External"/><Relationship Id="rId1904" Type="http://schemas.openxmlformats.org/officeDocument/2006/relationships/hyperlink" Target="https://twitter.com/le_re" TargetMode="External"/><Relationship Id="rId485" Type="http://schemas.openxmlformats.org/officeDocument/2006/relationships/hyperlink" Target="https://twitter.com/" TargetMode="External"/><Relationship Id="rId692" Type="http://schemas.openxmlformats.org/officeDocument/2006/relationships/hyperlink" Target="https://twitter.com/" TargetMode="External"/><Relationship Id="rId2166" Type="http://schemas.openxmlformats.org/officeDocument/2006/relationships/hyperlink" Target="https://twitter.com/aguirredecarcer" TargetMode="External"/><Relationship Id="rId138" Type="http://schemas.openxmlformats.org/officeDocument/2006/relationships/hyperlink" Target="https://twitter.com/search?q=%23soutienGW&amp;src=tyah" TargetMode="External"/><Relationship Id="rId345" Type="http://schemas.openxmlformats.org/officeDocument/2006/relationships/hyperlink" Target="https://twitter.com/" TargetMode="External"/><Relationship Id="rId552" Type="http://schemas.openxmlformats.org/officeDocument/2006/relationships/hyperlink" Target="https://twitter.com/" TargetMode="External"/><Relationship Id="rId997" Type="http://schemas.openxmlformats.org/officeDocument/2006/relationships/hyperlink" Target="https://twitter.com/" TargetMode="External"/><Relationship Id="rId1182" Type="http://schemas.openxmlformats.org/officeDocument/2006/relationships/hyperlink" Target="https://twitter.com/" TargetMode="External"/><Relationship Id="rId2026" Type="http://schemas.openxmlformats.org/officeDocument/2006/relationships/hyperlink" Target="https://twitter.com/rmontard" TargetMode="External"/><Relationship Id="rId2233" Type="http://schemas.openxmlformats.org/officeDocument/2006/relationships/hyperlink" Target="https://twitter.com/pltvfilms" TargetMode="External"/><Relationship Id="rId205" Type="http://schemas.openxmlformats.org/officeDocument/2006/relationships/hyperlink" Target="https://twitter.com/" TargetMode="External"/><Relationship Id="rId412" Type="http://schemas.openxmlformats.org/officeDocument/2006/relationships/hyperlink" Target="https://twitter.com/" TargetMode="External"/><Relationship Id="rId857" Type="http://schemas.openxmlformats.org/officeDocument/2006/relationships/hyperlink" Target="https://twitter.com/" TargetMode="External"/><Relationship Id="rId1042" Type="http://schemas.openxmlformats.org/officeDocument/2006/relationships/hyperlink" Target="https://twitter.com/" TargetMode="External"/><Relationship Id="rId1487" Type="http://schemas.openxmlformats.org/officeDocument/2006/relationships/hyperlink" Target="http://abs.twimg.com/sticky/default_profile_images/default_profile_normal.png" TargetMode="External"/><Relationship Id="rId1694" Type="http://schemas.openxmlformats.org/officeDocument/2006/relationships/hyperlink" Target="http://pbs.twimg.com/profile_images/1067536087277543425/AkbLMMuy_normal.jpg" TargetMode="External"/><Relationship Id="rId717" Type="http://schemas.openxmlformats.org/officeDocument/2006/relationships/hyperlink" Target="https://twitter.com/" TargetMode="External"/><Relationship Id="rId924" Type="http://schemas.openxmlformats.org/officeDocument/2006/relationships/hyperlink" Target="https://twitter.com/" TargetMode="External"/><Relationship Id="rId1347" Type="http://schemas.openxmlformats.org/officeDocument/2006/relationships/hyperlink" Target="https://t.co/er70UGkbir" TargetMode="External"/><Relationship Id="rId1554" Type="http://schemas.openxmlformats.org/officeDocument/2006/relationships/hyperlink" Target="http://abs.twimg.com/sticky/default_profile_images/default_profile_normal.png" TargetMode="External"/><Relationship Id="rId1761" Type="http://schemas.openxmlformats.org/officeDocument/2006/relationships/hyperlink" Target="http://pbs.twimg.com/profile_images/590428224397672448/YjjBDXcd_normal.jpg" TargetMode="External"/><Relationship Id="rId1999" Type="http://schemas.openxmlformats.org/officeDocument/2006/relationships/hyperlink" Target="https://twitter.com/silvere_aaane" TargetMode="External"/><Relationship Id="rId53" Type="http://schemas.openxmlformats.org/officeDocument/2006/relationships/hyperlink" Target="https://twitter.com/i/web/status/1091972149320052736" TargetMode="External"/><Relationship Id="rId1207" Type="http://schemas.openxmlformats.org/officeDocument/2006/relationships/hyperlink" Target="https://twitter.com/" TargetMode="External"/><Relationship Id="rId1414" Type="http://schemas.openxmlformats.org/officeDocument/2006/relationships/hyperlink" Target="https://t.co/JthOTPQdtw" TargetMode="External"/><Relationship Id="rId1621" Type="http://schemas.openxmlformats.org/officeDocument/2006/relationships/hyperlink" Target="http://abs.twimg.com/sticky/default_profile_images/default_profile_normal.png" TargetMode="External"/><Relationship Id="rId1859" Type="http://schemas.openxmlformats.org/officeDocument/2006/relationships/hyperlink" Target="http://pbs.twimg.com/profile_images/1093574587558834176/J6e2UTpL_normal.jpg" TargetMode="External"/><Relationship Id="rId1719" Type="http://schemas.openxmlformats.org/officeDocument/2006/relationships/hyperlink" Target="http://pbs.twimg.com/profile_images/1043534464150843396/UesTxzx-_normal.jpg" TargetMode="External"/><Relationship Id="rId1926" Type="http://schemas.openxmlformats.org/officeDocument/2006/relationships/hyperlink" Target="https://twitter.com/alexissevellec" TargetMode="External"/><Relationship Id="rId2090" Type="http://schemas.openxmlformats.org/officeDocument/2006/relationships/hyperlink" Target="https://twitter.com/kamumule" TargetMode="External"/><Relationship Id="rId2188" Type="http://schemas.openxmlformats.org/officeDocument/2006/relationships/hyperlink" Target="https://twitter.com/alio_ocha" TargetMode="External"/><Relationship Id="rId367" Type="http://schemas.openxmlformats.org/officeDocument/2006/relationships/hyperlink" Target="https://twitter.com/" TargetMode="External"/><Relationship Id="rId574" Type="http://schemas.openxmlformats.org/officeDocument/2006/relationships/hyperlink" Target="https://twitter.com/" TargetMode="External"/><Relationship Id="rId2048" Type="http://schemas.openxmlformats.org/officeDocument/2006/relationships/hyperlink" Target="https://twitter.com/carryingbanner" TargetMode="External"/><Relationship Id="rId227" Type="http://schemas.openxmlformats.org/officeDocument/2006/relationships/hyperlink" Target="https://twitter.com/" TargetMode="External"/><Relationship Id="rId781" Type="http://schemas.openxmlformats.org/officeDocument/2006/relationships/hyperlink" Target="https://twitter.com/" TargetMode="External"/><Relationship Id="rId879" Type="http://schemas.openxmlformats.org/officeDocument/2006/relationships/hyperlink" Target="https://twitter.com/" TargetMode="External"/><Relationship Id="rId434" Type="http://schemas.openxmlformats.org/officeDocument/2006/relationships/hyperlink" Target="https://twitter.com/" TargetMode="External"/><Relationship Id="rId641" Type="http://schemas.openxmlformats.org/officeDocument/2006/relationships/hyperlink" Target="https://twitter.com/" TargetMode="External"/><Relationship Id="rId739" Type="http://schemas.openxmlformats.org/officeDocument/2006/relationships/hyperlink" Target="https://twitter.com/" TargetMode="External"/><Relationship Id="rId1064" Type="http://schemas.openxmlformats.org/officeDocument/2006/relationships/hyperlink" Target="https://twitter.com/" TargetMode="External"/><Relationship Id="rId1271" Type="http://schemas.openxmlformats.org/officeDocument/2006/relationships/hyperlink" Target="https://twitter.com/" TargetMode="External"/><Relationship Id="rId1369" Type="http://schemas.openxmlformats.org/officeDocument/2006/relationships/hyperlink" Target="https://t.co/UmWgGCv7q0" TargetMode="External"/><Relationship Id="rId1576" Type="http://schemas.openxmlformats.org/officeDocument/2006/relationships/hyperlink" Target="http://pbs.twimg.com/profile_images/719586193277652992/6Wjz_eB1_normal.jpg" TargetMode="External"/><Relationship Id="rId2115" Type="http://schemas.openxmlformats.org/officeDocument/2006/relationships/hyperlink" Target="https://twitter.com/donibanealex" TargetMode="External"/><Relationship Id="rId501" Type="http://schemas.openxmlformats.org/officeDocument/2006/relationships/hyperlink" Target="https://twitter.com/" TargetMode="External"/><Relationship Id="rId946" Type="http://schemas.openxmlformats.org/officeDocument/2006/relationships/hyperlink" Target="https://twitter.com/" TargetMode="External"/><Relationship Id="rId1131" Type="http://schemas.openxmlformats.org/officeDocument/2006/relationships/hyperlink" Target="https://twitter.com/" TargetMode="External"/><Relationship Id="rId1229" Type="http://schemas.openxmlformats.org/officeDocument/2006/relationships/hyperlink" Target="https://twitter.com/" TargetMode="External"/><Relationship Id="rId1783" Type="http://schemas.openxmlformats.org/officeDocument/2006/relationships/hyperlink" Target="http://pbs.twimg.com/profile_images/1064181334178971648/Dag_8rgD_normal.jpg" TargetMode="External"/><Relationship Id="rId1990" Type="http://schemas.openxmlformats.org/officeDocument/2006/relationships/hyperlink" Target="https://twitter.com/68_busch" TargetMode="External"/><Relationship Id="rId75" Type="http://schemas.openxmlformats.org/officeDocument/2006/relationships/hyperlink" Target="https://twitter.com/i/web/status/1093891028967440384" TargetMode="External"/><Relationship Id="rId806" Type="http://schemas.openxmlformats.org/officeDocument/2006/relationships/hyperlink" Target="https://twitter.com/" TargetMode="External"/><Relationship Id="rId1436" Type="http://schemas.openxmlformats.org/officeDocument/2006/relationships/hyperlink" Target="http://t.co/M35QtD03" TargetMode="External"/><Relationship Id="rId1643" Type="http://schemas.openxmlformats.org/officeDocument/2006/relationships/hyperlink" Target="http://pbs.twimg.com/profile_images/718350793225723905/4ZSQG0j8_normal.jpg" TargetMode="External"/><Relationship Id="rId1850" Type="http://schemas.openxmlformats.org/officeDocument/2006/relationships/hyperlink" Target="http://pbs.twimg.com/profile_images/693378955/crane-de-cristal-full_normal.jpeg" TargetMode="External"/><Relationship Id="rId1503" Type="http://schemas.openxmlformats.org/officeDocument/2006/relationships/hyperlink" Target="http://pbs.twimg.com/profile_images/1040305330675245056/m0mAr5Zb_normal.jpg" TargetMode="External"/><Relationship Id="rId1710" Type="http://schemas.openxmlformats.org/officeDocument/2006/relationships/hyperlink" Target="http://pbs.twimg.com/profile_images/1024313878312824832/wEG4hHWu_normal.jpg" TargetMode="External"/><Relationship Id="rId1948" Type="http://schemas.openxmlformats.org/officeDocument/2006/relationships/hyperlink" Target="https://twitter.com/annevcte" TargetMode="External"/><Relationship Id="rId291" Type="http://schemas.openxmlformats.org/officeDocument/2006/relationships/hyperlink" Target="https://twitter.com/" TargetMode="External"/><Relationship Id="rId1808" Type="http://schemas.openxmlformats.org/officeDocument/2006/relationships/hyperlink" Target="http://pbs.twimg.com/profile_images/985603848546013186/9rEkFFcw_normal.jpg" TargetMode="External"/><Relationship Id="rId151" Type="http://schemas.openxmlformats.org/officeDocument/2006/relationships/hyperlink" Target="https://twitter.com/SimpleCorrect/status/1090229190190870528" TargetMode="External"/><Relationship Id="rId389" Type="http://schemas.openxmlformats.org/officeDocument/2006/relationships/hyperlink" Target="https://twitter.com/" TargetMode="External"/><Relationship Id="rId596" Type="http://schemas.openxmlformats.org/officeDocument/2006/relationships/hyperlink" Target="https://twitter.com/" TargetMode="External"/><Relationship Id="rId249" Type="http://schemas.openxmlformats.org/officeDocument/2006/relationships/hyperlink" Target="https://twitter.com/" TargetMode="External"/><Relationship Id="rId456" Type="http://schemas.openxmlformats.org/officeDocument/2006/relationships/hyperlink" Target="https://twitter.com/" TargetMode="External"/><Relationship Id="rId663" Type="http://schemas.openxmlformats.org/officeDocument/2006/relationships/hyperlink" Target="https://twitter.com/" TargetMode="External"/><Relationship Id="rId870" Type="http://schemas.openxmlformats.org/officeDocument/2006/relationships/hyperlink" Target="https://twitter.com/" TargetMode="External"/><Relationship Id="rId1086" Type="http://schemas.openxmlformats.org/officeDocument/2006/relationships/hyperlink" Target="https://twitter.com/" TargetMode="External"/><Relationship Id="rId1293" Type="http://schemas.openxmlformats.org/officeDocument/2006/relationships/hyperlink" Target="https://twitter.com/" TargetMode="External"/><Relationship Id="rId2137" Type="http://schemas.openxmlformats.org/officeDocument/2006/relationships/hyperlink" Target="https://twitter.com/jpcharrasse" TargetMode="External"/><Relationship Id="rId109" Type="http://schemas.openxmlformats.org/officeDocument/2006/relationships/hyperlink" Target="https://twitter.com/qffwffq/status/1089267308332306432" TargetMode="External"/><Relationship Id="rId316" Type="http://schemas.openxmlformats.org/officeDocument/2006/relationships/hyperlink" Target="https://twitter.com/" TargetMode="External"/><Relationship Id="rId523" Type="http://schemas.openxmlformats.org/officeDocument/2006/relationships/hyperlink" Target="https://twitter.com/" TargetMode="External"/><Relationship Id="rId968" Type="http://schemas.openxmlformats.org/officeDocument/2006/relationships/hyperlink" Target="https://twitter.com/" TargetMode="External"/><Relationship Id="rId1153" Type="http://schemas.openxmlformats.org/officeDocument/2006/relationships/hyperlink" Target="https://twitter.com/" TargetMode="External"/><Relationship Id="rId1598" Type="http://schemas.openxmlformats.org/officeDocument/2006/relationships/hyperlink" Target="http://pbs.twimg.com/profile_images/1074367650975891456/46RQA6dP_normal.jpg" TargetMode="External"/><Relationship Id="rId2204" Type="http://schemas.openxmlformats.org/officeDocument/2006/relationships/hyperlink" Target="https://twitter.com/yoannjnt" TargetMode="External"/><Relationship Id="rId97" Type="http://schemas.openxmlformats.org/officeDocument/2006/relationships/hyperlink" Target="https://twitter.com/i/web/status/1091664197417615360" TargetMode="External"/><Relationship Id="rId730" Type="http://schemas.openxmlformats.org/officeDocument/2006/relationships/hyperlink" Target="https://twitter.com/" TargetMode="External"/><Relationship Id="rId828" Type="http://schemas.openxmlformats.org/officeDocument/2006/relationships/hyperlink" Target="https://twitter.com/" TargetMode="External"/><Relationship Id="rId1013" Type="http://schemas.openxmlformats.org/officeDocument/2006/relationships/hyperlink" Target="https://twitter.com/" TargetMode="External"/><Relationship Id="rId1360" Type="http://schemas.openxmlformats.org/officeDocument/2006/relationships/hyperlink" Target="https://t.co/16kwrX3b1V" TargetMode="External"/><Relationship Id="rId1458" Type="http://schemas.openxmlformats.org/officeDocument/2006/relationships/hyperlink" Target="https://t.co/WwE5ZgXbaW" TargetMode="External"/><Relationship Id="rId1665" Type="http://schemas.openxmlformats.org/officeDocument/2006/relationships/hyperlink" Target="http://pbs.twimg.com/profile_images/1033633569694998528/I-wcgU0__normal.jpg" TargetMode="External"/><Relationship Id="rId1872" Type="http://schemas.openxmlformats.org/officeDocument/2006/relationships/hyperlink" Target="https://twitter.com/emma_ducros" TargetMode="External"/><Relationship Id="rId1220" Type="http://schemas.openxmlformats.org/officeDocument/2006/relationships/hyperlink" Target="https://twitter.com/" TargetMode="External"/><Relationship Id="rId1318" Type="http://schemas.openxmlformats.org/officeDocument/2006/relationships/hyperlink" Target="https://twitter.com/" TargetMode="External"/><Relationship Id="rId1525" Type="http://schemas.openxmlformats.org/officeDocument/2006/relationships/hyperlink" Target="http://pbs.twimg.com/profile_images/620556238213017600/1iYhgBOv_normal.jpg" TargetMode="External"/><Relationship Id="rId1732" Type="http://schemas.openxmlformats.org/officeDocument/2006/relationships/hyperlink" Target="http://pbs.twimg.com/profile_images/958826385690300419/7qzPhHow_normal.jpg" TargetMode="External"/><Relationship Id="rId24" Type="http://schemas.openxmlformats.org/officeDocument/2006/relationships/hyperlink" Target="https://twitter.com/dassa_ju/status/1091247129304158208" TargetMode="External"/><Relationship Id="rId173" Type="http://schemas.openxmlformats.org/officeDocument/2006/relationships/hyperlink" Target="https://twitter.com/i/web/status/1090841130609057792" TargetMode="External"/><Relationship Id="rId380" Type="http://schemas.openxmlformats.org/officeDocument/2006/relationships/hyperlink" Target="https://twitter.com/" TargetMode="External"/><Relationship Id="rId2061" Type="http://schemas.openxmlformats.org/officeDocument/2006/relationships/hyperlink" Target="https://twitter.com/vorian_" TargetMode="External"/><Relationship Id="rId240" Type="http://schemas.openxmlformats.org/officeDocument/2006/relationships/hyperlink" Target="https://twitter.com/" TargetMode="External"/><Relationship Id="rId478" Type="http://schemas.openxmlformats.org/officeDocument/2006/relationships/hyperlink" Target="https://twitter.com/" TargetMode="External"/><Relationship Id="rId685" Type="http://schemas.openxmlformats.org/officeDocument/2006/relationships/hyperlink" Target="https://twitter.com/" TargetMode="External"/><Relationship Id="rId892" Type="http://schemas.openxmlformats.org/officeDocument/2006/relationships/hyperlink" Target="https://twitter.com/" TargetMode="External"/><Relationship Id="rId2159" Type="http://schemas.openxmlformats.org/officeDocument/2006/relationships/hyperlink" Target="https://twitter.com/contradico" TargetMode="External"/><Relationship Id="rId100" Type="http://schemas.openxmlformats.org/officeDocument/2006/relationships/hyperlink" Target="https://twitter.com/i/web/status/1091086571221209088" TargetMode="External"/><Relationship Id="rId338" Type="http://schemas.openxmlformats.org/officeDocument/2006/relationships/hyperlink" Target="https://twitter.com/" TargetMode="External"/><Relationship Id="rId545" Type="http://schemas.openxmlformats.org/officeDocument/2006/relationships/hyperlink" Target="https://twitter.com/" TargetMode="External"/><Relationship Id="rId752" Type="http://schemas.openxmlformats.org/officeDocument/2006/relationships/hyperlink" Target="https://twitter.com/" TargetMode="External"/><Relationship Id="rId1175" Type="http://schemas.openxmlformats.org/officeDocument/2006/relationships/hyperlink" Target="https://twitter.com/" TargetMode="External"/><Relationship Id="rId1382" Type="http://schemas.openxmlformats.org/officeDocument/2006/relationships/hyperlink" Target="https://t.co/cG1TF0rpGd" TargetMode="External"/><Relationship Id="rId2019" Type="http://schemas.openxmlformats.org/officeDocument/2006/relationships/hyperlink" Target="https://twitter.com/petatjm" TargetMode="External"/><Relationship Id="rId2226" Type="http://schemas.openxmlformats.org/officeDocument/2006/relationships/hyperlink" Target="https://twitter.com/mixlamalice" TargetMode="External"/><Relationship Id="rId405" Type="http://schemas.openxmlformats.org/officeDocument/2006/relationships/hyperlink" Target="https://twitter.com/" TargetMode="External"/><Relationship Id="rId612" Type="http://schemas.openxmlformats.org/officeDocument/2006/relationships/hyperlink" Target="https://twitter.com/" TargetMode="External"/><Relationship Id="rId1035" Type="http://schemas.openxmlformats.org/officeDocument/2006/relationships/hyperlink" Target="https://twitter.com/" TargetMode="External"/><Relationship Id="rId1242" Type="http://schemas.openxmlformats.org/officeDocument/2006/relationships/hyperlink" Target="https://twitter.com/" TargetMode="External"/><Relationship Id="rId1687" Type="http://schemas.openxmlformats.org/officeDocument/2006/relationships/hyperlink" Target="http://pbs.twimg.com/profile_images/455293398321074176/fq2leXGd_normal.png" TargetMode="External"/><Relationship Id="rId1894" Type="http://schemas.openxmlformats.org/officeDocument/2006/relationships/hyperlink" Target="https://twitter.com/croixchamaillot" TargetMode="External"/><Relationship Id="rId917" Type="http://schemas.openxmlformats.org/officeDocument/2006/relationships/hyperlink" Target="https://twitter.com/" TargetMode="External"/><Relationship Id="rId1102" Type="http://schemas.openxmlformats.org/officeDocument/2006/relationships/hyperlink" Target="https://twitter.com/" TargetMode="External"/><Relationship Id="rId1547" Type="http://schemas.openxmlformats.org/officeDocument/2006/relationships/hyperlink" Target="http://pbs.twimg.com/profile_images/1090597381186433024/PLqCDPjV_normal.jpg" TargetMode="External"/><Relationship Id="rId1754" Type="http://schemas.openxmlformats.org/officeDocument/2006/relationships/hyperlink" Target="http://pbs.twimg.com/profile_images/1091733284705484800/sNSRicw2_normal.jpg" TargetMode="External"/><Relationship Id="rId1961" Type="http://schemas.openxmlformats.org/officeDocument/2006/relationships/hyperlink" Target="https://twitter.com/cisaci" TargetMode="External"/><Relationship Id="rId46" Type="http://schemas.openxmlformats.org/officeDocument/2006/relationships/hyperlink" Target="https://twitter.com/i/web/status/1091279738340020224" TargetMode="External"/><Relationship Id="rId1407" Type="http://schemas.openxmlformats.org/officeDocument/2006/relationships/hyperlink" Target="https://t.co/IpxyGoTyYO" TargetMode="External"/><Relationship Id="rId1614" Type="http://schemas.openxmlformats.org/officeDocument/2006/relationships/hyperlink" Target="http://pbs.twimg.com/profile_images/1228965877/tommy_normal.jpg" TargetMode="External"/><Relationship Id="rId1821" Type="http://schemas.openxmlformats.org/officeDocument/2006/relationships/hyperlink" Target="http://pbs.twimg.com/profile_images/1061378121289687043/Clk1wX9b_normal.jpg" TargetMode="External"/><Relationship Id="rId195" Type="http://schemas.openxmlformats.org/officeDocument/2006/relationships/hyperlink" Target="https://twitter.com/Evidencebbh/status/1090512265084878848" TargetMode="External"/><Relationship Id="rId1919" Type="http://schemas.openxmlformats.org/officeDocument/2006/relationships/hyperlink" Target="https://twitter.com/herve_29" TargetMode="External"/><Relationship Id="rId2083" Type="http://schemas.openxmlformats.org/officeDocument/2006/relationships/hyperlink" Target="https://twitter.com/picoched" TargetMode="External"/><Relationship Id="rId262" Type="http://schemas.openxmlformats.org/officeDocument/2006/relationships/hyperlink" Target="https://twitter.com/" TargetMode="External"/><Relationship Id="rId567" Type="http://schemas.openxmlformats.org/officeDocument/2006/relationships/hyperlink" Target="https://twitter.com/" TargetMode="External"/><Relationship Id="rId1197" Type="http://schemas.openxmlformats.org/officeDocument/2006/relationships/hyperlink" Target="https://twitter.com/" TargetMode="External"/><Relationship Id="rId2150" Type="http://schemas.openxmlformats.org/officeDocument/2006/relationships/hyperlink" Target="https://twitter.com/loucatezate" TargetMode="External"/><Relationship Id="rId2248" Type="http://schemas.openxmlformats.org/officeDocument/2006/relationships/hyperlink" Target="https://twitter.com/anetbatalhier" TargetMode="External"/><Relationship Id="rId122" Type="http://schemas.openxmlformats.org/officeDocument/2006/relationships/hyperlink" Target="https://twitter.com/i/web/status/1093901244274536448" TargetMode="External"/><Relationship Id="rId774" Type="http://schemas.openxmlformats.org/officeDocument/2006/relationships/hyperlink" Target="https://twitter.com/" TargetMode="External"/><Relationship Id="rId981" Type="http://schemas.openxmlformats.org/officeDocument/2006/relationships/hyperlink" Target="https://twitter.com/" TargetMode="External"/><Relationship Id="rId1057" Type="http://schemas.openxmlformats.org/officeDocument/2006/relationships/hyperlink" Target="https://twitter.com/" TargetMode="External"/><Relationship Id="rId2010" Type="http://schemas.openxmlformats.org/officeDocument/2006/relationships/hyperlink" Target="https://twitter.com/arn_adn" TargetMode="External"/><Relationship Id="rId427" Type="http://schemas.openxmlformats.org/officeDocument/2006/relationships/hyperlink" Target="https://twitter.com/" TargetMode="External"/><Relationship Id="rId634" Type="http://schemas.openxmlformats.org/officeDocument/2006/relationships/hyperlink" Target="https://twitter.com/" TargetMode="External"/><Relationship Id="rId841" Type="http://schemas.openxmlformats.org/officeDocument/2006/relationships/hyperlink" Target="https://twitter.com/" TargetMode="External"/><Relationship Id="rId1264" Type="http://schemas.openxmlformats.org/officeDocument/2006/relationships/hyperlink" Target="https://twitter.com/" TargetMode="External"/><Relationship Id="rId1471" Type="http://schemas.openxmlformats.org/officeDocument/2006/relationships/hyperlink" Target="https://t.co/pITmLNMn8j" TargetMode="External"/><Relationship Id="rId1569" Type="http://schemas.openxmlformats.org/officeDocument/2006/relationships/hyperlink" Target="http://pbs.twimg.com/profile_images/988785025683480577/Zq9sSpM0_normal.jpg" TargetMode="External"/><Relationship Id="rId2108" Type="http://schemas.openxmlformats.org/officeDocument/2006/relationships/hyperlink" Target="https://twitter.com/fredericbianchi" TargetMode="External"/><Relationship Id="rId701" Type="http://schemas.openxmlformats.org/officeDocument/2006/relationships/hyperlink" Target="https://twitter.com/" TargetMode="External"/><Relationship Id="rId939" Type="http://schemas.openxmlformats.org/officeDocument/2006/relationships/hyperlink" Target="https://twitter.com/" TargetMode="External"/><Relationship Id="rId1124" Type="http://schemas.openxmlformats.org/officeDocument/2006/relationships/hyperlink" Target="https://twitter.com/" TargetMode="External"/><Relationship Id="rId1331" Type="http://schemas.openxmlformats.org/officeDocument/2006/relationships/hyperlink" Target="https://twitter.com/" TargetMode="External"/><Relationship Id="rId1776" Type="http://schemas.openxmlformats.org/officeDocument/2006/relationships/hyperlink" Target="http://pbs.twimg.com/profile_images/1057736858929717248/bHhh57a6_normal.jpg" TargetMode="External"/><Relationship Id="rId1983" Type="http://schemas.openxmlformats.org/officeDocument/2006/relationships/hyperlink" Target="https://twitter.com/gregoryguilbert" TargetMode="External"/><Relationship Id="rId68" Type="http://schemas.openxmlformats.org/officeDocument/2006/relationships/hyperlink" Target="https://twitter.com/i/web/status/1092429238978920448" TargetMode="External"/><Relationship Id="rId1429" Type="http://schemas.openxmlformats.org/officeDocument/2006/relationships/hyperlink" Target="http://t.co/JFfFxN4AXV" TargetMode="External"/><Relationship Id="rId1636" Type="http://schemas.openxmlformats.org/officeDocument/2006/relationships/hyperlink" Target="http://pbs.twimg.com/profile_images/1048266859609563139/zIj7je8Z_normal.jpg" TargetMode="External"/><Relationship Id="rId1843" Type="http://schemas.openxmlformats.org/officeDocument/2006/relationships/hyperlink" Target="http://pbs.twimg.com/profile_images/1033984713252372480/kKbqj4BC_normal.jpg" TargetMode="External"/><Relationship Id="rId1703" Type="http://schemas.openxmlformats.org/officeDocument/2006/relationships/hyperlink" Target="http://pbs.twimg.com/profile_images/1060577766024929280/ntRfTZEV_normal.jpg" TargetMode="External"/><Relationship Id="rId1910" Type="http://schemas.openxmlformats.org/officeDocument/2006/relationships/hyperlink" Target="https://twitter.com/tronchebiais" TargetMode="External"/><Relationship Id="rId284" Type="http://schemas.openxmlformats.org/officeDocument/2006/relationships/hyperlink" Target="https://twitter.com/" TargetMode="External"/><Relationship Id="rId491" Type="http://schemas.openxmlformats.org/officeDocument/2006/relationships/hyperlink" Target="https://twitter.com/" TargetMode="External"/><Relationship Id="rId2172" Type="http://schemas.openxmlformats.org/officeDocument/2006/relationships/hyperlink" Target="https://twitter.com/earlchamignon" TargetMode="External"/><Relationship Id="rId144" Type="http://schemas.openxmlformats.org/officeDocument/2006/relationships/hyperlink" Target="https://twitter.com/i/web/status/1090529017818693632" TargetMode="External"/><Relationship Id="rId589" Type="http://schemas.openxmlformats.org/officeDocument/2006/relationships/hyperlink" Target="https://twitter.com/" TargetMode="External"/><Relationship Id="rId796" Type="http://schemas.openxmlformats.org/officeDocument/2006/relationships/hyperlink" Target="https://twitter.com/" TargetMode="External"/><Relationship Id="rId351" Type="http://schemas.openxmlformats.org/officeDocument/2006/relationships/hyperlink" Target="https://twitter.com/" TargetMode="External"/><Relationship Id="rId449" Type="http://schemas.openxmlformats.org/officeDocument/2006/relationships/hyperlink" Target="https://twitter.com/" TargetMode="External"/><Relationship Id="rId656" Type="http://schemas.openxmlformats.org/officeDocument/2006/relationships/hyperlink" Target="https://twitter.com/" TargetMode="External"/><Relationship Id="rId863" Type="http://schemas.openxmlformats.org/officeDocument/2006/relationships/hyperlink" Target="https://twitter.com/" TargetMode="External"/><Relationship Id="rId1079" Type="http://schemas.openxmlformats.org/officeDocument/2006/relationships/hyperlink" Target="https://twitter.com/" TargetMode="External"/><Relationship Id="rId1286" Type="http://schemas.openxmlformats.org/officeDocument/2006/relationships/hyperlink" Target="https://twitter.com/" TargetMode="External"/><Relationship Id="rId1493" Type="http://schemas.openxmlformats.org/officeDocument/2006/relationships/hyperlink" Target="http://pbs.twimg.com/profile_images/993090524537131009/pXxPWTGU_normal.jpg" TargetMode="External"/><Relationship Id="rId2032" Type="http://schemas.openxmlformats.org/officeDocument/2006/relationships/hyperlink" Target="https://twitter.com/altern_is" TargetMode="External"/><Relationship Id="rId211" Type="http://schemas.openxmlformats.org/officeDocument/2006/relationships/hyperlink" Target="https://twitter.com/" TargetMode="External"/><Relationship Id="rId309" Type="http://schemas.openxmlformats.org/officeDocument/2006/relationships/hyperlink" Target="https://twitter.com/" TargetMode="External"/><Relationship Id="rId516" Type="http://schemas.openxmlformats.org/officeDocument/2006/relationships/hyperlink" Target="https://twitter.com/" TargetMode="External"/><Relationship Id="rId1146" Type="http://schemas.openxmlformats.org/officeDocument/2006/relationships/hyperlink" Target="https://twitter.com/" TargetMode="External"/><Relationship Id="rId1798" Type="http://schemas.openxmlformats.org/officeDocument/2006/relationships/hyperlink" Target="http://pbs.twimg.com/profile_images/1034481781364412418/fVnpUBBJ_normal.jpg" TargetMode="External"/><Relationship Id="rId723" Type="http://schemas.openxmlformats.org/officeDocument/2006/relationships/hyperlink" Target="https://twitter.com/" TargetMode="External"/><Relationship Id="rId930" Type="http://schemas.openxmlformats.org/officeDocument/2006/relationships/hyperlink" Target="https://twitter.com/" TargetMode="External"/><Relationship Id="rId1006" Type="http://schemas.openxmlformats.org/officeDocument/2006/relationships/hyperlink" Target="https://twitter.com/" TargetMode="External"/><Relationship Id="rId1353" Type="http://schemas.openxmlformats.org/officeDocument/2006/relationships/hyperlink" Target="https://t.co/VDNsII6XMf" TargetMode="External"/><Relationship Id="rId1560" Type="http://schemas.openxmlformats.org/officeDocument/2006/relationships/hyperlink" Target="http://pbs.twimg.com/profile_images/822137983251910657/WNJ6tRI4_normal.jpg" TargetMode="External"/><Relationship Id="rId1658" Type="http://schemas.openxmlformats.org/officeDocument/2006/relationships/hyperlink" Target="http://pbs.twimg.com/profile_images/2807156754/3c3a6b7ee403d2788e49738bcb140825_normal.jpeg" TargetMode="External"/><Relationship Id="rId1865" Type="http://schemas.openxmlformats.org/officeDocument/2006/relationships/hyperlink" Target="https://twitter.com/antoine_grasser" TargetMode="External"/><Relationship Id="rId1213" Type="http://schemas.openxmlformats.org/officeDocument/2006/relationships/hyperlink" Target="https://twitter.com/" TargetMode="External"/><Relationship Id="rId1420" Type="http://schemas.openxmlformats.org/officeDocument/2006/relationships/hyperlink" Target="https://t.co/Gw0Pcenp2I" TargetMode="External"/><Relationship Id="rId1518" Type="http://schemas.openxmlformats.org/officeDocument/2006/relationships/hyperlink" Target="http://pbs.twimg.com/profile_images/1081131831989276672/OArYZ-iC_normal.jpg" TargetMode="External"/><Relationship Id="rId1725" Type="http://schemas.openxmlformats.org/officeDocument/2006/relationships/hyperlink" Target="http://pbs.twimg.com/profile_images/801519483747790848/7B6dAliD_normal.jpg" TargetMode="External"/><Relationship Id="rId1932" Type="http://schemas.openxmlformats.org/officeDocument/2006/relationships/hyperlink" Target="https://twitter.com/cainheleverok" TargetMode="External"/><Relationship Id="rId17" Type="http://schemas.openxmlformats.org/officeDocument/2006/relationships/hyperlink" Target="https://twitter.com/GeWoessner/status/1074079998464667649" TargetMode="External"/><Relationship Id="rId2194" Type="http://schemas.openxmlformats.org/officeDocument/2006/relationships/hyperlink" Target="https://twitter.com/lecastorjunior" TargetMode="External"/><Relationship Id="rId166" Type="http://schemas.openxmlformats.org/officeDocument/2006/relationships/hyperlink" Target="https://twitter.com/i/web/status/1093165596009775105" TargetMode="External"/><Relationship Id="rId373" Type="http://schemas.openxmlformats.org/officeDocument/2006/relationships/hyperlink" Target="https://twitter.com/" TargetMode="External"/><Relationship Id="rId580" Type="http://schemas.openxmlformats.org/officeDocument/2006/relationships/hyperlink" Target="https://twitter.com/" TargetMode="External"/><Relationship Id="rId2054" Type="http://schemas.openxmlformats.org/officeDocument/2006/relationships/hyperlink" Target="https://twitter.com/dreaming_dreamy" TargetMode="External"/><Relationship Id="rId1" Type="http://schemas.openxmlformats.org/officeDocument/2006/relationships/hyperlink" Target="https://twitter.com/i/web/status/1090953669863002112" TargetMode="External"/><Relationship Id="rId233" Type="http://schemas.openxmlformats.org/officeDocument/2006/relationships/hyperlink" Target="https://twitter.com/" TargetMode="External"/><Relationship Id="rId440" Type="http://schemas.openxmlformats.org/officeDocument/2006/relationships/hyperlink" Target="https://twitter.com/" TargetMode="External"/><Relationship Id="rId678" Type="http://schemas.openxmlformats.org/officeDocument/2006/relationships/hyperlink" Target="https://twitter.com/" TargetMode="External"/><Relationship Id="rId885" Type="http://schemas.openxmlformats.org/officeDocument/2006/relationships/hyperlink" Target="https://twitter.com/" TargetMode="External"/><Relationship Id="rId1070" Type="http://schemas.openxmlformats.org/officeDocument/2006/relationships/hyperlink" Target="https://twitter.com/" TargetMode="External"/><Relationship Id="rId2121" Type="http://schemas.openxmlformats.org/officeDocument/2006/relationships/hyperlink" Target="https://twitter.com/grainhedger" TargetMode="External"/><Relationship Id="rId300" Type="http://schemas.openxmlformats.org/officeDocument/2006/relationships/hyperlink" Target="https://twitter.com/" TargetMode="External"/><Relationship Id="rId538" Type="http://schemas.openxmlformats.org/officeDocument/2006/relationships/hyperlink" Target="https://twitter.com/" TargetMode="External"/><Relationship Id="rId745" Type="http://schemas.openxmlformats.org/officeDocument/2006/relationships/hyperlink" Target="https://twitter.com/" TargetMode="External"/><Relationship Id="rId952" Type="http://schemas.openxmlformats.org/officeDocument/2006/relationships/hyperlink" Target="https://twitter.com/" TargetMode="External"/><Relationship Id="rId1168" Type="http://schemas.openxmlformats.org/officeDocument/2006/relationships/hyperlink" Target="https://twitter.com/" TargetMode="External"/><Relationship Id="rId1375" Type="http://schemas.openxmlformats.org/officeDocument/2006/relationships/hyperlink" Target="https://t.co/0Bu5T8IoP4" TargetMode="External"/><Relationship Id="rId1582" Type="http://schemas.openxmlformats.org/officeDocument/2006/relationships/hyperlink" Target="http://pbs.twimg.com/profile_images/1047176625853530112/PS7wOiGi_normal.jpg" TargetMode="External"/><Relationship Id="rId2219" Type="http://schemas.openxmlformats.org/officeDocument/2006/relationships/hyperlink" Target="https://twitter.com/chsimonsu" TargetMode="External"/><Relationship Id="rId81" Type="http://schemas.openxmlformats.org/officeDocument/2006/relationships/hyperlink" Target="https://twitter.com/i/web/status/1093165596009775105" TargetMode="External"/><Relationship Id="rId605" Type="http://schemas.openxmlformats.org/officeDocument/2006/relationships/hyperlink" Target="https://twitter.com/" TargetMode="External"/><Relationship Id="rId812" Type="http://schemas.openxmlformats.org/officeDocument/2006/relationships/hyperlink" Target="https://twitter.com/" TargetMode="External"/><Relationship Id="rId1028" Type="http://schemas.openxmlformats.org/officeDocument/2006/relationships/hyperlink" Target="https://twitter.com/" TargetMode="External"/><Relationship Id="rId1235" Type="http://schemas.openxmlformats.org/officeDocument/2006/relationships/hyperlink" Target="https://twitter.com/" TargetMode="External"/><Relationship Id="rId1442" Type="http://schemas.openxmlformats.org/officeDocument/2006/relationships/hyperlink" Target="https://t.co/QAPkQauTM8" TargetMode="External"/><Relationship Id="rId1887" Type="http://schemas.openxmlformats.org/officeDocument/2006/relationships/hyperlink" Target="https://twitter.com/julienlacrx" TargetMode="External"/><Relationship Id="rId1302" Type="http://schemas.openxmlformats.org/officeDocument/2006/relationships/hyperlink" Target="https://twitter.com/" TargetMode="External"/><Relationship Id="rId1747" Type="http://schemas.openxmlformats.org/officeDocument/2006/relationships/hyperlink" Target="http://pbs.twimg.com/profile_images/1068643064787415046/PANhPuEm_normal.jpg" TargetMode="External"/><Relationship Id="rId1954" Type="http://schemas.openxmlformats.org/officeDocument/2006/relationships/hyperlink" Target="https://twitter.com/revolution_fr" TargetMode="External"/><Relationship Id="rId39" Type="http://schemas.openxmlformats.org/officeDocument/2006/relationships/hyperlink" Target="https://twitter.com/i/web/status/1091394698244165632" TargetMode="External"/><Relationship Id="rId1607" Type="http://schemas.openxmlformats.org/officeDocument/2006/relationships/hyperlink" Target="http://pbs.twimg.com/profile_images/596968651254853632/R3550KDq_normal.jpg" TargetMode="External"/><Relationship Id="rId1814" Type="http://schemas.openxmlformats.org/officeDocument/2006/relationships/hyperlink" Target="http://pbs.twimg.com/profile_images/1065282500191236096/X4Dfxpk-_normal.jpg" TargetMode="External"/><Relationship Id="rId188" Type="http://schemas.openxmlformats.org/officeDocument/2006/relationships/hyperlink" Target="https://twitter.com/i/web/status/1090526265482899458" TargetMode="External"/><Relationship Id="rId395" Type="http://schemas.openxmlformats.org/officeDocument/2006/relationships/hyperlink" Target="https://twitter.com/" TargetMode="External"/><Relationship Id="rId2076" Type="http://schemas.openxmlformats.org/officeDocument/2006/relationships/hyperlink" Target="https://twitter.com/fromscratch6" TargetMode="External"/><Relationship Id="rId255" Type="http://schemas.openxmlformats.org/officeDocument/2006/relationships/hyperlink" Target="https://twitter.com/" TargetMode="External"/><Relationship Id="rId462" Type="http://schemas.openxmlformats.org/officeDocument/2006/relationships/hyperlink" Target="https://twitter.com/" TargetMode="External"/><Relationship Id="rId1092" Type="http://schemas.openxmlformats.org/officeDocument/2006/relationships/hyperlink" Target="https://twitter.com/" TargetMode="External"/><Relationship Id="rId1397" Type="http://schemas.openxmlformats.org/officeDocument/2006/relationships/hyperlink" Target="https://t.co/JOZROvH690" TargetMode="External"/><Relationship Id="rId2143" Type="http://schemas.openxmlformats.org/officeDocument/2006/relationships/hyperlink" Target="https://twitter.com/motdiez" TargetMode="External"/><Relationship Id="rId115" Type="http://schemas.openxmlformats.org/officeDocument/2006/relationships/hyperlink" Target="https://twitter.com/i/web/status/1091117816969859072" TargetMode="External"/><Relationship Id="rId322" Type="http://schemas.openxmlformats.org/officeDocument/2006/relationships/hyperlink" Target="https://twitter.com/" TargetMode="External"/><Relationship Id="rId767" Type="http://schemas.openxmlformats.org/officeDocument/2006/relationships/hyperlink" Target="https://twitter.com/" TargetMode="External"/><Relationship Id="rId974" Type="http://schemas.openxmlformats.org/officeDocument/2006/relationships/hyperlink" Target="https://twitter.com/" TargetMode="External"/><Relationship Id="rId2003" Type="http://schemas.openxmlformats.org/officeDocument/2006/relationships/hyperlink" Target="https://twitter.com/bazancien" TargetMode="External"/><Relationship Id="rId2210" Type="http://schemas.openxmlformats.org/officeDocument/2006/relationships/hyperlink" Target="https://twitter.com/samtlse31" TargetMode="External"/><Relationship Id="rId627" Type="http://schemas.openxmlformats.org/officeDocument/2006/relationships/hyperlink" Target="https://twitter.com/" TargetMode="External"/><Relationship Id="rId834" Type="http://schemas.openxmlformats.org/officeDocument/2006/relationships/hyperlink" Target="https://twitter.com/" TargetMode="External"/><Relationship Id="rId1257" Type="http://schemas.openxmlformats.org/officeDocument/2006/relationships/hyperlink" Target="https://twitter.com/" TargetMode="External"/><Relationship Id="rId1464" Type="http://schemas.openxmlformats.org/officeDocument/2006/relationships/hyperlink" Target="https://t.co/qscU0PZH4Y" TargetMode="External"/><Relationship Id="rId1671" Type="http://schemas.openxmlformats.org/officeDocument/2006/relationships/hyperlink" Target="http://pbs.twimg.com/profile_images/1057734522756911104/g5ApTdAG_normal.jpg" TargetMode="External"/><Relationship Id="rId901" Type="http://schemas.openxmlformats.org/officeDocument/2006/relationships/hyperlink" Target="https://twitter.com/" TargetMode="External"/><Relationship Id="rId1117" Type="http://schemas.openxmlformats.org/officeDocument/2006/relationships/hyperlink" Target="https://twitter.com/" TargetMode="External"/><Relationship Id="rId1324" Type="http://schemas.openxmlformats.org/officeDocument/2006/relationships/hyperlink" Target="https://twitter.com/" TargetMode="External"/><Relationship Id="rId1531" Type="http://schemas.openxmlformats.org/officeDocument/2006/relationships/hyperlink" Target="http://pbs.twimg.com/profile_images/927905277759905792/MtfUSQtp_normal.jpg" TargetMode="External"/><Relationship Id="rId1769" Type="http://schemas.openxmlformats.org/officeDocument/2006/relationships/hyperlink" Target="http://pbs.twimg.com/profile_images/876449496204554240/yhyrylJt_normal.jpg" TargetMode="External"/><Relationship Id="rId1976" Type="http://schemas.openxmlformats.org/officeDocument/2006/relationships/hyperlink" Target="https://twitter.com/jdesmaz" TargetMode="External"/><Relationship Id="rId30" Type="http://schemas.openxmlformats.org/officeDocument/2006/relationships/hyperlink" Target="https://twitter.com/i/web/status/1091279352246030337" TargetMode="External"/><Relationship Id="rId1629" Type="http://schemas.openxmlformats.org/officeDocument/2006/relationships/hyperlink" Target="http://pbs.twimg.com/profile_images/988051732121964545/6v1d6kXA_normal.jpg" TargetMode="External"/><Relationship Id="rId1836" Type="http://schemas.openxmlformats.org/officeDocument/2006/relationships/hyperlink" Target="http://pbs.twimg.com/profile_images/1018185494692335617/Z4TAS5pu_normal.jpg" TargetMode="External"/><Relationship Id="rId1903" Type="http://schemas.openxmlformats.org/officeDocument/2006/relationships/hyperlink" Target="https://twitter.com/nq1r0d" TargetMode="External"/><Relationship Id="rId2098" Type="http://schemas.openxmlformats.org/officeDocument/2006/relationships/hyperlink" Target="https://twitter.com/pluslibq" TargetMode="External"/><Relationship Id="rId277" Type="http://schemas.openxmlformats.org/officeDocument/2006/relationships/hyperlink" Target="https://twitter.com/" TargetMode="External"/><Relationship Id="rId484" Type="http://schemas.openxmlformats.org/officeDocument/2006/relationships/hyperlink" Target="https://twitter.com/" TargetMode="External"/><Relationship Id="rId2165" Type="http://schemas.openxmlformats.org/officeDocument/2006/relationships/hyperlink" Target="https://twitter.com/eul_stephane" TargetMode="External"/><Relationship Id="rId137" Type="http://schemas.openxmlformats.org/officeDocument/2006/relationships/hyperlink" Target="https://twitter.com/GeWoessner/status/1074080067821678593" TargetMode="External"/><Relationship Id="rId344" Type="http://schemas.openxmlformats.org/officeDocument/2006/relationships/hyperlink" Target="https://twitter.com/" TargetMode="External"/><Relationship Id="rId691" Type="http://schemas.openxmlformats.org/officeDocument/2006/relationships/hyperlink" Target="https://twitter.com/" TargetMode="External"/><Relationship Id="rId789" Type="http://schemas.openxmlformats.org/officeDocument/2006/relationships/hyperlink" Target="https://twitter.com/" TargetMode="External"/><Relationship Id="rId996" Type="http://schemas.openxmlformats.org/officeDocument/2006/relationships/hyperlink" Target="https://twitter.com/" TargetMode="External"/><Relationship Id="rId2025" Type="http://schemas.openxmlformats.org/officeDocument/2006/relationships/hyperlink" Target="https://twitter.com/cedricmidoux" TargetMode="External"/><Relationship Id="rId551" Type="http://schemas.openxmlformats.org/officeDocument/2006/relationships/hyperlink" Target="https://twitter.com/" TargetMode="External"/><Relationship Id="rId649" Type="http://schemas.openxmlformats.org/officeDocument/2006/relationships/hyperlink" Target="https://twitter.com/" TargetMode="External"/><Relationship Id="rId856" Type="http://schemas.openxmlformats.org/officeDocument/2006/relationships/hyperlink" Target="https://twitter.com/" TargetMode="External"/><Relationship Id="rId1181" Type="http://schemas.openxmlformats.org/officeDocument/2006/relationships/hyperlink" Target="https://twitter.com/" TargetMode="External"/><Relationship Id="rId1279" Type="http://schemas.openxmlformats.org/officeDocument/2006/relationships/hyperlink" Target="https://twitter.com/" TargetMode="External"/><Relationship Id="rId1486" Type="http://schemas.openxmlformats.org/officeDocument/2006/relationships/hyperlink" Target="http://pbs.twimg.com/profile_images/799984618996961280/oncuA878_normal.jpg" TargetMode="External"/><Relationship Id="rId2232" Type="http://schemas.openxmlformats.org/officeDocument/2006/relationships/hyperlink" Target="https://twitter.com/bfmbusiness" TargetMode="External"/><Relationship Id="rId204" Type="http://schemas.openxmlformats.org/officeDocument/2006/relationships/hyperlink" Target="https://twitter.com/" TargetMode="External"/><Relationship Id="rId411" Type="http://schemas.openxmlformats.org/officeDocument/2006/relationships/hyperlink" Target="https://twitter.com/" TargetMode="External"/><Relationship Id="rId509" Type="http://schemas.openxmlformats.org/officeDocument/2006/relationships/hyperlink" Target="https://twitter.com/" TargetMode="External"/><Relationship Id="rId1041" Type="http://schemas.openxmlformats.org/officeDocument/2006/relationships/hyperlink" Target="https://twitter.com/" TargetMode="External"/><Relationship Id="rId1139" Type="http://schemas.openxmlformats.org/officeDocument/2006/relationships/hyperlink" Target="https://twitter.com/" TargetMode="External"/><Relationship Id="rId1346" Type="http://schemas.openxmlformats.org/officeDocument/2006/relationships/hyperlink" Target="http://t.co/qvZkSNWMMv" TargetMode="External"/><Relationship Id="rId1693" Type="http://schemas.openxmlformats.org/officeDocument/2006/relationships/hyperlink" Target="http://pbs.twimg.com/profile_images/818778326831693826/EP4lPXtD_normal.jpg" TargetMode="External"/><Relationship Id="rId1998" Type="http://schemas.openxmlformats.org/officeDocument/2006/relationships/hyperlink" Target="https://twitter.com/cafuccio" TargetMode="External"/><Relationship Id="rId716" Type="http://schemas.openxmlformats.org/officeDocument/2006/relationships/hyperlink" Target="https://twitter.com/" TargetMode="External"/><Relationship Id="rId923" Type="http://schemas.openxmlformats.org/officeDocument/2006/relationships/hyperlink" Target="https://twitter.com/" TargetMode="External"/><Relationship Id="rId1553" Type="http://schemas.openxmlformats.org/officeDocument/2006/relationships/hyperlink" Target="http://pbs.twimg.com/profile_images/553508698983636992/BNbBo7r9_normal.jpeg" TargetMode="External"/><Relationship Id="rId1760" Type="http://schemas.openxmlformats.org/officeDocument/2006/relationships/hyperlink" Target="http://pbs.twimg.com/profile_images/665644217646096384/pyoGPCvw_normal.jpg" TargetMode="External"/><Relationship Id="rId1858" Type="http://schemas.openxmlformats.org/officeDocument/2006/relationships/hyperlink" Target="http://pbs.twimg.com/profile_images/412202385633579008/-7wOANlR_normal.jpeg" TargetMode="External"/><Relationship Id="rId52" Type="http://schemas.openxmlformats.org/officeDocument/2006/relationships/hyperlink" Target="https://twitter.com/i/web/status/1091972149320052736" TargetMode="External"/><Relationship Id="rId1206" Type="http://schemas.openxmlformats.org/officeDocument/2006/relationships/hyperlink" Target="https://twitter.com/" TargetMode="External"/><Relationship Id="rId1413" Type="http://schemas.openxmlformats.org/officeDocument/2006/relationships/hyperlink" Target="https://t.co/TehQAWIQOO" TargetMode="External"/><Relationship Id="rId1620" Type="http://schemas.openxmlformats.org/officeDocument/2006/relationships/hyperlink" Target="http://pbs.twimg.com/profile_images/956174237802401792/VznSPqRo_normal.jpg" TargetMode="External"/><Relationship Id="rId1718" Type="http://schemas.openxmlformats.org/officeDocument/2006/relationships/hyperlink" Target="http://pbs.twimg.com/profile_images/464380873651920896/mqkhrjRC_normal.jpeg" TargetMode="External"/><Relationship Id="rId1925" Type="http://schemas.openxmlformats.org/officeDocument/2006/relationships/hyperlink" Target="https://twitter.com/baptistedupin37" TargetMode="External"/><Relationship Id="rId299" Type="http://schemas.openxmlformats.org/officeDocument/2006/relationships/hyperlink" Target="https://twitter.com/" TargetMode="External"/><Relationship Id="rId2187" Type="http://schemas.openxmlformats.org/officeDocument/2006/relationships/hyperlink" Target="https://twitter.com/breizhdann" TargetMode="External"/><Relationship Id="rId159" Type="http://schemas.openxmlformats.org/officeDocument/2006/relationships/hyperlink" Target="https://twitter.com/i/web/status/1091231429768298497" TargetMode="External"/><Relationship Id="rId366" Type="http://schemas.openxmlformats.org/officeDocument/2006/relationships/hyperlink" Target="https://twitter.com/" TargetMode="External"/><Relationship Id="rId573" Type="http://schemas.openxmlformats.org/officeDocument/2006/relationships/hyperlink" Target="https://twitter.com/" TargetMode="External"/><Relationship Id="rId780" Type="http://schemas.openxmlformats.org/officeDocument/2006/relationships/hyperlink" Target="https://twitter.com/" TargetMode="External"/><Relationship Id="rId2047" Type="http://schemas.openxmlformats.org/officeDocument/2006/relationships/hyperlink" Target="https://twitter.com/ygrequel" TargetMode="External"/><Relationship Id="rId226" Type="http://schemas.openxmlformats.org/officeDocument/2006/relationships/hyperlink" Target="https://twitter.com/" TargetMode="External"/><Relationship Id="rId433" Type="http://schemas.openxmlformats.org/officeDocument/2006/relationships/hyperlink" Target="https://twitter.com/" TargetMode="External"/><Relationship Id="rId878" Type="http://schemas.openxmlformats.org/officeDocument/2006/relationships/hyperlink" Target="https://twitter.com/" TargetMode="External"/><Relationship Id="rId1063" Type="http://schemas.openxmlformats.org/officeDocument/2006/relationships/hyperlink" Target="https://twitter.com/" TargetMode="External"/><Relationship Id="rId1270" Type="http://schemas.openxmlformats.org/officeDocument/2006/relationships/hyperlink" Target="https://twitter.com/" TargetMode="External"/><Relationship Id="rId2114" Type="http://schemas.openxmlformats.org/officeDocument/2006/relationships/hyperlink" Target="https://twitter.com/rianflo300" TargetMode="External"/><Relationship Id="rId640" Type="http://schemas.openxmlformats.org/officeDocument/2006/relationships/hyperlink" Target="https://twitter.com/" TargetMode="External"/><Relationship Id="rId738" Type="http://schemas.openxmlformats.org/officeDocument/2006/relationships/hyperlink" Target="https://twitter.com/" TargetMode="External"/><Relationship Id="rId945" Type="http://schemas.openxmlformats.org/officeDocument/2006/relationships/hyperlink" Target="https://twitter.com/" TargetMode="External"/><Relationship Id="rId1368" Type="http://schemas.openxmlformats.org/officeDocument/2006/relationships/hyperlink" Target="https://t.co/3R9y4vOkyq" TargetMode="External"/><Relationship Id="rId1575" Type="http://schemas.openxmlformats.org/officeDocument/2006/relationships/hyperlink" Target="http://pbs.twimg.com/profile_images/3708650258/c467c2c48c6d8bef2c7681f01f6a3c8f_normal.jpeg" TargetMode="External"/><Relationship Id="rId1782" Type="http://schemas.openxmlformats.org/officeDocument/2006/relationships/hyperlink" Target="http://pbs.twimg.com/profile_images/871689500577206272/mbAnqbov_normal.jpg" TargetMode="External"/><Relationship Id="rId74" Type="http://schemas.openxmlformats.org/officeDocument/2006/relationships/hyperlink" Target="https://twitter.com/i/web/status/1093165596009775105" TargetMode="External"/><Relationship Id="rId500" Type="http://schemas.openxmlformats.org/officeDocument/2006/relationships/hyperlink" Target="https://twitter.com/" TargetMode="External"/><Relationship Id="rId805" Type="http://schemas.openxmlformats.org/officeDocument/2006/relationships/hyperlink" Target="https://twitter.com/" TargetMode="External"/><Relationship Id="rId1130" Type="http://schemas.openxmlformats.org/officeDocument/2006/relationships/hyperlink" Target="https://twitter.com/" TargetMode="External"/><Relationship Id="rId1228" Type="http://schemas.openxmlformats.org/officeDocument/2006/relationships/hyperlink" Target="https://twitter.com/" TargetMode="External"/><Relationship Id="rId1435" Type="http://schemas.openxmlformats.org/officeDocument/2006/relationships/hyperlink" Target="https://t.co/mBKJ4zwusO" TargetMode="External"/><Relationship Id="rId1642" Type="http://schemas.openxmlformats.org/officeDocument/2006/relationships/hyperlink" Target="http://pbs.twimg.com/profile_images/425235720035250176/nh5fCFgp_normal.jpeg" TargetMode="External"/><Relationship Id="rId1947" Type="http://schemas.openxmlformats.org/officeDocument/2006/relationships/hyperlink" Target="https://twitter.com/ht_glt" TargetMode="External"/><Relationship Id="rId1502" Type="http://schemas.openxmlformats.org/officeDocument/2006/relationships/hyperlink" Target="http://pbs.twimg.com/profile_images/1020274240149389312/a2STRwwe_normal.jpg" TargetMode="External"/><Relationship Id="rId1807" Type="http://schemas.openxmlformats.org/officeDocument/2006/relationships/hyperlink" Target="http://abs.twimg.com/sticky/default_profile_images/default_profile_normal.png" TargetMode="External"/><Relationship Id="rId290" Type="http://schemas.openxmlformats.org/officeDocument/2006/relationships/hyperlink" Target="https://twitter.com/" TargetMode="External"/><Relationship Id="rId388" Type="http://schemas.openxmlformats.org/officeDocument/2006/relationships/hyperlink" Target="https://twitter.com/" TargetMode="External"/><Relationship Id="rId2069" Type="http://schemas.openxmlformats.org/officeDocument/2006/relationships/hyperlink" Target="https://twitter.com/hub_observateur" TargetMode="External"/><Relationship Id="rId150" Type="http://schemas.openxmlformats.org/officeDocument/2006/relationships/hyperlink" Target="https://twitter.com/search?q=%23soutienGW&amp;src=tyah" TargetMode="External"/><Relationship Id="rId595" Type="http://schemas.openxmlformats.org/officeDocument/2006/relationships/hyperlink" Target="https://twitter.com/" TargetMode="External"/><Relationship Id="rId248" Type="http://schemas.openxmlformats.org/officeDocument/2006/relationships/hyperlink" Target="https://twitter.com/" TargetMode="External"/><Relationship Id="rId455" Type="http://schemas.openxmlformats.org/officeDocument/2006/relationships/hyperlink" Target="https://twitter.com/" TargetMode="External"/><Relationship Id="rId662" Type="http://schemas.openxmlformats.org/officeDocument/2006/relationships/hyperlink" Target="https://twitter.com/" TargetMode="External"/><Relationship Id="rId1085" Type="http://schemas.openxmlformats.org/officeDocument/2006/relationships/hyperlink" Target="https://twitter.com/" TargetMode="External"/><Relationship Id="rId1292" Type="http://schemas.openxmlformats.org/officeDocument/2006/relationships/hyperlink" Target="https://twitter.com/" TargetMode="External"/><Relationship Id="rId2136" Type="http://schemas.openxmlformats.org/officeDocument/2006/relationships/hyperlink" Target="https://twitter.com/eloimartinelli" TargetMode="External"/><Relationship Id="rId108" Type="http://schemas.openxmlformats.org/officeDocument/2006/relationships/hyperlink" Target="https://twitter.com/search?q=%23soutienGW&amp;src=tyah" TargetMode="External"/><Relationship Id="rId315" Type="http://schemas.openxmlformats.org/officeDocument/2006/relationships/hyperlink" Target="https://twitter.com/" TargetMode="External"/><Relationship Id="rId522" Type="http://schemas.openxmlformats.org/officeDocument/2006/relationships/hyperlink" Target="https://twitter.com/" TargetMode="External"/><Relationship Id="rId967" Type="http://schemas.openxmlformats.org/officeDocument/2006/relationships/hyperlink" Target="https://twitter.com/" TargetMode="External"/><Relationship Id="rId1152" Type="http://schemas.openxmlformats.org/officeDocument/2006/relationships/hyperlink" Target="https://twitter.com/" TargetMode="External"/><Relationship Id="rId1597" Type="http://schemas.openxmlformats.org/officeDocument/2006/relationships/hyperlink" Target="http://pbs.twimg.com/profile_images/794302329713475584/bsE7MGOp_normal.jpg" TargetMode="External"/><Relationship Id="rId2203" Type="http://schemas.openxmlformats.org/officeDocument/2006/relationships/hyperlink" Target="https://twitter.com/hacheff_lgr" TargetMode="External"/><Relationship Id="rId96" Type="http://schemas.openxmlformats.org/officeDocument/2006/relationships/hyperlink" Target="https://twitter.com/i/web/status/1091664197417615360" TargetMode="External"/><Relationship Id="rId827" Type="http://schemas.openxmlformats.org/officeDocument/2006/relationships/hyperlink" Target="https://twitter.com/" TargetMode="External"/><Relationship Id="rId1012" Type="http://schemas.openxmlformats.org/officeDocument/2006/relationships/hyperlink" Target="https://twitter.com/" TargetMode="External"/><Relationship Id="rId1457" Type="http://schemas.openxmlformats.org/officeDocument/2006/relationships/hyperlink" Target="https://t.co/WdWXxw4lFI" TargetMode="External"/><Relationship Id="rId1664" Type="http://schemas.openxmlformats.org/officeDocument/2006/relationships/hyperlink" Target="http://pbs.twimg.com/profile_images/942877007662153728/q93PE7Wi_normal.jpg" TargetMode="External"/><Relationship Id="rId1871" Type="http://schemas.openxmlformats.org/officeDocument/2006/relationships/hyperlink" Target="https://twitter.com/g3erthelot" TargetMode="External"/><Relationship Id="rId1317" Type="http://schemas.openxmlformats.org/officeDocument/2006/relationships/hyperlink" Target="https://twitter.com/" TargetMode="External"/><Relationship Id="rId1524" Type="http://schemas.openxmlformats.org/officeDocument/2006/relationships/hyperlink" Target="http://pbs.twimg.com/profile_images/1004349149658210304/YkjPRMon_normal.jpg" TargetMode="External"/><Relationship Id="rId1731" Type="http://schemas.openxmlformats.org/officeDocument/2006/relationships/hyperlink" Target="http://pbs.twimg.com/profile_images/870625068216438784/i4ySQ9h6_normal.jpg" TargetMode="External"/><Relationship Id="rId1969" Type="http://schemas.openxmlformats.org/officeDocument/2006/relationships/hyperlink" Target="https://twitter.com/stef028" TargetMode="External"/><Relationship Id="rId23" Type="http://schemas.openxmlformats.org/officeDocument/2006/relationships/hyperlink" Target="https://twitter.com/i/web/status/1091293442775367681" TargetMode="External"/><Relationship Id="rId1829" Type="http://schemas.openxmlformats.org/officeDocument/2006/relationships/hyperlink" Target="http://pbs.twimg.com/profile_images/1023508658280443905/nQvUS6rv_normal.jpg" TargetMode="External"/><Relationship Id="rId172" Type="http://schemas.openxmlformats.org/officeDocument/2006/relationships/hyperlink" Target="https://twitter.com/podeus69/lists/les-bannies-de-foucart1/members" TargetMode="External"/><Relationship Id="rId477" Type="http://schemas.openxmlformats.org/officeDocument/2006/relationships/hyperlink" Target="https://twitter.com/" TargetMode="External"/><Relationship Id="rId684" Type="http://schemas.openxmlformats.org/officeDocument/2006/relationships/hyperlink" Target="https://twitter.com/" TargetMode="External"/><Relationship Id="rId2060" Type="http://schemas.openxmlformats.org/officeDocument/2006/relationships/hyperlink" Target="https://twitter.com/m4kn4sh" TargetMode="External"/><Relationship Id="rId2158" Type="http://schemas.openxmlformats.org/officeDocument/2006/relationships/hyperlink" Target="https://twitter.com/pjsempe" TargetMode="External"/><Relationship Id="rId337" Type="http://schemas.openxmlformats.org/officeDocument/2006/relationships/hyperlink" Target="https://twitter.com/" TargetMode="External"/><Relationship Id="rId891" Type="http://schemas.openxmlformats.org/officeDocument/2006/relationships/hyperlink" Target="https://twitter.com/" TargetMode="External"/><Relationship Id="rId989" Type="http://schemas.openxmlformats.org/officeDocument/2006/relationships/hyperlink" Target="https://twitter.com/" TargetMode="External"/><Relationship Id="rId2018" Type="http://schemas.openxmlformats.org/officeDocument/2006/relationships/hyperlink" Target="https://twitter.com/caroline76966" TargetMode="External"/><Relationship Id="rId544" Type="http://schemas.openxmlformats.org/officeDocument/2006/relationships/hyperlink" Target="https://twitter.com/" TargetMode="External"/><Relationship Id="rId751" Type="http://schemas.openxmlformats.org/officeDocument/2006/relationships/hyperlink" Target="https://twitter.com/" TargetMode="External"/><Relationship Id="rId849" Type="http://schemas.openxmlformats.org/officeDocument/2006/relationships/hyperlink" Target="https://twitter.com/" TargetMode="External"/><Relationship Id="rId1174" Type="http://schemas.openxmlformats.org/officeDocument/2006/relationships/hyperlink" Target="https://twitter.com/" TargetMode="External"/><Relationship Id="rId1381" Type="http://schemas.openxmlformats.org/officeDocument/2006/relationships/hyperlink" Target="https://t.co/cMMhJ7PFL9" TargetMode="External"/><Relationship Id="rId1479" Type="http://schemas.openxmlformats.org/officeDocument/2006/relationships/hyperlink" Target="http://abs.twimg.com/sticky/default_profile_images/default_profile_normal.png" TargetMode="External"/><Relationship Id="rId1686" Type="http://schemas.openxmlformats.org/officeDocument/2006/relationships/hyperlink" Target="http://pbs.twimg.com/profile_images/590607704613326848/4CTKDt_b_normal.jpg" TargetMode="External"/><Relationship Id="rId2225" Type="http://schemas.openxmlformats.org/officeDocument/2006/relationships/hyperlink" Target="https://twitter.com/joseph_garnier" TargetMode="External"/><Relationship Id="rId404" Type="http://schemas.openxmlformats.org/officeDocument/2006/relationships/hyperlink" Target="https://twitter.com/" TargetMode="External"/><Relationship Id="rId611" Type="http://schemas.openxmlformats.org/officeDocument/2006/relationships/hyperlink" Target="https://twitter.com/" TargetMode="External"/><Relationship Id="rId1034" Type="http://schemas.openxmlformats.org/officeDocument/2006/relationships/hyperlink" Target="https://twitter.com/" TargetMode="External"/><Relationship Id="rId1241" Type="http://schemas.openxmlformats.org/officeDocument/2006/relationships/hyperlink" Target="https://twitter.com/" TargetMode="External"/><Relationship Id="rId1339" Type="http://schemas.openxmlformats.org/officeDocument/2006/relationships/hyperlink" Target="https://t.co/K9bUFXrVZX" TargetMode="External"/><Relationship Id="rId1893" Type="http://schemas.openxmlformats.org/officeDocument/2006/relationships/hyperlink" Target="https://twitter.com/engue34" TargetMode="External"/><Relationship Id="rId709" Type="http://schemas.openxmlformats.org/officeDocument/2006/relationships/hyperlink" Target="https://twitter.com/" TargetMode="External"/><Relationship Id="rId916" Type="http://schemas.openxmlformats.org/officeDocument/2006/relationships/hyperlink" Target="https://twitter.com/" TargetMode="External"/><Relationship Id="rId1101" Type="http://schemas.openxmlformats.org/officeDocument/2006/relationships/hyperlink" Target="https://twitter.com/" TargetMode="External"/><Relationship Id="rId1546" Type="http://schemas.openxmlformats.org/officeDocument/2006/relationships/hyperlink" Target="http://pbs.twimg.com/profile_images/711157464159363072/8qwUg9x-_normal.jpg" TargetMode="External"/><Relationship Id="rId1753" Type="http://schemas.openxmlformats.org/officeDocument/2006/relationships/hyperlink" Target="http://pbs.twimg.com/profile_images/1018984173770592263/-3IVzIvq_normal.jpg" TargetMode="External"/><Relationship Id="rId1960" Type="http://schemas.openxmlformats.org/officeDocument/2006/relationships/hyperlink" Target="https://twitter.com/dg_institut" TargetMode="External"/><Relationship Id="rId45" Type="http://schemas.openxmlformats.org/officeDocument/2006/relationships/hyperlink" Target="https://twitter.com/clicjf/status/1091313562981675008" TargetMode="External"/><Relationship Id="rId1406" Type="http://schemas.openxmlformats.org/officeDocument/2006/relationships/hyperlink" Target="https://t.co/rlNDFVReGx" TargetMode="External"/><Relationship Id="rId1613" Type="http://schemas.openxmlformats.org/officeDocument/2006/relationships/hyperlink" Target="http://pbs.twimg.com/profile_images/965973632504811520/42uNJf98_normal.jpg" TargetMode="External"/><Relationship Id="rId1820" Type="http://schemas.openxmlformats.org/officeDocument/2006/relationships/hyperlink" Target="http://pbs.twimg.com/profile_images/958033426224943104/J_D8uDx8_normal.jpg" TargetMode="External"/><Relationship Id="rId194" Type="http://schemas.openxmlformats.org/officeDocument/2006/relationships/hyperlink" Target="https://twitter.com/dassa_ju/status/1091247129304158208" TargetMode="External"/><Relationship Id="rId1918" Type="http://schemas.openxmlformats.org/officeDocument/2006/relationships/hyperlink" Target="https://twitter.com/chevaldireamame" TargetMode="External"/><Relationship Id="rId2082" Type="http://schemas.openxmlformats.org/officeDocument/2006/relationships/hyperlink" Target="https://twitter.com/pleinela" TargetMode="External"/><Relationship Id="rId261" Type="http://schemas.openxmlformats.org/officeDocument/2006/relationships/hyperlink" Target="https://twitter.com/" TargetMode="External"/><Relationship Id="rId499" Type="http://schemas.openxmlformats.org/officeDocument/2006/relationships/hyperlink" Target="https://twitter.com/" TargetMode="External"/><Relationship Id="rId359" Type="http://schemas.openxmlformats.org/officeDocument/2006/relationships/hyperlink" Target="https://twitter.com/" TargetMode="External"/><Relationship Id="rId566" Type="http://schemas.openxmlformats.org/officeDocument/2006/relationships/hyperlink" Target="https://twitter.com/" TargetMode="External"/><Relationship Id="rId773" Type="http://schemas.openxmlformats.org/officeDocument/2006/relationships/hyperlink" Target="https://twitter.com/" TargetMode="External"/><Relationship Id="rId1196" Type="http://schemas.openxmlformats.org/officeDocument/2006/relationships/hyperlink" Target="https://twitter.com/" TargetMode="External"/><Relationship Id="rId2247" Type="http://schemas.openxmlformats.org/officeDocument/2006/relationships/hyperlink" Target="https://twitter.com/audreygarric" TargetMode="External"/><Relationship Id="rId121" Type="http://schemas.openxmlformats.org/officeDocument/2006/relationships/hyperlink" Target="https://twitter.com/podeus69/lists/les-bannies-de-foucart1/members" TargetMode="External"/><Relationship Id="rId219" Type="http://schemas.openxmlformats.org/officeDocument/2006/relationships/hyperlink" Target="https://twitter.com/" TargetMode="External"/><Relationship Id="rId426" Type="http://schemas.openxmlformats.org/officeDocument/2006/relationships/hyperlink" Target="https://twitter.com/" TargetMode="External"/><Relationship Id="rId633" Type="http://schemas.openxmlformats.org/officeDocument/2006/relationships/hyperlink" Target="https://twitter.com/" TargetMode="External"/><Relationship Id="rId980" Type="http://schemas.openxmlformats.org/officeDocument/2006/relationships/hyperlink" Target="https://twitter.com/" TargetMode="External"/><Relationship Id="rId1056" Type="http://schemas.openxmlformats.org/officeDocument/2006/relationships/hyperlink" Target="https://twitter.com/" TargetMode="External"/><Relationship Id="rId1263" Type="http://schemas.openxmlformats.org/officeDocument/2006/relationships/hyperlink" Target="https://twitter.com/" TargetMode="External"/><Relationship Id="rId2107" Type="http://schemas.openxmlformats.org/officeDocument/2006/relationships/hyperlink" Target="https://twitter.com/passeursciences" TargetMode="External"/><Relationship Id="rId840" Type="http://schemas.openxmlformats.org/officeDocument/2006/relationships/hyperlink" Target="https://twitter.com/" TargetMode="External"/><Relationship Id="rId938" Type="http://schemas.openxmlformats.org/officeDocument/2006/relationships/hyperlink" Target="https://twitter.com/" TargetMode="External"/><Relationship Id="rId1470" Type="http://schemas.openxmlformats.org/officeDocument/2006/relationships/hyperlink" Target="https://t.co/4DG9jtUtOP" TargetMode="External"/><Relationship Id="rId1568" Type="http://schemas.openxmlformats.org/officeDocument/2006/relationships/hyperlink" Target="http://pbs.twimg.com/profile_images/3374079765/36d2f1878c043fc0fa17948be698182a_normal.jpeg" TargetMode="External"/><Relationship Id="rId1775" Type="http://schemas.openxmlformats.org/officeDocument/2006/relationships/hyperlink" Target="http://pbs.twimg.com/profile_images/3778607394/88a1c2f44a94667a730775506f8a0fd5_normal.jpeg" TargetMode="External"/><Relationship Id="rId67" Type="http://schemas.openxmlformats.org/officeDocument/2006/relationships/hyperlink" Target="https://twitter.com/i/web/status/1092652979432407040" TargetMode="External"/><Relationship Id="rId700" Type="http://schemas.openxmlformats.org/officeDocument/2006/relationships/hyperlink" Target="https://twitter.com/" TargetMode="External"/><Relationship Id="rId1123" Type="http://schemas.openxmlformats.org/officeDocument/2006/relationships/hyperlink" Target="https://twitter.com/" TargetMode="External"/><Relationship Id="rId1330" Type="http://schemas.openxmlformats.org/officeDocument/2006/relationships/hyperlink" Target="https://twitter.com/" TargetMode="External"/><Relationship Id="rId1428" Type="http://schemas.openxmlformats.org/officeDocument/2006/relationships/hyperlink" Target="http://t.co/e2vl58RcCS" TargetMode="External"/><Relationship Id="rId1635" Type="http://schemas.openxmlformats.org/officeDocument/2006/relationships/hyperlink" Target="http://pbs.twimg.com/profile_images/1074786813481504769/jzAKdEzN_normal.jpg" TargetMode="External"/><Relationship Id="rId1982" Type="http://schemas.openxmlformats.org/officeDocument/2006/relationships/hyperlink" Target="https://twitter.com/alain_co" TargetMode="External"/><Relationship Id="rId1842" Type="http://schemas.openxmlformats.org/officeDocument/2006/relationships/hyperlink" Target="http://pbs.twimg.com/profile_images/2179824522/Crow_normal.jpg" TargetMode="External"/><Relationship Id="rId1702" Type="http://schemas.openxmlformats.org/officeDocument/2006/relationships/hyperlink" Target="http://pbs.twimg.com/profile_images/553559411721916417/3WtZh9qB_normal.jpeg" TargetMode="External"/><Relationship Id="rId283" Type="http://schemas.openxmlformats.org/officeDocument/2006/relationships/hyperlink" Target="https://twitter.com/" TargetMode="External"/><Relationship Id="rId490" Type="http://schemas.openxmlformats.org/officeDocument/2006/relationships/hyperlink" Target="https://twitter.com/" TargetMode="External"/><Relationship Id="rId2171" Type="http://schemas.openxmlformats.org/officeDocument/2006/relationships/hyperlink" Target="https://twitter.com/i_boulanouar" TargetMode="External"/><Relationship Id="rId143" Type="http://schemas.openxmlformats.org/officeDocument/2006/relationships/hyperlink" Target="https://twitter.com/i/web/status/1090529017818693632" TargetMode="External"/><Relationship Id="rId350" Type="http://schemas.openxmlformats.org/officeDocument/2006/relationships/hyperlink" Target="https://twitter.com/" TargetMode="External"/><Relationship Id="rId588" Type="http://schemas.openxmlformats.org/officeDocument/2006/relationships/hyperlink" Target="https://twitter.com/" TargetMode="External"/><Relationship Id="rId795" Type="http://schemas.openxmlformats.org/officeDocument/2006/relationships/hyperlink" Target="https://twitter.com/" TargetMode="External"/><Relationship Id="rId2031" Type="http://schemas.openxmlformats.org/officeDocument/2006/relationships/hyperlink" Target="https://twitter.com/fmbreon" TargetMode="External"/><Relationship Id="rId9" Type="http://schemas.openxmlformats.org/officeDocument/2006/relationships/hyperlink" Target="https://twitter.com/GeWoessner/status/1091085112144482306" TargetMode="External"/><Relationship Id="rId210" Type="http://schemas.openxmlformats.org/officeDocument/2006/relationships/hyperlink" Target="https://twitter.com/" TargetMode="External"/><Relationship Id="rId448" Type="http://schemas.openxmlformats.org/officeDocument/2006/relationships/hyperlink" Target="https://twitter.com/" TargetMode="External"/><Relationship Id="rId655" Type="http://schemas.openxmlformats.org/officeDocument/2006/relationships/hyperlink" Target="https://twitter.com/" TargetMode="External"/><Relationship Id="rId862" Type="http://schemas.openxmlformats.org/officeDocument/2006/relationships/hyperlink" Target="https://twitter.com/" TargetMode="External"/><Relationship Id="rId1078" Type="http://schemas.openxmlformats.org/officeDocument/2006/relationships/hyperlink" Target="https://twitter.com/" TargetMode="External"/><Relationship Id="rId1285" Type="http://schemas.openxmlformats.org/officeDocument/2006/relationships/hyperlink" Target="https://twitter.com/" TargetMode="External"/><Relationship Id="rId1492" Type="http://schemas.openxmlformats.org/officeDocument/2006/relationships/hyperlink" Target="http://pbs.twimg.com/profile_images/2633342504/8a0db8f21d309b1c1a896e84572d8937_normal.jpeg" TargetMode="External"/><Relationship Id="rId2129" Type="http://schemas.openxmlformats.org/officeDocument/2006/relationships/hyperlink" Target="https://twitter.com/rfanciola" TargetMode="External"/><Relationship Id="rId308" Type="http://schemas.openxmlformats.org/officeDocument/2006/relationships/hyperlink" Target="https://twitter.com/" TargetMode="External"/><Relationship Id="rId515" Type="http://schemas.openxmlformats.org/officeDocument/2006/relationships/hyperlink" Target="https://twitter.com/" TargetMode="External"/><Relationship Id="rId722" Type="http://schemas.openxmlformats.org/officeDocument/2006/relationships/hyperlink" Target="https://twitter.com/" TargetMode="External"/><Relationship Id="rId1145" Type="http://schemas.openxmlformats.org/officeDocument/2006/relationships/hyperlink" Target="https://twitter.com/" TargetMode="External"/><Relationship Id="rId1352" Type="http://schemas.openxmlformats.org/officeDocument/2006/relationships/hyperlink" Target="https://t.co/XYK90smia9" TargetMode="External"/><Relationship Id="rId1797" Type="http://schemas.openxmlformats.org/officeDocument/2006/relationships/hyperlink" Target="http://pbs.twimg.com/profile_images/378800000109961888/1fe63c1eeb42ea998aeb8b47c703db0c_normal.jpeg" TargetMode="External"/><Relationship Id="rId89" Type="http://schemas.openxmlformats.org/officeDocument/2006/relationships/hyperlink" Target="https://twitter.com/i/web/status/1091246589627322368" TargetMode="External"/><Relationship Id="rId1005" Type="http://schemas.openxmlformats.org/officeDocument/2006/relationships/hyperlink" Target="https://twitter.com/" TargetMode="External"/><Relationship Id="rId1212" Type="http://schemas.openxmlformats.org/officeDocument/2006/relationships/hyperlink" Target="https://twitter.com/" TargetMode="External"/><Relationship Id="rId1657" Type="http://schemas.openxmlformats.org/officeDocument/2006/relationships/hyperlink" Target="http://abs.twimg.com/sticky/default_profile_images/default_profile_normal.png" TargetMode="External"/><Relationship Id="rId1864" Type="http://schemas.openxmlformats.org/officeDocument/2006/relationships/hyperlink" Target="https://twitter.com/maclesggy" TargetMode="External"/><Relationship Id="rId1517" Type="http://schemas.openxmlformats.org/officeDocument/2006/relationships/hyperlink" Target="http://pbs.twimg.com/profile_images/603614810484277248/KZ9MyE2-_normal.png" TargetMode="External"/><Relationship Id="rId1724" Type="http://schemas.openxmlformats.org/officeDocument/2006/relationships/hyperlink" Target="http://pbs.twimg.com/profile_images/1014939373585002502/bDuFF3RR_normal.jpg" TargetMode="External"/><Relationship Id="rId16" Type="http://schemas.openxmlformats.org/officeDocument/2006/relationships/hyperlink" Target="https://twitter.com/i/web/status/1091094166346567681" TargetMode="External"/><Relationship Id="rId1931" Type="http://schemas.openxmlformats.org/officeDocument/2006/relationships/hyperlink" Target="https://twitter.com/sekijyra" TargetMode="External"/><Relationship Id="rId2193" Type="http://schemas.openxmlformats.org/officeDocument/2006/relationships/hyperlink" Target="https://twitter.com/juchomarat" TargetMode="External"/><Relationship Id="rId165" Type="http://schemas.openxmlformats.org/officeDocument/2006/relationships/hyperlink" Target="https://twitter.com/i/web/status/1092429238978920448" TargetMode="External"/><Relationship Id="rId372" Type="http://schemas.openxmlformats.org/officeDocument/2006/relationships/hyperlink" Target="https://twitter.com/" TargetMode="External"/><Relationship Id="rId677" Type="http://schemas.openxmlformats.org/officeDocument/2006/relationships/hyperlink" Target="https://twitter.com/" TargetMode="External"/><Relationship Id="rId2053" Type="http://schemas.openxmlformats.org/officeDocument/2006/relationships/hyperlink" Target="https://twitter.com/cduroc" TargetMode="External"/><Relationship Id="rId232" Type="http://schemas.openxmlformats.org/officeDocument/2006/relationships/hyperlink" Target="https://twitter.com/" TargetMode="External"/><Relationship Id="rId884" Type="http://schemas.openxmlformats.org/officeDocument/2006/relationships/hyperlink" Target="https://twitter.com/" TargetMode="External"/><Relationship Id="rId2120" Type="http://schemas.openxmlformats.org/officeDocument/2006/relationships/hyperlink" Target="https://twitter.com/tristanwaleckx" TargetMode="External"/><Relationship Id="rId537" Type="http://schemas.openxmlformats.org/officeDocument/2006/relationships/hyperlink" Target="https://twitter.com/" TargetMode="External"/><Relationship Id="rId744" Type="http://schemas.openxmlformats.org/officeDocument/2006/relationships/hyperlink" Target="https://twitter.com/" TargetMode="External"/><Relationship Id="rId951" Type="http://schemas.openxmlformats.org/officeDocument/2006/relationships/hyperlink" Target="https://twitter.com/" TargetMode="External"/><Relationship Id="rId1167" Type="http://schemas.openxmlformats.org/officeDocument/2006/relationships/hyperlink" Target="https://twitter.com/" TargetMode="External"/><Relationship Id="rId1374" Type="http://schemas.openxmlformats.org/officeDocument/2006/relationships/hyperlink" Target="https://t.co/WpwzR54Euq" TargetMode="External"/><Relationship Id="rId1581" Type="http://schemas.openxmlformats.org/officeDocument/2006/relationships/hyperlink" Target="http://pbs.twimg.com/profile_images/966310829447622657/qm58croQ_normal.jpg" TargetMode="External"/><Relationship Id="rId1679" Type="http://schemas.openxmlformats.org/officeDocument/2006/relationships/hyperlink" Target="http://pbs.twimg.com/profile_images/855781308903161856/RwQyCxGT_normal.jpg" TargetMode="External"/><Relationship Id="rId2218" Type="http://schemas.openxmlformats.org/officeDocument/2006/relationships/hyperlink" Target="https://twitter.com/alexdre_r" TargetMode="External"/><Relationship Id="rId80" Type="http://schemas.openxmlformats.org/officeDocument/2006/relationships/hyperlink" Target="https://twitter.com/i/web/status/1093891028967440384" TargetMode="External"/><Relationship Id="rId604" Type="http://schemas.openxmlformats.org/officeDocument/2006/relationships/hyperlink" Target="https://twitter.com/" TargetMode="External"/><Relationship Id="rId811" Type="http://schemas.openxmlformats.org/officeDocument/2006/relationships/hyperlink" Target="https://twitter.com/" TargetMode="External"/><Relationship Id="rId1027" Type="http://schemas.openxmlformats.org/officeDocument/2006/relationships/hyperlink" Target="https://twitter.com/" TargetMode="External"/><Relationship Id="rId1234" Type="http://schemas.openxmlformats.org/officeDocument/2006/relationships/hyperlink" Target="https://twitter.com/" TargetMode="External"/><Relationship Id="rId1441" Type="http://schemas.openxmlformats.org/officeDocument/2006/relationships/hyperlink" Target="https://t.co/hzlDFjijne" TargetMode="External"/><Relationship Id="rId1886" Type="http://schemas.openxmlformats.org/officeDocument/2006/relationships/hyperlink" Target="https://twitter.com/ciainid" TargetMode="External"/><Relationship Id="rId909" Type="http://schemas.openxmlformats.org/officeDocument/2006/relationships/hyperlink" Target="https://twitter.com/" TargetMode="External"/><Relationship Id="rId1301" Type="http://schemas.openxmlformats.org/officeDocument/2006/relationships/hyperlink" Target="https://twitter.com/" TargetMode="External"/><Relationship Id="rId1539" Type="http://schemas.openxmlformats.org/officeDocument/2006/relationships/hyperlink" Target="http://abs.twimg.com/sticky/default_profile_images/default_profile_normal.png" TargetMode="External"/><Relationship Id="rId1746" Type="http://schemas.openxmlformats.org/officeDocument/2006/relationships/hyperlink" Target="http://pbs.twimg.com/profile_images/949861984366886912/gtm5u8fT_normal.jpg" TargetMode="External"/><Relationship Id="rId1953" Type="http://schemas.openxmlformats.org/officeDocument/2006/relationships/hyperlink" Target="https://twitter.com/franckpellerin" TargetMode="External"/><Relationship Id="rId38" Type="http://schemas.openxmlformats.org/officeDocument/2006/relationships/hyperlink" Target="https://twitter.com/i/web/status/1091394698244165632" TargetMode="External"/><Relationship Id="rId1606" Type="http://schemas.openxmlformats.org/officeDocument/2006/relationships/hyperlink" Target="http://pbs.twimg.com/profile_images/1085928442711998464/v0wtyJpA_normal.jpg" TargetMode="External"/><Relationship Id="rId1813" Type="http://schemas.openxmlformats.org/officeDocument/2006/relationships/hyperlink" Target="http://pbs.twimg.com/profile_images/932616671679995904/lYu6ilKh_normal.jpg" TargetMode="External"/><Relationship Id="rId187" Type="http://schemas.openxmlformats.org/officeDocument/2006/relationships/hyperlink" Target="https://twitter.com/i/web/status/1091393886382182400" TargetMode="External"/><Relationship Id="rId394" Type="http://schemas.openxmlformats.org/officeDocument/2006/relationships/hyperlink" Target="https://twitter.com/" TargetMode="External"/><Relationship Id="rId2075" Type="http://schemas.openxmlformats.org/officeDocument/2006/relationships/hyperlink" Target="https://twitter.com/ccileor" TargetMode="External"/><Relationship Id="rId254" Type="http://schemas.openxmlformats.org/officeDocument/2006/relationships/hyperlink" Target="https://twitter.com/" TargetMode="External"/><Relationship Id="rId699" Type="http://schemas.openxmlformats.org/officeDocument/2006/relationships/hyperlink" Target="https://twitter.com/" TargetMode="External"/><Relationship Id="rId1091" Type="http://schemas.openxmlformats.org/officeDocument/2006/relationships/hyperlink" Target="https://twitter.com/" TargetMode="External"/><Relationship Id="rId114" Type="http://schemas.openxmlformats.org/officeDocument/2006/relationships/hyperlink" Target="https://twitter.com/SimpleCorrect/status/1090229190190870528" TargetMode="External"/><Relationship Id="rId461" Type="http://schemas.openxmlformats.org/officeDocument/2006/relationships/hyperlink" Target="https://twitter.com/" TargetMode="External"/><Relationship Id="rId559" Type="http://schemas.openxmlformats.org/officeDocument/2006/relationships/hyperlink" Target="https://twitter.com/" TargetMode="External"/><Relationship Id="rId766" Type="http://schemas.openxmlformats.org/officeDocument/2006/relationships/hyperlink" Target="https://twitter.com/" TargetMode="External"/><Relationship Id="rId1189" Type="http://schemas.openxmlformats.org/officeDocument/2006/relationships/hyperlink" Target="https://twitter.com/" TargetMode="External"/><Relationship Id="rId1396" Type="http://schemas.openxmlformats.org/officeDocument/2006/relationships/hyperlink" Target="https://t.co/y8ICBQjK3J" TargetMode="External"/><Relationship Id="rId2142" Type="http://schemas.openxmlformats.org/officeDocument/2006/relationships/hyperlink" Target="https://twitter.com/geraldinedauver" TargetMode="External"/><Relationship Id="rId321" Type="http://schemas.openxmlformats.org/officeDocument/2006/relationships/hyperlink" Target="https://twitter.com/" TargetMode="External"/><Relationship Id="rId419" Type="http://schemas.openxmlformats.org/officeDocument/2006/relationships/hyperlink" Target="https://twitter.com/" TargetMode="External"/><Relationship Id="rId626" Type="http://schemas.openxmlformats.org/officeDocument/2006/relationships/hyperlink" Target="https://twitter.com/" TargetMode="External"/><Relationship Id="rId973" Type="http://schemas.openxmlformats.org/officeDocument/2006/relationships/hyperlink" Target="https://twitter.com/" TargetMode="External"/><Relationship Id="rId1049" Type="http://schemas.openxmlformats.org/officeDocument/2006/relationships/hyperlink" Target="https://twitter.com/" TargetMode="External"/><Relationship Id="rId1256" Type="http://schemas.openxmlformats.org/officeDocument/2006/relationships/hyperlink" Target="https://twitter.com/" TargetMode="External"/><Relationship Id="rId2002" Type="http://schemas.openxmlformats.org/officeDocument/2006/relationships/hyperlink" Target="https://twitter.com/podeus69" TargetMode="External"/><Relationship Id="rId833" Type="http://schemas.openxmlformats.org/officeDocument/2006/relationships/hyperlink" Target="https://twitter.com/" TargetMode="External"/><Relationship Id="rId1116" Type="http://schemas.openxmlformats.org/officeDocument/2006/relationships/hyperlink" Target="https://twitter.com/" TargetMode="External"/><Relationship Id="rId1463" Type="http://schemas.openxmlformats.org/officeDocument/2006/relationships/hyperlink" Target="https://t.co/vuU0BjZgl4" TargetMode="External"/><Relationship Id="rId1670" Type="http://schemas.openxmlformats.org/officeDocument/2006/relationships/hyperlink" Target="http://pbs.twimg.com/profile_images/1069584683560853504/V4w-Q4GM_normal.jpg" TargetMode="External"/><Relationship Id="rId1768" Type="http://schemas.openxmlformats.org/officeDocument/2006/relationships/hyperlink" Target="http://pbs.twimg.com/profile_images/1074065761176567809/o2wKAZkb_normal.jpg" TargetMode="External"/><Relationship Id="rId900" Type="http://schemas.openxmlformats.org/officeDocument/2006/relationships/hyperlink" Target="https://twitter.com/" TargetMode="External"/><Relationship Id="rId1323" Type="http://schemas.openxmlformats.org/officeDocument/2006/relationships/hyperlink" Target="https://twitter.com/" TargetMode="External"/><Relationship Id="rId1530" Type="http://schemas.openxmlformats.org/officeDocument/2006/relationships/hyperlink" Target="http://pbs.twimg.com/profile_images/901077534317662209/poAyOZXD_normal.jpg" TargetMode="External"/><Relationship Id="rId1628" Type="http://schemas.openxmlformats.org/officeDocument/2006/relationships/hyperlink" Target="http://pbs.twimg.com/profile_images/796403569658302466/ZD3bm2kp_normal.jpg" TargetMode="External"/><Relationship Id="rId1975" Type="http://schemas.openxmlformats.org/officeDocument/2006/relationships/hyperlink" Target="https://twitter.com/joel_perrocheau" TargetMode="External"/><Relationship Id="rId1835" Type="http://schemas.openxmlformats.org/officeDocument/2006/relationships/hyperlink" Target="http://pbs.twimg.com/profile_images/742286549446995969/qPwMZRrt_normal.jpg" TargetMode="External"/><Relationship Id="rId1902" Type="http://schemas.openxmlformats.org/officeDocument/2006/relationships/hyperlink" Target="https://twitter.com/baptistemenon" TargetMode="External"/><Relationship Id="rId2097" Type="http://schemas.openxmlformats.org/officeDocument/2006/relationships/hyperlink" Target="https://twitter.com/arjpascal" TargetMode="External"/><Relationship Id="rId276" Type="http://schemas.openxmlformats.org/officeDocument/2006/relationships/hyperlink" Target="https://twitter.com/" TargetMode="External"/><Relationship Id="rId483" Type="http://schemas.openxmlformats.org/officeDocument/2006/relationships/hyperlink" Target="https://twitter.com/" TargetMode="External"/><Relationship Id="rId690" Type="http://schemas.openxmlformats.org/officeDocument/2006/relationships/hyperlink" Target="https://twitter.com/" TargetMode="External"/><Relationship Id="rId2164" Type="http://schemas.openxmlformats.org/officeDocument/2006/relationships/hyperlink" Target="https://twitter.com/fo0_" TargetMode="External"/><Relationship Id="rId136" Type="http://schemas.openxmlformats.org/officeDocument/2006/relationships/hyperlink" Target="https://twitter.com/i/web/status/1092005123579170826" TargetMode="External"/><Relationship Id="rId343" Type="http://schemas.openxmlformats.org/officeDocument/2006/relationships/hyperlink" Target="https://twitter.com/" TargetMode="External"/><Relationship Id="rId550" Type="http://schemas.openxmlformats.org/officeDocument/2006/relationships/hyperlink" Target="https://twitter.com/" TargetMode="External"/><Relationship Id="rId788" Type="http://schemas.openxmlformats.org/officeDocument/2006/relationships/hyperlink" Target="https://twitter.com/" TargetMode="External"/><Relationship Id="rId995" Type="http://schemas.openxmlformats.org/officeDocument/2006/relationships/hyperlink" Target="https://twitter.com/" TargetMode="External"/><Relationship Id="rId1180" Type="http://schemas.openxmlformats.org/officeDocument/2006/relationships/hyperlink" Target="https://twitter.com/" TargetMode="External"/><Relationship Id="rId2024" Type="http://schemas.openxmlformats.org/officeDocument/2006/relationships/hyperlink" Target="https://twitter.com/guy__moux" TargetMode="External"/><Relationship Id="rId2231" Type="http://schemas.openxmlformats.org/officeDocument/2006/relationships/hyperlink" Target="https://twitter.com/bwitterwit" TargetMode="External"/><Relationship Id="rId203" Type="http://schemas.openxmlformats.org/officeDocument/2006/relationships/hyperlink" Target="https://twitter.com/" TargetMode="External"/><Relationship Id="rId648" Type="http://schemas.openxmlformats.org/officeDocument/2006/relationships/hyperlink" Target="https://twitter.com/" TargetMode="External"/><Relationship Id="rId855" Type="http://schemas.openxmlformats.org/officeDocument/2006/relationships/hyperlink" Target="https://twitter.com/" TargetMode="External"/><Relationship Id="rId1040" Type="http://schemas.openxmlformats.org/officeDocument/2006/relationships/hyperlink" Target="https://twitter.com/" TargetMode="External"/><Relationship Id="rId1278" Type="http://schemas.openxmlformats.org/officeDocument/2006/relationships/hyperlink" Target="https://twitter.com/" TargetMode="External"/><Relationship Id="rId1485" Type="http://schemas.openxmlformats.org/officeDocument/2006/relationships/hyperlink" Target="http://pbs.twimg.com/profile_images/738664022267047940/3t8MjKpd_normal.jpg" TargetMode="External"/><Relationship Id="rId1692" Type="http://schemas.openxmlformats.org/officeDocument/2006/relationships/hyperlink" Target="http://pbs.twimg.com/profile_images/666768726725943296/6murxJka_normal.jpg" TargetMode="External"/><Relationship Id="rId410" Type="http://schemas.openxmlformats.org/officeDocument/2006/relationships/hyperlink" Target="https://twitter.com/" TargetMode="External"/><Relationship Id="rId508" Type="http://schemas.openxmlformats.org/officeDocument/2006/relationships/hyperlink" Target="https://twitter.com/" TargetMode="External"/><Relationship Id="rId715" Type="http://schemas.openxmlformats.org/officeDocument/2006/relationships/hyperlink" Target="https://twitter.com/" TargetMode="External"/><Relationship Id="rId922" Type="http://schemas.openxmlformats.org/officeDocument/2006/relationships/hyperlink" Target="https://twitter.com/" TargetMode="External"/><Relationship Id="rId1138" Type="http://schemas.openxmlformats.org/officeDocument/2006/relationships/hyperlink" Target="https://twitter.com/" TargetMode="External"/><Relationship Id="rId1345" Type="http://schemas.openxmlformats.org/officeDocument/2006/relationships/hyperlink" Target="https://t.co/D1MUa6I62O" TargetMode="External"/><Relationship Id="rId1552" Type="http://schemas.openxmlformats.org/officeDocument/2006/relationships/hyperlink" Target="http://pbs.twimg.com/profile_images/420039948/Ivato_bureau_reduit_normal.jpg" TargetMode="External"/><Relationship Id="rId1997" Type="http://schemas.openxmlformats.org/officeDocument/2006/relationships/hyperlink" Target="https://twitter.com/paslap" TargetMode="External"/><Relationship Id="rId1205" Type="http://schemas.openxmlformats.org/officeDocument/2006/relationships/hyperlink" Target="https://twitter.com/" TargetMode="External"/><Relationship Id="rId1857" Type="http://schemas.openxmlformats.org/officeDocument/2006/relationships/hyperlink" Target="http://pbs.twimg.com/profile_images/791244261018796032/mxAfvewA_normal.jpg" TargetMode="External"/><Relationship Id="rId51" Type="http://schemas.openxmlformats.org/officeDocument/2006/relationships/hyperlink" Target="https://twitter.com/i/web/status/1091537895259807744" TargetMode="External"/><Relationship Id="rId1412" Type="http://schemas.openxmlformats.org/officeDocument/2006/relationships/hyperlink" Target="https://t.co/HHVkVGcOuR" TargetMode="External"/><Relationship Id="rId1717" Type="http://schemas.openxmlformats.org/officeDocument/2006/relationships/hyperlink" Target="http://pbs.twimg.com/profile_images/1751744306/mrr_caricature_normal.jpg" TargetMode="External"/><Relationship Id="rId1924" Type="http://schemas.openxmlformats.org/officeDocument/2006/relationships/hyperlink" Target="https://twitter.com/belouga1975" TargetMode="External"/><Relationship Id="rId298" Type="http://schemas.openxmlformats.org/officeDocument/2006/relationships/hyperlink" Target="https://twitter.com/" TargetMode="External"/><Relationship Id="rId158" Type="http://schemas.openxmlformats.org/officeDocument/2006/relationships/hyperlink" Target="https://twitter.com/i/web/status/1091231091065868288" TargetMode="External"/><Relationship Id="rId2186" Type="http://schemas.openxmlformats.org/officeDocument/2006/relationships/hyperlink" Target="https://twitter.com/kraeuterverbena" TargetMode="External"/><Relationship Id="rId365" Type="http://schemas.openxmlformats.org/officeDocument/2006/relationships/hyperlink" Target="https://twitter.com/" TargetMode="External"/><Relationship Id="rId572" Type="http://schemas.openxmlformats.org/officeDocument/2006/relationships/hyperlink" Target="https://twitter.com/" TargetMode="External"/><Relationship Id="rId2046" Type="http://schemas.openxmlformats.org/officeDocument/2006/relationships/hyperlink" Target="https://twitter.com/arnaud_tribou" TargetMode="External"/><Relationship Id="rId225" Type="http://schemas.openxmlformats.org/officeDocument/2006/relationships/hyperlink" Target="https://twitter.com/" TargetMode="External"/><Relationship Id="rId432" Type="http://schemas.openxmlformats.org/officeDocument/2006/relationships/hyperlink" Target="https://twitter.com/" TargetMode="External"/><Relationship Id="rId877" Type="http://schemas.openxmlformats.org/officeDocument/2006/relationships/hyperlink" Target="https://twitter.com/" TargetMode="External"/><Relationship Id="rId1062" Type="http://schemas.openxmlformats.org/officeDocument/2006/relationships/hyperlink" Target="https://twitter.com/" TargetMode="External"/><Relationship Id="rId2113" Type="http://schemas.openxmlformats.org/officeDocument/2006/relationships/hyperlink" Target="https://twitter.com/charlovin" TargetMode="External"/><Relationship Id="rId737" Type="http://schemas.openxmlformats.org/officeDocument/2006/relationships/hyperlink" Target="https://twitter.com/" TargetMode="External"/><Relationship Id="rId944" Type="http://schemas.openxmlformats.org/officeDocument/2006/relationships/hyperlink" Target="https://twitter.com/" TargetMode="External"/><Relationship Id="rId1367" Type="http://schemas.openxmlformats.org/officeDocument/2006/relationships/hyperlink" Target="https://t.co/4iI9NfiBp3" TargetMode="External"/><Relationship Id="rId1574" Type="http://schemas.openxmlformats.org/officeDocument/2006/relationships/hyperlink" Target="http://pbs.twimg.com/profile_images/1036540337035075584/Ux_SwBt__normal.jpg" TargetMode="External"/><Relationship Id="rId1781" Type="http://schemas.openxmlformats.org/officeDocument/2006/relationships/hyperlink" Target="http://pbs.twimg.com/profile_images/445892401576435712/MjRoXE0v_normal.jpeg" TargetMode="External"/><Relationship Id="rId73" Type="http://schemas.openxmlformats.org/officeDocument/2006/relationships/hyperlink" Target="https://twitter.com/i/web/status/1093521406770536448" TargetMode="External"/><Relationship Id="rId804" Type="http://schemas.openxmlformats.org/officeDocument/2006/relationships/hyperlink" Target="https://twitter.com/" TargetMode="External"/><Relationship Id="rId1227" Type="http://schemas.openxmlformats.org/officeDocument/2006/relationships/hyperlink" Target="https://twitter.com/" TargetMode="External"/><Relationship Id="rId1434" Type="http://schemas.openxmlformats.org/officeDocument/2006/relationships/hyperlink" Target="https://t.co/IpYq3cAlHM" TargetMode="External"/><Relationship Id="rId1641" Type="http://schemas.openxmlformats.org/officeDocument/2006/relationships/hyperlink" Target="http://pbs.twimg.com/profile_images/1044079917896470533/Q1OsvGO5_normal.jpg" TargetMode="External"/><Relationship Id="rId1879" Type="http://schemas.openxmlformats.org/officeDocument/2006/relationships/hyperlink" Target="https://twitter.com/webdif" TargetMode="External"/><Relationship Id="rId1501" Type="http://schemas.openxmlformats.org/officeDocument/2006/relationships/hyperlink" Target="http://pbs.twimg.com/profile_images/674178051178160128/4BHPD4yg_normal.jpg" TargetMode="External"/><Relationship Id="rId1739" Type="http://schemas.openxmlformats.org/officeDocument/2006/relationships/hyperlink" Target="http://pbs.twimg.com/profile_images/666869856256565248/P25u79Ho_normal.jpg" TargetMode="External"/><Relationship Id="rId1946" Type="http://schemas.openxmlformats.org/officeDocument/2006/relationships/hyperlink" Target="https://twitter.com/agritof80" TargetMode="External"/><Relationship Id="rId1806" Type="http://schemas.openxmlformats.org/officeDocument/2006/relationships/hyperlink" Target="http://pbs.twimg.com/profile_images/1079895096215130112/iL23h9r-_normal.jpg" TargetMode="External"/><Relationship Id="rId387" Type="http://schemas.openxmlformats.org/officeDocument/2006/relationships/hyperlink" Target="https://twitter.com/" TargetMode="External"/><Relationship Id="rId594" Type="http://schemas.openxmlformats.org/officeDocument/2006/relationships/hyperlink" Target="https://twitter.com/" TargetMode="External"/><Relationship Id="rId2068" Type="http://schemas.openxmlformats.org/officeDocument/2006/relationships/hyperlink" Target="https://twitter.com/prunerop2" TargetMode="External"/><Relationship Id="rId247" Type="http://schemas.openxmlformats.org/officeDocument/2006/relationships/hyperlink" Target="https://twitter.com/" TargetMode="External"/><Relationship Id="rId899" Type="http://schemas.openxmlformats.org/officeDocument/2006/relationships/hyperlink" Target="https://twitter.com/" TargetMode="External"/><Relationship Id="rId1084" Type="http://schemas.openxmlformats.org/officeDocument/2006/relationships/hyperlink" Target="https://twitter.com/" TargetMode="External"/><Relationship Id="rId107" Type="http://schemas.openxmlformats.org/officeDocument/2006/relationships/hyperlink" Target="https://twitter.com/search?q=%23soutienGW&amp;src=tyah" TargetMode="External"/><Relationship Id="rId454" Type="http://schemas.openxmlformats.org/officeDocument/2006/relationships/hyperlink" Target="https://twitter.com/" TargetMode="External"/><Relationship Id="rId661" Type="http://schemas.openxmlformats.org/officeDocument/2006/relationships/hyperlink" Target="https://twitter.com/" TargetMode="External"/><Relationship Id="rId759" Type="http://schemas.openxmlformats.org/officeDocument/2006/relationships/hyperlink" Target="https://twitter.com/" TargetMode="External"/><Relationship Id="rId966" Type="http://schemas.openxmlformats.org/officeDocument/2006/relationships/hyperlink" Target="https://twitter.com/" TargetMode="External"/><Relationship Id="rId1291" Type="http://schemas.openxmlformats.org/officeDocument/2006/relationships/hyperlink" Target="https://twitter.com/" TargetMode="External"/><Relationship Id="rId1389" Type="http://schemas.openxmlformats.org/officeDocument/2006/relationships/hyperlink" Target="http://t.co/WiaM6gQC0s" TargetMode="External"/><Relationship Id="rId1596" Type="http://schemas.openxmlformats.org/officeDocument/2006/relationships/hyperlink" Target="http://pbs.twimg.com/profile_images/1092480374708584449/2CDosnOg_normal.jpg" TargetMode="External"/><Relationship Id="rId2135" Type="http://schemas.openxmlformats.org/officeDocument/2006/relationships/hyperlink" Target="https://twitter.com/lebihanu" TargetMode="External"/><Relationship Id="rId314" Type="http://schemas.openxmlformats.org/officeDocument/2006/relationships/hyperlink" Target="https://twitter.com/" TargetMode="External"/><Relationship Id="rId521" Type="http://schemas.openxmlformats.org/officeDocument/2006/relationships/hyperlink" Target="https://twitter.com/" TargetMode="External"/><Relationship Id="rId619" Type="http://schemas.openxmlformats.org/officeDocument/2006/relationships/hyperlink" Target="https://twitter.com/" TargetMode="External"/><Relationship Id="rId1151" Type="http://schemas.openxmlformats.org/officeDocument/2006/relationships/hyperlink" Target="https://twitter.com/" TargetMode="External"/><Relationship Id="rId1249" Type="http://schemas.openxmlformats.org/officeDocument/2006/relationships/hyperlink" Target="https://twitter.com/" TargetMode="External"/><Relationship Id="rId2202" Type="http://schemas.openxmlformats.org/officeDocument/2006/relationships/hyperlink" Target="https://twitter.com/afpfactuel" TargetMode="External"/><Relationship Id="rId95" Type="http://schemas.openxmlformats.org/officeDocument/2006/relationships/hyperlink" Target="https://twitter.com/i/web/status/1091664197417615360" TargetMode="External"/><Relationship Id="rId826" Type="http://schemas.openxmlformats.org/officeDocument/2006/relationships/hyperlink" Target="https://twitter.com/" TargetMode="External"/><Relationship Id="rId1011" Type="http://schemas.openxmlformats.org/officeDocument/2006/relationships/hyperlink" Target="https://twitter.com/" TargetMode="External"/><Relationship Id="rId1109" Type="http://schemas.openxmlformats.org/officeDocument/2006/relationships/hyperlink" Target="https://twitter.com/" TargetMode="External"/><Relationship Id="rId1456" Type="http://schemas.openxmlformats.org/officeDocument/2006/relationships/hyperlink" Target="https://t.co/KOUW0JSoGM" TargetMode="External"/><Relationship Id="rId1663" Type="http://schemas.openxmlformats.org/officeDocument/2006/relationships/hyperlink" Target="http://pbs.twimg.com/profile_images/890185242191040512/lAy7FtXR_normal.jpg" TargetMode="External"/><Relationship Id="rId1870" Type="http://schemas.openxmlformats.org/officeDocument/2006/relationships/hyperlink" Target="https://twitter.com/philoulyon" TargetMode="External"/><Relationship Id="rId1968" Type="http://schemas.openxmlformats.org/officeDocument/2006/relationships/hyperlink" Target="https://twitter.com/michaelmickha" TargetMode="External"/><Relationship Id="rId1316" Type="http://schemas.openxmlformats.org/officeDocument/2006/relationships/hyperlink" Target="https://twitter.com/" TargetMode="External"/><Relationship Id="rId1523" Type="http://schemas.openxmlformats.org/officeDocument/2006/relationships/hyperlink" Target="http://pbs.twimg.com/profile_images/644786525746692096/AIUtGk19_normal.png" TargetMode="External"/><Relationship Id="rId1730" Type="http://schemas.openxmlformats.org/officeDocument/2006/relationships/hyperlink" Target="http://pbs.twimg.com/profile_images/993368086765015040/CVG4fuZi_normal.jpg" TargetMode="External"/><Relationship Id="rId22" Type="http://schemas.openxmlformats.org/officeDocument/2006/relationships/hyperlink" Target="https://twitter.com/i/web/status/1091293442775367681" TargetMode="External"/><Relationship Id="rId1828" Type="http://schemas.openxmlformats.org/officeDocument/2006/relationships/hyperlink" Target="http://pbs.twimg.com/profile_images/1063172190315692033/p_RSS9PW_normal.jpg" TargetMode="External"/><Relationship Id="rId171" Type="http://schemas.openxmlformats.org/officeDocument/2006/relationships/hyperlink" Target="https://twitter.com/podeus69/lists/les-bannies-de-foucart1/members" TargetMode="External"/><Relationship Id="rId269" Type="http://schemas.openxmlformats.org/officeDocument/2006/relationships/hyperlink" Target="https://twitter.com/" TargetMode="External"/><Relationship Id="rId476" Type="http://schemas.openxmlformats.org/officeDocument/2006/relationships/hyperlink" Target="https://twitter.com/" TargetMode="External"/><Relationship Id="rId683" Type="http://schemas.openxmlformats.org/officeDocument/2006/relationships/hyperlink" Target="https://twitter.com/" TargetMode="External"/><Relationship Id="rId890" Type="http://schemas.openxmlformats.org/officeDocument/2006/relationships/hyperlink" Target="https://twitter.com/" TargetMode="External"/><Relationship Id="rId2157" Type="http://schemas.openxmlformats.org/officeDocument/2006/relationships/hyperlink" Target="https://twitter.com/fredericlerat" TargetMode="External"/><Relationship Id="rId129" Type="http://schemas.openxmlformats.org/officeDocument/2006/relationships/hyperlink" Target="https://twitter.com/i/web/status/1090606842550648864" TargetMode="External"/><Relationship Id="rId336" Type="http://schemas.openxmlformats.org/officeDocument/2006/relationships/hyperlink" Target="https://twitter.com/" TargetMode="External"/><Relationship Id="rId543" Type="http://schemas.openxmlformats.org/officeDocument/2006/relationships/hyperlink" Target="https://twitter.com/" TargetMode="External"/><Relationship Id="rId988" Type="http://schemas.openxmlformats.org/officeDocument/2006/relationships/hyperlink" Target="https://twitter.com/" TargetMode="External"/><Relationship Id="rId1173" Type="http://schemas.openxmlformats.org/officeDocument/2006/relationships/hyperlink" Target="https://twitter.com/" TargetMode="External"/><Relationship Id="rId1380" Type="http://schemas.openxmlformats.org/officeDocument/2006/relationships/hyperlink" Target="https://t.co/OHEdd0XETx" TargetMode="External"/><Relationship Id="rId2017" Type="http://schemas.openxmlformats.org/officeDocument/2006/relationships/hyperlink" Target="https://twitter.com/deffmatth" TargetMode="External"/><Relationship Id="rId2224" Type="http://schemas.openxmlformats.org/officeDocument/2006/relationships/hyperlink" Target="https://twitter.com/letoulouzingue" TargetMode="External"/><Relationship Id="rId403" Type="http://schemas.openxmlformats.org/officeDocument/2006/relationships/hyperlink" Target="https://twitter.com/" TargetMode="External"/><Relationship Id="rId750" Type="http://schemas.openxmlformats.org/officeDocument/2006/relationships/hyperlink" Target="https://twitter.com/" TargetMode="External"/><Relationship Id="rId848" Type="http://schemas.openxmlformats.org/officeDocument/2006/relationships/hyperlink" Target="https://twitter.com/" TargetMode="External"/><Relationship Id="rId1033" Type="http://schemas.openxmlformats.org/officeDocument/2006/relationships/hyperlink" Target="https://twitter.com/" TargetMode="External"/><Relationship Id="rId1478" Type="http://schemas.openxmlformats.org/officeDocument/2006/relationships/hyperlink" Target="http://pbs.twimg.com/profile_images/2796747190/86a5c81992263341bfd8a0dde5446332_normal.jpeg" TargetMode="External"/><Relationship Id="rId1685" Type="http://schemas.openxmlformats.org/officeDocument/2006/relationships/hyperlink" Target="http://pbs.twimg.com/profile_images/681145289584017409/bBajluOA_normal.jpg" TargetMode="External"/><Relationship Id="rId1892" Type="http://schemas.openxmlformats.org/officeDocument/2006/relationships/hyperlink" Target="https://twitter.com/rduvont" TargetMode="External"/><Relationship Id="rId610" Type="http://schemas.openxmlformats.org/officeDocument/2006/relationships/hyperlink" Target="https://twitter.com/" TargetMode="External"/><Relationship Id="rId708" Type="http://schemas.openxmlformats.org/officeDocument/2006/relationships/hyperlink" Target="https://twitter.com/" TargetMode="External"/><Relationship Id="rId915" Type="http://schemas.openxmlformats.org/officeDocument/2006/relationships/hyperlink" Target="https://twitter.com/" TargetMode="External"/><Relationship Id="rId1240" Type="http://schemas.openxmlformats.org/officeDocument/2006/relationships/hyperlink" Target="https://twitter.com/" TargetMode="External"/><Relationship Id="rId1338" Type="http://schemas.openxmlformats.org/officeDocument/2006/relationships/hyperlink" Target="https://t.co/Gw0Pcenp2I" TargetMode="External"/><Relationship Id="rId1545" Type="http://schemas.openxmlformats.org/officeDocument/2006/relationships/hyperlink" Target="http://pbs.twimg.com/profile_images/1085688356154019840/N3LyB7jY_normal.jpg" TargetMode="External"/><Relationship Id="rId1100" Type="http://schemas.openxmlformats.org/officeDocument/2006/relationships/hyperlink" Target="https://twitter.com/" TargetMode="External"/><Relationship Id="rId1405" Type="http://schemas.openxmlformats.org/officeDocument/2006/relationships/hyperlink" Target="https://t.co/yzOLE66OWY" TargetMode="External"/><Relationship Id="rId1752" Type="http://schemas.openxmlformats.org/officeDocument/2006/relationships/hyperlink" Target="http://pbs.twimg.com/profile_images/426374121568468992/O276NA1y_normal.jpeg" TargetMode="External"/><Relationship Id="rId44" Type="http://schemas.openxmlformats.org/officeDocument/2006/relationships/hyperlink" Target="https://twitter.com/jbvioix/status/1090243149870575616" TargetMode="External"/><Relationship Id="rId1612" Type="http://schemas.openxmlformats.org/officeDocument/2006/relationships/hyperlink" Target="http://pbs.twimg.com/profile_images/799679287917969408/IusSj4vB_normal.jpg" TargetMode="External"/><Relationship Id="rId1917" Type="http://schemas.openxmlformats.org/officeDocument/2006/relationships/hyperlink" Target="https://twitter.com/qffwffq" TargetMode="External"/><Relationship Id="rId193" Type="http://schemas.openxmlformats.org/officeDocument/2006/relationships/hyperlink" Target="https://twitter.com/UnMondeRiant/status/1090893901643288578" TargetMode="External"/><Relationship Id="rId498" Type="http://schemas.openxmlformats.org/officeDocument/2006/relationships/hyperlink" Target="https://twitter.com/" TargetMode="External"/><Relationship Id="rId2081" Type="http://schemas.openxmlformats.org/officeDocument/2006/relationships/hyperlink" Target="https://twitter.com/aedius" TargetMode="External"/><Relationship Id="rId2179" Type="http://schemas.openxmlformats.org/officeDocument/2006/relationships/hyperlink" Target="https://twitter.com/casselascience" TargetMode="External"/><Relationship Id="rId260" Type="http://schemas.openxmlformats.org/officeDocument/2006/relationships/hyperlink" Target="https://twitter.com/" TargetMode="External"/><Relationship Id="rId120" Type="http://schemas.openxmlformats.org/officeDocument/2006/relationships/hyperlink" Target="https://twitter.com/podeus69/lists/les-bannies-de-foucart1/members" TargetMode="External"/><Relationship Id="rId358" Type="http://schemas.openxmlformats.org/officeDocument/2006/relationships/hyperlink" Target="https://twitter.com/" TargetMode="External"/><Relationship Id="rId565" Type="http://schemas.openxmlformats.org/officeDocument/2006/relationships/hyperlink" Target="https://twitter.com/" TargetMode="External"/><Relationship Id="rId772" Type="http://schemas.openxmlformats.org/officeDocument/2006/relationships/hyperlink" Target="https://twitter.com/" TargetMode="External"/><Relationship Id="rId1195" Type="http://schemas.openxmlformats.org/officeDocument/2006/relationships/hyperlink" Target="https://twitter.com/" TargetMode="External"/><Relationship Id="rId2039" Type="http://schemas.openxmlformats.org/officeDocument/2006/relationships/hyperlink" Target="https://twitter.com/damienameuil" TargetMode="External"/><Relationship Id="rId2246" Type="http://schemas.openxmlformats.org/officeDocument/2006/relationships/hyperlink" Target="https://twitter.com/charlysechar" TargetMode="External"/><Relationship Id="rId218" Type="http://schemas.openxmlformats.org/officeDocument/2006/relationships/hyperlink" Target="https://twitter.com/" TargetMode="External"/><Relationship Id="rId425" Type="http://schemas.openxmlformats.org/officeDocument/2006/relationships/hyperlink" Target="https://twitter.com/" TargetMode="External"/><Relationship Id="rId632" Type="http://schemas.openxmlformats.org/officeDocument/2006/relationships/hyperlink" Target="https://twitter.com/" TargetMode="External"/><Relationship Id="rId1055" Type="http://schemas.openxmlformats.org/officeDocument/2006/relationships/hyperlink" Target="https://twitter.com/" TargetMode="External"/><Relationship Id="rId1262" Type="http://schemas.openxmlformats.org/officeDocument/2006/relationships/hyperlink" Target="https://twitter.com/" TargetMode="External"/><Relationship Id="rId2106" Type="http://schemas.openxmlformats.org/officeDocument/2006/relationships/hyperlink" Target="https://twitter.com/marc_rr" TargetMode="External"/><Relationship Id="rId937" Type="http://schemas.openxmlformats.org/officeDocument/2006/relationships/hyperlink" Target="https://twitter.com/" TargetMode="External"/><Relationship Id="rId1122" Type="http://schemas.openxmlformats.org/officeDocument/2006/relationships/hyperlink" Target="https://twitter.com/" TargetMode="External"/><Relationship Id="rId1567" Type="http://schemas.openxmlformats.org/officeDocument/2006/relationships/hyperlink" Target="http://pbs.twimg.com/profile_images/1062332511332851712/VeKKS3c6_normal.jpg" TargetMode="External"/><Relationship Id="rId1774" Type="http://schemas.openxmlformats.org/officeDocument/2006/relationships/hyperlink" Target="http://pbs.twimg.com/profile_images/1012416304014331904/7IZD4XQV_normal.jpg" TargetMode="External"/><Relationship Id="rId1981" Type="http://schemas.openxmlformats.org/officeDocument/2006/relationships/hyperlink" Target="https://twitter.com/ssoumier" TargetMode="External"/><Relationship Id="rId66" Type="http://schemas.openxmlformats.org/officeDocument/2006/relationships/hyperlink" Target="https://twitter.com/i/web/status/1092652979432407040" TargetMode="External"/><Relationship Id="rId1427" Type="http://schemas.openxmlformats.org/officeDocument/2006/relationships/hyperlink" Target="http://t.co/o688hnH9St" TargetMode="External"/><Relationship Id="rId1634" Type="http://schemas.openxmlformats.org/officeDocument/2006/relationships/hyperlink" Target="http://pbs.twimg.com/profile_images/1012762929920462850/84ic4BIk_normal.jpg" TargetMode="External"/><Relationship Id="rId1841" Type="http://schemas.openxmlformats.org/officeDocument/2006/relationships/hyperlink" Target="http://pbs.twimg.com/profile_images/875642199874052097/6klAvXc5_normal.jpg" TargetMode="External"/><Relationship Id="rId1939" Type="http://schemas.openxmlformats.org/officeDocument/2006/relationships/hyperlink" Target="https://twitter.com/ckln00" TargetMode="External"/><Relationship Id="rId1701" Type="http://schemas.openxmlformats.org/officeDocument/2006/relationships/hyperlink" Target="http://pbs.twimg.com/profile_images/545677739177824256/jEGr-6yC_normal.jpeg" TargetMode="External"/><Relationship Id="rId282" Type="http://schemas.openxmlformats.org/officeDocument/2006/relationships/hyperlink" Target="https://twitter.com/" TargetMode="External"/><Relationship Id="rId587" Type="http://schemas.openxmlformats.org/officeDocument/2006/relationships/hyperlink" Target="https://twitter.com/" TargetMode="External"/><Relationship Id="rId2170" Type="http://schemas.openxmlformats.org/officeDocument/2006/relationships/hyperlink" Target="https://twitter.com/jeanphilippema8" TargetMode="External"/><Relationship Id="rId8" Type="http://schemas.openxmlformats.org/officeDocument/2006/relationships/hyperlink" Target="https://twitter.com/podeus69/lists/les-bannies-de-foucart1/members" TargetMode="External"/><Relationship Id="rId142" Type="http://schemas.openxmlformats.org/officeDocument/2006/relationships/hyperlink" Target="https://twitter.com/i/web/status/1090529017818693632" TargetMode="External"/><Relationship Id="rId447" Type="http://schemas.openxmlformats.org/officeDocument/2006/relationships/hyperlink" Target="https://twitter.com/" TargetMode="External"/><Relationship Id="rId794" Type="http://schemas.openxmlformats.org/officeDocument/2006/relationships/hyperlink" Target="https://twitter.com/" TargetMode="External"/><Relationship Id="rId1077" Type="http://schemas.openxmlformats.org/officeDocument/2006/relationships/hyperlink" Target="https://twitter.com/" TargetMode="External"/><Relationship Id="rId2030" Type="http://schemas.openxmlformats.org/officeDocument/2006/relationships/hyperlink" Target="https://twitter.com/mllerquentin" TargetMode="External"/><Relationship Id="rId2128" Type="http://schemas.openxmlformats.org/officeDocument/2006/relationships/hyperlink" Target="https://twitter.com/farzy" TargetMode="External"/><Relationship Id="rId654" Type="http://schemas.openxmlformats.org/officeDocument/2006/relationships/hyperlink" Target="https://twitter.com/" TargetMode="External"/><Relationship Id="rId861" Type="http://schemas.openxmlformats.org/officeDocument/2006/relationships/hyperlink" Target="https://twitter.com/" TargetMode="External"/><Relationship Id="rId959" Type="http://schemas.openxmlformats.org/officeDocument/2006/relationships/hyperlink" Target="https://twitter.com/" TargetMode="External"/><Relationship Id="rId1284" Type="http://schemas.openxmlformats.org/officeDocument/2006/relationships/hyperlink" Target="https://twitter.com/" TargetMode="External"/><Relationship Id="rId1491" Type="http://schemas.openxmlformats.org/officeDocument/2006/relationships/hyperlink" Target="http://pbs.twimg.com/profile_images/976918606524141568/min7md6__normal.jpg" TargetMode="External"/><Relationship Id="rId1589" Type="http://schemas.openxmlformats.org/officeDocument/2006/relationships/hyperlink" Target="http://pbs.twimg.com/profile_images/682135767511097345/T2FeN47n_normal.jpg" TargetMode="External"/><Relationship Id="rId307" Type="http://schemas.openxmlformats.org/officeDocument/2006/relationships/hyperlink" Target="https://twitter.com/" TargetMode="External"/><Relationship Id="rId514" Type="http://schemas.openxmlformats.org/officeDocument/2006/relationships/hyperlink" Target="https://twitter.com/" TargetMode="External"/><Relationship Id="rId721" Type="http://schemas.openxmlformats.org/officeDocument/2006/relationships/hyperlink" Target="https://twitter.com/" TargetMode="External"/><Relationship Id="rId1144" Type="http://schemas.openxmlformats.org/officeDocument/2006/relationships/hyperlink" Target="https://twitter.com/" TargetMode="External"/><Relationship Id="rId1351" Type="http://schemas.openxmlformats.org/officeDocument/2006/relationships/hyperlink" Target="http://t.co/B4kmjGgeFY" TargetMode="External"/><Relationship Id="rId1449" Type="http://schemas.openxmlformats.org/officeDocument/2006/relationships/hyperlink" Target="https://t.co/mpSzKfJHSL" TargetMode="External"/><Relationship Id="rId1796" Type="http://schemas.openxmlformats.org/officeDocument/2006/relationships/hyperlink" Target="http://pbs.twimg.com/profile_images/1509999901/chro_769_normal.jpg" TargetMode="External"/><Relationship Id="rId88" Type="http://schemas.openxmlformats.org/officeDocument/2006/relationships/hyperlink" Target="https://twitter.com/i/web/status/1091088450470715392" TargetMode="External"/><Relationship Id="rId819" Type="http://schemas.openxmlformats.org/officeDocument/2006/relationships/hyperlink" Target="https://twitter.com/" TargetMode="External"/><Relationship Id="rId1004" Type="http://schemas.openxmlformats.org/officeDocument/2006/relationships/hyperlink" Target="https://twitter.com/" TargetMode="External"/><Relationship Id="rId1211" Type="http://schemas.openxmlformats.org/officeDocument/2006/relationships/hyperlink" Target="https://twitter.com/" TargetMode="External"/><Relationship Id="rId1656" Type="http://schemas.openxmlformats.org/officeDocument/2006/relationships/hyperlink" Target="http://pbs.twimg.com/profile_images/193125769/PhalJPZsmall_normal.jpg" TargetMode="External"/><Relationship Id="rId1863" Type="http://schemas.openxmlformats.org/officeDocument/2006/relationships/hyperlink" Target="https://twitter.com/gewoessner" TargetMode="External"/><Relationship Id="rId1309" Type="http://schemas.openxmlformats.org/officeDocument/2006/relationships/hyperlink" Target="https://twitter.com/" TargetMode="External"/><Relationship Id="rId1516" Type="http://schemas.openxmlformats.org/officeDocument/2006/relationships/hyperlink" Target="http://pbs.twimg.com/profile_images/871745519617531905/u7q3j4m9_normal.jpg" TargetMode="External"/><Relationship Id="rId1723" Type="http://schemas.openxmlformats.org/officeDocument/2006/relationships/hyperlink" Target="http://pbs.twimg.com/profile_images/715480619032059904/ZQQH1zaO_normal.jpg" TargetMode="External"/><Relationship Id="rId1930" Type="http://schemas.openxmlformats.org/officeDocument/2006/relationships/hyperlink" Target="https://twitter.com/maxthevworld" TargetMode="External"/><Relationship Id="rId15" Type="http://schemas.openxmlformats.org/officeDocument/2006/relationships/hyperlink" Target="https://twitter.com/i/web/status/1091094166346567681" TargetMode="External"/><Relationship Id="rId2192" Type="http://schemas.openxmlformats.org/officeDocument/2006/relationships/hyperlink" Target="https://twitter.com/tbiarneix" TargetMode="External"/><Relationship Id="rId164" Type="http://schemas.openxmlformats.org/officeDocument/2006/relationships/hyperlink" Target="https://twitter.com/i/web/status/1092429238978920448" TargetMode="External"/><Relationship Id="rId371" Type="http://schemas.openxmlformats.org/officeDocument/2006/relationships/hyperlink" Target="https://twitter.com/" TargetMode="External"/><Relationship Id="rId2052" Type="http://schemas.openxmlformats.org/officeDocument/2006/relationships/hyperlink" Target="https://twitter.com/penneldenis" TargetMode="External"/><Relationship Id="rId469" Type="http://schemas.openxmlformats.org/officeDocument/2006/relationships/hyperlink" Target="https://twitter.com/" TargetMode="External"/><Relationship Id="rId676" Type="http://schemas.openxmlformats.org/officeDocument/2006/relationships/hyperlink" Target="https://twitter.com/" TargetMode="External"/><Relationship Id="rId883" Type="http://schemas.openxmlformats.org/officeDocument/2006/relationships/hyperlink" Target="https://twitter.com/" TargetMode="External"/><Relationship Id="rId1099" Type="http://schemas.openxmlformats.org/officeDocument/2006/relationships/hyperlink" Target="https://twitter.com/" TargetMode="External"/><Relationship Id="rId231" Type="http://schemas.openxmlformats.org/officeDocument/2006/relationships/hyperlink" Target="https://twitter.com/" TargetMode="External"/><Relationship Id="rId329" Type="http://schemas.openxmlformats.org/officeDocument/2006/relationships/hyperlink" Target="https://twitter.com/" TargetMode="External"/><Relationship Id="rId536" Type="http://schemas.openxmlformats.org/officeDocument/2006/relationships/hyperlink" Target="https://twitter.com/" TargetMode="External"/><Relationship Id="rId1166" Type="http://schemas.openxmlformats.org/officeDocument/2006/relationships/hyperlink" Target="https://twitter.com/" TargetMode="External"/><Relationship Id="rId1373" Type="http://schemas.openxmlformats.org/officeDocument/2006/relationships/hyperlink" Target="https://t.co/NFUSkZyblb" TargetMode="External"/><Relationship Id="rId2217" Type="http://schemas.openxmlformats.org/officeDocument/2006/relationships/hyperlink" Target="https://twitter.com/svimaire" TargetMode="External"/><Relationship Id="rId743" Type="http://schemas.openxmlformats.org/officeDocument/2006/relationships/hyperlink" Target="https://twitter.com/" TargetMode="External"/><Relationship Id="rId950" Type="http://schemas.openxmlformats.org/officeDocument/2006/relationships/hyperlink" Target="https://twitter.com/" TargetMode="External"/><Relationship Id="rId1026" Type="http://schemas.openxmlformats.org/officeDocument/2006/relationships/hyperlink" Target="https://twitter.com/" TargetMode="External"/><Relationship Id="rId1580" Type="http://schemas.openxmlformats.org/officeDocument/2006/relationships/hyperlink" Target="http://pbs.twimg.com/profile_images/582289007/stef_highkey_normal.jpg" TargetMode="External"/><Relationship Id="rId1678" Type="http://schemas.openxmlformats.org/officeDocument/2006/relationships/hyperlink" Target="http://pbs.twimg.com/profile_images/1088201216209899521/S7IX7D6C_normal.jpg" TargetMode="External"/><Relationship Id="rId1885" Type="http://schemas.openxmlformats.org/officeDocument/2006/relationships/hyperlink" Target="https://twitter.com/plasmodioum" TargetMode="External"/><Relationship Id="rId603" Type="http://schemas.openxmlformats.org/officeDocument/2006/relationships/hyperlink" Target="https://twitter.com/" TargetMode="External"/><Relationship Id="rId810" Type="http://schemas.openxmlformats.org/officeDocument/2006/relationships/hyperlink" Target="https://twitter.com/" TargetMode="External"/><Relationship Id="rId908" Type="http://schemas.openxmlformats.org/officeDocument/2006/relationships/hyperlink" Target="https://twitter.com/" TargetMode="External"/><Relationship Id="rId1233" Type="http://schemas.openxmlformats.org/officeDocument/2006/relationships/hyperlink" Target="https://twitter.com/" TargetMode="External"/><Relationship Id="rId1440" Type="http://schemas.openxmlformats.org/officeDocument/2006/relationships/hyperlink" Target="https://t.co/FpNZWzEJAL" TargetMode="External"/><Relationship Id="rId1538" Type="http://schemas.openxmlformats.org/officeDocument/2006/relationships/hyperlink" Target="http://pbs.twimg.com/profile_images/675339148929159168/AVzrf_9r_normal.jpg" TargetMode="External"/><Relationship Id="rId1300" Type="http://schemas.openxmlformats.org/officeDocument/2006/relationships/hyperlink" Target="https://twitter.com/" TargetMode="External"/><Relationship Id="rId1745" Type="http://schemas.openxmlformats.org/officeDocument/2006/relationships/hyperlink" Target="http://pbs.twimg.com/profile_images/1090679125344481283/XBOXcNZk_normal.jpg" TargetMode="External"/><Relationship Id="rId1952" Type="http://schemas.openxmlformats.org/officeDocument/2006/relationships/hyperlink" Target="https://twitter.com/krelix" TargetMode="External"/><Relationship Id="rId37" Type="http://schemas.openxmlformats.org/officeDocument/2006/relationships/hyperlink" Target="https://twitter.com/i/web/status/1091394698244165632" TargetMode="External"/><Relationship Id="rId1605" Type="http://schemas.openxmlformats.org/officeDocument/2006/relationships/hyperlink" Target="http://pbs.twimg.com/profile_images/378800000627612432/5b039ce4eaf42b1ec889c52b07e0fe1e_normal.jpeg" TargetMode="External"/><Relationship Id="rId1812" Type="http://schemas.openxmlformats.org/officeDocument/2006/relationships/hyperlink" Target="http://pbs.twimg.com/profile_images/378800000757433520/a7f5761d4c1bb5fa23db65198ee99df7_normal.jpeg" TargetMode="External"/><Relationship Id="rId186" Type="http://schemas.openxmlformats.org/officeDocument/2006/relationships/hyperlink" Target="https://twitter.com/i/web/status/1090526265482899458" TargetMode="External"/><Relationship Id="rId393" Type="http://schemas.openxmlformats.org/officeDocument/2006/relationships/hyperlink" Target="https://twitter.com/" TargetMode="External"/><Relationship Id="rId2074" Type="http://schemas.openxmlformats.org/officeDocument/2006/relationships/hyperlink" Target="https://twitter.com/gueguenpierrick" TargetMode="External"/><Relationship Id="rId253" Type="http://schemas.openxmlformats.org/officeDocument/2006/relationships/hyperlink" Target="https://twitter.com/" TargetMode="External"/><Relationship Id="rId460" Type="http://schemas.openxmlformats.org/officeDocument/2006/relationships/hyperlink" Target="https://twitter.com/" TargetMode="External"/><Relationship Id="rId698" Type="http://schemas.openxmlformats.org/officeDocument/2006/relationships/hyperlink" Target="https://twitter.com/" TargetMode="External"/><Relationship Id="rId1090" Type="http://schemas.openxmlformats.org/officeDocument/2006/relationships/hyperlink" Target="https://twitter.com/" TargetMode="External"/><Relationship Id="rId2141" Type="http://schemas.openxmlformats.org/officeDocument/2006/relationships/hyperlink" Target="https://twitter.com/oliviermonod" TargetMode="External"/><Relationship Id="rId113" Type="http://schemas.openxmlformats.org/officeDocument/2006/relationships/hyperlink" Target="https://twitter.com/SimpleCorrect/status/1090229190190870528" TargetMode="External"/><Relationship Id="rId320" Type="http://schemas.openxmlformats.org/officeDocument/2006/relationships/hyperlink" Target="https://twitter.com/" TargetMode="External"/><Relationship Id="rId558" Type="http://schemas.openxmlformats.org/officeDocument/2006/relationships/hyperlink" Target="https://twitter.com/" TargetMode="External"/><Relationship Id="rId765" Type="http://schemas.openxmlformats.org/officeDocument/2006/relationships/hyperlink" Target="https://twitter.com/" TargetMode="External"/><Relationship Id="rId972" Type="http://schemas.openxmlformats.org/officeDocument/2006/relationships/hyperlink" Target="https://twitter.com/" TargetMode="External"/><Relationship Id="rId1188" Type="http://schemas.openxmlformats.org/officeDocument/2006/relationships/hyperlink" Target="https://twitter.com/" TargetMode="External"/><Relationship Id="rId1395" Type="http://schemas.openxmlformats.org/officeDocument/2006/relationships/hyperlink" Target="https://t.co/q0gVBVrN7a" TargetMode="External"/><Relationship Id="rId2001" Type="http://schemas.openxmlformats.org/officeDocument/2006/relationships/hyperlink" Target="https://twitter.com/veroniquebail" TargetMode="External"/><Relationship Id="rId2239" Type="http://schemas.openxmlformats.org/officeDocument/2006/relationships/hyperlink" Target="https://twitter.com/x0chipilli" TargetMode="External"/><Relationship Id="rId418" Type="http://schemas.openxmlformats.org/officeDocument/2006/relationships/hyperlink" Target="https://twitter.com/" TargetMode="External"/><Relationship Id="rId625" Type="http://schemas.openxmlformats.org/officeDocument/2006/relationships/hyperlink" Target="https://twitter.com/" TargetMode="External"/><Relationship Id="rId832" Type="http://schemas.openxmlformats.org/officeDocument/2006/relationships/hyperlink" Target="https://twitter.com/" TargetMode="External"/><Relationship Id="rId1048" Type="http://schemas.openxmlformats.org/officeDocument/2006/relationships/hyperlink" Target="https://twitter.com/" TargetMode="External"/><Relationship Id="rId1255" Type="http://schemas.openxmlformats.org/officeDocument/2006/relationships/hyperlink" Target="https://twitter.com/" TargetMode="External"/><Relationship Id="rId1462" Type="http://schemas.openxmlformats.org/officeDocument/2006/relationships/hyperlink" Target="https://t.co/bNXp7dYVc0" TargetMode="External"/><Relationship Id="rId1115" Type="http://schemas.openxmlformats.org/officeDocument/2006/relationships/hyperlink" Target="https://twitter.com/" TargetMode="External"/><Relationship Id="rId1322" Type="http://schemas.openxmlformats.org/officeDocument/2006/relationships/hyperlink" Target="https://twitter.com/" TargetMode="External"/><Relationship Id="rId1767" Type="http://schemas.openxmlformats.org/officeDocument/2006/relationships/hyperlink" Target="http://pbs.twimg.com/profile_images/1071490574946066433/l_PMcykX_normal.jpg" TargetMode="External"/><Relationship Id="rId1974" Type="http://schemas.openxmlformats.org/officeDocument/2006/relationships/hyperlink" Target="https://twitter.com/sansuiso" TargetMode="External"/><Relationship Id="rId59" Type="http://schemas.openxmlformats.org/officeDocument/2006/relationships/hyperlink" Target="https://twitter.com/i/web/status/1091972149320052736" TargetMode="External"/><Relationship Id="rId1627" Type="http://schemas.openxmlformats.org/officeDocument/2006/relationships/hyperlink" Target="http://pbs.twimg.com/profile_images/1007528891089674241/Eh9FPjpI_normal.jpg" TargetMode="External"/><Relationship Id="rId1834" Type="http://schemas.openxmlformats.org/officeDocument/2006/relationships/hyperlink" Target="http://pbs.twimg.com/profile_images/811986983463567360/xXiYtEEo_normal.jpg" TargetMode="External"/><Relationship Id="rId2096" Type="http://schemas.openxmlformats.org/officeDocument/2006/relationships/hyperlink" Target="https://twitter.com/hedgehogmsx" TargetMode="External"/><Relationship Id="rId1901" Type="http://schemas.openxmlformats.org/officeDocument/2006/relationships/hyperlink" Target="https://twitter.com/fobasile" TargetMode="External"/><Relationship Id="rId275" Type="http://schemas.openxmlformats.org/officeDocument/2006/relationships/hyperlink" Target="https://twitter.com/" TargetMode="External"/><Relationship Id="rId482" Type="http://schemas.openxmlformats.org/officeDocument/2006/relationships/hyperlink" Target="https://twitter.com/" TargetMode="External"/><Relationship Id="rId2163" Type="http://schemas.openxmlformats.org/officeDocument/2006/relationships/hyperlink" Target="https://twitter.com/romaingaspar1" TargetMode="External"/><Relationship Id="rId135" Type="http://schemas.openxmlformats.org/officeDocument/2006/relationships/hyperlink" Target="https://twitter.com/podeus69/lists/les-bannies-de-foucart1/members" TargetMode="External"/><Relationship Id="rId342" Type="http://schemas.openxmlformats.org/officeDocument/2006/relationships/hyperlink" Target="https://twitter.com/" TargetMode="External"/><Relationship Id="rId787" Type="http://schemas.openxmlformats.org/officeDocument/2006/relationships/hyperlink" Target="https://twitter.com/" TargetMode="External"/><Relationship Id="rId994" Type="http://schemas.openxmlformats.org/officeDocument/2006/relationships/hyperlink" Target="https://twitter.com/" TargetMode="External"/><Relationship Id="rId2023" Type="http://schemas.openxmlformats.org/officeDocument/2006/relationships/hyperlink" Target="https://twitter.com/solarus0" TargetMode="External"/><Relationship Id="rId2230" Type="http://schemas.openxmlformats.org/officeDocument/2006/relationships/hyperlink" Target="https://twitter.com/phanto17" TargetMode="External"/><Relationship Id="rId202" Type="http://schemas.openxmlformats.org/officeDocument/2006/relationships/hyperlink" Target="https://twitter.com/" TargetMode="External"/><Relationship Id="rId647" Type="http://schemas.openxmlformats.org/officeDocument/2006/relationships/hyperlink" Target="https://twitter.com/" TargetMode="External"/><Relationship Id="rId854" Type="http://schemas.openxmlformats.org/officeDocument/2006/relationships/hyperlink" Target="https://twitter.com/" TargetMode="External"/><Relationship Id="rId1277" Type="http://schemas.openxmlformats.org/officeDocument/2006/relationships/hyperlink" Target="https://twitter.com/" TargetMode="External"/><Relationship Id="rId1484" Type="http://schemas.openxmlformats.org/officeDocument/2006/relationships/hyperlink" Target="http://pbs.twimg.com/profile_images/557193911970455552/wjAxx_8__normal.jpeg" TargetMode="External"/><Relationship Id="rId1691" Type="http://schemas.openxmlformats.org/officeDocument/2006/relationships/hyperlink" Target="http://pbs.twimg.com/profile_images/1016014199770828801/uIAJS7h-_normal.jpg" TargetMode="External"/><Relationship Id="rId507" Type="http://schemas.openxmlformats.org/officeDocument/2006/relationships/hyperlink" Target="https://twitter.com/" TargetMode="External"/><Relationship Id="rId714" Type="http://schemas.openxmlformats.org/officeDocument/2006/relationships/hyperlink" Target="https://twitter.com/" TargetMode="External"/><Relationship Id="rId921" Type="http://schemas.openxmlformats.org/officeDocument/2006/relationships/hyperlink" Target="https://twitter.com/" TargetMode="External"/><Relationship Id="rId1137" Type="http://schemas.openxmlformats.org/officeDocument/2006/relationships/hyperlink" Target="https://twitter.com/" TargetMode="External"/><Relationship Id="rId1344" Type="http://schemas.openxmlformats.org/officeDocument/2006/relationships/hyperlink" Target="https://t.co/Dl85GhTJwO" TargetMode="External"/><Relationship Id="rId1551" Type="http://schemas.openxmlformats.org/officeDocument/2006/relationships/hyperlink" Target="http://pbs.twimg.com/profile_images/1068244361350193152/FLVpj5Av_normal.jpg" TargetMode="External"/><Relationship Id="rId1789" Type="http://schemas.openxmlformats.org/officeDocument/2006/relationships/hyperlink" Target="http://pbs.twimg.com/profile_images/834185791702200322/J8j3AAXr_normal.jpg" TargetMode="External"/><Relationship Id="rId1996" Type="http://schemas.openxmlformats.org/officeDocument/2006/relationships/hyperlink" Target="https://twitter.com/ksegal" TargetMode="External"/><Relationship Id="rId50" Type="http://schemas.openxmlformats.org/officeDocument/2006/relationships/hyperlink" Target="https://twitter.com/i/web/status/1091463165215494146" TargetMode="External"/><Relationship Id="rId1204" Type="http://schemas.openxmlformats.org/officeDocument/2006/relationships/hyperlink" Target="https://twitter.com/" TargetMode="External"/><Relationship Id="rId1411" Type="http://schemas.openxmlformats.org/officeDocument/2006/relationships/hyperlink" Target="https://t.co/jyRWq60Lny" TargetMode="External"/><Relationship Id="rId1649" Type="http://schemas.openxmlformats.org/officeDocument/2006/relationships/hyperlink" Target="http://pbs.twimg.com/profile_images/864584409877405696/vZXz9pSD_normal.jpg" TargetMode="External"/><Relationship Id="rId1856" Type="http://schemas.openxmlformats.org/officeDocument/2006/relationships/hyperlink" Target="http://pbs.twimg.com/profile_images/1042650853415510016/-443R4gt_normal.jpg" TargetMode="External"/><Relationship Id="rId1509" Type="http://schemas.openxmlformats.org/officeDocument/2006/relationships/hyperlink" Target="http://pbs.twimg.com/profile_images/1059460582397657090/5vfSQOTw_normal.jpg" TargetMode="External"/><Relationship Id="rId1716" Type="http://schemas.openxmlformats.org/officeDocument/2006/relationships/hyperlink" Target="http://pbs.twimg.com/profile_images/896153896833429504/k8Fj6SUD_normal.jpg" TargetMode="External"/><Relationship Id="rId1923" Type="http://schemas.openxmlformats.org/officeDocument/2006/relationships/hyperlink" Target="https://twitter.com/pal020851" TargetMode="External"/><Relationship Id="rId297" Type="http://schemas.openxmlformats.org/officeDocument/2006/relationships/hyperlink" Target="https://twitter.com/" TargetMode="External"/><Relationship Id="rId2185" Type="http://schemas.openxmlformats.org/officeDocument/2006/relationships/hyperlink" Target="https://twitter.com/hlfnguyen" TargetMode="External"/><Relationship Id="rId157" Type="http://schemas.openxmlformats.org/officeDocument/2006/relationships/hyperlink" Target="https://twitter.com/i/web/status/1091231091065868288" TargetMode="External"/><Relationship Id="rId364" Type="http://schemas.openxmlformats.org/officeDocument/2006/relationships/hyperlink" Target="https://twitter.com/" TargetMode="External"/><Relationship Id="rId2045" Type="http://schemas.openxmlformats.org/officeDocument/2006/relationships/hyperlink" Target="https://twitter.com/portulan" TargetMode="External"/><Relationship Id="rId571" Type="http://schemas.openxmlformats.org/officeDocument/2006/relationships/hyperlink" Target="https://twitter.com/" TargetMode="External"/><Relationship Id="rId669" Type="http://schemas.openxmlformats.org/officeDocument/2006/relationships/hyperlink" Target="https://twitter.com/" TargetMode="External"/><Relationship Id="rId876" Type="http://schemas.openxmlformats.org/officeDocument/2006/relationships/hyperlink" Target="https://twitter.com/" TargetMode="External"/><Relationship Id="rId1299" Type="http://schemas.openxmlformats.org/officeDocument/2006/relationships/hyperlink" Target="https://twitter.com/" TargetMode="External"/><Relationship Id="rId224" Type="http://schemas.openxmlformats.org/officeDocument/2006/relationships/hyperlink" Target="https://twitter.com/" TargetMode="External"/><Relationship Id="rId431" Type="http://schemas.openxmlformats.org/officeDocument/2006/relationships/hyperlink" Target="https://twitter.com/" TargetMode="External"/><Relationship Id="rId529" Type="http://schemas.openxmlformats.org/officeDocument/2006/relationships/hyperlink" Target="https://twitter.com/" TargetMode="External"/><Relationship Id="rId736" Type="http://schemas.openxmlformats.org/officeDocument/2006/relationships/hyperlink" Target="https://twitter.com/" TargetMode="External"/><Relationship Id="rId1061" Type="http://schemas.openxmlformats.org/officeDocument/2006/relationships/hyperlink" Target="https://twitter.com/" TargetMode="External"/><Relationship Id="rId1159" Type="http://schemas.openxmlformats.org/officeDocument/2006/relationships/hyperlink" Target="https://twitter.com/" TargetMode="External"/><Relationship Id="rId1366" Type="http://schemas.openxmlformats.org/officeDocument/2006/relationships/hyperlink" Target="http://t.co/1ZEuSYdYpD" TargetMode="External"/><Relationship Id="rId2112" Type="http://schemas.openxmlformats.org/officeDocument/2006/relationships/hyperlink" Target="https://twitter.com/reandu69" TargetMode="External"/><Relationship Id="rId943" Type="http://schemas.openxmlformats.org/officeDocument/2006/relationships/hyperlink" Target="https://twitter.com/" TargetMode="External"/><Relationship Id="rId1019" Type="http://schemas.openxmlformats.org/officeDocument/2006/relationships/hyperlink" Target="https://twitter.com/" TargetMode="External"/><Relationship Id="rId1573" Type="http://schemas.openxmlformats.org/officeDocument/2006/relationships/hyperlink" Target="http://pbs.twimg.com/profile_images/610809960059027456/1Nngl7vF_normal.jpg" TargetMode="External"/><Relationship Id="rId1780" Type="http://schemas.openxmlformats.org/officeDocument/2006/relationships/hyperlink" Target="http://pbs.twimg.com/profile_images/1008417606544568321/UJlsik1x_normal.jpg" TargetMode="External"/><Relationship Id="rId1878" Type="http://schemas.openxmlformats.org/officeDocument/2006/relationships/hyperlink" Target="https://twitter.com/chemtraizer" TargetMode="External"/><Relationship Id="rId72" Type="http://schemas.openxmlformats.org/officeDocument/2006/relationships/hyperlink" Target="https://twitter.com/AgBioWorld/status/1092157620922789893" TargetMode="External"/><Relationship Id="rId803" Type="http://schemas.openxmlformats.org/officeDocument/2006/relationships/hyperlink" Target="https://twitter.com/" TargetMode="External"/><Relationship Id="rId1226" Type="http://schemas.openxmlformats.org/officeDocument/2006/relationships/hyperlink" Target="https://twitter.com/" TargetMode="External"/><Relationship Id="rId1433" Type="http://schemas.openxmlformats.org/officeDocument/2006/relationships/hyperlink" Target="https://t.co/gq0uAroey5" TargetMode="External"/><Relationship Id="rId1640" Type="http://schemas.openxmlformats.org/officeDocument/2006/relationships/hyperlink" Target="http://pbs.twimg.com/profile_images/1078014925325434880/QTkjGt-F_normal.jpg" TargetMode="External"/><Relationship Id="rId1738" Type="http://schemas.openxmlformats.org/officeDocument/2006/relationships/hyperlink" Target="http://abs.twimg.com/sticky/default_profile_images/default_profile_normal.png" TargetMode="External"/><Relationship Id="rId1500" Type="http://schemas.openxmlformats.org/officeDocument/2006/relationships/hyperlink" Target="http://pbs.twimg.com/profile_images/817042499134980096/LTpqSDMM_normal.jpg" TargetMode="External"/><Relationship Id="rId1945" Type="http://schemas.openxmlformats.org/officeDocument/2006/relationships/hyperlink" Target="https://twitter.com/labonne_herve" TargetMode="External"/><Relationship Id="rId1805" Type="http://schemas.openxmlformats.org/officeDocument/2006/relationships/hyperlink" Target="http://pbs.twimg.com/profile_images/1083050140028620800/Za6IbSuy_normal.jpg" TargetMode="External"/><Relationship Id="rId179" Type="http://schemas.openxmlformats.org/officeDocument/2006/relationships/hyperlink" Target="https://twitter.com/i/web/status/1091346249532477441" TargetMode="External"/><Relationship Id="rId386" Type="http://schemas.openxmlformats.org/officeDocument/2006/relationships/hyperlink" Target="https://twitter.com/" TargetMode="External"/><Relationship Id="rId593" Type="http://schemas.openxmlformats.org/officeDocument/2006/relationships/hyperlink" Target="https://twitter.com/" TargetMode="External"/><Relationship Id="rId2067" Type="http://schemas.openxmlformats.org/officeDocument/2006/relationships/hyperlink" Target="https://twitter.com/strat_boi" TargetMode="External"/><Relationship Id="rId246" Type="http://schemas.openxmlformats.org/officeDocument/2006/relationships/hyperlink" Target="https://twitter.com/" TargetMode="External"/><Relationship Id="rId453" Type="http://schemas.openxmlformats.org/officeDocument/2006/relationships/hyperlink" Target="https://twitter.com/" TargetMode="External"/><Relationship Id="rId660" Type="http://schemas.openxmlformats.org/officeDocument/2006/relationships/hyperlink" Target="https://twitter.com/" TargetMode="External"/><Relationship Id="rId898" Type="http://schemas.openxmlformats.org/officeDocument/2006/relationships/hyperlink" Target="https://twitter.com/" TargetMode="External"/><Relationship Id="rId1083" Type="http://schemas.openxmlformats.org/officeDocument/2006/relationships/hyperlink" Target="https://twitter.com/" TargetMode="External"/><Relationship Id="rId1290" Type="http://schemas.openxmlformats.org/officeDocument/2006/relationships/hyperlink" Target="https://twitter.com/" TargetMode="External"/><Relationship Id="rId2134" Type="http://schemas.openxmlformats.org/officeDocument/2006/relationships/hyperlink" Target="https://twitter.com/kravmedias" TargetMode="External"/><Relationship Id="rId106" Type="http://schemas.openxmlformats.org/officeDocument/2006/relationships/hyperlink" Target="https://twitter.com/search?q=%23soutienGW&amp;src=tyah" TargetMode="External"/><Relationship Id="rId313" Type="http://schemas.openxmlformats.org/officeDocument/2006/relationships/hyperlink" Target="https://twitter.com/" TargetMode="External"/><Relationship Id="rId758" Type="http://schemas.openxmlformats.org/officeDocument/2006/relationships/hyperlink" Target="https://twitter.com/" TargetMode="External"/><Relationship Id="rId965" Type="http://schemas.openxmlformats.org/officeDocument/2006/relationships/hyperlink" Target="https://twitter.com/" TargetMode="External"/><Relationship Id="rId1150" Type="http://schemas.openxmlformats.org/officeDocument/2006/relationships/hyperlink" Target="https://twitter.com/" TargetMode="External"/><Relationship Id="rId1388" Type="http://schemas.openxmlformats.org/officeDocument/2006/relationships/hyperlink" Target="http://t.co/nRCZNs4fiz" TargetMode="External"/><Relationship Id="rId1595" Type="http://schemas.openxmlformats.org/officeDocument/2006/relationships/hyperlink" Target="http://pbs.twimg.com/profile_images/931822939145670656/y62i30bW_normal.jpg" TargetMode="External"/><Relationship Id="rId94" Type="http://schemas.openxmlformats.org/officeDocument/2006/relationships/hyperlink" Target="https://twitter.com/i/web/status/1092429238978920448" TargetMode="External"/><Relationship Id="rId520" Type="http://schemas.openxmlformats.org/officeDocument/2006/relationships/hyperlink" Target="https://twitter.com/" TargetMode="External"/><Relationship Id="rId618" Type="http://schemas.openxmlformats.org/officeDocument/2006/relationships/hyperlink" Target="https://twitter.com/" TargetMode="External"/><Relationship Id="rId825" Type="http://schemas.openxmlformats.org/officeDocument/2006/relationships/hyperlink" Target="https://twitter.com/" TargetMode="External"/><Relationship Id="rId1248" Type="http://schemas.openxmlformats.org/officeDocument/2006/relationships/hyperlink" Target="https://twitter.com/" TargetMode="External"/><Relationship Id="rId1455" Type="http://schemas.openxmlformats.org/officeDocument/2006/relationships/hyperlink" Target="http://t.co/Hkx1sBD4" TargetMode="External"/><Relationship Id="rId1662" Type="http://schemas.openxmlformats.org/officeDocument/2006/relationships/hyperlink" Target="http://pbs.twimg.com/profile_images/944887727731986439/MlrJ2NTa_normal.jpg" TargetMode="External"/><Relationship Id="rId2201" Type="http://schemas.openxmlformats.org/officeDocument/2006/relationships/hyperlink" Target="https://twitter.com/elisemenand" TargetMode="External"/><Relationship Id="rId1010" Type="http://schemas.openxmlformats.org/officeDocument/2006/relationships/hyperlink" Target="https://twitter.com/" TargetMode="External"/><Relationship Id="rId1108" Type="http://schemas.openxmlformats.org/officeDocument/2006/relationships/hyperlink" Target="https://twitter.com/" TargetMode="External"/><Relationship Id="rId1315" Type="http://schemas.openxmlformats.org/officeDocument/2006/relationships/hyperlink" Target="https://twitter.com/" TargetMode="External"/><Relationship Id="rId1967" Type="http://schemas.openxmlformats.org/officeDocument/2006/relationships/hyperlink" Target="https://twitter.com/aimrock03" TargetMode="External"/><Relationship Id="rId1522" Type="http://schemas.openxmlformats.org/officeDocument/2006/relationships/hyperlink" Target="http://pbs.twimg.com/profile_images/818877783573139458/Qj1ePDvG_normal.jpg" TargetMode="External"/><Relationship Id="rId21" Type="http://schemas.openxmlformats.org/officeDocument/2006/relationships/hyperlink" Target="https://twitter.com/i/web/status/1091277782510985216" TargetMode="External"/><Relationship Id="rId2089" Type="http://schemas.openxmlformats.org/officeDocument/2006/relationships/hyperlink" Target="https://twitter.com/envoyespecial" TargetMode="External"/><Relationship Id="rId268" Type="http://schemas.openxmlformats.org/officeDocument/2006/relationships/hyperlink" Target="https://twitter.com/" TargetMode="External"/><Relationship Id="rId475" Type="http://schemas.openxmlformats.org/officeDocument/2006/relationships/hyperlink" Target="https://twitter.com/" TargetMode="External"/><Relationship Id="rId682" Type="http://schemas.openxmlformats.org/officeDocument/2006/relationships/hyperlink" Target="https://twitter.com/" TargetMode="External"/><Relationship Id="rId2156" Type="http://schemas.openxmlformats.org/officeDocument/2006/relationships/hyperlink" Target="https://twitter.com/chevalierclmen7" TargetMode="External"/><Relationship Id="rId128" Type="http://schemas.openxmlformats.org/officeDocument/2006/relationships/hyperlink" Target="https://twitter.com/i/web/status/1090610229019058178" TargetMode="External"/><Relationship Id="rId335" Type="http://schemas.openxmlformats.org/officeDocument/2006/relationships/hyperlink" Target="https://twitter.com/" TargetMode="External"/><Relationship Id="rId542" Type="http://schemas.openxmlformats.org/officeDocument/2006/relationships/hyperlink" Target="https://twitter.com/" TargetMode="External"/><Relationship Id="rId1172" Type="http://schemas.openxmlformats.org/officeDocument/2006/relationships/hyperlink" Target="https://twitter.com/" TargetMode="External"/><Relationship Id="rId2016" Type="http://schemas.openxmlformats.org/officeDocument/2006/relationships/hyperlink" Target="https://twitter.com/unilasalle_fr" TargetMode="External"/><Relationship Id="rId2223" Type="http://schemas.openxmlformats.org/officeDocument/2006/relationships/hyperlink" Target="https://twitter.com/ecoff123" TargetMode="External"/><Relationship Id="rId402" Type="http://schemas.openxmlformats.org/officeDocument/2006/relationships/hyperlink" Target="https://twitter.com/" TargetMode="External"/><Relationship Id="rId1032" Type="http://schemas.openxmlformats.org/officeDocument/2006/relationships/hyperlink" Target="https://twitter.com/" TargetMode="External"/><Relationship Id="rId1989" Type="http://schemas.openxmlformats.org/officeDocument/2006/relationships/hyperlink" Target="https://twitter.com/ktombre" TargetMode="External"/><Relationship Id="rId1849" Type="http://schemas.openxmlformats.org/officeDocument/2006/relationships/hyperlink" Target="http://pbs.twimg.com/profile_images/378800000803220838/f0db99c70eebdbd0c9263f795fe8fed6_normal.jpeg" TargetMode="External"/><Relationship Id="rId192" Type="http://schemas.openxmlformats.org/officeDocument/2006/relationships/hyperlink" Target="https://twitter.com/i/web/status/1091039317185699841" TargetMode="External"/><Relationship Id="rId1709" Type="http://schemas.openxmlformats.org/officeDocument/2006/relationships/hyperlink" Target="http://pbs.twimg.com/profile_images/934924700676915200/puTOrmoj_normal.jpg" TargetMode="External"/><Relationship Id="rId1916" Type="http://schemas.openxmlformats.org/officeDocument/2006/relationships/hyperlink" Target="https://twitter.com/scaburet" TargetMode="External"/><Relationship Id="rId2080" Type="http://schemas.openxmlformats.org/officeDocument/2006/relationships/hyperlink" Target="https://twitter.com/mystelven" TargetMode="External"/><Relationship Id="rId869" Type="http://schemas.openxmlformats.org/officeDocument/2006/relationships/hyperlink" Target="https://twitter.com/" TargetMode="External"/><Relationship Id="rId1499" Type="http://schemas.openxmlformats.org/officeDocument/2006/relationships/hyperlink" Target="http://pbs.twimg.com/profile_images/613635623279132672/RzF_HBXC_normal.png" TargetMode="External"/><Relationship Id="rId729" Type="http://schemas.openxmlformats.org/officeDocument/2006/relationships/hyperlink" Target="https://twitter.com/" TargetMode="External"/><Relationship Id="rId1359" Type="http://schemas.openxmlformats.org/officeDocument/2006/relationships/hyperlink" Target="https://t.co/6RXF7isN9U" TargetMode="External"/><Relationship Id="rId936" Type="http://schemas.openxmlformats.org/officeDocument/2006/relationships/hyperlink" Target="https://twitter.com/" TargetMode="External"/><Relationship Id="rId1219" Type="http://schemas.openxmlformats.org/officeDocument/2006/relationships/hyperlink" Target="https://twitter.com/" TargetMode="External"/><Relationship Id="rId1566" Type="http://schemas.openxmlformats.org/officeDocument/2006/relationships/hyperlink" Target="http://pbs.twimg.com/profile_images/800667026570285056/Ra8Zv15y_normal.jpg" TargetMode="External"/><Relationship Id="rId1773" Type="http://schemas.openxmlformats.org/officeDocument/2006/relationships/hyperlink" Target="http://pbs.twimg.com/profile_images/1088115358131728384/hC67hAzu_normal.jpg" TargetMode="External"/><Relationship Id="rId1980" Type="http://schemas.openxmlformats.org/officeDocument/2006/relationships/hyperlink" Target="https://twitter.com/relderaie" TargetMode="External"/><Relationship Id="rId65" Type="http://schemas.openxmlformats.org/officeDocument/2006/relationships/hyperlink" Target="https://twitter.com/i/web/status/1092652979432407040" TargetMode="External"/><Relationship Id="rId1426" Type="http://schemas.openxmlformats.org/officeDocument/2006/relationships/hyperlink" Target="https://t.co/CJvf2XGicE" TargetMode="External"/><Relationship Id="rId1633" Type="http://schemas.openxmlformats.org/officeDocument/2006/relationships/hyperlink" Target="http://pbs.twimg.com/profile_images/949389863111090177/TGyFzTJC_normal.jpg" TargetMode="External"/><Relationship Id="rId1840" Type="http://schemas.openxmlformats.org/officeDocument/2006/relationships/hyperlink" Target="http://pbs.twimg.com/profile_images/1024661891791114240/J2tNWMNu_normal.jpg" TargetMode="External"/><Relationship Id="rId1700" Type="http://schemas.openxmlformats.org/officeDocument/2006/relationships/hyperlink" Target="http://pbs.twimg.com/profile_images/905806407655673857/d2ssO-Fs_normal.jpg" TargetMode="External"/><Relationship Id="rId379" Type="http://schemas.openxmlformats.org/officeDocument/2006/relationships/hyperlink" Target="https://twitter.com/" TargetMode="External"/><Relationship Id="rId586" Type="http://schemas.openxmlformats.org/officeDocument/2006/relationships/hyperlink" Target="https://twitter.com/" TargetMode="External"/><Relationship Id="rId793" Type="http://schemas.openxmlformats.org/officeDocument/2006/relationships/hyperlink" Target="https://twitter.com/" TargetMode="External"/><Relationship Id="rId239" Type="http://schemas.openxmlformats.org/officeDocument/2006/relationships/hyperlink" Target="https://twitter.com/" TargetMode="External"/><Relationship Id="rId446" Type="http://schemas.openxmlformats.org/officeDocument/2006/relationships/hyperlink" Target="https://twitter.com/" TargetMode="External"/><Relationship Id="rId653" Type="http://schemas.openxmlformats.org/officeDocument/2006/relationships/hyperlink" Target="https://twitter.com/" TargetMode="External"/><Relationship Id="rId1076" Type="http://schemas.openxmlformats.org/officeDocument/2006/relationships/hyperlink" Target="https://twitter.com/" TargetMode="External"/><Relationship Id="rId1283" Type="http://schemas.openxmlformats.org/officeDocument/2006/relationships/hyperlink" Target="https://twitter.com/" TargetMode="External"/><Relationship Id="rId1490" Type="http://schemas.openxmlformats.org/officeDocument/2006/relationships/hyperlink" Target="http://pbs.twimg.com/profile_images/795187550038196224/VwNz-45X_normal.jpg" TargetMode="External"/><Relationship Id="rId2127" Type="http://schemas.openxmlformats.org/officeDocument/2006/relationships/hyperlink" Target="https://twitter.com/zeroroze2016" TargetMode="External"/><Relationship Id="rId306" Type="http://schemas.openxmlformats.org/officeDocument/2006/relationships/hyperlink" Target="https://twitter.com/" TargetMode="External"/><Relationship Id="rId860" Type="http://schemas.openxmlformats.org/officeDocument/2006/relationships/hyperlink" Target="https://twitter.com/" TargetMode="External"/><Relationship Id="rId1143" Type="http://schemas.openxmlformats.org/officeDocument/2006/relationships/hyperlink" Target="https://twitter.com/" TargetMode="External"/><Relationship Id="rId513" Type="http://schemas.openxmlformats.org/officeDocument/2006/relationships/hyperlink" Target="https://twitter.com/" TargetMode="External"/><Relationship Id="rId720" Type="http://schemas.openxmlformats.org/officeDocument/2006/relationships/hyperlink" Target="https://twitter.com/" TargetMode="External"/><Relationship Id="rId1350" Type="http://schemas.openxmlformats.org/officeDocument/2006/relationships/hyperlink" Target="http://t.co/kqBWMlMPJu" TargetMode="External"/><Relationship Id="rId1003" Type="http://schemas.openxmlformats.org/officeDocument/2006/relationships/hyperlink" Target="https://twitter.com/" TargetMode="External"/><Relationship Id="rId1210" Type="http://schemas.openxmlformats.org/officeDocument/2006/relationships/hyperlink" Target="https://twitter.com/" TargetMode="External"/><Relationship Id="rId2191" Type="http://schemas.openxmlformats.org/officeDocument/2006/relationships/hyperlink" Target="https://twitter.com/boldock" TargetMode="External"/><Relationship Id="rId163" Type="http://schemas.openxmlformats.org/officeDocument/2006/relationships/hyperlink" Target="https://twitter.com/i/web/status/1091239166577389568" TargetMode="External"/><Relationship Id="rId370" Type="http://schemas.openxmlformats.org/officeDocument/2006/relationships/hyperlink" Target="https://twitter.com/" TargetMode="External"/><Relationship Id="rId2051" Type="http://schemas.openxmlformats.org/officeDocument/2006/relationships/hyperlink" Target="https://twitter.com/annedemarcillac" TargetMode="External"/><Relationship Id="rId230" Type="http://schemas.openxmlformats.org/officeDocument/2006/relationships/hyperlink" Target="https://twitter.com/" TargetMode="External"/><Relationship Id="rId1677" Type="http://schemas.openxmlformats.org/officeDocument/2006/relationships/hyperlink" Target="http://pbs.twimg.com/profile_images/1040572552035348480/Do2YAYF1_normal.jpg" TargetMode="External"/><Relationship Id="rId1884" Type="http://schemas.openxmlformats.org/officeDocument/2006/relationships/hyperlink" Target="https://twitter.com/simplecorrect" TargetMode="External"/><Relationship Id="rId907" Type="http://schemas.openxmlformats.org/officeDocument/2006/relationships/hyperlink" Target="https://twitter.com/" TargetMode="External"/><Relationship Id="rId1537" Type="http://schemas.openxmlformats.org/officeDocument/2006/relationships/hyperlink" Target="http://pbs.twimg.com/profile_images/1004690934133657601/e5ccO5gR_normal.jpg" TargetMode="External"/><Relationship Id="rId1744" Type="http://schemas.openxmlformats.org/officeDocument/2006/relationships/hyperlink" Target="http://pbs.twimg.com/profile_images/1078660644935815169/kdcAmEUb_normal.jpg" TargetMode="External"/><Relationship Id="rId1951" Type="http://schemas.openxmlformats.org/officeDocument/2006/relationships/hyperlink" Target="https://twitter.com/vince_desrumaux" TargetMode="External"/><Relationship Id="rId36" Type="http://schemas.openxmlformats.org/officeDocument/2006/relationships/hyperlink" Target="https://twitter.com/i/web/status/1091394698244165632" TargetMode="External"/><Relationship Id="rId1604" Type="http://schemas.openxmlformats.org/officeDocument/2006/relationships/hyperlink" Target="http://pbs.twimg.com/profile_images/964591820285075456/02YotZKb_normal.jpg" TargetMode="External"/><Relationship Id="rId1811" Type="http://schemas.openxmlformats.org/officeDocument/2006/relationships/hyperlink" Target="http://pbs.twimg.com/profile_images/755746740779749376/f-lxJosk_normal.jpg" TargetMode="External"/><Relationship Id="rId697" Type="http://schemas.openxmlformats.org/officeDocument/2006/relationships/hyperlink" Target="https://twitter.com/" TargetMode="External"/><Relationship Id="rId1187" Type="http://schemas.openxmlformats.org/officeDocument/2006/relationships/hyperlink" Target="https://twitter.com/" TargetMode="External"/><Relationship Id="rId557" Type="http://schemas.openxmlformats.org/officeDocument/2006/relationships/hyperlink" Target="https://twitter.com/" TargetMode="External"/><Relationship Id="rId764" Type="http://schemas.openxmlformats.org/officeDocument/2006/relationships/hyperlink" Target="https://twitter.com/" TargetMode="External"/><Relationship Id="rId971" Type="http://schemas.openxmlformats.org/officeDocument/2006/relationships/hyperlink" Target="https://twitter.com/" TargetMode="External"/><Relationship Id="rId1394" Type="http://schemas.openxmlformats.org/officeDocument/2006/relationships/hyperlink" Target="https://t.co/NFcxa7Movz" TargetMode="External"/><Relationship Id="rId2238" Type="http://schemas.openxmlformats.org/officeDocument/2006/relationships/hyperlink" Target="https://twitter.com/ft2433" TargetMode="External"/><Relationship Id="rId417" Type="http://schemas.openxmlformats.org/officeDocument/2006/relationships/hyperlink" Target="https://twitter.com/" TargetMode="External"/><Relationship Id="rId624" Type="http://schemas.openxmlformats.org/officeDocument/2006/relationships/hyperlink" Target="https://twitter.com/" TargetMode="External"/><Relationship Id="rId831" Type="http://schemas.openxmlformats.org/officeDocument/2006/relationships/hyperlink" Target="https://twitter.com/" TargetMode="External"/><Relationship Id="rId1047" Type="http://schemas.openxmlformats.org/officeDocument/2006/relationships/hyperlink" Target="https://twitter.com/" TargetMode="External"/><Relationship Id="rId1254" Type="http://schemas.openxmlformats.org/officeDocument/2006/relationships/hyperlink" Target="https://twitter.com/" TargetMode="External"/><Relationship Id="rId1461" Type="http://schemas.openxmlformats.org/officeDocument/2006/relationships/hyperlink" Target="https://t.co/Dl85GhTJwO" TargetMode="External"/><Relationship Id="rId1114" Type="http://schemas.openxmlformats.org/officeDocument/2006/relationships/hyperlink" Target="https://twitter.com/" TargetMode="External"/><Relationship Id="rId1321" Type="http://schemas.openxmlformats.org/officeDocument/2006/relationships/hyperlink" Target="https://twitter.com/" TargetMode="External"/><Relationship Id="rId2095" Type="http://schemas.openxmlformats.org/officeDocument/2006/relationships/hyperlink" Target="https://twitter.com/jorjmckie" TargetMode="External"/><Relationship Id="rId274" Type="http://schemas.openxmlformats.org/officeDocument/2006/relationships/hyperlink" Target="https://twitter.com/" TargetMode="External"/><Relationship Id="rId481" Type="http://schemas.openxmlformats.org/officeDocument/2006/relationships/hyperlink" Target="https://twitter.com/" TargetMode="External"/><Relationship Id="rId2162" Type="http://schemas.openxmlformats.org/officeDocument/2006/relationships/hyperlink" Target="https://twitter.com/tankietfield" TargetMode="External"/><Relationship Id="rId134" Type="http://schemas.openxmlformats.org/officeDocument/2006/relationships/hyperlink" Target="https://twitter.com/podeus69/lists/les-bannies-de-foucart1/members" TargetMode="External"/><Relationship Id="rId341" Type="http://schemas.openxmlformats.org/officeDocument/2006/relationships/hyperlink" Target="https://twitter.com/" TargetMode="External"/><Relationship Id="rId2022" Type="http://schemas.openxmlformats.org/officeDocument/2006/relationships/hyperlink" Target="https://twitter.com/fixpir" TargetMode="External"/><Relationship Id="rId201" Type="http://schemas.openxmlformats.org/officeDocument/2006/relationships/hyperlink" Target="https://twitter.com/" TargetMode="External"/><Relationship Id="rId1788" Type="http://schemas.openxmlformats.org/officeDocument/2006/relationships/hyperlink" Target="http://pbs.twimg.com/profile_images/1064190775137878016/RvMlwsHD_normal.jpg" TargetMode="External"/><Relationship Id="rId1995" Type="http://schemas.openxmlformats.org/officeDocument/2006/relationships/hyperlink" Target="https://twitter.com/fastier_antony" TargetMode="External"/><Relationship Id="rId1648" Type="http://schemas.openxmlformats.org/officeDocument/2006/relationships/hyperlink" Target="http://pbs.twimg.com/profile_images/877089825840656384/lFI9sqth_normal.jpg" TargetMode="External"/><Relationship Id="rId1508" Type="http://schemas.openxmlformats.org/officeDocument/2006/relationships/hyperlink" Target="http://abs.twimg.com/sticky/default_profile_images/default_profile_normal.png" TargetMode="External"/><Relationship Id="rId1855" Type="http://schemas.openxmlformats.org/officeDocument/2006/relationships/hyperlink" Target="http://pbs.twimg.com/profile_images/1893466146/megamind-poster3_normal.jpg" TargetMode="External"/><Relationship Id="rId1715" Type="http://schemas.openxmlformats.org/officeDocument/2006/relationships/hyperlink" Target="http://pbs.twimg.com/profile_images/1079675087425626113/X7qDfU1q_normal.jpg" TargetMode="External"/><Relationship Id="rId1922" Type="http://schemas.openxmlformats.org/officeDocument/2006/relationships/hyperlink" Target="https://twitter.com/biomanu59" TargetMode="External"/><Relationship Id="rId668" Type="http://schemas.openxmlformats.org/officeDocument/2006/relationships/hyperlink" Target="https://twitter.com/" TargetMode="External"/><Relationship Id="rId875" Type="http://schemas.openxmlformats.org/officeDocument/2006/relationships/hyperlink" Target="https://twitter.com/" TargetMode="External"/><Relationship Id="rId1298" Type="http://schemas.openxmlformats.org/officeDocument/2006/relationships/hyperlink" Target="https://twitter.com/" TargetMode="External"/><Relationship Id="rId528" Type="http://schemas.openxmlformats.org/officeDocument/2006/relationships/hyperlink" Target="https://twitter.com/" TargetMode="External"/><Relationship Id="rId735" Type="http://schemas.openxmlformats.org/officeDocument/2006/relationships/hyperlink" Target="https://twitter.com/" TargetMode="External"/><Relationship Id="rId942" Type="http://schemas.openxmlformats.org/officeDocument/2006/relationships/hyperlink" Target="https://twitter.com/" TargetMode="External"/><Relationship Id="rId1158" Type="http://schemas.openxmlformats.org/officeDocument/2006/relationships/hyperlink" Target="https://twitter.com/" TargetMode="External"/><Relationship Id="rId1365" Type="http://schemas.openxmlformats.org/officeDocument/2006/relationships/hyperlink" Target="https://t.co/SVXBz0mhJP" TargetMode="External"/><Relationship Id="rId1572" Type="http://schemas.openxmlformats.org/officeDocument/2006/relationships/hyperlink" Target="http://pbs.twimg.com/profile_images/592376395386478592/o-WzkW5B_normal.jpg" TargetMode="External"/><Relationship Id="rId2209" Type="http://schemas.openxmlformats.org/officeDocument/2006/relationships/hyperlink" Target="https://twitter.com/jokmedren" TargetMode="External"/><Relationship Id="rId1018" Type="http://schemas.openxmlformats.org/officeDocument/2006/relationships/hyperlink" Target="https://twitter.com/" TargetMode="External"/><Relationship Id="rId1225" Type="http://schemas.openxmlformats.org/officeDocument/2006/relationships/hyperlink" Target="https://twitter.com/" TargetMode="External"/><Relationship Id="rId1432" Type="http://schemas.openxmlformats.org/officeDocument/2006/relationships/hyperlink" Target="https://t.co/GgcuIQ9ZKF" TargetMode="External"/><Relationship Id="rId71" Type="http://schemas.openxmlformats.org/officeDocument/2006/relationships/hyperlink" Target="https://twitter.com/i/web/status/1093521406770536448" TargetMode="External"/><Relationship Id="rId802" Type="http://schemas.openxmlformats.org/officeDocument/2006/relationships/hyperlink" Target="https://twitter.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hyperlink" Target="https://twitter.com/LoicDombreval" TargetMode="External"/><Relationship Id="rId13" Type="http://schemas.openxmlformats.org/officeDocument/2006/relationships/hyperlink" Target="https://twitter.com/hashtag/PLjustice?src=hash" TargetMode="External"/><Relationship Id="rId18" Type="http://schemas.openxmlformats.org/officeDocument/2006/relationships/hyperlink" Target="https://twitter.com/JeanMarieFIEVET" TargetMode="External"/><Relationship Id="rId3" Type="http://schemas.openxmlformats.org/officeDocument/2006/relationships/hyperlink" Target="https://twitter.com/hashtag/EnvoyeSpecial?src=hash" TargetMode="External"/><Relationship Id="rId7" Type="http://schemas.openxmlformats.org/officeDocument/2006/relationships/hyperlink" Target="https://twitter.com/hashtag/lrem?src=hash" TargetMode="External"/><Relationship Id="rId12" Type="http://schemas.openxmlformats.org/officeDocument/2006/relationships/hyperlink" Target="https://twitter.com/hashtag/l&#226;ches?src=hash" TargetMode="External"/><Relationship Id="rId17" Type="http://schemas.openxmlformats.org/officeDocument/2006/relationships/hyperlink" Target="https://t.co/jqyYHhCaZr" TargetMode="External"/><Relationship Id="rId2" Type="http://schemas.openxmlformats.org/officeDocument/2006/relationships/hyperlink" Target="https://twitter.com/JeanMarieFIEVET" TargetMode="External"/><Relationship Id="rId16" Type="http://schemas.openxmlformats.org/officeDocument/2006/relationships/hyperlink" Target="https://twitter.com/LaREM_AN" TargetMode="External"/><Relationship Id="rId20" Type="http://schemas.openxmlformats.org/officeDocument/2006/relationships/drawing" Target="../drawings/drawing2.xml"/><Relationship Id="rId1" Type="http://schemas.openxmlformats.org/officeDocument/2006/relationships/hyperlink" Target="https://twitter.com/GeWoessner/status/1085890859818733569?s=19%20&#8230;%20un%20peu%20d%20information." TargetMode="External"/><Relationship Id="rId6" Type="http://schemas.openxmlformats.org/officeDocument/2006/relationships/hyperlink" Target="https://twitter.com/hashtag/EnMarche?src=hash" TargetMode="External"/><Relationship Id="rId11" Type="http://schemas.openxmlformats.org/officeDocument/2006/relationships/hyperlink" Target="https://twitter.com/LaREM_AN" TargetMode="External"/><Relationship Id="rId5" Type="http://schemas.openxmlformats.org/officeDocument/2006/relationships/hyperlink" Target="https://twitter.com/hashtag/LaREM?src=hash" TargetMode="External"/><Relationship Id="rId15" Type="http://schemas.openxmlformats.org/officeDocument/2006/relationships/hyperlink" Target="https://twitter.com/hashtag/LREM?src=hash" TargetMode="External"/><Relationship Id="rId10" Type="http://schemas.openxmlformats.org/officeDocument/2006/relationships/hyperlink" Target="https://twitter.com/hashtag/MacronDemission?src=hash" TargetMode="External"/><Relationship Id="rId19" Type="http://schemas.openxmlformats.org/officeDocument/2006/relationships/printerSettings" Target="../printerSettings/printerSettings2.bin"/><Relationship Id="rId4" Type="http://schemas.openxmlformats.org/officeDocument/2006/relationships/hyperlink" Target="https://twitter.com/JeanMarieFIEVET" TargetMode="External"/><Relationship Id="rId9" Type="http://schemas.openxmlformats.org/officeDocument/2006/relationships/hyperlink" Target="https://twitter.com/hashtag/GiletsJaunes?src=hash" TargetMode="External"/><Relationship Id="rId14" Type="http://schemas.openxmlformats.org/officeDocument/2006/relationships/hyperlink" Target="https://twitter.com/JeanMarieFIEVE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mobile.francetvinfo.fr/.../le-glyphosate-est-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0554X765"/>
  <dimension ref="A1:GG811"/>
  <sheetViews>
    <sheetView topLeftCell="A248" zoomScale="85" zoomScaleNormal="85" workbookViewId="0">
      <selection activeCell="E214" sqref="E214"/>
    </sheetView>
  </sheetViews>
  <sheetFormatPr baseColWidth="10" defaultRowHeight="15" x14ac:dyDescent="0.25"/>
  <cols>
    <col min="1" max="1" width="8.28515625" style="132" customWidth="1"/>
    <col min="2" max="2" width="30.85546875" customWidth="1"/>
    <col min="3" max="5" width="20.5703125" customWidth="1"/>
    <col min="6" max="6" width="18.140625" customWidth="1"/>
    <col min="7" max="7" width="21.42578125" customWidth="1"/>
    <col min="8" max="8" width="16.140625" style="132" customWidth="1"/>
    <col min="9" max="9" width="3.28515625" style="132" customWidth="1"/>
    <col min="10" max="10" width="23.42578125" style="132" customWidth="1"/>
    <col min="11" max="17" width="18.5703125" style="132" customWidth="1"/>
    <col min="18" max="32" width="11.42578125" style="132"/>
  </cols>
  <sheetData>
    <row r="1" spans="2:16" s="132" customFormat="1" x14ac:dyDescent="0.25"/>
    <row r="2" spans="2:16" s="132" customFormat="1" x14ac:dyDescent="0.25"/>
    <row r="3" spans="2:16" s="132" customFormat="1" x14ac:dyDescent="0.25"/>
    <row r="4" spans="2:16" s="132" customFormat="1" ht="26.25" x14ac:dyDescent="0.4">
      <c r="B4" s="216" t="s">
        <v>5541</v>
      </c>
      <c r="C4" s="217"/>
    </row>
    <row r="5" spans="2:16" s="132" customFormat="1" x14ac:dyDescent="0.25">
      <c r="J5" s="276"/>
      <c r="K5" s="276"/>
      <c r="L5" s="276"/>
      <c r="M5" s="276"/>
      <c r="N5" s="276"/>
      <c r="O5" s="276"/>
      <c r="P5" s="276"/>
    </row>
    <row r="6" spans="2:16" s="132" customFormat="1" x14ac:dyDescent="0.25">
      <c r="C6" s="156" t="s">
        <v>5526</v>
      </c>
      <c r="D6" s="156"/>
      <c r="E6" s="156"/>
      <c r="F6" s="157"/>
      <c r="G6" s="156" t="s">
        <v>5527</v>
      </c>
      <c r="H6" s="161" t="s">
        <v>5532</v>
      </c>
      <c r="J6" s="276"/>
      <c r="K6" s="322" t="s">
        <v>5526</v>
      </c>
      <c r="L6" s="322"/>
      <c r="M6" s="322"/>
      <c r="N6" s="323"/>
      <c r="O6" s="322" t="s">
        <v>5527</v>
      </c>
      <c r="P6" s="322" t="s">
        <v>5532</v>
      </c>
    </row>
    <row r="7" spans="2:16" s="132" customFormat="1" ht="15.75" x14ac:dyDescent="0.25">
      <c r="C7" s="173" t="s">
        <v>5522</v>
      </c>
      <c r="D7" s="173" t="s">
        <v>5525</v>
      </c>
      <c r="E7" s="173" t="s">
        <v>5523</v>
      </c>
      <c r="F7" s="173" t="s">
        <v>5524</v>
      </c>
      <c r="G7" s="174" t="s">
        <v>5522</v>
      </c>
      <c r="K7" s="166" t="s">
        <v>5522</v>
      </c>
      <c r="L7" s="166" t="s">
        <v>5525</v>
      </c>
      <c r="M7" s="166" t="s">
        <v>5523</v>
      </c>
      <c r="N7" s="166" t="s">
        <v>5524</v>
      </c>
      <c r="O7" s="166" t="s">
        <v>5522</v>
      </c>
    </row>
    <row r="8" spans="2:16" s="132" customFormat="1" ht="15.75" x14ac:dyDescent="0.25">
      <c r="B8" s="176" t="s">
        <v>5909</v>
      </c>
      <c r="C8" s="160">
        <f>K9/K$8</f>
        <v>0.29968119022316686</v>
      </c>
      <c r="D8" s="160">
        <f t="shared" ref="C8:G11" si="0">L9/L$8</f>
        <v>0.78448275862068961</v>
      </c>
      <c r="E8" s="160">
        <f t="shared" si="0"/>
        <v>0.8666666666666667</v>
      </c>
      <c r="F8" s="160">
        <f t="shared" si="0"/>
        <v>0.89655172413793105</v>
      </c>
      <c r="G8" s="160">
        <f t="shared" si="0"/>
        <v>0.23376623376623376</v>
      </c>
      <c r="H8" s="160">
        <f>SUM(K9:O9)/P$8</f>
        <v>0.38842398884239887</v>
      </c>
      <c r="J8" s="176" t="s">
        <v>5533</v>
      </c>
      <c r="K8" s="8">
        <f>COUNTIF('Données Envoyé Spécial'!$B$5:$B$1000,"&lt;&gt;")-K12</f>
        <v>941</v>
      </c>
      <c r="L8" s="8">
        <f>COUNTIF('Données Réponse Envoyé Spécial'!B$5:B$1000,"&lt;&gt;")-L12</f>
        <v>116</v>
      </c>
      <c r="M8" s="8">
        <f>COUNTIF('Données Tristan W.'!B5:B1000,"&lt;&gt;")</f>
        <v>30</v>
      </c>
      <c r="N8" s="8">
        <f>COUNTIF('Données Décodeurs'!B5:B1000,"&lt;&gt;")-N12</f>
        <v>116</v>
      </c>
      <c r="O8" s="8">
        <f>COUNTIF('Données Facebook Envoyé Spécial'!C5:C1000,"&lt;&gt;")</f>
        <v>231</v>
      </c>
      <c r="P8" s="8">
        <f>SUM(K8:O8)</f>
        <v>1434</v>
      </c>
    </row>
    <row r="9" spans="2:16" s="132" customFormat="1" ht="21" x14ac:dyDescent="0.25">
      <c r="B9" s="176" t="s">
        <v>5910</v>
      </c>
      <c r="C9" s="160">
        <f t="shared" ref="C9:C10" si="1">K10/K$8</f>
        <v>0.63230605738575985</v>
      </c>
      <c r="D9" s="164">
        <f t="shared" si="0"/>
        <v>0.18103448275862069</v>
      </c>
      <c r="E9" s="164">
        <f t="shared" si="0"/>
        <v>0.13333333333333333</v>
      </c>
      <c r="F9" s="164">
        <f t="shared" si="0"/>
        <v>6.0344827586206899E-2</v>
      </c>
      <c r="G9" s="164">
        <f t="shared" si="0"/>
        <v>0.59740259740259738</v>
      </c>
      <c r="H9" s="160">
        <f>SUM(K10:O10)/P$8</f>
        <v>0.53347280334728031</v>
      </c>
      <c r="I9" s="159"/>
      <c r="J9" s="176" t="s">
        <v>5531</v>
      </c>
      <c r="K9" s="163">
        <f>COUNTIFS('Données Envoyé Spécial'!$B$5:$B$1000,"&lt;&gt;",'Données Envoyé Spécial'!$M$5:$M$1000,"*critique*",'Données Envoyé Spécial'!$O$5:$O$1000,"&lt;&gt;*invalide*")</f>
        <v>282</v>
      </c>
      <c r="L9" s="163">
        <f>COUNTIFS('Données Envoyé Spécial'!$B$5:$B$1000,"&lt;&gt;",'Données Réponse Envoyé Spécial'!$M$5:$M$1000,"*critique*",'Données Réponse Envoyé Spécial'!$N$5:$N$1000,"&lt;&gt;*invalide*")</f>
        <v>91</v>
      </c>
      <c r="M9" s="163">
        <f>COUNTIFS('Données Envoyé Spécial'!$B$5:$B$1000,"&lt;&gt;",'Données Tristan W.'!$M$5:$M$1000,"*critique*",'Données Tristan W.'!$N$5:$N$1000,"&lt;&gt;*invalide*")</f>
        <v>26</v>
      </c>
      <c r="N9" s="163">
        <f>COUNTIFS('Données Envoyé Spécial'!$B$5:$B$1000,"&lt;&gt;",'Données Décodeurs'!$M$5:$M$1000,"*critique*",'Données Décodeurs'!$N$5:$N$1000,"&lt;&gt;*invalide*")</f>
        <v>104</v>
      </c>
      <c r="O9" s="163">
        <f>COUNTIFS('Données Envoyé Spécial'!$B$5:$B$1000,"&lt;&gt;",'Données Facebook Envoyé Spécial'!$I$5:$I$1000,"*critique*",'Données Facebook Envoyé Spécial'!$J$5:$J$1000,"&lt;&gt;*invalide*")</f>
        <v>54</v>
      </c>
      <c r="P9" s="163">
        <f>SUM(K9:O9)</f>
        <v>557</v>
      </c>
    </row>
    <row r="10" spans="2:16" s="132" customFormat="1" ht="15.75" x14ac:dyDescent="0.25">
      <c r="B10" s="176" t="s">
        <v>5911</v>
      </c>
      <c r="C10" s="160">
        <f t="shared" si="1"/>
        <v>6.69500531349628E-2</v>
      </c>
      <c r="D10" s="158">
        <f t="shared" si="0"/>
        <v>3.4482758620689655E-2</v>
      </c>
      <c r="E10" s="158">
        <f t="shared" si="0"/>
        <v>0</v>
      </c>
      <c r="F10" s="158">
        <f t="shared" si="0"/>
        <v>3.4482758620689655E-2</v>
      </c>
      <c r="G10" s="158">
        <f t="shared" si="0"/>
        <v>0.15151515151515152</v>
      </c>
      <c r="H10" s="158">
        <f>SUM(K11:O11)/P$8</f>
        <v>7.3919107391910738E-2</v>
      </c>
      <c r="J10" s="176" t="s">
        <v>5530</v>
      </c>
      <c r="K10" s="162">
        <f>COUNTIFS('Données Envoyé Spécial'!$B$5:$B$1000,"&lt;&gt;",'Données Envoyé Spécial'!$M$5:$M$1000,"*Soutien*",'Données Envoyé Spécial'!$O$5:$O$1000,"&lt;&gt;*invalide*")</f>
        <v>595</v>
      </c>
      <c r="L10" s="162">
        <f>COUNTIFS('Données Envoyé Spécial'!$B$5:$B$1000,"&lt;&gt;",'Données Réponse Envoyé Spécial'!$M$5:$M$1000,"*Soutien*",'Données Réponse Envoyé Spécial'!$N$5:$N$1000,"&lt;&gt;*invalide*")</f>
        <v>21</v>
      </c>
      <c r="M10" s="162">
        <f>COUNTIFS('Données Envoyé Spécial'!$B$5:$B$1000,"&lt;&gt;",'Données Tristan W.'!$M$5:$M$1000,"*Soutien*",'Données Tristan W.'!$N$5:$N$1000,"&lt;&gt;*invalide*")</f>
        <v>4</v>
      </c>
      <c r="N10" s="162">
        <f>COUNTIFS('Données Envoyé Spécial'!$B$5:$B$1000,"&lt;&gt;",'Données Décodeurs'!$M$5:$M$1000,"*Soutien*",'Données Décodeurs'!$N$5:$N$1000,"&lt;&gt;*invalide*")</f>
        <v>7</v>
      </c>
      <c r="O10" s="162">
        <f>COUNTIFS('Données Envoyé Spécial'!$B$5:$B$1000,"&lt;&gt;",'Données Facebook Envoyé Spécial'!$I$5:$I$1000,"*Soutien*",'Données Facebook Envoyé Spécial'!$J$5:$J$1000,"&lt;&gt;*invalide*")</f>
        <v>138</v>
      </c>
      <c r="P10" s="162">
        <f>SUM(K10:O10)</f>
        <v>765</v>
      </c>
    </row>
    <row r="11" spans="2:16" s="132" customFormat="1" ht="17.25" customHeight="1" x14ac:dyDescent="0.25">
      <c r="B11" s="176"/>
      <c r="C11" s="158"/>
      <c r="D11" s="158"/>
      <c r="E11" s="158"/>
      <c r="F11" s="158"/>
      <c r="G11" s="158"/>
      <c r="H11" s="158">
        <f>SUM(K12:O12)/P$8</f>
        <v>1.0460251046025104E-2</v>
      </c>
      <c r="J11" s="176" t="s">
        <v>5529</v>
      </c>
      <c r="K11" s="162">
        <f>COUNTIFS('Données Envoyé Spécial'!$B$5:$B$1000,"&lt;&gt;",'Données Envoyé Spécial'!$M$5:$M$1000,"*Neutre*",'Données Envoyé Spécial'!$O$5:$O$1000,"&lt;&gt;*invalide*")</f>
        <v>63</v>
      </c>
      <c r="L11" s="162">
        <f>COUNTIFS('Données Envoyé Spécial'!$B$5:$B$1000,"&lt;&gt;",'Données Réponse Envoyé Spécial'!$M$5:$M$1000,"*Neutre*",'Données Réponse Envoyé Spécial'!$N$5:$N$1000,"&lt;&gt;*invalide*")</f>
        <v>4</v>
      </c>
      <c r="M11" s="162">
        <f>COUNTIFS('Données Envoyé Spécial'!$B$5:$B$1000,"&lt;&gt;",'Données Tristan W.'!$M$5:$M$1000,"*Neutre*",'Données Tristan W.'!$N$5:$N$1000,"&lt;&gt;*invalide*")</f>
        <v>0</v>
      </c>
      <c r="N11" s="162">
        <f>COUNTIFS('Données Envoyé Spécial'!$B$5:$B$1000,"&lt;&gt;",'Données Décodeurs'!$M$5:$M$1000,"*Neutre*",'Données Décodeurs'!$N$5:$N$1000,"&lt;&gt;*invalide*")</f>
        <v>4</v>
      </c>
      <c r="O11" s="162">
        <f>COUNTIFS('Données Envoyé Spécial'!$B$5:$B$1000,"&lt;&gt;",'Données Facebook Envoyé Spécial'!$I$5:$I$1000,"*Neutre*",'Données Facebook Envoyé Spécial'!$J$5:$J$1000,"&lt;&gt;*invalide*")</f>
        <v>35</v>
      </c>
      <c r="P11" s="162">
        <f>SUM(K11:O11)</f>
        <v>106</v>
      </c>
    </row>
    <row r="12" spans="2:16" s="132" customFormat="1" ht="17.25" customHeight="1" x14ac:dyDescent="0.25">
      <c r="I12" s="159"/>
      <c r="J12" s="176" t="s">
        <v>5528</v>
      </c>
      <c r="K12" s="126">
        <f>COUNTIFS('Données Envoyé Spécial'!$B$5:$B$1000,"&lt;&gt;",'Données Envoyé Spécial'!$O$5:$O$1000,"*invalide*")</f>
        <v>12</v>
      </c>
      <c r="L12" s="126">
        <f>COUNTIFS('Données Réponse Envoyé Spécial'!$B$5:$B$1000,"&lt;&gt;",'Données Réponse Envoyé Spécial'!$N$5:$N$1000,"*invalide*")</f>
        <v>1</v>
      </c>
      <c r="M12" s="126">
        <f>COUNTIFS('Données Tristan W.'!$B$5:$B$1000,"&lt;&gt;",'Données Tristan W.'!$N$5:$N$1000,"*invalide*")</f>
        <v>0</v>
      </c>
      <c r="N12" s="126">
        <f>COUNTIFS('Données Décodeurs'!$B$5:$B$1000,"&lt;&gt;",'Données Décodeurs'!$N$5:$N$1000,"*invalide*")</f>
        <v>2</v>
      </c>
      <c r="O12" s="126">
        <f>COUNTIFS('Données Facebook Envoyé Spécial'!$B$5:$B$1000,"&lt;&gt;",'Données Facebook Envoyé Spécial'!$J$5:$J$1000,"*invalide*")</f>
        <v>0</v>
      </c>
      <c r="P12" s="162">
        <f>SUM(K12:O12)</f>
        <v>15</v>
      </c>
    </row>
    <row r="13" spans="2:16" s="132" customFormat="1" ht="17.25" customHeight="1" x14ac:dyDescent="0.25">
      <c r="C13" s="156" t="s">
        <v>5526</v>
      </c>
      <c r="D13" s="156"/>
      <c r="E13" s="156"/>
      <c r="F13" s="157"/>
      <c r="G13" s="156"/>
    </row>
    <row r="14" spans="2:16" s="132" customFormat="1" ht="17.25" customHeight="1" x14ac:dyDescent="0.25">
      <c r="C14" s="173" t="s">
        <v>5522</v>
      </c>
      <c r="D14" s="173" t="s">
        <v>5525</v>
      </c>
      <c r="E14" s="173" t="s">
        <v>5523</v>
      </c>
      <c r="F14" s="173" t="s">
        <v>5524</v>
      </c>
      <c r="G14" s="166"/>
      <c r="H14" s="161" t="s">
        <v>5532</v>
      </c>
    </row>
    <row r="15" spans="2:16" s="132" customFormat="1" ht="17.25" customHeight="1" x14ac:dyDescent="0.25">
      <c r="B15" s="317" t="s">
        <v>5912</v>
      </c>
      <c r="C15" s="160">
        <f t="shared" ref="C15:F18" si="2">K16/K$15</f>
        <v>0.28811188811188809</v>
      </c>
      <c r="D15" s="160">
        <f t="shared" si="2"/>
        <v>0.80188679245283023</v>
      </c>
      <c r="E15" s="160">
        <f t="shared" si="2"/>
        <v>0.84615384615384615</v>
      </c>
      <c r="F15" s="160">
        <f t="shared" si="2"/>
        <v>0.88775510204081631</v>
      </c>
      <c r="G15" s="160"/>
      <c r="I15" s="159"/>
      <c r="J15" s="317" t="s">
        <v>5741</v>
      </c>
      <c r="K15" s="8">
        <f>COUNTIFS('Données Envoyé Spécial'!$B$5:$B$1000,"&lt;&gt;",'Données Envoyé Spécial'!$R$5:$R$1000,"&lt;2")-K19</f>
        <v>715</v>
      </c>
      <c r="L15" s="8">
        <f>COUNTIFS('Données Réponse Envoyé Spécial'!$B$5:$B$1000,"&lt;&gt;",'Données Réponse Envoyé Spécial'!$R$5:$R$1000,"&lt;2",'Données Réponse Envoyé Spécial'!$R$5:$R$1000,"&lt;2")</f>
        <v>106</v>
      </c>
      <c r="M15" s="8">
        <f>COUNTIFS('Données Tristan W.'!$B$5:$B$1000,"&lt;&gt;",'Données Tristan W.'!$R$5:$R$1000,"&lt;2",'Données Réponse Envoyé Spécial'!$R$5:$R$1000,"&lt;2",'Données Tristan W.'!$R$5:$R$1000,"&lt;2")</f>
        <v>26</v>
      </c>
      <c r="N15" s="8">
        <f>COUNTIFS('Données Décodeurs'!$B$5:$B$1000,"&lt;&gt;",'Données Décodeurs'!$R$5:$R$1000,"&lt;2",'Données Réponse Envoyé Spécial'!$R$5:$R$1000,"&lt;2",'Données Décodeurs'!$R$5:$R$1000,"&lt;2")</f>
        <v>98</v>
      </c>
    </row>
    <row r="16" spans="2:16" s="132" customFormat="1" ht="24.75" customHeight="1" x14ac:dyDescent="0.25">
      <c r="B16" s="317" t="s">
        <v>5913</v>
      </c>
      <c r="C16" s="164">
        <f t="shared" si="2"/>
        <v>0.64335664335664333</v>
      </c>
      <c r="D16" s="164">
        <f t="shared" si="2"/>
        <v>0.16037735849056603</v>
      </c>
      <c r="E16" s="164">
        <f t="shared" si="2"/>
        <v>0.15384615384615385</v>
      </c>
      <c r="F16" s="164">
        <f t="shared" si="2"/>
        <v>5.1020408163265307E-2</v>
      </c>
      <c r="G16" s="160"/>
      <c r="H16" s="160">
        <f>SUM(K16:N16)/P$8</f>
        <v>0.2789400278940028</v>
      </c>
      <c r="J16" s="317" t="s">
        <v>5738</v>
      </c>
      <c r="K16" s="8">
        <f>COUNTIFS('Données Envoyé Spécial'!$B$5:$B$1000,"&lt;&gt;",'Données Envoyé Spécial'!$R$5:$R$1000,"&lt;2",'Données Envoyé Spécial'!$M$5:$M$1000,"critique")</f>
        <v>206</v>
      </c>
      <c r="L16" s="8">
        <f>COUNTIFS('Données Réponse Envoyé Spécial'!$B$5:$B$1000,"&lt;&gt;",'Données Réponse Envoyé Spécial'!$R$5:$R$1000,"&lt;2",'Données Réponse Envoyé Spécial'!$M$5:$M$1000,"critique",'Données Réponse Envoyé Spécial'!$R$5:$R$1000,"&lt;2")</f>
        <v>85</v>
      </c>
      <c r="M16" s="8">
        <f>COUNTIFS('Données Tristan W.'!$B$5:$B$1000,"&lt;&gt;",'Données Tristan W.'!$R$5:$R$1000,"&lt;2",'Données Tristan W.'!$M$5:$M$1000,"critique",'Données Réponse Envoyé Spécial'!$R$5:$R$1000,"&lt;2",'Données Tristan W.'!$R$5:$R$1000,"&lt;2")</f>
        <v>22</v>
      </c>
      <c r="N16" s="8">
        <f>COUNTIFS('Données Décodeurs'!$B$5:$B$1000,"&lt;&gt;",'Données Décodeurs'!$R$5:$R$1000,"&lt;2",'Données Décodeurs'!$M$5:$M$1000,"critique",'Données Réponse Envoyé Spécial'!$R$5:$R$1000,"&lt;2",'Données Décodeurs'!$R$5:$R$1000,"&lt;2")</f>
        <v>87</v>
      </c>
    </row>
    <row r="17" spans="2:14" s="132" customFormat="1" ht="17.25" customHeight="1" x14ac:dyDescent="0.25">
      <c r="B17" s="317" t="s">
        <v>5914</v>
      </c>
      <c r="C17" s="160">
        <f t="shared" ref="C17" si="3">K18/K$15</f>
        <v>6.7132867132867133E-2</v>
      </c>
      <c r="D17" s="160">
        <f t="shared" ref="D17" si="4">L18/L$15</f>
        <v>3.7735849056603772E-2</v>
      </c>
      <c r="E17" s="160">
        <f t="shared" ref="E17" si="5">M18/M$15</f>
        <v>0</v>
      </c>
      <c r="F17" s="160">
        <f t="shared" ref="F17" si="6">N18/N$15</f>
        <v>3.0612244897959183E-2</v>
      </c>
      <c r="G17" s="158"/>
      <c r="H17" s="160">
        <f>SUM(K17:N17)/P$8</f>
        <v>0.33891213389121339</v>
      </c>
      <c r="J17" s="317" t="s">
        <v>5739</v>
      </c>
      <c r="K17" s="8">
        <f>COUNTIFS('Données Envoyé Spécial'!$B$5:$B$1000,"&lt;&gt;",'Données Envoyé Spécial'!$R$5:$R$1000,"&lt;2",'Données Envoyé Spécial'!$M$5:$M$1000,"soutien")</f>
        <v>460</v>
      </c>
      <c r="L17" s="8">
        <f>COUNTIFS('Données Réponse Envoyé Spécial'!$B$5:$B$1000,"&lt;&gt;",'Données Réponse Envoyé Spécial'!$R$5:$R$1000,"&lt;2",'Données Réponse Envoyé Spécial'!$M$5:$M$1000,"soutien",'Données Réponse Envoyé Spécial'!$R$5:$R$1000,"&lt;2")</f>
        <v>17</v>
      </c>
      <c r="M17" s="8">
        <f>COUNTIFS('Données Tristan W.'!$B$5:$B$1000,"&lt;&gt;",'Données Tristan W.'!$R$5:$R$1000,"&lt;2",'Données Tristan W.'!$M$5:$M$1000,"soutien",'Données Réponse Envoyé Spécial'!$R$5:$R$1000,"&lt;2",'Données Tristan W.'!$R$5:$R$1000,"&lt;2")</f>
        <v>4</v>
      </c>
      <c r="N17" s="8">
        <f>COUNTIFS('Données Décodeurs'!$B$5:$B$1000,"&lt;&gt;",'Données Décodeurs'!$R$5:$R$1000,"&lt;2",'Données Décodeurs'!$M$5:$M$1000,"soutien",'Données Réponse Envoyé Spécial'!$R$5:$R$1000,"&lt;2",'Données Décodeurs'!$R$5:$R$1000,"&lt;2")</f>
        <v>5</v>
      </c>
    </row>
    <row r="18" spans="2:14" s="132" customFormat="1" ht="17.25" customHeight="1" x14ac:dyDescent="0.25">
      <c r="B18" s="317"/>
      <c r="C18" s="160"/>
      <c r="D18" s="160"/>
      <c r="E18" s="160"/>
      <c r="F18" s="160"/>
      <c r="G18" s="158"/>
      <c r="H18" s="158">
        <f>SUM(K18:N18)/P$8</f>
        <v>3.8354253835425386E-2</v>
      </c>
      <c r="J18" s="317" t="s">
        <v>5740</v>
      </c>
      <c r="K18" s="8">
        <f>COUNTIFS('Données Envoyé Spécial'!$B$5:$B$1000,"&lt;&gt;",'Données Envoyé Spécial'!$R$5:$R$1000,"&lt;2",'Données Envoyé Spécial'!$M$5:$M$1000,"neutre")</f>
        <v>48</v>
      </c>
      <c r="L18" s="8">
        <f>COUNTIFS('Données Réponse Envoyé Spécial'!$B$5:$B$1000,"&lt;&gt;",'Données Réponse Envoyé Spécial'!$R$5:$R$1000,"&lt;2",'Données Réponse Envoyé Spécial'!$M$5:$M$1000,"neutre",'Données Réponse Envoyé Spécial'!$R$5:$R$1000,"&lt;2")</f>
        <v>4</v>
      </c>
      <c r="M18" s="8">
        <f>COUNTIFS('Données Tristan W.'!$B$5:$B$1000,"&lt;&gt;",'Données Tristan W.'!$R$5:$R$1000,"&lt;2",'Données Tristan W.'!$M$5:$M$1000,"neutre",'Données Réponse Envoyé Spécial'!$R$5:$R$1000,"&lt;2",'Données Tristan W.'!$R$5:$R$1000,"&lt;2")</f>
        <v>0</v>
      </c>
      <c r="N18" s="8">
        <f>COUNTIFS('Données Décodeurs'!$B$5:$B$1000,"&lt;&gt;",'Données Décodeurs'!$R$5:$R$1000,"&lt;2",'Données Décodeurs'!$M$5:$M$1000,"neutre",'Données Réponse Envoyé Spécial'!$R$5:$R$1000,"&lt;2",'Données Décodeurs'!$R$5:$R$1000,"&lt;2")</f>
        <v>3</v>
      </c>
    </row>
    <row r="19" spans="2:14" s="132" customFormat="1" ht="17.25" customHeight="1" x14ac:dyDescent="0.25">
      <c r="H19" s="158">
        <f>SUM(K19:O19)/P$8</f>
        <v>6.9735006973500697E-3</v>
      </c>
      <c r="J19" s="317" t="s">
        <v>5742</v>
      </c>
      <c r="K19" s="8">
        <f>COUNTIFS('Données Envoyé Spécial'!$B$5:$B$1000,"&lt;&gt;",'Données Envoyé Spécial'!$R$5:$R$1000,"&lt;2",'Données Envoyé Spécial'!$O$5:$O$1000,"*invalide*")</f>
        <v>10</v>
      </c>
      <c r="L19" s="8">
        <f>COUNTIFS('Données Réponse Envoyé Spécial'!$B$5:$B$1000,"&lt;&gt;",'Données Réponse Envoyé Spécial'!$R$5:$R$1000,"&lt;2",'Données Réponse Envoyé Spécial'!$O$5:$O$1000,"*invalide*",'Données Réponse Envoyé Spécial'!$R$5:$R$1000,"&lt;2")</f>
        <v>0</v>
      </c>
      <c r="M19" s="8">
        <f>COUNTIFS('Données Tristan W.'!$B$5:$B$1000,"&lt;&gt;",'Données Tristan W.'!$R$5:$R$1000,"&lt;2",'Données Tristan W.'!$O$5:$O$1000,"*invalide*",'Données Réponse Envoyé Spécial'!$R$5:$R$1000,"&lt;2",'Données Tristan W.'!$R$5:$R$1000,"&lt;2")</f>
        <v>0</v>
      </c>
      <c r="N19" s="8">
        <f>COUNTIFS('Données Décodeurs'!$B$5:$B$1000,"&lt;&gt;",'Données Décodeurs'!$R$5:$R$1000,"&lt;2",'Données Décodeurs'!$O$5:$O$1000,"*invalide*",'Données Réponse Envoyé Spécial'!$R$5:$R$1000,"&lt;2",'Données Décodeurs'!$R$5:$R$1000,"&lt;2")</f>
        <v>0</v>
      </c>
    </row>
    <row r="20" spans="2:14" s="132" customFormat="1" ht="15.75" customHeight="1" x14ac:dyDescent="0.25">
      <c r="C20" s="156" t="s">
        <v>5526</v>
      </c>
      <c r="D20" s="156"/>
      <c r="E20" s="156"/>
      <c r="F20" s="157"/>
      <c r="J20" s="318"/>
      <c r="K20" s="126"/>
      <c r="L20" s="126"/>
      <c r="M20" s="126"/>
    </row>
    <row r="21" spans="2:14" s="132" customFormat="1" ht="15.75" customHeight="1" x14ac:dyDescent="0.25">
      <c r="B21" s="210" t="s">
        <v>5748</v>
      </c>
      <c r="C21" s="173" t="s">
        <v>5522</v>
      </c>
      <c r="D21" s="173" t="s">
        <v>5525</v>
      </c>
      <c r="E21" s="173" t="s">
        <v>5523</v>
      </c>
      <c r="F21" s="173" t="s">
        <v>5524</v>
      </c>
      <c r="J21" s="317" t="s">
        <v>5743</v>
      </c>
    </row>
    <row r="22" spans="2:14" s="132" customFormat="1" ht="15.75" customHeight="1" x14ac:dyDescent="0.25">
      <c r="B22" s="317" t="s">
        <v>5744</v>
      </c>
      <c r="C22" s="320">
        <f t="shared" ref="C22:F25" si="7">K22</f>
        <v>1.3689320388349515</v>
      </c>
      <c r="D22" s="320">
        <f t="shared" si="7"/>
        <v>1.0705882352941176</v>
      </c>
      <c r="E22" s="320">
        <f t="shared" si="7"/>
        <v>1.1818181818181819</v>
      </c>
      <c r="F22" s="320">
        <f t="shared" si="7"/>
        <v>1.1954022988505748</v>
      </c>
      <c r="J22" s="317" t="s">
        <v>5744</v>
      </c>
      <c r="K22" s="319">
        <f>K9/K16</f>
        <v>1.3689320388349515</v>
      </c>
      <c r="L22" s="319">
        <f t="shared" ref="L22:N22" si="8">L9/L16</f>
        <v>1.0705882352941176</v>
      </c>
      <c r="M22" s="319">
        <f t="shared" si="8"/>
        <v>1.1818181818181819</v>
      </c>
      <c r="N22" s="319">
        <f t="shared" si="8"/>
        <v>1.1954022988505748</v>
      </c>
    </row>
    <row r="23" spans="2:14" s="132" customFormat="1" ht="15.75" customHeight="1" x14ac:dyDescent="0.25">
      <c r="B23" s="317" t="s">
        <v>5745</v>
      </c>
      <c r="C23" s="321">
        <f t="shared" si="7"/>
        <v>1.2934782608695652</v>
      </c>
      <c r="D23" s="321">
        <f t="shared" si="7"/>
        <v>1.2352941176470589</v>
      </c>
      <c r="E23" s="321">
        <f t="shared" si="7"/>
        <v>1</v>
      </c>
      <c r="F23" s="321">
        <f t="shared" si="7"/>
        <v>1.4</v>
      </c>
      <c r="J23" s="317" t="s">
        <v>5745</v>
      </c>
      <c r="K23" s="319">
        <f t="shared" ref="K23:N25" si="9">K10/K17</f>
        <v>1.2934782608695652</v>
      </c>
      <c r="L23" s="319">
        <f t="shared" si="9"/>
        <v>1.2352941176470589</v>
      </c>
      <c r="M23" s="319">
        <f t="shared" si="9"/>
        <v>1</v>
      </c>
      <c r="N23" s="319">
        <f t="shared" si="9"/>
        <v>1.4</v>
      </c>
    </row>
    <row r="24" spans="2:14" s="132" customFormat="1" ht="15.75" customHeight="1" x14ac:dyDescent="0.25">
      <c r="B24" s="317" t="s">
        <v>5746</v>
      </c>
      <c r="C24" s="320">
        <f t="shared" si="7"/>
        <v>1.3125</v>
      </c>
      <c r="D24" s="320">
        <f t="shared" si="7"/>
        <v>1</v>
      </c>
      <c r="E24" s="320">
        <f t="shared" si="7"/>
        <v>0</v>
      </c>
      <c r="F24" s="320">
        <f t="shared" si="7"/>
        <v>1.3333333333333333</v>
      </c>
      <c r="J24" s="317" t="s">
        <v>5746</v>
      </c>
      <c r="K24" s="319">
        <f t="shared" si="9"/>
        <v>1.3125</v>
      </c>
      <c r="L24" s="319">
        <f t="shared" si="9"/>
        <v>1</v>
      </c>
      <c r="M24" s="319"/>
      <c r="N24" s="319">
        <f t="shared" si="9"/>
        <v>1.3333333333333333</v>
      </c>
    </row>
    <row r="25" spans="2:14" s="132" customFormat="1" ht="15.75" customHeight="1" x14ac:dyDescent="0.25">
      <c r="B25" s="317"/>
      <c r="C25" s="320"/>
      <c r="D25" s="320"/>
      <c r="E25" s="320"/>
      <c r="F25" s="320"/>
      <c r="J25" s="317" t="s">
        <v>5747</v>
      </c>
      <c r="K25" s="319">
        <f t="shared" si="9"/>
        <v>1.2</v>
      </c>
      <c r="L25" s="319"/>
      <c r="M25" s="319"/>
      <c r="N25" s="319"/>
    </row>
    <row r="26" spans="2:14" s="132" customFormat="1" x14ac:dyDescent="0.25"/>
    <row r="27" spans="2:14" s="132" customFormat="1" ht="15" customHeight="1" x14ac:dyDescent="0.25"/>
    <row r="28" spans="2:14" s="132" customFormat="1" x14ac:dyDescent="0.25"/>
    <row r="29" spans="2:14" s="132" customFormat="1" x14ac:dyDescent="0.25"/>
    <row r="30" spans="2:14" s="132" customFormat="1" x14ac:dyDescent="0.25"/>
    <row r="31" spans="2:14" s="132" customFormat="1" x14ac:dyDescent="0.25"/>
    <row r="32" spans="2:14" s="132" customFormat="1" x14ac:dyDescent="0.25"/>
    <row r="33" spans="2:3" s="132" customFormat="1" x14ac:dyDescent="0.25"/>
    <row r="34" spans="2:3" s="132" customFormat="1" x14ac:dyDescent="0.25"/>
    <row r="35" spans="2:3" s="132" customFormat="1" x14ac:dyDescent="0.25"/>
    <row r="36" spans="2:3" s="132" customFormat="1" x14ac:dyDescent="0.25"/>
    <row r="37" spans="2:3" s="132" customFormat="1" x14ac:dyDescent="0.25"/>
    <row r="38" spans="2:3" s="132" customFormat="1" x14ac:dyDescent="0.25"/>
    <row r="39" spans="2:3" s="132" customFormat="1" x14ac:dyDescent="0.25"/>
    <row r="40" spans="2:3" s="132" customFormat="1" x14ac:dyDescent="0.25"/>
    <row r="41" spans="2:3" s="132" customFormat="1" x14ac:dyDescent="0.25"/>
    <row r="42" spans="2:3" s="132" customFormat="1" x14ac:dyDescent="0.25"/>
    <row r="43" spans="2:3" s="132" customFormat="1" x14ac:dyDescent="0.25"/>
    <row r="44" spans="2:3" s="132" customFormat="1" x14ac:dyDescent="0.25"/>
    <row r="45" spans="2:3" s="132" customFormat="1" x14ac:dyDescent="0.25"/>
    <row r="46" spans="2:3" s="132" customFormat="1" x14ac:dyDescent="0.25"/>
    <row r="47" spans="2:3" s="132" customFormat="1" ht="26.25" x14ac:dyDescent="0.4">
      <c r="B47" s="216" t="s">
        <v>5542</v>
      </c>
      <c r="C47" s="217"/>
    </row>
    <row r="48" spans="2:3" s="132" customFormat="1" x14ac:dyDescent="0.25">
      <c r="B48" s="111" t="s">
        <v>5561</v>
      </c>
    </row>
    <row r="49" spans="2:14" s="132" customFormat="1" x14ac:dyDescent="0.25"/>
    <row r="50" spans="2:14" s="132" customFormat="1" x14ac:dyDescent="0.25">
      <c r="C50" s="156" t="s">
        <v>5526</v>
      </c>
      <c r="D50" s="156"/>
      <c r="E50" s="156"/>
      <c r="F50" s="161" t="s">
        <v>5532</v>
      </c>
      <c r="G50" s="156"/>
      <c r="H50" s="156"/>
    </row>
    <row r="51" spans="2:14" s="132" customFormat="1" ht="15.75" x14ac:dyDescent="0.25">
      <c r="C51" s="173" t="s">
        <v>5534</v>
      </c>
      <c r="D51" s="173" t="s">
        <v>5535</v>
      </c>
      <c r="E51" s="173" t="s">
        <v>5536</v>
      </c>
      <c r="G51" s="166"/>
      <c r="H51" s="166"/>
    </row>
    <row r="52" spans="2:14" s="132" customFormat="1" x14ac:dyDescent="0.25">
      <c r="B52" s="176" t="s">
        <v>5539</v>
      </c>
      <c r="C52" s="167">
        <f>AVERAGEIFS('Données Envoyé Spécial'!$D$5:$D$1000,'Données Envoyé Spécial'!$M$5:$M$1000,"*critique*",'Données Envoyé Spécial'!$O$5:$O$1000,"&lt;&gt;*invalide*",'Données Envoyé Spécial'!$R$5:$R$1000,"&lt;=1")</f>
        <v>8273.286407766991</v>
      </c>
      <c r="D52" s="167">
        <f>AVERAGEIFS('Données Envoyé Spécial'!$D$5:$D$1000,'Données Envoyé Spécial'!$M$5:$M$1000,"*soutien*",'Données Envoyé Spécial'!$O$5:$O$1000,"&lt;&gt;*invalide*",'Données Envoyé Spécial'!$R$5:$R$1000,"&lt;=1")</f>
        <v>11153.178649237472</v>
      </c>
      <c r="E52" s="167">
        <f>AVERAGEIFS('Données Envoyé Spécial'!$D$5:$D$1000,'Données Envoyé Spécial'!$M$5:$M$1000,"*neutre*",'Données Envoyé Spécial'!$O$5:$O$1000,"&lt;&gt;*invalide*",'Données Envoyé Spécial'!$R$5:$R$1000,"&lt;=1")</f>
        <v>8469.9791666666661</v>
      </c>
      <c r="F52" s="167">
        <f>AVERAGE(C52:E52)</f>
        <v>9298.8147412237086</v>
      </c>
      <c r="G52" s="126"/>
    </row>
    <row r="53" spans="2:14" s="132" customFormat="1" x14ac:dyDescent="0.25">
      <c r="B53" s="176" t="s">
        <v>5538</v>
      </c>
      <c r="C53" s="175">
        <f>AVERAGEIFS('Données Envoyé Spécial'!$E$5:$E$1000,'Données Envoyé Spécial'!$M$5:$M$1000,"*critique*",'Données Envoyé Spécial'!$O$5:$O$1000,"&lt;&gt;*invalide*",'Données Envoyé Spécial'!$R$5:$R$1000,"&lt;=1")</f>
        <v>446.8780487804878</v>
      </c>
      <c r="D53" s="175">
        <f>AVERAGEIFS('Données Envoyé Spécial'!$E$5:$E$1000,'Données Envoyé Spécial'!$M$5:$M$1000,"*soutien*",'Données Envoyé Spécial'!$O$5:$O$1000,"&lt;&gt;*invalide*",'Données Envoyé Spécial'!$R$5:$R$1000,"&lt;=1")</f>
        <v>560.21568627450984</v>
      </c>
      <c r="E53" s="175">
        <f>AVERAGEIFS('Données Envoyé Spécial'!$E$5:$E$1000,'Données Envoyé Spécial'!$M$5:$M$1000,"*neutre*",'Données Envoyé Spécial'!$O$5:$O$1000,"&lt;&gt;*invalide*",'Données Envoyé Spécial'!$R$5:$R$1000,"&lt;=1")</f>
        <v>445.20833333333331</v>
      </c>
      <c r="F53" s="167">
        <f>AVERAGE(C53:E53)</f>
        <v>484.10068946277698</v>
      </c>
      <c r="G53" s="162"/>
    </row>
    <row r="54" spans="2:14" s="132" customFormat="1" x14ac:dyDescent="0.25">
      <c r="B54" s="176" t="s">
        <v>5537</v>
      </c>
      <c r="C54" s="167">
        <f>AVERAGEIFS('Données Envoyé Spécial'!$F$5:$F$1000,'Données Envoyé Spécial'!$M$5:$M$1000,"*critique*",'Données Envoyé Spécial'!$O$5:$O$1000,"&lt;&gt;*invalide*",'Données Envoyé Spécial'!$R$5:$R$1000,"&lt;=1")</f>
        <v>410.32682926829267</v>
      </c>
      <c r="D54" s="167">
        <f>AVERAGEIFS('Données Envoyé Spécial'!$F$5:$F$1000,'Données Envoyé Spécial'!$M$5:$M$1000,"*soutien*",'Données Envoyé Spécial'!$O$5:$O$1000,"&lt;&gt;*invalide*",'Données Envoyé Spécial'!$R$5:$R$1000,"&lt;=1")</f>
        <v>377.10239651416123</v>
      </c>
      <c r="E54" s="167">
        <f>AVERAGEIFS('Données Envoyé Spécial'!$F$5:$F$1000,'Données Envoyé Spécial'!$M$5:$M$1000,"*neutre*",'Données Envoyé Spécial'!$O$5:$O$1000,"&lt;&gt;*invalide*",'Données Envoyé Spécial'!$R$5:$R$1000,"&lt;=1")</f>
        <v>358.40425531914894</v>
      </c>
      <c r="F54" s="167">
        <f>AVERAGE(C54:E54)</f>
        <v>381.94449370053422</v>
      </c>
      <c r="G54" s="162"/>
    </row>
    <row r="55" spans="2:14" s="132" customFormat="1" x14ac:dyDescent="0.25">
      <c r="B55" s="176" t="s">
        <v>5540</v>
      </c>
      <c r="C55" s="175">
        <f>AVERAGEIFS('Données Envoyé Spécial'!$G$5:$G$1000,'Données Envoyé Spécial'!$M$5:$M$1000,"*critique*",'Données Envoyé Spécial'!$O$5:$O$1000,"&lt;&gt;*invalide*",'Données Envoyé Spécial'!$R$5:$R$1000,"&lt;=1")</f>
        <v>1.0871506747876885</v>
      </c>
      <c r="D55" s="175">
        <f>AVERAGEIFS('Données Envoyé Spécial'!$G$5:$G$1000,'Données Envoyé Spécial'!$M$5:$M$1000,"*soutien*",'Données Envoyé Spécial'!$O$5:$O$1000,"&lt;&gt;*invalide*",'Données Envoyé Spécial'!$R$5:$R$1000,"&lt;=1")</f>
        <v>0.73244028456243493</v>
      </c>
      <c r="E55" s="175">
        <f>AVERAGEIFS('Données Envoyé Spécial'!$G$5:$G$1000,'Données Envoyé Spécial'!$M$5:$M$1000,"*neutre*",'Données Envoyé Spécial'!$O$5:$O$1000,"&lt;&gt;*invalide*",'Données Envoyé Spécial'!$R$5:$R$1000,"&lt;=1")</f>
        <v>0.60634536164053154</v>
      </c>
      <c r="F55" s="167">
        <f>AVERAGE(C55:E55)</f>
        <v>0.80864544033021835</v>
      </c>
      <c r="G55" s="162"/>
    </row>
    <row r="56" spans="2:14" s="132" customFormat="1" x14ac:dyDescent="0.25">
      <c r="C56" s="126"/>
      <c r="D56" s="126"/>
      <c r="E56" s="126"/>
      <c r="F56" s="162"/>
      <c r="G56" s="126"/>
    </row>
    <row r="57" spans="2:14" s="132" customFormat="1" x14ac:dyDescent="0.25"/>
    <row r="58" spans="2:14" s="132" customFormat="1" x14ac:dyDescent="0.25">
      <c r="C58" s="156" t="s">
        <v>5526</v>
      </c>
      <c r="D58" s="156"/>
      <c r="E58" s="156"/>
      <c r="K58" s="156" t="s">
        <v>5526</v>
      </c>
      <c r="L58" s="156"/>
      <c r="M58" s="156"/>
      <c r="N58" s="324" t="s">
        <v>5532</v>
      </c>
    </row>
    <row r="59" spans="2:14" s="132" customFormat="1" ht="15.75" x14ac:dyDescent="0.25">
      <c r="C59" s="173" t="s">
        <v>5534</v>
      </c>
      <c r="D59" s="173" t="s">
        <v>5535</v>
      </c>
      <c r="E59" s="173" t="s">
        <v>5536</v>
      </c>
      <c r="K59" s="166" t="s">
        <v>5534</v>
      </c>
      <c r="L59" s="166" t="s">
        <v>5535</v>
      </c>
      <c r="M59" s="166" t="s">
        <v>5536</v>
      </c>
    </row>
    <row r="60" spans="2:14" s="132" customFormat="1" ht="15.75" x14ac:dyDescent="0.25">
      <c r="B60" s="176" t="s">
        <v>5762</v>
      </c>
      <c r="C60" s="158">
        <f t="shared" ref="C60:E63" si="10">K61/K$60</f>
        <v>5.3658536585365853E-2</v>
      </c>
      <c r="D60" s="158">
        <f t="shared" si="10"/>
        <v>0.1111111111111111</v>
      </c>
      <c r="E60" s="158">
        <f t="shared" si="10"/>
        <v>8.5106382978723402E-2</v>
      </c>
      <c r="J60" s="176" t="s">
        <v>5562</v>
      </c>
      <c r="K60" s="126">
        <f>COUNTIFS('Données Envoyé Spécial'!$F$5:$F$1000,"&lt;&gt;",'Données Envoyé Spécial'!$M$5:$M$1000,"*critique*",'Données Envoyé Spécial'!$R$5:$R$1000,"&lt;=1")</f>
        <v>205</v>
      </c>
      <c r="L60" s="126">
        <f>COUNTIFS('Données Envoyé Spécial'!$F$5:$F$1000,"&lt;&gt;",'Données Envoyé Spécial'!$M$5:$M$1000,"*soutien*",'Données Envoyé Spécial'!$R$5:$R$1000,"&lt;=1")</f>
        <v>459</v>
      </c>
      <c r="M60" s="126">
        <f>COUNTIFS('Données Envoyé Spécial'!$F$5:$F$1000,"&lt;&gt;",'Données Envoyé Spécial'!$M$5:$M$1000,"*neutre*",'Données Envoyé Spécial'!$R$5:$R$1000,"&lt;=1")</f>
        <v>47</v>
      </c>
      <c r="N60" s="132">
        <f>SUM(K60:M60)</f>
        <v>711</v>
      </c>
    </row>
    <row r="61" spans="2:14" s="132" customFormat="1" ht="15.75" x14ac:dyDescent="0.25">
      <c r="B61" s="176" t="s">
        <v>5763</v>
      </c>
      <c r="C61" s="165">
        <f t="shared" si="10"/>
        <v>0.28292682926829266</v>
      </c>
      <c r="D61" s="165">
        <f t="shared" si="10"/>
        <v>0.35294117647058826</v>
      </c>
      <c r="E61" s="165">
        <f t="shared" si="10"/>
        <v>0.31914893617021278</v>
      </c>
      <c r="J61" s="176" t="s">
        <v>5543</v>
      </c>
      <c r="K61" s="126">
        <f>COUNTIFS('Données Envoyé Spécial'!$B$5:$B$1000,"&lt;&gt;",'Données Envoyé Spécial'!$M$5:$M$1000,"*critique*",'Données Envoyé Spécial'!$D$5:$D$1000,"&lt;100",'Données Envoyé Spécial'!$R$5:$R$1000,"&lt;=1")</f>
        <v>11</v>
      </c>
      <c r="L61" s="126">
        <f>COUNTIFS('Données Envoyé Spécial'!$B$5:$B$1000,"&lt;&gt;",'Données Envoyé Spécial'!$M$5:$M$1000,"*soutien*",'Données Envoyé Spécial'!$D$5:$D$1000,"&lt;100",'Données Envoyé Spécial'!$R$5:$R$1000,"&lt;=1")</f>
        <v>51</v>
      </c>
      <c r="M61" s="126">
        <f>COUNTIFS('Données Envoyé Spécial'!$B$5:$B$1000,"&lt;&gt;",'Données Envoyé Spécial'!$M$5:$M$1000,"*neutre*",'Données Envoyé Spécial'!$D$5:$D$1000,"&lt;100",'Données Envoyé Spécial'!$R$5:$R$1000,"&lt;=1")</f>
        <v>4</v>
      </c>
      <c r="N61" s="132">
        <f t="shared" ref="N61:N78" si="11">SUM(K61:M61)</f>
        <v>66</v>
      </c>
    </row>
    <row r="62" spans="2:14" s="132" customFormat="1" ht="15.75" x14ac:dyDescent="0.25">
      <c r="B62" s="176" t="s">
        <v>5764</v>
      </c>
      <c r="C62" s="158">
        <f t="shared" si="10"/>
        <v>0.43414634146341463</v>
      </c>
      <c r="D62" s="158">
        <f t="shared" si="10"/>
        <v>0.60784313725490191</v>
      </c>
      <c r="E62" s="158">
        <f t="shared" si="10"/>
        <v>0.57446808510638303</v>
      </c>
      <c r="J62" s="176" t="s">
        <v>5545</v>
      </c>
      <c r="K62" s="126">
        <f>COUNTIFS('Données Envoyé Spécial'!$B$5:$B$1000,"&lt;&gt;",'Données Envoyé Spécial'!$M$5:$M$1000,"*critique*",'Données Envoyé Spécial'!$E$5:$E$1000,"&lt;100",'Données Envoyé Spécial'!$R$5:$R$1000,"&lt;=1")</f>
        <v>58</v>
      </c>
      <c r="L62" s="126">
        <f>COUNTIFS('Données Envoyé Spécial'!$B$5:$B$1000,"&lt;&gt;",'Données Envoyé Spécial'!$M$5:$M$1000,"*soutien*",'Données Envoyé Spécial'!$E$5:$E$1000,"&lt;100",'Données Envoyé Spécial'!$R$5:$R$1000,"&lt;=1")</f>
        <v>162</v>
      </c>
      <c r="M62" s="126">
        <f>COUNTIFS('Données Envoyé Spécial'!$B$5:$B$1000,"&lt;&gt;",'Données Envoyé Spécial'!$M$5:$M$1000,"*neutre*",'Données Envoyé Spécial'!$E$5:$E$1000,"&lt;100",'Données Envoyé Spécial'!$R$5:$R$1000,"&lt;=1")</f>
        <v>15</v>
      </c>
      <c r="N62" s="132">
        <f t="shared" si="11"/>
        <v>235</v>
      </c>
    </row>
    <row r="63" spans="2:14" s="132" customFormat="1" ht="15.75" x14ac:dyDescent="0.25">
      <c r="B63" s="176" t="s">
        <v>5765</v>
      </c>
      <c r="C63" s="165">
        <f t="shared" si="10"/>
        <v>0.4682926829268293</v>
      </c>
      <c r="D63" s="165">
        <f t="shared" si="10"/>
        <v>0.63834422657952072</v>
      </c>
      <c r="E63" s="165">
        <f t="shared" si="10"/>
        <v>0.63829787234042556</v>
      </c>
      <c r="J63" s="176" t="s">
        <v>5544</v>
      </c>
      <c r="K63" s="126">
        <f>COUNTIFS('Données Envoyé Spécial'!$B$5:$B$1000,"&lt;&gt;",'Données Envoyé Spécial'!$M$5:$M$1000,"*critique*",'Données Envoyé Spécial'!$F$5:$F$1000,"&lt;100",'Données Envoyé Spécial'!$R$5:$R$1000,"&lt;=1")</f>
        <v>89</v>
      </c>
      <c r="L63" s="126">
        <f>COUNTIFS('Données Envoyé Spécial'!$B$5:$B$1000,"&lt;&gt;",'Données Envoyé Spécial'!$M$5:$M$1000,"*soutien*",'Données Envoyé Spécial'!$F$5:$F$1000,"&lt;100",'Données Envoyé Spécial'!$R$5:$R$1000,"&lt;=1")</f>
        <v>279</v>
      </c>
      <c r="M63" s="126">
        <f>COUNTIFS('Données Envoyé Spécial'!$B$5:$B$1000,"&lt;&gt;",'Données Envoyé Spécial'!$M$5:$M$1000,"*neutre*",'Données Envoyé Spécial'!$F$5:$F$1000,"&lt;100",'Données Envoyé Spécial'!$R$5:$R$1000,"&lt;=1")</f>
        <v>27</v>
      </c>
      <c r="N63" s="132">
        <f t="shared" si="11"/>
        <v>395</v>
      </c>
    </row>
    <row r="64" spans="2:14" s="132" customFormat="1" x14ac:dyDescent="0.25">
      <c r="E64" s="177"/>
      <c r="J64" s="176" t="s">
        <v>5752</v>
      </c>
      <c r="K64" s="126">
        <f>COUNTIFS('Données Envoyé Spécial'!$B$5:$B$1000,"&lt;&gt;",'Données Envoyé Spécial'!$M$5:$M$1000,"*critique*",'Données Envoyé Spécial'!$G$5:$G$1000,"&lt;0,5",'Données Envoyé Spécial'!$R$5:$R$1000,"&lt;=1")</f>
        <v>96</v>
      </c>
      <c r="L64" s="126">
        <f>COUNTIFS('Données Envoyé Spécial'!$B$5:$B$1000,"&lt;&gt;",'Données Envoyé Spécial'!$M$5:$M$1000,"*soutien*",'Données Envoyé Spécial'!$G$5:$G$1000,"&lt;0,5",'Données Envoyé Spécial'!$R$5:$R$1000,"&lt;=1")</f>
        <v>293</v>
      </c>
      <c r="M64" s="126">
        <f>COUNTIFS('Données Envoyé Spécial'!$B$5:$B$1000,"&lt;&gt;",'Données Envoyé Spécial'!$M$5:$M$1000,"*neutre*",'Données Envoyé Spécial'!$G$5:$G$1000,"&lt;0,5",'Données Envoyé Spécial'!$R$5:$R$1000,"&lt;=1")</f>
        <v>30</v>
      </c>
      <c r="N64" s="132">
        <f t="shared" si="11"/>
        <v>419</v>
      </c>
    </row>
    <row r="65" spans="2:14" s="132" customFormat="1" x14ac:dyDescent="0.25">
      <c r="C65" s="156" t="s">
        <v>5526</v>
      </c>
      <c r="D65" s="156"/>
      <c r="E65" s="156"/>
      <c r="K65" s="156" t="s">
        <v>5526</v>
      </c>
      <c r="L65" s="156"/>
      <c r="M65" s="156"/>
    </row>
    <row r="66" spans="2:14" s="132" customFormat="1" ht="15.75" x14ac:dyDescent="0.25">
      <c r="C66" s="173" t="s">
        <v>5534</v>
      </c>
      <c r="D66" s="173" t="s">
        <v>5535</v>
      </c>
      <c r="E66" s="173" t="s">
        <v>5536</v>
      </c>
      <c r="K66" s="166" t="s">
        <v>5534</v>
      </c>
      <c r="L66" s="166" t="s">
        <v>5535</v>
      </c>
      <c r="M66" s="166" t="s">
        <v>5536</v>
      </c>
    </row>
    <row r="67" spans="2:14" s="132" customFormat="1" ht="15.75" x14ac:dyDescent="0.25">
      <c r="B67" s="176" t="s">
        <v>5766</v>
      </c>
      <c r="C67" s="158">
        <f t="shared" ref="C67:E70" si="12">K68/K$60</f>
        <v>2.9268292682926831E-2</v>
      </c>
      <c r="D67" s="158">
        <f t="shared" si="12"/>
        <v>7.1895424836601302E-2</v>
      </c>
      <c r="E67" s="158">
        <f t="shared" si="12"/>
        <v>6.3829787234042548E-2</v>
      </c>
      <c r="J67" s="176" t="s">
        <v>5562</v>
      </c>
      <c r="K67" s="126">
        <f>COUNTIFS('Données Envoyé Spécial'!$F$5:$F$1000,"&lt;&gt;",'Données Envoyé Spécial'!$M$5:$M$1000,"*critique*",'Données Envoyé Spécial'!$R$5:$R$1000,"&lt;=1")</f>
        <v>205</v>
      </c>
      <c r="L67" s="126">
        <f>COUNTIFS('Données Envoyé Spécial'!$F$5:$F$1000,"&lt;&gt;",'Données Envoyé Spécial'!$M$5:$M$1000,"*soutien*",'Données Envoyé Spécial'!$R$5:$R$1000,"&lt;=1",'Données Envoyé Spécial'!$O$5:$O$1000,"&lt;&gt;*invalide*")</f>
        <v>459</v>
      </c>
      <c r="M67" s="126">
        <f>COUNTIFS('Données Envoyé Spécial'!$F$5:$F$1000,"&lt;&gt;",'Données Envoyé Spécial'!$M$5:$M$1000,"*neutre*",'Données Envoyé Spécial'!$R$5:$R$1000,"&lt;=1",'Données Envoyé Spécial'!$O$5:$O$1000,"&lt;&gt;*invalide*")</f>
        <v>47</v>
      </c>
      <c r="N67" s="132">
        <f t="shared" si="11"/>
        <v>711</v>
      </c>
    </row>
    <row r="68" spans="2:14" s="132" customFormat="1" ht="15.75" x14ac:dyDescent="0.25">
      <c r="B68" s="176" t="s">
        <v>5767</v>
      </c>
      <c r="C68" s="165">
        <f t="shared" si="12"/>
        <v>0.12682926829268293</v>
      </c>
      <c r="D68" s="165">
        <f t="shared" si="12"/>
        <v>0.21568627450980393</v>
      </c>
      <c r="E68" s="165">
        <f t="shared" si="12"/>
        <v>0.14893617021276595</v>
      </c>
      <c r="J68" s="176" t="s">
        <v>5563</v>
      </c>
      <c r="K68" s="126">
        <f>COUNTIFS('Données Envoyé Spécial'!$B$5:$B$1000,"&lt;&gt;",'Données Envoyé Spécial'!$M$5:$M$1000,"*critique*",'Données Envoyé Spécial'!$D$5:$D$1000,"&lt;50",'Données Envoyé Spécial'!$R$5:$R$1000,"&lt;=1")</f>
        <v>6</v>
      </c>
      <c r="L68" s="126">
        <f>COUNTIFS('Données Envoyé Spécial'!$B$5:$B$1000,"&lt;&gt;",'Données Envoyé Spécial'!$M$5:$M$1000,"*soutien*",'Données Envoyé Spécial'!$D$5:$D$1000,"&lt;50",'Données Envoyé Spécial'!$R$5:$R$1000,"&lt;=1")</f>
        <v>33</v>
      </c>
      <c r="M68" s="126">
        <f>COUNTIFS('Données Envoyé Spécial'!$B$5:$B$1000,"&lt;&gt;",'Données Envoyé Spécial'!$M$5:$M$1000,"*neutre*",'Données Envoyé Spécial'!$D$5:$D$1000,"&lt;50",'Données Envoyé Spécial'!$R$5:$R$1000,"&lt;=1")</f>
        <v>3</v>
      </c>
      <c r="N68" s="132">
        <f t="shared" si="11"/>
        <v>42</v>
      </c>
    </row>
    <row r="69" spans="2:14" s="132" customFormat="1" ht="15.75" x14ac:dyDescent="0.25">
      <c r="B69" s="176" t="s">
        <v>5768</v>
      </c>
      <c r="C69" s="158">
        <f t="shared" si="12"/>
        <v>0.31219512195121951</v>
      </c>
      <c r="D69" s="158">
        <f t="shared" si="12"/>
        <v>0.45315904139433549</v>
      </c>
      <c r="E69" s="158">
        <f t="shared" si="12"/>
        <v>0.42553191489361702</v>
      </c>
      <c r="J69" s="176" t="s">
        <v>5564</v>
      </c>
      <c r="K69" s="126">
        <f>COUNTIFS('Données Envoyé Spécial'!$B$5:$B$1000,"&lt;&gt;",'Données Envoyé Spécial'!$M$5:$M$1000,"*critique*",'Données Envoyé Spécial'!$E$5:$E$1000,"&lt;50",'Données Envoyé Spécial'!$R$5:$R$1000,"&lt;=1")</f>
        <v>26</v>
      </c>
      <c r="L69" s="126">
        <f>COUNTIFS('Données Envoyé Spécial'!$B$5:$B$1000,"&lt;&gt;",'Données Envoyé Spécial'!$M$5:$M$1000,"*soutien*",'Données Envoyé Spécial'!$E$5:$E$1000,"&lt;50",'Données Envoyé Spécial'!$R$5:$R$1000,"&lt;=1")</f>
        <v>99</v>
      </c>
      <c r="M69" s="126">
        <f>COUNTIFS('Données Envoyé Spécial'!$B$5:$B$1000,"&lt;&gt;",'Données Envoyé Spécial'!$M$5:$M$1000,"*neutre*",'Données Envoyé Spécial'!$E$5:$E$1000,"&lt;50",'Données Envoyé Spécial'!$R$5:$R$1000,"&lt;=1")</f>
        <v>7</v>
      </c>
      <c r="N69" s="132">
        <f t="shared" si="11"/>
        <v>132</v>
      </c>
    </row>
    <row r="70" spans="2:14" s="132" customFormat="1" ht="15.75" x14ac:dyDescent="0.25">
      <c r="B70" s="176" t="s">
        <v>5769</v>
      </c>
      <c r="C70" s="165">
        <f t="shared" si="12"/>
        <v>9.2682926829268292E-2</v>
      </c>
      <c r="D70" s="165">
        <f t="shared" si="12"/>
        <v>0.1437908496732026</v>
      </c>
      <c r="E70" s="165">
        <f t="shared" si="12"/>
        <v>0.10638297872340426</v>
      </c>
      <c r="J70" s="176" t="s">
        <v>5565</v>
      </c>
      <c r="K70" s="126">
        <f>COUNTIFS('Données Envoyé Spécial'!$B$5:$B$1000,"&lt;&gt;",'Données Envoyé Spécial'!$M$5:$M$1000,"*critique*",'Données Envoyé Spécial'!$F$5:$F$1000,"&lt;50",'Données Envoyé Spécial'!$R$5:$R$1000,"&lt;=1")</f>
        <v>64</v>
      </c>
      <c r="L70" s="126">
        <f>COUNTIFS('Données Envoyé Spécial'!$B$5:$B$1000,"&lt;&gt;",'Données Envoyé Spécial'!$M$5:$M$1000,"*soutien*",'Données Envoyé Spécial'!$F$5:$F$1000,"&lt;50",'Données Envoyé Spécial'!$R$5:$R$1000,"&lt;=1")</f>
        <v>208</v>
      </c>
      <c r="M70" s="126">
        <f>COUNTIFS('Données Envoyé Spécial'!$B$5:$B$1000,"&lt;&gt;",'Données Envoyé Spécial'!$M$5:$M$1000,"*neutre*",'Données Envoyé Spécial'!$F$5:$F$1000,"&lt;50",'Données Envoyé Spécial'!$R$5:$R$1000,"&lt;=1")</f>
        <v>20</v>
      </c>
      <c r="N70" s="132">
        <f t="shared" si="11"/>
        <v>292</v>
      </c>
    </row>
    <row r="71" spans="2:14" s="132" customFormat="1" x14ac:dyDescent="0.25">
      <c r="E71" s="177"/>
      <c r="J71" s="176" t="s">
        <v>5751</v>
      </c>
      <c r="K71" s="126">
        <f>COUNTIFS('Données Envoyé Spécial'!$B$5:$B$1000,"&lt;&gt;",'Données Envoyé Spécial'!$M$5:$M$1000,"*critique*",'Données Envoyé Spécial'!$G$5:$G$1000,"&lt;0,1",'Données Envoyé Spécial'!$R$5:$R$1000,"&lt;=1")</f>
        <v>19</v>
      </c>
      <c r="L71" s="126">
        <f>COUNTIFS('Données Envoyé Spécial'!$B$5:$B$1000,"&lt;&gt;",'Données Envoyé Spécial'!$M$5:$M$1000,"*soutien*",'Données Envoyé Spécial'!$G$5:$G$1000,"&lt;0,1",'Données Envoyé Spécial'!$R$5:$R$1000,"&lt;=1")</f>
        <v>66</v>
      </c>
      <c r="M71" s="126">
        <f>COUNTIFS('Données Envoyé Spécial'!$B$5:$B$1000,"&lt;&gt;",'Données Envoyé Spécial'!$M$5:$M$1000,"*neutre*",'Données Envoyé Spécial'!$G$5:$G$1000,"&lt;0,1",'Données Envoyé Spécial'!$R$5:$R$1000,"&lt;=1")</f>
        <v>5</v>
      </c>
      <c r="N71" s="132">
        <f t="shared" si="11"/>
        <v>90</v>
      </c>
    </row>
    <row r="72" spans="2:14" s="132" customFormat="1" x14ac:dyDescent="0.25">
      <c r="C72" s="156" t="s">
        <v>5526</v>
      </c>
      <c r="D72" s="156"/>
      <c r="E72" s="156"/>
      <c r="K72" s="156" t="s">
        <v>5526</v>
      </c>
      <c r="L72" s="156"/>
      <c r="M72" s="156"/>
    </row>
    <row r="73" spans="2:14" s="132" customFormat="1" ht="15.75" x14ac:dyDescent="0.25">
      <c r="C73" s="173" t="s">
        <v>5534</v>
      </c>
      <c r="D73" s="173" t="s">
        <v>5535</v>
      </c>
      <c r="E73" s="173" t="s">
        <v>5536</v>
      </c>
      <c r="K73" s="166" t="s">
        <v>5534</v>
      </c>
      <c r="L73" s="166" t="s">
        <v>5535</v>
      </c>
      <c r="M73" s="166" t="s">
        <v>5536</v>
      </c>
    </row>
    <row r="74" spans="2:14" s="132" customFormat="1" ht="15.75" x14ac:dyDescent="0.25">
      <c r="B74" s="176" t="s">
        <v>5770</v>
      </c>
      <c r="C74" s="158">
        <f t="shared" ref="C74:E77" si="13">K75/K$60</f>
        <v>1.4634146341463415E-2</v>
      </c>
      <c r="D74" s="158">
        <f t="shared" si="13"/>
        <v>1.5250544662309368E-2</v>
      </c>
      <c r="E74" s="158">
        <f t="shared" si="13"/>
        <v>2.1276595744680851E-2</v>
      </c>
      <c r="J74" s="176" t="s">
        <v>5562</v>
      </c>
      <c r="K74" s="126">
        <f>COUNTIFS('Données Envoyé Spécial'!$F$5:$F$1000,"&lt;&gt;",'Données Envoyé Spécial'!$M$5:$M$1000,"*critique*",'Données Envoyé Spécial'!$R$5:$R$1000,"&lt;=1")</f>
        <v>205</v>
      </c>
      <c r="L74" s="126">
        <f>COUNTIFS('Données Envoyé Spécial'!$F$5:$F$1000,"&lt;&gt;",'Données Envoyé Spécial'!$M$5:$M$1000,"*soutien*",'Données Envoyé Spécial'!$R$5:$R$1000,"&lt;=1")</f>
        <v>459</v>
      </c>
      <c r="M74" s="126">
        <f>COUNTIFS('Données Envoyé Spécial'!$F$5:$F$1000,"&lt;&gt;",'Données Envoyé Spécial'!$M$5:$M$1000,"*neutre*",'Données Envoyé Spécial'!$R$5:$R$1000,"&lt;=1")</f>
        <v>47</v>
      </c>
      <c r="N74" s="132">
        <f t="shared" si="11"/>
        <v>711</v>
      </c>
    </row>
    <row r="75" spans="2:14" s="132" customFormat="1" ht="15.75" x14ac:dyDescent="0.25">
      <c r="B75" s="176" t="s">
        <v>5771</v>
      </c>
      <c r="C75" s="165">
        <f t="shared" si="13"/>
        <v>1.9512195121951219E-2</v>
      </c>
      <c r="D75" s="165">
        <f t="shared" si="13"/>
        <v>3.7037037037037035E-2</v>
      </c>
      <c r="E75" s="165">
        <f t="shared" si="13"/>
        <v>4.2553191489361701E-2</v>
      </c>
      <c r="J75" s="176" t="s">
        <v>5566</v>
      </c>
      <c r="K75" s="126">
        <f>COUNTIFS('Données Envoyé Spécial'!$B$5:$B$1000,"&lt;&gt;",'Données Envoyé Spécial'!$M$5:$M$1000,"*critique*",'Données Envoyé Spécial'!$D$5:$D$1000,"&lt;10",'Données Envoyé Spécial'!$R$5:$R$1000,"&lt;=1")</f>
        <v>3</v>
      </c>
      <c r="L75" s="126">
        <f>COUNTIFS('Données Envoyé Spécial'!$B$5:$B$1000,"&lt;&gt;",'Données Envoyé Spécial'!$M$5:$M$1000,"*soutien*",'Données Envoyé Spécial'!$D$5:$D$1000,"&lt;10",'Données Envoyé Spécial'!$R$5:$R$1000,"&lt;=1")</f>
        <v>7</v>
      </c>
      <c r="M75" s="126">
        <f>COUNTIFS('Données Envoyé Spécial'!$B$5:$B$1000,"&lt;&gt;",'Données Envoyé Spécial'!$M$5:$M$1000,"*neutre*",'Données Envoyé Spécial'!$D$5:$D$1000,"&lt;10",'Données Envoyé Spécial'!$R$5:$R$1000,"&lt;=1")</f>
        <v>1</v>
      </c>
      <c r="N75" s="132">
        <f t="shared" si="11"/>
        <v>11</v>
      </c>
    </row>
    <row r="76" spans="2:14" s="132" customFormat="1" ht="15.75" x14ac:dyDescent="0.25">
      <c r="B76" s="176" t="s">
        <v>5772</v>
      </c>
      <c r="C76" s="158">
        <f t="shared" si="13"/>
        <v>8.7804878048780483E-2</v>
      </c>
      <c r="D76" s="158">
        <f t="shared" si="13"/>
        <v>0.18518518518518517</v>
      </c>
      <c r="E76" s="158">
        <f t="shared" si="13"/>
        <v>8.5106382978723402E-2</v>
      </c>
      <c r="J76" s="176" t="s">
        <v>5567</v>
      </c>
      <c r="K76" s="126">
        <f>COUNTIFS('Données Envoyé Spécial'!$B$5:$B$1000,"&lt;&gt;",'Données Envoyé Spécial'!$M$5:$M$1000,"*critique*",'Données Envoyé Spécial'!$E$5:$E$1000,"&lt;10",'Données Envoyé Spécial'!$R$5:$R$1000,"&lt;=1")</f>
        <v>4</v>
      </c>
      <c r="L76" s="126">
        <f>COUNTIFS('Données Envoyé Spécial'!$B$5:$B$1000,"&lt;&gt;",'Données Envoyé Spécial'!$M$5:$M$1000,"*soutien*",'Données Envoyé Spécial'!$E$5:$E$1000,"&lt;10",'Données Envoyé Spécial'!$R$5:$R$1000,"&lt;=1")</f>
        <v>17</v>
      </c>
      <c r="M76" s="126">
        <f>COUNTIFS('Données Envoyé Spécial'!$B$5:$B$1000,"&lt;&gt;",'Données Envoyé Spécial'!$M$5:$M$1000,"*neutre*",'Données Envoyé Spécial'!$E$5:$E$1000,"&lt;10",'Données Envoyé Spécial'!$R$5:$R$1000,"&lt;=1")</f>
        <v>2</v>
      </c>
      <c r="N76" s="132">
        <f t="shared" si="11"/>
        <v>23</v>
      </c>
    </row>
    <row r="77" spans="2:14" s="132" customFormat="1" ht="15.75" x14ac:dyDescent="0.25">
      <c r="B77" s="176" t="s">
        <v>5773</v>
      </c>
      <c r="C77" s="165">
        <f t="shared" si="13"/>
        <v>0</v>
      </c>
      <c r="D77" s="165">
        <f t="shared" si="13"/>
        <v>2.6143790849673203E-2</v>
      </c>
      <c r="E77" s="165">
        <f t="shared" si="13"/>
        <v>4.2553191489361701E-2</v>
      </c>
      <c r="J77" s="176" t="s">
        <v>5568</v>
      </c>
      <c r="K77" s="126">
        <f>COUNTIFS('Données Envoyé Spécial'!$B$5:$B$1000,"&lt;&gt;",'Données Envoyé Spécial'!$M$5:$M$1000,"*critique*",'Données Envoyé Spécial'!$F$5:$F$1000,"&lt;10",'Données Envoyé Spécial'!$R$5:$R$1000,"&lt;=1")</f>
        <v>18</v>
      </c>
      <c r="L77" s="126">
        <f>COUNTIFS('Données Envoyé Spécial'!$B$5:$B$1000,"&lt;&gt;",'Données Envoyé Spécial'!$M$5:$M$1000,"*soutien*",'Données Envoyé Spécial'!$F$5:$F$1000,"&lt;10",'Données Envoyé Spécial'!$R$5:$R$1000,"&lt;=1")</f>
        <v>85</v>
      </c>
      <c r="M77" s="126">
        <f>COUNTIFS('Données Envoyé Spécial'!$B$5:$B$1000,"&lt;&gt;",'Données Envoyé Spécial'!$M$5:$M$1000,"*neutre*",'Données Envoyé Spécial'!$F$5:$F$1000,"&lt;10",'Données Envoyé Spécial'!$R$5:$R$1000,"&lt;=1")</f>
        <v>4</v>
      </c>
      <c r="N77" s="132">
        <f t="shared" si="11"/>
        <v>107</v>
      </c>
    </row>
    <row r="78" spans="2:14" s="132" customFormat="1" x14ac:dyDescent="0.25">
      <c r="E78" s="177"/>
      <c r="J78" s="176" t="s">
        <v>5750</v>
      </c>
      <c r="K78" s="126">
        <f>COUNTIFS('Données Envoyé Spécial'!$B$5:$B$1000,"&lt;&gt;",'Données Envoyé Spécial'!$M$5:$M$1000,"*critique*",'Données Envoyé Spécial'!$G$5:$G$1000,"&lt;0,01",'Données Envoyé Spécial'!$R$5:$R$1000,"&lt;=1")</f>
        <v>0</v>
      </c>
      <c r="L78" s="126">
        <f>COUNTIFS('Données Envoyé Spécial'!$B$5:$B$1000,"&lt;&gt;",'Données Envoyé Spécial'!$M$5:$M$1000,"*soutien*",'Données Envoyé Spécial'!$G$5:$G$1000,"&lt;0,01",'Données Envoyé Spécial'!$R$5:$R$1000,"&lt;=1")</f>
        <v>12</v>
      </c>
      <c r="M78" s="126">
        <f>COUNTIFS('Données Envoyé Spécial'!$B$5:$B$1000,"&lt;&gt;",'Données Envoyé Spécial'!$M$5:$M$1000,"*neutre*",'Données Envoyé Spécial'!$G$5:$G$1000,"&lt;0,01",'Données Envoyé Spécial'!$R$5:$R$1000,"&lt;=1")</f>
        <v>2</v>
      </c>
      <c r="N78" s="132">
        <f t="shared" si="11"/>
        <v>14</v>
      </c>
    </row>
    <row r="79" spans="2:14" s="132" customFormat="1" x14ac:dyDescent="0.25">
      <c r="C79" s="156" t="s">
        <v>5526</v>
      </c>
      <c r="D79" s="156"/>
      <c r="E79" s="156"/>
    </row>
    <row r="80" spans="2:14" s="132" customFormat="1" ht="15.75" x14ac:dyDescent="0.25">
      <c r="C80" s="173" t="s">
        <v>5534</v>
      </c>
      <c r="D80" s="173" t="s">
        <v>5535</v>
      </c>
      <c r="E80" s="173" t="s">
        <v>5536</v>
      </c>
      <c r="K80" s="156" t="s">
        <v>5526</v>
      </c>
    </row>
    <row r="81" spans="2:14" s="132" customFormat="1" ht="15.75" x14ac:dyDescent="0.25">
      <c r="B81" s="176" t="s">
        <v>5760</v>
      </c>
      <c r="C81" s="165">
        <f>K81/K$60</f>
        <v>3.4146341463414637E-2</v>
      </c>
      <c r="D81" s="165">
        <f>L81/L$60</f>
        <v>1.0893246187363835E-2</v>
      </c>
      <c r="E81" s="165">
        <f>M81/M$60</f>
        <v>0</v>
      </c>
      <c r="J81" s="176" t="s">
        <v>5753</v>
      </c>
      <c r="K81" s="126">
        <f>COUNTIFS('Données Envoyé Spécial'!$B$5:$B$1000,"&lt;&gt;",'Données Envoyé Spécial'!$M$5:$M$1000,"*critique*",'Données Envoyé Spécial'!$G$5:$G$1000,"&gt;5",'Données Envoyé Spécial'!$R$5:$R$1000,"&lt;=1")</f>
        <v>7</v>
      </c>
      <c r="L81" s="126">
        <f>COUNTIFS('Données Envoyé Spécial'!$B$5:$B$1000,"&lt;&gt;",'Données Envoyé Spécial'!$M$5:$M$1000,"*soutien*",'Données Envoyé Spécial'!$G$5:$G$1000,"&gt;5",'Données Envoyé Spécial'!$R$5:$R$1000,"&lt;=1")</f>
        <v>5</v>
      </c>
      <c r="M81" s="126">
        <f>COUNTIFS('Données Envoyé Spécial'!$B$5:$B$1000,"&lt;&gt;",'Données Envoyé Spécial'!$M$5:$M$1000,"*neutre*",'Données Envoyé Spécial'!$G$5:$G$1000,"&gt;5",'Données Envoyé Spécial'!$R$5:$R$1000,"&lt;=1")</f>
        <v>0</v>
      </c>
      <c r="N81" s="132">
        <f>SUM(K81:M81)</f>
        <v>12</v>
      </c>
    </row>
    <row r="82" spans="2:14" s="132" customFormat="1" ht="15.75" x14ac:dyDescent="0.25">
      <c r="B82" s="176" t="s">
        <v>5761</v>
      </c>
      <c r="C82" s="158">
        <f>K82/K$60</f>
        <v>9.7560975609756097E-3</v>
      </c>
      <c r="D82" s="158">
        <f t="shared" ref="D82:E82" si="14">L82/L$60</f>
        <v>4.3572984749455342E-3</v>
      </c>
      <c r="E82" s="158">
        <f t="shared" si="14"/>
        <v>0</v>
      </c>
      <c r="J82" s="176" t="s">
        <v>5749</v>
      </c>
      <c r="K82" s="126">
        <f>COUNTIFS('Données Envoyé Spécial'!$B$5:$B$1000,"&lt;&gt;",'Données Envoyé Spécial'!$M$5:$M$1000,"*critique*",'Données Envoyé Spécial'!$G$5:$G$1000,"&gt;10",'Données Envoyé Spécial'!$R$5:$R$1000,"&lt;=1")</f>
        <v>2</v>
      </c>
      <c r="L82" s="126">
        <f>COUNTIFS('Données Envoyé Spécial'!$B$5:$B$1000,"&lt;&gt;",'Données Envoyé Spécial'!$M$5:$M$1000,"*soutien*",'Données Envoyé Spécial'!$G$5:$G$1000,"&gt;10",'Données Envoyé Spécial'!$R$5:$R$1000,"&lt;=1")</f>
        <v>2</v>
      </c>
      <c r="M82" s="126">
        <f>COUNTIFS('Données Envoyé Spécial'!$B$5:$B$1000,"&lt;&gt;",'Données Envoyé Spécial'!$M$5:$M$1000,"*neutre*",'Données Envoyé Spécial'!$G$5:$G$1000,"&gt;10",'Données Envoyé Spécial'!$R$5:$R$1000,"&lt;=1")</f>
        <v>0</v>
      </c>
      <c r="N82" s="132">
        <f t="shared" ref="N82" si="15">SUM(K82:M82)</f>
        <v>4</v>
      </c>
    </row>
    <row r="83" spans="2:14" s="132" customFormat="1" x14ac:dyDescent="0.25"/>
    <row r="84" spans="2:14" s="132" customFormat="1" x14ac:dyDescent="0.25">
      <c r="C84" s="156" t="s">
        <v>5526</v>
      </c>
      <c r="D84" s="156"/>
      <c r="E84" s="156"/>
    </row>
    <row r="85" spans="2:14" s="132" customFormat="1" ht="15.75" x14ac:dyDescent="0.25">
      <c r="C85" s="173" t="s">
        <v>5534</v>
      </c>
      <c r="D85" s="173" t="s">
        <v>5535</v>
      </c>
      <c r="E85" s="173" t="s">
        <v>5536</v>
      </c>
      <c r="K85" s="156" t="s">
        <v>5526</v>
      </c>
    </row>
    <row r="86" spans="2:14" s="132" customFormat="1" ht="15.75" x14ac:dyDescent="0.25">
      <c r="B86" s="132" t="s">
        <v>5757</v>
      </c>
      <c r="C86" s="158">
        <f>K86/K$60</f>
        <v>0.1024390243902439</v>
      </c>
      <c r="D86" s="158">
        <f t="shared" ref="D86:E88" si="16">L86/L$60</f>
        <v>6.9716775599128547E-2</v>
      </c>
      <c r="E86" s="158">
        <f t="shared" si="16"/>
        <v>6.3829787234042548E-2</v>
      </c>
      <c r="J86" s="132" t="s">
        <v>5754</v>
      </c>
      <c r="K86" s="126">
        <f>COUNTIFS('Données Envoyé Spécial'!$B$5:$B$1000,"&lt;&gt;",'Données Envoyé Spécial'!$M$5:$M$1000,"*critique*",'Données Envoyé Spécial'!$F$5:$F$1000,"&gt;1000",'Données Envoyé Spécial'!$R$5:$R$1000,"&lt;=1")</f>
        <v>21</v>
      </c>
      <c r="L86" s="126">
        <f>COUNTIFS('Données Envoyé Spécial'!$B$5:$B$1000,"&lt;&gt;",'Données Envoyé Spécial'!$M$5:$M$1000,"*soutien*",'Données Envoyé Spécial'!$F$5:$F$1000,"&gt;1000",'Données Envoyé Spécial'!$R$5:$R$1000,"&lt;=1")</f>
        <v>32</v>
      </c>
      <c r="M86" s="126">
        <f>COUNTIFS('Données Envoyé Spécial'!$B$5:$B$1000,"&lt;&gt;",'Données Envoyé Spécial'!$M$5:$M$1000,"*neutre*",'Données Envoyé Spécial'!$F$5:$F$1000,"&gt;1000",'Données Envoyé Spécial'!$R$5:$R$1000,"&lt;=1")</f>
        <v>3</v>
      </c>
      <c r="N86" s="132">
        <f>SUM(K86:M86)</f>
        <v>56</v>
      </c>
    </row>
    <row r="87" spans="2:14" s="132" customFormat="1" ht="15.75" x14ac:dyDescent="0.25">
      <c r="B87" s="132" t="s">
        <v>5758</v>
      </c>
      <c r="C87" s="165">
        <f>K87/K$60</f>
        <v>4.8780487804878049E-3</v>
      </c>
      <c r="D87" s="165">
        <f t="shared" si="16"/>
        <v>1.0893246187363835E-2</v>
      </c>
      <c r="E87" s="165">
        <f t="shared" si="16"/>
        <v>2.1276595744680851E-2</v>
      </c>
      <c r="J87" s="132" t="s">
        <v>5755</v>
      </c>
      <c r="K87" s="126">
        <f>COUNTIFS('Données Envoyé Spécial'!$B$5:$B$1000,"&lt;&gt;",'Données Envoyé Spécial'!$M$5:$M$1000,"*critique*",'Données Envoyé Spécial'!$F$5:$F$1000,"&gt;5000",'Données Envoyé Spécial'!$R$5:$R$1000,"&lt;=1")</f>
        <v>1</v>
      </c>
      <c r="L87" s="126">
        <f>COUNTIFS('Données Envoyé Spécial'!$B$5:$B$1000,"&lt;&gt;",'Données Envoyé Spécial'!$M$5:$M$1000,"*soutien*",'Données Envoyé Spécial'!$F$5:$F$1000,"&gt;5000",'Données Envoyé Spécial'!$R$5:$R$1000,"&lt;=1")</f>
        <v>5</v>
      </c>
      <c r="M87" s="126">
        <f>COUNTIFS('Données Envoyé Spécial'!$B$5:$B$1000,"&lt;&gt;",'Données Envoyé Spécial'!$M$5:$M$1000,"*neutre*",'Données Envoyé Spécial'!$F$5:$F$1000,"&gt;5000",'Données Envoyé Spécial'!$R$5:$R$1000,"&lt;=1")</f>
        <v>1</v>
      </c>
      <c r="N87" s="132">
        <f t="shared" ref="N87:N88" si="17">SUM(K87:M87)</f>
        <v>7</v>
      </c>
    </row>
    <row r="88" spans="2:14" s="132" customFormat="1" ht="15.75" x14ac:dyDescent="0.25">
      <c r="B88" s="132" t="s">
        <v>5759</v>
      </c>
      <c r="C88" s="158">
        <f>K88/K$60</f>
        <v>0</v>
      </c>
      <c r="D88" s="158">
        <f t="shared" si="16"/>
        <v>4.3572984749455342E-3</v>
      </c>
      <c r="E88" s="158">
        <f t="shared" si="16"/>
        <v>0</v>
      </c>
      <c r="J88" s="132" t="s">
        <v>5756</v>
      </c>
      <c r="K88" s="126">
        <f>COUNTIFS('Données Envoyé Spécial'!$B$5:$B$1000,"&lt;&gt;",'Données Envoyé Spécial'!$M$5:$M$1000,"*critique*",'Données Envoyé Spécial'!$F$5:$F$1000,"&gt;10000",'Données Envoyé Spécial'!$R$5:$R$1000,"&lt;=1")</f>
        <v>0</v>
      </c>
      <c r="L88" s="126">
        <f>COUNTIFS('Données Envoyé Spécial'!$B$5:$B$1000,"&lt;&gt;",'Données Envoyé Spécial'!$M$5:$M$1000,"*soutien*",'Données Envoyé Spécial'!$F$5:$F$1000,"&gt;10000",'Données Envoyé Spécial'!$R$5:$R$1000,"&lt;=1")</f>
        <v>2</v>
      </c>
      <c r="M88" s="126">
        <f>COUNTIFS('Données Envoyé Spécial'!$B$5:$B$1000,"&lt;&gt;",'Données Envoyé Spécial'!$M$5:$M$1000,"*neutre*",'Données Envoyé Spécial'!$F$5:$F$1000,"&gt;10000",'Données Envoyé Spécial'!$R$5:$R$1000,"&lt;=1")</f>
        <v>0</v>
      </c>
      <c r="N88" s="132">
        <f t="shared" si="17"/>
        <v>2</v>
      </c>
    </row>
    <row r="89" spans="2:14" s="132" customFormat="1" x14ac:dyDescent="0.25"/>
    <row r="90" spans="2:14" s="132" customFormat="1" x14ac:dyDescent="0.25"/>
    <row r="91" spans="2:14" s="132" customFormat="1" x14ac:dyDescent="0.25"/>
    <row r="92" spans="2:14" s="132" customFormat="1" x14ac:dyDescent="0.25"/>
    <row r="93" spans="2:14" s="132" customFormat="1" x14ac:dyDescent="0.25"/>
    <row r="94" spans="2:14" s="132" customFormat="1" x14ac:dyDescent="0.25"/>
    <row r="95" spans="2:14" s="132" customFormat="1" x14ac:dyDescent="0.25"/>
    <row r="96" spans="2:14" s="132" customFormat="1" x14ac:dyDescent="0.25"/>
    <row r="97" spans="2:7" s="132" customFormat="1" x14ac:dyDescent="0.25"/>
    <row r="98" spans="2:7" s="132" customFormat="1" x14ac:dyDescent="0.25"/>
    <row r="99" spans="2:7" s="132" customFormat="1" x14ac:dyDescent="0.25"/>
    <row r="100" spans="2:7" s="132" customFormat="1" x14ac:dyDescent="0.25"/>
    <row r="101" spans="2:7" s="132" customFormat="1" x14ac:dyDescent="0.25"/>
    <row r="102" spans="2:7" s="132" customFormat="1" x14ac:dyDescent="0.25"/>
    <row r="103" spans="2:7" s="132" customFormat="1" x14ac:dyDescent="0.25"/>
    <row r="104" spans="2:7" s="132" customFormat="1" x14ac:dyDescent="0.25"/>
    <row r="105" spans="2:7" s="132" customFormat="1" x14ac:dyDescent="0.25"/>
    <row r="106" spans="2:7" s="132" customFormat="1" x14ac:dyDescent="0.25"/>
    <row r="107" spans="2:7" s="132" customFormat="1" x14ac:dyDescent="0.25"/>
    <row r="108" spans="2:7" s="132" customFormat="1" x14ac:dyDescent="0.25"/>
    <row r="109" spans="2:7" s="132" customFormat="1" x14ac:dyDescent="0.25"/>
    <row r="110" spans="2:7" s="132" customFormat="1" x14ac:dyDescent="0.25"/>
    <row r="111" spans="2:7" x14ac:dyDescent="0.25">
      <c r="B111" s="132"/>
      <c r="C111" s="132"/>
      <c r="D111" s="132"/>
      <c r="E111" s="132"/>
      <c r="F111" s="132"/>
      <c r="G111" s="132"/>
    </row>
    <row r="112" spans="2:7" x14ac:dyDescent="0.25">
      <c r="B112" s="132"/>
      <c r="C112" s="132"/>
      <c r="D112" s="132"/>
      <c r="E112" s="132"/>
      <c r="F112" s="132"/>
      <c r="G112" s="132"/>
    </row>
    <row r="113" spans="2:7" x14ac:dyDescent="0.25">
      <c r="B113" s="132"/>
      <c r="C113" s="132"/>
      <c r="D113" s="132"/>
      <c r="E113" s="132"/>
      <c r="F113" s="132"/>
      <c r="G113" s="132"/>
    </row>
    <row r="114" spans="2:7" x14ac:dyDescent="0.25">
      <c r="B114" s="132"/>
      <c r="C114" s="132"/>
      <c r="D114" s="132"/>
      <c r="E114" s="132"/>
      <c r="F114" s="132"/>
      <c r="G114" s="132"/>
    </row>
    <row r="115" spans="2:7" x14ac:dyDescent="0.25">
      <c r="B115" s="132"/>
      <c r="C115" s="132"/>
      <c r="D115" s="132"/>
      <c r="E115" s="132"/>
      <c r="F115" s="132"/>
      <c r="G115" s="132"/>
    </row>
    <row r="116" spans="2:7" x14ac:dyDescent="0.25">
      <c r="B116" s="132"/>
      <c r="C116" s="132"/>
      <c r="D116" s="132"/>
      <c r="E116" s="132"/>
      <c r="F116" s="132"/>
      <c r="G116" s="132"/>
    </row>
    <row r="117" spans="2:7" x14ac:dyDescent="0.25">
      <c r="B117" s="132"/>
      <c r="C117" s="132"/>
      <c r="D117" s="132"/>
      <c r="E117" s="132"/>
      <c r="F117" s="132"/>
      <c r="G117" s="132"/>
    </row>
    <row r="118" spans="2:7" x14ac:dyDescent="0.25">
      <c r="B118" s="132"/>
      <c r="C118" s="132"/>
      <c r="D118" s="132"/>
      <c r="E118" s="132"/>
      <c r="F118" s="132"/>
      <c r="G118" s="132"/>
    </row>
    <row r="119" spans="2:7" x14ac:dyDescent="0.25">
      <c r="B119" s="132"/>
      <c r="C119" s="132"/>
      <c r="D119" s="132"/>
      <c r="E119" s="132"/>
      <c r="F119" s="132"/>
      <c r="G119" s="132"/>
    </row>
    <row r="120" spans="2:7" x14ac:dyDescent="0.25">
      <c r="B120" s="132"/>
      <c r="C120" s="132"/>
      <c r="D120" s="132"/>
      <c r="E120" s="132"/>
      <c r="F120" s="132"/>
      <c r="G120" s="132"/>
    </row>
    <row r="121" spans="2:7" x14ac:dyDescent="0.25">
      <c r="B121" s="132"/>
      <c r="C121" s="132"/>
      <c r="D121" s="132"/>
      <c r="E121" s="132"/>
      <c r="F121" s="132"/>
      <c r="G121" s="132"/>
    </row>
    <row r="122" spans="2:7" x14ac:dyDescent="0.25">
      <c r="B122" s="132"/>
      <c r="C122" s="132"/>
      <c r="D122" s="132"/>
      <c r="E122" s="132"/>
      <c r="F122" s="132"/>
      <c r="G122" s="132"/>
    </row>
    <row r="123" spans="2:7" x14ac:dyDescent="0.25">
      <c r="B123" s="132"/>
      <c r="C123" s="132"/>
      <c r="D123" s="132"/>
      <c r="E123" s="132"/>
      <c r="F123" s="132"/>
      <c r="G123" s="132"/>
    </row>
    <row r="124" spans="2:7" x14ac:dyDescent="0.25">
      <c r="B124" s="132"/>
      <c r="C124" s="132"/>
      <c r="D124" s="132"/>
      <c r="E124" s="132"/>
      <c r="F124" s="132"/>
      <c r="G124" s="132"/>
    </row>
    <row r="125" spans="2:7" x14ac:dyDescent="0.25">
      <c r="B125" s="132"/>
      <c r="C125" s="132"/>
      <c r="D125" s="132"/>
      <c r="E125" s="132"/>
      <c r="F125" s="132"/>
      <c r="G125" s="132"/>
    </row>
    <row r="126" spans="2:7" x14ac:dyDescent="0.25">
      <c r="B126" s="132"/>
      <c r="C126" s="132"/>
      <c r="D126" s="132"/>
      <c r="E126" s="132"/>
      <c r="F126" s="132"/>
      <c r="G126" s="132"/>
    </row>
    <row r="127" spans="2:7" x14ac:dyDescent="0.25">
      <c r="B127" s="132"/>
      <c r="C127" s="132"/>
      <c r="D127" s="132"/>
      <c r="E127" s="132"/>
      <c r="F127" s="132"/>
      <c r="G127" s="132"/>
    </row>
    <row r="128" spans="2:7" x14ac:dyDescent="0.25">
      <c r="B128" s="132"/>
      <c r="C128" s="132"/>
      <c r="D128" s="132"/>
      <c r="E128" s="132"/>
      <c r="F128" s="132"/>
      <c r="G128" s="132"/>
    </row>
    <row r="129" spans="2:7" x14ac:dyDescent="0.25">
      <c r="B129" s="132"/>
      <c r="C129" s="132"/>
      <c r="D129" s="132"/>
      <c r="E129" s="132"/>
      <c r="F129" s="132"/>
      <c r="G129" s="132"/>
    </row>
    <row r="130" spans="2:7" x14ac:dyDescent="0.25">
      <c r="B130" s="132"/>
      <c r="C130" s="132"/>
      <c r="D130" s="132"/>
      <c r="E130" s="132"/>
      <c r="F130" s="132"/>
      <c r="G130" s="132"/>
    </row>
    <row r="131" spans="2:7" x14ac:dyDescent="0.25">
      <c r="B131" s="132"/>
      <c r="C131" s="132"/>
      <c r="D131" s="132"/>
      <c r="E131" s="132"/>
      <c r="F131" s="132"/>
      <c r="G131" s="132"/>
    </row>
    <row r="132" spans="2:7" x14ac:dyDescent="0.25">
      <c r="B132" s="132"/>
      <c r="C132" s="132"/>
      <c r="D132" s="132"/>
      <c r="E132" s="132"/>
      <c r="F132" s="132"/>
      <c r="G132" s="132"/>
    </row>
    <row r="133" spans="2:7" x14ac:dyDescent="0.25">
      <c r="B133" s="132"/>
      <c r="C133" s="132"/>
      <c r="D133" s="132"/>
      <c r="E133" s="132"/>
      <c r="F133" s="132"/>
      <c r="G133" s="132"/>
    </row>
    <row r="134" spans="2:7" x14ac:dyDescent="0.25">
      <c r="B134" s="132"/>
      <c r="C134" s="132"/>
      <c r="D134" s="132"/>
      <c r="E134" s="132"/>
      <c r="F134" s="132"/>
      <c r="G134" s="132"/>
    </row>
    <row r="135" spans="2:7" x14ac:dyDescent="0.25">
      <c r="B135" s="132"/>
      <c r="C135" s="132"/>
      <c r="D135" s="132"/>
      <c r="E135" s="132"/>
      <c r="F135" s="132"/>
      <c r="G135" s="132"/>
    </row>
    <row r="136" spans="2:7" x14ac:dyDescent="0.25">
      <c r="B136" s="132"/>
      <c r="C136" s="132"/>
      <c r="D136" s="132"/>
      <c r="E136" s="132"/>
      <c r="F136" s="132"/>
      <c r="G136" s="132"/>
    </row>
    <row r="137" spans="2:7" x14ac:dyDescent="0.25">
      <c r="B137" s="132"/>
      <c r="C137" s="132"/>
      <c r="D137" s="132"/>
      <c r="E137" s="132"/>
      <c r="F137" s="132"/>
      <c r="G137" s="132"/>
    </row>
    <row r="138" spans="2:7" x14ac:dyDescent="0.25">
      <c r="B138" s="132"/>
      <c r="C138" s="132"/>
      <c r="D138" s="132"/>
      <c r="E138" s="132"/>
      <c r="F138" s="132"/>
      <c r="G138" s="132"/>
    </row>
    <row r="139" spans="2:7" x14ac:dyDescent="0.25">
      <c r="B139" s="132"/>
      <c r="C139" s="132"/>
      <c r="D139" s="132"/>
      <c r="E139" s="132"/>
      <c r="F139" s="132"/>
      <c r="G139" s="132"/>
    </row>
    <row r="140" spans="2:7" x14ac:dyDescent="0.25">
      <c r="B140" s="132"/>
      <c r="C140" s="132"/>
      <c r="D140" s="132"/>
      <c r="E140" s="132"/>
      <c r="F140" s="132"/>
      <c r="G140" s="132"/>
    </row>
    <row r="141" spans="2:7" x14ac:dyDescent="0.25">
      <c r="B141" s="132"/>
      <c r="C141" s="132"/>
      <c r="D141" s="132"/>
      <c r="E141" s="132"/>
      <c r="F141" s="132"/>
      <c r="G141" s="132"/>
    </row>
    <row r="142" spans="2:7" x14ac:dyDescent="0.25">
      <c r="B142" s="132"/>
      <c r="C142" s="132"/>
      <c r="D142" s="132"/>
      <c r="E142" s="132"/>
      <c r="F142" s="132"/>
      <c r="G142" s="132"/>
    </row>
    <row r="143" spans="2:7" x14ac:dyDescent="0.25">
      <c r="B143" s="132"/>
      <c r="C143" s="132"/>
      <c r="D143" s="132"/>
      <c r="E143" s="132"/>
      <c r="F143" s="132"/>
      <c r="G143" s="132"/>
    </row>
    <row r="144" spans="2:7" x14ac:dyDescent="0.25">
      <c r="B144" s="132"/>
      <c r="C144" s="132"/>
      <c r="D144" s="132"/>
      <c r="E144" s="132"/>
      <c r="F144" s="132"/>
      <c r="G144" s="132"/>
    </row>
    <row r="145" spans="2:7" x14ac:dyDescent="0.25">
      <c r="B145" s="132"/>
      <c r="C145" s="132"/>
      <c r="D145" s="132"/>
      <c r="E145" s="132"/>
      <c r="F145" s="132"/>
      <c r="G145" s="132"/>
    </row>
    <row r="146" spans="2:7" x14ac:dyDescent="0.25">
      <c r="B146" s="132"/>
      <c r="C146" s="132"/>
      <c r="D146" s="132"/>
      <c r="E146" s="132"/>
      <c r="F146" s="132"/>
      <c r="G146" s="132"/>
    </row>
    <row r="147" spans="2:7" x14ac:dyDescent="0.25">
      <c r="B147" s="132"/>
      <c r="C147" s="132"/>
      <c r="D147" s="132"/>
      <c r="E147" s="132"/>
      <c r="F147" s="132"/>
      <c r="G147" s="132"/>
    </row>
    <row r="148" spans="2:7" x14ac:dyDescent="0.25">
      <c r="B148" s="132"/>
      <c r="C148" s="132"/>
      <c r="D148" s="132"/>
      <c r="E148" s="132"/>
      <c r="F148" s="132"/>
      <c r="G148" s="132"/>
    </row>
    <row r="149" spans="2:7" x14ac:dyDescent="0.25">
      <c r="B149" s="132"/>
      <c r="C149" s="132"/>
      <c r="D149" s="132"/>
      <c r="E149" s="132"/>
      <c r="F149" s="132"/>
      <c r="G149" s="132"/>
    </row>
    <row r="150" spans="2:7" x14ac:dyDescent="0.25">
      <c r="B150" s="132"/>
      <c r="C150" s="132"/>
      <c r="D150" s="132"/>
      <c r="E150" s="132"/>
      <c r="F150" s="132"/>
      <c r="G150" s="132"/>
    </row>
    <row r="151" spans="2:7" x14ac:dyDescent="0.25">
      <c r="B151" s="132"/>
      <c r="C151" s="132"/>
      <c r="D151" s="132"/>
      <c r="E151" s="132"/>
      <c r="F151" s="132"/>
      <c r="G151" s="132"/>
    </row>
    <row r="152" spans="2:7" x14ac:dyDescent="0.25">
      <c r="B152" s="132"/>
      <c r="C152" s="132"/>
      <c r="D152" s="132"/>
      <c r="E152" s="132"/>
      <c r="F152" s="132"/>
      <c r="G152" s="132"/>
    </row>
    <row r="153" spans="2:7" x14ac:dyDescent="0.25">
      <c r="B153" s="132"/>
      <c r="C153" s="132"/>
      <c r="D153" s="132"/>
      <c r="E153" s="132"/>
      <c r="F153" s="132"/>
      <c r="G153" s="132"/>
    </row>
    <row r="154" spans="2:7" x14ac:dyDescent="0.25">
      <c r="B154" s="132"/>
      <c r="C154" s="132"/>
      <c r="D154" s="132"/>
      <c r="E154" s="132"/>
      <c r="F154" s="132"/>
      <c r="G154" s="132"/>
    </row>
    <row r="155" spans="2:7" x14ac:dyDescent="0.25">
      <c r="B155" s="132"/>
      <c r="C155" s="132"/>
      <c r="D155" s="132"/>
      <c r="E155" s="132"/>
      <c r="F155" s="132"/>
      <c r="G155" s="132"/>
    </row>
    <row r="156" spans="2:7" x14ac:dyDescent="0.25">
      <c r="B156" s="132"/>
      <c r="C156" s="132"/>
      <c r="D156" s="132"/>
      <c r="E156" s="132"/>
      <c r="F156" s="132"/>
      <c r="G156" s="132"/>
    </row>
    <row r="157" spans="2:7" x14ac:dyDescent="0.25">
      <c r="B157" s="132"/>
      <c r="C157" s="132"/>
      <c r="D157" s="132"/>
      <c r="E157" s="132"/>
      <c r="F157" s="132"/>
      <c r="G157" s="132"/>
    </row>
    <row r="158" spans="2:7" x14ac:dyDescent="0.25">
      <c r="B158" s="132"/>
      <c r="C158" s="132"/>
      <c r="D158" s="132"/>
      <c r="E158" s="132"/>
      <c r="F158" s="132"/>
      <c r="G158" s="132"/>
    </row>
    <row r="159" spans="2:7" x14ac:dyDescent="0.25">
      <c r="B159" s="132"/>
      <c r="C159" s="132"/>
      <c r="D159" s="132"/>
      <c r="E159" s="132"/>
      <c r="F159" s="132"/>
      <c r="G159" s="132"/>
    </row>
    <row r="160" spans="2:7" x14ac:dyDescent="0.25">
      <c r="B160" s="132"/>
      <c r="C160" s="132"/>
      <c r="D160" s="132"/>
      <c r="E160" s="132"/>
      <c r="F160" s="132"/>
      <c r="G160" s="132"/>
    </row>
    <row r="161" spans="2:189" x14ac:dyDescent="0.25">
      <c r="B161" s="132"/>
      <c r="C161" s="132"/>
      <c r="D161" s="132"/>
      <c r="E161" s="132"/>
      <c r="F161" s="132"/>
      <c r="G161" s="132"/>
    </row>
    <row r="162" spans="2:189" x14ac:dyDescent="0.25">
      <c r="B162" s="132"/>
      <c r="C162" s="132"/>
      <c r="D162" s="132"/>
      <c r="E162" s="132"/>
      <c r="F162" s="132"/>
      <c r="G162" s="132"/>
    </row>
    <row r="163" spans="2:189" x14ac:dyDescent="0.25">
      <c r="B163" s="132"/>
      <c r="C163" s="132"/>
      <c r="D163" s="132"/>
      <c r="E163" s="132"/>
      <c r="F163" s="132"/>
      <c r="G163" s="132"/>
    </row>
    <row r="164" spans="2:189" x14ac:dyDescent="0.25">
      <c r="B164" s="132"/>
      <c r="C164" s="132"/>
      <c r="D164" s="132"/>
      <c r="E164" s="132"/>
      <c r="F164" s="132"/>
      <c r="G164" s="132"/>
    </row>
    <row r="165" spans="2:189" s="132" customFormat="1" x14ac:dyDescent="0.25"/>
    <row r="166" spans="2:189" s="132" customFormat="1" ht="26.25" x14ac:dyDescent="0.4">
      <c r="B166" s="325" t="s">
        <v>5629</v>
      </c>
      <c r="C166" s="326"/>
    </row>
    <row r="167" spans="2:189" s="132" customFormat="1" x14ac:dyDescent="0.25"/>
    <row r="168" spans="2:189" s="132" customFormat="1" x14ac:dyDescent="0.25">
      <c r="B168" s="210" t="s">
        <v>5601</v>
      </c>
    </row>
    <row r="169" spans="2:189" s="132" customFormat="1" x14ac:dyDescent="0.25">
      <c r="B169" s="225" t="s">
        <v>5615</v>
      </c>
    </row>
    <row r="170" spans="2:189" s="132" customFormat="1" x14ac:dyDescent="0.25">
      <c r="B170" s="209" t="s">
        <v>5616</v>
      </c>
    </row>
    <row r="171" spans="2:189" s="132" customFormat="1" x14ac:dyDescent="0.25"/>
    <row r="172" spans="2:189" s="132" customFormat="1" x14ac:dyDescent="0.25">
      <c r="B172" s="210" t="s">
        <v>5602</v>
      </c>
    </row>
    <row r="173" spans="2:189" s="132" customFormat="1" x14ac:dyDescent="0.25">
      <c r="B173" s="215" t="s">
        <v>6</v>
      </c>
      <c r="C173" s="150" t="s">
        <v>5513</v>
      </c>
    </row>
    <row r="174" spans="2:189" s="132" customFormat="1" x14ac:dyDescent="0.25">
      <c r="B174" s="215" t="s">
        <v>5603</v>
      </c>
      <c r="C174" s="150" t="s">
        <v>5613</v>
      </c>
    </row>
    <row r="175" spans="2:189" x14ac:dyDescent="0.25">
      <c r="B175" s="215" t="s">
        <v>9</v>
      </c>
      <c r="C175" s="150" t="s">
        <v>5604</v>
      </c>
      <c r="D175" s="132"/>
      <c r="E175" s="132"/>
      <c r="F175" s="132"/>
      <c r="G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row>
    <row r="176" spans="2:189" x14ac:dyDescent="0.25">
      <c r="B176" s="215" t="s">
        <v>7</v>
      </c>
      <c r="C176" s="150" t="s">
        <v>5614</v>
      </c>
      <c r="D176" s="132"/>
      <c r="E176" s="132"/>
      <c r="F176" s="132"/>
      <c r="G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row>
    <row r="177" spans="2:189" x14ac:dyDescent="0.25">
      <c r="B177" s="132"/>
      <c r="C177" s="132"/>
      <c r="D177" s="132"/>
      <c r="E177" s="132"/>
      <c r="F177" s="132"/>
      <c r="G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row>
    <row r="178" spans="2:189" x14ac:dyDescent="0.25">
      <c r="B178" s="228" t="s">
        <v>5617</v>
      </c>
      <c r="C178" s="229" t="s">
        <v>5623</v>
      </c>
      <c r="D178" s="229" t="s">
        <v>5603</v>
      </c>
      <c r="E178" s="230" t="s">
        <v>9</v>
      </c>
      <c r="F178" s="229" t="s">
        <v>7</v>
      </c>
      <c r="G178" s="229" t="s">
        <v>5622</v>
      </c>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row>
    <row r="179" spans="2:189" ht="15.75" x14ac:dyDescent="0.25">
      <c r="B179" s="231" t="s">
        <v>5557</v>
      </c>
      <c r="C179" s="226" t="s">
        <v>5513</v>
      </c>
      <c r="D179" s="226">
        <v>10</v>
      </c>
      <c r="E179" s="226" t="s">
        <v>5669</v>
      </c>
      <c r="F179" s="226" t="s">
        <v>5621</v>
      </c>
      <c r="G179" s="226">
        <v>1</v>
      </c>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row>
    <row r="180" spans="2:189" ht="15.75" x14ac:dyDescent="0.25">
      <c r="B180" s="232" t="s">
        <v>5548</v>
      </c>
      <c r="C180" s="227" t="s">
        <v>5513</v>
      </c>
      <c r="D180" s="227">
        <v>10</v>
      </c>
      <c r="E180" s="227" t="s">
        <v>5669</v>
      </c>
      <c r="F180" s="227" t="s">
        <v>5621</v>
      </c>
      <c r="G180" s="227">
        <v>1</v>
      </c>
    </row>
    <row r="181" spans="2:189" ht="15.75" x14ac:dyDescent="0.25">
      <c r="B181" s="231" t="s">
        <v>5547</v>
      </c>
      <c r="C181" s="226" t="s">
        <v>5513</v>
      </c>
      <c r="D181" s="226">
        <v>15</v>
      </c>
      <c r="E181" s="226" t="s">
        <v>5669</v>
      </c>
      <c r="F181" s="226" t="s">
        <v>5620</v>
      </c>
      <c r="G181" s="226">
        <v>3</v>
      </c>
    </row>
    <row r="182" spans="2:189" ht="15.75" x14ac:dyDescent="0.25">
      <c r="B182" s="232" t="s">
        <v>5555</v>
      </c>
      <c r="C182" s="227" t="s">
        <v>5513</v>
      </c>
      <c r="D182" s="227">
        <v>18</v>
      </c>
      <c r="E182" s="227" t="s">
        <v>5669</v>
      </c>
      <c r="F182" s="227" t="s">
        <v>5619</v>
      </c>
      <c r="G182" s="227">
        <v>1</v>
      </c>
    </row>
    <row r="183" spans="2:189" ht="15.75" x14ac:dyDescent="0.25">
      <c r="B183" s="231" t="s">
        <v>5556</v>
      </c>
      <c r="C183" s="226" t="s">
        <v>5513</v>
      </c>
      <c r="D183" s="226">
        <v>1</v>
      </c>
      <c r="E183" s="226" t="s">
        <v>5669</v>
      </c>
      <c r="F183" s="226" t="s">
        <v>5618</v>
      </c>
      <c r="G183" s="226">
        <v>2</v>
      </c>
    </row>
    <row r="184" spans="2:189" ht="15.75" x14ac:dyDescent="0.25">
      <c r="B184" s="232" t="s">
        <v>5549</v>
      </c>
      <c r="C184" s="227" t="s">
        <v>5513</v>
      </c>
      <c r="D184" s="227">
        <v>8</v>
      </c>
      <c r="E184" s="227" t="s">
        <v>5669</v>
      </c>
      <c r="F184" s="227" t="s">
        <v>5619</v>
      </c>
      <c r="G184" s="227">
        <v>2</v>
      </c>
    </row>
    <row r="185" spans="2:189" x14ac:dyDescent="0.25">
      <c r="B185" s="233" t="str">
        <f>CONCATENATE("Total : ",COUNTA(B179:B184)," comptes"," (sur un total de ",$K$60,")")</f>
        <v>Total : 6 comptes (sur un total de 205)</v>
      </c>
      <c r="C185" s="112"/>
      <c r="D185" s="132"/>
      <c r="E185" s="176"/>
      <c r="F185" s="132"/>
      <c r="G185" s="132"/>
    </row>
    <row r="186" spans="2:189" x14ac:dyDescent="0.25">
      <c r="B186" s="236">
        <f>6/198</f>
        <v>3.0303030303030304E-2</v>
      </c>
      <c r="C186" s="132"/>
      <c r="D186" s="132"/>
      <c r="E186" s="132"/>
      <c r="F186" s="132"/>
      <c r="G186" s="132"/>
    </row>
    <row r="187" spans="2:189" x14ac:dyDescent="0.25">
      <c r="B187" s="132"/>
      <c r="C187" s="132"/>
      <c r="D187" s="132"/>
      <c r="E187" s="132"/>
      <c r="F187" s="132"/>
      <c r="G187" s="132"/>
    </row>
    <row r="188" spans="2:189" x14ac:dyDescent="0.25">
      <c r="B188" s="132"/>
      <c r="C188" s="132"/>
      <c r="D188" s="176"/>
      <c r="E188" s="176"/>
      <c r="F188" s="132"/>
      <c r="G188" s="132"/>
    </row>
    <row r="189" spans="2:189" s="132" customFormat="1" x14ac:dyDescent="0.25">
      <c r="B189" s="210" t="s">
        <v>5624</v>
      </c>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row>
    <row r="190" spans="2:189" s="132" customFormat="1" x14ac:dyDescent="0.25">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row>
    <row r="191" spans="2:189" s="132" customFormat="1" x14ac:dyDescent="0.25">
      <c r="B191" s="210" t="s">
        <v>5602</v>
      </c>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row>
    <row r="192" spans="2:189" s="132" customFormat="1" x14ac:dyDescent="0.25">
      <c r="B192" s="215" t="s">
        <v>6</v>
      </c>
      <c r="C192" s="150" t="s">
        <v>5513</v>
      </c>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row>
    <row r="193" spans="2:189" s="132" customFormat="1" x14ac:dyDescent="0.25">
      <c r="B193" s="215" t="s">
        <v>5603</v>
      </c>
      <c r="C193" s="150" t="s">
        <v>5613</v>
      </c>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row>
    <row r="194" spans="2:189" s="132" customFormat="1" x14ac:dyDescent="0.25">
      <c r="B194" s="215" t="s">
        <v>9</v>
      </c>
      <c r="C194" s="150" t="s">
        <v>5628</v>
      </c>
    </row>
    <row r="195" spans="2:189" s="132" customFormat="1" x14ac:dyDescent="0.25">
      <c r="B195" s="215" t="s">
        <v>7</v>
      </c>
      <c r="C195" s="150" t="s">
        <v>5614</v>
      </c>
    </row>
    <row r="196" spans="2:189" s="132" customFormat="1" x14ac:dyDescent="0.25"/>
    <row r="197" spans="2:189" s="132" customFormat="1" x14ac:dyDescent="0.25">
      <c r="B197" s="228" t="s">
        <v>5617</v>
      </c>
      <c r="C197" s="229" t="s">
        <v>5623</v>
      </c>
      <c r="D197" s="229" t="s">
        <v>5603</v>
      </c>
      <c r="E197" s="230" t="s">
        <v>9</v>
      </c>
      <c r="F197" s="229" t="s">
        <v>7</v>
      </c>
      <c r="G197" s="229" t="s">
        <v>5622</v>
      </c>
    </row>
    <row r="198" spans="2:189" s="132" customFormat="1" ht="15.75" x14ac:dyDescent="0.25">
      <c r="B198" s="234" t="s">
        <v>6887</v>
      </c>
      <c r="C198" s="226" t="s">
        <v>5513</v>
      </c>
      <c r="D198" s="226">
        <v>2</v>
      </c>
      <c r="E198" s="226" t="s">
        <v>40</v>
      </c>
      <c r="F198" s="226">
        <v>2018</v>
      </c>
      <c r="G198" s="226">
        <v>1</v>
      </c>
    </row>
    <row r="199" spans="2:189" s="132" customFormat="1" ht="15.75" x14ac:dyDescent="0.25">
      <c r="B199" s="235" t="s">
        <v>6887</v>
      </c>
      <c r="C199" s="227" t="s">
        <v>5513</v>
      </c>
      <c r="D199" s="227">
        <v>0</v>
      </c>
      <c r="E199" s="227" t="s">
        <v>40</v>
      </c>
      <c r="F199" s="227">
        <v>2018</v>
      </c>
      <c r="G199" s="227">
        <v>1</v>
      </c>
    </row>
    <row r="200" spans="2:189" s="132" customFormat="1" ht="15.75" x14ac:dyDescent="0.25">
      <c r="B200" s="234" t="s">
        <v>6887</v>
      </c>
      <c r="C200" s="226" t="s">
        <v>5513</v>
      </c>
      <c r="D200" s="226">
        <v>5</v>
      </c>
      <c r="E200" s="226" t="s">
        <v>40</v>
      </c>
      <c r="F200" s="226">
        <v>2018</v>
      </c>
      <c r="G200" s="226">
        <v>2</v>
      </c>
    </row>
    <row r="201" spans="2:189" s="132" customFormat="1" ht="15.75" x14ac:dyDescent="0.25">
      <c r="B201" s="235" t="s">
        <v>6887</v>
      </c>
      <c r="C201" s="227" t="s">
        <v>5513</v>
      </c>
      <c r="D201" s="227">
        <v>5</v>
      </c>
      <c r="E201" s="227" t="s">
        <v>40</v>
      </c>
      <c r="F201" s="227">
        <v>2018</v>
      </c>
      <c r="G201" s="227">
        <v>1</v>
      </c>
    </row>
    <row r="202" spans="2:189" s="132" customFormat="1" ht="15.75" x14ac:dyDescent="0.25">
      <c r="B202" s="234" t="s">
        <v>6887</v>
      </c>
      <c r="C202" s="226" t="s">
        <v>5513</v>
      </c>
      <c r="D202" s="226">
        <v>5</v>
      </c>
      <c r="E202" s="226" t="s">
        <v>40</v>
      </c>
      <c r="F202" s="226">
        <v>2019</v>
      </c>
      <c r="G202" s="226">
        <v>1</v>
      </c>
    </row>
    <row r="203" spans="2:189" s="132" customFormat="1" ht="15.75" x14ac:dyDescent="0.25">
      <c r="B203" s="235" t="s">
        <v>6887</v>
      </c>
      <c r="C203" s="227" t="s">
        <v>5513</v>
      </c>
      <c r="D203" s="227">
        <v>2</v>
      </c>
      <c r="E203" s="227" t="s">
        <v>40</v>
      </c>
      <c r="F203" s="227">
        <v>2018</v>
      </c>
      <c r="G203" s="227">
        <v>1</v>
      </c>
    </row>
    <row r="204" spans="2:189" s="132" customFormat="1" ht="15.75" x14ac:dyDescent="0.25">
      <c r="B204" s="234" t="s">
        <v>6887</v>
      </c>
      <c r="C204" s="226" t="s">
        <v>5513</v>
      </c>
      <c r="D204" s="226">
        <v>4</v>
      </c>
      <c r="E204" s="226" t="s">
        <v>40</v>
      </c>
      <c r="F204" s="226">
        <v>2018</v>
      </c>
      <c r="G204" s="226">
        <v>1</v>
      </c>
    </row>
    <row r="205" spans="2:189" s="132" customFormat="1" ht="15.75" x14ac:dyDescent="0.25">
      <c r="B205" s="235" t="s">
        <v>6887</v>
      </c>
      <c r="C205" s="227" t="s">
        <v>5513</v>
      </c>
      <c r="D205" s="227">
        <v>7</v>
      </c>
      <c r="E205" s="227" t="s">
        <v>40</v>
      </c>
      <c r="F205" s="227">
        <v>2018</v>
      </c>
      <c r="G205" s="227">
        <v>1</v>
      </c>
    </row>
    <row r="206" spans="2:189" s="132" customFormat="1" ht="15.75" x14ac:dyDescent="0.25">
      <c r="B206" s="234" t="s">
        <v>6887</v>
      </c>
      <c r="C206" s="226" t="s">
        <v>5513</v>
      </c>
      <c r="D206" s="226">
        <v>20</v>
      </c>
      <c r="E206" s="226" t="s">
        <v>40</v>
      </c>
      <c r="F206" s="226">
        <v>2018</v>
      </c>
      <c r="G206" s="226">
        <v>3</v>
      </c>
    </row>
    <row r="207" spans="2:189" s="132" customFormat="1" ht="15.75" x14ac:dyDescent="0.25">
      <c r="B207" s="235" t="s">
        <v>6887</v>
      </c>
      <c r="C207" s="227" t="s">
        <v>5513</v>
      </c>
      <c r="D207" s="227">
        <v>8</v>
      </c>
      <c r="E207" s="227" t="s">
        <v>40</v>
      </c>
      <c r="F207" s="227">
        <v>2018</v>
      </c>
      <c r="G207" s="227">
        <v>1</v>
      </c>
    </row>
    <row r="208" spans="2:189" s="132" customFormat="1" ht="15.75" x14ac:dyDescent="0.25">
      <c r="B208" s="234" t="s">
        <v>6887</v>
      </c>
      <c r="C208" s="226" t="s">
        <v>5513</v>
      </c>
      <c r="D208" s="226">
        <v>3</v>
      </c>
      <c r="E208" s="226" t="s">
        <v>40</v>
      </c>
      <c r="F208" s="226">
        <v>2018</v>
      </c>
      <c r="G208" s="226">
        <v>3</v>
      </c>
    </row>
    <row r="209" spans="2:7" s="132" customFormat="1" ht="15.75" x14ac:dyDescent="0.25">
      <c r="B209" s="235" t="s">
        <v>6887</v>
      </c>
      <c r="C209" s="227" t="s">
        <v>5513</v>
      </c>
      <c r="D209" s="227">
        <v>5</v>
      </c>
      <c r="E209" s="227" t="s">
        <v>40</v>
      </c>
      <c r="F209" s="227">
        <v>2018</v>
      </c>
      <c r="G209" s="227">
        <v>1</v>
      </c>
    </row>
    <row r="210" spans="2:7" s="132" customFormat="1" ht="15.75" x14ac:dyDescent="0.25">
      <c r="B210" s="234" t="s">
        <v>6887</v>
      </c>
      <c r="C210" s="226" t="s">
        <v>5513</v>
      </c>
      <c r="D210" s="226">
        <v>3</v>
      </c>
      <c r="E210" s="226" t="s">
        <v>40</v>
      </c>
      <c r="F210" s="226">
        <v>2018</v>
      </c>
      <c r="G210" s="226">
        <v>3</v>
      </c>
    </row>
    <row r="211" spans="2:7" s="132" customFormat="1" ht="15.75" x14ac:dyDescent="0.25">
      <c r="B211" s="235" t="s">
        <v>6887</v>
      </c>
      <c r="C211" s="227" t="s">
        <v>5513</v>
      </c>
      <c r="D211" s="227">
        <v>6</v>
      </c>
      <c r="E211" s="227" t="s">
        <v>40</v>
      </c>
      <c r="F211" s="227">
        <v>2018</v>
      </c>
      <c r="G211" s="227">
        <v>1</v>
      </c>
    </row>
    <row r="212" spans="2:7" s="132" customFormat="1" ht="15.75" x14ac:dyDescent="0.25">
      <c r="B212" s="234" t="s">
        <v>6887</v>
      </c>
      <c r="C212" s="226" t="s">
        <v>5513</v>
      </c>
      <c r="D212" s="226">
        <v>3</v>
      </c>
      <c r="E212" s="226" t="s">
        <v>40</v>
      </c>
      <c r="F212" s="226">
        <v>2018</v>
      </c>
      <c r="G212" s="226">
        <v>2</v>
      </c>
    </row>
    <row r="213" spans="2:7" s="132" customFormat="1" ht="15.75" x14ac:dyDescent="0.25">
      <c r="B213" s="235" t="s">
        <v>6887</v>
      </c>
      <c r="C213" s="227" t="s">
        <v>5513</v>
      </c>
      <c r="D213" s="227">
        <v>0</v>
      </c>
      <c r="E213" s="227" t="s">
        <v>40</v>
      </c>
      <c r="F213" s="227">
        <v>2018</v>
      </c>
      <c r="G213" s="227">
        <v>1</v>
      </c>
    </row>
    <row r="214" spans="2:7" s="132" customFormat="1" ht="15.75" x14ac:dyDescent="0.25">
      <c r="B214" s="234" t="s">
        <v>6887</v>
      </c>
      <c r="C214" s="226" t="s">
        <v>5513</v>
      </c>
      <c r="D214" s="226">
        <v>3</v>
      </c>
      <c r="E214" s="226" t="s">
        <v>40</v>
      </c>
      <c r="F214" s="226">
        <v>2018</v>
      </c>
      <c r="G214" s="226">
        <v>1</v>
      </c>
    </row>
    <row r="215" spans="2:7" s="132" customFormat="1" ht="15.75" x14ac:dyDescent="0.25">
      <c r="B215" s="235" t="s">
        <v>6887</v>
      </c>
      <c r="C215" s="227" t="s">
        <v>5513</v>
      </c>
      <c r="D215" s="227">
        <v>13</v>
      </c>
      <c r="E215" s="227" t="s">
        <v>40</v>
      </c>
      <c r="F215" s="227">
        <v>2018</v>
      </c>
      <c r="G215" s="227">
        <v>2</v>
      </c>
    </row>
    <row r="216" spans="2:7" s="132" customFormat="1" ht="15.75" x14ac:dyDescent="0.25">
      <c r="B216" s="234" t="s">
        <v>6887</v>
      </c>
      <c r="C216" s="226" t="s">
        <v>5513</v>
      </c>
      <c r="D216" s="226">
        <v>3</v>
      </c>
      <c r="E216" s="226" t="s">
        <v>40</v>
      </c>
      <c r="F216" s="226">
        <v>2018</v>
      </c>
      <c r="G216" s="226">
        <v>1</v>
      </c>
    </row>
    <row r="217" spans="2:7" s="132" customFormat="1" ht="15.75" x14ac:dyDescent="0.25">
      <c r="B217" s="235" t="s">
        <v>6887</v>
      </c>
      <c r="C217" s="227" t="s">
        <v>5513</v>
      </c>
      <c r="D217" s="227">
        <v>10</v>
      </c>
      <c r="E217" s="227" t="s">
        <v>40</v>
      </c>
      <c r="F217" s="227">
        <v>2018</v>
      </c>
      <c r="G217" s="227">
        <v>1</v>
      </c>
    </row>
    <row r="218" spans="2:7" s="132" customFormat="1" ht="15.75" x14ac:dyDescent="0.25">
      <c r="B218" s="234" t="s">
        <v>6887</v>
      </c>
      <c r="C218" s="226" t="s">
        <v>5513</v>
      </c>
      <c r="D218" s="226">
        <v>14</v>
      </c>
      <c r="E218" s="226" t="s">
        <v>40</v>
      </c>
      <c r="F218" s="226">
        <v>2018</v>
      </c>
      <c r="G218" s="226">
        <v>2</v>
      </c>
    </row>
    <row r="219" spans="2:7" s="132" customFormat="1" ht="15.75" x14ac:dyDescent="0.25">
      <c r="B219" s="235" t="s">
        <v>6887</v>
      </c>
      <c r="C219" s="227" t="s">
        <v>5513</v>
      </c>
      <c r="D219" s="227">
        <v>5</v>
      </c>
      <c r="E219" s="227" t="s">
        <v>40</v>
      </c>
      <c r="F219" s="227">
        <v>2018</v>
      </c>
      <c r="G219" s="227">
        <v>1</v>
      </c>
    </row>
    <row r="220" spans="2:7" s="132" customFormat="1" ht="15.75" x14ac:dyDescent="0.25">
      <c r="B220" s="234" t="s">
        <v>6887</v>
      </c>
      <c r="C220" s="226" t="s">
        <v>5513</v>
      </c>
      <c r="D220" s="226">
        <v>20</v>
      </c>
      <c r="E220" s="226" t="s">
        <v>40</v>
      </c>
      <c r="F220" s="226">
        <v>2018</v>
      </c>
      <c r="G220" s="226">
        <v>4</v>
      </c>
    </row>
    <row r="221" spans="2:7" s="132" customFormat="1" ht="15.75" x14ac:dyDescent="0.25">
      <c r="B221" s="235" t="s">
        <v>6887</v>
      </c>
      <c r="C221" s="227" t="s">
        <v>5513</v>
      </c>
      <c r="D221" s="227">
        <v>1</v>
      </c>
      <c r="E221" s="227" t="s">
        <v>40</v>
      </c>
      <c r="F221" s="227">
        <v>2018</v>
      </c>
      <c r="G221" s="227">
        <v>1</v>
      </c>
    </row>
    <row r="222" spans="2:7" s="132" customFormat="1" ht="15.75" x14ac:dyDescent="0.25">
      <c r="B222" s="234" t="s">
        <v>6887</v>
      </c>
      <c r="C222" s="226" t="s">
        <v>5513</v>
      </c>
      <c r="D222" s="226">
        <v>19</v>
      </c>
      <c r="E222" s="226" t="s">
        <v>40</v>
      </c>
      <c r="F222" s="226">
        <v>2018</v>
      </c>
      <c r="G222" s="226">
        <v>2</v>
      </c>
    </row>
    <row r="223" spans="2:7" s="132" customFormat="1" ht="15.75" x14ac:dyDescent="0.25">
      <c r="B223" s="235" t="s">
        <v>6887</v>
      </c>
      <c r="C223" s="227" t="s">
        <v>5513</v>
      </c>
      <c r="D223" s="227">
        <v>10</v>
      </c>
      <c r="E223" s="227" t="s">
        <v>40</v>
      </c>
      <c r="F223" s="227">
        <v>2018</v>
      </c>
      <c r="G223" s="227">
        <v>2</v>
      </c>
    </row>
    <row r="224" spans="2:7" s="132" customFormat="1" ht="15.75" x14ac:dyDescent="0.25">
      <c r="B224" s="234" t="s">
        <v>6887</v>
      </c>
      <c r="C224" s="226" t="s">
        <v>5513</v>
      </c>
      <c r="D224" s="226">
        <v>21</v>
      </c>
      <c r="E224" s="226" t="s">
        <v>40</v>
      </c>
      <c r="F224" s="226">
        <v>2019</v>
      </c>
      <c r="G224" s="226">
        <v>1</v>
      </c>
    </row>
    <row r="225" spans="2:7" s="132" customFormat="1" ht="15.75" x14ac:dyDescent="0.25">
      <c r="B225" s="235" t="s">
        <v>6887</v>
      </c>
      <c r="C225" s="227" t="s">
        <v>5513</v>
      </c>
      <c r="D225" s="227">
        <v>6</v>
      </c>
      <c r="E225" s="227" t="s">
        <v>40</v>
      </c>
      <c r="F225" s="227">
        <v>2018</v>
      </c>
      <c r="G225" s="227">
        <v>1</v>
      </c>
    </row>
    <row r="226" spans="2:7" s="132" customFormat="1" ht="15.75" x14ac:dyDescent="0.25">
      <c r="B226" s="234" t="s">
        <v>6887</v>
      </c>
      <c r="C226" s="226" t="s">
        <v>5513</v>
      </c>
      <c r="D226" s="226">
        <v>3</v>
      </c>
      <c r="E226" s="226" t="s">
        <v>40</v>
      </c>
      <c r="F226" s="226">
        <v>2018</v>
      </c>
      <c r="G226" s="226">
        <v>1</v>
      </c>
    </row>
    <row r="227" spans="2:7" s="132" customFormat="1" ht="15.75" x14ac:dyDescent="0.25">
      <c r="B227" s="235" t="s">
        <v>6887</v>
      </c>
      <c r="C227" s="227" t="s">
        <v>5513</v>
      </c>
      <c r="D227" s="227">
        <v>7</v>
      </c>
      <c r="E227" s="227" t="s">
        <v>40</v>
      </c>
      <c r="F227" s="227">
        <v>2018</v>
      </c>
      <c r="G227" s="227">
        <v>1</v>
      </c>
    </row>
    <row r="228" spans="2:7" s="132" customFormat="1" ht="15.75" x14ac:dyDescent="0.25">
      <c r="B228" s="234" t="s">
        <v>6887</v>
      </c>
      <c r="C228" s="226" t="s">
        <v>5513</v>
      </c>
      <c r="D228" s="226">
        <v>4</v>
      </c>
      <c r="E228" s="226" t="s">
        <v>40</v>
      </c>
      <c r="F228" s="226">
        <v>2018</v>
      </c>
      <c r="G228" s="226">
        <v>1</v>
      </c>
    </row>
    <row r="229" spans="2:7" s="132" customFormat="1" ht="15.75" x14ac:dyDescent="0.25">
      <c r="B229" s="235" t="s">
        <v>6887</v>
      </c>
      <c r="C229" s="227" t="s">
        <v>5513</v>
      </c>
      <c r="D229" s="227">
        <v>2</v>
      </c>
      <c r="E229" s="227" t="s">
        <v>40</v>
      </c>
      <c r="F229" s="227">
        <v>2018</v>
      </c>
      <c r="G229" s="227">
        <v>1</v>
      </c>
    </row>
    <row r="230" spans="2:7" s="132" customFormat="1" ht="15.75" x14ac:dyDescent="0.25">
      <c r="B230" s="234" t="s">
        <v>6887</v>
      </c>
      <c r="C230" s="226" t="s">
        <v>5513</v>
      </c>
      <c r="D230" s="226">
        <v>3</v>
      </c>
      <c r="E230" s="226" t="s">
        <v>40</v>
      </c>
      <c r="F230" s="226">
        <v>2018</v>
      </c>
      <c r="G230" s="226">
        <v>1</v>
      </c>
    </row>
    <row r="231" spans="2:7" s="132" customFormat="1" ht="15.75" x14ac:dyDescent="0.25">
      <c r="B231" s="235" t="s">
        <v>6887</v>
      </c>
      <c r="C231" s="227" t="s">
        <v>5513</v>
      </c>
      <c r="D231" s="227">
        <v>0</v>
      </c>
      <c r="E231" s="227" t="s">
        <v>40</v>
      </c>
      <c r="F231" s="227">
        <v>2018</v>
      </c>
      <c r="G231" s="227">
        <v>1</v>
      </c>
    </row>
    <row r="232" spans="2:7" s="132" customFormat="1" ht="15.75" x14ac:dyDescent="0.25">
      <c r="B232" s="234" t="s">
        <v>6887</v>
      </c>
      <c r="C232" s="226" t="s">
        <v>5513</v>
      </c>
      <c r="D232" s="226">
        <v>2</v>
      </c>
      <c r="E232" s="226" t="s">
        <v>40</v>
      </c>
      <c r="F232" s="226">
        <v>2018</v>
      </c>
      <c r="G232" s="226">
        <v>1</v>
      </c>
    </row>
    <row r="233" spans="2:7" s="132" customFormat="1" ht="15.75" x14ac:dyDescent="0.25">
      <c r="B233" s="235" t="s">
        <v>6887</v>
      </c>
      <c r="C233" s="227" t="s">
        <v>5513</v>
      </c>
      <c r="D233" s="227">
        <v>17</v>
      </c>
      <c r="E233" s="227" t="s">
        <v>40</v>
      </c>
      <c r="F233" s="227">
        <v>2018</v>
      </c>
      <c r="G233" s="227">
        <v>1</v>
      </c>
    </row>
    <row r="234" spans="2:7" s="132" customFormat="1" ht="15.75" x14ac:dyDescent="0.25">
      <c r="B234" s="234" t="s">
        <v>6887</v>
      </c>
      <c r="C234" s="226" t="s">
        <v>5513</v>
      </c>
      <c r="D234" s="226">
        <v>6</v>
      </c>
      <c r="E234" s="226" t="s">
        <v>40</v>
      </c>
      <c r="F234" s="226">
        <v>2018</v>
      </c>
      <c r="G234" s="226">
        <v>1</v>
      </c>
    </row>
    <row r="235" spans="2:7" s="132" customFormat="1" ht="15.75" x14ac:dyDescent="0.25">
      <c r="B235" s="235" t="s">
        <v>6887</v>
      </c>
      <c r="C235" s="227" t="s">
        <v>5513</v>
      </c>
      <c r="D235" s="227">
        <v>1</v>
      </c>
      <c r="E235" s="227" t="s">
        <v>40</v>
      </c>
      <c r="F235" s="227">
        <v>2018</v>
      </c>
      <c r="G235" s="227">
        <v>1</v>
      </c>
    </row>
    <row r="236" spans="2:7" s="132" customFormat="1" ht="15.75" x14ac:dyDescent="0.25">
      <c r="B236" s="234" t="s">
        <v>6887</v>
      </c>
      <c r="C236" s="226" t="s">
        <v>5513</v>
      </c>
      <c r="D236" s="226">
        <v>11</v>
      </c>
      <c r="E236" s="226" t="s">
        <v>40</v>
      </c>
      <c r="F236" s="226">
        <v>2018</v>
      </c>
      <c r="G236" s="226">
        <v>1</v>
      </c>
    </row>
    <row r="237" spans="2:7" s="132" customFormat="1" ht="15.75" x14ac:dyDescent="0.25">
      <c r="B237" s="235" t="s">
        <v>6887</v>
      </c>
      <c r="C237" s="227" t="s">
        <v>5513</v>
      </c>
      <c r="D237" s="227">
        <v>10</v>
      </c>
      <c r="E237" s="227" t="s">
        <v>40</v>
      </c>
      <c r="F237" s="227">
        <v>2018</v>
      </c>
      <c r="G237" s="227">
        <v>1</v>
      </c>
    </row>
    <row r="238" spans="2:7" s="132" customFormat="1" ht="15.75" x14ac:dyDescent="0.25">
      <c r="B238" s="234" t="s">
        <v>6887</v>
      </c>
      <c r="C238" s="226" t="s">
        <v>5513</v>
      </c>
      <c r="D238" s="226">
        <v>0</v>
      </c>
      <c r="E238" s="226" t="s">
        <v>40</v>
      </c>
      <c r="F238" s="226">
        <v>2018</v>
      </c>
      <c r="G238" s="226">
        <v>1</v>
      </c>
    </row>
    <row r="239" spans="2:7" s="132" customFormat="1" ht="15.75" x14ac:dyDescent="0.25">
      <c r="B239" s="235" t="s">
        <v>6887</v>
      </c>
      <c r="C239" s="227" t="s">
        <v>5513</v>
      </c>
      <c r="D239" s="227">
        <v>16</v>
      </c>
      <c r="E239" s="227" t="s">
        <v>40</v>
      </c>
      <c r="F239" s="227">
        <v>2018</v>
      </c>
      <c r="G239" s="227">
        <v>1</v>
      </c>
    </row>
    <row r="240" spans="2:7" s="132" customFormat="1" x14ac:dyDescent="0.25">
      <c r="B240" s="233" t="str">
        <f>CONCATENATE("Total : ",COUNTA(B198:B239)," comptes"," (sur un total de ",$L$60,")")</f>
        <v>Total : 42 comptes (sur un total de 459)</v>
      </c>
    </row>
    <row r="241" spans="2:7" s="132" customFormat="1" x14ac:dyDescent="0.25">
      <c r="B241" s="236">
        <f>42/465</f>
        <v>9.0322580645161285E-2</v>
      </c>
    </row>
    <row r="242" spans="2:7" s="132" customFormat="1" x14ac:dyDescent="0.25"/>
    <row r="243" spans="2:7" s="132" customFormat="1" x14ac:dyDescent="0.25"/>
    <row r="244" spans="2:7" s="132" customFormat="1" x14ac:dyDescent="0.25">
      <c r="B244" s="210" t="s">
        <v>5627</v>
      </c>
    </row>
    <row r="245" spans="2:7" s="132" customFormat="1" x14ac:dyDescent="0.25"/>
    <row r="246" spans="2:7" s="132" customFormat="1" x14ac:dyDescent="0.25">
      <c r="B246" s="210" t="s">
        <v>5602</v>
      </c>
    </row>
    <row r="247" spans="2:7" s="132" customFormat="1" x14ac:dyDescent="0.25">
      <c r="B247" s="215" t="s">
        <v>6</v>
      </c>
      <c r="C247" s="150" t="s">
        <v>5513</v>
      </c>
    </row>
    <row r="248" spans="2:7" s="132" customFormat="1" x14ac:dyDescent="0.25">
      <c r="B248" s="215" t="s">
        <v>5603</v>
      </c>
      <c r="C248" s="150" t="s">
        <v>5613</v>
      </c>
    </row>
    <row r="249" spans="2:7" s="132" customFormat="1" x14ac:dyDescent="0.25">
      <c r="B249" s="215" t="s">
        <v>9</v>
      </c>
      <c r="C249" s="150" t="s">
        <v>1102</v>
      </c>
    </row>
    <row r="250" spans="2:7" s="132" customFormat="1" x14ac:dyDescent="0.25">
      <c r="B250" s="215" t="s">
        <v>7</v>
      </c>
      <c r="C250" s="150" t="s">
        <v>5614</v>
      </c>
    </row>
    <row r="251" spans="2:7" s="132" customFormat="1" x14ac:dyDescent="0.25"/>
    <row r="252" spans="2:7" s="132" customFormat="1" x14ac:dyDescent="0.25">
      <c r="B252" s="228" t="s">
        <v>5617</v>
      </c>
      <c r="C252" s="229" t="s">
        <v>5623</v>
      </c>
      <c r="D252" s="229" t="s">
        <v>5603</v>
      </c>
      <c r="E252" s="230" t="s">
        <v>9</v>
      </c>
      <c r="F252" s="229" t="s">
        <v>7</v>
      </c>
      <c r="G252" s="229" t="s">
        <v>5622</v>
      </c>
    </row>
    <row r="253" spans="2:7" s="132" customFormat="1" ht="15.75" x14ac:dyDescent="0.25">
      <c r="B253" s="234" t="s">
        <v>5554</v>
      </c>
      <c r="C253" s="226" t="s">
        <v>5513</v>
      </c>
      <c r="D253" s="226">
        <v>2</v>
      </c>
      <c r="E253" s="226" t="s">
        <v>68</v>
      </c>
      <c r="F253" s="226">
        <v>2018</v>
      </c>
      <c r="G253" s="226">
        <v>1</v>
      </c>
    </row>
    <row r="254" spans="2:7" s="132" customFormat="1" ht="15.75" x14ac:dyDescent="0.25">
      <c r="B254" s="235" t="s">
        <v>5551</v>
      </c>
      <c r="C254" s="227" t="s">
        <v>5513</v>
      </c>
      <c r="D254" s="227">
        <v>19</v>
      </c>
      <c r="E254" s="227" t="s">
        <v>68</v>
      </c>
      <c r="F254" s="227">
        <v>2018</v>
      </c>
      <c r="G254" s="227">
        <v>1</v>
      </c>
    </row>
    <row r="255" spans="2:7" s="132" customFormat="1" x14ac:dyDescent="0.25">
      <c r="B255" s="233" t="str">
        <f>CONCATENATE("Total : ",COUNTA(B253:B254)," comptes"," (sur un total de ",$M$60,")")</f>
        <v>Total : 2 comptes (sur un total de 47)</v>
      </c>
    </row>
    <row r="256" spans="2:7" s="132" customFormat="1" x14ac:dyDescent="0.25">
      <c r="B256" s="236">
        <f>2/46</f>
        <v>4.3478260869565216E-2</v>
      </c>
    </row>
    <row r="257" spans="2:14" s="132" customFormat="1" x14ac:dyDescent="0.25"/>
    <row r="258" spans="2:14" s="132" customFormat="1" x14ac:dyDescent="0.25"/>
    <row r="259" spans="2:14" s="132" customFormat="1" x14ac:dyDescent="0.25"/>
    <row r="260" spans="2:14" s="132" customFormat="1" x14ac:dyDescent="0.25"/>
    <row r="261" spans="2:14" s="132" customFormat="1" ht="26.25" x14ac:dyDescent="0.4">
      <c r="B261" s="216" t="s">
        <v>5645</v>
      </c>
      <c r="C261" s="216"/>
    </row>
    <row r="262" spans="2:14" s="132" customFormat="1" x14ac:dyDescent="0.25">
      <c r="B262" s="111" t="s">
        <v>5655</v>
      </c>
    </row>
    <row r="263" spans="2:14" s="132" customFormat="1" x14ac:dyDescent="0.25"/>
    <row r="264" spans="2:14" s="132" customFormat="1" x14ac:dyDescent="0.25"/>
    <row r="265" spans="2:14" s="132" customFormat="1" x14ac:dyDescent="0.25">
      <c r="J265" s="156" t="s">
        <v>5526</v>
      </c>
    </row>
    <row r="266" spans="2:14" s="132" customFormat="1" x14ac:dyDescent="0.25">
      <c r="C266" s="328" t="s">
        <v>15</v>
      </c>
      <c r="D266" s="328" t="s">
        <v>5535</v>
      </c>
      <c r="E266" s="328" t="s">
        <v>5536</v>
      </c>
      <c r="F266" s="330" t="s">
        <v>5777</v>
      </c>
      <c r="J266" s="132" t="s">
        <v>5774</v>
      </c>
      <c r="K266" s="121">
        <f>COUNTIFS('Données Envoyé Spécial'!$M$5:$M$1000,"*Critique*",'Données Envoyé Spécial'!$R$5:$R$1000,"&lt;=1")</f>
        <v>206</v>
      </c>
      <c r="L266" s="121">
        <f>COUNTIFS('Données Envoyé Spécial'!$M$5:$M$1000,"Soutien*",'Données Envoyé Spécial'!$R$5:$R$1000,"&lt;=1")</f>
        <v>460</v>
      </c>
      <c r="M266" s="121">
        <f>COUNTIFS('Données Envoyé Spécial'!$M$5:$M$1000,"*Neutre*",'Données Envoyé Spécial'!$R$5:$R$1000,"&lt;=1")</f>
        <v>48</v>
      </c>
      <c r="N266" s="132">
        <f>SUM(K266:M266)</f>
        <v>714</v>
      </c>
    </row>
    <row r="267" spans="2:14" s="132" customFormat="1" x14ac:dyDescent="0.25">
      <c r="B267" s="132" t="s">
        <v>5775</v>
      </c>
      <c r="C267" s="329">
        <f>K267/K266</f>
        <v>0.28640776699029125</v>
      </c>
      <c r="D267" s="329">
        <f t="shared" ref="D267:F267" si="18">L267/L266</f>
        <v>6.7391304347826086E-2</v>
      </c>
      <c r="E267" s="329">
        <f t="shared" si="18"/>
        <v>0.125</v>
      </c>
      <c r="F267" s="331">
        <f t="shared" si="18"/>
        <v>0.13445378151260504</v>
      </c>
      <c r="J267" s="132" t="s">
        <v>5775</v>
      </c>
      <c r="K267" s="121">
        <f>COUNTIFS('Données Envoyé Spécial'!$H$5:$H$1000,"&lt;&gt;",'Données Envoyé Spécial'!$M$5:$M$1000,"*Critique*",'Données Envoyé Spécial'!$R$5:$R$1000,"&lt;=1")</f>
        <v>59</v>
      </c>
      <c r="L267" s="121">
        <f>COUNTIFS('Données Envoyé Spécial'!$H$5:$H$1000,"&lt;&gt;",'Données Envoyé Spécial'!$M$5:$M$1000,"Soutien*",'Données Envoyé Spécial'!$R$5:$R$1000,"&lt;=1")</f>
        <v>31</v>
      </c>
      <c r="M267" s="121">
        <f>COUNTIFS('Données Envoyé Spécial'!$H$5:$H$1000,"&lt;&gt;",'Données Envoyé Spécial'!$M$5:$M$1000,"*Neutre*",'Données Envoyé Spécial'!$R$5:$R$1000,"&lt;=1")</f>
        <v>6</v>
      </c>
      <c r="N267" s="132">
        <f>SUM(K267:M267)</f>
        <v>96</v>
      </c>
    </row>
    <row r="268" spans="2:14" s="132" customFormat="1" x14ac:dyDescent="0.25">
      <c r="B268" s="132" t="s">
        <v>5776</v>
      </c>
      <c r="C268" s="329">
        <f>1-C267</f>
        <v>0.71359223300970875</v>
      </c>
      <c r="D268" s="329">
        <f>1-D267</f>
        <v>0.93260869565217397</v>
      </c>
      <c r="E268" s="329">
        <f>1-E267</f>
        <v>0.875</v>
      </c>
      <c r="F268" s="331">
        <f>1-F267</f>
        <v>0.86554621848739499</v>
      </c>
    </row>
    <row r="269" spans="2:14" s="132" customFormat="1" x14ac:dyDescent="0.25"/>
    <row r="270" spans="2:14" s="132" customFormat="1" x14ac:dyDescent="0.25"/>
    <row r="271" spans="2:14" s="132" customFormat="1" x14ac:dyDescent="0.25">
      <c r="C271" s="328" t="s">
        <v>15</v>
      </c>
      <c r="D271" s="328" t="s">
        <v>5535</v>
      </c>
      <c r="E271" s="328" t="s">
        <v>5536</v>
      </c>
      <c r="F271" s="330" t="s">
        <v>5777</v>
      </c>
      <c r="J271" s="156" t="s">
        <v>5527</v>
      </c>
    </row>
    <row r="272" spans="2:14" s="132" customFormat="1" x14ac:dyDescent="0.25">
      <c r="B272" s="132" t="s">
        <v>5775</v>
      </c>
      <c r="C272" s="329">
        <f>K273/K272</f>
        <v>0.31481481481481483</v>
      </c>
      <c r="D272" s="329">
        <f>L273/L272</f>
        <v>0.13043478260869565</v>
      </c>
      <c r="E272" s="329">
        <f>M273/M272</f>
        <v>8.5714285714285715E-2</v>
      </c>
      <c r="F272" s="331">
        <f>N273/N272</f>
        <v>0.16740088105726872</v>
      </c>
      <c r="J272" s="132" t="s">
        <v>5774</v>
      </c>
      <c r="K272" s="121">
        <f>COUNTIFS('Données Facebook Envoyé Spécial'!$I$5:$I$500,"*Critique*")</f>
        <v>54</v>
      </c>
      <c r="L272" s="126">
        <f>COUNTIFS('Données Facebook Envoyé Spécial'!$I$5:$I$500,"*soutien*")</f>
        <v>138</v>
      </c>
      <c r="M272" s="121">
        <f>COUNTIFS('Données Facebook Envoyé Spécial'!$I$5:$I$500,"*neutre*")</f>
        <v>35</v>
      </c>
      <c r="N272" s="132">
        <f>SUM(K272:M272)</f>
        <v>227</v>
      </c>
    </row>
    <row r="273" spans="2:14" s="132" customFormat="1" x14ac:dyDescent="0.25">
      <c r="B273" s="132" t="s">
        <v>5776</v>
      </c>
      <c r="C273" s="329">
        <f>1-C272</f>
        <v>0.68518518518518512</v>
      </c>
      <c r="D273" s="329">
        <f>1-D272</f>
        <v>0.86956521739130432</v>
      </c>
      <c r="E273" s="329">
        <f>1-E272</f>
        <v>0.91428571428571426</v>
      </c>
      <c r="F273" s="331">
        <f>1-F272</f>
        <v>0.83259911894273131</v>
      </c>
      <c r="J273" s="132" t="s">
        <v>5775</v>
      </c>
      <c r="K273" s="121">
        <f>COUNTIFS('Données Facebook Envoyé Spécial'!$I$5:$I$500,"*Critique*",'Données Facebook Envoyé Spécial'!$E$5:$E$500,"&lt;&gt;")</f>
        <v>17</v>
      </c>
      <c r="L273" s="121">
        <f>COUNTIFS('Données Facebook Envoyé Spécial'!$I$5:$I$500,"*soutien*",'Données Facebook Envoyé Spécial'!$E$5:$E$500,"&lt;&gt;")</f>
        <v>18</v>
      </c>
      <c r="M273" s="121">
        <f>COUNTIFS('Données Facebook Envoyé Spécial'!$I$5:$I$500,"*neutre*",'Données Facebook Envoyé Spécial'!$E$5:$E$500,"&lt;&gt;")</f>
        <v>3</v>
      </c>
      <c r="N273" s="132">
        <f>SUM(K273:M273)</f>
        <v>38</v>
      </c>
    </row>
    <row r="274" spans="2:14" s="132" customFormat="1" x14ac:dyDescent="0.25"/>
    <row r="275" spans="2:14" s="132" customFormat="1" x14ac:dyDescent="0.25"/>
    <row r="276" spans="2:14" s="132" customFormat="1" x14ac:dyDescent="0.25"/>
    <row r="277" spans="2:14" s="132" customFormat="1" x14ac:dyDescent="0.25"/>
    <row r="278" spans="2:14" s="132" customFormat="1" x14ac:dyDescent="0.25"/>
    <row r="279" spans="2:14" s="132" customFormat="1" x14ac:dyDescent="0.25"/>
    <row r="280" spans="2:14" s="132" customFormat="1" x14ac:dyDescent="0.25"/>
    <row r="281" spans="2:14" s="132" customFormat="1" x14ac:dyDescent="0.25"/>
    <row r="282" spans="2:14" s="132" customFormat="1" x14ac:dyDescent="0.25"/>
    <row r="283" spans="2:14" s="132" customFormat="1" x14ac:dyDescent="0.25"/>
    <row r="284" spans="2:14" s="132" customFormat="1" x14ac:dyDescent="0.25"/>
    <row r="285" spans="2:14" s="132" customFormat="1" x14ac:dyDescent="0.25"/>
    <row r="286" spans="2:14" s="132" customFormat="1" x14ac:dyDescent="0.25"/>
    <row r="287" spans="2:14" s="132" customFormat="1" x14ac:dyDescent="0.25"/>
    <row r="288" spans="2:14" s="132" customFormat="1" x14ac:dyDescent="0.25"/>
    <row r="289" spans="2:4" s="132" customFormat="1" x14ac:dyDescent="0.25"/>
    <row r="290" spans="2:4" s="132" customFormat="1" x14ac:dyDescent="0.25"/>
    <row r="291" spans="2:4" s="132" customFormat="1" x14ac:dyDescent="0.25"/>
    <row r="292" spans="2:4" s="132" customFormat="1" x14ac:dyDescent="0.25"/>
    <row r="293" spans="2:4" s="132" customFormat="1" x14ac:dyDescent="0.25"/>
    <row r="294" spans="2:4" s="132" customFormat="1" x14ac:dyDescent="0.25"/>
    <row r="295" spans="2:4" s="132" customFormat="1" x14ac:dyDescent="0.25"/>
    <row r="296" spans="2:4" s="132" customFormat="1" x14ac:dyDescent="0.25"/>
    <row r="297" spans="2:4" s="132" customFormat="1" x14ac:dyDescent="0.25"/>
    <row r="298" spans="2:4" s="132" customFormat="1" x14ac:dyDescent="0.25"/>
    <row r="299" spans="2:4" s="132" customFormat="1" x14ac:dyDescent="0.25"/>
    <row r="300" spans="2:4" s="132" customFormat="1" x14ac:dyDescent="0.25">
      <c r="B300" s="121"/>
      <c r="C300" s="121"/>
      <c r="D300" s="121"/>
    </row>
    <row r="301" spans="2:4" s="132" customFormat="1" x14ac:dyDescent="0.25"/>
    <row r="302" spans="2:4" s="132" customFormat="1" x14ac:dyDescent="0.25"/>
    <row r="303" spans="2:4" s="132" customFormat="1" x14ac:dyDescent="0.25"/>
    <row r="304" spans="2:4" s="132" customFormat="1" x14ac:dyDescent="0.25"/>
    <row r="305" s="132" customFormat="1" x14ac:dyDescent="0.25"/>
    <row r="306" s="132" customFormat="1" x14ac:dyDescent="0.25"/>
    <row r="307" s="132" customFormat="1" x14ac:dyDescent="0.25"/>
    <row r="308" s="132" customFormat="1" x14ac:dyDescent="0.25"/>
    <row r="309" s="132" customFormat="1" x14ac:dyDescent="0.25"/>
    <row r="310" s="132" customFormat="1" x14ac:dyDescent="0.25"/>
    <row r="311" s="132" customFormat="1" x14ac:dyDescent="0.25"/>
    <row r="312" s="132" customFormat="1" x14ac:dyDescent="0.25"/>
    <row r="313" s="132" customFormat="1" x14ac:dyDescent="0.25"/>
    <row r="314" s="132" customFormat="1" x14ac:dyDescent="0.25"/>
    <row r="315" s="132" customFormat="1" x14ac:dyDescent="0.25"/>
    <row r="316" s="132" customFormat="1" x14ac:dyDescent="0.25"/>
    <row r="317" s="132" customFormat="1" x14ac:dyDescent="0.25"/>
    <row r="318" s="132" customFormat="1" x14ac:dyDescent="0.25"/>
    <row r="319" s="132" customFormat="1" x14ac:dyDescent="0.25"/>
    <row r="320" s="132" customFormat="1" x14ac:dyDescent="0.25"/>
    <row r="321" spans="2:16" s="132" customFormat="1" x14ac:dyDescent="0.25"/>
    <row r="322" spans="2:16" s="132" customFormat="1" x14ac:dyDescent="0.25"/>
    <row r="323" spans="2:16" s="132" customFormat="1" x14ac:dyDescent="0.25"/>
    <row r="324" spans="2:16" s="132" customFormat="1" x14ac:dyDescent="0.25"/>
    <row r="325" spans="2:16" s="132" customFormat="1" x14ac:dyDescent="0.25"/>
    <row r="326" spans="2:16" s="132" customFormat="1" x14ac:dyDescent="0.25">
      <c r="B326" s="228" t="s">
        <v>5665</v>
      </c>
      <c r="C326" s="210"/>
      <c r="D326" s="210"/>
      <c r="E326" s="210"/>
      <c r="F326" s="228" t="s">
        <v>5666</v>
      </c>
    </row>
    <row r="327" spans="2:16" s="132" customFormat="1" x14ac:dyDescent="0.25">
      <c r="K327" s="274" t="s">
        <v>5534</v>
      </c>
      <c r="L327" s="275"/>
      <c r="M327" s="274" t="s">
        <v>5535</v>
      </c>
      <c r="N327" s="273"/>
    </row>
    <row r="328" spans="2:16" s="132" customFormat="1" x14ac:dyDescent="0.25">
      <c r="K328" s="129"/>
      <c r="L328" s="129"/>
      <c r="M328" s="129"/>
      <c r="N328" s="129"/>
    </row>
    <row r="329" spans="2:16" s="132" customFormat="1" x14ac:dyDescent="0.25">
      <c r="K329" s="276" t="s">
        <v>1218</v>
      </c>
      <c r="L329" s="121">
        <v>2</v>
      </c>
      <c r="M329" s="276" t="s">
        <v>525</v>
      </c>
      <c r="N329" s="121">
        <v>1</v>
      </c>
    </row>
    <row r="330" spans="2:16" s="132" customFormat="1" x14ac:dyDescent="0.25">
      <c r="K330" s="254" t="s">
        <v>272</v>
      </c>
      <c r="L330" s="121">
        <v>1</v>
      </c>
      <c r="M330" s="276" t="s">
        <v>4921</v>
      </c>
      <c r="N330" s="121">
        <v>2</v>
      </c>
    </row>
    <row r="331" spans="2:16" s="132" customFormat="1" x14ac:dyDescent="0.25">
      <c r="K331" s="276" t="s">
        <v>55</v>
      </c>
      <c r="L331" s="121">
        <v>1</v>
      </c>
      <c r="M331" s="276" t="s">
        <v>490</v>
      </c>
      <c r="N331" s="121">
        <v>1</v>
      </c>
    </row>
    <row r="332" spans="2:16" s="132" customFormat="1" x14ac:dyDescent="0.25">
      <c r="K332" s="276" t="s">
        <v>35</v>
      </c>
      <c r="L332" s="121">
        <v>1</v>
      </c>
      <c r="M332" s="276" t="s">
        <v>84</v>
      </c>
      <c r="N332" s="121">
        <v>1</v>
      </c>
    </row>
    <row r="333" spans="2:16" s="132" customFormat="1" x14ac:dyDescent="0.25">
      <c r="K333" s="254" t="s">
        <v>330</v>
      </c>
      <c r="L333" s="121">
        <v>1</v>
      </c>
      <c r="M333" s="276" t="s">
        <v>561</v>
      </c>
      <c r="N333" s="121">
        <v>2</v>
      </c>
    </row>
    <row r="334" spans="2:16" s="132" customFormat="1" x14ac:dyDescent="0.25">
      <c r="K334" s="276" t="s">
        <v>144</v>
      </c>
      <c r="L334" s="121">
        <v>1</v>
      </c>
      <c r="M334" s="276" t="s">
        <v>455</v>
      </c>
      <c r="N334" s="121">
        <v>1</v>
      </c>
    </row>
    <row r="335" spans="2:16" s="132" customFormat="1" x14ac:dyDescent="0.25">
      <c r="K335" s="254" t="s">
        <v>335</v>
      </c>
      <c r="L335" s="121">
        <v>1</v>
      </c>
      <c r="M335" s="276" t="s">
        <v>713</v>
      </c>
      <c r="N335" s="121">
        <v>1</v>
      </c>
      <c r="P335" s="332"/>
    </row>
    <row r="336" spans="2:16" s="132" customFormat="1" x14ac:dyDescent="0.25">
      <c r="K336" s="254" t="s">
        <v>32</v>
      </c>
      <c r="L336" s="121">
        <v>2</v>
      </c>
      <c r="M336" s="276" t="s">
        <v>181</v>
      </c>
      <c r="N336" s="121">
        <v>1</v>
      </c>
    </row>
    <row r="337" spans="11:15" s="132" customFormat="1" x14ac:dyDescent="0.25">
      <c r="K337" s="276" t="s">
        <v>23</v>
      </c>
      <c r="L337" s="121">
        <v>3</v>
      </c>
      <c r="M337" s="276" t="s">
        <v>107</v>
      </c>
      <c r="N337" s="121">
        <v>1</v>
      </c>
    </row>
    <row r="338" spans="11:15" s="132" customFormat="1" x14ac:dyDescent="0.25">
      <c r="K338" s="276" t="s">
        <v>107</v>
      </c>
      <c r="L338" s="121">
        <v>1</v>
      </c>
      <c r="M338" s="276" t="s">
        <v>122</v>
      </c>
      <c r="N338" s="121">
        <v>5</v>
      </c>
    </row>
    <row r="339" spans="11:15" s="132" customFormat="1" x14ac:dyDescent="0.25">
      <c r="K339" s="276" t="s">
        <v>153</v>
      </c>
      <c r="L339" s="121">
        <v>1</v>
      </c>
      <c r="M339" s="276" t="s">
        <v>943</v>
      </c>
      <c r="N339" s="121">
        <v>1</v>
      </c>
    </row>
    <row r="340" spans="11:15" s="132" customFormat="1" x14ac:dyDescent="0.25">
      <c r="K340" s="276" t="s">
        <v>122</v>
      </c>
      <c r="L340" s="121">
        <v>1</v>
      </c>
      <c r="M340" s="276" t="s">
        <v>77</v>
      </c>
      <c r="N340" s="121">
        <v>1</v>
      </c>
    </row>
    <row r="341" spans="11:15" s="132" customFormat="1" x14ac:dyDescent="0.25">
      <c r="K341" s="254" t="s">
        <v>295</v>
      </c>
      <c r="L341" s="121">
        <v>1</v>
      </c>
      <c r="M341" s="276" t="s">
        <v>518</v>
      </c>
      <c r="N341" s="121">
        <v>1</v>
      </c>
    </row>
    <row r="342" spans="11:15" s="132" customFormat="1" x14ac:dyDescent="0.25">
      <c r="K342" s="276" t="s">
        <v>12</v>
      </c>
      <c r="L342" s="121">
        <v>2</v>
      </c>
      <c r="M342" s="277" t="s">
        <v>418</v>
      </c>
      <c r="N342" s="121">
        <v>2</v>
      </c>
    </row>
    <row r="343" spans="11:15" s="132" customFormat="1" x14ac:dyDescent="0.25">
      <c r="K343" s="254" t="s">
        <v>5129</v>
      </c>
      <c r="L343" s="121">
        <v>2</v>
      </c>
      <c r="M343" s="276" t="s">
        <v>202</v>
      </c>
      <c r="N343" s="121">
        <v>2</v>
      </c>
    </row>
    <row r="344" spans="11:15" s="132" customFormat="1" x14ac:dyDescent="0.25">
      <c r="K344" s="254" t="s">
        <v>29</v>
      </c>
      <c r="L344" s="121">
        <v>1</v>
      </c>
      <c r="M344" s="276" t="s">
        <v>5676</v>
      </c>
      <c r="N344" s="121">
        <v>1</v>
      </c>
    </row>
    <row r="345" spans="11:15" s="132" customFormat="1" x14ac:dyDescent="0.25">
      <c r="K345" s="254" t="s">
        <v>687</v>
      </c>
      <c r="L345" s="121">
        <v>1</v>
      </c>
      <c r="M345" s="254" t="s">
        <v>5642</v>
      </c>
      <c r="N345" s="121">
        <v>1</v>
      </c>
    </row>
    <row r="346" spans="11:15" s="132" customFormat="1" x14ac:dyDescent="0.25">
      <c r="K346" s="254" t="s">
        <v>320</v>
      </c>
      <c r="L346" s="121">
        <v>1</v>
      </c>
      <c r="M346" s="276" t="s">
        <v>12</v>
      </c>
      <c r="N346" s="121">
        <v>1</v>
      </c>
    </row>
    <row r="347" spans="11:15" s="132" customFormat="1" x14ac:dyDescent="0.25">
      <c r="K347" s="276" t="s">
        <v>19</v>
      </c>
      <c r="L347" s="121">
        <v>33</v>
      </c>
      <c r="M347" s="276" t="s">
        <v>220</v>
      </c>
      <c r="N347" s="121">
        <v>3</v>
      </c>
    </row>
    <row r="348" spans="11:15" s="132" customFormat="1" x14ac:dyDescent="0.25">
      <c r="K348" s="276"/>
      <c r="L348" s="276"/>
      <c r="M348" s="276" t="s">
        <v>474</v>
      </c>
      <c r="N348" s="121">
        <v>2</v>
      </c>
    </row>
    <row r="349" spans="11:15" s="132" customFormat="1" x14ac:dyDescent="0.25">
      <c r="K349" s="276"/>
      <c r="L349" s="276"/>
      <c r="M349" s="276"/>
      <c r="N349" s="276"/>
    </row>
    <row r="350" spans="11:15" s="132" customFormat="1" x14ac:dyDescent="0.25"/>
    <row r="351" spans="11:15" s="132" customFormat="1" x14ac:dyDescent="0.25">
      <c r="L351" s="121">
        <f>SUM(L329:L348)</f>
        <v>57</v>
      </c>
      <c r="M351" s="121"/>
      <c r="N351" s="121">
        <f>SUM(N329:N348)</f>
        <v>31</v>
      </c>
      <c r="O351" s="132">
        <f>SUM(L351:N351)</f>
        <v>88</v>
      </c>
    </row>
    <row r="352" spans="11:15" s="132" customFormat="1" x14ac:dyDescent="0.25">
      <c r="L352" s="121"/>
      <c r="M352" s="121"/>
      <c r="N352" s="121"/>
    </row>
    <row r="353" spans="2:14" s="132" customFormat="1" x14ac:dyDescent="0.25"/>
    <row r="354" spans="2:14" s="132" customFormat="1" x14ac:dyDescent="0.25"/>
    <row r="355" spans="2:14" s="132" customFormat="1" x14ac:dyDescent="0.25">
      <c r="B355" s="228" t="s">
        <v>5667</v>
      </c>
      <c r="C355" s="210"/>
      <c r="D355" s="210"/>
      <c r="E355" s="210"/>
      <c r="F355" s="228" t="s">
        <v>5668</v>
      </c>
    </row>
    <row r="356" spans="2:14" s="132" customFormat="1" x14ac:dyDescent="0.25">
      <c r="K356" s="369" t="s">
        <v>5892</v>
      </c>
      <c r="L356" s="273"/>
      <c r="M356" s="274" t="s">
        <v>5535</v>
      </c>
      <c r="N356" s="129"/>
    </row>
    <row r="357" spans="2:14" s="132" customFormat="1" x14ac:dyDescent="0.25"/>
    <row r="358" spans="2:14" s="132" customFormat="1" x14ac:dyDescent="0.25">
      <c r="K358" s="129" t="s">
        <v>23</v>
      </c>
      <c r="L358" s="129">
        <v>2</v>
      </c>
      <c r="M358" s="129" t="s">
        <v>5310</v>
      </c>
      <c r="N358" s="129">
        <v>1</v>
      </c>
    </row>
    <row r="359" spans="2:14" s="132" customFormat="1" x14ac:dyDescent="0.25">
      <c r="K359" s="254" t="s">
        <v>5204</v>
      </c>
      <c r="L359" s="129">
        <v>1</v>
      </c>
      <c r="M359" s="129" t="s">
        <v>5110</v>
      </c>
      <c r="N359" s="129">
        <v>1</v>
      </c>
    </row>
    <row r="360" spans="2:14" s="132" customFormat="1" x14ac:dyDescent="0.25">
      <c r="K360" s="254" t="s">
        <v>5190</v>
      </c>
      <c r="L360" s="129">
        <v>1</v>
      </c>
      <c r="M360" s="129" t="s">
        <v>5233</v>
      </c>
      <c r="N360" s="129">
        <v>1</v>
      </c>
    </row>
    <row r="361" spans="2:14" s="132" customFormat="1" x14ac:dyDescent="0.25">
      <c r="K361" s="254" t="s">
        <v>5120</v>
      </c>
      <c r="L361" s="129">
        <v>1</v>
      </c>
      <c r="M361" s="129" t="s">
        <v>5065</v>
      </c>
      <c r="N361" s="129">
        <v>2</v>
      </c>
    </row>
    <row r="362" spans="2:14" s="132" customFormat="1" x14ac:dyDescent="0.25">
      <c r="K362" s="254" t="s">
        <v>5129</v>
      </c>
      <c r="L362" s="129">
        <v>1</v>
      </c>
      <c r="M362" s="129" t="s">
        <v>4921</v>
      </c>
      <c r="N362" s="129">
        <v>2</v>
      </c>
    </row>
    <row r="363" spans="2:14" s="132" customFormat="1" x14ac:dyDescent="0.25">
      <c r="K363" s="129" t="s">
        <v>5052</v>
      </c>
      <c r="L363" s="129">
        <v>1</v>
      </c>
      <c r="M363" s="129" t="s">
        <v>55</v>
      </c>
      <c r="N363" s="129">
        <v>1</v>
      </c>
    </row>
    <row r="364" spans="2:14" s="132" customFormat="1" x14ac:dyDescent="0.25">
      <c r="K364" s="129" t="s">
        <v>19</v>
      </c>
      <c r="L364" s="129">
        <v>9</v>
      </c>
      <c r="M364" s="129" t="s">
        <v>5255</v>
      </c>
      <c r="N364" s="129">
        <v>1</v>
      </c>
    </row>
    <row r="365" spans="2:14" s="132" customFormat="1" x14ac:dyDescent="0.25">
      <c r="K365" s="129"/>
      <c r="L365" s="129"/>
      <c r="M365" s="129" t="s">
        <v>5263</v>
      </c>
      <c r="N365" s="129">
        <v>1</v>
      </c>
    </row>
    <row r="366" spans="2:14" s="132" customFormat="1" x14ac:dyDescent="0.25">
      <c r="K366" s="129"/>
      <c r="L366" s="129"/>
      <c r="M366" s="129" t="s">
        <v>5167</v>
      </c>
      <c r="N366" s="129">
        <v>1</v>
      </c>
    </row>
    <row r="367" spans="2:14" s="132" customFormat="1" x14ac:dyDescent="0.25">
      <c r="K367" s="129"/>
      <c r="L367" s="129"/>
      <c r="M367" s="129" t="s">
        <v>5127</v>
      </c>
      <c r="N367" s="129">
        <v>1</v>
      </c>
    </row>
    <row r="368" spans="2:14" s="132" customFormat="1" x14ac:dyDescent="0.25">
      <c r="K368" s="129"/>
      <c r="L368" s="129"/>
      <c r="M368" s="129" t="s">
        <v>5265</v>
      </c>
      <c r="N368" s="129">
        <v>1</v>
      </c>
    </row>
    <row r="369" spans="11:15" s="132" customFormat="1" x14ac:dyDescent="0.25">
      <c r="K369" s="129"/>
      <c r="L369" s="129"/>
      <c r="M369" s="129" t="s">
        <v>5331</v>
      </c>
      <c r="N369" s="129">
        <v>1</v>
      </c>
    </row>
    <row r="370" spans="11:15" s="132" customFormat="1" x14ac:dyDescent="0.25">
      <c r="K370" s="259"/>
      <c r="L370" s="129"/>
      <c r="M370" s="129" t="s">
        <v>5228</v>
      </c>
      <c r="N370" s="129">
        <v>1</v>
      </c>
    </row>
    <row r="371" spans="11:15" s="132" customFormat="1" x14ac:dyDescent="0.25">
      <c r="K371" s="254"/>
      <c r="L371" s="129"/>
      <c r="M371" s="129" t="s">
        <v>5272</v>
      </c>
      <c r="N371" s="129">
        <v>1</v>
      </c>
    </row>
    <row r="372" spans="11:15" s="132" customFormat="1" x14ac:dyDescent="0.25">
      <c r="K372" s="254"/>
      <c r="L372" s="129"/>
      <c r="M372" s="129" t="s">
        <v>5307</v>
      </c>
      <c r="N372" s="129">
        <v>1</v>
      </c>
    </row>
    <row r="373" spans="11:15" s="132" customFormat="1" x14ac:dyDescent="0.25">
      <c r="K373" s="254"/>
      <c r="L373" s="129"/>
      <c r="M373" s="129" t="s">
        <v>5244</v>
      </c>
      <c r="N373" s="129">
        <v>1</v>
      </c>
    </row>
    <row r="374" spans="11:15" s="132" customFormat="1" x14ac:dyDescent="0.25"/>
    <row r="375" spans="11:15" s="132" customFormat="1" x14ac:dyDescent="0.25"/>
    <row r="376" spans="11:15" s="132" customFormat="1" x14ac:dyDescent="0.25">
      <c r="L376" s="121">
        <f>SUM(L354:L373)</f>
        <v>16</v>
      </c>
      <c r="M376" s="121"/>
      <c r="N376" s="121">
        <f>SUM(N354:N373)</f>
        <v>18</v>
      </c>
      <c r="O376" s="132">
        <f>SUM(L376:N376)</f>
        <v>34</v>
      </c>
    </row>
    <row r="377" spans="11:15" s="132" customFormat="1" x14ac:dyDescent="0.25"/>
    <row r="378" spans="11:15" s="132" customFormat="1" x14ac:dyDescent="0.25"/>
    <row r="379" spans="11:15" s="132" customFormat="1" x14ac:dyDescent="0.25"/>
    <row r="380" spans="11:15" s="132" customFormat="1" x14ac:dyDescent="0.25"/>
    <row r="381" spans="11:15" s="132" customFormat="1" x14ac:dyDescent="0.25"/>
    <row r="382" spans="11:15" s="132" customFormat="1" x14ac:dyDescent="0.25"/>
    <row r="383" spans="11:15" s="132" customFormat="1" x14ac:dyDescent="0.25"/>
    <row r="384" spans="11:15" s="132" customFormat="1" x14ac:dyDescent="0.25"/>
    <row r="385" spans="2:19" s="132" customFormat="1" x14ac:dyDescent="0.25"/>
    <row r="386" spans="2:19" s="132" customFormat="1" ht="26.25" x14ac:dyDescent="0.4">
      <c r="B386" s="216" t="s">
        <v>5670</v>
      </c>
    </row>
    <row r="387" spans="2:19" s="132" customFormat="1" x14ac:dyDescent="0.25">
      <c r="B387" s="111" t="s">
        <v>5678</v>
      </c>
    </row>
    <row r="388" spans="2:19" s="132" customFormat="1" x14ac:dyDescent="0.25"/>
    <row r="389" spans="2:19" s="132" customFormat="1" x14ac:dyDescent="0.25">
      <c r="C389" s="156" t="s">
        <v>5526</v>
      </c>
      <c r="D389" s="156"/>
      <c r="E389" s="156"/>
      <c r="F389" s="161" t="s">
        <v>5532</v>
      </c>
      <c r="K389" s="156" t="s">
        <v>5526</v>
      </c>
      <c r="L389" s="156"/>
      <c r="M389" s="156"/>
      <c r="P389" s="156" t="s">
        <v>5527</v>
      </c>
    </row>
    <row r="390" spans="2:19" s="132" customFormat="1" ht="15.75" x14ac:dyDescent="0.25">
      <c r="C390" s="173" t="s">
        <v>5534</v>
      </c>
      <c r="D390" s="173" t="s">
        <v>5535</v>
      </c>
      <c r="E390" s="173" t="s">
        <v>5536</v>
      </c>
      <c r="H390" s="174" t="s">
        <v>5675</v>
      </c>
      <c r="K390" s="166"/>
      <c r="L390" s="166" t="s">
        <v>5535</v>
      </c>
      <c r="M390" s="166" t="s">
        <v>5536</v>
      </c>
      <c r="N390" s="132" t="s">
        <v>5674</v>
      </c>
    </row>
    <row r="391" spans="2:19" s="132" customFormat="1" ht="15.75" x14ac:dyDescent="0.25">
      <c r="B391" s="176" t="s">
        <v>5670</v>
      </c>
      <c r="C391" s="158">
        <f>K392/K391</f>
        <v>0.71359223300970875</v>
      </c>
      <c r="D391" s="158">
        <f t="shared" ref="D391:E391" si="19">L392/L391</f>
        <v>0.92608695652173911</v>
      </c>
      <c r="E391" s="158">
        <f t="shared" si="19"/>
        <v>0.875</v>
      </c>
      <c r="F391" s="286">
        <f>AVERAGE(C391:E391)</f>
        <v>0.8382263965104827</v>
      </c>
      <c r="H391" s="158">
        <f>N392/N391</f>
        <v>0.23076923076923078</v>
      </c>
      <c r="J391" s="176" t="s">
        <v>5562</v>
      </c>
      <c r="K391" s="126">
        <f>COUNTIFS('Données Envoyé Spécial'!$B$5:$B$1000,"&lt;&gt;",'Données Envoyé Spécial'!$M$5:$M$1000,"*critique*",'Données Envoyé Spécial'!$R$5:$R$1000,"&lt;=1")</f>
        <v>206</v>
      </c>
      <c r="L391" s="126">
        <f>COUNTIFS('Données Envoyé Spécial'!$B$5:$B$1000,"&lt;&gt;",'Données Envoyé Spécial'!$M$5:$M$1000,"*soutien*",'Données Envoyé Spécial'!$R$5:$R$1000,"&lt;=1")</f>
        <v>460</v>
      </c>
      <c r="M391" s="126">
        <f>COUNTIFS('Données Envoyé Spécial'!$B$5:$B$1000,"&lt;&gt;",'Données Envoyé Spécial'!$M$5:$M$1000,"*neutre*",'Données Envoyé Spécial'!$R$5:$R$1000,"&lt;=1")</f>
        <v>48</v>
      </c>
      <c r="N391" s="126">
        <f>COUNTIFS('Données Envoyé Spécial'!$B$5:$B$1000,"&lt;&gt;",'Données Envoyé Spécial'!$H$5:$H$1000,"*agriculteur*",'Données Envoyé Spécial'!$R$5:$R$1000,"&lt;2")</f>
        <v>39</v>
      </c>
      <c r="O391" s="285" t="s">
        <v>5671</v>
      </c>
      <c r="P391" s="132">
        <f>COUNTIFS('Données Facebook Envoyé Spécial'!$C$5:$C$1000,"&lt;&gt;",'Données Facebook Envoyé Spécial'!$I5:$I1000,"*critique*")</f>
        <v>54</v>
      </c>
      <c r="Q391" s="132">
        <f>COUNTIFS('Données Facebook Envoyé Spécial'!$C$5:$C$1000,"&lt;&gt;",'Données Facebook Envoyé Spécial'!$I5:$I1000,"*soutien*")</f>
        <v>138</v>
      </c>
      <c r="R391" s="132">
        <f>COUNTIFS('Données Facebook Envoyé Spécial'!$C$5:$C$1000,"&lt;&gt;",'Données Facebook Envoyé Spécial'!$I5:$I1000,"*neutre*")</f>
        <v>35</v>
      </c>
      <c r="S391" s="132">
        <f>COUNTIFS('Données Facebook Envoyé Spécial'!$C$5:$C$1000,"&lt;&gt;",'Données Facebook Envoyé Spécial'!$E5:$E1000,"*agriculteur*")</f>
        <v>10</v>
      </c>
    </row>
    <row r="392" spans="2:19" s="132" customFormat="1" ht="15.75" x14ac:dyDescent="0.25">
      <c r="B392" s="176" t="s">
        <v>6</v>
      </c>
      <c r="C392" s="327">
        <f>(K391-K392)/K391</f>
        <v>0.28640776699029125</v>
      </c>
      <c r="D392" s="327">
        <f t="shared" ref="D392:E392" si="20">(L391-L392)/L391</f>
        <v>7.3913043478260873E-2</v>
      </c>
      <c r="E392" s="327">
        <f t="shared" si="20"/>
        <v>0.125</v>
      </c>
      <c r="F392" s="167"/>
      <c r="H392" s="158"/>
      <c r="J392" s="176" t="s">
        <v>5673</v>
      </c>
      <c r="K392" s="126">
        <f>COUNTIFS('Données Envoyé Spécial'!$I$5:$I$957,"*non*",'Données Envoyé Spécial'!$M$5:$M$957,"*critique*")</f>
        <v>147</v>
      </c>
      <c r="L392" s="126">
        <f>COUNTIFS('Données Envoyé Spécial'!$I$5:$I$957,"*non*",'Données Envoyé Spécial'!$M$5:$M$957,"*soutien*")</f>
        <v>426</v>
      </c>
      <c r="M392" s="126">
        <f>COUNTIFS('Données Envoyé Spécial'!$I$5:$I$957,"*non*",'Données Envoyé Spécial'!$M$5:$M$957,"*neutre*")</f>
        <v>42</v>
      </c>
      <c r="N392" s="126">
        <f>COUNTIFS('Données Envoyé Spécial'!$I$5:$I$957,"*non*",'Données Envoyé Spécial'!$H$5:$H$957,"*agriculteur*")</f>
        <v>9</v>
      </c>
      <c r="O392" s="285" t="s">
        <v>5672</v>
      </c>
      <c r="P392" s="132">
        <f>COUNTIFS('Données Facebook Envoyé Spécial'!$C$5:$C$1000,"&lt;&gt;",'Données Facebook Envoyé Spécial'!$I$5:$I$1000,"*critique*",'Données Facebook Envoyé Spécial'!$F$5:$F$1000,"*non*")</f>
        <v>4</v>
      </c>
      <c r="Q392" s="132">
        <f>COUNTIFS('Données Facebook Envoyé Spécial'!$C$5:$C$1000,"&lt;&gt;",'Données Facebook Envoyé Spécial'!$I$5:$I$1000,"*soutien*",'Données Facebook Envoyé Spécial'!$F$5:$F$1000,"*non*")</f>
        <v>8</v>
      </c>
      <c r="R392" s="132">
        <f>COUNTIFS('Données Facebook Envoyé Spécial'!$C$5:$C$1000,"&lt;&gt;",'Données Facebook Envoyé Spécial'!$I$5:$I$1000,"*neutre*",'Données Facebook Envoyé Spécial'!$F$5:$F$1000,"*non*")</f>
        <v>3</v>
      </c>
      <c r="S392" s="132">
        <f>COUNTIFS('Données Facebook Envoyé Spécial'!$C$5:$C$1000,"&lt;&gt;",'Données Facebook Envoyé Spécial'!$E$5:$E$1000,"*agriculteur*",'Données Facebook Envoyé Spécial'!$F$5:$F$1000,"*non*")</f>
        <v>0</v>
      </c>
    </row>
    <row r="393" spans="2:19" s="132" customFormat="1" x14ac:dyDescent="0.25">
      <c r="C393" s="156" t="s">
        <v>5527</v>
      </c>
      <c r="D393" s="156"/>
      <c r="E393" s="156"/>
      <c r="F393" s="167"/>
      <c r="J393" s="176"/>
      <c r="K393" s="126"/>
      <c r="L393" s="126"/>
      <c r="M393" s="126"/>
    </row>
    <row r="394" spans="2:19" s="132" customFormat="1" ht="15.75" x14ac:dyDescent="0.25">
      <c r="C394" s="173" t="s">
        <v>5534</v>
      </c>
      <c r="D394" s="173" t="s">
        <v>5535</v>
      </c>
      <c r="E394" s="173" t="s">
        <v>5536</v>
      </c>
      <c r="F394" s="167"/>
      <c r="H394" s="174" t="s">
        <v>5675</v>
      </c>
      <c r="J394" s="176"/>
      <c r="K394" s="126"/>
      <c r="L394" s="126"/>
      <c r="M394" s="126"/>
    </row>
    <row r="395" spans="2:19" s="132" customFormat="1" ht="15.75" x14ac:dyDescent="0.25">
      <c r="B395" s="176" t="s">
        <v>5670</v>
      </c>
      <c r="C395" s="158">
        <f>P392/P391</f>
        <v>7.407407407407407E-2</v>
      </c>
      <c r="D395" s="158">
        <f>Q392/Q391</f>
        <v>5.7971014492753624E-2</v>
      </c>
      <c r="E395" s="158">
        <f>R392/R391</f>
        <v>8.5714285714285715E-2</v>
      </c>
      <c r="F395" s="286">
        <f>AVERAGE(C395:E395)</f>
        <v>7.2586458093704467E-2</v>
      </c>
      <c r="H395" s="158">
        <f>S392/S391</f>
        <v>0</v>
      </c>
    </row>
    <row r="396" spans="2:19" s="132" customFormat="1" ht="15.75" x14ac:dyDescent="0.25">
      <c r="B396" s="176" t="s">
        <v>6</v>
      </c>
      <c r="C396" s="327">
        <f>(P391-P392)/P391</f>
        <v>0.92592592592592593</v>
      </c>
      <c r="D396" s="327">
        <f t="shared" ref="D396:E396" si="21">(Q391-Q392)/Q391</f>
        <v>0.94202898550724634</v>
      </c>
      <c r="E396" s="327">
        <f t="shared" si="21"/>
        <v>0.91428571428571426</v>
      </c>
    </row>
    <row r="397" spans="2:19" s="132" customFormat="1" x14ac:dyDescent="0.25"/>
    <row r="398" spans="2:19" s="132" customFormat="1" x14ac:dyDescent="0.25"/>
    <row r="399" spans="2:19" s="132" customFormat="1" x14ac:dyDescent="0.25"/>
    <row r="400" spans="2:19" s="132" customFormat="1" x14ac:dyDescent="0.25"/>
    <row r="401" s="132" customFormat="1" x14ac:dyDescent="0.25"/>
    <row r="402" s="132" customFormat="1" x14ac:dyDescent="0.25"/>
    <row r="403" s="132" customFormat="1" x14ac:dyDescent="0.25"/>
    <row r="404" s="132" customFormat="1" x14ac:dyDescent="0.25"/>
    <row r="405" s="132" customFormat="1" x14ac:dyDescent="0.25"/>
    <row r="406" s="132" customFormat="1" x14ac:dyDescent="0.25"/>
    <row r="407" s="132" customFormat="1" x14ac:dyDescent="0.25"/>
    <row r="408" s="132" customFormat="1" x14ac:dyDescent="0.25"/>
    <row r="409" s="132" customFormat="1" x14ac:dyDescent="0.25"/>
    <row r="410" s="132" customFormat="1" x14ac:dyDescent="0.25"/>
    <row r="411" s="132" customFormat="1" x14ac:dyDescent="0.25"/>
    <row r="412" s="132" customFormat="1" x14ac:dyDescent="0.25"/>
    <row r="413" s="132" customFormat="1" x14ac:dyDescent="0.25"/>
    <row r="414" s="132" customFormat="1" x14ac:dyDescent="0.25"/>
    <row r="415" s="132" customFormat="1" x14ac:dyDescent="0.25"/>
    <row r="416" s="132" customFormat="1" x14ac:dyDescent="0.25"/>
    <row r="417" s="132" customFormat="1" x14ac:dyDescent="0.25"/>
    <row r="418" s="132" customFormat="1" x14ac:dyDescent="0.25"/>
    <row r="419" s="132" customFormat="1" x14ac:dyDescent="0.25"/>
    <row r="420" s="132" customFormat="1" x14ac:dyDescent="0.25"/>
    <row r="421" s="132" customFormat="1" x14ac:dyDescent="0.25"/>
    <row r="422" s="132" customFormat="1" x14ac:dyDescent="0.25"/>
    <row r="423" s="132" customFormat="1" x14ac:dyDescent="0.25"/>
    <row r="424" s="132" customFormat="1" x14ac:dyDescent="0.25"/>
    <row r="425" s="132" customFormat="1" x14ac:dyDescent="0.25"/>
    <row r="426" s="132" customFormat="1" x14ac:dyDescent="0.25"/>
    <row r="427" s="132" customFormat="1" x14ac:dyDescent="0.25"/>
    <row r="428" s="132" customFormat="1" x14ac:dyDescent="0.25"/>
    <row r="429" s="132" customFormat="1" x14ac:dyDescent="0.25"/>
    <row r="430" s="132" customFormat="1" x14ac:dyDescent="0.25"/>
    <row r="431" s="132" customFormat="1" x14ac:dyDescent="0.25"/>
    <row r="432" s="132" customFormat="1" x14ac:dyDescent="0.25"/>
    <row r="433" spans="2:3" s="132" customFormat="1" x14ac:dyDescent="0.25"/>
    <row r="434" spans="2:3" s="132" customFormat="1" x14ac:dyDescent="0.25"/>
    <row r="435" spans="2:3" s="132" customFormat="1" x14ac:dyDescent="0.25"/>
    <row r="436" spans="2:3" s="132" customFormat="1" x14ac:dyDescent="0.25"/>
    <row r="437" spans="2:3" s="132" customFormat="1" x14ac:dyDescent="0.25"/>
    <row r="438" spans="2:3" s="132" customFormat="1" x14ac:dyDescent="0.25"/>
    <row r="439" spans="2:3" s="132" customFormat="1" x14ac:dyDescent="0.25"/>
    <row r="440" spans="2:3" s="132" customFormat="1" x14ac:dyDescent="0.25"/>
    <row r="441" spans="2:3" s="132" customFormat="1" x14ac:dyDescent="0.25"/>
    <row r="442" spans="2:3" s="132" customFormat="1" x14ac:dyDescent="0.25"/>
    <row r="443" spans="2:3" s="132" customFormat="1" x14ac:dyDescent="0.25"/>
    <row r="444" spans="2:3" s="132" customFormat="1" x14ac:dyDescent="0.25"/>
    <row r="445" spans="2:3" s="132" customFormat="1" x14ac:dyDescent="0.25"/>
    <row r="446" spans="2:3" s="132" customFormat="1" x14ac:dyDescent="0.25"/>
    <row r="447" spans="2:3" s="132" customFormat="1" x14ac:dyDescent="0.25"/>
    <row r="448" spans="2:3" s="132" customFormat="1" ht="26.25" x14ac:dyDescent="0.4">
      <c r="B448" s="216" t="s">
        <v>5679</v>
      </c>
      <c r="C448" s="216"/>
    </row>
    <row r="449" spans="2:12" s="132" customFormat="1" x14ac:dyDescent="0.25">
      <c r="B449" s="111" t="s">
        <v>5687</v>
      </c>
    </row>
    <row r="450" spans="2:12" s="132" customFormat="1" x14ac:dyDescent="0.25"/>
    <row r="451" spans="2:12" s="132" customFormat="1" x14ac:dyDescent="0.25"/>
    <row r="452" spans="2:12" s="132" customFormat="1" x14ac:dyDescent="0.25">
      <c r="B452" s="311" t="s">
        <v>5681</v>
      </c>
      <c r="C452" s="150" t="s">
        <v>5684</v>
      </c>
    </row>
    <row r="453" spans="2:12" s="132" customFormat="1" x14ac:dyDescent="0.25">
      <c r="B453" s="310" t="s">
        <v>5680</v>
      </c>
      <c r="C453" s="150" t="s">
        <v>5685</v>
      </c>
    </row>
    <row r="454" spans="2:12" s="132" customFormat="1" x14ac:dyDescent="0.25">
      <c r="B454" s="309" t="s">
        <v>5682</v>
      </c>
      <c r="C454" s="150" t="s">
        <v>5688</v>
      </c>
    </row>
    <row r="455" spans="2:12" s="132" customFormat="1" x14ac:dyDescent="0.25">
      <c r="B455" s="308" t="s">
        <v>5683</v>
      </c>
      <c r="C455" s="150" t="s">
        <v>5686</v>
      </c>
    </row>
    <row r="456" spans="2:12" s="132" customFormat="1" x14ac:dyDescent="0.25">
      <c r="K456" s="156" t="s">
        <v>5526</v>
      </c>
    </row>
    <row r="457" spans="2:12" s="132" customFormat="1" x14ac:dyDescent="0.25">
      <c r="C457" s="156" t="s">
        <v>5526</v>
      </c>
      <c r="D457" s="156"/>
      <c r="J457" s="312" t="s">
        <v>5532</v>
      </c>
      <c r="K457" s="121">
        <f>COUNTIFS('Données Envoyé Spécial'!$N$5:$N$1000,"&lt;&gt;",'Données Envoyé Spécial'!$M$5:$M$1000,"*critique*",'Données Envoyé Spécial'!$R$5:$R$1000,"&lt;2")</f>
        <v>203</v>
      </c>
      <c r="L457" s="121">
        <f>COUNTIFS('Données Envoyé Spécial'!$N$5:$N$1000,"&lt;&gt;",'Données Envoyé Spécial'!$M$5:$M$1000,"*soutien*",'Données Envoyé Spécial'!$R$5:$R$1000,"&lt;2")</f>
        <v>102</v>
      </c>
    </row>
    <row r="458" spans="2:12" s="132" customFormat="1" ht="15.75" x14ac:dyDescent="0.25">
      <c r="C458" s="173" t="s">
        <v>5534</v>
      </c>
      <c r="D458" s="173" t="s">
        <v>5535</v>
      </c>
      <c r="J458" s="312" t="s">
        <v>5683</v>
      </c>
      <c r="K458" s="121">
        <f>COUNTIFS('Données Envoyé Spécial'!$N$5:$N$1000,"&lt;&gt;",'Données Envoyé Spécial'!$M$5:$M$1000,"*critique*",'Données Envoyé Spécial'!$R$5:$R$1000,"&lt;2",'Données Envoyé Spécial'!$N$5:$N$1000,"&gt;=75")</f>
        <v>1</v>
      </c>
      <c r="L458" s="121">
        <f>COUNTIFS('Données Envoyé Spécial'!$N$5:$N$1000,"&lt;&gt;",'Données Envoyé Spécial'!$M$5:$M$1000,"*soutien*",'Données Envoyé Spécial'!$R$5:$R$1000,"&lt;2",'Données Envoyé Spécial'!$N$5:$N$1000,"&gt;=75")</f>
        <v>1</v>
      </c>
    </row>
    <row r="459" spans="2:12" s="132" customFormat="1" ht="15.75" x14ac:dyDescent="0.25">
      <c r="B459" s="308" t="s">
        <v>5686</v>
      </c>
      <c r="C459" s="165">
        <f t="shared" ref="C459:D462" si="22">K458/K$457</f>
        <v>4.9261083743842365E-3</v>
      </c>
      <c r="D459" s="165">
        <f t="shared" si="22"/>
        <v>9.8039215686274508E-3</v>
      </c>
      <c r="J459" s="312" t="s">
        <v>5682</v>
      </c>
      <c r="K459" s="121">
        <f>COUNTIFS('Données Envoyé Spécial'!$N$5:$N$1000,"&lt;&gt;",'Données Envoyé Spécial'!$M$5:$M$1000,"*critique*",'Données Envoyé Spécial'!$R$5:$R$1000,"&lt;2",'Données Envoyé Spécial'!$N$5:$N$1000,"&gt;=50",'Données Envoyé Spécial'!$N$5:$N$1000,"&lt;75")</f>
        <v>4</v>
      </c>
      <c r="L459" s="121">
        <f>COUNTIFS('Données Envoyé Spécial'!$N$5:$N$1000,"&lt;&gt;",'Données Envoyé Spécial'!$M$5:$M$1000,"*soutien*",'Données Envoyé Spécial'!$R$5:$R$1000,"&lt;2",'Données Envoyé Spécial'!$N$5:$N$1000,"&gt;=50",'Données Envoyé Spécial'!$N$5:$N$1000,"&lt;75")</f>
        <v>2</v>
      </c>
    </row>
    <row r="460" spans="2:12" s="132" customFormat="1" ht="15.75" x14ac:dyDescent="0.25">
      <c r="B460" s="309" t="s">
        <v>5688</v>
      </c>
      <c r="C460" s="158">
        <f t="shared" si="22"/>
        <v>1.9704433497536946E-2</v>
      </c>
      <c r="D460" s="158">
        <f t="shared" si="22"/>
        <v>1.9607843137254902E-2</v>
      </c>
      <c r="J460" s="312" t="s">
        <v>5680</v>
      </c>
      <c r="K460" s="121">
        <f>COUNTIFS('Données Envoyé Spécial'!$N$5:$N$1000,"&lt;&gt;",'Données Envoyé Spécial'!$M$5:$M$1000,"*critique*",'Données Envoyé Spécial'!$R$5:$R$1000,"&lt;2",'Données Envoyé Spécial'!$N$5:$N$1000,"&gt;=25",'Données Envoyé Spécial'!$N$5:$N$1000,"&lt;50")</f>
        <v>18</v>
      </c>
      <c r="L460" s="121">
        <f>COUNTIFS('Données Envoyé Spécial'!$N$5:$N$1000,"&lt;&gt;",'Données Envoyé Spécial'!$M$5:$M$1000,"*soutien*",'Données Envoyé Spécial'!$R$5:$R$1000,"&lt;2",'Données Envoyé Spécial'!$N$5:$N$1000,"&gt;=25",'Données Envoyé Spécial'!$N$5:$N$1000,"&lt;50")</f>
        <v>10</v>
      </c>
    </row>
    <row r="461" spans="2:12" s="132" customFormat="1" ht="15.75" x14ac:dyDescent="0.25">
      <c r="B461" s="310" t="s">
        <v>5685</v>
      </c>
      <c r="C461" s="165">
        <f t="shared" si="22"/>
        <v>8.8669950738916259E-2</v>
      </c>
      <c r="D461" s="165">
        <f t="shared" si="22"/>
        <v>9.8039215686274508E-2</v>
      </c>
      <c r="J461" s="312" t="s">
        <v>5681</v>
      </c>
      <c r="K461" s="121">
        <f>COUNTIFS('Données Envoyé Spécial'!$N$5:$N$1000,"&lt;&gt;",'Données Envoyé Spécial'!$M$5:$M$1000,"*critique*",'Données Envoyé Spécial'!$R$5:$R$1000,"&lt;2",'Données Envoyé Spécial'!$N$5:$N$1000,"&gt;=0",'Données Envoyé Spécial'!$N$5:$N$1000,"&lt;25")</f>
        <v>180</v>
      </c>
      <c r="L461" s="121">
        <f>COUNTIFS('Données Envoyé Spécial'!$N$5:$N$1000,"&lt;&gt;",'Données Envoyé Spécial'!$M$5:$M$1000,"*soutien*",'Données Envoyé Spécial'!$R$5:$R$1000,"&lt;2",'Données Envoyé Spécial'!$N$5:$N$1000,"&gt;=0",'Données Envoyé Spécial'!$N$5:$N$1000,"&lt;25")</f>
        <v>89</v>
      </c>
    </row>
    <row r="462" spans="2:12" s="132" customFormat="1" ht="15.75" x14ac:dyDescent="0.25">
      <c r="B462" s="311" t="s">
        <v>5684</v>
      </c>
      <c r="C462" s="158">
        <f t="shared" si="22"/>
        <v>0.88669950738916259</v>
      </c>
      <c r="D462" s="158">
        <f t="shared" si="22"/>
        <v>0.87254901960784315</v>
      </c>
    </row>
    <row r="463" spans="2:12" s="132" customFormat="1" x14ac:dyDescent="0.25"/>
    <row r="464" spans="2:12" s="132" customFormat="1" x14ac:dyDescent="0.25"/>
    <row r="465" spans="2:152" s="132" customFormat="1" x14ac:dyDescent="0.25">
      <c r="B465" s="307"/>
    </row>
    <row r="466" spans="2:152" x14ac:dyDescent="0.25">
      <c r="B466" s="132"/>
      <c r="C466" s="132"/>
      <c r="D466" s="132"/>
      <c r="E466" s="132"/>
      <c r="F466" s="132"/>
      <c r="G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32"/>
      <c r="DI466" s="132"/>
      <c r="DJ466" s="132"/>
      <c r="DK466" s="132"/>
      <c r="DL466" s="132"/>
      <c r="DM466" s="132"/>
      <c r="DN466" s="132"/>
      <c r="DO466" s="132"/>
      <c r="DP466" s="132"/>
      <c r="DQ466" s="132"/>
      <c r="DR466" s="132"/>
      <c r="DS466" s="132"/>
      <c r="DT466" s="132"/>
      <c r="DU466" s="132"/>
      <c r="DV466" s="132"/>
      <c r="DW466" s="132"/>
      <c r="DX466" s="132"/>
      <c r="DY466" s="132"/>
      <c r="DZ466" s="132"/>
      <c r="EA466" s="132"/>
      <c r="EB466" s="132"/>
      <c r="EC466" s="132"/>
      <c r="ED466" s="132"/>
      <c r="EE466" s="132"/>
      <c r="EF466" s="132"/>
      <c r="EG466" s="132"/>
      <c r="EH466" s="132"/>
      <c r="EI466" s="132"/>
      <c r="EJ466" s="132"/>
      <c r="EK466" s="132"/>
      <c r="EL466" s="132"/>
      <c r="EM466" s="132"/>
      <c r="EN466" s="132"/>
      <c r="EO466" s="132"/>
      <c r="EP466" s="132"/>
      <c r="EQ466" s="132"/>
      <c r="ER466" s="132"/>
      <c r="ES466" s="132"/>
      <c r="ET466" s="132"/>
      <c r="EU466" s="132"/>
      <c r="EV466" s="132"/>
    </row>
    <row r="467" spans="2:152" ht="26.25" x14ac:dyDescent="0.4">
      <c r="B467" s="216" t="s">
        <v>5690</v>
      </c>
      <c r="C467" s="216"/>
      <c r="D467" s="132"/>
      <c r="E467" s="132"/>
      <c r="F467" s="132"/>
      <c r="G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32"/>
      <c r="DI467" s="132"/>
      <c r="DJ467" s="132"/>
      <c r="DK467" s="132"/>
      <c r="DL467" s="132"/>
      <c r="DM467" s="132"/>
      <c r="DN467" s="132"/>
      <c r="DO467" s="132"/>
      <c r="DP467" s="132"/>
      <c r="DQ467" s="132"/>
      <c r="DR467" s="132"/>
      <c r="DS467" s="132"/>
      <c r="DT467" s="132"/>
      <c r="DU467" s="132"/>
      <c r="DV467" s="132"/>
      <c r="DW467" s="132"/>
      <c r="DX467" s="132"/>
      <c r="DY467" s="132"/>
      <c r="DZ467" s="132"/>
      <c r="EA467" s="132"/>
      <c r="EB467" s="132"/>
      <c r="EC467" s="132"/>
      <c r="ED467" s="132"/>
      <c r="EE467" s="132"/>
      <c r="EF467" s="132"/>
      <c r="EG467" s="132"/>
      <c r="EH467" s="132"/>
      <c r="EI467" s="132"/>
      <c r="EJ467" s="132"/>
      <c r="EK467" s="132"/>
      <c r="EL467" s="132"/>
      <c r="EM467" s="132"/>
      <c r="EN467" s="132"/>
      <c r="EO467" s="132"/>
      <c r="EP467" s="132"/>
      <c r="EQ467" s="132"/>
      <c r="ER467" s="132"/>
      <c r="ES467" s="132"/>
      <c r="ET467" s="132"/>
      <c r="EU467" s="132"/>
      <c r="EV467" s="132"/>
    </row>
    <row r="468" spans="2:152" x14ac:dyDescent="0.25">
      <c r="B468" s="111" t="s">
        <v>5691</v>
      </c>
      <c r="C468" s="132"/>
      <c r="D468" s="132"/>
      <c r="E468" s="132"/>
      <c r="F468" s="132"/>
      <c r="G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c r="BO468" s="132"/>
      <c r="BP468" s="132"/>
      <c r="BQ468" s="132"/>
      <c r="BR468" s="132"/>
      <c r="BS468" s="132"/>
      <c r="BT468" s="132"/>
      <c r="BU468" s="132"/>
      <c r="BV468" s="132"/>
      <c r="BW468" s="132"/>
      <c r="BX468" s="132"/>
      <c r="BY468" s="132"/>
      <c r="BZ468" s="132"/>
      <c r="CA468" s="132"/>
      <c r="CB468" s="132"/>
      <c r="CC468" s="132"/>
      <c r="CD468" s="132"/>
      <c r="CE468" s="132"/>
      <c r="CF468" s="132"/>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132"/>
      <c r="DB468" s="132"/>
      <c r="DC468" s="132"/>
      <c r="DD468" s="132"/>
      <c r="DE468" s="132"/>
      <c r="DF468" s="132"/>
      <c r="DG468" s="132"/>
      <c r="DH468" s="132"/>
      <c r="DI468" s="132"/>
      <c r="DJ468" s="132"/>
      <c r="DK468" s="132"/>
      <c r="DL468" s="132"/>
      <c r="DM468" s="132"/>
      <c r="DN468" s="132"/>
      <c r="DO468" s="132"/>
      <c r="DP468" s="132"/>
      <c r="DQ468" s="132"/>
      <c r="DR468" s="132"/>
      <c r="DS468" s="132"/>
      <c r="DT468" s="132"/>
      <c r="DU468" s="132"/>
      <c r="DV468" s="132"/>
      <c r="DW468" s="132"/>
      <c r="DX468" s="132"/>
      <c r="DY468" s="132"/>
      <c r="DZ468" s="132"/>
      <c r="EA468" s="132"/>
      <c r="EB468" s="132"/>
      <c r="EC468" s="132"/>
      <c r="ED468" s="132"/>
      <c r="EE468" s="132"/>
      <c r="EF468" s="132"/>
      <c r="EG468" s="132"/>
      <c r="EH468" s="132"/>
      <c r="EI468" s="132"/>
      <c r="EJ468" s="132"/>
      <c r="EK468" s="132"/>
      <c r="EL468" s="132"/>
      <c r="EM468" s="132"/>
      <c r="EN468" s="132"/>
      <c r="EO468" s="132"/>
      <c r="EP468" s="132"/>
      <c r="EQ468" s="132"/>
      <c r="ER468" s="132"/>
      <c r="ES468" s="132"/>
      <c r="ET468" s="132"/>
      <c r="EU468" s="132"/>
      <c r="EV468" s="132"/>
    </row>
    <row r="469" spans="2:152" x14ac:dyDescent="0.25">
      <c r="B469" s="132"/>
      <c r="C469" s="132"/>
      <c r="D469" s="132"/>
      <c r="E469" s="132"/>
      <c r="F469" s="132"/>
      <c r="G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c r="BO469" s="132"/>
      <c r="BP469" s="132"/>
      <c r="BQ469" s="132"/>
      <c r="BR469" s="132"/>
      <c r="BS469" s="132"/>
      <c r="BT469" s="132"/>
      <c r="BU469" s="132"/>
      <c r="BV469" s="132"/>
      <c r="BW469" s="132"/>
      <c r="BX469" s="132"/>
      <c r="BY469" s="132"/>
      <c r="BZ469" s="132"/>
      <c r="CA469" s="132"/>
      <c r="CB469" s="132"/>
      <c r="CC469" s="132"/>
      <c r="CD469" s="132"/>
      <c r="CE469" s="132"/>
      <c r="CF469" s="132"/>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132"/>
      <c r="DB469" s="132"/>
      <c r="DC469" s="132"/>
      <c r="DD469" s="132"/>
      <c r="DE469" s="132"/>
      <c r="DF469" s="132"/>
      <c r="DG469" s="132"/>
      <c r="DH469" s="132"/>
      <c r="DI469" s="132"/>
      <c r="DJ469" s="132"/>
      <c r="DK469" s="132"/>
      <c r="DL469" s="132"/>
      <c r="DM469" s="132"/>
      <c r="DN469" s="132"/>
      <c r="DO469" s="132"/>
      <c r="DP469" s="132"/>
      <c r="DQ469" s="132"/>
      <c r="DR469" s="132"/>
      <c r="DS469" s="132"/>
      <c r="DT469" s="132"/>
      <c r="DU469" s="132"/>
      <c r="DV469" s="132"/>
      <c r="DW469" s="132"/>
      <c r="DX469" s="132"/>
      <c r="DY469" s="132"/>
      <c r="DZ469" s="132"/>
      <c r="EA469" s="132"/>
      <c r="EB469" s="132"/>
      <c r="EC469" s="132"/>
      <c r="ED469" s="132"/>
      <c r="EE469" s="132"/>
      <c r="EF469" s="132"/>
      <c r="EG469" s="132"/>
      <c r="EH469" s="132"/>
      <c r="EI469" s="132"/>
      <c r="EJ469" s="132"/>
      <c r="EK469" s="132"/>
      <c r="EL469" s="132"/>
      <c r="EM469" s="132"/>
      <c r="EN469" s="132"/>
      <c r="EO469" s="132"/>
      <c r="EP469" s="132"/>
      <c r="EQ469" s="132"/>
      <c r="ER469" s="132"/>
      <c r="ES469" s="132"/>
      <c r="ET469" s="132"/>
      <c r="EU469" s="132"/>
      <c r="EV469" s="132"/>
    </row>
    <row r="470" spans="2:152" x14ac:dyDescent="0.25">
      <c r="B470" s="156" t="s">
        <v>5526</v>
      </c>
      <c r="C470" s="132"/>
      <c r="D470" s="132"/>
      <c r="E470" s="132"/>
      <c r="F470" s="132"/>
      <c r="G470" s="132"/>
      <c r="H470" s="156" t="s">
        <v>5527</v>
      </c>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32"/>
      <c r="DI470" s="132"/>
      <c r="DJ470" s="132"/>
      <c r="DK470" s="132"/>
      <c r="DL470" s="132"/>
      <c r="DM470" s="132"/>
      <c r="DN470" s="132"/>
      <c r="DO470" s="132"/>
      <c r="DP470" s="132"/>
      <c r="DQ470" s="132"/>
      <c r="DR470" s="132"/>
      <c r="DS470" s="132"/>
      <c r="DT470" s="132"/>
      <c r="DU470" s="132"/>
      <c r="DV470" s="132"/>
      <c r="DW470" s="132"/>
      <c r="DX470" s="132"/>
      <c r="DY470" s="132"/>
      <c r="DZ470" s="132"/>
      <c r="EA470" s="132"/>
      <c r="EB470" s="132"/>
      <c r="EC470" s="132"/>
      <c r="ED470" s="132"/>
      <c r="EE470" s="132"/>
      <c r="EF470" s="132"/>
      <c r="EG470" s="132"/>
      <c r="EH470" s="132"/>
      <c r="EI470" s="132"/>
      <c r="EJ470" s="132"/>
      <c r="EK470" s="132"/>
      <c r="EL470" s="132"/>
      <c r="EM470" s="132"/>
      <c r="EN470" s="132"/>
      <c r="EO470" s="132"/>
      <c r="EP470" s="132"/>
      <c r="EQ470" s="132"/>
      <c r="ER470" s="132"/>
      <c r="ES470" s="132"/>
      <c r="ET470" s="132"/>
      <c r="EU470" s="132"/>
      <c r="EV470" s="132"/>
    </row>
    <row r="471" spans="2:152" ht="15.75" x14ac:dyDescent="0.25">
      <c r="B471" s="173" t="s">
        <v>5534</v>
      </c>
      <c r="C471" s="132"/>
      <c r="D471" s="173" t="s">
        <v>5535</v>
      </c>
      <c r="E471" s="132"/>
      <c r="F471" s="173" t="s">
        <v>5536</v>
      </c>
      <c r="G471" s="132"/>
      <c r="H471" s="173" t="s">
        <v>5534</v>
      </c>
      <c r="K471" s="173" t="s">
        <v>5535</v>
      </c>
      <c r="M471" s="173" t="s">
        <v>5536</v>
      </c>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132"/>
      <c r="DB471" s="132"/>
      <c r="DC471" s="132"/>
      <c r="DD471" s="132"/>
      <c r="DE471" s="132"/>
      <c r="DF471" s="132"/>
      <c r="DG471" s="132"/>
      <c r="DH471" s="132"/>
      <c r="DI471" s="132"/>
      <c r="DJ471" s="132"/>
      <c r="DK471" s="132"/>
      <c r="DL471" s="132"/>
      <c r="DM471" s="132"/>
      <c r="DN471" s="132"/>
      <c r="DO471" s="132"/>
      <c r="DP471" s="132"/>
      <c r="DQ471" s="132"/>
      <c r="DR471" s="132"/>
      <c r="DS471" s="132"/>
      <c r="DT471" s="132"/>
      <c r="DU471" s="132"/>
      <c r="DV471" s="132"/>
      <c r="DW471" s="132"/>
      <c r="DX471" s="132"/>
      <c r="DY471" s="132"/>
      <c r="DZ471" s="132"/>
      <c r="EA471" s="132"/>
      <c r="EB471" s="132"/>
      <c r="EC471" s="132"/>
      <c r="ED471" s="132"/>
      <c r="EE471" s="132"/>
      <c r="EF471" s="132"/>
      <c r="EG471" s="132"/>
      <c r="EH471" s="132"/>
      <c r="EI471" s="132"/>
      <c r="EJ471" s="132"/>
      <c r="EK471" s="132"/>
      <c r="EL471" s="132"/>
      <c r="EM471" s="132"/>
      <c r="EN471" s="132"/>
      <c r="EO471" s="132"/>
      <c r="EP471" s="132"/>
      <c r="EQ471" s="132"/>
      <c r="ER471" s="132"/>
      <c r="ES471" s="132"/>
      <c r="ET471" s="132"/>
      <c r="EU471" s="132"/>
      <c r="EV471" s="132"/>
    </row>
    <row r="472" spans="2:152" ht="15.75" x14ac:dyDescent="0.25">
      <c r="B472" s="158" t="s">
        <v>5692</v>
      </c>
      <c r="C472" s="129">
        <v>85</v>
      </c>
      <c r="D472" s="158" t="s">
        <v>5692</v>
      </c>
      <c r="E472" s="129">
        <v>94</v>
      </c>
      <c r="F472" s="158" t="s">
        <v>5692</v>
      </c>
      <c r="G472" s="129">
        <v>10</v>
      </c>
      <c r="H472" s="158" t="s">
        <v>5692</v>
      </c>
      <c r="I472" s="129">
        <v>45</v>
      </c>
      <c r="J472" s="129"/>
      <c r="K472" s="158" t="s">
        <v>5692</v>
      </c>
      <c r="L472" s="129">
        <v>38</v>
      </c>
      <c r="M472" s="158" t="s">
        <v>5692</v>
      </c>
      <c r="N472" s="129">
        <v>15</v>
      </c>
      <c r="O472" s="129"/>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c r="BX472" s="132"/>
      <c r="BY472" s="132"/>
      <c r="BZ472" s="132"/>
      <c r="CA472" s="132"/>
      <c r="CB472" s="132"/>
      <c r="CC472" s="132"/>
      <c r="CD472" s="132"/>
      <c r="CE472" s="132"/>
      <c r="CF472" s="132"/>
      <c r="CG472" s="132"/>
      <c r="CH472" s="132"/>
      <c r="CI472" s="132"/>
      <c r="CJ472" s="132"/>
      <c r="CK472" s="132"/>
      <c r="CL472" s="132"/>
      <c r="CM472" s="132"/>
      <c r="CN472" s="132"/>
      <c r="CO472" s="132"/>
      <c r="CP472" s="132"/>
      <c r="CQ472" s="132"/>
      <c r="CR472" s="132"/>
      <c r="CS472" s="132"/>
      <c r="CT472" s="132"/>
      <c r="CU472" s="132"/>
      <c r="CV472" s="132"/>
      <c r="CW472" s="132"/>
      <c r="CX472" s="132"/>
      <c r="CY472" s="132"/>
      <c r="CZ472" s="132"/>
      <c r="DA472" s="132"/>
      <c r="DB472" s="132"/>
      <c r="DC472" s="132"/>
      <c r="DD472" s="132"/>
      <c r="DE472" s="132"/>
      <c r="DF472" s="132"/>
      <c r="DG472" s="132"/>
      <c r="DH472" s="132"/>
      <c r="DI472" s="132"/>
      <c r="DJ472" s="132"/>
      <c r="DK472" s="132"/>
      <c r="DL472" s="132"/>
      <c r="DM472" s="132"/>
      <c r="DN472" s="132"/>
      <c r="DO472" s="132"/>
      <c r="DP472" s="132"/>
      <c r="DQ472" s="132"/>
      <c r="DR472" s="132"/>
      <c r="DS472" s="132"/>
      <c r="DT472" s="132"/>
      <c r="DU472" s="132"/>
      <c r="DV472" s="132"/>
      <c r="DW472" s="132"/>
      <c r="DX472" s="132"/>
      <c r="DY472" s="132"/>
      <c r="DZ472" s="132"/>
      <c r="EA472" s="132"/>
      <c r="EB472" s="132"/>
      <c r="EC472" s="132"/>
      <c r="ED472" s="132"/>
      <c r="EE472" s="132"/>
      <c r="EF472" s="132"/>
      <c r="EG472" s="132"/>
      <c r="EH472" s="132"/>
      <c r="EI472" s="132"/>
      <c r="EJ472" s="132"/>
      <c r="EK472" s="132"/>
      <c r="EL472" s="132"/>
      <c r="EM472" s="132"/>
      <c r="EN472" s="132"/>
      <c r="EO472" s="132"/>
      <c r="EP472" s="132"/>
      <c r="EQ472" s="132"/>
      <c r="ER472" s="132"/>
      <c r="ES472" s="132"/>
      <c r="ET472" s="132"/>
      <c r="EU472" s="132"/>
      <c r="EV472" s="132"/>
    </row>
    <row r="473" spans="2:152" ht="15.75" x14ac:dyDescent="0.25">
      <c r="B473" s="165" t="s">
        <v>1218</v>
      </c>
      <c r="C473" s="129">
        <v>41</v>
      </c>
      <c r="D473" s="165" t="s">
        <v>5698</v>
      </c>
      <c r="E473" s="129">
        <v>57</v>
      </c>
      <c r="F473" s="165" t="s">
        <v>5712</v>
      </c>
      <c r="G473" s="129">
        <v>6</v>
      </c>
      <c r="H473" s="165" t="s">
        <v>3128</v>
      </c>
      <c r="I473" s="129">
        <v>22</v>
      </c>
      <c r="J473" s="129"/>
      <c r="K473" s="165" t="s">
        <v>5675</v>
      </c>
      <c r="L473" s="129">
        <v>19</v>
      </c>
      <c r="M473" s="165" t="s">
        <v>5713</v>
      </c>
      <c r="N473" s="129">
        <v>8</v>
      </c>
      <c r="O473" s="129"/>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c r="BR473" s="132"/>
      <c r="BS473" s="132"/>
      <c r="BT473" s="132"/>
      <c r="BU473" s="132"/>
      <c r="BV473" s="132"/>
      <c r="BW473" s="132"/>
      <c r="BX473" s="132"/>
      <c r="BY473" s="132"/>
      <c r="BZ473" s="132"/>
      <c r="CA473" s="132"/>
      <c r="CB473" s="132"/>
      <c r="CC473" s="132"/>
      <c r="CD473" s="132"/>
      <c r="CE473" s="132"/>
      <c r="CF473" s="132"/>
      <c r="CG473" s="132"/>
      <c r="CH473" s="132"/>
      <c r="CI473" s="132"/>
      <c r="CJ473" s="132"/>
      <c r="CK473" s="132"/>
      <c r="CL473" s="132"/>
      <c r="CM473" s="132"/>
      <c r="CN473" s="132"/>
      <c r="CO473" s="132"/>
      <c r="CP473" s="132"/>
      <c r="CQ473" s="132"/>
      <c r="CR473" s="132"/>
      <c r="CS473" s="132"/>
      <c r="CT473" s="132"/>
      <c r="CU473" s="132"/>
      <c r="CV473" s="132"/>
      <c r="CW473" s="132"/>
      <c r="CX473" s="132"/>
      <c r="CY473" s="132"/>
      <c r="CZ473" s="132"/>
      <c r="DA473" s="132"/>
      <c r="DB473" s="132"/>
      <c r="DC473" s="132"/>
      <c r="DD473" s="132"/>
      <c r="DE473" s="132"/>
      <c r="DF473" s="132"/>
      <c r="DG473" s="132"/>
      <c r="DH473" s="132"/>
      <c r="DI473" s="132"/>
      <c r="DJ473" s="132"/>
      <c r="DK473" s="132"/>
      <c r="DL473" s="132"/>
      <c r="DM473" s="132"/>
      <c r="DN473" s="132"/>
      <c r="DO473" s="132"/>
      <c r="DP473" s="132"/>
      <c r="DQ473" s="132"/>
      <c r="DR473" s="132"/>
      <c r="DS473" s="132"/>
      <c r="DT473" s="132"/>
      <c r="DU473" s="132"/>
      <c r="DV473" s="132"/>
      <c r="DW473" s="132"/>
      <c r="DX473" s="132"/>
      <c r="DY473" s="132"/>
      <c r="DZ473" s="132"/>
      <c r="EA473" s="132"/>
      <c r="EB473" s="132"/>
      <c r="EC473" s="132"/>
      <c r="ED473" s="132"/>
      <c r="EE473" s="132"/>
      <c r="EF473" s="132"/>
      <c r="EG473" s="132"/>
      <c r="EH473" s="132"/>
      <c r="EI473" s="132"/>
      <c r="EJ473" s="132"/>
      <c r="EK473" s="132"/>
      <c r="EL473" s="132"/>
      <c r="EM473" s="132"/>
      <c r="EN473" s="132"/>
      <c r="EO473" s="132"/>
      <c r="EP473" s="132"/>
      <c r="EQ473" s="132"/>
      <c r="ER473" s="132"/>
      <c r="ES473" s="132"/>
      <c r="ET473" s="132"/>
      <c r="EU473" s="132"/>
      <c r="EV473" s="132"/>
    </row>
    <row r="474" spans="2:152" ht="15.75" x14ac:dyDescent="0.25">
      <c r="B474" s="158" t="s">
        <v>5693</v>
      </c>
      <c r="C474" s="129">
        <v>30</v>
      </c>
      <c r="D474" s="158" t="s">
        <v>1716</v>
      </c>
      <c r="E474" s="129">
        <v>39</v>
      </c>
      <c r="F474" s="158"/>
      <c r="G474" s="129"/>
      <c r="H474" s="158" t="s">
        <v>5716</v>
      </c>
      <c r="I474" s="129">
        <v>21</v>
      </c>
      <c r="J474" s="129"/>
      <c r="K474" s="158" t="s">
        <v>5707</v>
      </c>
      <c r="L474" s="129">
        <v>19</v>
      </c>
      <c r="M474" s="158" t="s">
        <v>5714</v>
      </c>
      <c r="N474" s="129">
        <v>7</v>
      </c>
      <c r="O474" s="129"/>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132"/>
      <c r="DB474" s="132"/>
      <c r="DC474" s="132"/>
      <c r="DD474" s="132"/>
      <c r="DE474" s="132"/>
      <c r="DF474" s="132"/>
      <c r="DG474" s="132"/>
      <c r="DH474" s="132"/>
      <c r="DI474" s="132"/>
      <c r="DJ474" s="132"/>
      <c r="DK474" s="132"/>
      <c r="DL474" s="132"/>
      <c r="DM474" s="132"/>
      <c r="DN474" s="132"/>
      <c r="DO474" s="132"/>
      <c r="DP474" s="132"/>
      <c r="DQ474" s="132"/>
      <c r="DR474" s="132"/>
      <c r="DS474" s="132"/>
      <c r="DT474" s="132"/>
      <c r="DU474" s="132"/>
      <c r="DV474" s="132"/>
      <c r="DW474" s="132"/>
      <c r="DX474" s="132"/>
      <c r="DY474" s="132"/>
      <c r="DZ474" s="132"/>
      <c r="EA474" s="132"/>
      <c r="EB474" s="132"/>
      <c r="EC474" s="132"/>
      <c r="ED474" s="132"/>
      <c r="EE474" s="132"/>
      <c r="EF474" s="132"/>
      <c r="EG474" s="132"/>
      <c r="EH474" s="132"/>
      <c r="EI474" s="132"/>
      <c r="EJ474" s="132"/>
      <c r="EK474" s="132"/>
      <c r="EL474" s="132"/>
      <c r="EM474" s="132"/>
      <c r="EN474" s="132"/>
      <c r="EO474" s="132"/>
      <c r="EP474" s="132"/>
      <c r="EQ474" s="132"/>
      <c r="ER474" s="132"/>
      <c r="ES474" s="132"/>
      <c r="ET474" s="132"/>
      <c r="EU474" s="132"/>
      <c r="EV474" s="132"/>
    </row>
    <row r="475" spans="2:152" ht="15.75" x14ac:dyDescent="0.25">
      <c r="B475" s="165" t="s">
        <v>5694</v>
      </c>
      <c r="C475" s="129">
        <v>28</v>
      </c>
      <c r="D475" s="165" t="s">
        <v>5699</v>
      </c>
      <c r="E475" s="129">
        <v>35</v>
      </c>
      <c r="F475" s="158"/>
      <c r="G475" s="129"/>
      <c r="H475" s="165" t="s">
        <v>5717</v>
      </c>
      <c r="I475" s="129">
        <v>18</v>
      </c>
      <c r="J475" s="129"/>
      <c r="K475" s="165" t="s">
        <v>5720</v>
      </c>
      <c r="L475" s="129">
        <v>14</v>
      </c>
      <c r="M475" s="165" t="s">
        <v>5715</v>
      </c>
      <c r="N475" s="129">
        <v>7</v>
      </c>
      <c r="O475" s="129"/>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132"/>
      <c r="DB475" s="132"/>
      <c r="DC475" s="132"/>
      <c r="DD475" s="132"/>
      <c r="DE475" s="132"/>
      <c r="DF475" s="132"/>
      <c r="DG475" s="132"/>
      <c r="DH475" s="132"/>
      <c r="DI475" s="132"/>
      <c r="DJ475" s="132"/>
      <c r="DK475" s="132"/>
      <c r="DL475" s="132"/>
      <c r="DM475" s="132"/>
      <c r="DN475" s="132"/>
      <c r="DO475" s="132"/>
      <c r="DP475" s="132"/>
      <c r="DQ475" s="132"/>
      <c r="DR475" s="132"/>
      <c r="DS475" s="132"/>
      <c r="DT475" s="132"/>
      <c r="DU475" s="132"/>
      <c r="DV475" s="132"/>
      <c r="DW475" s="132"/>
      <c r="DX475" s="132"/>
      <c r="DY475" s="132"/>
      <c r="DZ475" s="132"/>
      <c r="EA475" s="132"/>
      <c r="EB475" s="132"/>
      <c r="EC475" s="132"/>
      <c r="ED475" s="132"/>
      <c r="EE475" s="132"/>
      <c r="EF475" s="132"/>
      <c r="EG475" s="132"/>
      <c r="EH475" s="132"/>
      <c r="EI475" s="132"/>
      <c r="EJ475" s="132"/>
      <c r="EK475" s="132"/>
      <c r="EL475" s="132"/>
      <c r="EM475" s="132"/>
      <c r="EN475" s="132"/>
      <c r="EO475" s="132"/>
      <c r="EP475" s="132"/>
      <c r="EQ475" s="132"/>
      <c r="ER475" s="132"/>
      <c r="ES475" s="132"/>
      <c r="ET475" s="132"/>
      <c r="EU475" s="132"/>
      <c r="EV475" s="132"/>
    </row>
    <row r="476" spans="2:152" ht="15.75" x14ac:dyDescent="0.25">
      <c r="B476" s="158" t="s">
        <v>2994</v>
      </c>
      <c r="C476" s="129">
        <v>26</v>
      </c>
      <c r="D476" s="158" t="s">
        <v>453</v>
      </c>
      <c r="E476" s="129">
        <v>25</v>
      </c>
      <c r="F476" s="158"/>
      <c r="G476" s="129"/>
      <c r="H476" s="158" t="s">
        <v>2994</v>
      </c>
      <c r="I476" s="129">
        <v>16</v>
      </c>
      <c r="J476" s="129"/>
      <c r="K476" s="158" t="s">
        <v>5709</v>
      </c>
      <c r="L476" s="129">
        <v>14</v>
      </c>
      <c r="M476" s="158" t="s">
        <v>5703</v>
      </c>
      <c r="N476" s="129">
        <v>6</v>
      </c>
      <c r="O476" s="129"/>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132"/>
      <c r="BK476" s="132"/>
      <c r="BL476" s="132"/>
      <c r="BM476" s="132"/>
      <c r="BN476" s="132"/>
      <c r="BO476" s="132"/>
      <c r="BP476" s="132"/>
      <c r="BQ476" s="132"/>
      <c r="BR476" s="132"/>
      <c r="BS476" s="132"/>
      <c r="BT476" s="132"/>
      <c r="BU476" s="132"/>
      <c r="BV476" s="132"/>
      <c r="BW476" s="132"/>
      <c r="BX476" s="132"/>
      <c r="BY476" s="132"/>
      <c r="BZ476" s="132"/>
      <c r="CA476" s="132"/>
      <c r="CB476" s="132"/>
      <c r="CC476" s="132"/>
      <c r="CD476" s="132"/>
      <c r="CE476" s="132"/>
      <c r="CF476" s="132"/>
      <c r="CG476" s="132"/>
      <c r="CH476" s="132"/>
      <c r="CI476" s="132"/>
      <c r="CJ476" s="132"/>
      <c r="CK476" s="132"/>
      <c r="CL476" s="132"/>
      <c r="CM476" s="132"/>
      <c r="CN476" s="132"/>
      <c r="CO476" s="132"/>
      <c r="CP476" s="132"/>
      <c r="CQ476" s="132"/>
      <c r="CR476" s="132"/>
      <c r="CS476" s="132"/>
      <c r="CT476" s="132"/>
      <c r="CU476" s="132"/>
      <c r="CV476" s="132"/>
      <c r="CW476" s="132"/>
      <c r="CX476" s="132"/>
      <c r="CY476" s="132"/>
      <c r="CZ476" s="132"/>
      <c r="DA476" s="132"/>
      <c r="DB476" s="132"/>
      <c r="DC476" s="132"/>
      <c r="DD476" s="132"/>
      <c r="DE476" s="132"/>
      <c r="DF476" s="132"/>
      <c r="DG476" s="132"/>
      <c r="DH476" s="132"/>
      <c r="DI476" s="132"/>
      <c r="DJ476" s="132"/>
      <c r="DK476" s="132"/>
      <c r="DL476" s="132"/>
      <c r="DM476" s="132"/>
      <c r="DN476" s="132"/>
      <c r="DO476" s="132"/>
      <c r="DP476" s="132"/>
      <c r="DQ476" s="132"/>
      <c r="DR476" s="132"/>
      <c r="DS476" s="132"/>
      <c r="DT476" s="132"/>
      <c r="DU476" s="132"/>
      <c r="DV476" s="132"/>
      <c r="DW476" s="132"/>
      <c r="DX476" s="132"/>
      <c r="DY476" s="132"/>
      <c r="DZ476" s="132"/>
      <c r="EA476" s="132"/>
      <c r="EB476" s="132"/>
      <c r="EC476" s="132"/>
      <c r="ED476" s="132"/>
      <c r="EE476" s="132"/>
      <c r="EF476" s="132"/>
      <c r="EG476" s="132"/>
      <c r="EH476" s="132"/>
      <c r="EI476" s="132"/>
      <c r="EJ476" s="132"/>
      <c r="EK476" s="132"/>
      <c r="EL476" s="132"/>
      <c r="EM476" s="132"/>
      <c r="EN476" s="132"/>
      <c r="EO476" s="132"/>
      <c r="EP476" s="132"/>
      <c r="EQ476" s="132"/>
      <c r="ER476" s="132"/>
      <c r="ES476" s="132"/>
      <c r="ET476" s="132"/>
      <c r="EU476" s="132"/>
      <c r="EV476" s="132"/>
    </row>
    <row r="477" spans="2:152" ht="15.75" x14ac:dyDescent="0.25">
      <c r="B477" s="165" t="s">
        <v>5522</v>
      </c>
      <c r="C477" s="129">
        <v>22</v>
      </c>
      <c r="D477" s="165" t="s">
        <v>2994</v>
      </c>
      <c r="E477" s="129">
        <v>22</v>
      </c>
      <c r="F477" s="158"/>
      <c r="G477" s="129"/>
      <c r="H477" s="165" t="s">
        <v>5718</v>
      </c>
      <c r="I477" s="129">
        <v>14</v>
      </c>
      <c r="J477" s="129"/>
      <c r="K477" s="165" t="s">
        <v>5721</v>
      </c>
      <c r="L477" s="129">
        <v>11</v>
      </c>
      <c r="M477" s="158"/>
      <c r="N477" s="129"/>
      <c r="O477" s="129"/>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c r="BO477" s="132"/>
      <c r="BP477" s="132"/>
      <c r="BQ477" s="132"/>
      <c r="BR477" s="132"/>
      <c r="BS477" s="132"/>
      <c r="BT477" s="132"/>
      <c r="BU477" s="132"/>
      <c r="BV477" s="132"/>
      <c r="BW477" s="132"/>
      <c r="BX477" s="132"/>
      <c r="BY477" s="132"/>
      <c r="BZ477" s="132"/>
      <c r="CA477" s="132"/>
      <c r="CB477" s="132"/>
      <c r="CC477" s="132"/>
      <c r="CD477" s="132"/>
      <c r="CE477" s="132"/>
      <c r="CF477" s="132"/>
      <c r="CG477" s="132"/>
      <c r="CH477" s="132"/>
      <c r="CI477" s="132"/>
      <c r="CJ477" s="132"/>
      <c r="CK477" s="132"/>
      <c r="CL477" s="132"/>
      <c r="CM477" s="132"/>
      <c r="CN477" s="132"/>
      <c r="CO477" s="132"/>
      <c r="CP477" s="132"/>
      <c r="CQ477" s="132"/>
      <c r="CR477" s="132"/>
      <c r="CS477" s="132"/>
      <c r="CT477" s="132"/>
      <c r="CU477" s="132"/>
      <c r="CV477" s="132"/>
      <c r="CW477" s="132"/>
      <c r="CX477" s="132"/>
      <c r="CY477" s="132"/>
      <c r="CZ477" s="132"/>
      <c r="DA477" s="132"/>
      <c r="DB477" s="132"/>
      <c r="DC477" s="132"/>
      <c r="DD477" s="132"/>
      <c r="DE477" s="132"/>
      <c r="DF477" s="132"/>
      <c r="DG477" s="132"/>
      <c r="DH477" s="132"/>
      <c r="DI477" s="132"/>
      <c r="DJ477" s="132"/>
      <c r="DK477" s="132"/>
      <c r="DL477" s="132"/>
      <c r="DM477" s="132"/>
      <c r="DN477" s="132"/>
      <c r="DO477" s="132"/>
      <c r="DP477" s="132"/>
      <c r="DQ477" s="132"/>
      <c r="DR477" s="132"/>
      <c r="DS477" s="132"/>
      <c r="DT477" s="132"/>
      <c r="DU477" s="132"/>
      <c r="DV477" s="132"/>
      <c r="DW477" s="132"/>
      <c r="DX477" s="132"/>
      <c r="DY477" s="132"/>
      <c r="DZ477" s="132"/>
      <c r="EA477" s="132"/>
      <c r="EB477" s="132"/>
      <c r="EC477" s="132"/>
      <c r="ED477" s="132"/>
      <c r="EE477" s="132"/>
      <c r="EF477" s="132"/>
      <c r="EG477" s="132"/>
      <c r="EH477" s="132"/>
      <c r="EI477" s="132"/>
      <c r="EJ477" s="132"/>
      <c r="EK477" s="132"/>
      <c r="EL477" s="132"/>
      <c r="EM477" s="132"/>
      <c r="EN477" s="132"/>
      <c r="EO477" s="132"/>
      <c r="EP477" s="132"/>
      <c r="EQ477" s="132"/>
      <c r="ER477" s="132"/>
      <c r="ES477" s="132"/>
      <c r="ET477" s="132"/>
      <c r="EU477" s="132"/>
      <c r="EV477" s="132"/>
    </row>
    <row r="478" spans="2:152" ht="15.75" x14ac:dyDescent="0.25">
      <c r="B478" s="158" t="s">
        <v>5468</v>
      </c>
      <c r="C478" s="129">
        <v>19</v>
      </c>
      <c r="D478" s="158" t="s">
        <v>5701</v>
      </c>
      <c r="E478" s="129">
        <v>23</v>
      </c>
      <c r="F478" s="158"/>
      <c r="G478" s="129"/>
      <c r="H478" s="158" t="s">
        <v>5675</v>
      </c>
      <c r="I478" s="129">
        <v>12</v>
      </c>
      <c r="J478" s="129"/>
      <c r="K478" s="158" t="s">
        <v>5722</v>
      </c>
      <c r="L478" s="129">
        <v>10</v>
      </c>
      <c r="M478" s="158"/>
      <c r="N478" s="129"/>
      <c r="O478" s="129"/>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c r="BO478" s="132"/>
      <c r="BP478" s="132"/>
      <c r="BQ478" s="132"/>
      <c r="BR478" s="132"/>
      <c r="BS478" s="132"/>
      <c r="BT478" s="132"/>
      <c r="BU478" s="132"/>
      <c r="BV478" s="132"/>
      <c r="BW478" s="132"/>
      <c r="BX478" s="132"/>
      <c r="BY478" s="132"/>
      <c r="BZ478" s="132"/>
      <c r="CA478" s="132"/>
      <c r="CB478" s="132"/>
      <c r="CC478" s="132"/>
      <c r="CD478" s="132"/>
      <c r="CE478" s="132"/>
      <c r="CF478" s="132"/>
      <c r="CG478" s="132"/>
      <c r="CH478" s="132"/>
      <c r="CI478" s="132"/>
      <c r="CJ478" s="132"/>
      <c r="CK478" s="132"/>
      <c r="CL478" s="132"/>
      <c r="CM478" s="132"/>
      <c r="CN478" s="132"/>
      <c r="CO478" s="132"/>
      <c r="CP478" s="132"/>
      <c r="CQ478" s="132"/>
      <c r="CR478" s="132"/>
      <c r="CS478" s="132"/>
      <c r="CT478" s="132"/>
      <c r="CU478" s="132"/>
      <c r="CV478" s="132"/>
      <c r="CW478" s="132"/>
      <c r="CX478" s="132"/>
      <c r="CY478" s="132"/>
      <c r="CZ478" s="132"/>
      <c r="DA478" s="132"/>
      <c r="DB478" s="132"/>
      <c r="DC478" s="132"/>
      <c r="DD478" s="132"/>
      <c r="DE478" s="132"/>
      <c r="DF478" s="132"/>
      <c r="DG478" s="132"/>
      <c r="DH478" s="132"/>
      <c r="DI478" s="132"/>
      <c r="DJ478" s="132"/>
      <c r="DK478" s="132"/>
      <c r="DL478" s="132"/>
      <c r="DM478" s="132"/>
      <c r="DN478" s="132"/>
      <c r="DO478" s="132"/>
      <c r="DP478" s="132"/>
      <c r="DQ478" s="132"/>
      <c r="DR478" s="132"/>
      <c r="DS478" s="132"/>
      <c r="DT478" s="132"/>
      <c r="DU478" s="132"/>
      <c r="DV478" s="132"/>
      <c r="DW478" s="132"/>
      <c r="DX478" s="132"/>
      <c r="DY478" s="132"/>
      <c r="DZ478" s="132"/>
      <c r="EA478" s="132"/>
      <c r="EB478" s="132"/>
      <c r="EC478" s="132"/>
      <c r="ED478" s="132"/>
      <c r="EE478" s="132"/>
      <c r="EF478" s="132"/>
      <c r="EG478" s="132"/>
      <c r="EH478" s="132"/>
      <c r="EI478" s="132"/>
      <c r="EJ478" s="132"/>
      <c r="EK478" s="132"/>
      <c r="EL478" s="132"/>
      <c r="EM478" s="132"/>
      <c r="EN478" s="132"/>
      <c r="EO478" s="132"/>
      <c r="EP478" s="132"/>
      <c r="EQ478" s="132"/>
      <c r="ER478" s="132"/>
      <c r="ES478" s="132"/>
      <c r="ET478" s="132"/>
      <c r="EU478" s="132"/>
      <c r="EV478" s="132"/>
    </row>
    <row r="479" spans="2:152" ht="15.75" x14ac:dyDescent="0.25">
      <c r="B479" s="165" t="s">
        <v>5695</v>
      </c>
      <c r="C479" s="129">
        <v>17</v>
      </c>
      <c r="D479" s="165" t="s">
        <v>5702</v>
      </c>
      <c r="E479" s="129">
        <v>22</v>
      </c>
      <c r="F479" s="158"/>
      <c r="G479" s="129"/>
      <c r="H479" s="165" t="s">
        <v>5707</v>
      </c>
      <c r="I479" s="129">
        <v>10</v>
      </c>
      <c r="J479" s="129"/>
      <c r="K479" s="165" t="s">
        <v>453</v>
      </c>
      <c r="L479" s="129">
        <v>10</v>
      </c>
      <c r="M479" s="158"/>
      <c r="N479" s="129"/>
      <c r="O479" s="129"/>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c r="BO479" s="132"/>
      <c r="BP479" s="132"/>
      <c r="BQ479" s="132"/>
      <c r="BR479" s="132"/>
      <c r="BS479" s="132"/>
      <c r="BT479" s="132"/>
      <c r="BU479" s="132"/>
      <c r="BV479" s="132"/>
      <c r="BW479" s="132"/>
      <c r="BX479" s="132"/>
      <c r="BY479" s="132"/>
      <c r="BZ479" s="132"/>
      <c r="CA479" s="132"/>
      <c r="CB479" s="132"/>
      <c r="CC479" s="132"/>
      <c r="CD479" s="132"/>
      <c r="CE479" s="132"/>
      <c r="CF479" s="132"/>
      <c r="CG479" s="132"/>
      <c r="CH479" s="132"/>
      <c r="CI479" s="132"/>
      <c r="CJ479" s="132"/>
      <c r="CK479" s="132"/>
      <c r="CL479" s="132"/>
      <c r="CM479" s="132"/>
      <c r="CN479" s="132"/>
      <c r="CO479" s="132"/>
      <c r="CP479" s="132"/>
      <c r="CQ479" s="132"/>
      <c r="CR479" s="132"/>
      <c r="CS479" s="132"/>
      <c r="CT479" s="132"/>
      <c r="CU479" s="132"/>
      <c r="CV479" s="132"/>
      <c r="CW479" s="132"/>
      <c r="CX479" s="132"/>
      <c r="CY479" s="132"/>
      <c r="CZ479" s="132"/>
      <c r="DA479" s="132"/>
      <c r="DB479" s="132"/>
      <c r="DC479" s="132"/>
      <c r="DD479" s="132"/>
      <c r="DE479" s="132"/>
      <c r="DF479" s="132"/>
      <c r="DG479" s="132"/>
      <c r="DH479" s="132"/>
      <c r="DI479" s="132"/>
      <c r="DJ479" s="132"/>
      <c r="DK479" s="132"/>
      <c r="DL479" s="132"/>
      <c r="DM479" s="132"/>
      <c r="DN479" s="132"/>
      <c r="DO479" s="132"/>
      <c r="DP479" s="132"/>
      <c r="DQ479" s="132"/>
      <c r="DR479" s="132"/>
      <c r="DS479" s="132"/>
      <c r="DT479" s="132"/>
      <c r="DU479" s="132"/>
      <c r="DV479" s="132"/>
      <c r="DW479" s="132"/>
      <c r="DX479" s="132"/>
      <c r="DY479" s="132"/>
      <c r="DZ479" s="132"/>
      <c r="EA479" s="132"/>
      <c r="EB479" s="132"/>
      <c r="EC479" s="132"/>
      <c r="ED479" s="132"/>
      <c r="EE479" s="132"/>
      <c r="EF479" s="132"/>
      <c r="EG479" s="132"/>
      <c r="EH479" s="132"/>
      <c r="EI479" s="132"/>
      <c r="EJ479" s="132"/>
      <c r="EK479" s="132"/>
      <c r="EL479" s="132"/>
      <c r="EM479" s="132"/>
      <c r="EN479" s="132"/>
      <c r="EO479" s="132"/>
      <c r="EP479" s="132"/>
      <c r="EQ479" s="132"/>
      <c r="ER479" s="132"/>
      <c r="ES479" s="132"/>
      <c r="ET479" s="132"/>
      <c r="EU479" s="132"/>
      <c r="EV479" s="132"/>
    </row>
    <row r="480" spans="2:152" ht="15.75" x14ac:dyDescent="0.25">
      <c r="B480" s="158" t="s">
        <v>5696</v>
      </c>
      <c r="C480" s="129">
        <v>16</v>
      </c>
      <c r="D480" s="158" t="s">
        <v>5703</v>
      </c>
      <c r="E480" s="129">
        <v>21</v>
      </c>
      <c r="F480" s="158"/>
      <c r="G480" s="129"/>
      <c r="H480" s="158" t="s">
        <v>5719</v>
      </c>
      <c r="I480" s="129">
        <v>10</v>
      </c>
      <c r="J480" s="129"/>
      <c r="K480" s="158" t="s">
        <v>1716</v>
      </c>
      <c r="L480" s="129">
        <v>10</v>
      </c>
      <c r="M480" s="158"/>
      <c r="N480" s="129"/>
      <c r="O480" s="129"/>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132"/>
      <c r="BK480" s="132"/>
      <c r="BL480" s="132"/>
      <c r="BM480" s="132"/>
      <c r="BN480" s="132"/>
      <c r="BO480" s="132"/>
      <c r="BP480" s="132"/>
      <c r="BQ480" s="132"/>
      <c r="BR480" s="132"/>
      <c r="BS480" s="132"/>
      <c r="BT480" s="132"/>
      <c r="BU480" s="132"/>
      <c r="BV480" s="132"/>
      <c r="BW480" s="132"/>
      <c r="BX480" s="132"/>
      <c r="BY480" s="132"/>
      <c r="BZ480" s="132"/>
      <c r="CA480" s="132"/>
      <c r="CB480" s="132"/>
      <c r="CC480" s="132"/>
      <c r="CD480" s="132"/>
      <c r="CE480" s="132"/>
      <c r="CF480" s="132"/>
      <c r="CG480" s="132"/>
      <c r="CH480" s="132"/>
      <c r="CI480" s="132"/>
      <c r="CJ480" s="132"/>
      <c r="CK480" s="132"/>
      <c r="CL480" s="132"/>
      <c r="CM480" s="132"/>
      <c r="CN480" s="132"/>
      <c r="CO480" s="132"/>
      <c r="CP480" s="132"/>
      <c r="CQ480" s="132"/>
      <c r="CR480" s="132"/>
      <c r="CS480" s="132"/>
      <c r="CT480" s="132"/>
      <c r="CU480" s="132"/>
      <c r="CV480" s="132"/>
      <c r="CW480" s="132"/>
      <c r="CX480" s="132"/>
      <c r="CY480" s="132"/>
      <c r="CZ480" s="132"/>
      <c r="DA480" s="132"/>
      <c r="DB480" s="132"/>
      <c r="DC480" s="132"/>
      <c r="DD480" s="132"/>
      <c r="DE480" s="132"/>
      <c r="DF480" s="132"/>
      <c r="DG480" s="132"/>
      <c r="DH480" s="132"/>
      <c r="DI480" s="132"/>
      <c r="DJ480" s="132"/>
      <c r="DK480" s="132"/>
      <c r="DL480" s="132"/>
      <c r="DM480" s="132"/>
      <c r="DN480" s="132"/>
      <c r="DO480" s="132"/>
      <c r="DP480" s="132"/>
      <c r="DQ480" s="132"/>
      <c r="DR480" s="132"/>
      <c r="DS480" s="132"/>
      <c r="DT480" s="132"/>
      <c r="DU480" s="132"/>
      <c r="DV480" s="132"/>
      <c r="DW480" s="132"/>
      <c r="DX480" s="132"/>
      <c r="DY480" s="132"/>
      <c r="DZ480" s="132"/>
      <c r="EA480" s="132"/>
      <c r="EB480" s="132"/>
      <c r="EC480" s="132"/>
      <c r="ED480" s="132"/>
      <c r="EE480" s="132"/>
      <c r="EF480" s="132"/>
      <c r="EG480" s="132"/>
      <c r="EH480" s="132"/>
      <c r="EI480" s="132"/>
      <c r="EJ480" s="132"/>
      <c r="EK480" s="132"/>
      <c r="EL480" s="132"/>
      <c r="EM480" s="132"/>
      <c r="EN480" s="132"/>
      <c r="EO480" s="132"/>
      <c r="EP480" s="132"/>
      <c r="EQ480" s="132"/>
      <c r="ER480" s="132"/>
      <c r="ES480" s="132"/>
      <c r="ET480" s="132"/>
      <c r="EU480" s="132"/>
      <c r="EV480" s="132"/>
    </row>
    <row r="481" spans="2:152" ht="15.75" x14ac:dyDescent="0.25">
      <c r="B481" s="165" t="s">
        <v>5697</v>
      </c>
      <c r="C481" s="129">
        <v>16</v>
      </c>
      <c r="D481" s="165" t="s">
        <v>5694</v>
      </c>
      <c r="E481" s="129">
        <v>18</v>
      </c>
      <c r="F481" s="158"/>
      <c r="G481" s="129"/>
      <c r="H481" s="158"/>
      <c r="I481" s="129"/>
      <c r="J481" s="129"/>
      <c r="K481" s="165" t="s">
        <v>5716</v>
      </c>
      <c r="L481" s="129">
        <v>10</v>
      </c>
      <c r="M481" s="158"/>
      <c r="N481" s="129"/>
      <c r="O481" s="129"/>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132"/>
      <c r="BK481" s="132"/>
      <c r="BL481" s="132"/>
      <c r="BM481" s="132"/>
      <c r="BN481" s="132"/>
      <c r="BO481" s="132"/>
      <c r="BP481" s="132"/>
      <c r="BQ481" s="132"/>
      <c r="BR481" s="132"/>
      <c r="BS481" s="132"/>
      <c r="BT481" s="132"/>
      <c r="BU481" s="132"/>
      <c r="BV481" s="132"/>
      <c r="BW481" s="132"/>
      <c r="BX481" s="132"/>
      <c r="BY481" s="132"/>
      <c r="BZ481" s="132"/>
      <c r="CA481" s="132"/>
      <c r="CB481" s="132"/>
      <c r="CC481" s="132"/>
      <c r="CD481" s="132"/>
      <c r="CE481" s="132"/>
      <c r="CF481" s="132"/>
      <c r="CG481" s="132"/>
      <c r="CH481" s="132"/>
      <c r="CI481" s="132"/>
      <c r="CJ481" s="132"/>
      <c r="CK481" s="132"/>
      <c r="CL481" s="132"/>
      <c r="CM481" s="132"/>
      <c r="CN481" s="132"/>
      <c r="CO481" s="132"/>
      <c r="CP481" s="132"/>
      <c r="CQ481" s="132"/>
      <c r="CR481" s="132"/>
      <c r="CS481" s="132"/>
      <c r="CT481" s="132"/>
      <c r="CU481" s="132"/>
      <c r="CV481" s="132"/>
      <c r="CW481" s="132"/>
      <c r="CX481" s="132"/>
      <c r="CY481" s="132"/>
      <c r="CZ481" s="132"/>
      <c r="DA481" s="132"/>
      <c r="DB481" s="132"/>
      <c r="DC481" s="132"/>
      <c r="DD481" s="132"/>
      <c r="DE481" s="132"/>
      <c r="DF481" s="132"/>
      <c r="DG481" s="132"/>
      <c r="DH481" s="132"/>
      <c r="DI481" s="132"/>
      <c r="DJ481" s="132"/>
      <c r="DK481" s="132"/>
      <c r="DL481" s="132"/>
      <c r="DM481" s="132"/>
      <c r="DN481" s="132"/>
      <c r="DO481" s="132"/>
      <c r="DP481" s="132"/>
      <c r="DQ481" s="132"/>
      <c r="DR481" s="132"/>
      <c r="DS481" s="132"/>
      <c r="DT481" s="132"/>
      <c r="DU481" s="132"/>
      <c r="DV481" s="132"/>
      <c r="DW481" s="132"/>
      <c r="DX481" s="132"/>
      <c r="DY481" s="132"/>
      <c r="DZ481" s="132"/>
      <c r="EA481" s="132"/>
      <c r="EB481" s="132"/>
      <c r="EC481" s="132"/>
      <c r="ED481" s="132"/>
      <c r="EE481" s="132"/>
      <c r="EF481" s="132"/>
      <c r="EG481" s="132"/>
      <c r="EH481" s="132"/>
      <c r="EI481" s="132"/>
      <c r="EJ481" s="132"/>
      <c r="EK481" s="132"/>
      <c r="EL481" s="132"/>
      <c r="EM481" s="132"/>
      <c r="EN481" s="132"/>
      <c r="EO481" s="132"/>
      <c r="EP481" s="132"/>
      <c r="EQ481" s="132"/>
      <c r="ER481" s="132"/>
      <c r="ES481" s="132"/>
      <c r="ET481" s="132"/>
      <c r="EU481" s="132"/>
      <c r="EV481" s="132"/>
    </row>
    <row r="482" spans="2:152" ht="15.75" x14ac:dyDescent="0.25">
      <c r="B482" s="158" t="s">
        <v>5675</v>
      </c>
      <c r="C482" s="129">
        <v>15</v>
      </c>
      <c r="D482" s="158" t="s">
        <v>5704</v>
      </c>
      <c r="E482" s="129">
        <v>18</v>
      </c>
      <c r="F482" s="158"/>
      <c r="G482" s="129"/>
      <c r="H482" s="158"/>
      <c r="I482" s="129"/>
      <c r="J482" s="129"/>
      <c r="K482" s="158" t="s">
        <v>2994</v>
      </c>
      <c r="L482" s="129">
        <v>9</v>
      </c>
      <c r="M482" s="158"/>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c r="BO482" s="132"/>
      <c r="BP482" s="132"/>
      <c r="BQ482" s="132"/>
      <c r="BR482" s="132"/>
      <c r="BS482" s="132"/>
      <c r="BT482" s="132"/>
      <c r="BU482" s="132"/>
      <c r="BV482" s="132"/>
      <c r="BW482" s="132"/>
      <c r="BX482" s="132"/>
      <c r="BY482" s="132"/>
      <c r="BZ482" s="132"/>
      <c r="CA482" s="132"/>
      <c r="CB482" s="132"/>
      <c r="CC482" s="132"/>
      <c r="CD482" s="132"/>
      <c r="CE482" s="132"/>
      <c r="CF482" s="132"/>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132"/>
      <c r="DB482" s="132"/>
      <c r="DC482" s="132"/>
      <c r="DD482" s="132"/>
      <c r="DE482" s="132"/>
      <c r="DF482" s="132"/>
      <c r="DG482" s="132"/>
      <c r="DH482" s="132"/>
      <c r="DI482" s="132"/>
      <c r="DJ482" s="132"/>
      <c r="DK482" s="132"/>
      <c r="DL482" s="132"/>
      <c r="DM482" s="132"/>
      <c r="DN482" s="132"/>
      <c r="DO482" s="132"/>
      <c r="DP482" s="132"/>
      <c r="DQ482" s="132"/>
      <c r="DR482" s="132"/>
      <c r="DS482" s="132"/>
      <c r="DT482" s="132"/>
      <c r="DU482" s="132"/>
      <c r="DV482" s="132"/>
      <c r="DW482" s="132"/>
      <c r="DX482" s="132"/>
      <c r="DY482" s="132"/>
      <c r="DZ482" s="132"/>
      <c r="EA482" s="132"/>
      <c r="EB482" s="132"/>
      <c r="EC482" s="132"/>
      <c r="ED482" s="132"/>
      <c r="EE482" s="132"/>
      <c r="EF482" s="132"/>
      <c r="EG482" s="132"/>
      <c r="EH482" s="132"/>
      <c r="EI482" s="132"/>
      <c r="EJ482" s="132"/>
      <c r="EK482" s="132"/>
      <c r="EL482" s="132"/>
      <c r="EM482" s="132"/>
      <c r="EN482" s="132"/>
      <c r="EO482" s="132"/>
      <c r="EP482" s="132"/>
      <c r="EQ482" s="132"/>
      <c r="ER482" s="132"/>
      <c r="ES482" s="132"/>
      <c r="ET482" s="132"/>
      <c r="EU482" s="132"/>
      <c r="EV482" s="132"/>
    </row>
    <row r="483" spans="2:152" ht="15.75" x14ac:dyDescent="0.25">
      <c r="B483" s="158"/>
      <c r="C483" s="132"/>
      <c r="D483" s="165" t="s">
        <v>5705</v>
      </c>
      <c r="E483" s="129">
        <v>18</v>
      </c>
      <c r="F483" s="158"/>
      <c r="G483" s="129"/>
      <c r="H483" s="158"/>
      <c r="J483" s="129"/>
      <c r="K483" s="165" t="s">
        <v>5696</v>
      </c>
      <c r="L483" s="129">
        <v>9</v>
      </c>
      <c r="M483" s="158"/>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132"/>
      <c r="BK483" s="132"/>
      <c r="BL483" s="132"/>
      <c r="BM483" s="132"/>
      <c r="BN483" s="132"/>
      <c r="BO483" s="132"/>
      <c r="BP483" s="132"/>
      <c r="BQ483" s="132"/>
      <c r="BR483" s="132"/>
      <c r="BS483" s="132"/>
      <c r="BT483" s="132"/>
      <c r="BU483" s="132"/>
      <c r="BV483" s="132"/>
      <c r="BW483" s="132"/>
      <c r="BX483" s="132"/>
      <c r="BY483" s="132"/>
      <c r="BZ483" s="132"/>
      <c r="CA483" s="132"/>
      <c r="CB483" s="132"/>
      <c r="CC483" s="132"/>
      <c r="CD483" s="132"/>
      <c r="CE483" s="132"/>
      <c r="CF483" s="132"/>
      <c r="CG483" s="132"/>
      <c r="CH483" s="132"/>
      <c r="CI483" s="132"/>
      <c r="CJ483" s="132"/>
      <c r="CK483" s="132"/>
      <c r="CL483" s="132"/>
      <c r="CM483" s="132"/>
      <c r="CN483" s="132"/>
      <c r="CO483" s="132"/>
      <c r="CP483" s="132"/>
      <c r="CQ483" s="132"/>
      <c r="CR483" s="132"/>
      <c r="CS483" s="132"/>
      <c r="CT483" s="132"/>
      <c r="CU483" s="132"/>
      <c r="CV483" s="132"/>
      <c r="CW483" s="132"/>
      <c r="CX483" s="132"/>
      <c r="CY483" s="132"/>
      <c r="CZ483" s="132"/>
      <c r="DA483" s="132"/>
      <c r="DB483" s="132"/>
      <c r="DC483" s="132"/>
      <c r="DD483" s="132"/>
      <c r="DE483" s="132"/>
      <c r="DF483" s="132"/>
      <c r="DG483" s="132"/>
      <c r="DH483" s="132"/>
      <c r="DI483" s="132"/>
      <c r="DJ483" s="132"/>
      <c r="DK483" s="132"/>
      <c r="DL483" s="132"/>
      <c r="DM483" s="132"/>
      <c r="DN483" s="132"/>
      <c r="DO483" s="132"/>
      <c r="DP483" s="132"/>
      <c r="DQ483" s="132"/>
      <c r="DR483" s="132"/>
      <c r="DS483" s="132"/>
      <c r="DT483" s="132"/>
      <c r="DU483" s="132"/>
      <c r="DV483" s="132"/>
      <c r="DW483" s="132"/>
      <c r="DX483" s="132"/>
      <c r="DY483" s="132"/>
      <c r="DZ483" s="132"/>
      <c r="EA483" s="132"/>
      <c r="EB483" s="132"/>
      <c r="EC483" s="132"/>
      <c r="ED483" s="132"/>
      <c r="EE483" s="132"/>
      <c r="EF483" s="132"/>
      <c r="EG483" s="132"/>
      <c r="EH483" s="132"/>
      <c r="EI483" s="132"/>
      <c r="EJ483" s="132"/>
      <c r="EK483" s="132"/>
      <c r="EL483" s="132"/>
      <c r="EM483" s="132"/>
      <c r="EN483" s="132"/>
      <c r="EO483" s="132"/>
      <c r="EP483" s="132"/>
      <c r="EQ483" s="132"/>
      <c r="ER483" s="132"/>
      <c r="ES483" s="132"/>
      <c r="ET483" s="132"/>
      <c r="EU483" s="132"/>
      <c r="EV483" s="132"/>
    </row>
    <row r="484" spans="2:152" ht="15.75" x14ac:dyDescent="0.25">
      <c r="B484" s="158"/>
      <c r="C484" s="132"/>
      <c r="D484" s="158" t="s">
        <v>5706</v>
      </c>
      <c r="E484" s="129">
        <v>17</v>
      </c>
      <c r="F484" s="158"/>
      <c r="G484" s="129"/>
      <c r="H484" s="158"/>
      <c r="J484" s="129"/>
      <c r="K484" s="158" t="s">
        <v>5698</v>
      </c>
      <c r="L484" s="129">
        <v>8</v>
      </c>
      <c r="M484" s="158"/>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132"/>
      <c r="BK484" s="132"/>
      <c r="BL484" s="132"/>
      <c r="BM484" s="132"/>
      <c r="BN484" s="132"/>
      <c r="BO484" s="132"/>
      <c r="BP484" s="132"/>
      <c r="BQ484" s="132"/>
      <c r="BR484" s="132"/>
      <c r="BS484" s="132"/>
      <c r="BT484" s="132"/>
      <c r="BU484" s="132"/>
      <c r="BV484" s="132"/>
      <c r="BW484" s="132"/>
      <c r="BX484" s="132"/>
      <c r="BY484" s="132"/>
      <c r="BZ484" s="132"/>
      <c r="CA484" s="132"/>
      <c r="CB484" s="132"/>
      <c r="CC484" s="132"/>
      <c r="CD484" s="132"/>
      <c r="CE484" s="132"/>
      <c r="CF484" s="132"/>
      <c r="CG484" s="132"/>
      <c r="CH484" s="132"/>
      <c r="CI484" s="132"/>
      <c r="CJ484" s="132"/>
      <c r="CK484" s="132"/>
      <c r="CL484" s="132"/>
      <c r="CM484" s="132"/>
      <c r="CN484" s="132"/>
      <c r="CO484" s="132"/>
      <c r="CP484" s="132"/>
      <c r="CQ484" s="132"/>
      <c r="CR484" s="132"/>
      <c r="CS484" s="132"/>
      <c r="CT484" s="132"/>
      <c r="CU484" s="132"/>
      <c r="CV484" s="132"/>
      <c r="CW484" s="132"/>
      <c r="CX484" s="132"/>
      <c r="CY484" s="132"/>
      <c r="CZ484" s="132"/>
      <c r="DA484" s="132"/>
      <c r="DB484" s="132"/>
      <c r="DC484" s="132"/>
      <c r="DD484" s="132"/>
      <c r="DE484" s="132"/>
      <c r="DF484" s="132"/>
      <c r="DG484" s="132"/>
      <c r="DH484" s="132"/>
      <c r="DI484" s="132"/>
      <c r="DJ484" s="132"/>
      <c r="DK484" s="132"/>
      <c r="DL484" s="132"/>
      <c r="DM484" s="132"/>
      <c r="DN484" s="132"/>
      <c r="DO484" s="132"/>
      <c r="DP484" s="132"/>
      <c r="DQ484" s="132"/>
      <c r="DR484" s="132"/>
      <c r="DS484" s="132"/>
      <c r="DT484" s="132"/>
      <c r="DU484" s="132"/>
      <c r="DV484" s="132"/>
      <c r="DW484" s="132"/>
      <c r="DX484" s="132"/>
      <c r="DY484" s="132"/>
      <c r="DZ484" s="132"/>
      <c r="EA484" s="132"/>
      <c r="EB484" s="132"/>
      <c r="EC484" s="132"/>
      <c r="ED484" s="132"/>
      <c r="EE484" s="132"/>
      <c r="EF484" s="132"/>
      <c r="EG484" s="132"/>
      <c r="EH484" s="132"/>
      <c r="EI484" s="132"/>
      <c r="EJ484" s="132"/>
      <c r="EK484" s="132"/>
      <c r="EL484" s="132"/>
      <c r="EM484" s="132"/>
      <c r="EN484" s="132"/>
      <c r="EO484" s="132"/>
      <c r="EP484" s="132"/>
      <c r="EQ484" s="132"/>
      <c r="ER484" s="132"/>
      <c r="ES484" s="132"/>
      <c r="ET484" s="132"/>
      <c r="EU484" s="132"/>
      <c r="EV484" s="132"/>
    </row>
    <row r="485" spans="2:152" ht="15.75" x14ac:dyDescent="0.25">
      <c r="B485" s="158"/>
      <c r="C485" s="132"/>
      <c r="D485" s="165" t="s">
        <v>5707</v>
      </c>
      <c r="E485" s="129">
        <v>17</v>
      </c>
      <c r="F485" s="158"/>
      <c r="G485" s="129"/>
      <c r="H485" s="158"/>
      <c r="J485" s="129"/>
      <c r="K485" s="158"/>
      <c r="L485" s="129"/>
      <c r="M485" s="158"/>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132"/>
      <c r="BK485" s="132"/>
      <c r="BL485" s="132"/>
      <c r="BM485" s="132"/>
      <c r="BN485" s="132"/>
      <c r="BO485" s="132"/>
      <c r="BP485" s="132"/>
      <c r="BQ485" s="132"/>
      <c r="BR485" s="132"/>
      <c r="BS485" s="132"/>
      <c r="BT485" s="132"/>
      <c r="BU485" s="132"/>
      <c r="BV485" s="132"/>
      <c r="BW485" s="132"/>
      <c r="BX485" s="132"/>
      <c r="BY485" s="132"/>
      <c r="BZ485" s="132"/>
      <c r="CA485" s="132"/>
      <c r="CB485" s="132"/>
      <c r="CC485" s="132"/>
      <c r="CD485" s="132"/>
      <c r="CE485" s="132"/>
      <c r="CF485" s="132"/>
      <c r="CG485" s="132"/>
      <c r="CH485" s="132"/>
      <c r="CI485" s="132"/>
      <c r="CJ485" s="132"/>
      <c r="CK485" s="132"/>
      <c r="CL485" s="132"/>
      <c r="CM485" s="132"/>
      <c r="CN485" s="132"/>
      <c r="CO485" s="132"/>
      <c r="CP485" s="132"/>
      <c r="CQ485" s="132"/>
      <c r="CR485" s="132"/>
      <c r="CS485" s="132"/>
      <c r="CT485" s="132"/>
      <c r="CU485" s="132"/>
      <c r="CV485" s="132"/>
      <c r="CW485" s="132"/>
      <c r="CX485" s="132"/>
      <c r="CY485" s="132"/>
      <c r="CZ485" s="132"/>
      <c r="DA485" s="132"/>
      <c r="DB485" s="132"/>
      <c r="DC485" s="132"/>
      <c r="DD485" s="132"/>
      <c r="DE485" s="132"/>
      <c r="DF485" s="132"/>
      <c r="DG485" s="132"/>
      <c r="DH485" s="132"/>
      <c r="DI485" s="132"/>
      <c r="DJ485" s="132"/>
      <c r="DK485" s="132"/>
      <c r="DL485" s="132"/>
      <c r="DM485" s="132"/>
      <c r="DN485" s="132"/>
      <c r="DO485" s="132"/>
      <c r="DP485" s="132"/>
      <c r="DQ485" s="132"/>
      <c r="DR485" s="132"/>
      <c r="DS485" s="132"/>
      <c r="DT485" s="132"/>
      <c r="DU485" s="132"/>
      <c r="DV485" s="132"/>
      <c r="DW485" s="132"/>
      <c r="DX485" s="132"/>
      <c r="DY485" s="132"/>
      <c r="DZ485" s="132"/>
      <c r="EA485" s="132"/>
      <c r="EB485" s="132"/>
      <c r="EC485" s="132"/>
      <c r="ED485" s="132"/>
      <c r="EE485" s="132"/>
      <c r="EF485" s="132"/>
      <c r="EG485" s="132"/>
      <c r="EH485" s="132"/>
      <c r="EI485" s="132"/>
      <c r="EJ485" s="132"/>
      <c r="EK485" s="132"/>
      <c r="EL485" s="132"/>
      <c r="EM485" s="132"/>
      <c r="EN485" s="132"/>
      <c r="EO485" s="132"/>
      <c r="EP485" s="132"/>
      <c r="EQ485" s="132"/>
      <c r="ER485" s="132"/>
      <c r="ES485" s="132"/>
      <c r="ET485" s="132"/>
      <c r="EU485" s="132"/>
      <c r="EV485" s="132"/>
    </row>
    <row r="486" spans="2:152" ht="15.75" x14ac:dyDescent="0.25">
      <c r="B486" s="158"/>
      <c r="C486" s="132"/>
      <c r="D486" s="158" t="s">
        <v>5522</v>
      </c>
      <c r="E486" s="129">
        <v>16</v>
      </c>
      <c r="F486" s="158"/>
      <c r="G486" s="129"/>
      <c r="H486" s="158"/>
      <c r="K486" s="158"/>
      <c r="L486" s="129"/>
      <c r="M486" s="158"/>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132"/>
      <c r="BK486" s="132"/>
      <c r="BL486" s="132"/>
      <c r="BM486" s="132"/>
      <c r="BN486" s="132"/>
      <c r="BO486" s="132"/>
      <c r="BP486" s="132"/>
      <c r="BQ486" s="132"/>
      <c r="BR486" s="132"/>
      <c r="BS486" s="132"/>
      <c r="BT486" s="132"/>
      <c r="BU486" s="132"/>
      <c r="BV486" s="132"/>
      <c r="BW486" s="132"/>
      <c r="BX486" s="132"/>
      <c r="BY486" s="132"/>
      <c r="BZ486" s="132"/>
      <c r="CA486" s="132"/>
      <c r="CB486" s="132"/>
      <c r="CC486" s="132"/>
      <c r="CD486" s="132"/>
      <c r="CE486" s="132"/>
      <c r="CF486" s="132"/>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132"/>
      <c r="DB486" s="132"/>
      <c r="DC486" s="132"/>
      <c r="DD486" s="132"/>
      <c r="DE486" s="132"/>
      <c r="DF486" s="132"/>
      <c r="DG486" s="132"/>
      <c r="DH486" s="132"/>
      <c r="DI486" s="132"/>
      <c r="DJ486" s="132"/>
      <c r="DK486" s="132"/>
      <c r="DL486" s="132"/>
      <c r="DM486" s="132"/>
      <c r="DN486" s="132"/>
      <c r="DO486" s="132"/>
      <c r="DP486" s="132"/>
      <c r="DQ486" s="132"/>
      <c r="DR486" s="132"/>
      <c r="DS486" s="132"/>
      <c r="DT486" s="132"/>
      <c r="DU486" s="132"/>
      <c r="DV486" s="132"/>
      <c r="DW486" s="132"/>
      <c r="DX486" s="132"/>
      <c r="DY486" s="132"/>
      <c r="DZ486" s="132"/>
      <c r="EA486" s="132"/>
      <c r="EB486" s="132"/>
      <c r="EC486" s="132"/>
      <c r="ED486" s="132"/>
      <c r="EE486" s="132"/>
      <c r="EF486" s="132"/>
      <c r="EG486" s="132"/>
      <c r="EH486" s="132"/>
      <c r="EI486" s="132"/>
      <c r="EJ486" s="132"/>
      <c r="EK486" s="132"/>
      <c r="EL486" s="132"/>
      <c r="EM486" s="132"/>
      <c r="EN486" s="132"/>
      <c r="EO486" s="132"/>
      <c r="EP486" s="132"/>
      <c r="EQ486" s="132"/>
      <c r="ER486" s="132"/>
      <c r="ES486" s="132"/>
      <c r="ET486" s="132"/>
      <c r="EU486" s="132"/>
      <c r="EV486" s="132"/>
    </row>
    <row r="487" spans="2:152" ht="15.75" x14ac:dyDescent="0.25">
      <c r="B487" s="158"/>
      <c r="C487" s="132"/>
      <c r="D487" s="165" t="s">
        <v>5708</v>
      </c>
      <c r="E487" s="129">
        <v>15</v>
      </c>
      <c r="F487" s="158"/>
      <c r="G487" s="132"/>
      <c r="H487" s="158"/>
      <c r="K487" s="158"/>
      <c r="L487" s="129"/>
      <c r="M487" s="158"/>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c r="BX487" s="132"/>
      <c r="BY487" s="132"/>
      <c r="BZ487" s="132"/>
      <c r="CA487" s="132"/>
      <c r="CB487" s="132"/>
      <c r="CC487" s="132"/>
      <c r="CD487" s="132"/>
      <c r="CE487" s="132"/>
      <c r="CF487" s="132"/>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132"/>
      <c r="DB487" s="132"/>
      <c r="DC487" s="132"/>
      <c r="DD487" s="132"/>
      <c r="DE487" s="132"/>
      <c r="DF487" s="132"/>
      <c r="DG487" s="132"/>
      <c r="DH487" s="132"/>
      <c r="DI487" s="132"/>
      <c r="DJ487" s="132"/>
      <c r="DK487" s="132"/>
      <c r="DL487" s="132"/>
      <c r="DM487" s="132"/>
      <c r="DN487" s="132"/>
      <c r="DO487" s="132"/>
      <c r="DP487" s="132"/>
      <c r="DQ487" s="132"/>
      <c r="DR487" s="132"/>
      <c r="DS487" s="132"/>
      <c r="DT487" s="132"/>
      <c r="DU487" s="132"/>
      <c r="DV487" s="132"/>
      <c r="DW487" s="132"/>
      <c r="DX487" s="132"/>
    </row>
    <row r="488" spans="2:152" ht="15.75" x14ac:dyDescent="0.25">
      <c r="B488" s="158"/>
      <c r="C488" s="132"/>
      <c r="D488" s="158" t="s">
        <v>5709</v>
      </c>
      <c r="E488" s="129">
        <v>15</v>
      </c>
      <c r="F488" s="158"/>
      <c r="G488" s="132"/>
      <c r="H488" s="158"/>
      <c r="K488" s="158"/>
      <c r="M488" s="158"/>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c r="BO488" s="132"/>
      <c r="BP488" s="132"/>
      <c r="BQ488" s="132"/>
      <c r="BR488" s="132"/>
      <c r="BS488" s="132"/>
      <c r="BT488" s="132"/>
      <c r="BU488" s="132"/>
      <c r="BV488" s="132"/>
      <c r="BW488" s="132"/>
      <c r="BX488" s="132"/>
      <c r="BY488" s="132"/>
      <c r="BZ488" s="132"/>
      <c r="CA488" s="132"/>
      <c r="CB488" s="132"/>
      <c r="CC488" s="132"/>
      <c r="CD488" s="132"/>
      <c r="CE488" s="132"/>
      <c r="CF488" s="132"/>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132"/>
      <c r="DB488" s="132"/>
      <c r="DC488" s="132"/>
      <c r="DD488" s="132"/>
      <c r="DE488" s="132"/>
      <c r="DF488" s="132"/>
      <c r="DG488" s="132"/>
      <c r="DH488" s="132"/>
      <c r="DI488" s="132"/>
      <c r="DJ488" s="132"/>
      <c r="DK488" s="132"/>
      <c r="DL488" s="132"/>
      <c r="DM488" s="132"/>
      <c r="DN488" s="132"/>
      <c r="DO488" s="132"/>
      <c r="DP488" s="132"/>
      <c r="DQ488" s="132"/>
      <c r="DR488" s="132"/>
      <c r="DS488" s="132"/>
      <c r="DT488" s="132"/>
      <c r="DU488" s="132"/>
      <c r="DV488" s="132"/>
      <c r="DW488" s="132"/>
      <c r="DX488" s="132"/>
    </row>
    <row r="489" spans="2:152" ht="15.75" x14ac:dyDescent="0.25">
      <c r="B489" s="158"/>
      <c r="C489" s="132"/>
      <c r="D489" s="165" t="s">
        <v>5710</v>
      </c>
      <c r="E489" s="129">
        <v>15</v>
      </c>
      <c r="F489" s="158"/>
      <c r="G489" s="132"/>
      <c r="H489" s="158"/>
      <c r="K489" s="158"/>
      <c r="M489" s="158"/>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132"/>
      <c r="BK489" s="132"/>
      <c r="BL489" s="132"/>
      <c r="BM489" s="132"/>
      <c r="BN489" s="132"/>
      <c r="BO489" s="132"/>
      <c r="BP489" s="132"/>
      <c r="BQ489" s="132"/>
      <c r="BR489" s="132"/>
      <c r="BS489" s="132"/>
      <c r="BT489" s="132"/>
      <c r="BU489" s="132"/>
      <c r="BV489" s="132"/>
      <c r="BW489" s="132"/>
      <c r="BX489" s="132"/>
      <c r="BY489" s="132"/>
      <c r="BZ489" s="132"/>
      <c r="CA489" s="132"/>
      <c r="CB489" s="132"/>
      <c r="CC489" s="132"/>
      <c r="CD489" s="132"/>
      <c r="CE489" s="132"/>
      <c r="CF489" s="132"/>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132"/>
      <c r="DB489" s="132"/>
      <c r="DC489" s="132"/>
      <c r="DD489" s="132"/>
      <c r="DE489" s="132"/>
      <c r="DF489" s="132"/>
      <c r="DG489" s="132"/>
      <c r="DH489" s="132"/>
      <c r="DI489" s="132"/>
      <c r="DJ489" s="132"/>
      <c r="DK489" s="132"/>
      <c r="DL489" s="132"/>
      <c r="DM489" s="132"/>
      <c r="DN489" s="132"/>
      <c r="DO489" s="132"/>
      <c r="DP489" s="132"/>
      <c r="DQ489" s="132"/>
      <c r="DR489" s="132"/>
      <c r="DS489" s="132"/>
      <c r="DT489" s="132"/>
      <c r="DU489" s="132"/>
      <c r="DV489" s="132"/>
      <c r="DW489" s="132"/>
      <c r="DX489" s="132"/>
    </row>
    <row r="490" spans="2:152" ht="15.75" x14ac:dyDescent="0.25">
      <c r="B490" s="158"/>
      <c r="C490" s="132"/>
      <c r="D490" s="158"/>
      <c r="E490" s="129"/>
      <c r="F490" s="158"/>
      <c r="G490" s="132"/>
      <c r="H490" s="158"/>
      <c r="K490" s="158"/>
      <c r="M490" s="158"/>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132"/>
      <c r="BK490" s="132"/>
      <c r="BL490" s="132"/>
      <c r="BM490" s="132"/>
      <c r="BN490" s="132"/>
      <c r="BO490" s="132"/>
      <c r="BP490" s="132"/>
      <c r="BQ490" s="132"/>
      <c r="BR490" s="132"/>
      <c r="BS490" s="132"/>
      <c r="BT490" s="132"/>
      <c r="BU490" s="132"/>
      <c r="BV490" s="132"/>
      <c r="BW490" s="132"/>
      <c r="BX490" s="132"/>
      <c r="BY490" s="132"/>
      <c r="BZ490" s="132"/>
      <c r="CA490" s="132"/>
      <c r="CB490" s="132"/>
      <c r="CC490" s="132"/>
      <c r="CD490" s="132"/>
      <c r="CE490" s="132"/>
      <c r="CF490" s="132"/>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132"/>
      <c r="DB490" s="132"/>
      <c r="DC490" s="132"/>
      <c r="DD490" s="132"/>
      <c r="DE490" s="132"/>
      <c r="DF490" s="132"/>
      <c r="DG490" s="132"/>
      <c r="DH490" s="132"/>
      <c r="DI490" s="132"/>
      <c r="DJ490" s="132"/>
      <c r="DK490" s="132"/>
      <c r="DL490" s="132"/>
      <c r="DM490" s="132"/>
      <c r="DN490" s="132"/>
      <c r="DO490" s="132"/>
      <c r="DP490" s="132"/>
      <c r="DQ490" s="132"/>
      <c r="DR490" s="132"/>
      <c r="DS490" s="132"/>
      <c r="DT490" s="132"/>
      <c r="DU490" s="132"/>
      <c r="DV490" s="132"/>
      <c r="DW490" s="132"/>
      <c r="DX490" s="132"/>
    </row>
    <row r="491" spans="2:152" ht="15.75" x14ac:dyDescent="0.25">
      <c r="B491" s="132"/>
      <c r="C491" s="132"/>
      <c r="D491" s="158"/>
      <c r="E491" s="132"/>
      <c r="F491" s="158"/>
      <c r="G491" s="132"/>
      <c r="H491" s="158"/>
      <c r="K491" s="158"/>
      <c r="M491" s="158"/>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c r="BO491" s="132"/>
      <c r="BP491" s="132"/>
      <c r="BQ491" s="132"/>
      <c r="BR491" s="132"/>
    </row>
    <row r="492" spans="2:152" ht="15.75" x14ac:dyDescent="0.25">
      <c r="B492" s="315" t="s">
        <v>5915</v>
      </c>
      <c r="C492" s="315"/>
      <c r="D492" s="158"/>
      <c r="E492" s="132"/>
      <c r="F492" s="315" t="s">
        <v>5916</v>
      </c>
      <c r="G492" s="315"/>
      <c r="H492" s="158"/>
      <c r="K492" s="158"/>
      <c r="M492" s="158"/>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row>
    <row r="493" spans="2:152" ht="15.75" x14ac:dyDescent="0.25">
      <c r="B493" s="158"/>
      <c r="C493" s="132"/>
      <c r="D493" s="158"/>
      <c r="E493" s="132"/>
      <c r="F493" s="158"/>
      <c r="G493" s="132"/>
      <c r="H493" s="158"/>
      <c r="K493" s="158"/>
      <c r="M493" s="158"/>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row>
    <row r="494" spans="2:152" x14ac:dyDescent="0.25">
      <c r="B494" s="132"/>
      <c r="C494" s="132"/>
      <c r="D494" s="132"/>
      <c r="E494" s="132"/>
      <c r="F494" s="132"/>
      <c r="G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BP494" s="132"/>
      <c r="BQ494" s="132"/>
      <c r="BR494" s="132"/>
    </row>
    <row r="495" spans="2:152" x14ac:dyDescent="0.25">
      <c r="B495" s="132"/>
      <c r="C495" s="132"/>
      <c r="D495" s="132"/>
      <c r="E495" s="132"/>
      <c r="F495" s="132"/>
      <c r="G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BP495" s="132"/>
      <c r="BQ495" s="132"/>
      <c r="BR495" s="132"/>
    </row>
    <row r="496" spans="2:152" x14ac:dyDescent="0.25">
      <c r="B496" s="132"/>
      <c r="C496" s="132"/>
      <c r="D496" s="132"/>
      <c r="E496" s="132"/>
      <c r="F496" s="132"/>
      <c r="G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BP496" s="132"/>
      <c r="BQ496" s="132"/>
      <c r="BR496" s="132"/>
    </row>
    <row r="497" spans="2:70" x14ac:dyDescent="0.25">
      <c r="B497" s="132"/>
      <c r="C497" s="132"/>
      <c r="D497" s="132"/>
      <c r="E497" s="132"/>
      <c r="F497" s="132"/>
      <c r="G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row>
    <row r="498" spans="2:70" x14ac:dyDescent="0.25">
      <c r="B498" s="132"/>
      <c r="C498" s="132"/>
      <c r="D498" s="132"/>
      <c r="E498" s="132"/>
      <c r="F498" s="132"/>
      <c r="G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row>
    <row r="499" spans="2:70" x14ac:dyDescent="0.25">
      <c r="B499" s="132"/>
      <c r="C499" s="132"/>
      <c r="D499" s="132"/>
      <c r="E499" s="132"/>
      <c r="F499" s="132"/>
      <c r="G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BP499" s="132"/>
      <c r="BQ499" s="132"/>
      <c r="BR499" s="132"/>
    </row>
    <row r="500" spans="2:70" x14ac:dyDescent="0.25">
      <c r="B500" s="132"/>
      <c r="C500" s="132"/>
      <c r="D500" s="132"/>
      <c r="E500" s="132"/>
      <c r="F500" s="132"/>
      <c r="G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BP500" s="132"/>
      <c r="BQ500" s="132"/>
      <c r="BR500" s="132"/>
    </row>
    <row r="501" spans="2:70" x14ac:dyDescent="0.25">
      <c r="B501" s="132"/>
      <c r="C501" s="132"/>
      <c r="D501" s="132"/>
      <c r="E501" s="132"/>
      <c r="F501" s="132"/>
      <c r="G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BP501" s="132"/>
      <c r="BQ501" s="132"/>
      <c r="BR501" s="132"/>
    </row>
    <row r="502" spans="2:70" x14ac:dyDescent="0.25">
      <c r="B502" s="132"/>
      <c r="C502" s="132"/>
      <c r="D502" s="132"/>
      <c r="E502" s="132"/>
      <c r="F502" s="132"/>
      <c r="G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BP502" s="132"/>
      <c r="BQ502" s="132"/>
      <c r="BR502" s="132"/>
    </row>
    <row r="503" spans="2:70" x14ac:dyDescent="0.25">
      <c r="B503" s="132"/>
      <c r="C503" s="132"/>
      <c r="D503" s="132"/>
      <c r="E503" s="132"/>
      <c r="F503" s="132"/>
      <c r="G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row>
    <row r="504" spans="2:70" x14ac:dyDescent="0.25">
      <c r="B504" s="132"/>
      <c r="C504" s="132"/>
      <c r="D504" s="132"/>
      <c r="E504" s="132"/>
      <c r="F504" s="132"/>
      <c r="G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BP504" s="132"/>
      <c r="BQ504" s="132"/>
      <c r="BR504" s="132"/>
    </row>
    <row r="505" spans="2:70" x14ac:dyDescent="0.25">
      <c r="B505" s="132"/>
      <c r="C505" s="132"/>
      <c r="D505" s="132"/>
      <c r="E505" s="132"/>
      <c r="F505" s="132"/>
      <c r="G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BP505" s="132"/>
      <c r="BQ505" s="132"/>
      <c r="BR505" s="132"/>
    </row>
    <row r="506" spans="2:70" x14ac:dyDescent="0.25">
      <c r="B506" s="132"/>
      <c r="C506" s="132"/>
      <c r="D506" s="132"/>
      <c r="E506" s="132"/>
      <c r="F506" s="132"/>
      <c r="G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BP506" s="132"/>
      <c r="BQ506" s="132"/>
      <c r="BR506" s="132"/>
    </row>
    <row r="507" spans="2:70" x14ac:dyDescent="0.25">
      <c r="B507" s="132"/>
      <c r="C507" s="132"/>
      <c r="D507" s="132"/>
      <c r="E507" s="132"/>
      <c r="F507" s="132"/>
      <c r="G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row>
    <row r="508" spans="2:70" x14ac:dyDescent="0.25">
      <c r="B508" s="132"/>
      <c r="C508" s="132"/>
      <c r="D508" s="132"/>
      <c r="E508" s="132"/>
      <c r="F508" s="132"/>
      <c r="G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BP508" s="132"/>
      <c r="BQ508" s="132"/>
      <c r="BR508" s="132"/>
    </row>
    <row r="509" spans="2:70" x14ac:dyDescent="0.25">
      <c r="B509" s="132"/>
      <c r="C509" s="132"/>
      <c r="D509" s="132"/>
      <c r="E509" s="132"/>
      <c r="F509" s="132"/>
      <c r="G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row>
    <row r="510" spans="2:70" x14ac:dyDescent="0.25">
      <c r="B510" s="132"/>
      <c r="C510" s="132"/>
      <c r="D510" s="132"/>
      <c r="E510" s="132"/>
      <c r="F510" s="132"/>
      <c r="G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BP510" s="132"/>
      <c r="BQ510" s="132"/>
      <c r="BR510" s="132"/>
    </row>
    <row r="511" spans="2:70" x14ac:dyDescent="0.25">
      <c r="B511" s="132"/>
      <c r="C511" s="132"/>
      <c r="D511" s="132"/>
      <c r="E511" s="132"/>
      <c r="F511" s="132"/>
      <c r="G511" s="132"/>
      <c r="AG511" s="132"/>
      <c r="AH511" s="132"/>
      <c r="AI511" s="132"/>
      <c r="AJ511" s="132"/>
      <c r="AK511" s="132"/>
      <c r="AL511" s="132"/>
      <c r="AM511" s="132"/>
      <c r="AN511" s="132"/>
      <c r="AO511" s="132"/>
      <c r="AP511" s="132"/>
    </row>
    <row r="512" spans="2:70" x14ac:dyDescent="0.25">
      <c r="B512" s="132"/>
      <c r="C512" s="132"/>
      <c r="D512" s="132"/>
      <c r="E512" s="132"/>
      <c r="F512" s="132"/>
      <c r="G512" s="132"/>
      <c r="AG512" s="132"/>
      <c r="AH512" s="132"/>
      <c r="AI512" s="132"/>
      <c r="AJ512" s="132"/>
      <c r="AK512" s="132"/>
      <c r="AL512" s="132"/>
      <c r="AM512" s="132"/>
      <c r="AN512" s="132"/>
      <c r="AO512" s="132"/>
      <c r="AP512" s="132"/>
    </row>
    <row r="513" spans="2:42" x14ac:dyDescent="0.25">
      <c r="B513" s="132"/>
      <c r="C513" s="132"/>
      <c r="D513" s="132"/>
      <c r="E513" s="132"/>
      <c r="F513" s="132"/>
      <c r="G513" s="132"/>
      <c r="AG513" s="132"/>
      <c r="AH513" s="132"/>
      <c r="AI513" s="132"/>
      <c r="AJ513" s="132"/>
      <c r="AK513" s="132"/>
      <c r="AL513" s="132"/>
      <c r="AM513" s="132"/>
      <c r="AN513" s="132"/>
      <c r="AO513" s="132"/>
      <c r="AP513" s="132"/>
    </row>
    <row r="514" spans="2:42" x14ac:dyDescent="0.25">
      <c r="B514" s="132"/>
      <c r="C514" s="132"/>
      <c r="D514" s="132"/>
      <c r="E514" s="132"/>
      <c r="F514" s="132"/>
      <c r="G514" s="132"/>
      <c r="AG514" s="132"/>
      <c r="AH514" s="132"/>
      <c r="AI514" s="132"/>
      <c r="AJ514" s="132"/>
      <c r="AK514" s="132"/>
      <c r="AL514" s="132"/>
      <c r="AM514" s="132"/>
      <c r="AN514" s="132"/>
      <c r="AO514" s="132"/>
      <c r="AP514" s="132"/>
    </row>
    <row r="515" spans="2:42" x14ac:dyDescent="0.25">
      <c r="B515" s="132"/>
      <c r="C515" s="132"/>
      <c r="D515" s="132"/>
      <c r="E515" s="132"/>
      <c r="F515" s="132"/>
      <c r="G515" s="132"/>
      <c r="AG515" s="132"/>
      <c r="AH515" s="132"/>
      <c r="AI515" s="132"/>
      <c r="AJ515" s="132"/>
      <c r="AK515" s="132"/>
      <c r="AL515" s="132"/>
      <c r="AM515" s="132"/>
      <c r="AN515" s="132"/>
      <c r="AO515" s="132"/>
      <c r="AP515" s="132"/>
    </row>
    <row r="516" spans="2:42" x14ac:dyDescent="0.25">
      <c r="B516" s="132"/>
      <c r="C516" s="132"/>
      <c r="D516" s="132"/>
      <c r="E516" s="132"/>
      <c r="F516" s="132"/>
      <c r="G516" s="132"/>
      <c r="AG516" s="132"/>
      <c r="AH516" s="132"/>
      <c r="AI516" s="132"/>
      <c r="AJ516" s="132"/>
      <c r="AK516" s="132"/>
      <c r="AL516" s="132"/>
      <c r="AM516" s="132"/>
      <c r="AN516" s="132"/>
      <c r="AO516" s="132"/>
      <c r="AP516" s="132"/>
    </row>
    <row r="517" spans="2:42" x14ac:dyDescent="0.25">
      <c r="B517" s="132"/>
      <c r="C517" s="132"/>
      <c r="D517" s="132"/>
      <c r="E517" s="132"/>
      <c r="F517" s="132"/>
      <c r="G517" s="132"/>
      <c r="AG517" s="132"/>
      <c r="AH517" s="132"/>
      <c r="AI517" s="132"/>
      <c r="AJ517" s="132"/>
      <c r="AK517" s="132"/>
      <c r="AL517" s="132"/>
      <c r="AM517" s="132"/>
      <c r="AN517" s="132"/>
      <c r="AO517" s="132"/>
      <c r="AP517" s="132"/>
    </row>
    <row r="518" spans="2:42" x14ac:dyDescent="0.25">
      <c r="B518" s="132"/>
      <c r="C518" s="132"/>
      <c r="D518" s="132"/>
      <c r="E518" s="132"/>
      <c r="F518" s="132"/>
      <c r="G518" s="132"/>
      <c r="AG518" s="132"/>
      <c r="AH518" s="132"/>
      <c r="AI518" s="132"/>
      <c r="AJ518" s="132"/>
      <c r="AK518" s="132"/>
      <c r="AL518" s="132"/>
      <c r="AM518" s="132"/>
      <c r="AN518" s="132"/>
      <c r="AO518" s="132"/>
      <c r="AP518" s="132"/>
    </row>
    <row r="519" spans="2:42" x14ac:dyDescent="0.25">
      <c r="B519" s="132"/>
      <c r="C519" s="132"/>
      <c r="D519" s="132"/>
      <c r="E519" s="132"/>
      <c r="F519" s="132"/>
      <c r="G519" s="132"/>
      <c r="AG519" s="132"/>
      <c r="AH519" s="132"/>
      <c r="AI519" s="132"/>
      <c r="AJ519" s="132"/>
      <c r="AK519" s="132"/>
      <c r="AL519" s="132"/>
      <c r="AM519" s="132"/>
      <c r="AN519" s="132"/>
      <c r="AO519" s="132"/>
      <c r="AP519" s="132"/>
    </row>
    <row r="520" spans="2:42" x14ac:dyDescent="0.25">
      <c r="B520" s="132"/>
      <c r="C520" s="132"/>
      <c r="D520" s="132"/>
      <c r="E520" s="132"/>
      <c r="F520" s="132"/>
      <c r="G520" s="132"/>
      <c r="AG520" s="132"/>
      <c r="AH520" s="132"/>
      <c r="AI520" s="132"/>
      <c r="AJ520" s="132"/>
      <c r="AK520" s="132"/>
      <c r="AL520" s="132"/>
      <c r="AM520" s="132"/>
      <c r="AN520" s="132"/>
      <c r="AO520" s="132"/>
      <c r="AP520" s="132"/>
    </row>
    <row r="521" spans="2:42" x14ac:dyDescent="0.25">
      <c r="B521" s="132"/>
      <c r="C521" s="132"/>
      <c r="D521" s="132"/>
      <c r="E521" s="132"/>
      <c r="F521" s="132"/>
      <c r="G521" s="132"/>
      <c r="AG521" s="132"/>
      <c r="AH521" s="132"/>
      <c r="AI521" s="132"/>
      <c r="AJ521" s="132"/>
      <c r="AK521" s="132"/>
      <c r="AL521" s="132"/>
      <c r="AM521" s="132"/>
      <c r="AN521" s="132"/>
      <c r="AO521" s="132"/>
      <c r="AP521" s="132"/>
    </row>
    <row r="522" spans="2:42" ht="15.75" x14ac:dyDescent="0.25">
      <c r="B522" s="315" t="s">
        <v>5667</v>
      </c>
      <c r="C522" s="132"/>
      <c r="D522" s="158"/>
      <c r="E522" s="132"/>
      <c r="F522" s="316" t="s">
        <v>5668</v>
      </c>
      <c r="G522" s="132"/>
      <c r="AG522" s="132"/>
      <c r="AH522" s="132"/>
      <c r="AI522" s="132"/>
      <c r="AJ522" s="132"/>
      <c r="AK522" s="132"/>
      <c r="AL522" s="132"/>
      <c r="AM522" s="132"/>
      <c r="AN522" s="132"/>
      <c r="AO522" s="132"/>
      <c r="AP522" s="132"/>
    </row>
    <row r="523" spans="2:42" x14ac:dyDescent="0.25">
      <c r="B523" s="132"/>
      <c r="C523" s="132"/>
      <c r="D523" s="132"/>
      <c r="E523" s="132"/>
      <c r="F523" s="132"/>
      <c r="G523" s="132"/>
      <c r="AG523" s="132"/>
      <c r="AH523" s="132"/>
      <c r="AI523" s="132"/>
      <c r="AJ523" s="132"/>
      <c r="AK523" s="132"/>
      <c r="AL523" s="132"/>
      <c r="AM523" s="132"/>
      <c r="AN523" s="132"/>
      <c r="AO523" s="132"/>
      <c r="AP523" s="132"/>
    </row>
    <row r="524" spans="2:42" x14ac:dyDescent="0.25">
      <c r="B524" s="132"/>
      <c r="C524" s="132"/>
      <c r="D524" s="132"/>
      <c r="E524" s="132"/>
      <c r="F524" s="132"/>
      <c r="G524" s="132"/>
      <c r="AG524" s="132"/>
      <c r="AH524" s="132"/>
      <c r="AI524" s="132"/>
      <c r="AJ524" s="132"/>
      <c r="AK524" s="132"/>
      <c r="AL524" s="132"/>
      <c r="AM524" s="132"/>
      <c r="AN524" s="132"/>
      <c r="AO524" s="132"/>
      <c r="AP524" s="132"/>
    </row>
    <row r="525" spans="2:42" x14ac:dyDescent="0.25">
      <c r="B525" s="132"/>
      <c r="C525" s="132"/>
      <c r="D525" s="132"/>
      <c r="E525" s="132"/>
      <c r="F525" s="132"/>
      <c r="G525" s="132"/>
      <c r="AG525" s="132"/>
      <c r="AH525" s="132"/>
      <c r="AI525" s="132"/>
      <c r="AJ525" s="132"/>
      <c r="AK525" s="132"/>
      <c r="AL525" s="132"/>
      <c r="AM525" s="132"/>
      <c r="AN525" s="132"/>
      <c r="AO525" s="132"/>
      <c r="AP525" s="132"/>
    </row>
    <row r="526" spans="2:42" x14ac:dyDescent="0.25">
      <c r="B526" s="132"/>
      <c r="C526" s="132"/>
      <c r="D526" s="132"/>
      <c r="E526" s="132"/>
      <c r="F526" s="132"/>
      <c r="G526" s="132"/>
      <c r="AG526" s="132"/>
      <c r="AH526" s="132"/>
      <c r="AI526" s="132"/>
      <c r="AJ526" s="132"/>
      <c r="AK526" s="132"/>
      <c r="AL526" s="132"/>
      <c r="AM526" s="132"/>
      <c r="AN526" s="132"/>
      <c r="AO526" s="132"/>
      <c r="AP526" s="132"/>
    </row>
    <row r="527" spans="2:42" x14ac:dyDescent="0.25">
      <c r="B527" s="132"/>
      <c r="C527" s="132"/>
      <c r="D527" s="132"/>
      <c r="E527" s="132"/>
      <c r="F527" s="132"/>
      <c r="G527" s="132"/>
      <c r="AG527" s="132"/>
      <c r="AH527" s="132"/>
      <c r="AI527" s="132"/>
      <c r="AJ527" s="132"/>
      <c r="AK527" s="132"/>
      <c r="AL527" s="132"/>
      <c r="AM527" s="132"/>
      <c r="AN527" s="132"/>
      <c r="AO527" s="132"/>
      <c r="AP527" s="132"/>
    </row>
    <row r="528" spans="2:42" x14ac:dyDescent="0.25">
      <c r="B528" s="132"/>
      <c r="C528" s="132"/>
      <c r="D528" s="132"/>
      <c r="E528" s="132"/>
      <c r="F528" s="132"/>
      <c r="G528" s="132"/>
      <c r="AG528" s="132"/>
      <c r="AH528" s="132"/>
      <c r="AI528" s="132"/>
      <c r="AJ528" s="132"/>
      <c r="AK528" s="132"/>
      <c r="AL528" s="132"/>
      <c r="AM528" s="132"/>
      <c r="AN528" s="132"/>
      <c r="AO528" s="132"/>
      <c r="AP528" s="132"/>
    </row>
    <row r="529" spans="2:42" x14ac:dyDescent="0.25">
      <c r="B529" s="132"/>
      <c r="C529" s="132"/>
      <c r="D529" s="132"/>
      <c r="E529" s="132"/>
      <c r="F529" s="132"/>
      <c r="G529" s="132"/>
      <c r="AG529" s="132"/>
      <c r="AH529" s="132"/>
      <c r="AI529" s="132"/>
      <c r="AJ529" s="132"/>
      <c r="AK529" s="132"/>
      <c r="AL529" s="132"/>
      <c r="AM529" s="132"/>
      <c r="AN529" s="132"/>
      <c r="AO529" s="132"/>
      <c r="AP529" s="132"/>
    </row>
    <row r="530" spans="2:42" x14ac:dyDescent="0.25">
      <c r="B530" s="132"/>
      <c r="C530" s="132"/>
      <c r="D530" s="132"/>
      <c r="E530" s="132"/>
      <c r="F530" s="132"/>
      <c r="G530" s="132"/>
      <c r="AG530" s="132"/>
      <c r="AH530" s="132"/>
      <c r="AI530" s="132"/>
      <c r="AJ530" s="132"/>
      <c r="AK530" s="132"/>
      <c r="AL530" s="132"/>
      <c r="AM530" s="132"/>
      <c r="AN530" s="132"/>
      <c r="AO530" s="132"/>
      <c r="AP530" s="132"/>
    </row>
    <row r="531" spans="2:42" x14ac:dyDescent="0.25">
      <c r="B531" s="132"/>
      <c r="C531" s="132"/>
      <c r="D531" s="132"/>
      <c r="E531" s="132"/>
      <c r="F531" s="132"/>
      <c r="G531" s="132"/>
      <c r="AG531" s="132"/>
      <c r="AH531" s="132"/>
      <c r="AI531" s="132"/>
      <c r="AJ531" s="132"/>
      <c r="AK531" s="132"/>
      <c r="AL531" s="132"/>
      <c r="AM531" s="132"/>
      <c r="AN531" s="132"/>
      <c r="AO531" s="132"/>
      <c r="AP531" s="132"/>
    </row>
    <row r="532" spans="2:42" x14ac:dyDescent="0.25">
      <c r="B532" s="132"/>
      <c r="C532" s="132"/>
      <c r="D532" s="132"/>
      <c r="E532" s="132"/>
      <c r="F532" s="132"/>
      <c r="G532" s="132"/>
      <c r="AG532" s="132"/>
      <c r="AH532" s="132"/>
      <c r="AI532" s="132"/>
      <c r="AJ532" s="132"/>
      <c r="AK532" s="132"/>
      <c r="AL532" s="132"/>
      <c r="AM532" s="132"/>
      <c r="AN532" s="132"/>
      <c r="AO532" s="132"/>
      <c r="AP532" s="132"/>
    </row>
    <row r="533" spans="2:42" x14ac:dyDescent="0.25">
      <c r="B533" s="132"/>
      <c r="C533" s="132"/>
      <c r="D533" s="132"/>
      <c r="E533" s="132"/>
      <c r="F533" s="132"/>
      <c r="G533" s="132"/>
      <c r="AG533" s="132"/>
      <c r="AH533" s="132"/>
      <c r="AI533" s="132"/>
      <c r="AJ533" s="132"/>
      <c r="AK533" s="132"/>
      <c r="AL533" s="132"/>
      <c r="AM533" s="132"/>
      <c r="AN533" s="132"/>
      <c r="AO533" s="132"/>
      <c r="AP533" s="132"/>
    </row>
    <row r="534" spans="2:42" x14ac:dyDescent="0.25">
      <c r="B534" s="132"/>
      <c r="C534" s="132"/>
      <c r="D534" s="132"/>
      <c r="E534" s="132"/>
      <c r="F534" s="132"/>
      <c r="G534" s="132"/>
      <c r="AG534" s="132"/>
      <c r="AH534" s="132"/>
      <c r="AI534" s="132"/>
      <c r="AJ534" s="132"/>
      <c r="AK534" s="132"/>
      <c r="AL534" s="132"/>
      <c r="AM534" s="132"/>
      <c r="AN534" s="132"/>
      <c r="AO534" s="132"/>
      <c r="AP534" s="132"/>
    </row>
    <row r="535" spans="2:42" x14ac:dyDescent="0.25">
      <c r="B535" s="132"/>
      <c r="C535" s="132"/>
      <c r="D535" s="132"/>
      <c r="E535" s="132"/>
      <c r="F535" s="132"/>
      <c r="G535" s="132"/>
      <c r="AG535" s="132"/>
      <c r="AH535" s="132"/>
      <c r="AI535" s="132"/>
      <c r="AJ535" s="132"/>
      <c r="AK535" s="132"/>
      <c r="AL535" s="132"/>
      <c r="AM535" s="132"/>
      <c r="AN535" s="132"/>
      <c r="AO535" s="132"/>
      <c r="AP535" s="132"/>
    </row>
    <row r="536" spans="2:42" x14ac:dyDescent="0.25">
      <c r="B536" s="132"/>
      <c r="C536" s="132"/>
      <c r="D536" s="132"/>
      <c r="E536" s="132"/>
      <c r="F536" s="132"/>
      <c r="G536" s="132"/>
      <c r="AG536" s="132"/>
      <c r="AH536" s="132"/>
      <c r="AI536" s="132"/>
      <c r="AJ536" s="132"/>
      <c r="AK536" s="132"/>
      <c r="AL536" s="132"/>
      <c r="AM536" s="132"/>
      <c r="AN536" s="132"/>
      <c r="AO536" s="132"/>
      <c r="AP536" s="132"/>
    </row>
    <row r="537" spans="2:42" x14ac:dyDescent="0.25">
      <c r="B537" s="132"/>
      <c r="C537" s="132"/>
      <c r="D537" s="132"/>
      <c r="E537" s="132"/>
      <c r="F537" s="132"/>
      <c r="G537" s="132"/>
      <c r="AG537" s="132"/>
      <c r="AH537" s="132"/>
      <c r="AI537" s="132"/>
      <c r="AJ537" s="132"/>
      <c r="AK537" s="132"/>
      <c r="AL537" s="132"/>
      <c r="AM537" s="132"/>
      <c r="AN537" s="132"/>
      <c r="AO537" s="132"/>
      <c r="AP537" s="132"/>
    </row>
    <row r="538" spans="2:42" x14ac:dyDescent="0.25">
      <c r="B538" s="132"/>
      <c r="C538" s="132"/>
      <c r="D538" s="132"/>
      <c r="E538" s="132"/>
      <c r="F538" s="132"/>
      <c r="G538" s="132"/>
      <c r="AG538" s="132"/>
      <c r="AH538" s="132"/>
      <c r="AI538" s="132"/>
      <c r="AJ538" s="132"/>
      <c r="AK538" s="132"/>
      <c r="AL538" s="132"/>
      <c r="AM538" s="132"/>
      <c r="AN538" s="132"/>
      <c r="AO538" s="132"/>
      <c r="AP538" s="132"/>
    </row>
    <row r="539" spans="2:42" x14ac:dyDescent="0.25">
      <c r="B539" s="132"/>
      <c r="C539" s="132"/>
      <c r="D539" s="132"/>
      <c r="E539" s="132"/>
      <c r="F539" s="132"/>
      <c r="G539" s="132"/>
      <c r="AG539" s="132"/>
      <c r="AH539" s="132"/>
      <c r="AI539" s="132"/>
      <c r="AJ539" s="132"/>
      <c r="AK539" s="132"/>
      <c r="AL539" s="132"/>
      <c r="AM539" s="132"/>
      <c r="AN539" s="132"/>
      <c r="AO539" s="132"/>
      <c r="AP539" s="132"/>
    </row>
    <row r="540" spans="2:42" x14ac:dyDescent="0.25">
      <c r="B540" s="132"/>
      <c r="C540" s="132"/>
      <c r="D540" s="132"/>
      <c r="E540" s="132"/>
      <c r="F540" s="132"/>
      <c r="G540" s="132"/>
      <c r="AG540" s="132"/>
      <c r="AH540" s="132"/>
      <c r="AI540" s="132"/>
      <c r="AJ540" s="132"/>
      <c r="AK540" s="132"/>
      <c r="AL540" s="132"/>
      <c r="AM540" s="132"/>
      <c r="AN540" s="132"/>
      <c r="AO540" s="132"/>
      <c r="AP540" s="132"/>
    </row>
    <row r="541" spans="2:42" x14ac:dyDescent="0.25">
      <c r="B541" s="132"/>
      <c r="C541" s="132"/>
      <c r="D541" s="132"/>
      <c r="E541" s="132"/>
      <c r="F541" s="132"/>
      <c r="G541" s="132"/>
      <c r="AG541" s="132"/>
      <c r="AH541" s="132"/>
      <c r="AI541" s="132"/>
      <c r="AJ541" s="132"/>
      <c r="AK541" s="132"/>
      <c r="AL541" s="132"/>
      <c r="AM541" s="132"/>
      <c r="AN541" s="132"/>
      <c r="AO541" s="132"/>
      <c r="AP541" s="132"/>
    </row>
    <row r="542" spans="2:42" x14ac:dyDescent="0.25">
      <c r="B542" s="132"/>
      <c r="C542" s="132"/>
      <c r="D542" s="132"/>
      <c r="E542" s="132"/>
      <c r="F542" s="132"/>
      <c r="G542" s="132"/>
      <c r="AG542" s="132"/>
      <c r="AH542" s="132"/>
      <c r="AI542" s="132"/>
    </row>
    <row r="543" spans="2:42" x14ac:dyDescent="0.25">
      <c r="B543" s="132"/>
      <c r="C543" s="132"/>
      <c r="D543" s="132"/>
      <c r="E543" s="132"/>
      <c r="F543" s="132"/>
      <c r="G543" s="132"/>
      <c r="AG543" s="132"/>
      <c r="AH543" s="132"/>
      <c r="AI543" s="132"/>
    </row>
    <row r="544" spans="2:42" x14ac:dyDescent="0.25">
      <c r="B544" s="132"/>
      <c r="C544" s="132"/>
      <c r="D544" s="132"/>
      <c r="E544" s="132"/>
      <c r="F544" s="132"/>
      <c r="G544" s="132"/>
      <c r="AG544" s="132"/>
      <c r="AH544" s="132"/>
      <c r="AI544" s="132"/>
    </row>
    <row r="545" spans="2:35" x14ac:dyDescent="0.25">
      <c r="B545" s="132"/>
      <c r="C545" s="132"/>
      <c r="D545" s="132"/>
      <c r="E545" s="132"/>
      <c r="F545" s="132"/>
      <c r="G545" s="132"/>
      <c r="AG545" s="132"/>
      <c r="AH545" s="132"/>
      <c r="AI545" s="132"/>
    </row>
    <row r="546" spans="2:35" x14ac:dyDescent="0.25">
      <c r="B546" s="132"/>
      <c r="C546" s="132"/>
      <c r="D546" s="132"/>
      <c r="E546" s="132"/>
      <c r="F546" s="132"/>
      <c r="G546" s="132"/>
      <c r="AG546" s="132"/>
      <c r="AH546" s="132"/>
      <c r="AI546" s="132"/>
    </row>
    <row r="547" spans="2:35" x14ac:dyDescent="0.25">
      <c r="B547" s="132"/>
      <c r="C547" s="132"/>
      <c r="D547" s="132"/>
      <c r="E547" s="132"/>
      <c r="F547" s="132"/>
      <c r="G547" s="132"/>
      <c r="AG547" s="132"/>
      <c r="AH547" s="132"/>
      <c r="AI547" s="132"/>
    </row>
    <row r="548" spans="2:35" x14ac:dyDescent="0.25">
      <c r="B548" s="132"/>
      <c r="C548" s="132"/>
      <c r="D548" s="132"/>
      <c r="E548" s="132"/>
      <c r="F548" s="132"/>
      <c r="G548" s="132"/>
      <c r="AG548" s="132"/>
      <c r="AH548" s="132"/>
      <c r="AI548" s="132"/>
    </row>
    <row r="549" spans="2:35" x14ac:dyDescent="0.25">
      <c r="B549" s="132"/>
      <c r="C549" s="132"/>
      <c r="D549" s="132"/>
      <c r="E549" s="132"/>
      <c r="F549" s="132"/>
      <c r="G549" s="132"/>
      <c r="AG549" s="132"/>
      <c r="AH549" s="132"/>
      <c r="AI549" s="132"/>
    </row>
    <row r="550" spans="2:35" x14ac:dyDescent="0.25">
      <c r="B550" s="132"/>
      <c r="C550" s="132"/>
      <c r="D550" s="132"/>
      <c r="E550" s="132"/>
      <c r="F550" s="132"/>
      <c r="G550" s="132"/>
      <c r="AG550" s="132"/>
      <c r="AH550" s="132"/>
      <c r="AI550" s="132"/>
    </row>
    <row r="551" spans="2:35" x14ac:dyDescent="0.25">
      <c r="B551" s="132"/>
      <c r="C551" s="132"/>
      <c r="D551" s="132"/>
      <c r="E551" s="132"/>
      <c r="F551" s="132"/>
      <c r="G551" s="132"/>
    </row>
    <row r="552" spans="2:35" s="132" customFormat="1" x14ac:dyDescent="0.25">
      <c r="B552" s="307"/>
    </row>
    <row r="553" spans="2:35" s="132" customFormat="1" x14ac:dyDescent="0.25"/>
    <row r="554" spans="2:35" s="132" customFormat="1" ht="26.25" x14ac:dyDescent="0.4">
      <c r="B554" s="216" t="s">
        <v>5781</v>
      </c>
    </row>
    <row r="555" spans="2:35" s="132" customFormat="1" x14ac:dyDescent="0.25"/>
    <row r="556" spans="2:35" s="132" customFormat="1" x14ac:dyDescent="0.25"/>
    <row r="557" spans="2:35" s="132" customFormat="1" x14ac:dyDescent="0.25">
      <c r="B557" s="111"/>
    </row>
    <row r="558" spans="2:35" s="132" customFormat="1" x14ac:dyDescent="0.25">
      <c r="C558" s="156" t="s">
        <v>5884</v>
      </c>
      <c r="O558" s="156" t="s">
        <v>5526</v>
      </c>
      <c r="U558" s="156" t="s">
        <v>5526</v>
      </c>
      <c r="AA558" s="156" t="s">
        <v>5527</v>
      </c>
    </row>
    <row r="559" spans="2:35" s="132" customFormat="1" x14ac:dyDescent="0.25">
      <c r="C559" s="353" t="s">
        <v>15</v>
      </c>
      <c r="D559" s="353" t="s">
        <v>40</v>
      </c>
      <c r="E559" s="353" t="s">
        <v>68</v>
      </c>
      <c r="F559" s="353" t="s">
        <v>5532</v>
      </c>
      <c r="O559" s="132" t="s">
        <v>15</v>
      </c>
      <c r="P559" s="132" t="s">
        <v>40</v>
      </c>
      <c r="Q559" s="132" t="s">
        <v>68</v>
      </c>
      <c r="R559" s="132" t="s">
        <v>5532</v>
      </c>
      <c r="U559" s="132" t="s">
        <v>15</v>
      </c>
      <c r="V559" s="132" t="s">
        <v>40</v>
      </c>
      <c r="W559" s="132" t="s">
        <v>68</v>
      </c>
      <c r="X559" s="132" t="s">
        <v>5532</v>
      </c>
      <c r="AA559" s="132" t="s">
        <v>15</v>
      </c>
      <c r="AB559" s="132" t="s">
        <v>40</v>
      </c>
      <c r="AC559" s="132" t="s">
        <v>68</v>
      </c>
      <c r="AD559" s="132" t="s">
        <v>5532</v>
      </c>
    </row>
    <row r="560" spans="2:35" s="132" customFormat="1" x14ac:dyDescent="0.25">
      <c r="B560" s="354" t="s">
        <v>8</v>
      </c>
      <c r="C560" s="352">
        <f>O561/O$560</f>
        <v>0.36879432624113473</v>
      </c>
      <c r="D560" s="352">
        <f>P561/P$560</f>
        <v>0.36930860033726814</v>
      </c>
      <c r="E560" s="352">
        <f>Q561/Q$560</f>
        <v>4.7619047619047616E-2</v>
      </c>
      <c r="F560" s="352">
        <f>R561/R$560</f>
        <v>0.34713375796178342</v>
      </c>
      <c r="N560" s="132" t="s">
        <v>5671</v>
      </c>
      <c r="O560" s="132">
        <f>COUNTIFS('Données Envoyé Spécial'!$K$5:$K$1000,"&lt;&gt;",'Données Envoyé Spécial'!$M$5:$M$1000,"critique")</f>
        <v>282</v>
      </c>
      <c r="P560" s="132">
        <f>COUNTIFS('Données Envoyé Spécial'!$K$5:$K$1000,"&lt;&gt;",'Données Envoyé Spécial'!$M$5:$M$1000,"soutien")</f>
        <v>593</v>
      </c>
      <c r="Q560" s="132">
        <f>COUNTIFS('Données Envoyé Spécial'!$K$5:$K$1000,"&lt;&gt;",'Données Envoyé Spécial'!$M$5:$M$1000,"neutre")</f>
        <v>63</v>
      </c>
      <c r="R560" s="132">
        <f>COUNTIFS('Données Envoyé Spécial'!$K$5:$K$1000,"&lt;&gt;")</f>
        <v>942</v>
      </c>
      <c r="S560" s="132">
        <f>SUM(O560:P560)</f>
        <v>875</v>
      </c>
      <c r="T560" s="132" t="s">
        <v>5671</v>
      </c>
      <c r="U560" s="132">
        <f>COUNTIFS('Données Tristan W.'!$K$5:$K$1000,"&lt;&gt;",'Données Tristan W.'!$M$5:$M$1000,"critique")</f>
        <v>26</v>
      </c>
      <c r="V560" s="132">
        <f>COUNTIFS('Données Tristan W.'!$K$5:$K$1000,"&lt;&gt;",'Données Tristan W.'!$M$5:$M$1000,"soutien")</f>
        <v>4</v>
      </c>
      <c r="W560" s="132">
        <f>COUNTIFS('Données Tristan W.'!$K$5:$K$1000,"&lt;&gt;",'Données Tristan W.'!$M$5:$M$1000,"neutre")</f>
        <v>0</v>
      </c>
      <c r="X560" s="132">
        <f>COUNTIFS('Données Tristan W.'!$K$5:$K$1000,"&lt;&gt;")</f>
        <v>30</v>
      </c>
      <c r="Y560" s="132">
        <f>SUM(U560:V560)</f>
        <v>30</v>
      </c>
      <c r="Z560" s="132" t="s">
        <v>5671</v>
      </c>
      <c r="AA560" s="132">
        <f>COUNTIFS('Données Facebook Envoyé Spécial'!$G$5:$G$1000,"&lt;&gt;",'Données Facebook Envoyé Spécial'!$I$5:$I$1000,"critique")</f>
        <v>54</v>
      </c>
      <c r="AB560" s="132">
        <f>COUNTIFS('Données Facebook Envoyé Spécial'!$G$5:$G$1000,"&lt;&gt;",'Données Facebook Envoyé Spécial'!$I$5:$I$1000,"soutien")</f>
        <v>138</v>
      </c>
      <c r="AC560" s="132">
        <f>COUNTIFS('Données Facebook Envoyé Spécial'!$G$5:$G$1000,"&lt;&gt;",'Données Facebook Envoyé Spécial'!$I$5:$I$1000,"neutre")</f>
        <v>35</v>
      </c>
      <c r="AD560" s="132">
        <f>COUNTIFS('Données Facebook Envoyé Spécial'!$G$5:$G$1000,"&lt;&gt;")</f>
        <v>231</v>
      </c>
      <c r="AE560" s="132">
        <f>SUM(AA560:AB560)</f>
        <v>192</v>
      </c>
    </row>
    <row r="561" spans="2:31" s="132" customFormat="1" x14ac:dyDescent="0.25">
      <c r="B561" s="354" t="s">
        <v>5500</v>
      </c>
      <c r="C561" s="352">
        <f>O566/O565</f>
        <v>0.38434163701067614</v>
      </c>
      <c r="D561" s="352">
        <f>P566/P565</f>
        <v>0.31641285956006771</v>
      </c>
      <c r="E561" s="352">
        <f>Q566/Q565</f>
        <v>0.3</v>
      </c>
      <c r="F561" s="352">
        <f>R566/R565</f>
        <v>0.33687566418703507</v>
      </c>
      <c r="N561" s="132" t="s">
        <v>8</v>
      </c>
      <c r="O561" s="132">
        <f>COUNTIFS('Données Envoyé Spécial'!$K$5:$K$1000,"&lt;&gt;",'Données Envoyé Spécial'!$K$5:$K$1000,"&lt;&gt;non",'Données Envoyé Spécial'!$M$5:$M$1000,"critique")</f>
        <v>104</v>
      </c>
      <c r="P561" s="132">
        <f>COUNTIFS('Données Envoyé Spécial'!$K$5:$K$1000,"&lt;&gt;",'Données Envoyé Spécial'!$K$5:$K$1000,"&lt;&gt;non",'Données Envoyé Spécial'!$M$5:$M$1000,"soutien")</f>
        <v>219</v>
      </c>
      <c r="Q561" s="132">
        <f>COUNTIFS('Données Envoyé Spécial'!$K$5:$K$1000,"&lt;&gt;",'Données Envoyé Spécial'!$K$5:$K$1000,"&lt;&gt;non",'Données Envoyé Spécial'!$M$5:$M$1000,"neutre")</f>
        <v>3</v>
      </c>
      <c r="R561" s="132">
        <f>COUNTIFS('Données Envoyé Spécial'!$K$5:$K$1000,"&lt;&gt;",'Données Envoyé Spécial'!$K$5:$K$1000,"&lt;&gt;non")</f>
        <v>327</v>
      </c>
      <c r="T561" s="132" t="s">
        <v>8</v>
      </c>
      <c r="U561" s="132">
        <f>COUNTIFS('Données Tristan W.'!$K$5:$K$1000,"&lt;&gt;",'Données Tristan W.'!$K$5:$K$1000,"&lt;&gt;non",'Données Tristan W.'!$M$5:$M$1000,"critique")</f>
        <v>7</v>
      </c>
      <c r="V561" s="132">
        <f>COUNTIFS('Données Tristan W.'!$K$5:$K$1000,"&lt;&gt;",'Données Tristan W.'!$K$5:$K$1000,"&lt;&gt;non",'Données Tristan W.'!$M$5:$M$1000,"soutien")</f>
        <v>1</v>
      </c>
      <c r="W561" s="132">
        <f>COUNTIFS('Données Tristan W.'!$K$5:$K$1000,"&lt;&gt;",'Données Tristan W.'!$K$5:$K$1000,"&lt;&gt;non",'Données Tristan W.'!$M$5:$M$1000,"neutre")</f>
        <v>0</v>
      </c>
      <c r="X561" s="132">
        <f>COUNTIFS('Données Tristan W.'!$K$5:$K$1000,"&lt;&gt;",'Données Tristan W.'!$K$5:$K$1000,"&lt;&gt;non")</f>
        <v>8</v>
      </c>
      <c r="Z561" s="132" t="s">
        <v>8</v>
      </c>
      <c r="AA561" s="132">
        <f>COUNTIFS('Données Facebook Envoyé Spécial'!$G$5:$G$1000,"&lt;&gt;",'Données Facebook Envoyé Spécial'!$G$5:$G$1000,"&lt;&gt;non",'Données Facebook Envoyé Spécial'!$I$5:$I$1000,"critique")</f>
        <v>4</v>
      </c>
      <c r="AB561" s="132">
        <f>COUNTIFS('Données Facebook Envoyé Spécial'!$G$5:$G$1000,"&lt;&gt;",'Données Facebook Envoyé Spécial'!$G$5:$G$1000,"&lt;&gt;non",'Données Facebook Envoyé Spécial'!$I$5:$I$1000,"soutien")</f>
        <v>36</v>
      </c>
      <c r="AC561" s="132">
        <f>COUNTIFS('Données Facebook Envoyé Spécial'!$G$5:$G$1000,"&lt;&gt;",'Données Facebook Envoyé Spécial'!$G$5:$G$1000,"&lt;&gt;non",'Données Facebook Envoyé Spécial'!$I$5:$I$1000,"neutre")</f>
        <v>1</v>
      </c>
      <c r="AD561" s="132">
        <f>COUNTIFS('Données Facebook Envoyé Spécial'!$G$5:$G$1000,"&lt;&gt;",'Données Facebook Envoyé Spécial'!$G$5:$G$1000,"&lt;&gt;non")</f>
        <v>41</v>
      </c>
    </row>
    <row r="562" spans="2:31" s="132" customFormat="1" x14ac:dyDescent="0.25">
      <c r="B562" s="354" t="s">
        <v>5899</v>
      </c>
      <c r="C562" s="392">
        <f>COUNTIFS('Données Envoyé Spécial'!$K$5:$K$1000,"non",'Données Envoyé Spécial'!$L$5:$L$1000,"non",'Données Envoyé Spécial'!$M$5:$M$1000,"critique")/O560</f>
        <v>0.40780141843971629</v>
      </c>
      <c r="D562" s="392">
        <f>COUNTIFS('Données Envoyé Spécial'!$K$5:$K$1000,"non",'Données Envoyé Spécial'!$L$5:$L$1000,"non",'Données Envoyé Spécial'!$M$5:$M$1000,"soutien")/P560</f>
        <v>0.42327150084317033</v>
      </c>
      <c r="E562" s="392">
        <f>COUNTIFS('Données Envoyé Spécial'!$K$5:$K$1000,"non",'Données Envoyé Spécial'!$L$5:$L$1000,"non",'Données Envoyé Spécial'!$M$5:$M$1000,"neutre")/Q560</f>
        <v>0.63492063492063489</v>
      </c>
      <c r="F562" s="392">
        <f t="shared" ref="F562" si="23">(R562+R567)/(R565+R560)</f>
        <v>0.65161975570897501</v>
      </c>
      <c r="M562" s="132">
        <f>COUNTIFS('Données Envoyé Spécial'!$K$5:$K$1000,"non",'Données Envoyé Spécial'!$L$5:$L$1000,"non",'Données Envoyé Spécial'!$M$5:$M$1000,"critique")</f>
        <v>115</v>
      </c>
      <c r="N562" s="132" t="s">
        <v>5883</v>
      </c>
      <c r="O562" s="132">
        <f>COUNTIFS('Données Envoyé Spécial'!$K$5:$K$1000,"&lt;&gt;",'Données Envoyé Spécial'!$K$5:$K$1000,"non",'Données Envoyé Spécial'!$M$5:$M$1000,"critique")</f>
        <v>178</v>
      </c>
      <c r="P562" s="132">
        <f>COUNTIFS('Données Envoyé Spécial'!$K$5:$K$1000,"&lt;&gt;",'Données Envoyé Spécial'!$K$5:$K$1000,"non",'Données Envoyé Spécial'!$M$5:$M$1000,"soutien")</f>
        <v>374</v>
      </c>
      <c r="Q562" s="132">
        <f>COUNTIFS('Données Envoyé Spécial'!$K$5:$K$1000,"&lt;&gt;",'Données Envoyé Spécial'!$K$5:$K$1000,"non",'Données Envoyé Spécial'!$M$5:$M$1000,"neutre")</f>
        <v>60</v>
      </c>
      <c r="R562" s="132">
        <f>COUNTIFS('Données Envoyé Spécial'!$K$5:$K$1000,"&lt;&gt;",'Données Envoyé Spécial'!$K$5:$K$1000,"non")</f>
        <v>615</v>
      </c>
      <c r="T562" s="132" t="s">
        <v>5883</v>
      </c>
      <c r="U562" s="132">
        <f>COUNTIFS('Données Tristan W.'!$K$5:$K$1000,"&lt;&gt;",'Données Tristan W.'!$K$5:$K$1000,"non",'Données Tristan W.'!$M$5:$M$1000,"critique")</f>
        <v>19</v>
      </c>
      <c r="V562" s="132">
        <f>COUNTIFS('Données Tristan W.'!$K$5:$K$1000,"&lt;&gt;",'Données Tristan W.'!$K$5:$K$1000,"non",'Données Tristan W.'!$M$5:$M$1000,"soutien")</f>
        <v>3</v>
      </c>
      <c r="W562" s="132">
        <f>COUNTIFS('Données Tristan W.'!$K$5:$K$1000,"&lt;&gt;",'Données Tristan W.'!$K$5:$K$1000,"non",'Données Tristan W.'!$M$5:$M$1000,"neutre")</f>
        <v>0</v>
      </c>
      <c r="X562" s="132">
        <f>COUNTIFS('Données Tristan W.'!$K$5:$K$1000,"&lt;&gt;",'Données Tristan W.'!$K$5:$K$1000,"non")</f>
        <v>22</v>
      </c>
      <c r="Z562" s="132" t="s">
        <v>5883</v>
      </c>
      <c r="AA562" s="132">
        <f>COUNTIFS('Données Facebook Envoyé Spécial'!$G$5:$G$1000,"&lt;&gt;",'Données Facebook Envoyé Spécial'!$G$5:$G$1000,"non",'Données Facebook Envoyé Spécial'!$I$5:$I$1000,"critique")</f>
        <v>50</v>
      </c>
      <c r="AB562" s="132">
        <f>COUNTIFS('Données Facebook Envoyé Spécial'!$G$5:$G$1000,"&lt;&gt;",'Données Facebook Envoyé Spécial'!$G$5:$G$1000,"non",'Données Facebook Envoyé Spécial'!$I$5:$I$1000,"soutien")</f>
        <v>102</v>
      </c>
      <c r="AC562" s="132">
        <f>COUNTIFS('Données Facebook Envoyé Spécial'!$G$5:$G$1000,"&lt;&gt;",'Données Facebook Envoyé Spécial'!$G$5:$G$1000,"non",'Données Facebook Envoyé Spécial'!$I$5:$I$1000,"neutre")</f>
        <v>34</v>
      </c>
      <c r="AD562" s="132">
        <f>COUNTIFS('Données Facebook Envoyé Spécial'!$G$5:$G$1000,"&lt;&gt;",'Données Facebook Envoyé Spécial'!$G$5:$G$1000,"non")</f>
        <v>190</v>
      </c>
    </row>
    <row r="563" spans="2:31" s="132" customFormat="1" x14ac:dyDescent="0.25">
      <c r="C563" s="156"/>
      <c r="O563" s="156" t="s">
        <v>5526</v>
      </c>
      <c r="U563" s="156" t="s">
        <v>5526</v>
      </c>
      <c r="AA563" s="156" t="s">
        <v>5527</v>
      </c>
    </row>
    <row r="564" spans="2:31" s="132" customFormat="1" x14ac:dyDescent="0.25">
      <c r="C564" s="156" t="s">
        <v>5886</v>
      </c>
      <c r="O564" s="132" t="s">
        <v>15</v>
      </c>
      <c r="P564" s="132" t="s">
        <v>40</v>
      </c>
      <c r="Q564" s="132" t="s">
        <v>68</v>
      </c>
      <c r="R564" s="132" t="s">
        <v>5532</v>
      </c>
      <c r="U564" s="132" t="s">
        <v>15</v>
      </c>
      <c r="V564" s="132" t="s">
        <v>40</v>
      </c>
      <c r="W564" s="132" t="s">
        <v>68</v>
      </c>
      <c r="X564" s="132" t="s">
        <v>5532</v>
      </c>
      <c r="AA564" s="132" t="s">
        <v>15</v>
      </c>
      <c r="AB564" s="132" t="s">
        <v>40</v>
      </c>
      <c r="AC564" s="132" t="s">
        <v>68</v>
      </c>
      <c r="AD564" s="132" t="s">
        <v>5532</v>
      </c>
    </row>
    <row r="565" spans="2:31" s="132" customFormat="1" x14ac:dyDescent="0.25">
      <c r="C565" s="353" t="s">
        <v>15</v>
      </c>
      <c r="D565" s="353" t="s">
        <v>40</v>
      </c>
      <c r="E565" s="353" t="s">
        <v>68</v>
      </c>
      <c r="F565" s="353" t="s">
        <v>5532</v>
      </c>
      <c r="N565" s="132" t="s">
        <v>5671</v>
      </c>
      <c r="O565" s="132">
        <f>COUNTIFS('Données Envoyé Spécial'!$L$5:$L$1000,"&lt;&gt;",'Données Envoyé Spécial'!$M$5:$M$1000,"critique")</f>
        <v>281</v>
      </c>
      <c r="P565" s="132">
        <f>COUNTIFS('Données Envoyé Spécial'!$L$5:$L$1000,"&lt;&gt;",'Données Envoyé Spécial'!$M$5:$M$1000,"soutien")</f>
        <v>591</v>
      </c>
      <c r="Q565" s="132">
        <f>COUNTIFS('Données Envoyé Spécial'!$L$5:$L$1000,"&lt;&gt;",'Données Envoyé Spécial'!$M$5:$M$1000,"neutre")</f>
        <v>60</v>
      </c>
      <c r="R565" s="132">
        <f>COUNTIFS('Données Envoyé Spécial'!$L$5:$L$1000,"&lt;&gt;")</f>
        <v>941</v>
      </c>
      <c r="S565" s="132">
        <f>SUM(O565:P565)</f>
        <v>872</v>
      </c>
      <c r="T565" s="132" t="s">
        <v>5671</v>
      </c>
      <c r="U565" s="132">
        <f>COUNTIFS('Données Tristan W.'!$L$5:$L$1000,"&lt;&gt;",'Données Tristan W.'!$M$5:$M$1000,"critique")</f>
        <v>26</v>
      </c>
      <c r="V565" s="132">
        <f>COUNTIFS('Données Tristan W.'!$L$5:$L$1000,"&lt;&gt;",'Données Tristan W.'!$M$5:$M$1000,"soutien")</f>
        <v>4</v>
      </c>
      <c r="W565" s="132">
        <f>COUNTIFS('Données Tristan W.'!$L$5:$L$1000,"&lt;&gt;",'Données Tristan W.'!$M$5:$M$1000,"neutre")</f>
        <v>0</v>
      </c>
      <c r="X565" s="132">
        <f>COUNTIFS('Données Tristan W.'!$L$5:$L$1000,"&lt;&gt;")</f>
        <v>30</v>
      </c>
      <c r="Y565" s="132">
        <f>SUM(U565:V565)</f>
        <v>30</v>
      </c>
      <c r="Z565" s="132" t="s">
        <v>5671</v>
      </c>
      <c r="AA565" s="132">
        <f>COUNTIFS('Données Facebook Envoyé Spécial'!$H$5:$H$1000,"&lt;&gt;",'Données Facebook Envoyé Spécial'!$I$5:$I$1000,"critique")</f>
        <v>54</v>
      </c>
      <c r="AB565" s="132">
        <f>COUNTIFS('Données Facebook Envoyé Spécial'!$H$5:$H$1000,"&lt;&gt;",'Données Facebook Envoyé Spécial'!$I$5:$I$1000,"soutien")</f>
        <v>138</v>
      </c>
      <c r="AC565" s="132">
        <f>COUNTIFS('Données Facebook Envoyé Spécial'!$H$5:$H$1000,"&lt;&gt;",'Données Facebook Envoyé Spécial'!$I$5:$I$1000,"neutre")</f>
        <v>35</v>
      </c>
      <c r="AD565" s="132">
        <f>COUNTIFS('Données Facebook Envoyé Spécial'!$H$5:$H$1000,"&lt;&gt;")</f>
        <v>231</v>
      </c>
      <c r="AE565" s="132">
        <f>SUM(AA565:AB565)</f>
        <v>192</v>
      </c>
    </row>
    <row r="566" spans="2:31" s="132" customFormat="1" x14ac:dyDescent="0.25">
      <c r="B566" s="354" t="s">
        <v>8</v>
      </c>
      <c r="C566" s="352">
        <f>O574/O566</f>
        <v>0.34259259259259262</v>
      </c>
      <c r="D566" s="352">
        <f>P574/P566</f>
        <v>2.6737967914438502E-2</v>
      </c>
      <c r="E566" s="352">
        <f>Q574/Q566</f>
        <v>0</v>
      </c>
      <c r="F566" s="352">
        <f>R574/R566</f>
        <v>0.13249211356466878</v>
      </c>
      <c r="N566" s="132" t="s">
        <v>5887</v>
      </c>
      <c r="O566" s="132">
        <f>COUNTIFS('Données Envoyé Spécial'!$L$5:$L$1000,"&lt;&gt;",'Données Envoyé Spécial'!$L$5:$L$1000,"oui",'Données Envoyé Spécial'!$M$5:$M$1000,"critique")</f>
        <v>108</v>
      </c>
      <c r="P566" s="132">
        <f>COUNTIFS('Données Envoyé Spécial'!$L$5:$L$1000,"&lt;&gt;",'Données Envoyé Spécial'!$L$5:$L$1000,"oui",'Données Envoyé Spécial'!$M$5:$M$1000,"soutien")</f>
        <v>187</v>
      </c>
      <c r="Q566" s="132">
        <f>COUNTIFS('Données Envoyé Spécial'!$L$5:$L$1000,"&lt;&gt;",'Données Envoyé Spécial'!$L$5:$L$1000,"oui",'Données Envoyé Spécial'!$M$5:$M$1000,"neutre")</f>
        <v>18</v>
      </c>
      <c r="R566" s="132">
        <f>COUNTIFS('Données Envoyé Spécial'!$L$5:$L$1000,"&lt;&gt;",'Données Envoyé Spécial'!$L$5:$L$1000,"oui")</f>
        <v>317</v>
      </c>
      <c r="T566" s="132" t="s">
        <v>4905</v>
      </c>
      <c r="U566" s="132">
        <f>COUNTIFS('Données Tristan W.'!$L$5:$L$1000,"&lt;&gt;",'Données Tristan W.'!$L$5:$L$1000,"oui",'Données Tristan W.'!$M$5:$M$1000,"critique")</f>
        <v>19</v>
      </c>
      <c r="V566" s="132">
        <f>COUNTIFS('Données Tristan W.'!$L$5:$L$1000,"&lt;&gt;",'Données Tristan W.'!$L$5:$L$1000,"oui",'Données Tristan W.'!$M$5:$M$1000,"soutien")</f>
        <v>3</v>
      </c>
      <c r="W566" s="132">
        <f>COUNTIFS('Données Tristan W.'!$L$5:$L$1000,"&lt;&gt;",'Données Tristan W.'!$L$5:$L$1000,"oui",'Données Tristan W.'!$M$5:$M$1000,"neutre")</f>
        <v>0</v>
      </c>
      <c r="X566" s="132">
        <f>COUNTIFS('Données Tristan W.'!$L$5:$L$1000,"&lt;&gt;",'Données Tristan W.'!$L$5:$L$1000,"oui")</f>
        <v>22</v>
      </c>
      <c r="Z566" s="132" t="s">
        <v>4905</v>
      </c>
      <c r="AA566" s="132">
        <f>COUNTIFS('Données Facebook Envoyé Spécial'!$H$5:$H$1000,"&lt;&gt;",'Données Facebook Envoyé Spécial'!$H$5:$H$1000,"oui",'Données Facebook Envoyé Spécial'!$I$5:$I$1000,"critique")</f>
        <v>15</v>
      </c>
      <c r="AB566" s="132">
        <f>COUNTIFS('Données Facebook Envoyé Spécial'!$H$5:$H$1000,"&lt;&gt;",'Données Facebook Envoyé Spécial'!$H$5:$H$1000,"oui",'Données Facebook Envoyé Spécial'!$I$5:$I$1000,"soutien")</f>
        <v>10</v>
      </c>
      <c r="AC566" s="132">
        <f>COUNTIFS('Données Facebook Envoyé Spécial'!$H$5:$H$1000,"&lt;&gt;",'Données Facebook Envoyé Spécial'!$H$5:$H$1000,"oui",'Données Facebook Envoyé Spécial'!$I$5:$I$1000,"neutre")</f>
        <v>2</v>
      </c>
      <c r="AD566" s="132">
        <f>COUNTIFS('Données Facebook Envoyé Spécial'!$H$5:$H$1000,"&lt;&gt;",'Données Facebook Envoyé Spécial'!$H$5:$H$1000,"oui")</f>
        <v>27</v>
      </c>
    </row>
    <row r="567" spans="2:31" s="132" customFormat="1" x14ac:dyDescent="0.25">
      <c r="B567" s="354" t="s">
        <v>5500</v>
      </c>
      <c r="C567" s="352">
        <f>O579/O573</f>
        <v>0.47252747252747251</v>
      </c>
      <c r="D567" s="352">
        <f>P579/P573</f>
        <v>0.2857142857142857</v>
      </c>
      <c r="E567" s="356">
        <f>Q579/Q573</f>
        <v>0</v>
      </c>
      <c r="F567" s="352">
        <f>R579/R573</f>
        <v>0.41880341880341881</v>
      </c>
      <c r="N567" s="132" t="s">
        <v>5885</v>
      </c>
      <c r="O567" s="132">
        <f>COUNTIFS('Données Envoyé Spécial'!$L$5:$L$1000,"&lt;&gt;",'Données Envoyé Spécial'!$L$5:$L$1000,"non",'Données Envoyé Spécial'!$M$5:$M$1000,"critique")</f>
        <v>167</v>
      </c>
      <c r="P567" s="132">
        <f>COUNTIFS('Données Envoyé Spécial'!$L$5:$L$1000,"&lt;&gt;",'Données Envoyé Spécial'!$L$5:$L$1000,"non",'Données Envoyé Spécial'!$M$5:$M$1000,"soutien")</f>
        <v>399</v>
      </c>
      <c r="Q567" s="132">
        <f>COUNTIFS('Données Envoyé Spécial'!$L$5:$L$1000,"&lt;&gt;",'Données Envoyé Spécial'!$L$5:$L$1000,"non",'Données Envoyé Spécial'!$M$5:$M$1000,"neutre")</f>
        <v>41</v>
      </c>
      <c r="R567" s="132">
        <f>COUNTIFS('Données Envoyé Spécial'!$L$5:$L$1000,"&lt;&gt;",'Données Envoyé Spécial'!$L$5:$L$1000,"non")</f>
        <v>612</v>
      </c>
      <c r="T567" s="132" t="s">
        <v>5885</v>
      </c>
      <c r="U567" s="132">
        <f>COUNTIFS('Données Tristan W.'!$L$5:$L$1000,"&lt;&gt;",'Données Tristan W.'!$L$5:$L$1000,"non",'Données Tristan W.'!$M$5:$M$1000,"critique")</f>
        <v>7</v>
      </c>
      <c r="V567" s="132">
        <f>COUNTIFS('Données Tristan W.'!$L$5:$L$1000,"&lt;&gt;",'Données Tristan W.'!$L$5:$L$1000,"non",'Données Tristan W.'!$M$5:$M$1000,"soutien")</f>
        <v>1</v>
      </c>
      <c r="W567" s="132">
        <f>COUNTIFS('Données Tristan W.'!$L$5:$L$1000,"&lt;&gt;",'Données Tristan W.'!$L$5:$L$1000,"non",'Données Tristan W.'!$M$5:$M$1000,"neutre")</f>
        <v>0</v>
      </c>
      <c r="X567" s="132">
        <f>COUNTIFS('Données Tristan W.'!$L$5:$L$1000,"&lt;&gt;",'Données Tristan W.'!$L$5:$L$1000,"non")</f>
        <v>8</v>
      </c>
      <c r="Z567" s="132" t="s">
        <v>5885</v>
      </c>
      <c r="AA567" s="132">
        <f>COUNTIFS('Données Facebook Envoyé Spécial'!$H$5:$H$1000,"&lt;&gt;",'Données Facebook Envoyé Spécial'!$H$5:$H$1000,"non",'Données Facebook Envoyé Spécial'!$I$5:$I$1000,"critique")</f>
        <v>39</v>
      </c>
      <c r="AB567" s="132">
        <f>COUNTIFS('Données Facebook Envoyé Spécial'!$H$5:$H$1000,"&lt;&gt;",'Données Facebook Envoyé Spécial'!$H$5:$H$1000,"non",'Données Facebook Envoyé Spécial'!$I$5:$I$1000,"soutien")</f>
        <v>128</v>
      </c>
      <c r="AC567" s="132">
        <f>COUNTIFS('Données Facebook Envoyé Spécial'!$H$5:$H$1000,"&lt;&gt;",'Données Facebook Envoyé Spécial'!$H$5:$H$1000,"non",'Données Facebook Envoyé Spécial'!$I$5:$I$1000,"neutre")</f>
        <v>33</v>
      </c>
      <c r="AD567" s="132">
        <f>COUNTIFS('Données Facebook Envoyé Spécial'!$H$5:$H$1000,"&lt;&gt;",'Données Facebook Envoyé Spécial'!$H$5:$H$1000,"non")</f>
        <v>204</v>
      </c>
    </row>
    <row r="568" spans="2:31" s="132" customFormat="1" x14ac:dyDescent="0.25"/>
    <row r="569" spans="2:31" s="132" customFormat="1" x14ac:dyDescent="0.25"/>
    <row r="570" spans="2:31" s="132" customFormat="1" x14ac:dyDescent="0.25">
      <c r="C570" s="156" t="s">
        <v>5888</v>
      </c>
    </row>
    <row r="571" spans="2:31" s="132" customFormat="1" x14ac:dyDescent="0.25">
      <c r="C571" s="353" t="s">
        <v>15</v>
      </c>
      <c r="D571" s="353" t="s">
        <v>40</v>
      </c>
      <c r="E571" s="353" t="s">
        <v>68</v>
      </c>
      <c r="F571" s="353" t="s">
        <v>5532</v>
      </c>
      <c r="O571" s="156" t="s">
        <v>5526</v>
      </c>
      <c r="U571" s="156" t="s">
        <v>5526</v>
      </c>
    </row>
    <row r="572" spans="2:31" s="132" customFormat="1" x14ac:dyDescent="0.25">
      <c r="B572" s="354" t="s">
        <v>8</v>
      </c>
      <c r="C572" s="352">
        <f>U561/U560</f>
        <v>0.26923076923076922</v>
      </c>
      <c r="D572" s="356">
        <f>V561/V560</f>
        <v>0.25</v>
      </c>
      <c r="E572" s="356" t="s">
        <v>5891</v>
      </c>
      <c r="F572" s="356">
        <f>X561/X560</f>
        <v>0.26666666666666666</v>
      </c>
      <c r="O572" s="132" t="s">
        <v>15</v>
      </c>
      <c r="P572" s="132" t="s">
        <v>40</v>
      </c>
      <c r="Q572" s="132" t="s">
        <v>68</v>
      </c>
      <c r="R572" s="132" t="s">
        <v>5532</v>
      </c>
      <c r="U572" s="132" t="s">
        <v>15</v>
      </c>
      <c r="V572" s="132" t="s">
        <v>40</v>
      </c>
      <c r="W572" s="132" t="s">
        <v>68</v>
      </c>
      <c r="X572" s="132" t="s">
        <v>5532</v>
      </c>
    </row>
    <row r="573" spans="2:31" s="132" customFormat="1" x14ac:dyDescent="0.25">
      <c r="B573" s="354" t="s">
        <v>5500</v>
      </c>
      <c r="C573" s="352">
        <f>U566/U565</f>
        <v>0.73076923076923073</v>
      </c>
      <c r="D573" s="356">
        <f>V566/V565</f>
        <v>0.75</v>
      </c>
      <c r="E573" s="356" t="s">
        <v>5891</v>
      </c>
      <c r="F573" s="356">
        <f>X566/X565</f>
        <v>0.73333333333333328</v>
      </c>
      <c r="N573" s="132" t="s">
        <v>5671</v>
      </c>
      <c r="O573" s="132">
        <f>COUNTIFS('Données Réponse Envoyé Spécial'!$K$5:$K$1000,"&lt;&gt;",'Données Réponse Envoyé Spécial'!$M$5:$M$1000,"critique")</f>
        <v>91</v>
      </c>
      <c r="P573" s="132">
        <f>COUNTIFS('Données Réponse Envoyé Spécial'!$K$5:$K$1000,"&lt;&gt;",'Données Réponse Envoyé Spécial'!$M$5:$M$1000,"soutien")</f>
        <v>21</v>
      </c>
      <c r="Q573" s="132">
        <f>COUNTIFS('Données Réponse Envoyé Spécial'!$K$5:$K$1000,"&lt;&gt;",'Données Réponse Envoyé Spécial'!$M$5:$M$1000,"neutre")</f>
        <v>4</v>
      </c>
      <c r="R573" s="132">
        <f>COUNTIFS('Données Réponse Envoyé Spécial'!$K$5:$K$1000,"&lt;&gt;")</f>
        <v>117</v>
      </c>
      <c r="S573" s="132">
        <f>SUM(O573:P573)</f>
        <v>112</v>
      </c>
      <c r="T573" s="132" t="s">
        <v>5671</v>
      </c>
      <c r="U573" s="132">
        <f>COUNTIFS('Données Décodeurs'!$K$5:$K$1000,"&lt;&gt;",'Données Décodeurs'!$M$5:$M$1000,"critique")</f>
        <v>104</v>
      </c>
      <c r="V573" s="132">
        <f>COUNTIFS('Données Décodeurs'!$K$5:$K$1000,"&lt;&gt;",'Données Décodeurs'!$M$5:$M$1000,"soutien")</f>
        <v>7</v>
      </c>
      <c r="W573" s="132">
        <f>COUNTIFS('Données Décodeurs'!$K$5:$K$1000,"&lt;&gt;",'Données Décodeurs'!$M$5:$M$1000,"neutre")</f>
        <v>4</v>
      </c>
      <c r="X573" s="132">
        <f>COUNTIFS('Données Décodeurs'!$K$5:$K$1000,"&lt;&gt;")</f>
        <v>118</v>
      </c>
      <c r="Y573" s="132">
        <f>SUM(U573:V573)</f>
        <v>111</v>
      </c>
    </row>
    <row r="574" spans="2:31" s="132" customFormat="1" x14ac:dyDescent="0.25">
      <c r="N574" s="132" t="s">
        <v>8</v>
      </c>
      <c r="O574" s="132">
        <f>COUNTIFS('Données Réponse Envoyé Spécial'!$K$5:$K$1000,"&lt;&gt;",'Données Réponse Envoyé Spécial'!$K$5:$K$1000,"&lt;&gt;non",'Données Réponse Envoyé Spécial'!$M$5:$M$1000,"critique")</f>
        <v>37</v>
      </c>
      <c r="P574" s="132">
        <f>COUNTIFS('Données Réponse Envoyé Spécial'!$K$5:$K$1000,"&lt;&gt;",'Données Réponse Envoyé Spécial'!$K$5:$K$1000,"&lt;&gt;non",'Données Réponse Envoyé Spécial'!$M$5:$M$1000,"soutien")</f>
        <v>5</v>
      </c>
      <c r="Q574" s="132">
        <f>COUNTIFS('Données Réponse Envoyé Spécial'!$K$5:$K$1000,"&lt;&gt;",'Données Réponse Envoyé Spécial'!$K$5:$K$1000,"&lt;&gt;non",'Données Réponse Envoyé Spécial'!$M$5:$M$1000,"neutre")</f>
        <v>0</v>
      </c>
      <c r="R574" s="132">
        <f>COUNTIFS('Données Réponse Envoyé Spécial'!$K$5:$K$1000,"&lt;&gt;",'Données Réponse Envoyé Spécial'!$K$5:$K$1000,"&lt;&gt;non")</f>
        <v>42</v>
      </c>
      <c r="T574" s="132" t="s">
        <v>8</v>
      </c>
      <c r="U574" s="132">
        <f>COUNTIFS('Données Décodeurs'!$K$5:$K$1000,"&lt;&gt;",'Données Décodeurs'!$K$5:$K$1000,"&lt;&gt;non",'Données Décodeurs'!$M$5:$M$1000,"critique")</f>
        <v>12</v>
      </c>
      <c r="V574" s="132">
        <f>COUNTIFS('Données Décodeurs'!$K$5:$K$1000,"&lt;&gt;",'Données Décodeurs'!$K$5:$K$1000,"&lt;&gt;non",'Données Décodeurs'!$M$5:$M$1000,"soutien")</f>
        <v>2</v>
      </c>
      <c r="W574" s="132">
        <f>COUNTIFS('Données Décodeurs'!$K$5:$K$1000,"&lt;&gt;",'Données Décodeurs'!$K$5:$K$1000,"&lt;&gt;non",'Données Décodeurs'!$M$5:$M$1000,"neutre")</f>
        <v>1</v>
      </c>
      <c r="X574" s="132">
        <f>COUNTIFS('Données Décodeurs'!$K$5:$K$1000,"&lt;&gt;",'Données Décodeurs'!$K$5:$K$1000,"&lt;&gt;non")</f>
        <v>15</v>
      </c>
    </row>
    <row r="575" spans="2:31" s="132" customFormat="1" x14ac:dyDescent="0.25">
      <c r="N575" s="132" t="s">
        <v>5883</v>
      </c>
      <c r="O575" s="132">
        <f>COUNTIFS('Données Réponse Envoyé Spécial'!$K$5:$K$1000,"&lt;&gt;",'Données Réponse Envoyé Spécial'!$K$5:$K$1000,"non",'Données Réponse Envoyé Spécial'!$M$5:$M$1000,"critique")</f>
        <v>54</v>
      </c>
      <c r="P575" s="132">
        <f>COUNTIFS('Données Réponse Envoyé Spécial'!$K$5:$K$1000,"&lt;&gt;",'Données Réponse Envoyé Spécial'!$K$5:$K$1000,"non",'Données Réponse Envoyé Spécial'!$M$5:$M$1000,"soutien")</f>
        <v>16</v>
      </c>
      <c r="Q575" s="132">
        <f>COUNTIFS('Données Réponse Envoyé Spécial'!$K$5:$K$1000,"&lt;&gt;",'Données Réponse Envoyé Spécial'!$K$5:$K$1000,"non",'Données Réponse Envoyé Spécial'!$M$5:$M$1000,"neutre")</f>
        <v>4</v>
      </c>
      <c r="R575" s="132">
        <f>COUNTIFS('Données Réponse Envoyé Spécial'!$K$5:$K$1000,"&lt;&gt;",'Données Réponse Envoyé Spécial'!$K$5:$K$1000,"non")</f>
        <v>75</v>
      </c>
      <c r="T575" s="132" t="s">
        <v>5883</v>
      </c>
      <c r="U575" s="132">
        <f>COUNTIFS('Données Décodeurs'!$K$5:$K$1000,"&lt;&gt;",'Données Décodeurs'!$K$5:$K$1000,"non",'Données Décodeurs'!$M$5:$M$1000,"critique")</f>
        <v>92</v>
      </c>
      <c r="V575" s="132">
        <f>COUNTIFS('Données Décodeurs'!$K$5:$K$1000,"&lt;&gt;",'Données Décodeurs'!$K$5:$K$1000,"non",'Données Décodeurs'!$M$5:$M$1000,"soutien")</f>
        <v>5</v>
      </c>
      <c r="W575" s="132">
        <f>COUNTIFS('Données Décodeurs'!$K$5:$K$1000,"&lt;&gt;",'Données Décodeurs'!$K$5:$K$1000,"non",'Données Décodeurs'!$M$5:$M$1000,"neutre")</f>
        <v>3</v>
      </c>
      <c r="X575" s="132">
        <f>COUNTIFS('Données Décodeurs'!$K$5:$K$1000,"&lt;&gt;",'Données Décodeurs'!$K$5:$K$1000,"non")</f>
        <v>103</v>
      </c>
    </row>
    <row r="576" spans="2:31" s="132" customFormat="1" x14ac:dyDescent="0.25">
      <c r="C576" s="156" t="s">
        <v>5889</v>
      </c>
      <c r="O576" s="156" t="s">
        <v>5526</v>
      </c>
      <c r="U576" s="156" t="s">
        <v>5526</v>
      </c>
    </row>
    <row r="577" spans="2:25" s="132" customFormat="1" x14ac:dyDescent="0.25">
      <c r="C577" s="353" t="s">
        <v>15</v>
      </c>
      <c r="D577" s="353" t="s">
        <v>40</v>
      </c>
      <c r="E577" s="353" t="s">
        <v>68</v>
      </c>
      <c r="F577" s="353" t="s">
        <v>5532</v>
      </c>
      <c r="O577" s="132" t="s">
        <v>15</v>
      </c>
      <c r="P577" s="132" t="s">
        <v>40</v>
      </c>
      <c r="Q577" s="132" t="s">
        <v>68</v>
      </c>
      <c r="R577" s="132" t="s">
        <v>5532</v>
      </c>
      <c r="U577" s="132" t="s">
        <v>15</v>
      </c>
      <c r="V577" s="132" t="s">
        <v>40</v>
      </c>
      <c r="W577" s="132" t="s">
        <v>68</v>
      </c>
      <c r="X577" s="132" t="s">
        <v>5532</v>
      </c>
    </row>
    <row r="578" spans="2:25" s="132" customFormat="1" x14ac:dyDescent="0.25">
      <c r="B578" s="354" t="s">
        <v>8</v>
      </c>
      <c r="C578" s="352">
        <f>U574/U573</f>
        <v>0.11538461538461539</v>
      </c>
      <c r="D578" s="356">
        <f>V574/V573</f>
        <v>0.2857142857142857</v>
      </c>
      <c r="E578" s="356">
        <f>W574/W573</f>
        <v>0.25</v>
      </c>
      <c r="F578" s="356">
        <f>X574/X573</f>
        <v>0.1271186440677966</v>
      </c>
      <c r="N578" s="132" t="s">
        <v>5671</v>
      </c>
      <c r="O578" s="132">
        <f>COUNTIFS('Données Réponse Envoyé Spécial'!$L$5:$L$1000,"&lt;&gt;",'Données Réponse Envoyé Spécial'!$M$5:$M$1000,"critique")</f>
        <v>90</v>
      </c>
      <c r="P578" s="132">
        <f>COUNTIFS('Données Réponse Envoyé Spécial'!$L$5:$L$1000,"&lt;&gt;",'Données Réponse Envoyé Spécial'!$M$5:$M$1000,"soutien")</f>
        <v>21</v>
      </c>
      <c r="Q578" s="132">
        <f>COUNTIFS('Données Réponse Envoyé Spécial'!$L$5:$L$1000,"&lt;&gt;",'Données Réponse Envoyé Spécial'!$M$5:$M$1000,"neutre")</f>
        <v>4</v>
      </c>
      <c r="R578" s="132">
        <f>COUNTIFS('Données Réponse Envoyé Spécial'!$L$5:$L$1000,"&lt;&gt;")</f>
        <v>115</v>
      </c>
      <c r="S578" s="132">
        <f>SUM(O578:P578)</f>
        <v>111</v>
      </c>
      <c r="T578" s="132" t="s">
        <v>5671</v>
      </c>
      <c r="U578" s="132">
        <f>COUNTIFS('Données Décodeurs'!$L$5:$L$1000,"&lt;&gt;",'Données Décodeurs'!$M$5:$M$1000,"critique")</f>
        <v>104</v>
      </c>
      <c r="V578" s="132">
        <f>COUNTIFS('Données Décodeurs'!$L$5:$L$1000,"&lt;&gt;",'Données Décodeurs'!$M$5:$M$1000,"soutien")</f>
        <v>7</v>
      </c>
      <c r="W578" s="132">
        <f>COUNTIFS('Données Décodeurs'!$L$5:$L$1000,"&lt;&gt;",'Données Décodeurs'!$M$5:$M$1000,"neutre")</f>
        <v>4</v>
      </c>
      <c r="X578" s="132">
        <f>COUNTIFS('Données Décodeurs'!$L$5:$L$1000,"&lt;&gt;")</f>
        <v>118</v>
      </c>
      <c r="Y578" s="132">
        <f>SUM(U578:V578)</f>
        <v>111</v>
      </c>
    </row>
    <row r="579" spans="2:25" s="132" customFormat="1" x14ac:dyDescent="0.25">
      <c r="B579" s="354" t="s">
        <v>5500</v>
      </c>
      <c r="C579" s="352">
        <f>U579/U578</f>
        <v>0.48076923076923078</v>
      </c>
      <c r="D579" s="356">
        <f>V579/V578</f>
        <v>0.2857142857142857</v>
      </c>
      <c r="E579" s="356">
        <f>W579/W578</f>
        <v>0.25</v>
      </c>
      <c r="F579" s="356">
        <f>X579/X578</f>
        <v>0.47457627118644069</v>
      </c>
      <c r="N579" s="132" t="s">
        <v>4905</v>
      </c>
      <c r="O579" s="132">
        <f>COUNTIFS('Données Réponse Envoyé Spécial'!$L$5:$L$1000,"&lt;&gt;",'Données Réponse Envoyé Spécial'!$L$5:$L$1000,"oui",'Données Réponse Envoyé Spécial'!$M$5:$M$1000,"critique")</f>
        <v>43</v>
      </c>
      <c r="P579" s="132">
        <f>COUNTIFS('Données Réponse Envoyé Spécial'!$L$5:$L$1000,"&lt;&gt;",'Données Réponse Envoyé Spécial'!$L$5:$L$1000,"oui",'Données Réponse Envoyé Spécial'!$M$5:$M$1000,"soutien")</f>
        <v>6</v>
      </c>
      <c r="Q579" s="132">
        <f>COUNTIFS('Données Réponse Envoyé Spécial'!$L$5:$L$1000,"&lt;&gt;",'Données Réponse Envoyé Spécial'!$L$5:$L$1000,"oui",'Données Réponse Envoyé Spécial'!$M$5:$M$1000,"neutre")</f>
        <v>0</v>
      </c>
      <c r="R579" s="132">
        <f>COUNTIFS('Données Réponse Envoyé Spécial'!$L$5:$L$1000,"&lt;&gt;",'Données Réponse Envoyé Spécial'!$L$5:$L$1000,"oui")</f>
        <v>49</v>
      </c>
      <c r="T579" s="132" t="s">
        <v>4905</v>
      </c>
      <c r="U579" s="132">
        <f>COUNTIFS('Données Décodeurs'!$L$5:$L$1000,"&lt;&gt;",'Données Décodeurs'!$L$5:$L$1000,"oui",'Données Décodeurs'!$M$5:$M$1000,"critique")</f>
        <v>50</v>
      </c>
      <c r="V579" s="132">
        <f>COUNTIFS('Données Décodeurs'!$L$5:$L$1000,"&lt;&gt;",'Données Décodeurs'!$L$5:$L$1000,"oui",'Données Décodeurs'!$M$5:$M$1000,"soutien")</f>
        <v>2</v>
      </c>
      <c r="W579" s="132">
        <f>COUNTIFS('Données Décodeurs'!$L$5:$L$1000,"&lt;&gt;",'Données Décodeurs'!$L$5:$L$1000,"oui",'Données Décodeurs'!$M$5:$M$1000,"neutre")</f>
        <v>1</v>
      </c>
      <c r="X579" s="132">
        <f>COUNTIFS('Données Décodeurs'!$L$5:$L$1000,"&lt;&gt;",'Données Décodeurs'!$L$5:$L$1000,"oui")</f>
        <v>56</v>
      </c>
    </row>
    <row r="580" spans="2:25" s="132" customFormat="1" x14ac:dyDescent="0.25">
      <c r="N580" s="132" t="s">
        <v>5885</v>
      </c>
      <c r="O580" s="132">
        <f>COUNTIFS('Données Réponse Envoyé Spécial'!$L$5:$L$1000,"&lt;&gt;",'Données Réponse Envoyé Spécial'!$L$5:$L$1000,"non",'Données Réponse Envoyé Spécial'!$M$5:$M$1000,"critique")</f>
        <v>45</v>
      </c>
      <c r="P580" s="132">
        <f>COUNTIFS('Données Réponse Envoyé Spécial'!$L$5:$L$1000,"&lt;&gt;",'Données Réponse Envoyé Spécial'!$L$5:$L$1000,"non",'Données Réponse Envoyé Spécial'!$M$5:$M$1000,"soutien")</f>
        <v>15</v>
      </c>
      <c r="Q580" s="132">
        <f>COUNTIFS('Données Réponse Envoyé Spécial'!$L$5:$L$1000,"&lt;&gt;",'Données Réponse Envoyé Spécial'!$L$5:$L$1000,"non",'Données Réponse Envoyé Spécial'!$M$5:$M$1000,"neutre")</f>
        <v>4</v>
      </c>
      <c r="R580" s="132">
        <f>COUNTIFS('Données Réponse Envoyé Spécial'!$L$5:$L$1000,"&lt;&gt;",'Données Réponse Envoyé Spécial'!$L$5:$L$1000,"non")</f>
        <v>64</v>
      </c>
      <c r="T580" s="132" t="s">
        <v>5885</v>
      </c>
      <c r="U580" s="132">
        <f>COUNTIFS('Données Décodeurs'!$L$5:$L$1000,"&lt;&gt;",'Données Décodeurs'!$L$5:$L$1000,"non",'Données Décodeurs'!$M$5:$M$1000,"critique")</f>
        <v>53</v>
      </c>
      <c r="V580" s="132">
        <f>COUNTIFS('Données Décodeurs'!$L$5:$L$1000,"&lt;&gt;",'Données Décodeurs'!$L$5:$L$1000,"non",'Données Décodeurs'!$M$5:$M$1000,"soutien")</f>
        <v>5</v>
      </c>
      <c r="W580" s="132">
        <f>COUNTIFS('Données Décodeurs'!$L$5:$L$1000,"&lt;&gt;",'Données Décodeurs'!$L$5:$L$1000,"non",'Données Décodeurs'!$M$5:$M$1000,"neutre")</f>
        <v>3</v>
      </c>
      <c r="X580" s="132">
        <f>COUNTIFS('Données Décodeurs'!$L$5:$L$1000,"&lt;&gt;",'Données Décodeurs'!$L$5:$L$1000,"non")</f>
        <v>61</v>
      </c>
    </row>
    <row r="581" spans="2:25" s="132" customFormat="1" x14ac:dyDescent="0.25">
      <c r="C581" s="156"/>
    </row>
    <row r="582" spans="2:25" s="132" customFormat="1" x14ac:dyDescent="0.25">
      <c r="C582" s="156" t="s">
        <v>5890</v>
      </c>
    </row>
    <row r="583" spans="2:25" s="132" customFormat="1" x14ac:dyDescent="0.25">
      <c r="C583" s="353" t="s">
        <v>15</v>
      </c>
      <c r="D583" s="353" t="s">
        <v>40</v>
      </c>
      <c r="E583" s="353" t="s">
        <v>68</v>
      </c>
      <c r="F583" s="353" t="s">
        <v>5532</v>
      </c>
    </row>
    <row r="584" spans="2:25" s="132" customFormat="1" x14ac:dyDescent="0.25">
      <c r="B584" s="354" t="s">
        <v>8</v>
      </c>
      <c r="C584" s="355">
        <f>AA561/AA560</f>
        <v>7.407407407407407E-2</v>
      </c>
      <c r="D584" s="355">
        <f>AB561/AB560</f>
        <v>0.2608695652173913</v>
      </c>
      <c r="E584" s="355">
        <f>AC561/AC560</f>
        <v>2.8571428571428571E-2</v>
      </c>
      <c r="F584" s="355">
        <f>AD561/AD560</f>
        <v>0.1774891774891775</v>
      </c>
    </row>
    <row r="585" spans="2:25" s="132" customFormat="1" x14ac:dyDescent="0.25">
      <c r="B585" s="354" t="s">
        <v>5500</v>
      </c>
      <c r="C585" s="355">
        <f>AA566/AA565</f>
        <v>0.27777777777777779</v>
      </c>
      <c r="D585" s="355">
        <f>AB566/AB565</f>
        <v>7.2463768115942032E-2</v>
      </c>
      <c r="E585" s="355">
        <f>AC566/AC565</f>
        <v>5.7142857142857141E-2</v>
      </c>
      <c r="F585" s="355">
        <f>AD566/AD565</f>
        <v>0.11688311688311688</v>
      </c>
    </row>
    <row r="586" spans="2:25" s="132" customFormat="1" x14ac:dyDescent="0.25"/>
    <row r="587" spans="2:25" s="132" customFormat="1" x14ac:dyDescent="0.25"/>
    <row r="588" spans="2:25" s="132" customFormat="1" x14ac:dyDescent="0.25"/>
    <row r="589" spans="2:25" s="132" customFormat="1" x14ac:dyDescent="0.25"/>
    <row r="590" spans="2:25" s="132" customFormat="1" ht="15.75" x14ac:dyDescent="0.25">
      <c r="B590" s="315" t="s">
        <v>5894</v>
      </c>
      <c r="C590" s="357"/>
      <c r="D590" s="357"/>
      <c r="E590" s="357"/>
      <c r="F590" s="315" t="s">
        <v>5895</v>
      </c>
      <c r="G590" s="315"/>
    </row>
    <row r="591" spans="2:25" s="132" customFormat="1" x14ac:dyDescent="0.25"/>
    <row r="592" spans="2:25" s="132" customFormat="1" x14ac:dyDescent="0.25">
      <c r="B592" s="177"/>
      <c r="C592" s="209"/>
      <c r="D592" s="177"/>
      <c r="E592" s="177"/>
      <c r="F592" s="177"/>
      <c r="G592" s="177"/>
      <c r="H592" s="177"/>
      <c r="I592" s="177"/>
      <c r="J592" s="177"/>
      <c r="K592" s="177"/>
    </row>
    <row r="593" spans="2:15" s="132" customFormat="1" x14ac:dyDescent="0.25">
      <c r="B593" s="177"/>
      <c r="C593" s="8"/>
      <c r="D593" s="177"/>
      <c r="E593" s="8"/>
      <c r="F593" s="177"/>
      <c r="G593" s="8"/>
      <c r="H593" s="8"/>
      <c r="I593" s="177"/>
      <c r="J593" s="177"/>
      <c r="K593" s="177"/>
    </row>
    <row r="594" spans="2:15" s="132" customFormat="1" x14ac:dyDescent="0.25">
      <c r="B594" s="177"/>
      <c r="C594" s="177"/>
      <c r="D594" s="177"/>
      <c r="E594" s="177"/>
      <c r="F594" s="177"/>
      <c r="G594" s="177"/>
      <c r="H594" s="177"/>
      <c r="I594" s="177"/>
      <c r="J594" s="177"/>
      <c r="K594" s="177"/>
    </row>
    <row r="595" spans="2:15" s="132" customFormat="1" x14ac:dyDescent="0.25">
      <c r="B595" s="177"/>
      <c r="C595" s="177"/>
      <c r="D595" s="177"/>
      <c r="E595" s="177"/>
      <c r="F595" s="177"/>
      <c r="G595" s="177"/>
      <c r="H595" s="177"/>
      <c r="I595" s="177"/>
      <c r="J595" s="177"/>
      <c r="K595" s="177"/>
    </row>
    <row r="596" spans="2:15" s="132" customFormat="1" x14ac:dyDescent="0.25">
      <c r="B596" s="177"/>
      <c r="C596" s="177"/>
      <c r="D596" s="177"/>
      <c r="E596" s="177"/>
      <c r="F596" s="177"/>
      <c r="G596" s="177"/>
      <c r="H596" s="177"/>
      <c r="I596" s="177"/>
      <c r="J596" s="177"/>
      <c r="K596" s="177"/>
    </row>
    <row r="597" spans="2:15" s="132" customFormat="1" x14ac:dyDescent="0.25">
      <c r="B597" s="177"/>
      <c r="C597" s="177"/>
      <c r="D597" s="177"/>
      <c r="E597" s="177"/>
      <c r="F597" s="177"/>
      <c r="G597" s="177"/>
      <c r="H597" s="177"/>
      <c r="I597" s="177"/>
      <c r="J597" s="177"/>
      <c r="K597" s="177"/>
    </row>
    <row r="598" spans="2:15" s="132" customFormat="1" x14ac:dyDescent="0.25">
      <c r="B598" s="177"/>
      <c r="C598" s="177"/>
      <c r="D598" s="177"/>
      <c r="E598" s="177"/>
      <c r="F598" s="177"/>
      <c r="G598" s="177"/>
      <c r="H598" s="177"/>
      <c r="I598" s="177"/>
      <c r="J598" s="177"/>
      <c r="K598" s="177"/>
    </row>
    <row r="599" spans="2:15" s="132" customFormat="1" x14ac:dyDescent="0.25">
      <c r="B599" s="177"/>
      <c r="C599" s="177"/>
      <c r="D599" s="177"/>
      <c r="E599" s="177"/>
      <c r="F599" s="177"/>
      <c r="G599" s="177"/>
      <c r="H599" s="177"/>
      <c r="I599" s="177"/>
      <c r="J599" s="177"/>
      <c r="K599" s="177"/>
    </row>
    <row r="600" spans="2:15" s="132" customFormat="1" x14ac:dyDescent="0.25">
      <c r="B600" s="177"/>
      <c r="C600" s="177"/>
      <c r="D600" s="177"/>
      <c r="E600" s="177"/>
      <c r="F600" s="177"/>
      <c r="G600" s="177"/>
      <c r="H600" s="177"/>
      <c r="I600" s="177"/>
      <c r="J600" s="177"/>
      <c r="K600" s="177"/>
      <c r="O600" s="132" t="s">
        <v>5893</v>
      </c>
    </row>
    <row r="601" spans="2:15" s="132" customFormat="1" x14ac:dyDescent="0.25">
      <c r="B601" s="177"/>
      <c r="C601" s="177"/>
      <c r="D601" s="177"/>
      <c r="E601" s="177"/>
      <c r="F601" s="177"/>
      <c r="G601" s="177"/>
      <c r="H601" s="177"/>
      <c r="I601" s="177"/>
      <c r="J601" s="177"/>
      <c r="K601" s="177"/>
    </row>
    <row r="602" spans="2:15" s="132" customFormat="1" ht="34.15" customHeight="1" x14ac:dyDescent="0.25">
      <c r="B602" s="177"/>
      <c r="C602" s="177"/>
      <c r="D602" s="177"/>
      <c r="E602" s="177"/>
      <c r="F602" s="177"/>
      <c r="G602" s="177"/>
      <c r="H602" s="177"/>
      <c r="I602" s="177"/>
      <c r="J602" s="177"/>
      <c r="K602" s="177"/>
    </row>
    <row r="603" spans="2:15" s="132" customFormat="1" ht="16.350000000000001" customHeight="1" x14ac:dyDescent="0.25">
      <c r="B603" s="177"/>
      <c r="C603" s="177"/>
      <c r="D603" s="177"/>
      <c r="E603" s="177"/>
      <c r="F603" s="177"/>
      <c r="G603" s="177"/>
      <c r="H603" s="177"/>
      <c r="I603" s="177"/>
      <c r="J603" s="177"/>
      <c r="K603" s="177"/>
    </row>
    <row r="604" spans="2:15" s="132" customFormat="1" x14ac:dyDescent="0.25">
      <c r="B604" s="177"/>
      <c r="C604" s="177"/>
      <c r="D604" s="177"/>
      <c r="E604" s="177"/>
      <c r="F604" s="177"/>
      <c r="G604" s="177"/>
      <c r="H604" s="177"/>
      <c r="I604" s="177"/>
      <c r="J604" s="177"/>
      <c r="K604" s="177"/>
    </row>
    <row r="605" spans="2:15" s="132" customFormat="1" x14ac:dyDescent="0.25">
      <c r="B605" s="177"/>
      <c r="C605" s="177"/>
      <c r="D605" s="177"/>
      <c r="E605" s="177"/>
      <c r="F605" s="177"/>
      <c r="G605" s="177"/>
      <c r="H605" s="177"/>
      <c r="I605" s="177"/>
      <c r="J605" s="177"/>
      <c r="K605" s="177"/>
    </row>
    <row r="606" spans="2:15" s="132" customFormat="1" x14ac:dyDescent="0.25">
      <c r="B606" s="177"/>
      <c r="C606" s="177"/>
      <c r="D606" s="177"/>
      <c r="E606" s="177"/>
      <c r="F606" s="177"/>
      <c r="G606" s="177"/>
      <c r="H606" s="177"/>
      <c r="I606" s="177"/>
      <c r="J606" s="177"/>
      <c r="K606" s="177"/>
    </row>
    <row r="607" spans="2:15" s="132" customFormat="1" x14ac:dyDescent="0.25">
      <c r="B607" s="177"/>
      <c r="C607" s="177"/>
      <c r="D607" s="177"/>
      <c r="E607" s="177"/>
      <c r="F607" s="177"/>
      <c r="G607" s="177"/>
      <c r="H607" s="177"/>
      <c r="I607" s="177"/>
      <c r="J607" s="177"/>
      <c r="K607" s="177"/>
    </row>
    <row r="608" spans="2:15" s="132" customFormat="1" x14ac:dyDescent="0.25">
      <c r="B608" s="177"/>
      <c r="C608" s="177"/>
      <c r="D608" s="177"/>
      <c r="E608" s="177"/>
      <c r="F608" s="177"/>
      <c r="G608" s="177"/>
      <c r="H608" s="177"/>
      <c r="I608" s="177"/>
      <c r="J608" s="177"/>
      <c r="K608" s="177"/>
    </row>
    <row r="609" spans="2:11" s="132" customFormat="1" x14ac:dyDescent="0.25">
      <c r="B609" s="177"/>
      <c r="C609" s="177"/>
      <c r="D609" s="177"/>
      <c r="E609" s="177"/>
      <c r="F609" s="177"/>
      <c r="G609" s="177"/>
      <c r="H609" s="177"/>
      <c r="I609" s="177"/>
      <c r="J609" s="177"/>
      <c r="K609" s="177"/>
    </row>
    <row r="610" spans="2:11" s="132" customFormat="1" x14ac:dyDescent="0.25">
      <c r="B610" s="177"/>
      <c r="C610" s="177"/>
      <c r="D610" s="177"/>
      <c r="E610" s="177"/>
      <c r="F610" s="177"/>
      <c r="G610" s="177"/>
      <c r="H610" s="177"/>
      <c r="I610" s="177"/>
      <c r="J610" s="177"/>
      <c r="K610" s="177"/>
    </row>
    <row r="611" spans="2:11" s="132" customFormat="1" x14ac:dyDescent="0.25">
      <c r="B611" s="177"/>
      <c r="C611" s="177"/>
      <c r="D611" s="177"/>
      <c r="E611" s="177"/>
      <c r="F611" s="177"/>
      <c r="G611" s="177"/>
      <c r="H611" s="177"/>
      <c r="I611" s="177"/>
      <c r="J611" s="177"/>
      <c r="K611" s="177"/>
    </row>
    <row r="612" spans="2:11" s="132" customFormat="1" x14ac:dyDescent="0.25">
      <c r="B612" s="177"/>
      <c r="C612" s="177"/>
      <c r="D612" s="177"/>
      <c r="E612" s="177"/>
      <c r="F612" s="177"/>
      <c r="G612" s="177"/>
      <c r="H612" s="177"/>
      <c r="I612" s="177"/>
      <c r="J612" s="177"/>
      <c r="K612" s="177"/>
    </row>
    <row r="613" spans="2:11" s="132" customFormat="1" x14ac:dyDescent="0.25">
      <c r="B613" s="177"/>
      <c r="C613" s="177"/>
      <c r="D613" s="177"/>
      <c r="E613" s="177"/>
      <c r="F613" s="177"/>
      <c r="G613" s="177"/>
      <c r="H613" s="177"/>
      <c r="I613" s="177"/>
      <c r="J613" s="177"/>
      <c r="K613" s="177"/>
    </row>
    <row r="614" spans="2:11" s="132" customFormat="1" x14ac:dyDescent="0.25">
      <c r="B614" s="177"/>
      <c r="C614" s="177"/>
      <c r="D614" s="177"/>
      <c r="E614" s="177"/>
      <c r="F614" s="177"/>
      <c r="G614" s="177"/>
      <c r="H614" s="177"/>
      <c r="I614" s="177"/>
      <c r="J614" s="177"/>
      <c r="K614" s="177"/>
    </row>
    <row r="615" spans="2:11" s="132" customFormat="1" x14ac:dyDescent="0.25">
      <c r="B615" s="177"/>
      <c r="C615" s="177"/>
      <c r="D615" s="177"/>
      <c r="E615" s="177"/>
      <c r="F615" s="177"/>
      <c r="G615" s="177"/>
      <c r="H615" s="177"/>
      <c r="I615" s="177"/>
      <c r="J615" s="177"/>
      <c r="K615" s="177"/>
    </row>
    <row r="616" spans="2:11" s="132" customFormat="1" x14ac:dyDescent="0.25">
      <c r="B616" s="177"/>
      <c r="C616" s="177"/>
      <c r="D616" s="177"/>
      <c r="E616" s="177"/>
      <c r="F616" s="177"/>
      <c r="G616" s="177"/>
      <c r="H616" s="177"/>
      <c r="I616" s="177"/>
      <c r="J616" s="177"/>
      <c r="K616" s="177"/>
    </row>
    <row r="617" spans="2:11" s="132" customFormat="1" x14ac:dyDescent="0.25">
      <c r="B617" s="177"/>
      <c r="C617" s="177"/>
      <c r="D617" s="177"/>
      <c r="E617" s="8"/>
      <c r="F617" s="8"/>
      <c r="G617" s="177"/>
      <c r="H617" s="177"/>
      <c r="I617" s="177"/>
      <c r="J617" s="177"/>
      <c r="K617" s="177"/>
    </row>
    <row r="618" spans="2:11" s="132" customFormat="1" x14ac:dyDescent="0.25">
      <c r="B618" s="177"/>
      <c r="C618" s="177"/>
      <c r="D618" s="177"/>
      <c r="E618" s="177"/>
      <c r="F618" s="177"/>
      <c r="G618" s="177"/>
      <c r="H618" s="177"/>
      <c r="I618" s="177"/>
      <c r="J618" s="177"/>
      <c r="K618" s="177"/>
    </row>
    <row r="619" spans="2:11" s="132" customFormat="1" ht="15.75" x14ac:dyDescent="0.25">
      <c r="B619" s="315" t="s">
        <v>5898</v>
      </c>
      <c r="C619" s="315"/>
      <c r="E619" s="355"/>
      <c r="F619" s="315" t="s">
        <v>5896</v>
      </c>
      <c r="G619" s="315"/>
      <c r="H619" s="177"/>
      <c r="I619" s="177"/>
      <c r="J619" s="177"/>
      <c r="K619" s="177"/>
    </row>
    <row r="620" spans="2:11" s="132" customFormat="1" x14ac:dyDescent="0.25">
      <c r="B620" s="177"/>
      <c r="C620" s="177"/>
      <c r="D620" s="177"/>
      <c r="E620" s="177"/>
      <c r="F620" s="177"/>
      <c r="G620" s="177"/>
      <c r="H620" s="177"/>
      <c r="I620" s="177"/>
      <c r="J620" s="177"/>
      <c r="K620" s="177"/>
    </row>
    <row r="621" spans="2:11" s="132" customFormat="1" x14ac:dyDescent="0.25">
      <c r="B621" s="177"/>
      <c r="C621" s="177"/>
      <c r="D621" s="177"/>
      <c r="E621" s="177"/>
      <c r="F621" s="177"/>
      <c r="G621" s="177"/>
      <c r="H621" s="177"/>
      <c r="I621" s="177"/>
      <c r="J621" s="177"/>
      <c r="K621" s="177"/>
    </row>
    <row r="622" spans="2:11" s="132" customFormat="1" x14ac:dyDescent="0.25">
      <c r="B622" s="177"/>
      <c r="C622" s="177"/>
      <c r="D622" s="177"/>
      <c r="E622" s="177"/>
      <c r="F622" s="177"/>
      <c r="G622" s="177"/>
      <c r="H622" s="177"/>
      <c r="I622" s="177"/>
      <c r="J622" s="177"/>
      <c r="K622" s="177"/>
    </row>
    <row r="623" spans="2:11" s="132" customFormat="1" x14ac:dyDescent="0.25">
      <c r="B623" s="177"/>
      <c r="C623" s="177"/>
      <c r="D623" s="177"/>
      <c r="E623" s="177"/>
      <c r="F623" s="177"/>
      <c r="G623" s="177"/>
      <c r="H623" s="177"/>
      <c r="I623" s="177"/>
      <c r="J623" s="177"/>
      <c r="K623" s="177"/>
    </row>
    <row r="624" spans="2:11" s="132" customFormat="1" x14ac:dyDescent="0.25">
      <c r="B624" s="177"/>
      <c r="C624" s="177"/>
      <c r="D624" s="177"/>
      <c r="E624" s="177"/>
      <c r="F624" s="177"/>
      <c r="G624" s="177"/>
      <c r="H624" s="177"/>
      <c r="I624" s="177"/>
      <c r="J624" s="177"/>
      <c r="K624" s="177"/>
    </row>
    <row r="625" spans="2:11" s="132" customFormat="1" x14ac:dyDescent="0.25">
      <c r="B625" s="177"/>
      <c r="C625" s="177"/>
      <c r="D625" s="177"/>
      <c r="E625" s="177"/>
      <c r="F625" s="177"/>
      <c r="G625" s="177"/>
      <c r="H625" s="177"/>
      <c r="I625" s="177"/>
      <c r="J625" s="177"/>
      <c r="K625" s="177"/>
    </row>
    <row r="626" spans="2:11" s="132" customFormat="1" x14ac:dyDescent="0.25">
      <c r="B626" s="177"/>
      <c r="C626" s="177"/>
      <c r="D626" s="177"/>
      <c r="E626" s="177"/>
      <c r="F626" s="177"/>
      <c r="G626" s="177"/>
      <c r="H626" s="177"/>
      <c r="I626" s="177"/>
      <c r="J626" s="177"/>
      <c r="K626" s="177"/>
    </row>
    <row r="627" spans="2:11" s="132" customFormat="1" x14ac:dyDescent="0.25">
      <c r="B627" s="177"/>
      <c r="C627" s="177"/>
      <c r="D627" s="177"/>
      <c r="E627" s="177"/>
      <c r="F627" s="177"/>
      <c r="G627" s="177"/>
      <c r="H627" s="177"/>
      <c r="I627" s="177"/>
      <c r="J627" s="177"/>
      <c r="K627" s="177"/>
    </row>
    <row r="628" spans="2:11" s="132" customFormat="1" x14ac:dyDescent="0.25">
      <c r="B628" s="177"/>
      <c r="C628" s="177"/>
      <c r="D628" s="177"/>
      <c r="E628" s="177"/>
      <c r="F628" s="177"/>
      <c r="G628" s="177"/>
      <c r="H628" s="177"/>
      <c r="I628" s="177"/>
      <c r="J628" s="177"/>
      <c r="K628" s="177"/>
    </row>
    <row r="629" spans="2:11" s="132" customFormat="1" x14ac:dyDescent="0.25">
      <c r="B629" s="177"/>
      <c r="C629" s="177"/>
      <c r="D629" s="177"/>
      <c r="E629" s="177"/>
      <c r="F629" s="177"/>
      <c r="G629" s="177"/>
      <c r="H629" s="177"/>
      <c r="I629" s="177"/>
      <c r="J629" s="177"/>
      <c r="K629" s="177"/>
    </row>
    <row r="630" spans="2:11" s="132" customFormat="1" x14ac:dyDescent="0.25">
      <c r="B630" s="177"/>
      <c r="C630" s="177"/>
      <c r="D630" s="177"/>
      <c r="E630" s="177"/>
      <c r="F630" s="177"/>
      <c r="G630" s="177"/>
      <c r="H630" s="177"/>
      <c r="I630" s="177"/>
      <c r="J630" s="177"/>
      <c r="K630" s="177"/>
    </row>
    <row r="631" spans="2:11" s="132" customFormat="1" x14ac:dyDescent="0.25">
      <c r="B631" s="177"/>
      <c r="C631" s="177"/>
      <c r="D631" s="177"/>
      <c r="E631" s="177"/>
      <c r="F631" s="177"/>
      <c r="G631" s="177"/>
      <c r="H631" s="177"/>
      <c r="I631" s="177"/>
      <c r="J631" s="177"/>
      <c r="K631" s="177"/>
    </row>
    <row r="632" spans="2:11" s="132" customFormat="1" x14ac:dyDescent="0.25">
      <c r="B632" s="177"/>
      <c r="C632" s="177"/>
      <c r="D632" s="177"/>
      <c r="E632" s="177"/>
      <c r="F632" s="177"/>
      <c r="G632" s="177"/>
      <c r="H632" s="177"/>
      <c r="I632" s="177"/>
      <c r="J632" s="177"/>
      <c r="K632" s="177"/>
    </row>
    <row r="633" spans="2:11" s="132" customFormat="1" x14ac:dyDescent="0.25">
      <c r="B633" s="177"/>
      <c r="C633" s="177"/>
      <c r="D633" s="177"/>
      <c r="E633" s="177"/>
      <c r="F633" s="177"/>
      <c r="G633" s="177"/>
      <c r="H633" s="177"/>
      <c r="I633" s="177"/>
      <c r="J633" s="177"/>
      <c r="K633" s="177"/>
    </row>
    <row r="634" spans="2:11" s="132" customFormat="1" x14ac:dyDescent="0.25">
      <c r="B634" s="177"/>
      <c r="C634" s="177"/>
      <c r="D634" s="177"/>
      <c r="E634" s="177"/>
      <c r="F634" s="177"/>
      <c r="G634" s="177"/>
      <c r="H634" s="177"/>
      <c r="I634" s="177"/>
      <c r="J634" s="177"/>
      <c r="K634" s="177"/>
    </row>
    <row r="635" spans="2:11" s="132" customFormat="1" x14ac:dyDescent="0.25">
      <c r="B635" s="177"/>
      <c r="C635" s="177"/>
      <c r="D635" s="177"/>
      <c r="E635" s="177"/>
      <c r="F635" s="177"/>
      <c r="G635" s="177"/>
      <c r="H635" s="177"/>
      <c r="I635" s="177"/>
      <c r="J635" s="177"/>
      <c r="K635" s="177"/>
    </row>
    <row r="636" spans="2:11" s="132" customFormat="1" x14ac:dyDescent="0.25">
      <c r="B636" s="177"/>
      <c r="C636" s="177"/>
      <c r="D636" s="177"/>
      <c r="E636" s="177"/>
      <c r="F636" s="177"/>
      <c r="G636" s="177"/>
      <c r="H636" s="177"/>
      <c r="I636" s="177"/>
      <c r="J636" s="177"/>
      <c r="K636" s="177"/>
    </row>
    <row r="637" spans="2:11" s="132" customFormat="1" x14ac:dyDescent="0.25">
      <c r="B637" s="177"/>
      <c r="C637" s="177"/>
      <c r="D637" s="177"/>
      <c r="E637" s="177"/>
      <c r="F637" s="177"/>
      <c r="G637" s="177"/>
      <c r="H637" s="177"/>
      <c r="I637" s="177"/>
      <c r="J637" s="177"/>
      <c r="K637" s="177"/>
    </row>
    <row r="638" spans="2:11" s="132" customFormat="1" x14ac:dyDescent="0.25">
      <c r="B638" s="177"/>
      <c r="C638" s="177"/>
      <c r="D638" s="177"/>
      <c r="E638" s="177"/>
      <c r="F638" s="177"/>
      <c r="G638" s="177"/>
      <c r="H638" s="177"/>
      <c r="I638" s="177"/>
      <c r="J638" s="177"/>
      <c r="K638" s="177"/>
    </row>
    <row r="639" spans="2:11" s="132" customFormat="1" x14ac:dyDescent="0.25">
      <c r="B639" s="177"/>
      <c r="C639" s="177"/>
      <c r="D639" s="177"/>
      <c r="E639" s="177"/>
      <c r="F639" s="177"/>
      <c r="G639" s="177"/>
      <c r="H639" s="177"/>
      <c r="I639" s="177"/>
      <c r="J639" s="177"/>
      <c r="K639" s="177"/>
    </row>
    <row r="640" spans="2:11" s="132" customFormat="1" x14ac:dyDescent="0.25">
      <c r="B640" s="177"/>
      <c r="C640" s="177"/>
      <c r="D640" s="177"/>
      <c r="E640" s="177"/>
      <c r="F640" s="177"/>
      <c r="G640" s="177"/>
      <c r="H640" s="177"/>
      <c r="I640" s="177"/>
      <c r="J640" s="177"/>
      <c r="K640" s="177"/>
    </row>
    <row r="641" spans="2:11" s="132" customFormat="1" x14ac:dyDescent="0.25">
      <c r="B641" s="177"/>
      <c r="C641" s="177"/>
      <c r="D641" s="177"/>
      <c r="E641" s="177"/>
      <c r="F641" s="177"/>
      <c r="G641" s="177"/>
      <c r="H641" s="177"/>
      <c r="I641" s="177"/>
      <c r="J641" s="177"/>
      <c r="K641" s="177"/>
    </row>
    <row r="642" spans="2:11" s="132" customFormat="1" x14ac:dyDescent="0.25">
      <c r="B642" s="177"/>
      <c r="C642" s="177"/>
      <c r="D642" s="177"/>
      <c r="E642" s="177"/>
      <c r="F642" s="177"/>
      <c r="G642" s="177"/>
      <c r="H642" s="177"/>
      <c r="I642" s="177"/>
      <c r="J642" s="177"/>
      <c r="K642" s="177"/>
    </row>
    <row r="643" spans="2:11" s="132" customFormat="1" x14ac:dyDescent="0.25">
      <c r="B643" s="177"/>
      <c r="C643" s="177"/>
      <c r="D643" s="177"/>
      <c r="E643" s="177"/>
      <c r="F643" s="177"/>
      <c r="G643" s="177"/>
      <c r="H643" s="177"/>
      <c r="I643" s="177"/>
      <c r="J643" s="177"/>
      <c r="K643" s="177"/>
    </row>
    <row r="644" spans="2:11" s="132" customFormat="1" x14ac:dyDescent="0.25">
      <c r="B644" s="177"/>
      <c r="C644" s="177"/>
      <c r="D644" s="177"/>
      <c r="E644" s="177"/>
      <c r="F644" s="177"/>
      <c r="G644" s="177"/>
      <c r="H644" s="177"/>
      <c r="I644" s="177"/>
      <c r="J644" s="177"/>
      <c r="K644" s="177"/>
    </row>
    <row r="645" spans="2:11" s="132" customFormat="1" x14ac:dyDescent="0.25">
      <c r="B645" s="177"/>
      <c r="C645" s="177"/>
      <c r="D645" s="177"/>
      <c r="E645" s="177"/>
      <c r="F645" s="177"/>
      <c r="G645" s="177"/>
      <c r="H645" s="177"/>
      <c r="I645" s="177"/>
      <c r="J645" s="177"/>
      <c r="K645" s="177"/>
    </row>
    <row r="646" spans="2:11" s="132" customFormat="1" x14ac:dyDescent="0.25">
      <c r="B646" s="177"/>
      <c r="C646" s="177"/>
      <c r="D646" s="177"/>
      <c r="E646" s="177"/>
      <c r="F646" s="177"/>
      <c r="G646" s="177"/>
      <c r="H646" s="177"/>
      <c r="I646" s="177"/>
      <c r="J646" s="177"/>
      <c r="K646" s="177"/>
    </row>
    <row r="647" spans="2:11" s="132" customFormat="1" x14ac:dyDescent="0.25">
      <c r="F647" s="177"/>
      <c r="G647" s="177"/>
      <c r="H647" s="177"/>
      <c r="I647" s="177"/>
      <c r="J647" s="177"/>
      <c r="K647" s="177"/>
    </row>
    <row r="648" spans="2:11" s="132" customFormat="1" ht="15.75" x14ac:dyDescent="0.25">
      <c r="B648" s="177"/>
      <c r="C648" s="177"/>
      <c r="D648" s="177"/>
      <c r="E648" s="177"/>
      <c r="F648" s="391"/>
      <c r="G648" s="177"/>
      <c r="H648" s="177"/>
      <c r="I648" s="177"/>
      <c r="J648" s="177"/>
      <c r="K648" s="177"/>
    </row>
    <row r="649" spans="2:11" s="132" customFormat="1" ht="15.75" x14ac:dyDescent="0.25">
      <c r="B649" s="315" t="s">
        <v>5897</v>
      </c>
      <c r="C649" s="315"/>
      <c r="D649" s="177"/>
      <c r="E649" s="177"/>
      <c r="F649" s="177"/>
      <c r="G649" s="177"/>
      <c r="H649" s="177"/>
      <c r="I649" s="177"/>
      <c r="J649" s="177"/>
      <c r="K649" s="177"/>
    </row>
    <row r="650" spans="2:11" s="132" customFormat="1" x14ac:dyDescent="0.25">
      <c r="B650" s="177"/>
      <c r="C650" s="177"/>
      <c r="D650" s="177"/>
      <c r="E650" s="177"/>
      <c r="F650" s="177"/>
      <c r="G650" s="177"/>
      <c r="H650" s="177"/>
      <c r="I650" s="177"/>
      <c r="J650" s="177"/>
      <c r="K650" s="177"/>
    </row>
    <row r="651" spans="2:11" s="132" customFormat="1" x14ac:dyDescent="0.25">
      <c r="B651" s="177"/>
      <c r="C651" s="177"/>
      <c r="D651" s="177"/>
      <c r="E651" s="177"/>
      <c r="F651" s="177"/>
      <c r="G651" s="177"/>
      <c r="H651" s="177"/>
      <c r="I651" s="177"/>
      <c r="J651" s="177"/>
      <c r="K651" s="177"/>
    </row>
    <row r="652" spans="2:11" s="132" customFormat="1" x14ac:dyDescent="0.25">
      <c r="B652" s="177"/>
      <c r="C652" s="177"/>
      <c r="D652" s="177"/>
      <c r="E652" s="177"/>
      <c r="F652" s="177"/>
      <c r="G652" s="177"/>
      <c r="H652" s="177"/>
      <c r="I652" s="177"/>
      <c r="J652" s="177"/>
      <c r="K652" s="177"/>
    </row>
    <row r="653" spans="2:11" s="132" customFormat="1" ht="15.75" x14ac:dyDescent="0.25">
      <c r="B653" s="177"/>
      <c r="C653" s="177"/>
      <c r="D653" s="177"/>
      <c r="E653" s="177"/>
      <c r="F653" s="177"/>
      <c r="G653" s="391"/>
      <c r="H653" s="177"/>
      <c r="I653" s="177"/>
      <c r="J653" s="177"/>
      <c r="K653" s="177"/>
    </row>
    <row r="654" spans="2:11" s="132" customFormat="1" x14ac:dyDescent="0.25">
      <c r="B654" s="177"/>
      <c r="C654" s="177"/>
      <c r="D654" s="177"/>
      <c r="E654" s="177"/>
      <c r="G654" s="177"/>
      <c r="H654" s="177"/>
      <c r="I654" s="177"/>
      <c r="J654" s="177"/>
      <c r="K654" s="177"/>
    </row>
    <row r="655" spans="2:11" s="132" customFormat="1" x14ac:dyDescent="0.25">
      <c r="G655" s="177"/>
      <c r="H655" s="177"/>
      <c r="I655" s="177"/>
      <c r="J655" s="177"/>
      <c r="K655" s="177"/>
    </row>
    <row r="656" spans="2:11" s="132" customFormat="1" x14ac:dyDescent="0.25">
      <c r="G656" s="177"/>
      <c r="H656" s="177"/>
      <c r="I656" s="177"/>
      <c r="J656" s="177"/>
      <c r="K656" s="177"/>
    </row>
    <row r="657" spans="2:11" s="132" customFormat="1" x14ac:dyDescent="0.25">
      <c r="G657" s="177"/>
      <c r="H657" s="177"/>
      <c r="I657" s="177"/>
      <c r="J657" s="177"/>
      <c r="K657" s="177"/>
    </row>
    <row r="658" spans="2:11" s="132" customFormat="1" x14ac:dyDescent="0.25">
      <c r="G658" s="177"/>
      <c r="H658" s="177"/>
      <c r="I658" s="177"/>
      <c r="J658" s="177"/>
      <c r="K658" s="177"/>
    </row>
    <row r="659" spans="2:11" s="132" customFormat="1" x14ac:dyDescent="0.25">
      <c r="B659" s="177"/>
      <c r="C659" s="177"/>
      <c r="D659" s="177"/>
      <c r="E659" s="177"/>
      <c r="F659" s="177"/>
      <c r="G659" s="177"/>
      <c r="H659" s="177"/>
      <c r="I659" s="177"/>
      <c r="J659" s="177"/>
      <c r="K659" s="177"/>
    </row>
    <row r="660" spans="2:11" s="132" customFormat="1" x14ac:dyDescent="0.25">
      <c r="B660" s="177"/>
      <c r="C660" s="177"/>
      <c r="D660" s="177"/>
      <c r="E660" s="177"/>
      <c r="F660" s="177"/>
      <c r="G660" s="177"/>
      <c r="H660" s="177"/>
      <c r="I660" s="177"/>
      <c r="J660" s="177"/>
      <c r="K660" s="177"/>
    </row>
    <row r="661" spans="2:11" s="132" customFormat="1" x14ac:dyDescent="0.25">
      <c r="B661" s="177"/>
      <c r="C661" s="177"/>
      <c r="D661" s="177"/>
      <c r="E661" s="177"/>
      <c r="F661" s="177"/>
      <c r="G661" s="177"/>
      <c r="H661" s="177"/>
      <c r="I661" s="177"/>
      <c r="J661" s="177"/>
      <c r="K661" s="177"/>
    </row>
    <row r="662" spans="2:11" s="132" customFormat="1" x14ac:dyDescent="0.25">
      <c r="B662" s="177"/>
      <c r="C662" s="177"/>
      <c r="D662" s="177"/>
      <c r="E662" s="177"/>
      <c r="F662" s="177"/>
      <c r="G662" s="177"/>
      <c r="H662" s="177"/>
      <c r="I662" s="177"/>
      <c r="J662" s="177"/>
      <c r="K662" s="177"/>
    </row>
    <row r="663" spans="2:11" s="132" customFormat="1" x14ac:dyDescent="0.25">
      <c r="B663" s="177"/>
      <c r="C663" s="177"/>
      <c r="D663" s="177"/>
      <c r="E663" s="177"/>
      <c r="F663" s="177"/>
      <c r="G663" s="177"/>
      <c r="H663" s="177"/>
      <c r="I663" s="177"/>
      <c r="J663" s="177"/>
      <c r="K663" s="177"/>
    </row>
    <row r="664" spans="2:11" s="132" customFormat="1" x14ac:dyDescent="0.25">
      <c r="B664" s="177"/>
      <c r="C664" s="177"/>
      <c r="D664" s="177"/>
      <c r="E664" s="177"/>
      <c r="F664" s="177"/>
      <c r="G664" s="177"/>
      <c r="H664" s="177"/>
      <c r="I664" s="177"/>
      <c r="J664" s="177"/>
      <c r="K664" s="177"/>
    </row>
    <row r="665" spans="2:11" s="132" customFormat="1" x14ac:dyDescent="0.25">
      <c r="B665" s="177"/>
      <c r="C665" s="177"/>
      <c r="D665" s="177"/>
      <c r="E665" s="177"/>
      <c r="F665" s="177"/>
      <c r="G665" s="177"/>
      <c r="H665" s="177"/>
      <c r="I665" s="177"/>
      <c r="J665" s="177"/>
      <c r="K665" s="177"/>
    </row>
    <row r="666" spans="2:11" s="132" customFormat="1" x14ac:dyDescent="0.25">
      <c r="B666" s="177"/>
      <c r="C666" s="177"/>
      <c r="D666" s="177"/>
      <c r="E666" s="177"/>
      <c r="F666" s="177"/>
      <c r="G666" s="177"/>
      <c r="H666" s="177"/>
      <c r="I666" s="177"/>
      <c r="J666" s="177"/>
      <c r="K666" s="177"/>
    </row>
    <row r="667" spans="2:11" s="132" customFormat="1" x14ac:dyDescent="0.25">
      <c r="B667" s="177"/>
      <c r="C667" s="177"/>
      <c r="D667" s="177"/>
      <c r="E667" s="177"/>
      <c r="F667" s="177"/>
      <c r="G667" s="156"/>
      <c r="H667" s="156"/>
      <c r="I667" s="177"/>
      <c r="J667" s="177"/>
      <c r="K667" s="177"/>
    </row>
    <row r="668" spans="2:11" s="132" customFormat="1" ht="18.75" x14ac:dyDescent="0.25">
      <c r="B668" s="177"/>
      <c r="C668" s="177"/>
      <c r="D668" s="177"/>
      <c r="E668" s="177"/>
      <c r="F668" s="177"/>
      <c r="G668" s="393" t="s">
        <v>5917</v>
      </c>
      <c r="H668" s="173"/>
      <c r="I668" s="177"/>
      <c r="J668" s="177"/>
      <c r="K668" s="177"/>
    </row>
    <row r="669" spans="2:11" s="132" customFormat="1" ht="18.75" x14ac:dyDescent="0.3">
      <c r="B669" s="177"/>
      <c r="C669" s="177"/>
      <c r="D669" s="177"/>
      <c r="E669" s="177"/>
      <c r="F669" s="177"/>
      <c r="G669" s="394"/>
      <c r="H669" s="177"/>
      <c r="I669" s="177"/>
      <c r="J669" s="177"/>
      <c r="K669" s="177"/>
    </row>
    <row r="670" spans="2:11" s="132" customFormat="1" ht="18.75" x14ac:dyDescent="0.25">
      <c r="B670" s="177"/>
      <c r="C670" s="177"/>
      <c r="D670" s="177"/>
      <c r="E670" s="177"/>
      <c r="F670" s="177"/>
      <c r="G670" s="393" t="s">
        <v>5918</v>
      </c>
      <c r="H670" s="173"/>
      <c r="I670" s="177"/>
      <c r="J670" s="177"/>
      <c r="K670" s="177"/>
    </row>
    <row r="671" spans="2:11" s="132" customFormat="1" x14ac:dyDescent="0.25">
      <c r="B671" s="177"/>
      <c r="C671" s="177"/>
      <c r="D671" s="177"/>
      <c r="E671" s="177"/>
      <c r="F671" s="177"/>
      <c r="G671" s="177"/>
      <c r="H671" s="177"/>
      <c r="I671" s="177"/>
      <c r="J671" s="177"/>
      <c r="K671" s="177"/>
    </row>
    <row r="672" spans="2:11" s="132" customFormat="1" x14ac:dyDescent="0.25">
      <c r="B672" s="177"/>
      <c r="C672" s="177"/>
      <c r="D672" s="177"/>
      <c r="E672" s="177"/>
      <c r="F672" s="177"/>
      <c r="G672" s="177"/>
      <c r="H672" s="177"/>
      <c r="I672" s="177"/>
      <c r="J672" s="177"/>
      <c r="K672" s="177"/>
    </row>
    <row r="673" spans="2:13" s="132" customFormat="1" x14ac:dyDescent="0.25">
      <c r="B673" s="177"/>
      <c r="C673" s="177"/>
      <c r="D673" s="177"/>
      <c r="E673" s="177"/>
      <c r="F673" s="177"/>
      <c r="G673" s="177"/>
      <c r="H673" s="177"/>
      <c r="I673" s="177"/>
      <c r="J673" s="177"/>
      <c r="K673" s="177"/>
    </row>
    <row r="674" spans="2:13" s="132" customFormat="1" x14ac:dyDescent="0.25">
      <c r="B674" s="177"/>
      <c r="C674" s="177"/>
      <c r="D674" s="177"/>
      <c r="E674" s="177"/>
      <c r="F674" s="177"/>
      <c r="G674" s="177"/>
      <c r="H674" s="177"/>
      <c r="I674" s="177"/>
      <c r="J674" s="177"/>
      <c r="K674" s="177"/>
    </row>
    <row r="675" spans="2:13" s="132" customFormat="1" x14ac:dyDescent="0.25">
      <c r="B675" s="177"/>
      <c r="C675" s="177"/>
      <c r="D675" s="177"/>
      <c r="E675" s="177"/>
      <c r="F675" s="177"/>
      <c r="G675" s="177"/>
      <c r="H675" s="177"/>
      <c r="I675" s="177"/>
      <c r="J675" s="177"/>
      <c r="K675" s="177"/>
    </row>
    <row r="676" spans="2:13" s="132" customFormat="1" x14ac:dyDescent="0.25">
      <c r="B676" s="177"/>
      <c r="C676" s="177"/>
      <c r="D676" s="177"/>
      <c r="E676" s="177"/>
      <c r="F676" s="177"/>
      <c r="G676" s="177"/>
      <c r="H676" s="177"/>
      <c r="I676" s="177"/>
      <c r="J676" s="177"/>
      <c r="K676" s="177"/>
    </row>
    <row r="677" spans="2:13" s="132" customFormat="1" x14ac:dyDescent="0.25">
      <c r="B677" s="177"/>
      <c r="C677" s="177"/>
      <c r="D677" s="177"/>
      <c r="E677" s="177"/>
      <c r="F677" s="177"/>
      <c r="G677" s="177"/>
      <c r="H677" s="177"/>
      <c r="I677" s="177"/>
      <c r="J677" s="177"/>
      <c r="K677" s="177"/>
    </row>
    <row r="678" spans="2:13" s="132" customFormat="1" x14ac:dyDescent="0.25">
      <c r="B678" s="177"/>
      <c r="C678" s="177"/>
      <c r="D678" s="177"/>
      <c r="E678" s="177"/>
      <c r="F678" s="177"/>
      <c r="G678" s="177"/>
      <c r="H678" s="177"/>
      <c r="I678" s="177"/>
      <c r="J678" s="177"/>
      <c r="K678" s="177"/>
    </row>
    <row r="679" spans="2:13" s="132" customFormat="1" x14ac:dyDescent="0.25">
      <c r="B679" s="177"/>
      <c r="C679" s="177"/>
      <c r="D679" s="177"/>
      <c r="E679" s="177"/>
      <c r="F679" s="177"/>
      <c r="G679" s="177"/>
      <c r="H679" s="177"/>
      <c r="I679" s="177"/>
      <c r="J679" s="177"/>
      <c r="K679" s="177"/>
    </row>
    <row r="680" spans="2:13" s="132" customFormat="1" x14ac:dyDescent="0.25"/>
    <row r="681" spans="2:13" s="132" customFormat="1" ht="26.25" x14ac:dyDescent="0.4">
      <c r="B681" s="216" t="s">
        <v>5900</v>
      </c>
      <c r="C681" s="216"/>
    </row>
    <row r="682" spans="2:13" s="132" customFormat="1" x14ac:dyDescent="0.25">
      <c r="B682" s="111" t="s">
        <v>5901</v>
      </c>
    </row>
    <row r="683" spans="2:13" s="132" customFormat="1" x14ac:dyDescent="0.25"/>
    <row r="684" spans="2:13" s="132" customFormat="1" x14ac:dyDescent="0.25"/>
    <row r="685" spans="2:13" s="132" customFormat="1" x14ac:dyDescent="0.25"/>
    <row r="686" spans="2:13" s="132" customFormat="1" x14ac:dyDescent="0.25">
      <c r="C686" s="156" t="s">
        <v>5526</v>
      </c>
      <c r="D686" s="156"/>
      <c r="E686" s="156"/>
      <c r="F686" s="161"/>
      <c r="K686" s="156" t="s">
        <v>5526</v>
      </c>
      <c r="L686" s="156"/>
      <c r="M686" s="156"/>
    </row>
    <row r="687" spans="2:13" s="132" customFormat="1" ht="15.75" x14ac:dyDescent="0.25">
      <c r="C687" s="173" t="s">
        <v>5534</v>
      </c>
      <c r="D687" s="173" t="s">
        <v>5535</v>
      </c>
      <c r="E687" s="173" t="s">
        <v>5536</v>
      </c>
      <c r="H687" s="166"/>
      <c r="J687" s="285" t="s">
        <v>5532</v>
      </c>
      <c r="K687" s="126">
        <f>COUNTIFS('Données Envoyé Spécial'!$B$5:$B$1000,"&lt;&gt;",'Données Envoyé Spécial'!$M$5:$M$1000,"*critique*",'Données Envoyé Spécial'!$R$5:$R$1000,"&lt;=1")</f>
        <v>206</v>
      </c>
      <c r="L687" s="126">
        <f>COUNTIFS('Données Envoyé Spécial'!$B$5:$B$1000,"&lt;&gt;",'Données Envoyé Spécial'!$M$5:$M$1000,"*soutien*",'Données Envoyé Spécial'!$R$5:$R$1000,"&lt;=1")</f>
        <v>460</v>
      </c>
      <c r="M687" s="126">
        <f>COUNTIFS('Données Envoyé Spécial'!$B$5:$B$1000,"&lt;&gt;",'Données Envoyé Spécial'!$M$5:$M$1000,"*neutre*",'Données Envoyé Spécial'!$R$5:$R$1000,"&lt;=1")</f>
        <v>48</v>
      </c>
    </row>
    <row r="688" spans="2:13" s="132" customFormat="1" ht="15.75" x14ac:dyDescent="0.25">
      <c r="B688" s="176">
        <v>2019</v>
      </c>
      <c r="C688" s="158">
        <f t="shared" ref="C688:E690" si="24">K688/K$687</f>
        <v>0</v>
      </c>
      <c r="D688" s="158">
        <f t="shared" si="24"/>
        <v>3.0434782608695653E-2</v>
      </c>
      <c r="E688" s="158">
        <f t="shared" si="24"/>
        <v>4.1666666666666664E-2</v>
      </c>
      <c r="F688" s="286"/>
      <c r="H688" s="158"/>
      <c r="J688" s="285" t="s">
        <v>5903</v>
      </c>
      <c r="K688" s="126">
        <f>COUNTIFS('Données Envoyé Spécial'!$B$5:$B$1000,"&lt;&gt;",'Données Envoyé Spécial'!$M$5:$M$1000,"*critique*",'Données Envoyé Spécial'!$R$5:$R$1000,"&lt;=1",'Données Envoyé Spécial'!$J$5:$J$1000,"2019")</f>
        <v>0</v>
      </c>
      <c r="L688" s="126">
        <f>COUNTIFS('Données Envoyé Spécial'!$B$5:$B$1000,"&lt;&gt;",'Données Envoyé Spécial'!$M$5:$M$1000,"*soutien*",'Données Envoyé Spécial'!$R$5:$R$1000,"&lt;=1",'Données Envoyé Spécial'!$J$5:$J$1000,"2019")</f>
        <v>14</v>
      </c>
      <c r="M688" s="126">
        <f>COUNTIFS('Données Envoyé Spécial'!$B$5:$B$1000,"&lt;&gt;",'Données Envoyé Spécial'!$M$5:$M$1000,"*neutre*",'Données Envoyé Spécial'!$R$5:$R$1000,"&lt;=1",'Données Envoyé Spécial'!$J$5:$J$1000,"2019")</f>
        <v>2</v>
      </c>
    </row>
    <row r="689" spans="2:13" s="132" customFormat="1" ht="15.75" x14ac:dyDescent="0.25">
      <c r="B689" s="176">
        <v>2018</v>
      </c>
      <c r="C689" s="158">
        <f t="shared" si="24"/>
        <v>0.14077669902912621</v>
      </c>
      <c r="D689" s="158">
        <f t="shared" si="24"/>
        <v>0.18695652173913044</v>
      </c>
      <c r="E689" s="158">
        <f t="shared" si="24"/>
        <v>0.22916666666666666</v>
      </c>
      <c r="F689" s="167"/>
      <c r="H689" s="158"/>
      <c r="J689" s="285" t="s">
        <v>5904</v>
      </c>
      <c r="K689" s="126">
        <f>COUNTIFS('Données Envoyé Spécial'!$B$5:$B$1000,"&lt;&gt;",'Données Envoyé Spécial'!$M$5:$M$1000,"*critique*",'Données Envoyé Spécial'!$R$5:$R$1000,"&lt;=1",'Données Envoyé Spécial'!$J$5:$J$1000,"2018")</f>
        <v>29</v>
      </c>
      <c r="L689" s="126">
        <f>COUNTIFS('Données Envoyé Spécial'!$B$5:$B$1000,"&lt;&gt;",'Données Envoyé Spécial'!$M$5:$M$1000,"*soutien*",'Données Envoyé Spécial'!$R$5:$R$1000,"&lt;=1",'Données Envoyé Spécial'!$J$5:$J$1000,"2018")</f>
        <v>86</v>
      </c>
      <c r="M689" s="126">
        <f>COUNTIFS('Données Envoyé Spécial'!$B$5:$B$1000,"&lt;&gt;",'Données Envoyé Spécial'!$M$5:$M$1000,"*neutre*",'Données Envoyé Spécial'!$R$5:$R$1000,"&lt;=1",'Données Envoyé Spécial'!$J$5:$J$1000,"2018")</f>
        <v>11</v>
      </c>
    </row>
    <row r="690" spans="2:13" s="132" customFormat="1" ht="15.75" x14ac:dyDescent="0.25">
      <c r="B690" s="285" t="s">
        <v>5902</v>
      </c>
      <c r="C690" s="158">
        <f t="shared" si="24"/>
        <v>0.85922330097087374</v>
      </c>
      <c r="D690" s="158">
        <f t="shared" si="24"/>
        <v>0.77391304347826084</v>
      </c>
      <c r="E690" s="158">
        <f t="shared" si="24"/>
        <v>0.72916666666666663</v>
      </c>
      <c r="J690" s="285" t="s">
        <v>5905</v>
      </c>
      <c r="K690" s="126">
        <f>COUNTIFS('Données Envoyé Spécial'!$B$5:$B$1000,"&lt;&gt;",'Données Envoyé Spécial'!$M$5:$M$1000,"*critique*",'Données Envoyé Spécial'!$R$5:$R$1000,"&lt;=1",'Données Envoyé Spécial'!$J$5:$J$1000,"&lt;2018")</f>
        <v>177</v>
      </c>
      <c r="L690" s="126">
        <f>COUNTIFS('Données Envoyé Spécial'!$B$5:$B$1000,"&lt;&gt;",'Données Envoyé Spécial'!$M$5:$M$1000,"*soutien*",'Données Envoyé Spécial'!$R$5:$R$1000,"&lt;=1",'Données Envoyé Spécial'!$J$5:$J$1000,"&lt;2018")</f>
        <v>356</v>
      </c>
      <c r="M690" s="126">
        <f>COUNTIFS('Données Envoyé Spécial'!$B$5:$B$1000,"&lt;&gt;",'Données Envoyé Spécial'!$M$5:$M$1000,"*neutre*",'Données Envoyé Spécial'!$R$5:$R$1000,"&lt;=1",'Données Envoyé Spécial'!$J$5:$J$1000,"&lt;2018")</f>
        <v>35</v>
      </c>
    </row>
    <row r="691" spans="2:13" s="132" customFormat="1" x14ac:dyDescent="0.25"/>
    <row r="692" spans="2:13" s="132" customFormat="1" x14ac:dyDescent="0.25"/>
    <row r="693" spans="2:13" s="132" customFormat="1" x14ac:dyDescent="0.25"/>
    <row r="694" spans="2:13" s="132" customFormat="1" x14ac:dyDescent="0.25"/>
    <row r="695" spans="2:13" s="132" customFormat="1" x14ac:dyDescent="0.25"/>
    <row r="696" spans="2:13" s="132" customFormat="1" x14ac:dyDescent="0.25"/>
    <row r="697" spans="2:13" s="132" customFormat="1" x14ac:dyDescent="0.25"/>
    <row r="698" spans="2:13" s="132" customFormat="1" x14ac:dyDescent="0.25"/>
    <row r="699" spans="2:13" s="132" customFormat="1" x14ac:dyDescent="0.25"/>
    <row r="700" spans="2:13" s="132" customFormat="1" x14ac:dyDescent="0.25"/>
    <row r="701" spans="2:13" s="132" customFormat="1" x14ac:dyDescent="0.25"/>
    <row r="702" spans="2:13" s="132" customFormat="1" x14ac:dyDescent="0.25"/>
    <row r="703" spans="2:13" s="132" customFormat="1" x14ac:dyDescent="0.25"/>
    <row r="704" spans="2:13" s="132" customFormat="1" x14ac:dyDescent="0.25"/>
    <row r="705" spans="2:8" s="132" customFormat="1" x14ac:dyDescent="0.25"/>
    <row r="706" spans="2:8" s="132" customFormat="1" x14ac:dyDescent="0.25"/>
    <row r="707" spans="2:8" s="132" customFormat="1" x14ac:dyDescent="0.25"/>
    <row r="708" spans="2:8" s="132" customFormat="1" x14ac:dyDescent="0.25"/>
    <row r="709" spans="2:8" s="132" customFormat="1" x14ac:dyDescent="0.25"/>
    <row r="710" spans="2:8" s="132" customFormat="1" x14ac:dyDescent="0.25"/>
    <row r="711" spans="2:8" s="132" customFormat="1" x14ac:dyDescent="0.25"/>
    <row r="712" spans="2:8" s="132" customFormat="1" x14ac:dyDescent="0.25"/>
    <row r="713" spans="2:8" s="132" customFormat="1" x14ac:dyDescent="0.25"/>
    <row r="714" spans="2:8" s="132" customFormat="1" x14ac:dyDescent="0.25"/>
    <row r="715" spans="2:8" s="132" customFormat="1" x14ac:dyDescent="0.25"/>
    <row r="716" spans="2:8" s="132" customFormat="1" x14ac:dyDescent="0.25"/>
    <row r="717" spans="2:8" s="132" customFormat="1" ht="26.25" x14ac:dyDescent="0.4">
      <c r="B717" s="216" t="s">
        <v>5906</v>
      </c>
      <c r="C717" s="217"/>
    </row>
    <row r="718" spans="2:8" s="132" customFormat="1" x14ac:dyDescent="0.25"/>
    <row r="719" spans="2:8" s="132" customFormat="1" x14ac:dyDescent="0.25">
      <c r="C719" s="156" t="s">
        <v>5526</v>
      </c>
      <c r="D719" s="156"/>
    </row>
    <row r="720" spans="2:8" s="132" customFormat="1" ht="15.75" x14ac:dyDescent="0.25">
      <c r="C720" s="173" t="s">
        <v>5534</v>
      </c>
      <c r="D720" s="166"/>
      <c r="H720" s="132" t="s">
        <v>15</v>
      </c>
    </row>
    <row r="721" spans="2:9" s="132" customFormat="1" ht="15.75" x14ac:dyDescent="0.25">
      <c r="B721" s="176" t="s">
        <v>5780</v>
      </c>
      <c r="C721" s="160">
        <f>H722/H$721</f>
        <v>1.4184397163120567E-2</v>
      </c>
      <c r="G721" s="176" t="s">
        <v>5532</v>
      </c>
      <c r="H721" s="163">
        <f>COUNTIFS('Données Envoyé Spécial'!$B$5:$B$1000,"&lt;&gt;",'Données Envoyé Spécial'!$M$5:$M$1000,"*critique*",'Données Envoyé Spécial'!$O$5:$O$1000,"&lt;&gt;*invalide*")</f>
        <v>282</v>
      </c>
      <c r="I721" s="163"/>
    </row>
    <row r="722" spans="2:9" s="132" customFormat="1" ht="15.75" x14ac:dyDescent="0.25">
      <c r="B722" s="176" t="s">
        <v>5778</v>
      </c>
      <c r="C722" s="160">
        <f>1-C721</f>
        <v>0.98581560283687941</v>
      </c>
      <c r="G722" s="176" t="s">
        <v>5907</v>
      </c>
      <c r="H722" s="163">
        <f>COUNTIFS('Données Envoyé Spécial'!$B$5:$B$1000,"&lt;&gt;",'Données Envoyé Spécial'!$M$5:$M$1000,"*critique*",'Données Envoyé Spécial'!$O$5:$O$1000,"&lt;&gt;*invalide*",'Données Envoyé Spécial'!$B$5:$B$1000,"*fakes n*")+COUNTIFS('Données Envoyé Spécial'!$B$5:$B$1000,"&lt;&gt;",'Données Envoyé Spécial'!$M$5:$M$1000,"*critique*",'Données Envoyé Spécial'!$O$5:$O$1000,"&lt;&gt;*invalide*",'Données Envoyé Spécial'!$B$5:$B$1000,"*fake n*")+COUNTIFS('Données Envoyé Spécial'!$B$5:$B$1000,"&lt;&gt;",'Données Envoyé Spécial'!$M$5:$M$1000,"*critique*",'Données Envoyé Spécial'!$O$5:$O$1000,"&lt;&gt;*invalide*",'Données Envoyé Spécial'!$B$5:$B$1000,"*faken*")+COUNTIFS('Données Envoyé Spécial'!$B$5:$B$1000,"&lt;&gt;",'Données Envoyé Spécial'!$M$5:$M$1000,"*critique*",'Données Envoyé Spécial'!$O$5:$O$1000,"&lt;&gt;*invalide*",'Données Envoyé Spécial'!$B$5:$B$1000,"*fakesn*")</f>
        <v>4</v>
      </c>
    </row>
    <row r="723" spans="2:9" s="132" customFormat="1" x14ac:dyDescent="0.25">
      <c r="G723" s="132" t="s">
        <v>5908</v>
      </c>
      <c r="H723" s="163">
        <f>COUNTIFS('Données Envoyé Spécial'!$B$5:$B$1000,"&lt;&gt;",'Données Envoyé Spécial'!$M$5:$M$1000,"*critique*",'Données Envoyé Spécial'!$O$5:$O$1000,"&lt;&gt;*invalide*",'Données Envoyé Spécial'!$B$5:$B$1000,"*complo*")+COUNTIFS('Données Envoyé Spécial'!$B$5:$B$1000,"&lt;&gt;",'Données Envoyé Spécial'!$M$5:$M$1000,"*critique*",'Données Envoyé Spécial'!$O$5:$O$1000,"&lt;&gt;*invalide*",'Données Envoyé Spécial'!$B$5:$B$1000,"*conspi*")</f>
        <v>6</v>
      </c>
    </row>
    <row r="724" spans="2:9" s="132" customFormat="1" ht="15.75" x14ac:dyDescent="0.25">
      <c r="B724" s="317" t="s">
        <v>5779</v>
      </c>
      <c r="C724" s="160">
        <f>H723/H$721</f>
        <v>2.1276595744680851E-2</v>
      </c>
    </row>
    <row r="725" spans="2:9" s="132" customFormat="1" ht="15.75" x14ac:dyDescent="0.25">
      <c r="B725" s="176" t="s">
        <v>5778</v>
      </c>
      <c r="C725" s="160">
        <f>1-C724</f>
        <v>0.97872340425531912</v>
      </c>
      <c r="H725" s="132" t="s">
        <v>15</v>
      </c>
    </row>
    <row r="726" spans="2:9" s="132" customFormat="1" x14ac:dyDescent="0.25">
      <c r="H726" s="163">
        <f>COUNTIFS('Données Envoyé Spécial'!$B$5:$B$1000,"&lt;&gt;",'Données Facebook Envoyé Spécial'!$I$5:$I$1000,"*critique*",'Données Facebook Envoyé Spécial'!$J$5:$J$1000,"&lt;&gt;*invalide*")</f>
        <v>54</v>
      </c>
    </row>
    <row r="727" spans="2:9" s="132" customFormat="1" x14ac:dyDescent="0.25">
      <c r="G727" s="176" t="s">
        <v>5907</v>
      </c>
      <c r="H727" s="163">
        <v>0</v>
      </c>
    </row>
    <row r="728" spans="2:9" s="132" customFormat="1" x14ac:dyDescent="0.25">
      <c r="C728" s="156" t="s">
        <v>5527</v>
      </c>
      <c r="G728" s="132" t="s">
        <v>5908</v>
      </c>
      <c r="H728" s="163">
        <v>1</v>
      </c>
    </row>
    <row r="729" spans="2:9" s="132" customFormat="1" ht="15.75" x14ac:dyDescent="0.25">
      <c r="C729" s="173" t="s">
        <v>5534</v>
      </c>
    </row>
    <row r="730" spans="2:9" s="132" customFormat="1" ht="15.75" x14ac:dyDescent="0.25">
      <c r="B730" s="176" t="s">
        <v>5780</v>
      </c>
      <c r="C730" s="160">
        <f>H731/H$721</f>
        <v>0</v>
      </c>
    </row>
    <row r="731" spans="2:9" s="132" customFormat="1" ht="15.75" x14ac:dyDescent="0.25">
      <c r="B731" s="176"/>
      <c r="C731" s="160">
        <f>1-C730</f>
        <v>1</v>
      </c>
    </row>
    <row r="732" spans="2:9" s="132" customFormat="1" x14ac:dyDescent="0.25"/>
    <row r="733" spans="2:9" s="132" customFormat="1" ht="15.75" x14ac:dyDescent="0.25">
      <c r="B733" s="317" t="s">
        <v>5779</v>
      </c>
      <c r="C733" s="160">
        <f>H728/H$726</f>
        <v>1.8518518518518517E-2</v>
      </c>
    </row>
    <row r="734" spans="2:9" s="132" customFormat="1" ht="15.75" x14ac:dyDescent="0.25">
      <c r="B734" s="176"/>
      <c r="C734" s="160">
        <f>1-C733</f>
        <v>0.98148148148148151</v>
      </c>
    </row>
    <row r="735" spans="2:9" s="132" customFormat="1" x14ac:dyDescent="0.25"/>
    <row r="736" spans="2:9" s="132" customFormat="1" x14ac:dyDescent="0.25"/>
    <row r="737" s="132" customFormat="1" x14ac:dyDescent="0.25"/>
    <row r="738" s="132" customFormat="1" x14ac:dyDescent="0.25"/>
    <row r="739" s="132" customFormat="1" x14ac:dyDescent="0.25"/>
    <row r="740" s="132" customFormat="1" x14ac:dyDescent="0.25"/>
    <row r="741" s="132" customFormat="1" x14ac:dyDescent="0.25"/>
    <row r="742" s="132" customFormat="1" x14ac:dyDescent="0.25"/>
    <row r="743" s="132" customFormat="1" x14ac:dyDescent="0.25"/>
    <row r="744" s="132" customFormat="1" x14ac:dyDescent="0.25"/>
    <row r="745" s="132" customFormat="1" x14ac:dyDescent="0.25"/>
    <row r="746" s="132" customFormat="1" x14ac:dyDescent="0.25"/>
    <row r="747" s="132" customFormat="1" x14ac:dyDescent="0.25"/>
    <row r="748" s="132" customFormat="1" x14ac:dyDescent="0.25"/>
    <row r="749" s="132" customFormat="1" x14ac:dyDescent="0.25"/>
    <row r="750" s="132" customFormat="1" x14ac:dyDescent="0.25"/>
    <row r="751" s="132" customFormat="1" x14ac:dyDescent="0.25"/>
    <row r="752" s="132" customFormat="1" x14ac:dyDescent="0.25"/>
    <row r="753" s="132" customFormat="1" x14ac:dyDescent="0.25"/>
    <row r="754" s="132" customFormat="1" x14ac:dyDescent="0.25"/>
    <row r="755" s="132" customFormat="1" x14ac:dyDescent="0.25"/>
    <row r="756" s="132" customFormat="1" x14ac:dyDescent="0.25"/>
    <row r="757" s="132" customFormat="1" x14ac:dyDescent="0.25"/>
    <row r="758" s="132" customFormat="1" x14ac:dyDescent="0.25"/>
    <row r="759" s="132" customFormat="1" x14ac:dyDescent="0.25"/>
    <row r="760" s="132" customFormat="1" x14ac:dyDescent="0.25"/>
    <row r="761" s="132" customFormat="1" x14ac:dyDescent="0.25"/>
    <row r="762" s="132" customFormat="1" x14ac:dyDescent="0.25"/>
    <row r="763" s="132" customFormat="1" x14ac:dyDescent="0.25"/>
    <row r="764" s="132" customFormat="1" x14ac:dyDescent="0.25"/>
    <row r="765" s="132" customFormat="1" x14ac:dyDescent="0.25"/>
    <row r="766" s="132" customFormat="1" x14ac:dyDescent="0.25"/>
    <row r="767" s="132" customFormat="1" x14ac:dyDescent="0.25"/>
    <row r="768" s="132" customFormat="1" x14ac:dyDescent="0.25"/>
    <row r="769" s="132" customFormat="1" x14ac:dyDescent="0.25"/>
    <row r="770" s="132" customFormat="1" x14ac:dyDescent="0.25"/>
    <row r="771" s="132" customFormat="1" x14ac:dyDescent="0.25"/>
    <row r="772" s="132" customFormat="1" x14ac:dyDescent="0.25"/>
    <row r="773" s="132" customFormat="1" x14ac:dyDescent="0.25"/>
    <row r="774" s="132" customFormat="1" x14ac:dyDescent="0.25"/>
    <row r="775" s="132" customFormat="1" x14ac:dyDescent="0.25"/>
    <row r="776" s="132" customFormat="1" x14ac:dyDescent="0.25"/>
    <row r="777" s="132" customFormat="1" x14ac:dyDescent="0.25"/>
    <row r="778" s="132" customFormat="1" x14ac:dyDescent="0.25"/>
    <row r="779" s="132" customFormat="1" x14ac:dyDescent="0.25"/>
    <row r="780" s="132" customFormat="1" x14ac:dyDescent="0.25"/>
    <row r="781" s="132" customFormat="1" x14ac:dyDescent="0.25"/>
    <row r="782" s="132" customFormat="1" x14ac:dyDescent="0.25"/>
    <row r="783" s="132" customFormat="1" x14ac:dyDescent="0.25"/>
    <row r="784" s="132" customFormat="1" x14ac:dyDescent="0.25"/>
    <row r="785" s="132" customFormat="1" x14ac:dyDescent="0.25"/>
    <row r="786" s="132" customFormat="1" x14ac:dyDescent="0.25"/>
    <row r="787" s="132" customFormat="1" x14ac:dyDescent="0.25"/>
    <row r="788" s="132" customFormat="1" x14ac:dyDescent="0.25"/>
    <row r="789" s="132" customFormat="1" x14ac:dyDescent="0.25"/>
    <row r="790" s="132" customFormat="1" x14ac:dyDescent="0.25"/>
    <row r="791" s="132" customFormat="1" x14ac:dyDescent="0.25"/>
    <row r="792" s="132" customFormat="1" x14ac:dyDescent="0.25"/>
    <row r="793" s="132" customFormat="1" x14ac:dyDescent="0.25"/>
    <row r="794" s="132" customFormat="1" x14ac:dyDescent="0.25"/>
    <row r="795" s="132" customFormat="1" x14ac:dyDescent="0.25"/>
    <row r="796" s="132" customFormat="1" x14ac:dyDescent="0.25"/>
    <row r="797" s="132" customFormat="1" x14ac:dyDescent="0.25"/>
    <row r="798" s="132" customFormat="1" x14ac:dyDescent="0.25"/>
    <row r="799" s="132" customFormat="1" x14ac:dyDescent="0.25"/>
    <row r="800" s="132" customFormat="1" x14ac:dyDescent="0.25"/>
    <row r="801" s="132" customFormat="1" x14ac:dyDescent="0.25"/>
    <row r="802" s="132" customFormat="1" x14ac:dyDescent="0.25"/>
    <row r="803" s="132" customFormat="1" x14ac:dyDescent="0.25"/>
    <row r="804" s="132" customFormat="1" x14ac:dyDescent="0.25"/>
    <row r="805" s="132" customFormat="1" x14ac:dyDescent="0.25"/>
    <row r="806" s="132" customFormat="1" x14ac:dyDescent="0.25"/>
    <row r="807" s="132" customFormat="1" x14ac:dyDescent="0.25"/>
    <row r="808" s="132" customFormat="1" x14ac:dyDescent="0.25"/>
    <row r="809" s="132" customFormat="1" x14ac:dyDescent="0.25"/>
    <row r="810" s="132" customFormat="1" x14ac:dyDescent="0.25"/>
    <row r="811" s="132" customFormat="1" x14ac:dyDescent="0.25"/>
  </sheetData>
  <pageMargins left="0.7" right="0.7" top="0.75" bottom="0.75" header="0.3" footer="0.3"/>
  <pageSetup paperSize="9" orientation="portrait" r:id="rId1"/>
  <ignoredErrors>
    <ignoredError sqref="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G1006"/>
  <sheetViews>
    <sheetView workbookViewId="0">
      <selection activeCell="B37" sqref="A37:B38"/>
    </sheetView>
  </sheetViews>
  <sheetFormatPr baseColWidth="10" defaultRowHeight="15" x14ac:dyDescent="0.25"/>
  <cols>
    <col min="1" max="1" width="4.5703125" customWidth="1"/>
    <col min="2" max="2" width="75.85546875" customWidth="1"/>
    <col min="3" max="3" width="19.85546875" customWidth="1"/>
    <col min="4" max="4" width="13.5703125" customWidth="1"/>
    <col min="5" max="5" width="14.85546875" customWidth="1"/>
    <col min="6" max="6" width="11.140625" customWidth="1"/>
    <col min="7" max="7" width="26.5703125" customWidth="1"/>
    <col min="8" max="8" width="16.5703125" customWidth="1"/>
    <col min="9" max="9" width="17.140625" customWidth="1"/>
    <col min="10" max="10" width="10.28515625" customWidth="1"/>
    <col min="11" max="11" width="20" customWidth="1"/>
    <col min="12" max="12" width="12.7109375" customWidth="1"/>
    <col min="13" max="13" width="14.42578125" customWidth="1"/>
    <col min="16" max="16" width="23.7109375" customWidth="1"/>
    <col min="17" max="17" width="7.42578125" customWidth="1"/>
    <col min="18" max="18" width="13" customWidth="1"/>
    <col min="19" max="19" width="24.42578125" customWidth="1"/>
    <col min="20" max="20" width="40.7109375" customWidth="1"/>
    <col min="21" max="21" width="35.5703125" customWidth="1"/>
    <col min="22" max="22" width="20.42578125" customWidth="1"/>
    <col min="23" max="23" width="19.140625" customWidth="1"/>
    <col min="24" max="24" width="15.85546875" customWidth="1"/>
    <col min="25" max="25" width="21.85546875" customWidth="1"/>
    <col min="26" max="26" width="22.85546875" customWidth="1"/>
    <col min="27" max="27" width="21.5703125" customWidth="1"/>
  </cols>
  <sheetData>
    <row r="1" spans="1:33" x14ac:dyDescent="0.25">
      <c r="A1" s="6"/>
      <c r="B1" s="12"/>
      <c r="C1" s="22"/>
      <c r="D1" s="5"/>
      <c r="E1" s="5"/>
      <c r="F1" s="5"/>
      <c r="G1" s="5"/>
      <c r="H1" s="5"/>
      <c r="I1" s="11"/>
      <c r="J1" s="5"/>
      <c r="K1" s="5"/>
      <c r="L1" s="5"/>
      <c r="M1" s="5"/>
      <c r="N1" s="91"/>
      <c r="O1" s="6"/>
      <c r="P1" s="132"/>
      <c r="Q1" s="132"/>
      <c r="R1" s="132"/>
      <c r="S1" s="132"/>
      <c r="T1" s="132"/>
      <c r="U1" s="132"/>
      <c r="V1" s="132"/>
      <c r="W1" s="132"/>
      <c r="X1" s="132"/>
      <c r="Y1" s="132"/>
      <c r="Z1" s="132"/>
      <c r="AA1" s="132"/>
      <c r="AB1" s="132"/>
      <c r="AC1" s="132"/>
      <c r="AD1" s="132"/>
      <c r="AE1" s="132"/>
      <c r="AF1" s="132"/>
      <c r="AG1" s="132"/>
    </row>
    <row r="2" spans="1:33" x14ac:dyDescent="0.25">
      <c r="A2" s="6"/>
      <c r="B2" s="12"/>
      <c r="C2" s="7" t="s">
        <v>6762</v>
      </c>
      <c r="D2" s="5"/>
      <c r="E2" s="5"/>
      <c r="F2" s="5"/>
      <c r="G2" s="5"/>
      <c r="H2" s="5"/>
      <c r="I2" s="11"/>
      <c r="J2" s="5"/>
      <c r="K2" s="5"/>
      <c r="L2" s="5"/>
      <c r="M2" s="5"/>
      <c r="N2" s="91"/>
      <c r="O2" s="6"/>
      <c r="P2" s="132"/>
      <c r="Q2" s="132"/>
      <c r="R2" s="132"/>
      <c r="S2" s="132"/>
      <c r="T2" s="132"/>
      <c r="U2" s="132"/>
      <c r="V2" s="132"/>
      <c r="W2" s="132"/>
      <c r="X2" s="132"/>
      <c r="Y2" s="132"/>
      <c r="Z2" s="132"/>
      <c r="AA2" s="132"/>
      <c r="AB2" s="132"/>
      <c r="AC2" s="132"/>
      <c r="AD2" s="132"/>
      <c r="AE2" s="132"/>
      <c r="AF2" s="132"/>
      <c r="AG2" s="132"/>
    </row>
    <row r="3" spans="1:33" ht="15.75" thickBot="1" x14ac:dyDescent="0.3">
      <c r="A3" s="6"/>
      <c r="B3" s="12"/>
      <c r="C3" s="22"/>
      <c r="D3" s="5"/>
      <c r="E3" s="5"/>
      <c r="F3" s="5"/>
      <c r="G3" s="5"/>
      <c r="H3" s="5"/>
      <c r="I3" s="11"/>
      <c r="J3" s="5"/>
      <c r="K3" s="5"/>
      <c r="L3" s="5"/>
      <c r="M3" s="5"/>
      <c r="N3" s="91"/>
      <c r="O3" s="6"/>
      <c r="P3" s="132"/>
      <c r="Q3" s="132"/>
      <c r="R3" s="132"/>
      <c r="S3" s="132"/>
      <c r="T3" s="132"/>
      <c r="U3" s="132"/>
      <c r="V3" s="132"/>
      <c r="W3" s="132"/>
      <c r="X3" s="132"/>
      <c r="Y3" s="132"/>
      <c r="Z3" s="132"/>
      <c r="AA3" s="132"/>
      <c r="AB3" s="132"/>
      <c r="AC3" s="132"/>
      <c r="AD3" s="132"/>
      <c r="AE3" s="132"/>
      <c r="AF3" s="132"/>
      <c r="AG3" s="132"/>
    </row>
    <row r="4" spans="1:33" ht="16.5" thickBot="1" x14ac:dyDescent="0.3">
      <c r="A4" s="150" t="s">
        <v>5498</v>
      </c>
      <c r="B4" s="21" t="s">
        <v>0</v>
      </c>
      <c r="C4" s="23" t="s">
        <v>6765</v>
      </c>
      <c r="D4" s="9" t="s">
        <v>1</v>
      </c>
      <c r="E4" s="9" t="s">
        <v>2</v>
      </c>
      <c r="F4" s="9" t="s">
        <v>3</v>
      </c>
      <c r="G4" s="9" t="s">
        <v>4</v>
      </c>
      <c r="H4" s="10" t="s">
        <v>5</v>
      </c>
      <c r="I4" s="10" t="s">
        <v>6</v>
      </c>
      <c r="J4" s="10" t="s">
        <v>7</v>
      </c>
      <c r="K4" s="10" t="s">
        <v>8</v>
      </c>
      <c r="L4" s="10" t="s">
        <v>4905</v>
      </c>
      <c r="M4" s="125" t="s">
        <v>9</v>
      </c>
      <c r="N4" s="92" t="s">
        <v>10</v>
      </c>
      <c r="O4" s="6"/>
      <c r="P4" s="211" t="s">
        <v>5559</v>
      </c>
      <c r="Q4" s="212" t="s">
        <v>5546</v>
      </c>
      <c r="R4" s="213" t="s">
        <v>5560</v>
      </c>
      <c r="S4" s="214" t="s">
        <v>5608</v>
      </c>
      <c r="T4" s="214" t="s">
        <v>5625</v>
      </c>
      <c r="U4" s="214" t="s">
        <v>5626</v>
      </c>
      <c r="V4" s="213" t="s">
        <v>5633</v>
      </c>
      <c r="W4" s="237" t="s">
        <v>5631</v>
      </c>
      <c r="X4" s="213" t="s">
        <v>5632</v>
      </c>
      <c r="Y4" s="237" t="s">
        <v>5639</v>
      </c>
      <c r="Z4" s="214" t="s">
        <v>5640</v>
      </c>
      <c r="AA4" s="213" t="s">
        <v>5641</v>
      </c>
      <c r="AB4" s="132"/>
      <c r="AC4" s="132"/>
      <c r="AD4" s="132"/>
      <c r="AE4" s="132"/>
      <c r="AF4" s="132"/>
      <c r="AG4" s="132"/>
    </row>
    <row r="5" spans="1:33" ht="48" x14ac:dyDescent="0.25">
      <c r="A5" s="112">
        <v>1</v>
      </c>
      <c r="B5" s="14" t="s">
        <v>5332</v>
      </c>
      <c r="C5" s="86" t="s">
        <v>6766</v>
      </c>
      <c r="D5" s="25">
        <v>4838</v>
      </c>
      <c r="E5" s="25">
        <v>294</v>
      </c>
      <c r="F5" s="25">
        <v>449</v>
      </c>
      <c r="G5" s="133">
        <f>IFERROR(F5/E5,0)</f>
        <v>1.5272108843537415</v>
      </c>
      <c r="H5" s="15"/>
      <c r="I5" s="16" t="s">
        <v>14</v>
      </c>
      <c r="J5" s="15">
        <v>2015</v>
      </c>
      <c r="K5" s="133" t="s">
        <v>14</v>
      </c>
      <c r="L5" s="133" t="s">
        <v>13</v>
      </c>
      <c r="M5" s="15" t="s">
        <v>15</v>
      </c>
      <c r="N5" s="93"/>
      <c r="O5" s="6"/>
      <c r="P5" s="1" t="str">
        <f>IF($C5&lt;&gt;"",IF(COUNTIF($C:C,$C5)&gt;1,"Plusieurs commentaires",""),"")</f>
        <v>Plusieurs commentaires</v>
      </c>
      <c r="Q5" s="1">
        <f t="shared" ref="Q5:Q68" si="0">IF(P5="Plusieurs commentaires",1,0)</f>
        <v>1</v>
      </c>
      <c r="R5" s="1">
        <f>SUMIFS($Q$5:$Q5,$P$5:$P5,"Plusieurs commentaires",$C$5:$C5,C5)</f>
        <v>1</v>
      </c>
      <c r="S5" t="str">
        <f t="shared" ref="S5:S68" si="1">IF(I5="Non",IF(F5&lt;=21,IF(M5="Critique",IF(J5&gt;2017,C5,""),""),""),"")</f>
        <v/>
      </c>
      <c r="T5" t="str">
        <f t="shared" ref="T5:T68" si="2">IF(I5="Non",IF(F5&lt;=21,IF(M5="Soutien",IF(J5&gt;2017,C5,""),""),""),"")</f>
        <v/>
      </c>
      <c r="U5" t="str">
        <f t="shared" ref="U5:U68" si="3">IF(I5="Non",IF(F5&lt;=21,IF(M5="Neutre",IF(J5&gt;2017,C5,""),""),""),"")</f>
        <v/>
      </c>
      <c r="V5" s="238" t="str">
        <f t="shared" ref="V5:V68" si="4">IF($H5&lt;&gt;"",IF(COUNTIF($H:$H,$H5)&gt;1,"Plusieurs occurences",""),"")</f>
        <v/>
      </c>
      <c r="W5" s="238">
        <f t="shared" ref="W5:W68" si="5">IF(V5="Plusieurs occurences",1,0)</f>
        <v>0</v>
      </c>
      <c r="X5" s="238">
        <f>SUMIFS($W$5:$W5,$V$5:$V5,"Plusieurs occurences",$H$5:$H5,H5)</f>
        <v>0</v>
      </c>
      <c r="Y5">
        <f t="shared" ref="Y5:Y68" si="6">IF(R5&lt;2,IF(M5="Critique",H5,""),"")</f>
        <v>0</v>
      </c>
      <c r="Z5" t="str">
        <f t="shared" ref="Z5:Z68" si="7">IF(R5&lt;2,IF(M5="Soutien",H5,""),"")</f>
        <v/>
      </c>
      <c r="AA5" t="str">
        <f t="shared" ref="AA5:AA68" si="8">IF(R5&lt;2,IF(M5="Neutre",H5,""),"")</f>
        <v/>
      </c>
      <c r="AC5" t="str">
        <f t="shared" ref="AC5:AC68" si="9">IF(R5&lt;2,IF(M5="Critique",C5,""),"")</f>
        <v xml:space="preserve">Sizplvuorrvut </v>
      </c>
    </row>
    <row r="6" spans="1:33" ht="36" x14ac:dyDescent="0.25">
      <c r="A6" s="112">
        <v>2</v>
      </c>
      <c r="B6" s="14" t="s">
        <v>5333</v>
      </c>
      <c r="C6" s="86" t="s">
        <v>6766</v>
      </c>
      <c r="D6" s="25">
        <v>4838</v>
      </c>
      <c r="E6" s="25">
        <v>294</v>
      </c>
      <c r="F6" s="25">
        <v>449</v>
      </c>
      <c r="G6" s="133">
        <f t="shared" ref="G6:G34" si="10">IFERROR(F6/E6,0)</f>
        <v>1.5272108843537415</v>
      </c>
      <c r="H6" s="15"/>
      <c r="I6" s="16" t="s">
        <v>14</v>
      </c>
      <c r="J6" s="15">
        <v>2015</v>
      </c>
      <c r="K6" s="133" t="s">
        <v>14</v>
      </c>
      <c r="L6" s="133" t="s">
        <v>14</v>
      </c>
      <c r="M6" s="15" t="s">
        <v>15</v>
      </c>
      <c r="N6" s="93"/>
      <c r="O6" s="6"/>
      <c r="P6" s="1" t="str">
        <f>IF($C6&lt;&gt;"",IF(COUNTIF($C:C,$C6)&gt;1,"Plusieurs commentaires",""),"")</f>
        <v>Plusieurs commentaires</v>
      </c>
      <c r="Q6" s="1">
        <f>IF(P6="Plusieurs commentaires",1,0)</f>
        <v>1</v>
      </c>
      <c r="R6" s="1">
        <f>SUMIFS($Q$5:$Q6,$P$5:$P6,"Plusieurs commentaires",$C$5:$C6,C6)</f>
        <v>2</v>
      </c>
      <c r="S6" t="str">
        <f t="shared" si="1"/>
        <v/>
      </c>
      <c r="T6" t="str">
        <f t="shared" si="2"/>
        <v/>
      </c>
      <c r="U6" t="str">
        <f t="shared" si="3"/>
        <v/>
      </c>
      <c r="V6" s="238" t="str">
        <f t="shared" si="4"/>
        <v/>
      </c>
      <c r="W6" s="238">
        <f t="shared" si="5"/>
        <v>0</v>
      </c>
      <c r="X6" s="238">
        <f>SUMIFS($W$5:$W6,$V$5:$V6,"Plusieurs occurences",$H$5:$H6,H6)</f>
        <v>0</v>
      </c>
      <c r="Y6" t="str">
        <f t="shared" si="6"/>
        <v/>
      </c>
      <c r="Z6" t="str">
        <f t="shared" si="7"/>
        <v/>
      </c>
      <c r="AA6" t="str">
        <f t="shared" si="8"/>
        <v/>
      </c>
      <c r="AC6" t="str">
        <f t="shared" si="9"/>
        <v/>
      </c>
    </row>
    <row r="7" spans="1:33" ht="48" x14ac:dyDescent="0.25">
      <c r="A7" s="112">
        <v>3</v>
      </c>
      <c r="B7" s="14" t="s">
        <v>5334</v>
      </c>
      <c r="C7" s="86" t="s">
        <v>6772</v>
      </c>
      <c r="D7" s="25">
        <v>6227</v>
      </c>
      <c r="E7" s="25">
        <v>587</v>
      </c>
      <c r="F7" s="25">
        <v>1892</v>
      </c>
      <c r="G7" s="133">
        <f t="shared" si="10"/>
        <v>3.2231686541737647</v>
      </c>
      <c r="H7" s="15" t="s">
        <v>335</v>
      </c>
      <c r="I7" s="16" t="s">
        <v>13</v>
      </c>
      <c r="J7" s="15">
        <v>2012</v>
      </c>
      <c r="K7" s="133" t="s">
        <v>14</v>
      </c>
      <c r="L7" s="133" t="s">
        <v>13</v>
      </c>
      <c r="M7" s="15" t="s">
        <v>40</v>
      </c>
      <c r="N7" s="93"/>
      <c r="O7" s="6"/>
      <c r="P7" s="1" t="str">
        <f>IF($C7&lt;&gt;"",IF(COUNTIF($C:C,$C7)&gt;1,"Plusieurs commentaires",""),"")</f>
        <v/>
      </c>
      <c r="Q7" s="1">
        <f t="shared" si="0"/>
        <v>0</v>
      </c>
      <c r="R7" s="1">
        <f>SUMIFS($Q$5:$Q7,$P$5:$P7,"Plusieurs commentaires",$C$5:$C7,C7)</f>
        <v>0</v>
      </c>
      <c r="S7" t="str">
        <f t="shared" si="1"/>
        <v/>
      </c>
      <c r="T7" t="str">
        <f t="shared" si="2"/>
        <v/>
      </c>
      <c r="U7" t="str">
        <f t="shared" si="3"/>
        <v/>
      </c>
      <c r="V7" s="238" t="str">
        <f t="shared" si="4"/>
        <v>Plusieurs occurences</v>
      </c>
      <c r="W7" s="238">
        <f t="shared" si="5"/>
        <v>1</v>
      </c>
      <c r="X7" s="238">
        <f>SUMIFS($W$5:$W7,$V$5:$V7,"Plusieurs occurences",$H$5:$H7,H7)</f>
        <v>1</v>
      </c>
      <c r="Y7" t="str">
        <f t="shared" si="6"/>
        <v/>
      </c>
      <c r="Z7" t="str">
        <f t="shared" si="7"/>
        <v>Journaliste</v>
      </c>
      <c r="AA7" t="str">
        <f t="shared" si="8"/>
        <v/>
      </c>
      <c r="AC7" t="str">
        <f t="shared" si="9"/>
        <v/>
      </c>
    </row>
    <row r="8" spans="1:33" ht="24" x14ac:dyDescent="0.25">
      <c r="A8" s="112">
        <v>4</v>
      </c>
      <c r="B8" s="14" t="s">
        <v>5335</v>
      </c>
      <c r="C8" s="86" t="s">
        <v>6767</v>
      </c>
      <c r="D8" s="25">
        <v>12900</v>
      </c>
      <c r="E8" s="25">
        <v>1829</v>
      </c>
      <c r="F8" s="25">
        <v>17600</v>
      </c>
      <c r="G8" s="133">
        <f t="shared" si="10"/>
        <v>9.622744669218152</v>
      </c>
      <c r="H8" s="15" t="s">
        <v>335</v>
      </c>
      <c r="I8" s="16" t="s">
        <v>13</v>
      </c>
      <c r="J8" s="15">
        <v>2011</v>
      </c>
      <c r="K8" s="133" t="s">
        <v>14</v>
      </c>
      <c r="L8" s="133" t="s">
        <v>14</v>
      </c>
      <c r="M8" s="15" t="s">
        <v>15</v>
      </c>
      <c r="N8" s="93"/>
      <c r="O8" s="6"/>
      <c r="P8" s="1" t="str">
        <f>IF($C8&lt;&gt;"",IF(COUNTIF($C:C,$C8)&gt;1,"Plusieurs commentaires",""),"")</f>
        <v>Plusieurs commentaires</v>
      </c>
      <c r="Q8" s="1">
        <f t="shared" si="0"/>
        <v>1</v>
      </c>
      <c r="R8" s="1">
        <f>SUMIFS($Q$5:$Q8,$P$5:$P8,"Plusieurs commentaires",$C$5:$C8,C8)</f>
        <v>1</v>
      </c>
      <c r="S8" t="str">
        <f t="shared" si="1"/>
        <v/>
      </c>
      <c r="T8" t="str">
        <f t="shared" si="2"/>
        <v/>
      </c>
      <c r="U8" t="str">
        <f t="shared" si="3"/>
        <v/>
      </c>
      <c r="V8" s="238" t="str">
        <f t="shared" si="4"/>
        <v>Plusieurs occurences</v>
      </c>
      <c r="W8" s="238">
        <f t="shared" si="5"/>
        <v>1</v>
      </c>
      <c r="X8" s="238">
        <f>SUMIFS($W$5:$W8,$V$5:$V8,"Plusieurs occurences",$H$5:$H8,H8)</f>
        <v>2</v>
      </c>
      <c r="Y8" t="str">
        <f t="shared" si="6"/>
        <v>Journaliste</v>
      </c>
      <c r="Z8" t="str">
        <f t="shared" si="7"/>
        <v/>
      </c>
      <c r="AA8" t="str">
        <f t="shared" si="8"/>
        <v/>
      </c>
      <c r="AC8" t="str">
        <f t="shared" si="9"/>
        <v xml:space="preserve">vzzv_xuuros </v>
      </c>
    </row>
    <row r="9" spans="1:33" x14ac:dyDescent="0.25">
      <c r="A9" s="112">
        <v>5</v>
      </c>
      <c r="B9" s="14" t="s">
        <v>5336</v>
      </c>
      <c r="C9" s="86" t="s">
        <v>6749</v>
      </c>
      <c r="D9" s="25">
        <v>2458</v>
      </c>
      <c r="E9" s="25">
        <v>522</v>
      </c>
      <c r="F9" s="25">
        <v>35</v>
      </c>
      <c r="G9" s="133">
        <f t="shared" si="10"/>
        <v>6.7049808429118771E-2</v>
      </c>
      <c r="H9" s="15"/>
      <c r="I9" s="16" t="s">
        <v>14</v>
      </c>
      <c r="J9" s="15">
        <v>2015</v>
      </c>
      <c r="K9" s="133" t="s">
        <v>14</v>
      </c>
      <c r="L9" s="133" t="s">
        <v>13</v>
      </c>
      <c r="M9" s="15" t="s">
        <v>40</v>
      </c>
      <c r="N9" s="93"/>
      <c r="O9" s="6"/>
      <c r="P9" s="1" t="str">
        <f>IF($C9&lt;&gt;"",IF(COUNTIF($C:C,$C9)&gt;1,"Plusieurs commentaires",""),"")</f>
        <v/>
      </c>
      <c r="Q9" s="1">
        <f t="shared" si="0"/>
        <v>0</v>
      </c>
      <c r="R9" s="1">
        <f>SUMIFS($Q$5:$Q9,$P$5:$P9,"Plusieurs commentaires",$C$5:$C9,C9)</f>
        <v>0</v>
      </c>
      <c r="S9" t="str">
        <f t="shared" si="1"/>
        <v/>
      </c>
      <c r="T9" t="str">
        <f t="shared" si="2"/>
        <v/>
      </c>
      <c r="U9" t="str">
        <f t="shared" si="3"/>
        <v/>
      </c>
      <c r="V9" s="238" t="str">
        <f t="shared" si="4"/>
        <v/>
      </c>
      <c r="W9" s="238">
        <f t="shared" si="5"/>
        <v>0</v>
      </c>
      <c r="X9" s="238">
        <f>SUMIFS($W$5:$W9,$V$5:$V9,"Plusieurs occurences",$H$5:$H9,H9)</f>
        <v>0</v>
      </c>
      <c r="Y9" t="str">
        <f t="shared" si="6"/>
        <v/>
      </c>
      <c r="Z9">
        <f t="shared" si="7"/>
        <v>0</v>
      </c>
      <c r="AA9" t="str">
        <f t="shared" si="8"/>
        <v/>
      </c>
      <c r="AC9" t="str">
        <f t="shared" si="9"/>
        <v/>
      </c>
    </row>
    <row r="10" spans="1:33" ht="36" x14ac:dyDescent="0.25">
      <c r="A10" s="112">
        <v>6</v>
      </c>
      <c r="B10" s="14" t="s">
        <v>5337</v>
      </c>
      <c r="C10" s="86" t="s">
        <v>6750</v>
      </c>
      <c r="D10" s="113">
        <v>300000</v>
      </c>
      <c r="E10" s="25">
        <v>1090</v>
      </c>
      <c r="F10" s="25">
        <v>10400</v>
      </c>
      <c r="G10" s="133">
        <f t="shared" si="10"/>
        <v>9.5412844036697244</v>
      </c>
      <c r="H10" s="15"/>
      <c r="I10" s="16" t="s">
        <v>13</v>
      </c>
      <c r="J10" s="15">
        <v>2007</v>
      </c>
      <c r="K10" s="133" t="s">
        <v>14</v>
      </c>
      <c r="L10" s="133" t="s">
        <v>13</v>
      </c>
      <c r="M10" s="15" t="s">
        <v>15</v>
      </c>
      <c r="N10" s="93"/>
      <c r="O10" s="6"/>
      <c r="P10" s="1" t="str">
        <f>IF($C10&lt;&gt;"",IF(COUNTIF($C:C,$C10)&gt;1,"Plusieurs commentaires",""),"")</f>
        <v/>
      </c>
      <c r="Q10" s="1">
        <f t="shared" si="0"/>
        <v>0</v>
      </c>
      <c r="R10" s="1">
        <f>SUMIFS($Q$5:$Q10,$P$5:$P10,"Plusieurs commentaires",$C$5:$C10,C10)</f>
        <v>0</v>
      </c>
      <c r="S10" t="str">
        <f t="shared" si="1"/>
        <v/>
      </c>
      <c r="T10" t="str">
        <f t="shared" si="2"/>
        <v/>
      </c>
      <c r="U10" t="str">
        <f t="shared" si="3"/>
        <v/>
      </c>
      <c r="V10" s="238" t="str">
        <f t="shared" si="4"/>
        <v/>
      </c>
      <c r="W10" s="238">
        <f t="shared" si="5"/>
        <v>0</v>
      </c>
      <c r="X10" s="238">
        <f>SUMIFS($W$5:$W10,$V$5:$V10,"Plusieurs occurences",$H$5:$H10,H10)</f>
        <v>0</v>
      </c>
      <c r="Y10">
        <f t="shared" si="6"/>
        <v>0</v>
      </c>
      <c r="Z10" t="str">
        <f t="shared" si="7"/>
        <v/>
      </c>
      <c r="AA10" t="str">
        <f t="shared" si="8"/>
        <v/>
      </c>
      <c r="AC10" t="str">
        <f t="shared" si="9"/>
        <v xml:space="preserve">Zvrvv </v>
      </c>
    </row>
    <row r="11" spans="1:33" x14ac:dyDescent="0.25">
      <c r="A11" s="112">
        <v>7</v>
      </c>
      <c r="B11" s="14" t="s">
        <v>5338</v>
      </c>
      <c r="C11" s="86" t="s">
        <v>6767</v>
      </c>
      <c r="D11" s="25">
        <v>12900</v>
      </c>
      <c r="E11" s="25">
        <v>1829</v>
      </c>
      <c r="F11" s="25">
        <v>17600</v>
      </c>
      <c r="G11" s="133">
        <f t="shared" si="10"/>
        <v>9.622744669218152</v>
      </c>
      <c r="H11" s="15" t="s">
        <v>335</v>
      </c>
      <c r="I11" s="16" t="s">
        <v>13</v>
      </c>
      <c r="J11" s="15">
        <v>2011</v>
      </c>
      <c r="K11" s="133" t="s">
        <v>14</v>
      </c>
      <c r="L11" s="133" t="s">
        <v>13</v>
      </c>
      <c r="M11" s="15" t="s">
        <v>15</v>
      </c>
      <c r="N11" s="93"/>
      <c r="O11" s="6"/>
      <c r="P11" s="1" t="str">
        <f>IF($C11&lt;&gt;"",IF(COUNTIF($C:C,$C11)&gt;1,"Plusieurs commentaires",""),"")</f>
        <v>Plusieurs commentaires</v>
      </c>
      <c r="Q11" s="1">
        <f t="shared" si="0"/>
        <v>1</v>
      </c>
      <c r="R11" s="1">
        <f>SUMIFS($Q$5:$Q11,$P$5:$P11,"Plusieurs commentaires",$C$5:$C11,C11)</f>
        <v>2</v>
      </c>
      <c r="S11" t="str">
        <f t="shared" si="1"/>
        <v/>
      </c>
      <c r="T11" t="str">
        <f t="shared" si="2"/>
        <v/>
      </c>
      <c r="U11" t="str">
        <f t="shared" si="3"/>
        <v/>
      </c>
      <c r="V11" s="238" t="str">
        <f t="shared" si="4"/>
        <v>Plusieurs occurences</v>
      </c>
      <c r="W11" s="238">
        <f t="shared" si="5"/>
        <v>1</v>
      </c>
      <c r="X11" s="238">
        <f>SUMIFS($W$5:$W11,$V$5:$V11,"Plusieurs occurences",$H$5:$H11,H11)</f>
        <v>3</v>
      </c>
      <c r="Y11" t="str">
        <f t="shared" si="6"/>
        <v/>
      </c>
      <c r="Z11" t="str">
        <f t="shared" si="7"/>
        <v/>
      </c>
      <c r="AA11" t="str">
        <f t="shared" si="8"/>
        <v/>
      </c>
      <c r="AC11" t="str">
        <f t="shared" si="9"/>
        <v/>
      </c>
    </row>
    <row r="12" spans="1:33" x14ac:dyDescent="0.25">
      <c r="A12" s="112">
        <v>8</v>
      </c>
      <c r="B12" s="14" t="s">
        <v>5339</v>
      </c>
      <c r="C12" s="86" t="s">
        <v>6759</v>
      </c>
      <c r="D12" s="25">
        <v>7674</v>
      </c>
      <c r="E12" s="25">
        <v>694</v>
      </c>
      <c r="F12" s="25">
        <v>3090</v>
      </c>
      <c r="G12" s="133">
        <f t="shared" si="10"/>
        <v>4.4524495677233427</v>
      </c>
      <c r="H12" s="15" t="s">
        <v>335</v>
      </c>
      <c r="I12" s="16" t="s">
        <v>13</v>
      </c>
      <c r="J12" s="15">
        <v>2012</v>
      </c>
      <c r="K12" s="133" t="s">
        <v>14</v>
      </c>
      <c r="L12" s="133" t="s">
        <v>14</v>
      </c>
      <c r="M12" s="15" t="s">
        <v>15</v>
      </c>
      <c r="N12" s="93"/>
      <c r="O12" s="6"/>
      <c r="P12" s="1" t="str">
        <f>IF($C12&lt;&gt;"",IF(COUNTIF($C:C,$C12)&gt;1,"Plusieurs commentaires",""),"")</f>
        <v/>
      </c>
      <c r="Q12" s="1">
        <f t="shared" si="0"/>
        <v>0</v>
      </c>
      <c r="R12" s="1">
        <f>SUMIFS($Q$5:$Q12,$P$5:$P12,"Plusieurs commentaires",$C$5:$C12,C12)</f>
        <v>0</v>
      </c>
      <c r="S12" t="str">
        <f t="shared" si="1"/>
        <v/>
      </c>
      <c r="T12" t="str">
        <f t="shared" si="2"/>
        <v/>
      </c>
      <c r="U12" t="str">
        <f t="shared" si="3"/>
        <v/>
      </c>
      <c r="V12" s="238" t="str">
        <f t="shared" si="4"/>
        <v>Plusieurs occurences</v>
      </c>
      <c r="W12" s="238">
        <f t="shared" si="5"/>
        <v>1</v>
      </c>
      <c r="X12" s="238">
        <f>SUMIFS($W$5:$W12,$V$5:$V12,"Plusieurs occurences",$H$5:$H12,H12)</f>
        <v>4</v>
      </c>
      <c r="Y12" t="str">
        <f t="shared" si="6"/>
        <v>Journaliste</v>
      </c>
      <c r="Z12" t="str">
        <f t="shared" si="7"/>
        <v/>
      </c>
      <c r="AA12" t="str">
        <f t="shared" si="8"/>
        <v/>
      </c>
      <c r="AC12" t="str">
        <f t="shared" si="9"/>
        <v xml:space="preserve">uliujf </v>
      </c>
    </row>
    <row r="13" spans="1:33" ht="36" x14ac:dyDescent="0.25">
      <c r="A13" s="112">
        <v>9</v>
      </c>
      <c r="B13" s="14" t="s">
        <v>5340</v>
      </c>
      <c r="C13" s="86" t="s">
        <v>6748</v>
      </c>
      <c r="D13" s="25">
        <v>120</v>
      </c>
      <c r="E13" s="25">
        <v>66</v>
      </c>
      <c r="F13" s="25">
        <v>11</v>
      </c>
      <c r="G13" s="133">
        <f t="shared" si="10"/>
        <v>0.16666666666666666</v>
      </c>
      <c r="H13" s="15"/>
      <c r="I13" s="16" t="s">
        <v>14</v>
      </c>
      <c r="J13" s="15">
        <v>2010</v>
      </c>
      <c r="K13" s="133" t="s">
        <v>14</v>
      </c>
      <c r="L13" s="133" t="s">
        <v>13</v>
      </c>
      <c r="M13" s="15" t="s">
        <v>15</v>
      </c>
      <c r="N13" s="93"/>
      <c r="O13" s="6"/>
      <c r="P13" s="1" t="str">
        <f>IF($C13&lt;&gt;"",IF(COUNTIF($C:C,$C13)&gt;1,"Plusieurs commentaires",""),"")</f>
        <v/>
      </c>
      <c r="Q13" s="1">
        <f t="shared" si="0"/>
        <v>0</v>
      </c>
      <c r="R13" s="1">
        <f>SUMIFS($Q$5:$Q13,$P$5:$P13,"Plusieurs commentaires",$C$5:$C13,C13)</f>
        <v>0</v>
      </c>
      <c r="S13" t="str">
        <f t="shared" si="1"/>
        <v/>
      </c>
      <c r="T13" t="str">
        <f t="shared" si="2"/>
        <v/>
      </c>
      <c r="U13" t="str">
        <f t="shared" si="3"/>
        <v/>
      </c>
      <c r="V13" s="238" t="str">
        <f t="shared" si="4"/>
        <v/>
      </c>
      <c r="W13" s="238">
        <f t="shared" si="5"/>
        <v>0</v>
      </c>
      <c r="X13" s="238">
        <f>SUMIFS($W$5:$W13,$V$5:$V13,"Plusieurs occurences",$H$5:$H13,H13)</f>
        <v>0</v>
      </c>
      <c r="Y13">
        <f t="shared" si="6"/>
        <v>0</v>
      </c>
      <c r="Z13" t="str">
        <f t="shared" si="7"/>
        <v/>
      </c>
      <c r="AA13" t="str">
        <f t="shared" si="8"/>
        <v/>
      </c>
      <c r="AC13" t="str">
        <f t="shared" si="9"/>
        <v xml:space="preserve">fr0lik </v>
      </c>
    </row>
    <row r="14" spans="1:33" ht="24" x14ac:dyDescent="0.25">
      <c r="A14" s="112">
        <v>10</v>
      </c>
      <c r="B14" s="14" t="s">
        <v>5341</v>
      </c>
      <c r="C14" s="86" t="s">
        <v>6763</v>
      </c>
      <c r="D14" s="25">
        <v>19000</v>
      </c>
      <c r="E14" s="25">
        <v>190</v>
      </c>
      <c r="F14" s="25">
        <v>323</v>
      </c>
      <c r="G14" s="133">
        <f t="shared" si="10"/>
        <v>1.7</v>
      </c>
      <c r="H14" s="15"/>
      <c r="I14" s="16" t="s">
        <v>14</v>
      </c>
      <c r="J14" s="15">
        <v>2015</v>
      </c>
      <c r="K14" s="133" t="s">
        <v>14</v>
      </c>
      <c r="L14" s="133" t="s">
        <v>13</v>
      </c>
      <c r="M14" s="15" t="s">
        <v>15</v>
      </c>
      <c r="N14" s="93"/>
      <c r="O14" s="6"/>
      <c r="P14" s="1" t="str">
        <f>IF($C14&lt;&gt;"",IF(COUNTIF($C:C,$C14)&gt;1,"Plusieurs commentaires",""),"")</f>
        <v/>
      </c>
      <c r="Q14" s="1">
        <f t="shared" si="0"/>
        <v>0</v>
      </c>
      <c r="R14" s="1">
        <f>SUMIFS($Q$5:$Q14,$P$5:$P14,"Plusieurs commentaires",$C$5:$C14,C14)</f>
        <v>0</v>
      </c>
      <c r="S14" t="str">
        <f t="shared" si="1"/>
        <v/>
      </c>
      <c r="T14" t="str">
        <f t="shared" si="2"/>
        <v/>
      </c>
      <c r="U14" t="str">
        <f t="shared" si="3"/>
        <v/>
      </c>
      <c r="V14" s="238" t="str">
        <f t="shared" si="4"/>
        <v/>
      </c>
      <c r="W14" s="238">
        <f t="shared" si="5"/>
        <v>0</v>
      </c>
      <c r="X14" s="238">
        <f>SUMIFS($W$5:$W14,$V$5:$V14,"Plusieurs occurences",$H$5:$H14,H14)</f>
        <v>0</v>
      </c>
      <c r="Y14">
        <f t="shared" si="6"/>
        <v>0</v>
      </c>
      <c r="Z14" t="str">
        <f t="shared" si="7"/>
        <v/>
      </c>
      <c r="AA14" t="str">
        <f t="shared" si="8"/>
        <v/>
      </c>
      <c r="AC14" t="str">
        <f t="shared" si="9"/>
        <v xml:space="preserve">xiouyni </v>
      </c>
    </row>
    <row r="15" spans="1:33" ht="24" x14ac:dyDescent="0.25">
      <c r="A15" s="112">
        <v>11</v>
      </c>
      <c r="B15" s="14" t="s">
        <v>5342</v>
      </c>
      <c r="C15" s="86" t="s">
        <v>6751</v>
      </c>
      <c r="D15" s="25">
        <v>3175</v>
      </c>
      <c r="E15" s="25">
        <v>312</v>
      </c>
      <c r="F15" s="25">
        <v>871</v>
      </c>
      <c r="G15" s="133">
        <f t="shared" si="10"/>
        <v>2.7916666666666665</v>
      </c>
      <c r="H15" s="15" t="s">
        <v>23</v>
      </c>
      <c r="I15" s="16" t="s">
        <v>13</v>
      </c>
      <c r="J15" s="15">
        <v>2015</v>
      </c>
      <c r="K15" s="133" t="s">
        <v>14</v>
      </c>
      <c r="L15" s="133" t="s">
        <v>13</v>
      </c>
      <c r="M15" s="15" t="s">
        <v>15</v>
      </c>
      <c r="N15" s="93"/>
      <c r="O15" s="6"/>
      <c r="P15" s="1" t="str">
        <f>IF($C15&lt;&gt;"",IF(COUNTIF($C:C,$C15)&gt;1,"Plusieurs commentaires",""),"")</f>
        <v/>
      </c>
      <c r="Q15" s="1">
        <f t="shared" si="0"/>
        <v>0</v>
      </c>
      <c r="R15" s="1">
        <f>SUMIFS($Q$5:$Q15,$P$5:$P15,"Plusieurs commentaires",$C$5:$C15,C15)</f>
        <v>0</v>
      </c>
      <c r="S15" t="str">
        <f t="shared" si="1"/>
        <v/>
      </c>
      <c r="T15" t="str">
        <f t="shared" si="2"/>
        <v/>
      </c>
      <c r="U15" t="str">
        <f t="shared" si="3"/>
        <v/>
      </c>
      <c r="V15" s="238" t="str">
        <f t="shared" si="4"/>
        <v>Plusieurs occurences</v>
      </c>
      <c r="W15" s="238">
        <f t="shared" si="5"/>
        <v>1</v>
      </c>
      <c r="X15" s="238">
        <f>SUMIFS($W$5:$W15,$V$5:$V15,"Plusieurs occurences",$H$5:$H15,H15)</f>
        <v>1</v>
      </c>
      <c r="Y15" t="str">
        <f t="shared" si="6"/>
        <v>Ingénieur agronome</v>
      </c>
      <c r="Z15" t="str">
        <f t="shared" si="7"/>
        <v/>
      </c>
      <c r="AA15" t="str">
        <f t="shared" si="8"/>
        <v/>
      </c>
      <c r="AC15" t="str">
        <f t="shared" si="9"/>
        <v xml:space="preserve">ThivrrySto </v>
      </c>
    </row>
    <row r="16" spans="1:33" ht="24" x14ac:dyDescent="0.25">
      <c r="A16" s="112">
        <v>12</v>
      </c>
      <c r="B16" s="14" t="s">
        <v>5343</v>
      </c>
      <c r="C16" s="86" t="s">
        <v>6752</v>
      </c>
      <c r="D16" s="25">
        <v>32000</v>
      </c>
      <c r="E16" s="25">
        <v>109</v>
      </c>
      <c r="F16" s="25">
        <v>268</v>
      </c>
      <c r="G16" s="133">
        <f t="shared" si="10"/>
        <v>2.4587155963302751</v>
      </c>
      <c r="H16" s="15"/>
      <c r="I16" s="16" t="s">
        <v>14</v>
      </c>
      <c r="J16" s="15">
        <v>2015</v>
      </c>
      <c r="K16" s="133" t="s">
        <v>14</v>
      </c>
      <c r="L16" s="133" t="s">
        <v>14</v>
      </c>
      <c r="M16" s="15" t="s">
        <v>15</v>
      </c>
      <c r="N16" s="93"/>
      <c r="O16" s="6"/>
      <c r="P16" s="1" t="str">
        <f>IF($C16&lt;&gt;"",IF(COUNTIF($C:C,$C16)&gt;1,"Plusieurs commentaires",""),"")</f>
        <v/>
      </c>
      <c r="Q16" s="1">
        <f t="shared" si="0"/>
        <v>0</v>
      </c>
      <c r="R16" s="1">
        <f>SUMIFS($Q$5:$Q16,$P$5:$P16,"Plusieurs commentaires",$C$5:$C16,C16)</f>
        <v>0</v>
      </c>
      <c r="S16" t="str">
        <f t="shared" si="1"/>
        <v/>
      </c>
      <c r="T16" t="str">
        <f t="shared" si="2"/>
        <v/>
      </c>
      <c r="U16" t="str">
        <f t="shared" si="3"/>
        <v/>
      </c>
      <c r="V16" s="238" t="str">
        <f t="shared" si="4"/>
        <v/>
      </c>
      <c r="W16" s="238">
        <f t="shared" si="5"/>
        <v>0</v>
      </c>
      <c r="X16" s="238">
        <f>SUMIFS($W$5:$W16,$V$5:$V16,"Plusieurs occurences",$H$5:$H16,H16)</f>
        <v>0</v>
      </c>
      <c r="Y16">
        <f t="shared" si="6"/>
        <v>0</v>
      </c>
      <c r="Z16" t="str">
        <f t="shared" si="7"/>
        <v/>
      </c>
      <c r="AA16" t="str">
        <f t="shared" si="8"/>
        <v/>
      </c>
      <c r="AC16" t="str">
        <f t="shared" si="9"/>
        <v xml:space="preserve">Kvlvk_Sz </v>
      </c>
    </row>
    <row r="17" spans="1:29" ht="48" x14ac:dyDescent="0.25">
      <c r="A17" s="112">
        <v>13</v>
      </c>
      <c r="B17" s="14" t="s">
        <v>5344</v>
      </c>
      <c r="C17" s="86" t="s">
        <v>6773</v>
      </c>
      <c r="D17" s="25">
        <v>268</v>
      </c>
      <c r="E17" s="25">
        <v>465</v>
      </c>
      <c r="F17" s="25">
        <v>51</v>
      </c>
      <c r="G17" s="133">
        <f t="shared" si="10"/>
        <v>0.10967741935483871</v>
      </c>
      <c r="H17" s="15"/>
      <c r="I17" s="16" t="s">
        <v>14</v>
      </c>
      <c r="J17" s="15">
        <v>2012</v>
      </c>
      <c r="K17" s="133" t="s">
        <v>14</v>
      </c>
      <c r="L17" s="133" t="s">
        <v>14</v>
      </c>
      <c r="M17" s="15" t="s">
        <v>15</v>
      </c>
      <c r="N17" s="93"/>
      <c r="O17" s="6"/>
      <c r="P17" s="1" t="str">
        <f>IF($C17&lt;&gt;"",IF(COUNTIF($C:C,$C17)&gt;1,"Plusieurs commentaires",""),"")</f>
        <v/>
      </c>
      <c r="Q17" s="1">
        <f t="shared" si="0"/>
        <v>0</v>
      </c>
      <c r="R17" s="1">
        <f>SUMIFS($Q$5:$Q17,$P$5:$P17,"Plusieurs commentaires",$C$5:$C17,C17)</f>
        <v>0</v>
      </c>
      <c r="S17" t="str">
        <f t="shared" si="1"/>
        <v/>
      </c>
      <c r="T17" t="str">
        <f t="shared" si="2"/>
        <v/>
      </c>
      <c r="U17" t="str">
        <f t="shared" si="3"/>
        <v/>
      </c>
      <c r="V17" s="238" t="str">
        <f t="shared" si="4"/>
        <v/>
      </c>
      <c r="W17" s="238">
        <f t="shared" si="5"/>
        <v>0</v>
      </c>
      <c r="X17" s="238">
        <f>SUMIFS($W$5:$W17,$V$5:$V17,"Plusieurs occurences",$H$5:$H17,H17)</f>
        <v>0</v>
      </c>
      <c r="Y17">
        <f t="shared" si="6"/>
        <v>0</v>
      </c>
      <c r="Z17" t="str">
        <f t="shared" si="7"/>
        <v/>
      </c>
      <c r="AA17" t="str">
        <f t="shared" si="8"/>
        <v/>
      </c>
      <c r="AC17" t="str">
        <f t="shared" si="9"/>
        <v xml:space="preserve">hh_vbitbol </v>
      </c>
    </row>
    <row r="18" spans="1:29" x14ac:dyDescent="0.25">
      <c r="A18" s="112">
        <v>14</v>
      </c>
      <c r="B18" s="14" t="s">
        <v>5345</v>
      </c>
      <c r="C18" s="86" t="s">
        <v>6768</v>
      </c>
      <c r="D18" s="25">
        <v>28000</v>
      </c>
      <c r="E18" s="25">
        <v>262</v>
      </c>
      <c r="F18" s="25">
        <v>548</v>
      </c>
      <c r="G18" s="133">
        <f t="shared" si="10"/>
        <v>2.0916030534351147</v>
      </c>
      <c r="H18" s="15"/>
      <c r="I18" s="16" t="s">
        <v>14</v>
      </c>
      <c r="J18" s="15">
        <v>2015</v>
      </c>
      <c r="K18" s="133" t="s">
        <v>14</v>
      </c>
      <c r="L18" s="133" t="s">
        <v>14</v>
      </c>
      <c r="M18" s="15" t="s">
        <v>40</v>
      </c>
      <c r="N18" s="93"/>
      <c r="O18" s="6"/>
      <c r="P18" s="1" t="str">
        <f>IF($C18&lt;&gt;"",IF(COUNTIF($C:C,$C18)&gt;1,"Plusieurs commentaires",""),"")</f>
        <v/>
      </c>
      <c r="Q18" s="1">
        <f t="shared" si="0"/>
        <v>0</v>
      </c>
      <c r="R18" s="1">
        <f>SUMIFS($Q$5:$Q18,$P$5:$P18,"Plusieurs commentaires",$C$5:$C18,C18)</f>
        <v>0</v>
      </c>
      <c r="S18" t="str">
        <f t="shared" si="1"/>
        <v/>
      </c>
      <c r="T18" t="str">
        <f t="shared" si="2"/>
        <v/>
      </c>
      <c r="U18" t="str">
        <f t="shared" si="3"/>
        <v/>
      </c>
      <c r="V18" s="238" t="str">
        <f t="shared" si="4"/>
        <v/>
      </c>
      <c r="W18" s="238">
        <f t="shared" si="5"/>
        <v>0</v>
      </c>
      <c r="X18" s="238">
        <f>SUMIFS($W$5:$W18,$V$5:$V18,"Plusieurs occurences",$H$5:$H18,H18)</f>
        <v>0</v>
      </c>
      <c r="Y18" t="str">
        <f t="shared" si="6"/>
        <v/>
      </c>
      <c r="Z18">
        <f t="shared" si="7"/>
        <v>0</v>
      </c>
      <c r="AA18" t="str">
        <f t="shared" si="8"/>
        <v/>
      </c>
      <c r="AC18" t="str">
        <f t="shared" si="9"/>
        <v/>
      </c>
    </row>
    <row r="19" spans="1:29" ht="36" x14ac:dyDescent="0.25">
      <c r="A19" s="112">
        <v>15</v>
      </c>
      <c r="B19" s="14" t="s">
        <v>5346</v>
      </c>
      <c r="C19" s="86" t="s">
        <v>6764</v>
      </c>
      <c r="D19" s="25">
        <v>4257</v>
      </c>
      <c r="E19" s="25">
        <v>101</v>
      </c>
      <c r="F19" s="25">
        <v>67</v>
      </c>
      <c r="G19" s="133">
        <f t="shared" si="10"/>
        <v>0.6633663366336634</v>
      </c>
      <c r="H19" s="15"/>
      <c r="I19" s="16" t="s">
        <v>13</v>
      </c>
      <c r="J19" s="15">
        <v>2009</v>
      </c>
      <c r="K19" s="133" t="s">
        <v>14</v>
      </c>
      <c r="L19" s="133" t="s">
        <v>13</v>
      </c>
      <c r="M19" s="15" t="s">
        <v>15</v>
      </c>
      <c r="N19" s="93"/>
      <c r="O19" s="6"/>
      <c r="P19" s="1" t="str">
        <f>IF($C19&lt;&gt;"",IF(COUNTIF($C:C,$C19)&gt;1,"Plusieurs commentaires",""),"")</f>
        <v/>
      </c>
      <c r="Q19" s="1">
        <f t="shared" si="0"/>
        <v>0</v>
      </c>
      <c r="R19" s="1">
        <f>SUMIFS($Q$5:$Q19,$P$5:$P19,"Plusieurs commentaires",$C$5:$C19,C19)</f>
        <v>0</v>
      </c>
      <c r="S19" t="str">
        <f t="shared" si="1"/>
        <v/>
      </c>
      <c r="T19" t="str">
        <f t="shared" si="2"/>
        <v/>
      </c>
      <c r="U19" t="str">
        <f t="shared" si="3"/>
        <v/>
      </c>
      <c r="V19" s="238" t="str">
        <f t="shared" si="4"/>
        <v/>
      </c>
      <c r="W19" s="238">
        <f t="shared" si="5"/>
        <v>0</v>
      </c>
      <c r="X19" s="238">
        <f>SUMIFS($W$5:$W19,$V$5:$V19,"Plusieurs occurences",$H$5:$H19,H19)</f>
        <v>0</v>
      </c>
      <c r="Y19">
        <f t="shared" si="6"/>
        <v>0</v>
      </c>
      <c r="Z19" t="str">
        <f t="shared" si="7"/>
        <v/>
      </c>
      <c r="AA19" t="str">
        <f t="shared" si="8"/>
        <v/>
      </c>
      <c r="AC19" t="str">
        <f t="shared" si="9"/>
        <v xml:space="preserve">uvxriulopvz </v>
      </c>
    </row>
    <row r="20" spans="1:29" ht="48" x14ac:dyDescent="0.25">
      <c r="A20" s="112">
        <v>16</v>
      </c>
      <c r="B20" s="14" t="s">
        <v>5347</v>
      </c>
      <c r="C20" s="86" t="s">
        <v>6774</v>
      </c>
      <c r="D20" s="25">
        <v>745</v>
      </c>
      <c r="E20" s="25">
        <v>175</v>
      </c>
      <c r="F20" s="25">
        <v>108</v>
      </c>
      <c r="G20" s="133">
        <f t="shared" si="10"/>
        <v>0.6171428571428571</v>
      </c>
      <c r="H20" s="15" t="s">
        <v>23</v>
      </c>
      <c r="I20" s="16" t="s">
        <v>13</v>
      </c>
      <c r="J20" s="15">
        <v>2014</v>
      </c>
      <c r="K20" s="338" t="s">
        <v>5857</v>
      </c>
      <c r="L20" s="133" t="s">
        <v>13</v>
      </c>
      <c r="M20" s="15" t="s">
        <v>15</v>
      </c>
      <c r="N20" s="93"/>
      <c r="O20" s="6"/>
      <c r="P20" s="1" t="str">
        <f>IF($C20&lt;&gt;"",IF(COUNTIF($C:C,$C20)&gt;1,"Plusieurs commentaires",""),"")</f>
        <v/>
      </c>
      <c r="Q20" s="1">
        <f t="shared" si="0"/>
        <v>0</v>
      </c>
      <c r="R20" s="1">
        <f>SUMIFS($Q$5:$Q20,$P$5:$P20,"Plusieurs commentaires",$C$5:$C20,C20)</f>
        <v>0</v>
      </c>
      <c r="S20" t="str">
        <f t="shared" si="1"/>
        <v/>
      </c>
      <c r="T20" t="str">
        <f t="shared" si="2"/>
        <v/>
      </c>
      <c r="U20" t="str">
        <f t="shared" si="3"/>
        <v/>
      </c>
      <c r="V20" s="238" t="str">
        <f t="shared" si="4"/>
        <v>Plusieurs occurences</v>
      </c>
      <c r="W20" s="238">
        <f t="shared" si="5"/>
        <v>1</v>
      </c>
      <c r="X20" s="238">
        <f>SUMIFS($W$5:$W20,$V$5:$V20,"Plusieurs occurences",$H$5:$H20,H20)</f>
        <v>2</v>
      </c>
      <c r="Y20" t="str">
        <f t="shared" si="6"/>
        <v>Ingénieur agronome</v>
      </c>
      <c r="Z20" t="str">
        <f t="shared" si="7"/>
        <v/>
      </c>
      <c r="AA20" t="str">
        <f t="shared" si="8"/>
        <v/>
      </c>
      <c r="AC20" t="str">
        <f t="shared" si="9"/>
        <v xml:space="preserve">P_Boisxvnhhivn </v>
      </c>
    </row>
    <row r="21" spans="1:29" x14ac:dyDescent="0.25">
      <c r="A21" s="112">
        <v>17</v>
      </c>
      <c r="B21" s="14" t="s">
        <v>5348</v>
      </c>
      <c r="C21" s="86" t="s">
        <v>6775</v>
      </c>
      <c r="D21" s="25">
        <v>13900</v>
      </c>
      <c r="E21" s="25">
        <v>1705</v>
      </c>
      <c r="F21" s="25">
        <v>2339</v>
      </c>
      <c r="G21" s="133">
        <f t="shared" si="10"/>
        <v>1.3718475073313783</v>
      </c>
      <c r="H21" s="15" t="s">
        <v>5521</v>
      </c>
      <c r="I21" s="16" t="s">
        <v>13</v>
      </c>
      <c r="J21" s="15">
        <v>2015</v>
      </c>
      <c r="K21" s="133" t="s">
        <v>14</v>
      </c>
      <c r="L21" s="133" t="s">
        <v>13</v>
      </c>
      <c r="M21" s="15" t="s">
        <v>15</v>
      </c>
      <c r="N21" s="93"/>
      <c r="O21" s="6"/>
      <c r="P21" s="1" t="str">
        <f>IF($C21&lt;&gt;"",IF(COUNTIF($C:C,$C21)&gt;1,"Plusieurs commentaires",""),"")</f>
        <v/>
      </c>
      <c r="Q21" s="1">
        <f t="shared" si="0"/>
        <v>0</v>
      </c>
      <c r="R21" s="1">
        <f>SUMIFS($Q$5:$Q21,$P$5:$P21,"Plusieurs commentaires",$C$5:$C21,C21)</f>
        <v>0</v>
      </c>
      <c r="S21" t="str">
        <f t="shared" si="1"/>
        <v/>
      </c>
      <c r="T21" t="str">
        <f t="shared" si="2"/>
        <v/>
      </c>
      <c r="U21" t="str">
        <f t="shared" si="3"/>
        <v/>
      </c>
      <c r="V21" s="238" t="str">
        <f t="shared" si="4"/>
        <v/>
      </c>
      <c r="W21" s="238">
        <f t="shared" si="5"/>
        <v>0</v>
      </c>
      <c r="X21" s="238">
        <f>SUMIFS($W$5:$W21,$V$5:$V21,"Plusieurs occurences",$H$5:$H21,H21)</f>
        <v>0</v>
      </c>
      <c r="Y21" t="str">
        <f t="shared" si="6"/>
        <v>Biochimiste</v>
      </c>
      <c r="Z21" t="str">
        <f t="shared" si="7"/>
        <v/>
      </c>
      <c r="AA21" t="str">
        <f t="shared" si="8"/>
        <v/>
      </c>
      <c r="AC21" t="str">
        <f t="shared" si="9"/>
        <v xml:space="preserve">xvzkyvn_Ozvhv </v>
      </c>
    </row>
    <row r="22" spans="1:29" ht="24" x14ac:dyDescent="0.25">
      <c r="A22" s="112">
        <v>18</v>
      </c>
      <c r="B22" s="14" t="s">
        <v>5349</v>
      </c>
      <c r="C22" s="86" t="s">
        <v>6769</v>
      </c>
      <c r="D22" s="25">
        <v>414</v>
      </c>
      <c r="E22" s="25">
        <v>644</v>
      </c>
      <c r="F22" s="25">
        <v>43</v>
      </c>
      <c r="G22" s="133">
        <f t="shared" si="10"/>
        <v>6.6770186335403728E-2</v>
      </c>
      <c r="H22" s="15"/>
      <c r="I22" s="16" t="s">
        <v>14</v>
      </c>
      <c r="J22" s="15">
        <v>2015</v>
      </c>
      <c r="K22" s="133" t="s">
        <v>14</v>
      </c>
      <c r="L22" s="133" t="s">
        <v>13</v>
      </c>
      <c r="M22" s="15" t="s">
        <v>15</v>
      </c>
      <c r="N22" s="93"/>
      <c r="O22" s="6"/>
      <c r="P22" s="1" t="str">
        <f>IF($C22&lt;&gt;"",IF(COUNTIF($C:C,$C22)&gt;1,"Plusieurs commentaires",""),"")</f>
        <v/>
      </c>
      <c r="Q22" s="1">
        <f t="shared" si="0"/>
        <v>0</v>
      </c>
      <c r="R22" s="1">
        <f>SUMIFS($Q$5:$Q22,$P$5:$P22,"Plusieurs commentaires",$C$5:$C22,C22)</f>
        <v>0</v>
      </c>
      <c r="S22" t="str">
        <f t="shared" si="1"/>
        <v/>
      </c>
      <c r="T22" t="str">
        <f t="shared" si="2"/>
        <v/>
      </c>
      <c r="U22" t="str">
        <f t="shared" si="3"/>
        <v/>
      </c>
      <c r="V22" s="238" t="str">
        <f t="shared" si="4"/>
        <v/>
      </c>
      <c r="W22" s="238">
        <f t="shared" si="5"/>
        <v>0</v>
      </c>
      <c r="X22" s="238">
        <f>SUMIFS($W$5:$W22,$V$5:$V22,"Plusieurs occurences",$H$5:$H22,H22)</f>
        <v>0</v>
      </c>
      <c r="Y22">
        <f t="shared" si="6"/>
        <v>0</v>
      </c>
      <c r="Z22" t="str">
        <f t="shared" si="7"/>
        <v/>
      </c>
      <c r="AA22" t="str">
        <f t="shared" si="8"/>
        <v/>
      </c>
      <c r="AC22" t="str">
        <f t="shared" si="9"/>
        <v xml:space="preserve">zvtthiouzL </v>
      </c>
    </row>
    <row r="23" spans="1:29" ht="36" x14ac:dyDescent="0.25">
      <c r="A23" s="112">
        <v>19</v>
      </c>
      <c r="B23" s="14" t="s">
        <v>5350</v>
      </c>
      <c r="C23" s="86" t="s">
        <v>6770</v>
      </c>
      <c r="D23" s="25">
        <v>1507</v>
      </c>
      <c r="E23" s="25">
        <v>678</v>
      </c>
      <c r="F23" s="25">
        <v>480</v>
      </c>
      <c r="G23" s="133">
        <f t="shared" si="10"/>
        <v>0.70796460176991149</v>
      </c>
      <c r="H23" s="15"/>
      <c r="I23" s="16" t="s">
        <v>13</v>
      </c>
      <c r="J23" s="15">
        <v>2016</v>
      </c>
      <c r="K23" s="133" t="s">
        <v>14</v>
      </c>
      <c r="L23" s="133" t="s">
        <v>13</v>
      </c>
      <c r="M23" s="15" t="s">
        <v>15</v>
      </c>
      <c r="N23" s="93"/>
      <c r="O23" s="6"/>
      <c r="P23" s="1" t="str">
        <f>IF($C23&lt;&gt;"",IF(COUNTIF($C:C,$C23)&gt;1,"Plusieurs commentaires",""),"")</f>
        <v/>
      </c>
      <c r="Q23" s="1">
        <f t="shared" si="0"/>
        <v>0</v>
      </c>
      <c r="R23" s="1">
        <f>SUMIFS($Q$5:$Q23,$P$5:$P23,"Plusieurs commentaires",$C$5:$C23,C23)</f>
        <v>0</v>
      </c>
      <c r="S23" t="str">
        <f t="shared" si="1"/>
        <v/>
      </c>
      <c r="T23" t="str">
        <f t="shared" si="2"/>
        <v/>
      </c>
      <c r="U23" t="str">
        <f t="shared" si="3"/>
        <v/>
      </c>
      <c r="V23" s="238" t="str">
        <f t="shared" si="4"/>
        <v/>
      </c>
      <c r="W23" s="238">
        <f t="shared" si="5"/>
        <v>0</v>
      </c>
      <c r="X23" s="238">
        <f>SUMIFS($W$5:$W23,$V$5:$V23,"Plusieurs occurences",$H$5:$H23,H23)</f>
        <v>0</v>
      </c>
      <c r="Y23">
        <f t="shared" si="6"/>
        <v>0</v>
      </c>
      <c r="Z23" t="str">
        <f t="shared" si="7"/>
        <v/>
      </c>
      <c r="AA23" t="str">
        <f t="shared" si="8"/>
        <v/>
      </c>
      <c r="AC23" t="str">
        <f t="shared" si="9"/>
        <v xml:space="preserve">Ozvr_vlHvzoui </v>
      </c>
    </row>
    <row r="24" spans="1:29" ht="24" x14ac:dyDescent="0.25">
      <c r="A24" s="112">
        <v>20</v>
      </c>
      <c r="B24" s="14" t="s">
        <v>5351</v>
      </c>
      <c r="C24" s="86" t="s">
        <v>6753</v>
      </c>
      <c r="D24" s="25">
        <v>1374</v>
      </c>
      <c r="E24" s="25">
        <v>131</v>
      </c>
      <c r="F24" s="25">
        <v>69</v>
      </c>
      <c r="G24" s="133">
        <f t="shared" si="10"/>
        <v>0.52671755725190839</v>
      </c>
      <c r="H24" s="15"/>
      <c r="I24" s="16" t="s">
        <v>14</v>
      </c>
      <c r="J24" s="15">
        <v>2014</v>
      </c>
      <c r="K24" s="338" t="s">
        <v>5858</v>
      </c>
      <c r="L24" s="133" t="s">
        <v>13</v>
      </c>
      <c r="M24" s="15" t="s">
        <v>15</v>
      </c>
      <c r="N24" s="93"/>
      <c r="O24" s="6"/>
      <c r="P24" s="1" t="str">
        <f>IF($C24&lt;&gt;"",IF(COUNTIF($C:C,$C24)&gt;1,"Plusieurs commentaires",""),"")</f>
        <v/>
      </c>
      <c r="Q24" s="1">
        <f t="shared" si="0"/>
        <v>0</v>
      </c>
      <c r="R24" s="1">
        <f>SUMIFS($Q$5:$Q24,$P$5:$P24,"Plusieurs commentaires",$C$5:$C24,C24)</f>
        <v>0</v>
      </c>
      <c r="S24" t="str">
        <f t="shared" si="1"/>
        <v/>
      </c>
      <c r="T24" t="str">
        <f t="shared" si="2"/>
        <v/>
      </c>
      <c r="U24" t="str">
        <f t="shared" si="3"/>
        <v/>
      </c>
      <c r="V24" s="238" t="str">
        <f t="shared" si="4"/>
        <v/>
      </c>
      <c r="W24" s="238">
        <f t="shared" si="5"/>
        <v>0</v>
      </c>
      <c r="X24" s="238">
        <f>SUMIFS($W$5:$W24,$V$5:$V24,"Plusieurs occurences",$H$5:$H24,H24)</f>
        <v>0</v>
      </c>
      <c r="Y24">
        <f t="shared" si="6"/>
        <v>0</v>
      </c>
      <c r="Z24" t="str">
        <f t="shared" si="7"/>
        <v/>
      </c>
      <c r="AA24" t="str">
        <f t="shared" si="8"/>
        <v/>
      </c>
      <c r="AC24" t="str">
        <f t="shared" si="9"/>
        <v xml:space="preserve">Strvtoplvt </v>
      </c>
    </row>
    <row r="25" spans="1:29" ht="36" x14ac:dyDescent="0.25">
      <c r="A25" s="112">
        <v>21</v>
      </c>
      <c r="B25" s="14" t="s">
        <v>5352</v>
      </c>
      <c r="C25" s="86" t="s">
        <v>6771</v>
      </c>
      <c r="D25" s="25">
        <v>98100</v>
      </c>
      <c r="E25" s="25">
        <v>1744</v>
      </c>
      <c r="F25" s="25">
        <v>3414</v>
      </c>
      <c r="G25" s="133">
        <f t="shared" si="10"/>
        <v>1.9575688073394495</v>
      </c>
      <c r="H25" s="15"/>
      <c r="I25" s="16" t="s">
        <v>13</v>
      </c>
      <c r="J25" s="15">
        <v>2013</v>
      </c>
      <c r="K25" s="133" t="s">
        <v>14</v>
      </c>
      <c r="L25" s="133" t="s">
        <v>14</v>
      </c>
      <c r="M25" s="15" t="s">
        <v>15</v>
      </c>
      <c r="N25" s="93"/>
      <c r="O25" s="6"/>
      <c r="P25" s="1" t="str">
        <f>IF($C25&lt;&gt;"",IF(COUNTIF($C:C,$C25)&gt;1,"Plusieurs commentaires",""),"")</f>
        <v/>
      </c>
      <c r="Q25" s="1">
        <f t="shared" si="0"/>
        <v>0</v>
      </c>
      <c r="R25" s="1">
        <f>SUMIFS($Q$5:$Q25,$P$5:$P25,"Plusieurs commentaires",$C$5:$C25,C25)</f>
        <v>0</v>
      </c>
      <c r="S25" t="str">
        <f t="shared" si="1"/>
        <v/>
      </c>
      <c r="T25" t="str">
        <f t="shared" si="2"/>
        <v/>
      </c>
      <c r="U25" t="str">
        <f t="shared" si="3"/>
        <v/>
      </c>
      <c r="V25" s="238" t="str">
        <f t="shared" si="4"/>
        <v/>
      </c>
      <c r="W25" s="238">
        <f t="shared" si="5"/>
        <v>0</v>
      </c>
      <c r="X25" s="238">
        <f>SUMIFS($W$5:$W25,$V$5:$V25,"Plusieurs occurences",$H$5:$H25,H25)</f>
        <v>0</v>
      </c>
      <c r="Y25">
        <f t="shared" si="6"/>
        <v>0</v>
      </c>
      <c r="Z25" t="str">
        <f t="shared" si="7"/>
        <v/>
      </c>
      <c r="AA25" t="str">
        <f t="shared" si="8"/>
        <v/>
      </c>
      <c r="AC25" t="str">
        <f t="shared" si="9"/>
        <v xml:space="preserve">SVizvirv </v>
      </c>
    </row>
    <row r="26" spans="1:29" x14ac:dyDescent="0.25">
      <c r="A26" s="112">
        <v>22</v>
      </c>
      <c r="B26" s="14" t="s">
        <v>5353</v>
      </c>
      <c r="C26" s="86" t="s">
        <v>6754</v>
      </c>
      <c r="D26" s="25">
        <v>17900</v>
      </c>
      <c r="E26" s="25">
        <v>402</v>
      </c>
      <c r="F26" s="25">
        <v>2453</v>
      </c>
      <c r="G26" s="133">
        <f t="shared" si="10"/>
        <v>6.1019900497512438</v>
      </c>
      <c r="H26" s="15"/>
      <c r="I26" s="16" t="s">
        <v>14</v>
      </c>
      <c r="J26" s="15">
        <v>2017</v>
      </c>
      <c r="K26" s="133" t="s">
        <v>27</v>
      </c>
      <c r="L26" s="133" t="s">
        <v>13</v>
      </c>
      <c r="M26" s="15" t="s">
        <v>15</v>
      </c>
      <c r="N26" s="93"/>
      <c r="O26" s="6"/>
      <c r="P26" s="1" t="str">
        <f>IF($C26&lt;&gt;"",IF(COUNTIF($C:C,$C26)&gt;1,"Plusieurs commentaires",""),"")</f>
        <v/>
      </c>
      <c r="Q26" s="1">
        <f t="shared" si="0"/>
        <v>0</v>
      </c>
      <c r="R26" s="1">
        <f>SUMIFS($Q$5:$Q26,$P$5:$P26,"Plusieurs commentaires",$C$5:$C26,C26)</f>
        <v>0</v>
      </c>
      <c r="S26" t="str">
        <f t="shared" si="1"/>
        <v/>
      </c>
      <c r="T26" t="str">
        <f t="shared" si="2"/>
        <v/>
      </c>
      <c r="U26" t="str">
        <f t="shared" si="3"/>
        <v/>
      </c>
      <c r="V26" s="238" t="str">
        <f t="shared" si="4"/>
        <v/>
      </c>
      <c r="W26" s="238">
        <f t="shared" si="5"/>
        <v>0</v>
      </c>
      <c r="X26" s="238">
        <f>SUMIFS($W$5:$W26,$V$5:$V26,"Plusieurs occurences",$H$5:$H26,H26)</f>
        <v>0</v>
      </c>
      <c r="Y26">
        <f t="shared" si="6"/>
        <v>0</v>
      </c>
      <c r="Z26" t="str">
        <f t="shared" si="7"/>
        <v/>
      </c>
      <c r="AA26" t="str">
        <f t="shared" si="8"/>
        <v/>
      </c>
      <c r="AC26" t="str">
        <f t="shared" si="9"/>
        <v xml:space="preserve">vthvvIV </v>
      </c>
    </row>
    <row r="27" spans="1:29" ht="36" x14ac:dyDescent="0.25">
      <c r="A27" s="112">
        <v>23</v>
      </c>
      <c r="B27" s="14" t="s">
        <v>5354</v>
      </c>
      <c r="C27" s="86" t="s">
        <v>6755</v>
      </c>
      <c r="D27" s="25">
        <v>444</v>
      </c>
      <c r="E27" s="25">
        <v>472</v>
      </c>
      <c r="F27" s="25">
        <v>259</v>
      </c>
      <c r="G27" s="133">
        <f t="shared" si="10"/>
        <v>0.54872881355932202</v>
      </c>
      <c r="H27" s="15"/>
      <c r="I27" s="16" t="s">
        <v>13</v>
      </c>
      <c r="J27" s="15">
        <v>2017</v>
      </c>
      <c r="K27" s="133" t="s">
        <v>14</v>
      </c>
      <c r="L27" s="133" t="s">
        <v>13</v>
      </c>
      <c r="M27" s="15" t="s">
        <v>15</v>
      </c>
      <c r="N27" s="93"/>
      <c r="O27" s="6"/>
      <c r="P27" s="1" t="str">
        <f>IF($C27&lt;&gt;"",IF(COUNTIF($C:C,$C27)&gt;1,"Plusieurs commentaires",""),"")</f>
        <v/>
      </c>
      <c r="Q27" s="1">
        <f t="shared" si="0"/>
        <v>0</v>
      </c>
      <c r="R27" s="1">
        <f>SUMIFS($Q$5:$Q27,$P$5:$P27,"Plusieurs commentaires",$C$5:$C27,C27)</f>
        <v>0</v>
      </c>
      <c r="S27" t="str">
        <f t="shared" si="1"/>
        <v/>
      </c>
      <c r="T27" t="str">
        <f t="shared" si="2"/>
        <v/>
      </c>
      <c r="U27" t="str">
        <f t="shared" si="3"/>
        <v/>
      </c>
      <c r="V27" s="238" t="str">
        <f t="shared" si="4"/>
        <v/>
      </c>
      <c r="W27" s="238">
        <f t="shared" si="5"/>
        <v>0</v>
      </c>
      <c r="X27" s="238">
        <f>SUMIFS($W$5:$W27,$V$5:$V27,"Plusieurs occurences",$H$5:$H27,H27)</f>
        <v>0</v>
      </c>
      <c r="Y27">
        <f t="shared" si="6"/>
        <v>0</v>
      </c>
      <c r="Z27" t="str">
        <f t="shared" si="7"/>
        <v/>
      </c>
      <c r="AA27" t="str">
        <f t="shared" si="8"/>
        <v/>
      </c>
      <c r="AC27" t="str">
        <f t="shared" si="9"/>
        <v xml:space="preserve">LvluOlivivr </v>
      </c>
    </row>
    <row r="28" spans="1:29" x14ac:dyDescent="0.25">
      <c r="A28" s="112">
        <v>24</v>
      </c>
      <c r="B28" s="14" t="s">
        <v>5355</v>
      </c>
      <c r="C28" s="86" t="s">
        <v>6760</v>
      </c>
      <c r="D28" s="25">
        <v>1229</v>
      </c>
      <c r="E28" s="25">
        <v>159</v>
      </c>
      <c r="F28" s="25">
        <v>21</v>
      </c>
      <c r="G28" s="133">
        <f t="shared" si="10"/>
        <v>0.13207547169811321</v>
      </c>
      <c r="H28" s="15"/>
      <c r="I28" s="16" t="s">
        <v>14</v>
      </c>
      <c r="J28" s="15">
        <v>2015</v>
      </c>
      <c r="K28" s="338" t="s">
        <v>27</v>
      </c>
      <c r="L28" s="133" t="s">
        <v>13</v>
      </c>
      <c r="M28" s="15" t="s">
        <v>15</v>
      </c>
      <c r="N28" s="93"/>
      <c r="O28" s="6"/>
      <c r="P28" s="1" t="str">
        <f>IF($C28&lt;&gt;"",IF(COUNTIF($C:C,$C28)&gt;1,"Plusieurs commentaires",""),"")</f>
        <v/>
      </c>
      <c r="Q28" s="1">
        <f t="shared" si="0"/>
        <v>0</v>
      </c>
      <c r="R28" s="1">
        <f>SUMIFS($Q$5:$Q28,$P$5:$P28,"Plusieurs commentaires",$C$5:$C28,C28)</f>
        <v>0</v>
      </c>
      <c r="S28" t="str">
        <f t="shared" si="1"/>
        <v/>
      </c>
      <c r="T28" t="str">
        <f t="shared" si="2"/>
        <v/>
      </c>
      <c r="U28" t="str">
        <f t="shared" si="3"/>
        <v/>
      </c>
      <c r="V28" s="238" t="str">
        <f t="shared" si="4"/>
        <v/>
      </c>
      <c r="W28" s="238">
        <f t="shared" si="5"/>
        <v>0</v>
      </c>
      <c r="X28" s="238">
        <f>SUMIFS($W$5:$W28,$V$5:$V28,"Plusieurs occurences",$H$5:$H28,H28)</f>
        <v>0</v>
      </c>
      <c r="Y28">
        <f t="shared" si="6"/>
        <v>0</v>
      </c>
      <c r="Z28" t="str">
        <f t="shared" si="7"/>
        <v/>
      </c>
      <c r="AA28" t="str">
        <f t="shared" si="8"/>
        <v/>
      </c>
      <c r="AC28" t="str">
        <f t="shared" si="9"/>
        <v xml:space="preserve">uvpysFuyutsukii </v>
      </c>
    </row>
    <row r="29" spans="1:29" x14ac:dyDescent="0.25">
      <c r="A29" s="112">
        <v>25</v>
      </c>
      <c r="B29" s="14" t="s">
        <v>5356</v>
      </c>
      <c r="C29" s="86" t="s">
        <v>6756</v>
      </c>
      <c r="D29" s="25">
        <v>33000</v>
      </c>
      <c r="E29" s="25">
        <v>781</v>
      </c>
      <c r="F29" s="25">
        <v>355</v>
      </c>
      <c r="G29" s="133">
        <f t="shared" si="10"/>
        <v>0.45454545454545453</v>
      </c>
      <c r="H29" s="15"/>
      <c r="I29" s="16" t="s">
        <v>14</v>
      </c>
      <c r="J29" s="15">
        <v>2011</v>
      </c>
      <c r="K29" s="133" t="s">
        <v>14</v>
      </c>
      <c r="L29" s="133" t="s">
        <v>14</v>
      </c>
      <c r="M29" s="15" t="s">
        <v>15</v>
      </c>
      <c r="N29" s="93"/>
      <c r="O29" s="6"/>
      <c r="P29" s="1" t="str">
        <f>IF($C29&lt;&gt;"",IF(COUNTIF($C:C,$C29)&gt;1,"Plusieurs commentaires",""),"")</f>
        <v/>
      </c>
      <c r="Q29" s="1">
        <f t="shared" si="0"/>
        <v>0</v>
      </c>
      <c r="R29" s="1">
        <f>SUMIFS($Q$5:$Q29,$P$5:$P29,"Plusieurs commentaires",$C$5:$C29,C29)</f>
        <v>0</v>
      </c>
      <c r="S29" t="str">
        <f t="shared" si="1"/>
        <v/>
      </c>
      <c r="T29" t="str">
        <f t="shared" si="2"/>
        <v/>
      </c>
      <c r="U29" t="str">
        <f t="shared" si="3"/>
        <v/>
      </c>
      <c r="V29" s="238" t="str">
        <f t="shared" si="4"/>
        <v/>
      </c>
      <c r="W29" s="238">
        <f t="shared" si="5"/>
        <v>0</v>
      </c>
      <c r="X29" s="238">
        <f>SUMIFS($W$5:$W29,$V$5:$V29,"Plusieurs occurences",$H$5:$H29,H29)</f>
        <v>0</v>
      </c>
      <c r="Y29">
        <f t="shared" si="6"/>
        <v>0</v>
      </c>
      <c r="Z29" t="str">
        <f t="shared" si="7"/>
        <v/>
      </c>
      <c r="AA29" t="str">
        <f t="shared" si="8"/>
        <v/>
      </c>
      <c r="AC29" t="str">
        <f t="shared" si="9"/>
        <v xml:space="preserve">Fvb_vbj </v>
      </c>
    </row>
    <row r="30" spans="1:29" x14ac:dyDescent="0.25">
      <c r="A30" s="112">
        <v>26</v>
      </c>
      <c r="B30" s="14" t="s">
        <v>5357</v>
      </c>
      <c r="C30" s="86" t="s">
        <v>6776</v>
      </c>
      <c r="D30" s="25">
        <v>3704</v>
      </c>
      <c r="E30" s="25">
        <v>418</v>
      </c>
      <c r="F30" s="25">
        <v>134</v>
      </c>
      <c r="G30" s="133">
        <f t="shared" si="10"/>
        <v>0.32057416267942584</v>
      </c>
      <c r="H30" s="15"/>
      <c r="I30" s="16" t="s">
        <v>14</v>
      </c>
      <c r="J30" s="15">
        <v>2018</v>
      </c>
      <c r="K30" s="338" t="s">
        <v>5880</v>
      </c>
      <c r="L30" s="133" t="s">
        <v>13</v>
      </c>
      <c r="M30" s="15" t="s">
        <v>40</v>
      </c>
      <c r="N30" s="93"/>
      <c r="O30" s="6"/>
      <c r="P30" s="1" t="str">
        <f>IF($C30&lt;&gt;"",IF(COUNTIF($C:C,$C30)&gt;1,"Plusieurs commentaires",""),"")</f>
        <v/>
      </c>
      <c r="Q30" s="1">
        <f t="shared" si="0"/>
        <v>0</v>
      </c>
      <c r="R30" s="1">
        <f>SUMIFS($Q$5:$Q30,$P$5:$P30,"Plusieurs commentaires",$C$5:$C30,C30)</f>
        <v>0</v>
      </c>
      <c r="S30" t="str">
        <f t="shared" si="1"/>
        <v/>
      </c>
      <c r="T30" t="str">
        <f t="shared" si="2"/>
        <v/>
      </c>
      <c r="U30" t="str">
        <f t="shared" si="3"/>
        <v/>
      </c>
      <c r="V30" s="238" t="str">
        <f t="shared" si="4"/>
        <v/>
      </c>
      <c r="W30" s="238">
        <f t="shared" si="5"/>
        <v>0</v>
      </c>
      <c r="X30" s="238">
        <f>SUMIFS($W$5:$W30,$V$5:$V30,"Plusieurs occurences",$H$5:$H30,H30)</f>
        <v>0</v>
      </c>
      <c r="Y30" t="str">
        <f t="shared" si="6"/>
        <v/>
      </c>
      <c r="Z30">
        <f t="shared" si="7"/>
        <v>0</v>
      </c>
      <c r="AA30" t="str">
        <f t="shared" si="8"/>
        <v/>
      </c>
      <c r="AC30" t="str">
        <f t="shared" si="9"/>
        <v/>
      </c>
    </row>
    <row r="31" spans="1:29" ht="24" x14ac:dyDescent="0.25">
      <c r="A31" s="112">
        <v>27</v>
      </c>
      <c r="B31" s="14" t="s">
        <v>5358</v>
      </c>
      <c r="C31" s="86" t="s">
        <v>6761</v>
      </c>
      <c r="D31" s="25">
        <v>289</v>
      </c>
      <c r="E31" s="25">
        <v>785</v>
      </c>
      <c r="F31" s="25">
        <v>23</v>
      </c>
      <c r="G31" s="133">
        <f t="shared" si="10"/>
        <v>2.9299363057324841E-2</v>
      </c>
      <c r="H31" s="15"/>
      <c r="I31" s="16" t="s">
        <v>13</v>
      </c>
      <c r="J31" s="15">
        <v>2011</v>
      </c>
      <c r="K31" s="133" t="s">
        <v>14</v>
      </c>
      <c r="L31" s="133" t="s">
        <v>13</v>
      </c>
      <c r="M31" s="15" t="s">
        <v>15</v>
      </c>
      <c r="N31" s="93"/>
      <c r="O31" s="6"/>
      <c r="P31" s="1" t="str">
        <f>IF($C31&lt;&gt;"",IF(COUNTIF($C:C,$C31)&gt;1,"Plusieurs commentaires",""),"")</f>
        <v/>
      </c>
      <c r="Q31" s="1">
        <f t="shared" si="0"/>
        <v>0</v>
      </c>
      <c r="R31" s="1">
        <f>SUMIFS($Q$5:$Q31,$P$5:$P31,"Plusieurs commentaires",$C$5:$C31,C31)</f>
        <v>0</v>
      </c>
      <c r="S31" t="str">
        <f t="shared" si="1"/>
        <v/>
      </c>
      <c r="T31" t="str">
        <f t="shared" si="2"/>
        <v/>
      </c>
      <c r="U31" t="str">
        <f t="shared" si="3"/>
        <v/>
      </c>
      <c r="V31" s="238" t="str">
        <f t="shared" si="4"/>
        <v/>
      </c>
      <c r="W31" s="238">
        <f t="shared" si="5"/>
        <v>0</v>
      </c>
      <c r="X31" s="238">
        <f>SUMIFS($W$5:$W31,$V$5:$V31,"Plusieurs occurences",$H$5:$H31,H31)</f>
        <v>0</v>
      </c>
      <c r="Y31">
        <f t="shared" si="6"/>
        <v>0</v>
      </c>
      <c r="Z31" t="str">
        <f t="shared" si="7"/>
        <v/>
      </c>
      <c r="AA31" t="str">
        <f t="shared" si="8"/>
        <v/>
      </c>
      <c r="AC31" t="str">
        <f t="shared" si="9"/>
        <v xml:space="preserve">Quvntinuhvinv </v>
      </c>
    </row>
    <row r="32" spans="1:29" ht="36" x14ac:dyDescent="0.25">
      <c r="A32" s="112">
        <v>28</v>
      </c>
      <c r="B32" s="14" t="s">
        <v>5359</v>
      </c>
      <c r="C32" s="86" t="s">
        <v>6777</v>
      </c>
      <c r="D32" s="25">
        <v>1030</v>
      </c>
      <c r="E32" s="25">
        <v>978</v>
      </c>
      <c r="F32" s="25">
        <v>4321</v>
      </c>
      <c r="G32" s="133">
        <f t="shared" si="10"/>
        <v>4.4182004089979552</v>
      </c>
      <c r="H32" s="15"/>
      <c r="I32" s="16" t="s">
        <v>14</v>
      </c>
      <c r="J32" s="15">
        <v>2008</v>
      </c>
      <c r="K32" s="338" t="s">
        <v>5881</v>
      </c>
      <c r="L32" s="133" t="s">
        <v>13</v>
      </c>
      <c r="M32" s="15" t="s">
        <v>15</v>
      </c>
      <c r="N32" s="93"/>
      <c r="O32" s="6"/>
      <c r="P32" s="1" t="str">
        <f>IF($C32&lt;&gt;"",IF(COUNTIF($C:C,$C32)&gt;1,"Plusieurs commentaires",""),"")</f>
        <v/>
      </c>
      <c r="Q32" s="1">
        <f t="shared" si="0"/>
        <v>0</v>
      </c>
      <c r="R32" s="1">
        <f>SUMIFS($Q$5:$Q32,$P$5:$P32,"Plusieurs commentaires",$C$5:$C32,C32)</f>
        <v>0</v>
      </c>
      <c r="S32" t="str">
        <f t="shared" si="1"/>
        <v/>
      </c>
      <c r="T32" t="str">
        <f t="shared" si="2"/>
        <v/>
      </c>
      <c r="U32" t="str">
        <f t="shared" si="3"/>
        <v/>
      </c>
      <c r="V32" s="238" t="str">
        <f t="shared" si="4"/>
        <v/>
      </c>
      <c r="W32" s="238">
        <f t="shared" si="5"/>
        <v>0</v>
      </c>
      <c r="X32" s="238">
        <f>SUMIFS($W$5:$W32,$V$5:$V32,"Plusieurs occurences",$H$5:$H32,H32)</f>
        <v>0</v>
      </c>
      <c r="Y32">
        <f t="shared" si="6"/>
        <v>0</v>
      </c>
      <c r="Z32" t="str">
        <f t="shared" si="7"/>
        <v/>
      </c>
      <c r="AA32" t="str">
        <f t="shared" si="8"/>
        <v/>
      </c>
      <c r="AC32" t="str">
        <f t="shared" si="9"/>
        <v xml:space="preserve">zvboxvh </v>
      </c>
    </row>
    <row r="33" spans="1:29" x14ac:dyDescent="0.25">
      <c r="A33" s="112">
        <v>29</v>
      </c>
      <c r="B33" s="14" t="s">
        <v>5360</v>
      </c>
      <c r="C33" s="86" t="s">
        <v>6757</v>
      </c>
      <c r="D33" s="25">
        <v>9456</v>
      </c>
      <c r="E33" s="25">
        <v>2246</v>
      </c>
      <c r="F33" s="25">
        <v>428</v>
      </c>
      <c r="G33" s="133">
        <f t="shared" si="10"/>
        <v>0.19056099732858414</v>
      </c>
      <c r="H33" s="15"/>
      <c r="I33" s="16" t="s">
        <v>14</v>
      </c>
      <c r="J33" s="15">
        <v>2012</v>
      </c>
      <c r="K33" s="338" t="s">
        <v>27</v>
      </c>
      <c r="L33" s="133" t="s">
        <v>13</v>
      </c>
      <c r="M33" s="15" t="s">
        <v>15</v>
      </c>
      <c r="N33" s="93"/>
      <c r="O33" s="6"/>
      <c r="P33" s="1" t="str">
        <f>IF($C33&lt;&gt;"",IF(COUNTIF($C:C,$C33)&gt;1,"Plusieurs commentaires",""),"")</f>
        <v/>
      </c>
      <c r="Q33" s="1">
        <f t="shared" si="0"/>
        <v>0</v>
      </c>
      <c r="R33" s="1">
        <f>SUMIFS($Q$5:$Q33,$P$5:$P33,"Plusieurs commentaires",$C$5:$C33,C33)</f>
        <v>0</v>
      </c>
      <c r="S33" t="str">
        <f t="shared" si="1"/>
        <v/>
      </c>
      <c r="T33" t="str">
        <f t="shared" si="2"/>
        <v/>
      </c>
      <c r="U33" t="str">
        <f t="shared" si="3"/>
        <v/>
      </c>
      <c r="V33" s="238" t="str">
        <f t="shared" si="4"/>
        <v/>
      </c>
      <c r="W33" s="238">
        <f t="shared" si="5"/>
        <v>0</v>
      </c>
      <c r="X33" s="238">
        <f>SUMIFS($W$5:$W33,$V$5:$V33,"Plusieurs occurences",$H$5:$H33,H33)</f>
        <v>0</v>
      </c>
      <c r="Y33">
        <f t="shared" si="6"/>
        <v>0</v>
      </c>
      <c r="Z33" t="str">
        <f t="shared" si="7"/>
        <v/>
      </c>
      <c r="AA33" t="str">
        <f t="shared" si="8"/>
        <v/>
      </c>
      <c r="AC33" t="str">
        <f t="shared" si="9"/>
        <v xml:space="preserve">UltrvLibPowv </v>
      </c>
    </row>
    <row r="34" spans="1:29" x14ac:dyDescent="0.25">
      <c r="A34" s="112">
        <v>30</v>
      </c>
      <c r="B34" s="114" t="s">
        <v>5361</v>
      </c>
      <c r="C34" s="115" t="s">
        <v>6758</v>
      </c>
      <c r="D34" s="116">
        <v>50200</v>
      </c>
      <c r="E34" s="116">
        <v>351</v>
      </c>
      <c r="F34" s="116">
        <v>299</v>
      </c>
      <c r="G34" s="133">
        <f t="shared" si="10"/>
        <v>0.85185185185185186</v>
      </c>
      <c r="H34" s="117"/>
      <c r="I34" s="118" t="s">
        <v>14</v>
      </c>
      <c r="J34" s="117">
        <v>2013</v>
      </c>
      <c r="K34" s="344" t="s">
        <v>27</v>
      </c>
      <c r="L34" s="117" t="s">
        <v>13</v>
      </c>
      <c r="M34" s="117" t="s">
        <v>15</v>
      </c>
      <c r="N34" s="93"/>
      <c r="O34" s="6"/>
      <c r="P34" s="1" t="str">
        <f>IF($C34&lt;&gt;"",IF(COUNTIF($C:C,$C34)&gt;1,"Plusieurs commentaires",""),"")</f>
        <v/>
      </c>
      <c r="Q34" s="1">
        <f t="shared" si="0"/>
        <v>0</v>
      </c>
      <c r="R34" s="1">
        <f>SUMIFS($Q$5:$Q34,$P$5:$P34,"Plusieurs commentaires",$C$5:$C34,C34)</f>
        <v>0</v>
      </c>
      <c r="S34" t="str">
        <f t="shared" si="1"/>
        <v/>
      </c>
      <c r="T34" t="str">
        <f t="shared" si="2"/>
        <v/>
      </c>
      <c r="U34" t="str">
        <f t="shared" si="3"/>
        <v/>
      </c>
      <c r="V34" s="238" t="str">
        <f t="shared" si="4"/>
        <v/>
      </c>
      <c r="W34" s="238">
        <f t="shared" si="5"/>
        <v>0</v>
      </c>
      <c r="X34" s="238">
        <f>SUMIFS($W$5:$W34,$V$5:$V34,"Plusieurs occurences",$H$5:$H34,H34)</f>
        <v>0</v>
      </c>
      <c r="Y34">
        <f t="shared" si="6"/>
        <v>0</v>
      </c>
      <c r="Z34" t="str">
        <f t="shared" si="7"/>
        <v/>
      </c>
      <c r="AA34" t="str">
        <f t="shared" si="8"/>
        <v/>
      </c>
      <c r="AC34" t="str">
        <f t="shared" si="9"/>
        <v xml:space="preserve">_SlyThvSly_ </v>
      </c>
    </row>
    <row r="35" spans="1:29" x14ac:dyDescent="0.25">
      <c r="A35" s="94"/>
      <c r="B35" s="106"/>
      <c r="C35" s="119"/>
      <c r="D35" s="24"/>
      <c r="E35" s="24"/>
      <c r="F35" s="24"/>
      <c r="G35" s="24"/>
      <c r="H35" s="24"/>
      <c r="I35" s="120"/>
      <c r="J35" s="24"/>
      <c r="K35" s="24"/>
      <c r="L35" s="24"/>
      <c r="M35" s="24"/>
      <c r="N35" s="93"/>
      <c r="O35" s="94"/>
      <c r="P35" s="1" t="str">
        <f>IF($C35&lt;&gt;"",IF(COUNTIF($C:C,$C35)&gt;1,"Plusieurs commentaires",""),"")</f>
        <v/>
      </c>
      <c r="Q35" s="1">
        <f t="shared" si="0"/>
        <v>0</v>
      </c>
      <c r="R35" s="1">
        <f>SUMIFS($Q$5:$Q35,$P$5:$P35,"Plusieurs commentaires",$C$5:$C35,C35)</f>
        <v>0</v>
      </c>
      <c r="S35" t="str">
        <f t="shared" si="1"/>
        <v/>
      </c>
      <c r="T35" t="str">
        <f t="shared" si="2"/>
        <v/>
      </c>
      <c r="U35" t="str">
        <f t="shared" si="3"/>
        <v/>
      </c>
      <c r="V35" s="238" t="str">
        <f t="shared" si="4"/>
        <v/>
      </c>
      <c r="W35" s="238">
        <f t="shared" si="5"/>
        <v>0</v>
      </c>
      <c r="X35" s="238">
        <f>SUMIFS($W$5:$W35,$V$5:$V35,"Plusieurs occurences",$H$5:$H35,H35)</f>
        <v>0</v>
      </c>
      <c r="Y35" t="str">
        <f t="shared" si="6"/>
        <v/>
      </c>
      <c r="Z35" t="str">
        <f t="shared" si="7"/>
        <v/>
      </c>
      <c r="AA35" t="str">
        <f t="shared" si="8"/>
        <v/>
      </c>
      <c r="AC35" t="str">
        <f t="shared" si="9"/>
        <v/>
      </c>
    </row>
    <row r="36" spans="1:29" x14ac:dyDescent="0.25">
      <c r="A36" s="94"/>
      <c r="B36" s="106"/>
      <c r="C36" s="119"/>
      <c r="D36" s="24"/>
      <c r="E36" s="24"/>
      <c r="F36" s="24"/>
      <c r="G36" s="24"/>
      <c r="H36" s="24"/>
      <c r="I36" s="120"/>
      <c r="J36" s="24"/>
      <c r="K36" s="24"/>
      <c r="L36" s="24"/>
      <c r="M36" s="24"/>
      <c r="N36" s="93"/>
      <c r="O36" s="94"/>
      <c r="P36" s="1" t="str">
        <f>IF($C36&lt;&gt;"",IF(COUNTIF($C:C,$C36)&gt;1,"Plusieurs commentaires",""),"")</f>
        <v/>
      </c>
      <c r="Q36" s="1">
        <f t="shared" si="0"/>
        <v>0</v>
      </c>
      <c r="R36" s="1">
        <f>SUMIFS($Q$5:$Q36,$P$5:$P36,"Plusieurs commentaires",$C$5:$C36,C36)</f>
        <v>0</v>
      </c>
      <c r="S36" t="str">
        <f t="shared" si="1"/>
        <v/>
      </c>
      <c r="T36" t="str">
        <f t="shared" si="2"/>
        <v/>
      </c>
      <c r="U36" t="str">
        <f t="shared" si="3"/>
        <v/>
      </c>
      <c r="V36" s="238" t="str">
        <f t="shared" si="4"/>
        <v/>
      </c>
      <c r="W36" s="238">
        <f t="shared" si="5"/>
        <v>0</v>
      </c>
      <c r="X36" s="238">
        <f>SUMIFS($W$5:$W36,$V$5:$V36,"Plusieurs occurences",$H$5:$H36,H36)</f>
        <v>0</v>
      </c>
      <c r="Y36" t="str">
        <f t="shared" si="6"/>
        <v/>
      </c>
      <c r="Z36" t="str">
        <f t="shared" si="7"/>
        <v/>
      </c>
      <c r="AA36" t="str">
        <f t="shared" si="8"/>
        <v/>
      </c>
      <c r="AC36" t="str">
        <f t="shared" si="9"/>
        <v/>
      </c>
    </row>
    <row r="37" spans="1:29" x14ac:dyDescent="0.25">
      <c r="A37" s="94"/>
      <c r="B37" s="106"/>
      <c r="C37" s="119"/>
      <c r="D37" s="24"/>
      <c r="E37" s="24"/>
      <c r="F37" s="24"/>
      <c r="G37" s="24"/>
      <c r="H37" s="24"/>
      <c r="I37" s="120"/>
      <c r="J37" s="24"/>
      <c r="K37" s="24"/>
      <c r="L37" s="24"/>
      <c r="M37" s="24"/>
      <c r="N37" s="93"/>
      <c r="O37" s="94"/>
      <c r="P37" s="1" t="str">
        <f>IF($C37&lt;&gt;"",IF(COUNTIF($C:C,$C37)&gt;1,"Plusieurs commentaires",""),"")</f>
        <v/>
      </c>
      <c r="Q37" s="1">
        <f t="shared" si="0"/>
        <v>0</v>
      </c>
      <c r="R37" s="1">
        <f>SUMIFS($Q$5:$Q37,$P$5:$P37,"Plusieurs commentaires",$C$5:$C37,C37)</f>
        <v>0</v>
      </c>
      <c r="S37" t="str">
        <f t="shared" si="1"/>
        <v/>
      </c>
      <c r="T37" t="str">
        <f t="shared" si="2"/>
        <v/>
      </c>
      <c r="U37" t="str">
        <f t="shared" si="3"/>
        <v/>
      </c>
      <c r="V37" s="238" t="str">
        <f t="shared" si="4"/>
        <v/>
      </c>
      <c r="W37" s="238">
        <f t="shared" si="5"/>
        <v>0</v>
      </c>
      <c r="X37" s="238">
        <f>SUMIFS($W$5:$W37,$V$5:$V37,"Plusieurs occurences",$H$5:$H37,H37)</f>
        <v>0</v>
      </c>
      <c r="Y37" t="str">
        <f t="shared" si="6"/>
        <v/>
      </c>
      <c r="Z37" t="str">
        <f t="shared" si="7"/>
        <v/>
      </c>
      <c r="AA37" t="str">
        <f t="shared" si="8"/>
        <v/>
      </c>
      <c r="AC37" t="str">
        <f t="shared" si="9"/>
        <v/>
      </c>
    </row>
    <row r="38" spans="1:29" x14ac:dyDescent="0.25">
      <c r="A38" s="94"/>
      <c r="B38" s="106"/>
      <c r="C38" s="119"/>
      <c r="D38" s="24"/>
      <c r="E38" s="24"/>
      <c r="F38" s="24"/>
      <c r="G38" s="24"/>
      <c r="H38" s="24"/>
      <c r="I38" s="120"/>
      <c r="J38" s="24"/>
      <c r="K38" s="24"/>
      <c r="L38" s="24"/>
      <c r="M38" s="24"/>
      <c r="N38" s="93"/>
      <c r="O38" s="94"/>
      <c r="P38" s="1" t="str">
        <f>IF($C38&lt;&gt;"",IF(COUNTIF($C:C,$C38)&gt;1,"Plusieurs commentaires",""),"")</f>
        <v/>
      </c>
      <c r="Q38" s="1">
        <f t="shared" si="0"/>
        <v>0</v>
      </c>
      <c r="R38" s="1">
        <f>SUMIFS($Q$5:$Q38,$P$5:$P38,"Plusieurs commentaires",$C$5:$C38,C38)</f>
        <v>0</v>
      </c>
      <c r="S38" t="str">
        <f t="shared" si="1"/>
        <v/>
      </c>
      <c r="T38" t="str">
        <f t="shared" si="2"/>
        <v/>
      </c>
      <c r="U38" t="str">
        <f t="shared" si="3"/>
        <v/>
      </c>
      <c r="V38" s="238" t="str">
        <f t="shared" si="4"/>
        <v/>
      </c>
      <c r="W38" s="238">
        <f t="shared" si="5"/>
        <v>0</v>
      </c>
      <c r="X38" s="238">
        <f>SUMIFS($W$5:$W38,$V$5:$V38,"Plusieurs occurences",$H$5:$H38,H38)</f>
        <v>0</v>
      </c>
      <c r="Y38" t="str">
        <f t="shared" si="6"/>
        <v/>
      </c>
      <c r="Z38" t="str">
        <f t="shared" si="7"/>
        <v/>
      </c>
      <c r="AA38" t="str">
        <f t="shared" si="8"/>
        <v/>
      </c>
      <c r="AC38" t="str">
        <f t="shared" si="9"/>
        <v/>
      </c>
    </row>
    <row r="39" spans="1:29" x14ac:dyDescent="0.25">
      <c r="A39" s="94"/>
      <c r="B39" s="106"/>
      <c r="C39" s="119"/>
      <c r="D39" s="24"/>
      <c r="E39" s="24"/>
      <c r="F39" s="24"/>
      <c r="G39" s="24"/>
      <c r="H39" s="24"/>
      <c r="I39" s="120"/>
      <c r="J39" s="24"/>
      <c r="K39" s="24"/>
      <c r="L39" s="24"/>
      <c r="M39" s="24"/>
      <c r="N39" s="93"/>
      <c r="O39" s="94"/>
      <c r="P39" s="1" t="str">
        <f>IF($C39&lt;&gt;"",IF(COUNTIF($C:C,$C39)&gt;1,"Plusieurs commentaires",""),"")</f>
        <v/>
      </c>
      <c r="Q39" s="1">
        <f t="shared" si="0"/>
        <v>0</v>
      </c>
      <c r="R39" s="1">
        <f>SUMIFS($Q$5:$Q39,$P$5:$P39,"Plusieurs commentaires",$C$5:$C39,C39)</f>
        <v>0</v>
      </c>
      <c r="S39" t="str">
        <f t="shared" si="1"/>
        <v/>
      </c>
      <c r="T39" t="str">
        <f t="shared" si="2"/>
        <v/>
      </c>
      <c r="U39" t="str">
        <f t="shared" si="3"/>
        <v/>
      </c>
      <c r="V39" s="238" t="str">
        <f t="shared" si="4"/>
        <v/>
      </c>
      <c r="W39" s="238">
        <f t="shared" si="5"/>
        <v>0</v>
      </c>
      <c r="X39" s="238">
        <f>SUMIFS($W$5:$W39,$V$5:$V39,"Plusieurs occurences",$H$5:$H39,H39)</f>
        <v>0</v>
      </c>
      <c r="Y39" t="str">
        <f t="shared" si="6"/>
        <v/>
      </c>
      <c r="Z39" t="str">
        <f t="shared" si="7"/>
        <v/>
      </c>
      <c r="AA39" t="str">
        <f t="shared" si="8"/>
        <v/>
      </c>
      <c r="AC39" t="str">
        <f t="shared" si="9"/>
        <v/>
      </c>
    </row>
    <row r="40" spans="1:29" x14ac:dyDescent="0.25">
      <c r="A40" s="94"/>
      <c r="B40" s="106"/>
      <c r="C40" s="119"/>
      <c r="D40" s="24"/>
      <c r="E40" s="24"/>
      <c r="F40" s="24"/>
      <c r="G40" s="24"/>
      <c r="H40" s="24"/>
      <c r="I40" s="120"/>
      <c r="J40" s="24"/>
      <c r="K40" s="24"/>
      <c r="L40" s="24"/>
      <c r="M40" s="24"/>
      <c r="N40" s="93"/>
      <c r="O40" s="94"/>
      <c r="P40" s="1" t="str">
        <f>IF($C40&lt;&gt;"",IF(COUNTIF($C:C,$C40)&gt;1,"Plusieurs commentaires",""),"")</f>
        <v/>
      </c>
      <c r="Q40" s="1">
        <f t="shared" si="0"/>
        <v>0</v>
      </c>
      <c r="R40" s="1">
        <f>SUMIFS($Q$5:$Q40,$P$5:$P40,"Plusieurs commentaires",$C$5:$C40,C40)</f>
        <v>0</v>
      </c>
      <c r="S40" t="str">
        <f t="shared" si="1"/>
        <v/>
      </c>
      <c r="T40" t="str">
        <f t="shared" si="2"/>
        <v/>
      </c>
      <c r="U40" t="str">
        <f t="shared" si="3"/>
        <v/>
      </c>
      <c r="V40" s="238" t="str">
        <f t="shared" si="4"/>
        <v/>
      </c>
      <c r="W40" s="238">
        <f t="shared" si="5"/>
        <v>0</v>
      </c>
      <c r="X40" s="238">
        <f>SUMIFS($W$5:$W40,$V$5:$V40,"Plusieurs occurences",$H$5:$H40,H40)</f>
        <v>0</v>
      </c>
      <c r="Y40" t="str">
        <f t="shared" si="6"/>
        <v/>
      </c>
      <c r="Z40" t="str">
        <f t="shared" si="7"/>
        <v/>
      </c>
      <c r="AA40" t="str">
        <f t="shared" si="8"/>
        <v/>
      </c>
      <c r="AC40" t="str">
        <f t="shared" si="9"/>
        <v/>
      </c>
    </row>
    <row r="41" spans="1:29" x14ac:dyDescent="0.25">
      <c r="A41" s="94"/>
      <c r="B41" s="106"/>
      <c r="C41" s="119"/>
      <c r="D41" s="24"/>
      <c r="E41" s="24"/>
      <c r="F41" s="24"/>
      <c r="G41" s="24"/>
      <c r="H41" s="24"/>
      <c r="I41" s="120"/>
      <c r="J41" s="24"/>
      <c r="K41" s="24"/>
      <c r="L41" s="24"/>
      <c r="M41" s="24"/>
      <c r="N41" s="93"/>
      <c r="O41" s="94"/>
      <c r="P41" s="1" t="str">
        <f>IF($C41&lt;&gt;"",IF(COUNTIF($C:C,$C41)&gt;1,"Plusieurs commentaires",""),"")</f>
        <v/>
      </c>
      <c r="Q41" s="1">
        <f t="shared" si="0"/>
        <v>0</v>
      </c>
      <c r="R41" s="1">
        <f>SUMIFS($Q$5:$Q41,$P$5:$P41,"Plusieurs commentaires",$C$5:$C41,C41)</f>
        <v>0</v>
      </c>
      <c r="S41" t="str">
        <f t="shared" si="1"/>
        <v/>
      </c>
      <c r="T41" t="str">
        <f t="shared" si="2"/>
        <v/>
      </c>
      <c r="U41" t="str">
        <f t="shared" si="3"/>
        <v/>
      </c>
      <c r="V41" s="238" t="str">
        <f t="shared" si="4"/>
        <v/>
      </c>
      <c r="W41" s="238">
        <f t="shared" si="5"/>
        <v>0</v>
      </c>
      <c r="X41" s="238">
        <f>SUMIFS($W$5:$W41,$V$5:$V41,"Plusieurs occurences",$H$5:$H41,H41)</f>
        <v>0</v>
      </c>
      <c r="Y41" t="str">
        <f t="shared" si="6"/>
        <v/>
      </c>
      <c r="Z41" t="str">
        <f t="shared" si="7"/>
        <v/>
      </c>
      <c r="AA41" t="str">
        <f t="shared" si="8"/>
        <v/>
      </c>
      <c r="AC41" t="str">
        <f t="shared" si="9"/>
        <v/>
      </c>
    </row>
    <row r="42" spans="1:29" x14ac:dyDescent="0.25">
      <c r="A42" s="94"/>
      <c r="B42" s="106"/>
      <c r="C42" s="119"/>
      <c r="D42" s="24"/>
      <c r="E42" s="24"/>
      <c r="F42" s="24"/>
      <c r="G42" s="24"/>
      <c r="H42" s="24"/>
      <c r="I42" s="120"/>
      <c r="J42" s="24"/>
      <c r="K42" s="24"/>
      <c r="L42" s="24"/>
      <c r="M42" s="24"/>
      <c r="N42" s="93"/>
      <c r="O42" s="94"/>
      <c r="P42" s="1" t="str">
        <f>IF($C42&lt;&gt;"",IF(COUNTIF($C:C,$C42)&gt;1,"Plusieurs commentaires",""),"")</f>
        <v/>
      </c>
      <c r="Q42" s="1">
        <f t="shared" si="0"/>
        <v>0</v>
      </c>
      <c r="R42" s="1">
        <f>SUMIFS($Q$5:$Q42,$P$5:$P42,"Plusieurs commentaires",$C$5:$C42,C42)</f>
        <v>0</v>
      </c>
      <c r="S42" t="str">
        <f t="shared" si="1"/>
        <v/>
      </c>
      <c r="T42" t="str">
        <f t="shared" si="2"/>
        <v/>
      </c>
      <c r="U42" t="str">
        <f t="shared" si="3"/>
        <v/>
      </c>
      <c r="V42" s="238" t="str">
        <f t="shared" si="4"/>
        <v/>
      </c>
      <c r="W42" s="238">
        <f t="shared" si="5"/>
        <v>0</v>
      </c>
      <c r="X42" s="238">
        <f>SUMIFS($W$5:$W42,$V$5:$V42,"Plusieurs occurences",$H$5:$H42,H42)</f>
        <v>0</v>
      </c>
      <c r="Y42" t="str">
        <f t="shared" si="6"/>
        <v/>
      </c>
      <c r="Z42" t="str">
        <f t="shared" si="7"/>
        <v/>
      </c>
      <c r="AA42" t="str">
        <f t="shared" si="8"/>
        <v/>
      </c>
      <c r="AC42" t="str">
        <f t="shared" si="9"/>
        <v/>
      </c>
    </row>
    <row r="43" spans="1:29" x14ac:dyDescent="0.25">
      <c r="A43" s="94"/>
      <c r="B43" s="106"/>
      <c r="C43" s="119"/>
      <c r="D43" s="24"/>
      <c r="E43" s="24"/>
      <c r="F43" s="24"/>
      <c r="G43" s="24"/>
      <c r="H43" s="24"/>
      <c r="I43" s="120"/>
      <c r="J43" s="24"/>
      <c r="K43" s="24"/>
      <c r="L43" s="24"/>
      <c r="M43" s="24"/>
      <c r="N43" s="93"/>
      <c r="O43" s="94"/>
      <c r="P43" s="1" t="str">
        <f>IF($C43&lt;&gt;"",IF(COUNTIF($C:C,$C43)&gt;1,"Plusieurs commentaires",""),"")</f>
        <v/>
      </c>
      <c r="Q43" s="1">
        <f t="shared" si="0"/>
        <v>0</v>
      </c>
      <c r="R43" s="1">
        <f>SUMIFS($Q$5:$Q43,$P$5:$P43,"Plusieurs commentaires",$C$5:$C43,C43)</f>
        <v>0</v>
      </c>
      <c r="S43" t="str">
        <f t="shared" si="1"/>
        <v/>
      </c>
      <c r="T43" t="str">
        <f t="shared" si="2"/>
        <v/>
      </c>
      <c r="U43" t="str">
        <f t="shared" si="3"/>
        <v/>
      </c>
      <c r="V43" s="238" t="str">
        <f t="shared" si="4"/>
        <v/>
      </c>
      <c r="W43" s="238">
        <f t="shared" si="5"/>
        <v>0</v>
      </c>
      <c r="X43" s="238">
        <f>SUMIFS($W$5:$W43,$V$5:$V43,"Plusieurs occurences",$H$5:$H43,H43)</f>
        <v>0</v>
      </c>
      <c r="Y43" t="str">
        <f t="shared" si="6"/>
        <v/>
      </c>
      <c r="Z43" t="str">
        <f t="shared" si="7"/>
        <v/>
      </c>
      <c r="AA43" t="str">
        <f t="shared" si="8"/>
        <v/>
      </c>
      <c r="AC43" t="str">
        <f t="shared" si="9"/>
        <v/>
      </c>
    </row>
    <row r="44" spans="1:29" x14ac:dyDescent="0.25">
      <c r="A44" s="94"/>
      <c r="B44" s="106"/>
      <c r="C44" s="119"/>
      <c r="D44" s="24"/>
      <c r="E44" s="24"/>
      <c r="F44" s="24"/>
      <c r="G44" s="24"/>
      <c r="H44" s="24"/>
      <c r="I44" s="120"/>
      <c r="J44" s="24"/>
      <c r="K44" s="24"/>
      <c r="L44" s="24"/>
      <c r="M44" s="24"/>
      <c r="N44" s="93"/>
      <c r="O44" s="94"/>
      <c r="P44" s="1" t="str">
        <f>IF($C44&lt;&gt;"",IF(COUNTIF($C:C,$C44)&gt;1,"Plusieurs commentaires",""),"")</f>
        <v/>
      </c>
      <c r="Q44" s="1">
        <f t="shared" si="0"/>
        <v>0</v>
      </c>
      <c r="R44" s="1">
        <f>SUMIFS($Q$5:$Q44,$P$5:$P44,"Plusieurs commentaires",$C$5:$C44,C44)</f>
        <v>0</v>
      </c>
      <c r="S44" t="str">
        <f t="shared" si="1"/>
        <v/>
      </c>
      <c r="T44" t="str">
        <f t="shared" si="2"/>
        <v/>
      </c>
      <c r="U44" t="str">
        <f t="shared" si="3"/>
        <v/>
      </c>
      <c r="V44" s="238" t="str">
        <f t="shared" si="4"/>
        <v/>
      </c>
      <c r="W44" s="238">
        <f t="shared" si="5"/>
        <v>0</v>
      </c>
      <c r="X44" s="238">
        <f>SUMIFS($W$5:$W44,$V$5:$V44,"Plusieurs occurences",$H$5:$H44,H44)</f>
        <v>0</v>
      </c>
      <c r="Y44" t="str">
        <f t="shared" si="6"/>
        <v/>
      </c>
      <c r="Z44" t="str">
        <f t="shared" si="7"/>
        <v/>
      </c>
      <c r="AA44" t="str">
        <f t="shared" si="8"/>
        <v/>
      </c>
      <c r="AC44" t="str">
        <f t="shared" si="9"/>
        <v/>
      </c>
    </row>
    <row r="45" spans="1:29" x14ac:dyDescent="0.25">
      <c r="A45" s="94"/>
      <c r="B45" s="106"/>
      <c r="C45" s="119"/>
      <c r="D45" s="24"/>
      <c r="E45" s="24"/>
      <c r="F45" s="24"/>
      <c r="G45" s="24"/>
      <c r="H45" s="24"/>
      <c r="I45" s="120"/>
      <c r="J45" s="24"/>
      <c r="K45" s="24"/>
      <c r="L45" s="24"/>
      <c r="M45" s="24"/>
      <c r="N45" s="93"/>
      <c r="O45" s="94"/>
      <c r="P45" s="1" t="str">
        <f>IF($C45&lt;&gt;"",IF(COUNTIF($C:C,$C45)&gt;1,"Plusieurs commentaires",""),"")</f>
        <v/>
      </c>
      <c r="Q45" s="1">
        <f t="shared" si="0"/>
        <v>0</v>
      </c>
      <c r="R45" s="1">
        <f>SUMIFS($Q$5:$Q45,$P$5:$P45,"Plusieurs commentaires",$C$5:$C45,C45)</f>
        <v>0</v>
      </c>
      <c r="S45" t="str">
        <f t="shared" si="1"/>
        <v/>
      </c>
      <c r="T45" t="str">
        <f t="shared" si="2"/>
        <v/>
      </c>
      <c r="U45" t="str">
        <f t="shared" si="3"/>
        <v/>
      </c>
      <c r="V45" s="238" t="str">
        <f t="shared" si="4"/>
        <v/>
      </c>
      <c r="W45" s="238">
        <f t="shared" si="5"/>
        <v>0</v>
      </c>
      <c r="X45" s="238">
        <f>SUMIFS($W$5:$W45,$V$5:$V45,"Plusieurs occurences",$H$5:$H45,H45)</f>
        <v>0</v>
      </c>
      <c r="Y45" t="str">
        <f t="shared" si="6"/>
        <v/>
      </c>
      <c r="Z45" t="str">
        <f t="shared" si="7"/>
        <v/>
      </c>
      <c r="AA45" t="str">
        <f t="shared" si="8"/>
        <v/>
      </c>
      <c r="AC45" t="str">
        <f t="shared" si="9"/>
        <v/>
      </c>
    </row>
    <row r="46" spans="1:29" x14ac:dyDescent="0.25">
      <c r="A46" s="94"/>
      <c r="B46" s="106"/>
      <c r="C46" s="119"/>
      <c r="D46" s="24"/>
      <c r="E46" s="24"/>
      <c r="F46" s="24"/>
      <c r="G46" s="24"/>
      <c r="H46" s="24"/>
      <c r="I46" s="120"/>
      <c r="J46" s="24"/>
      <c r="K46" s="24"/>
      <c r="L46" s="24"/>
      <c r="M46" s="24"/>
      <c r="N46" s="93"/>
      <c r="O46" s="94"/>
      <c r="P46" s="1" t="str">
        <f>IF($C46&lt;&gt;"",IF(COUNTIF($C:C,$C46)&gt;1,"Plusieurs commentaires",""),"")</f>
        <v/>
      </c>
      <c r="Q46" s="1">
        <f t="shared" si="0"/>
        <v>0</v>
      </c>
      <c r="R46" s="1">
        <f>SUMIFS($Q$5:$Q46,$P$5:$P46,"Plusieurs commentaires",$C$5:$C46,C46)</f>
        <v>0</v>
      </c>
      <c r="S46" t="str">
        <f t="shared" si="1"/>
        <v/>
      </c>
      <c r="T46" t="str">
        <f t="shared" si="2"/>
        <v/>
      </c>
      <c r="U46" t="str">
        <f t="shared" si="3"/>
        <v/>
      </c>
      <c r="V46" s="238" t="str">
        <f t="shared" si="4"/>
        <v/>
      </c>
      <c r="W46" s="238">
        <f t="shared" si="5"/>
        <v>0</v>
      </c>
      <c r="X46" s="238">
        <f>SUMIFS($W$5:$W46,$V$5:$V46,"Plusieurs occurences",$H$5:$H46,H46)</f>
        <v>0</v>
      </c>
      <c r="Y46" t="str">
        <f t="shared" si="6"/>
        <v/>
      </c>
      <c r="Z46" t="str">
        <f t="shared" si="7"/>
        <v/>
      </c>
      <c r="AA46" t="str">
        <f t="shared" si="8"/>
        <v/>
      </c>
      <c r="AC46" t="str">
        <f t="shared" si="9"/>
        <v/>
      </c>
    </row>
    <row r="47" spans="1:29" x14ac:dyDescent="0.25">
      <c r="A47" s="94"/>
      <c r="B47" s="106"/>
      <c r="C47" s="119"/>
      <c r="D47" s="24"/>
      <c r="E47" s="24"/>
      <c r="F47" s="24"/>
      <c r="G47" s="24"/>
      <c r="H47" s="24"/>
      <c r="I47" s="120"/>
      <c r="J47" s="24"/>
      <c r="K47" s="24"/>
      <c r="L47" s="24"/>
      <c r="M47" s="24"/>
      <c r="N47" s="93"/>
      <c r="O47" s="94"/>
      <c r="P47" s="1" t="str">
        <f>IF($C47&lt;&gt;"",IF(COUNTIF($C:C,$C47)&gt;1,"Plusieurs commentaires",""),"")</f>
        <v/>
      </c>
      <c r="Q47" s="1">
        <f t="shared" si="0"/>
        <v>0</v>
      </c>
      <c r="R47" s="1">
        <f>SUMIFS($Q$5:$Q47,$P$5:$P47,"Plusieurs commentaires",$C$5:$C47,C47)</f>
        <v>0</v>
      </c>
      <c r="S47" t="str">
        <f t="shared" si="1"/>
        <v/>
      </c>
      <c r="T47" t="str">
        <f t="shared" si="2"/>
        <v/>
      </c>
      <c r="U47" t="str">
        <f t="shared" si="3"/>
        <v/>
      </c>
      <c r="V47" s="238" t="str">
        <f t="shared" si="4"/>
        <v/>
      </c>
      <c r="W47" s="238">
        <f t="shared" si="5"/>
        <v>0</v>
      </c>
      <c r="X47" s="238">
        <f>SUMIFS($W$5:$W47,$V$5:$V47,"Plusieurs occurences",$H$5:$H47,H47)</f>
        <v>0</v>
      </c>
      <c r="Y47" t="str">
        <f t="shared" si="6"/>
        <v/>
      </c>
      <c r="Z47" t="str">
        <f t="shared" si="7"/>
        <v/>
      </c>
      <c r="AA47" t="str">
        <f t="shared" si="8"/>
        <v/>
      </c>
      <c r="AC47" t="str">
        <f t="shared" si="9"/>
        <v/>
      </c>
    </row>
    <row r="48" spans="1:29" x14ac:dyDescent="0.25">
      <c r="A48" s="94"/>
      <c r="B48" s="106"/>
      <c r="C48" s="119"/>
      <c r="D48" s="24"/>
      <c r="E48" s="24"/>
      <c r="F48" s="24"/>
      <c r="G48" s="24"/>
      <c r="H48" s="24"/>
      <c r="I48" s="120"/>
      <c r="J48" s="24"/>
      <c r="K48" s="24"/>
      <c r="L48" s="24"/>
      <c r="M48" s="24"/>
      <c r="N48" s="93"/>
      <c r="O48" s="94"/>
      <c r="P48" s="1" t="str">
        <f>IF($C48&lt;&gt;"",IF(COUNTIF($C:C,$C48)&gt;1,"Plusieurs commentaires",""),"")</f>
        <v/>
      </c>
      <c r="Q48" s="1">
        <f t="shared" si="0"/>
        <v>0</v>
      </c>
      <c r="R48" s="1">
        <f>SUMIFS($Q$5:$Q48,$P$5:$P48,"Plusieurs commentaires",$C$5:$C48,C48)</f>
        <v>0</v>
      </c>
      <c r="S48" t="str">
        <f t="shared" si="1"/>
        <v/>
      </c>
      <c r="T48" t="str">
        <f t="shared" si="2"/>
        <v/>
      </c>
      <c r="U48" t="str">
        <f t="shared" si="3"/>
        <v/>
      </c>
      <c r="V48" s="238" t="str">
        <f t="shared" si="4"/>
        <v/>
      </c>
      <c r="W48" s="238">
        <f t="shared" si="5"/>
        <v>0</v>
      </c>
      <c r="X48" s="238">
        <f>SUMIFS($W$5:$W48,$V$5:$V48,"Plusieurs occurences",$H$5:$H48,H48)</f>
        <v>0</v>
      </c>
      <c r="Y48" t="str">
        <f t="shared" si="6"/>
        <v/>
      </c>
      <c r="Z48" t="str">
        <f t="shared" si="7"/>
        <v/>
      </c>
      <c r="AA48" t="str">
        <f t="shared" si="8"/>
        <v/>
      </c>
      <c r="AC48" t="str">
        <f t="shared" si="9"/>
        <v/>
      </c>
    </row>
    <row r="49" spans="1:29" x14ac:dyDescent="0.25">
      <c r="A49" s="94"/>
      <c r="B49" s="106"/>
      <c r="C49" s="119"/>
      <c r="D49" s="24"/>
      <c r="E49" s="24"/>
      <c r="F49" s="24"/>
      <c r="G49" s="24"/>
      <c r="H49" s="24"/>
      <c r="I49" s="120"/>
      <c r="J49" s="24"/>
      <c r="K49" s="24"/>
      <c r="L49" s="24"/>
      <c r="M49" s="24"/>
      <c r="N49" s="93"/>
      <c r="O49" s="94"/>
      <c r="P49" s="1" t="str">
        <f>IF($C49&lt;&gt;"",IF(COUNTIF($C:C,$C49)&gt;1,"Plusieurs commentaires",""),"")</f>
        <v/>
      </c>
      <c r="Q49" s="1">
        <f t="shared" si="0"/>
        <v>0</v>
      </c>
      <c r="R49" s="1">
        <f>SUMIFS($Q$5:$Q49,$P$5:$P49,"Plusieurs commentaires",$C$5:$C49,C49)</f>
        <v>0</v>
      </c>
      <c r="S49" t="str">
        <f t="shared" si="1"/>
        <v/>
      </c>
      <c r="T49" t="str">
        <f t="shared" si="2"/>
        <v/>
      </c>
      <c r="U49" t="str">
        <f t="shared" si="3"/>
        <v/>
      </c>
      <c r="V49" s="238" t="str">
        <f t="shared" si="4"/>
        <v/>
      </c>
      <c r="W49" s="238">
        <f t="shared" si="5"/>
        <v>0</v>
      </c>
      <c r="X49" s="238">
        <f>SUMIFS($W$5:$W49,$V$5:$V49,"Plusieurs occurences",$H$5:$H49,H49)</f>
        <v>0</v>
      </c>
      <c r="Y49" t="str">
        <f t="shared" si="6"/>
        <v/>
      </c>
      <c r="Z49" t="str">
        <f t="shared" si="7"/>
        <v/>
      </c>
      <c r="AA49" t="str">
        <f t="shared" si="8"/>
        <v/>
      </c>
      <c r="AC49" t="str">
        <f t="shared" si="9"/>
        <v/>
      </c>
    </row>
    <row r="50" spans="1:29" x14ac:dyDescent="0.25">
      <c r="A50" s="94"/>
      <c r="B50" s="106"/>
      <c r="C50" s="119"/>
      <c r="D50" s="24"/>
      <c r="E50" s="24"/>
      <c r="F50" s="24"/>
      <c r="G50" s="24"/>
      <c r="H50" s="24"/>
      <c r="I50" s="120"/>
      <c r="J50" s="24"/>
      <c r="K50" s="24"/>
      <c r="L50" s="24"/>
      <c r="M50" s="24"/>
      <c r="N50" s="93"/>
      <c r="O50" s="94"/>
      <c r="P50" s="1" t="str">
        <f>IF($C50&lt;&gt;"",IF(COUNTIF($C:C,$C50)&gt;1,"Plusieurs commentaires",""),"")</f>
        <v/>
      </c>
      <c r="Q50" s="1">
        <f t="shared" si="0"/>
        <v>0</v>
      </c>
      <c r="R50" s="1">
        <f>SUMIFS($Q$5:$Q50,$P$5:$P50,"Plusieurs commentaires",$C$5:$C50,C50)</f>
        <v>0</v>
      </c>
      <c r="S50" t="str">
        <f t="shared" si="1"/>
        <v/>
      </c>
      <c r="T50" t="str">
        <f t="shared" si="2"/>
        <v/>
      </c>
      <c r="U50" t="str">
        <f t="shared" si="3"/>
        <v/>
      </c>
      <c r="V50" s="238" t="str">
        <f t="shared" si="4"/>
        <v/>
      </c>
      <c r="W50" s="238">
        <f t="shared" si="5"/>
        <v>0</v>
      </c>
      <c r="X50" s="238">
        <f>SUMIFS($W$5:$W50,$V$5:$V50,"Plusieurs occurences",$H$5:$H50,H50)</f>
        <v>0</v>
      </c>
      <c r="Y50" t="str">
        <f t="shared" si="6"/>
        <v/>
      </c>
      <c r="Z50" t="str">
        <f t="shared" si="7"/>
        <v/>
      </c>
      <c r="AA50" t="str">
        <f t="shared" si="8"/>
        <v/>
      </c>
      <c r="AC50" t="str">
        <f t="shared" si="9"/>
        <v/>
      </c>
    </row>
    <row r="51" spans="1:29" x14ac:dyDescent="0.25">
      <c r="A51" s="94"/>
      <c r="B51" s="106"/>
      <c r="C51" s="119"/>
      <c r="D51" s="24"/>
      <c r="E51" s="24"/>
      <c r="F51" s="24"/>
      <c r="G51" s="24"/>
      <c r="H51" s="24"/>
      <c r="I51" s="120"/>
      <c r="J51" s="24"/>
      <c r="K51" s="24"/>
      <c r="L51" s="24"/>
      <c r="M51" s="24"/>
      <c r="N51" s="93"/>
      <c r="O51" s="94"/>
      <c r="P51" s="1" t="str">
        <f>IF($C51&lt;&gt;"",IF(COUNTIF($C:C,$C51)&gt;1,"Plusieurs commentaires",""),"")</f>
        <v/>
      </c>
      <c r="Q51" s="1">
        <f t="shared" si="0"/>
        <v>0</v>
      </c>
      <c r="R51" s="1">
        <f>SUMIFS($Q$5:$Q51,$P$5:$P51,"Plusieurs commentaires",$C$5:$C51,C51)</f>
        <v>0</v>
      </c>
      <c r="S51" t="str">
        <f t="shared" si="1"/>
        <v/>
      </c>
      <c r="T51" t="str">
        <f t="shared" si="2"/>
        <v/>
      </c>
      <c r="U51" t="str">
        <f t="shared" si="3"/>
        <v/>
      </c>
      <c r="V51" s="238" t="str">
        <f t="shared" si="4"/>
        <v/>
      </c>
      <c r="W51" s="238">
        <f t="shared" si="5"/>
        <v>0</v>
      </c>
      <c r="X51" s="238">
        <f>SUMIFS($W$5:$W51,$V$5:$V51,"Plusieurs occurences",$H$5:$H51,H51)</f>
        <v>0</v>
      </c>
      <c r="Y51" t="str">
        <f t="shared" si="6"/>
        <v/>
      </c>
      <c r="Z51" t="str">
        <f t="shared" si="7"/>
        <v/>
      </c>
      <c r="AA51" t="str">
        <f t="shared" si="8"/>
        <v/>
      </c>
      <c r="AC51" t="str">
        <f t="shared" si="9"/>
        <v/>
      </c>
    </row>
    <row r="52" spans="1:29" x14ac:dyDescent="0.25">
      <c r="A52" s="94"/>
      <c r="B52" s="106"/>
      <c r="C52" s="119"/>
      <c r="D52" s="24"/>
      <c r="E52" s="24"/>
      <c r="F52" s="24"/>
      <c r="G52" s="24"/>
      <c r="H52" s="24"/>
      <c r="I52" s="120"/>
      <c r="J52" s="24"/>
      <c r="K52" s="24"/>
      <c r="L52" s="24"/>
      <c r="M52" s="24"/>
      <c r="N52" s="93"/>
      <c r="O52" s="94"/>
      <c r="P52" s="1" t="str">
        <f>IF($C52&lt;&gt;"",IF(COUNTIF($C:C,$C52)&gt;1,"Plusieurs commentaires",""),"")</f>
        <v/>
      </c>
      <c r="Q52" s="1">
        <f t="shared" si="0"/>
        <v>0</v>
      </c>
      <c r="R52" s="1">
        <f>SUMIFS($Q$5:$Q52,$P$5:$P52,"Plusieurs commentaires",$C$5:$C52,C52)</f>
        <v>0</v>
      </c>
      <c r="S52" t="str">
        <f t="shared" si="1"/>
        <v/>
      </c>
      <c r="T52" t="str">
        <f t="shared" si="2"/>
        <v/>
      </c>
      <c r="U52" t="str">
        <f t="shared" si="3"/>
        <v/>
      </c>
      <c r="V52" s="238" t="str">
        <f t="shared" si="4"/>
        <v/>
      </c>
      <c r="W52" s="238">
        <f t="shared" si="5"/>
        <v>0</v>
      </c>
      <c r="X52" s="238">
        <f>SUMIFS($W$5:$W52,$V$5:$V52,"Plusieurs occurences",$H$5:$H52,H52)</f>
        <v>0</v>
      </c>
      <c r="Y52" t="str">
        <f t="shared" si="6"/>
        <v/>
      </c>
      <c r="Z52" t="str">
        <f t="shared" si="7"/>
        <v/>
      </c>
      <c r="AA52" t="str">
        <f t="shared" si="8"/>
        <v/>
      </c>
      <c r="AC52" t="str">
        <f t="shared" si="9"/>
        <v/>
      </c>
    </row>
    <row r="53" spans="1:29" x14ac:dyDescent="0.25">
      <c r="A53" s="94"/>
      <c r="B53" s="106"/>
      <c r="C53" s="119"/>
      <c r="D53" s="24"/>
      <c r="E53" s="24"/>
      <c r="F53" s="24"/>
      <c r="G53" s="24"/>
      <c r="H53" s="24"/>
      <c r="I53" s="120"/>
      <c r="J53" s="24"/>
      <c r="K53" s="24"/>
      <c r="L53" s="24"/>
      <c r="M53" s="24"/>
      <c r="N53" s="93"/>
      <c r="O53" s="94"/>
      <c r="P53" s="1" t="str">
        <f>IF($C53&lt;&gt;"",IF(COUNTIF($C:C,$C53)&gt;1,"Plusieurs commentaires",""),"")</f>
        <v/>
      </c>
      <c r="Q53" s="1">
        <f t="shared" si="0"/>
        <v>0</v>
      </c>
      <c r="R53" s="1">
        <f>SUMIFS($Q$5:$Q53,$P$5:$P53,"Plusieurs commentaires",$C$5:$C53,C53)</f>
        <v>0</v>
      </c>
      <c r="S53" t="str">
        <f t="shared" si="1"/>
        <v/>
      </c>
      <c r="T53" t="str">
        <f t="shared" si="2"/>
        <v/>
      </c>
      <c r="U53" t="str">
        <f t="shared" si="3"/>
        <v/>
      </c>
      <c r="V53" s="238" t="str">
        <f t="shared" si="4"/>
        <v/>
      </c>
      <c r="W53" s="238">
        <f t="shared" si="5"/>
        <v>0</v>
      </c>
      <c r="X53" s="238">
        <f>SUMIFS($W$5:$W53,$V$5:$V53,"Plusieurs occurences",$H$5:$H53,H53)</f>
        <v>0</v>
      </c>
      <c r="Y53" t="str">
        <f t="shared" si="6"/>
        <v/>
      </c>
      <c r="Z53" t="str">
        <f t="shared" si="7"/>
        <v/>
      </c>
      <c r="AA53" t="str">
        <f t="shared" si="8"/>
        <v/>
      </c>
      <c r="AC53" t="str">
        <f t="shared" si="9"/>
        <v/>
      </c>
    </row>
    <row r="54" spans="1:29" x14ac:dyDescent="0.25">
      <c r="A54" s="94"/>
      <c r="B54" s="106"/>
      <c r="C54" s="119"/>
      <c r="D54" s="24"/>
      <c r="E54" s="24"/>
      <c r="F54" s="24"/>
      <c r="G54" s="24"/>
      <c r="H54" s="24"/>
      <c r="I54" s="120"/>
      <c r="J54" s="24"/>
      <c r="K54" s="24"/>
      <c r="L54" s="24"/>
      <c r="M54" s="24"/>
      <c r="N54" s="93"/>
      <c r="O54" s="94"/>
      <c r="P54" s="1" t="str">
        <f>IF($C54&lt;&gt;"",IF(COUNTIF($C:C,$C54)&gt;1,"Plusieurs commentaires",""),"")</f>
        <v/>
      </c>
      <c r="Q54" s="1">
        <f t="shared" si="0"/>
        <v>0</v>
      </c>
      <c r="R54" s="1">
        <f>SUMIFS($Q$5:$Q54,$P$5:$P54,"Plusieurs commentaires",$C$5:$C54,C54)</f>
        <v>0</v>
      </c>
      <c r="S54" t="str">
        <f t="shared" si="1"/>
        <v/>
      </c>
      <c r="T54" t="str">
        <f t="shared" si="2"/>
        <v/>
      </c>
      <c r="U54" t="str">
        <f t="shared" si="3"/>
        <v/>
      </c>
      <c r="V54" s="238" t="str">
        <f t="shared" si="4"/>
        <v/>
      </c>
      <c r="W54" s="238">
        <f t="shared" si="5"/>
        <v>0</v>
      </c>
      <c r="X54" s="238">
        <f>SUMIFS($W$5:$W54,$V$5:$V54,"Plusieurs occurences",$H$5:$H54,H54)</f>
        <v>0</v>
      </c>
      <c r="Y54" t="str">
        <f t="shared" si="6"/>
        <v/>
      </c>
      <c r="Z54" t="str">
        <f t="shared" si="7"/>
        <v/>
      </c>
      <c r="AA54" t="str">
        <f t="shared" si="8"/>
        <v/>
      </c>
      <c r="AC54" t="str">
        <f t="shared" si="9"/>
        <v/>
      </c>
    </row>
    <row r="55" spans="1:29" x14ac:dyDescent="0.25">
      <c r="A55" s="94"/>
      <c r="B55" s="106"/>
      <c r="C55" s="119"/>
      <c r="D55" s="24"/>
      <c r="E55" s="24"/>
      <c r="F55" s="24"/>
      <c r="G55" s="24"/>
      <c r="H55" s="24"/>
      <c r="I55" s="120"/>
      <c r="J55" s="24"/>
      <c r="K55" s="24"/>
      <c r="L55" s="24"/>
      <c r="M55" s="24"/>
      <c r="N55" s="93"/>
      <c r="O55" s="94"/>
      <c r="P55" s="1" t="str">
        <f>IF($C55&lt;&gt;"",IF(COUNTIF($C:C,$C55)&gt;1,"Plusieurs commentaires",""),"")</f>
        <v/>
      </c>
      <c r="Q55" s="1">
        <f t="shared" si="0"/>
        <v>0</v>
      </c>
      <c r="R55" s="1">
        <f>SUMIFS($Q$5:$Q55,$P$5:$P55,"Plusieurs commentaires",$C$5:$C55,C55)</f>
        <v>0</v>
      </c>
      <c r="S55" t="str">
        <f t="shared" si="1"/>
        <v/>
      </c>
      <c r="T55" t="str">
        <f t="shared" si="2"/>
        <v/>
      </c>
      <c r="U55" t="str">
        <f t="shared" si="3"/>
        <v/>
      </c>
      <c r="V55" s="238" t="str">
        <f t="shared" si="4"/>
        <v/>
      </c>
      <c r="W55" s="238">
        <f t="shared" si="5"/>
        <v>0</v>
      </c>
      <c r="X55" s="238">
        <f>SUMIFS($W$5:$W55,$V$5:$V55,"Plusieurs occurences",$H$5:$H55,H55)</f>
        <v>0</v>
      </c>
      <c r="Y55" t="str">
        <f t="shared" si="6"/>
        <v/>
      </c>
      <c r="Z55" t="str">
        <f t="shared" si="7"/>
        <v/>
      </c>
      <c r="AA55" t="str">
        <f t="shared" si="8"/>
        <v/>
      </c>
      <c r="AC55" t="str">
        <f t="shared" si="9"/>
        <v/>
      </c>
    </row>
    <row r="56" spans="1:29" x14ac:dyDescent="0.25">
      <c r="A56" s="94"/>
      <c r="B56" s="106"/>
      <c r="C56" s="119"/>
      <c r="D56" s="24"/>
      <c r="E56" s="24"/>
      <c r="F56" s="24"/>
      <c r="G56" s="24"/>
      <c r="H56" s="24"/>
      <c r="I56" s="120"/>
      <c r="J56" s="24"/>
      <c r="K56" s="24"/>
      <c r="L56" s="24"/>
      <c r="M56" s="24"/>
      <c r="N56" s="93"/>
      <c r="O56" s="94"/>
      <c r="P56" s="1" t="str">
        <f>IF($C56&lt;&gt;"",IF(COUNTIF($C:C,$C56)&gt;1,"Plusieurs commentaires",""),"")</f>
        <v/>
      </c>
      <c r="Q56" s="1">
        <f t="shared" si="0"/>
        <v>0</v>
      </c>
      <c r="R56" s="1">
        <f>SUMIFS($Q$5:$Q56,$P$5:$P56,"Plusieurs commentaires",$C$5:$C56,C56)</f>
        <v>0</v>
      </c>
      <c r="S56" t="str">
        <f t="shared" si="1"/>
        <v/>
      </c>
      <c r="T56" t="str">
        <f t="shared" si="2"/>
        <v/>
      </c>
      <c r="U56" t="str">
        <f t="shared" si="3"/>
        <v/>
      </c>
      <c r="V56" s="238" t="str">
        <f t="shared" si="4"/>
        <v/>
      </c>
      <c r="W56" s="238">
        <f t="shared" si="5"/>
        <v>0</v>
      </c>
      <c r="X56" s="238">
        <f>SUMIFS($W$5:$W56,$V$5:$V56,"Plusieurs occurences",$H$5:$H56,H56)</f>
        <v>0</v>
      </c>
      <c r="Y56" t="str">
        <f t="shared" si="6"/>
        <v/>
      </c>
      <c r="Z56" t="str">
        <f t="shared" si="7"/>
        <v/>
      </c>
      <c r="AA56" t="str">
        <f t="shared" si="8"/>
        <v/>
      </c>
      <c r="AC56" t="str">
        <f t="shared" si="9"/>
        <v/>
      </c>
    </row>
    <row r="57" spans="1:29" x14ac:dyDescent="0.25">
      <c r="A57" s="94"/>
      <c r="B57" s="94"/>
      <c r="C57" s="94"/>
      <c r="D57" s="94"/>
      <c r="E57" s="94"/>
      <c r="F57" s="94"/>
      <c r="G57" s="94"/>
      <c r="H57" s="94"/>
      <c r="I57" s="94"/>
      <c r="J57" s="94"/>
      <c r="K57" s="94"/>
      <c r="L57" s="94"/>
      <c r="M57" s="94"/>
      <c r="N57" s="94"/>
      <c r="O57" s="94"/>
      <c r="P57" s="1" t="str">
        <f>IF($C57&lt;&gt;"",IF(COUNTIF($C:C,$C57)&gt;1,"Plusieurs commentaires",""),"")</f>
        <v/>
      </c>
      <c r="Q57" s="1">
        <f t="shared" si="0"/>
        <v>0</v>
      </c>
      <c r="R57" s="1">
        <f>SUMIFS($Q$5:$Q57,$P$5:$P57,"Plusieurs commentaires",$C$5:$C57,C57)</f>
        <v>0</v>
      </c>
      <c r="S57" t="str">
        <f t="shared" si="1"/>
        <v/>
      </c>
      <c r="T57" t="str">
        <f t="shared" si="2"/>
        <v/>
      </c>
      <c r="U57" t="str">
        <f t="shared" si="3"/>
        <v/>
      </c>
      <c r="V57" s="238" t="str">
        <f t="shared" si="4"/>
        <v/>
      </c>
      <c r="W57" s="238">
        <f t="shared" si="5"/>
        <v>0</v>
      </c>
      <c r="X57" s="238">
        <f>SUMIFS($W$5:$W57,$V$5:$V57,"Plusieurs occurences",$H$5:$H57,H57)</f>
        <v>0</v>
      </c>
      <c r="Y57" t="str">
        <f t="shared" si="6"/>
        <v/>
      </c>
      <c r="Z57" t="str">
        <f t="shared" si="7"/>
        <v/>
      </c>
      <c r="AA57" t="str">
        <f t="shared" si="8"/>
        <v/>
      </c>
      <c r="AC57" t="str">
        <f t="shared" si="9"/>
        <v/>
      </c>
    </row>
    <row r="58" spans="1:29" x14ac:dyDescent="0.25">
      <c r="A58" s="94"/>
      <c r="B58" s="94"/>
      <c r="C58" s="94"/>
      <c r="D58" s="94"/>
      <c r="E58" s="94"/>
      <c r="F58" s="94"/>
      <c r="G58" s="94"/>
      <c r="H58" s="94"/>
      <c r="I58" s="94"/>
      <c r="J58" s="94"/>
      <c r="K58" s="94"/>
      <c r="L58" s="94"/>
      <c r="M58" s="94"/>
      <c r="N58" s="94"/>
      <c r="O58" s="94"/>
      <c r="P58" s="1" t="str">
        <f>IF($C58&lt;&gt;"",IF(COUNTIF($C:C,$C58)&gt;1,"Plusieurs commentaires",""),"")</f>
        <v/>
      </c>
      <c r="Q58" s="1">
        <f t="shared" si="0"/>
        <v>0</v>
      </c>
      <c r="R58" s="1">
        <f>SUMIFS($Q$5:$Q58,$P$5:$P58,"Plusieurs commentaires",$C$5:$C58,C58)</f>
        <v>0</v>
      </c>
      <c r="S58" t="str">
        <f t="shared" si="1"/>
        <v/>
      </c>
      <c r="T58" t="str">
        <f t="shared" si="2"/>
        <v/>
      </c>
      <c r="U58" t="str">
        <f t="shared" si="3"/>
        <v/>
      </c>
      <c r="V58" s="238" t="str">
        <f t="shared" si="4"/>
        <v/>
      </c>
      <c r="W58" s="238">
        <f t="shared" si="5"/>
        <v>0</v>
      </c>
      <c r="X58" s="238">
        <f>SUMIFS($W$5:$W58,$V$5:$V58,"Plusieurs occurences",$H$5:$H58,H58)</f>
        <v>0</v>
      </c>
      <c r="Y58" t="str">
        <f t="shared" si="6"/>
        <v/>
      </c>
      <c r="Z58" t="str">
        <f t="shared" si="7"/>
        <v/>
      </c>
      <c r="AA58" t="str">
        <f t="shared" si="8"/>
        <v/>
      </c>
      <c r="AC58" t="str">
        <f t="shared" si="9"/>
        <v/>
      </c>
    </row>
    <row r="59" spans="1:29" x14ac:dyDescent="0.25">
      <c r="A59" s="94"/>
      <c r="B59" s="94"/>
      <c r="C59" s="94"/>
      <c r="D59" s="94"/>
      <c r="E59" s="94"/>
      <c r="F59" s="94"/>
      <c r="G59" s="94"/>
      <c r="H59" s="94"/>
      <c r="I59" s="94"/>
      <c r="J59" s="94"/>
      <c r="K59" s="94"/>
      <c r="L59" s="94"/>
      <c r="M59" s="94"/>
      <c r="N59" s="94"/>
      <c r="O59" s="94"/>
      <c r="P59" s="1" t="str">
        <f>IF($C59&lt;&gt;"",IF(COUNTIF($C:C,$C59)&gt;1,"Plusieurs commentaires",""),"")</f>
        <v/>
      </c>
      <c r="Q59" s="1">
        <f t="shared" si="0"/>
        <v>0</v>
      </c>
      <c r="R59" s="1">
        <f>SUMIFS($Q$5:$Q59,$P$5:$P59,"Plusieurs commentaires",$C$5:$C59,C59)</f>
        <v>0</v>
      </c>
      <c r="S59" t="str">
        <f t="shared" si="1"/>
        <v/>
      </c>
      <c r="T59" t="str">
        <f t="shared" si="2"/>
        <v/>
      </c>
      <c r="U59" t="str">
        <f t="shared" si="3"/>
        <v/>
      </c>
      <c r="V59" s="238" t="str">
        <f t="shared" si="4"/>
        <v/>
      </c>
      <c r="W59" s="238">
        <f t="shared" si="5"/>
        <v>0</v>
      </c>
      <c r="X59" s="238">
        <f>SUMIFS($W$5:$W59,$V$5:$V59,"Plusieurs occurences",$H$5:$H59,H59)</f>
        <v>0</v>
      </c>
      <c r="Y59" t="str">
        <f t="shared" si="6"/>
        <v/>
      </c>
      <c r="Z59" t="str">
        <f t="shared" si="7"/>
        <v/>
      </c>
      <c r="AA59" t="str">
        <f t="shared" si="8"/>
        <v/>
      </c>
      <c r="AC59" t="str">
        <f t="shared" si="9"/>
        <v/>
      </c>
    </row>
    <row r="60" spans="1:29" x14ac:dyDescent="0.25">
      <c r="A60" s="94"/>
      <c r="B60" s="94"/>
      <c r="C60" s="94"/>
      <c r="D60" s="94"/>
      <c r="E60" s="94"/>
      <c r="F60" s="94"/>
      <c r="G60" s="94"/>
      <c r="H60" s="94"/>
      <c r="I60" s="94"/>
      <c r="J60" s="94"/>
      <c r="K60" s="94"/>
      <c r="L60" s="94"/>
      <c r="M60" s="94"/>
      <c r="N60" s="94"/>
      <c r="O60" s="94"/>
      <c r="P60" s="1" t="str">
        <f>IF($C60&lt;&gt;"",IF(COUNTIF($C:C,$C60)&gt;1,"Plusieurs commentaires",""),"")</f>
        <v/>
      </c>
      <c r="Q60" s="1">
        <f t="shared" si="0"/>
        <v>0</v>
      </c>
      <c r="R60" s="1">
        <f>SUMIFS($Q$5:$Q60,$P$5:$P60,"Plusieurs commentaires",$C$5:$C60,C60)</f>
        <v>0</v>
      </c>
      <c r="S60" t="str">
        <f t="shared" si="1"/>
        <v/>
      </c>
      <c r="T60" t="str">
        <f t="shared" si="2"/>
        <v/>
      </c>
      <c r="U60" t="str">
        <f t="shared" si="3"/>
        <v/>
      </c>
      <c r="V60" s="238" t="str">
        <f t="shared" si="4"/>
        <v/>
      </c>
      <c r="W60" s="238">
        <f t="shared" si="5"/>
        <v>0</v>
      </c>
      <c r="X60" s="238">
        <f>SUMIFS($W$5:$W60,$V$5:$V60,"Plusieurs occurences",$H$5:$H60,H60)</f>
        <v>0</v>
      </c>
      <c r="Y60" t="str">
        <f t="shared" si="6"/>
        <v/>
      </c>
      <c r="Z60" t="str">
        <f t="shared" si="7"/>
        <v/>
      </c>
      <c r="AA60" t="str">
        <f t="shared" si="8"/>
        <v/>
      </c>
      <c r="AC60" t="str">
        <f t="shared" si="9"/>
        <v/>
      </c>
    </row>
    <row r="61" spans="1:29" x14ac:dyDescent="0.25">
      <c r="A61" s="94"/>
      <c r="B61" s="94"/>
      <c r="C61" s="94"/>
      <c r="D61" s="94"/>
      <c r="E61" s="94"/>
      <c r="F61" s="94"/>
      <c r="G61" s="94"/>
      <c r="H61" s="94"/>
      <c r="I61" s="94"/>
      <c r="J61" s="94"/>
      <c r="K61" s="94"/>
      <c r="L61" s="94"/>
      <c r="M61" s="94"/>
      <c r="N61" s="94"/>
      <c r="O61" s="94"/>
      <c r="P61" s="1" t="str">
        <f>IF($C61&lt;&gt;"",IF(COUNTIF($C:C,$C61)&gt;1,"Plusieurs commentaires",""),"")</f>
        <v/>
      </c>
      <c r="Q61" s="1">
        <f t="shared" si="0"/>
        <v>0</v>
      </c>
      <c r="R61" s="1">
        <f>SUMIFS($Q$5:$Q61,$P$5:$P61,"Plusieurs commentaires",$C$5:$C61,C61)</f>
        <v>0</v>
      </c>
      <c r="S61" t="str">
        <f t="shared" si="1"/>
        <v/>
      </c>
      <c r="T61" t="str">
        <f t="shared" si="2"/>
        <v/>
      </c>
      <c r="U61" t="str">
        <f t="shared" si="3"/>
        <v/>
      </c>
      <c r="V61" s="238" t="str">
        <f t="shared" si="4"/>
        <v/>
      </c>
      <c r="W61" s="238">
        <f t="shared" si="5"/>
        <v>0</v>
      </c>
      <c r="X61" s="238">
        <f>SUMIFS($W$5:$W61,$V$5:$V61,"Plusieurs occurences",$H$5:$H61,H61)</f>
        <v>0</v>
      </c>
      <c r="Y61" t="str">
        <f t="shared" si="6"/>
        <v/>
      </c>
      <c r="Z61" t="str">
        <f t="shared" si="7"/>
        <v/>
      </c>
      <c r="AA61" t="str">
        <f t="shared" si="8"/>
        <v/>
      </c>
      <c r="AC61" t="str">
        <f t="shared" si="9"/>
        <v/>
      </c>
    </row>
    <row r="62" spans="1:29" x14ac:dyDescent="0.25">
      <c r="A62" s="94"/>
      <c r="B62" s="94"/>
      <c r="C62" s="94"/>
      <c r="D62" s="94"/>
      <c r="E62" s="94"/>
      <c r="F62" s="94"/>
      <c r="G62" s="94"/>
      <c r="H62" s="94"/>
      <c r="I62" s="94"/>
      <c r="J62" s="94"/>
      <c r="K62" s="94"/>
      <c r="L62" s="94"/>
      <c r="M62" s="94"/>
      <c r="N62" s="94"/>
      <c r="O62" s="94"/>
      <c r="P62" s="1" t="str">
        <f>IF($C62&lt;&gt;"",IF(COUNTIF($C:C,$C62)&gt;1,"Plusieurs commentaires",""),"")</f>
        <v/>
      </c>
      <c r="Q62" s="1">
        <f t="shared" si="0"/>
        <v>0</v>
      </c>
      <c r="R62" s="1">
        <f>SUMIFS($Q$5:$Q62,$P$5:$P62,"Plusieurs commentaires",$C$5:$C62,C62)</f>
        <v>0</v>
      </c>
      <c r="S62" t="str">
        <f t="shared" si="1"/>
        <v/>
      </c>
      <c r="T62" t="str">
        <f t="shared" si="2"/>
        <v/>
      </c>
      <c r="U62" t="str">
        <f t="shared" si="3"/>
        <v/>
      </c>
      <c r="V62" s="238" t="str">
        <f t="shared" si="4"/>
        <v/>
      </c>
      <c r="W62" s="238">
        <f t="shared" si="5"/>
        <v>0</v>
      </c>
      <c r="X62" s="238">
        <f>SUMIFS($W$5:$W62,$V$5:$V62,"Plusieurs occurences",$H$5:$H62,H62)</f>
        <v>0</v>
      </c>
      <c r="Y62" t="str">
        <f t="shared" si="6"/>
        <v/>
      </c>
      <c r="Z62" t="str">
        <f t="shared" si="7"/>
        <v/>
      </c>
      <c r="AA62" t="str">
        <f t="shared" si="8"/>
        <v/>
      </c>
      <c r="AC62" t="str">
        <f t="shared" si="9"/>
        <v/>
      </c>
    </row>
    <row r="63" spans="1:29" x14ac:dyDescent="0.25">
      <c r="A63" s="94"/>
      <c r="B63" s="94"/>
      <c r="C63" s="94"/>
      <c r="D63" s="94"/>
      <c r="E63" s="94"/>
      <c r="F63" s="94"/>
      <c r="G63" s="94"/>
      <c r="H63" s="94"/>
      <c r="I63" s="94"/>
      <c r="J63" s="94"/>
      <c r="K63" s="94"/>
      <c r="L63" s="94"/>
      <c r="M63" s="94"/>
      <c r="N63" s="94"/>
      <c r="O63" s="94"/>
      <c r="P63" s="1" t="str">
        <f>IF($C63&lt;&gt;"",IF(COUNTIF($C:C,$C63)&gt;1,"Plusieurs commentaires",""),"")</f>
        <v/>
      </c>
      <c r="Q63" s="1">
        <f t="shared" si="0"/>
        <v>0</v>
      </c>
      <c r="R63" s="1">
        <f>SUMIFS($Q$5:$Q63,$P$5:$P63,"Plusieurs commentaires",$C$5:$C63,C63)</f>
        <v>0</v>
      </c>
      <c r="S63" t="str">
        <f t="shared" si="1"/>
        <v/>
      </c>
      <c r="T63" t="str">
        <f t="shared" si="2"/>
        <v/>
      </c>
      <c r="U63" t="str">
        <f t="shared" si="3"/>
        <v/>
      </c>
      <c r="V63" s="238" t="str">
        <f t="shared" si="4"/>
        <v/>
      </c>
      <c r="W63" s="238">
        <f t="shared" si="5"/>
        <v>0</v>
      </c>
      <c r="X63" s="238">
        <f>SUMIFS($W$5:$W63,$V$5:$V63,"Plusieurs occurences",$H$5:$H63,H63)</f>
        <v>0</v>
      </c>
      <c r="Y63" t="str">
        <f t="shared" si="6"/>
        <v/>
      </c>
      <c r="Z63" t="str">
        <f t="shared" si="7"/>
        <v/>
      </c>
      <c r="AA63" t="str">
        <f t="shared" si="8"/>
        <v/>
      </c>
      <c r="AC63" t="str">
        <f t="shared" si="9"/>
        <v/>
      </c>
    </row>
    <row r="64" spans="1:29" x14ac:dyDescent="0.25">
      <c r="P64" s="1" t="str">
        <f>IF($C64&lt;&gt;"",IF(COUNTIF($C:C,$C64)&gt;1,"Plusieurs commentaires",""),"")</f>
        <v/>
      </c>
      <c r="Q64" s="1">
        <f t="shared" si="0"/>
        <v>0</v>
      </c>
      <c r="R64" s="1">
        <f>SUMIFS($Q$5:$Q64,$P$5:$P64,"Plusieurs commentaires",$C$5:$C64,C64)</f>
        <v>0</v>
      </c>
      <c r="S64" t="str">
        <f t="shared" si="1"/>
        <v/>
      </c>
      <c r="T64" t="str">
        <f t="shared" si="2"/>
        <v/>
      </c>
      <c r="U64" t="str">
        <f t="shared" si="3"/>
        <v/>
      </c>
      <c r="V64" s="238" t="str">
        <f t="shared" si="4"/>
        <v/>
      </c>
      <c r="W64" s="238">
        <f t="shared" si="5"/>
        <v>0</v>
      </c>
      <c r="X64" s="238">
        <f>SUMIFS($W$5:$W64,$V$5:$V64,"Plusieurs occurences",$H$5:$H64,H64)</f>
        <v>0</v>
      </c>
      <c r="Y64" t="str">
        <f t="shared" si="6"/>
        <v/>
      </c>
      <c r="Z64" t="str">
        <f t="shared" si="7"/>
        <v/>
      </c>
      <c r="AA64" t="str">
        <f t="shared" si="8"/>
        <v/>
      </c>
      <c r="AC64" t="str">
        <f t="shared" si="9"/>
        <v/>
      </c>
    </row>
    <row r="65" spans="16:29" x14ac:dyDescent="0.25">
      <c r="P65" s="1" t="str">
        <f>IF($C65&lt;&gt;"",IF(COUNTIF($C:C,$C65)&gt;1,"Plusieurs commentaires",""),"")</f>
        <v/>
      </c>
      <c r="Q65" s="1">
        <f t="shared" si="0"/>
        <v>0</v>
      </c>
      <c r="R65" s="1">
        <f>SUMIFS($Q$5:$Q65,$P$5:$P65,"Plusieurs commentaires",$C$5:$C65,C65)</f>
        <v>0</v>
      </c>
      <c r="S65" t="str">
        <f t="shared" si="1"/>
        <v/>
      </c>
      <c r="T65" t="str">
        <f t="shared" si="2"/>
        <v/>
      </c>
      <c r="U65" t="str">
        <f t="shared" si="3"/>
        <v/>
      </c>
      <c r="V65" s="238" t="str">
        <f t="shared" si="4"/>
        <v/>
      </c>
      <c r="W65" s="238">
        <f t="shared" si="5"/>
        <v>0</v>
      </c>
      <c r="X65" s="238">
        <f>SUMIFS($W$5:$W65,$V$5:$V65,"Plusieurs occurences",$H$5:$H65,H65)</f>
        <v>0</v>
      </c>
      <c r="Y65" t="str">
        <f t="shared" si="6"/>
        <v/>
      </c>
      <c r="Z65" t="str">
        <f t="shared" si="7"/>
        <v/>
      </c>
      <c r="AA65" t="str">
        <f t="shared" si="8"/>
        <v/>
      </c>
      <c r="AC65" t="str">
        <f t="shared" si="9"/>
        <v/>
      </c>
    </row>
    <row r="66" spans="16:29" x14ac:dyDescent="0.25">
      <c r="P66" s="1" t="str">
        <f>IF($C66&lt;&gt;"",IF(COUNTIF($C:C,$C66)&gt;1,"Plusieurs commentaires",""),"")</f>
        <v/>
      </c>
      <c r="Q66" s="1">
        <f t="shared" si="0"/>
        <v>0</v>
      </c>
      <c r="R66" s="1">
        <f>SUMIFS($Q$5:$Q66,$P$5:$P66,"Plusieurs commentaires",$C$5:$C66,C66)</f>
        <v>0</v>
      </c>
      <c r="S66" t="str">
        <f t="shared" si="1"/>
        <v/>
      </c>
      <c r="T66" t="str">
        <f t="shared" si="2"/>
        <v/>
      </c>
      <c r="U66" t="str">
        <f t="shared" si="3"/>
        <v/>
      </c>
      <c r="V66" s="238" t="str">
        <f t="shared" si="4"/>
        <v/>
      </c>
      <c r="W66" s="238">
        <f t="shared" si="5"/>
        <v>0</v>
      </c>
      <c r="X66" s="238">
        <f>SUMIFS($W$5:$W66,$V$5:$V66,"Plusieurs occurences",$H$5:$H66,H66)</f>
        <v>0</v>
      </c>
      <c r="Y66" t="str">
        <f t="shared" si="6"/>
        <v/>
      </c>
      <c r="Z66" t="str">
        <f t="shared" si="7"/>
        <v/>
      </c>
      <c r="AA66" t="str">
        <f t="shared" si="8"/>
        <v/>
      </c>
      <c r="AC66" t="str">
        <f t="shared" si="9"/>
        <v/>
      </c>
    </row>
    <row r="67" spans="16:29" x14ac:dyDescent="0.25">
      <c r="P67" s="1" t="str">
        <f>IF($C67&lt;&gt;"",IF(COUNTIF($C:C,$C67)&gt;1,"Plusieurs commentaires",""),"")</f>
        <v/>
      </c>
      <c r="Q67" s="1">
        <f t="shared" si="0"/>
        <v>0</v>
      </c>
      <c r="R67" s="1">
        <f>SUMIFS($Q$5:$Q67,$P$5:$P67,"Plusieurs commentaires",$C$5:$C67,C67)</f>
        <v>0</v>
      </c>
      <c r="S67" t="str">
        <f t="shared" si="1"/>
        <v/>
      </c>
      <c r="T67" t="str">
        <f t="shared" si="2"/>
        <v/>
      </c>
      <c r="U67" t="str">
        <f t="shared" si="3"/>
        <v/>
      </c>
      <c r="V67" s="238" t="str">
        <f t="shared" si="4"/>
        <v/>
      </c>
      <c r="W67" s="238">
        <f t="shared" si="5"/>
        <v>0</v>
      </c>
      <c r="X67" s="238">
        <f>SUMIFS($W$5:$W67,$V$5:$V67,"Plusieurs occurences",$H$5:$H67,H67)</f>
        <v>0</v>
      </c>
      <c r="Y67" t="str">
        <f t="shared" si="6"/>
        <v/>
      </c>
      <c r="Z67" t="str">
        <f t="shared" si="7"/>
        <v/>
      </c>
      <c r="AA67" t="str">
        <f t="shared" si="8"/>
        <v/>
      </c>
      <c r="AC67" t="str">
        <f t="shared" si="9"/>
        <v/>
      </c>
    </row>
    <row r="68" spans="16:29" x14ac:dyDescent="0.25">
      <c r="P68" s="1" t="str">
        <f>IF($C68&lt;&gt;"",IF(COUNTIF($C:C,$C68)&gt;1,"Plusieurs commentaires",""),"")</f>
        <v/>
      </c>
      <c r="Q68" s="1">
        <f t="shared" si="0"/>
        <v>0</v>
      </c>
      <c r="R68" s="1">
        <f>SUMIFS($Q$5:$Q68,$P$5:$P68,"Plusieurs commentaires",$C$5:$C68,C68)</f>
        <v>0</v>
      </c>
      <c r="S68" t="str">
        <f t="shared" si="1"/>
        <v/>
      </c>
      <c r="T68" t="str">
        <f t="shared" si="2"/>
        <v/>
      </c>
      <c r="U68" t="str">
        <f t="shared" si="3"/>
        <v/>
      </c>
      <c r="V68" s="238" t="str">
        <f t="shared" si="4"/>
        <v/>
      </c>
      <c r="W68" s="238">
        <f t="shared" si="5"/>
        <v>0</v>
      </c>
      <c r="X68" s="238">
        <f>SUMIFS($W$5:$W68,$V$5:$V68,"Plusieurs occurences",$H$5:$H68,H68)</f>
        <v>0</v>
      </c>
      <c r="Y68" t="str">
        <f t="shared" si="6"/>
        <v/>
      </c>
      <c r="Z68" t="str">
        <f t="shared" si="7"/>
        <v/>
      </c>
      <c r="AA68" t="str">
        <f t="shared" si="8"/>
        <v/>
      </c>
      <c r="AC68" t="str">
        <f t="shared" si="9"/>
        <v/>
      </c>
    </row>
    <row r="69" spans="16:29" x14ac:dyDescent="0.25">
      <c r="P69" s="1" t="str">
        <f>IF($C69&lt;&gt;"",IF(COUNTIF($C:C,$C69)&gt;1,"Plusieurs commentaires",""),"")</f>
        <v/>
      </c>
      <c r="Q69" s="1">
        <f t="shared" ref="Q69:Q132" si="11">IF(P69="Plusieurs commentaires",1,0)</f>
        <v>0</v>
      </c>
      <c r="R69" s="1">
        <f>SUMIFS($Q$5:$Q69,$P$5:$P69,"Plusieurs commentaires",$C$5:$C69,C69)</f>
        <v>0</v>
      </c>
      <c r="S69" t="str">
        <f t="shared" ref="S69:S132" si="12">IF(I69="Non",IF(F69&lt;=21,IF(M69="Critique",IF(J69&gt;2017,C69,""),""),""),"")</f>
        <v/>
      </c>
      <c r="T69" t="str">
        <f t="shared" ref="T69:T132" si="13">IF(I69="Non",IF(F69&lt;=21,IF(M69="Soutien",IF(J69&gt;2017,C69,""),""),""),"")</f>
        <v/>
      </c>
      <c r="U69" t="str">
        <f t="shared" ref="U69:U132" si="14">IF(I69="Non",IF(F69&lt;=21,IF(M69="Neutre",IF(J69&gt;2017,C69,""),""),""),"")</f>
        <v/>
      </c>
      <c r="V69" s="238" t="str">
        <f t="shared" ref="V69:V132" si="15">IF($H69&lt;&gt;"",IF(COUNTIF($H:$H,$H69)&gt;1,"Plusieurs occurences",""),"")</f>
        <v/>
      </c>
      <c r="W69" s="238">
        <f t="shared" ref="W69:W132" si="16">IF(V69="Plusieurs occurences",1,0)</f>
        <v>0</v>
      </c>
      <c r="X69" s="238">
        <f>SUMIFS($W$5:$W69,$V$5:$V69,"Plusieurs occurences",$H$5:$H69,H69)</f>
        <v>0</v>
      </c>
      <c r="Y69" t="str">
        <f t="shared" ref="Y69:Y132" si="17">IF(R69&lt;2,IF(M69="Critique",H69,""),"")</f>
        <v/>
      </c>
      <c r="Z69" t="str">
        <f t="shared" ref="Z69:Z132" si="18">IF(R69&lt;2,IF(M69="Soutien",H69,""),"")</f>
        <v/>
      </c>
      <c r="AA69" t="str">
        <f t="shared" ref="AA69:AA132" si="19">IF(R69&lt;2,IF(M69="Neutre",H69,""),"")</f>
        <v/>
      </c>
      <c r="AC69" t="str">
        <f t="shared" ref="AC69:AC108" si="20">IF(R69&lt;2,IF(M69="Critique",C69,""),"")</f>
        <v/>
      </c>
    </row>
    <row r="70" spans="16:29" x14ac:dyDescent="0.25">
      <c r="P70" s="1" t="str">
        <f>IF($C70&lt;&gt;"",IF(COUNTIF($C:C,$C70)&gt;1,"Plusieurs commentaires",""),"")</f>
        <v/>
      </c>
      <c r="Q70" s="1">
        <f t="shared" si="11"/>
        <v>0</v>
      </c>
      <c r="R70" s="1">
        <f>SUMIFS($Q$5:$Q70,$P$5:$P70,"Plusieurs commentaires",$C$5:$C70,C70)</f>
        <v>0</v>
      </c>
      <c r="S70" t="str">
        <f t="shared" si="12"/>
        <v/>
      </c>
      <c r="T70" t="str">
        <f t="shared" si="13"/>
        <v/>
      </c>
      <c r="U70" t="str">
        <f t="shared" si="14"/>
        <v/>
      </c>
      <c r="V70" s="238" t="str">
        <f t="shared" si="15"/>
        <v/>
      </c>
      <c r="W70" s="238">
        <f t="shared" si="16"/>
        <v>0</v>
      </c>
      <c r="X70" s="238">
        <f>SUMIFS($W$5:$W70,$V$5:$V70,"Plusieurs occurences",$H$5:$H70,H70)</f>
        <v>0</v>
      </c>
      <c r="Y70" t="str">
        <f t="shared" si="17"/>
        <v/>
      </c>
      <c r="Z70" t="str">
        <f t="shared" si="18"/>
        <v/>
      </c>
      <c r="AA70" t="str">
        <f t="shared" si="19"/>
        <v/>
      </c>
      <c r="AC70" t="str">
        <f t="shared" si="20"/>
        <v/>
      </c>
    </row>
    <row r="71" spans="16:29" x14ac:dyDescent="0.25">
      <c r="P71" s="1" t="str">
        <f>IF($C71&lt;&gt;"",IF(COUNTIF($C:C,$C71)&gt;1,"Plusieurs commentaires",""),"")</f>
        <v/>
      </c>
      <c r="Q71" s="1">
        <f t="shared" si="11"/>
        <v>0</v>
      </c>
      <c r="R71" s="1">
        <f>SUMIFS($Q$5:$Q71,$P$5:$P71,"Plusieurs commentaires",$C$5:$C71,C71)</f>
        <v>0</v>
      </c>
      <c r="S71" t="str">
        <f t="shared" si="12"/>
        <v/>
      </c>
      <c r="T71" t="str">
        <f t="shared" si="13"/>
        <v/>
      </c>
      <c r="U71" t="str">
        <f t="shared" si="14"/>
        <v/>
      </c>
      <c r="V71" s="238" t="str">
        <f t="shared" si="15"/>
        <v/>
      </c>
      <c r="W71" s="238">
        <f t="shared" si="16"/>
        <v>0</v>
      </c>
      <c r="X71" s="238">
        <f>SUMIFS($W$5:$W71,$V$5:$V71,"Plusieurs occurences",$H$5:$H71,H71)</f>
        <v>0</v>
      </c>
      <c r="Y71" t="str">
        <f t="shared" si="17"/>
        <v/>
      </c>
      <c r="Z71" t="str">
        <f t="shared" si="18"/>
        <v/>
      </c>
      <c r="AA71" t="str">
        <f t="shared" si="19"/>
        <v/>
      </c>
      <c r="AC71" t="str">
        <f t="shared" si="20"/>
        <v/>
      </c>
    </row>
    <row r="72" spans="16:29" x14ac:dyDescent="0.25">
      <c r="P72" s="1" t="str">
        <f>IF($C72&lt;&gt;"",IF(COUNTIF($C:C,$C72)&gt;1,"Plusieurs commentaires",""),"")</f>
        <v/>
      </c>
      <c r="Q72" s="1">
        <f t="shared" si="11"/>
        <v>0</v>
      </c>
      <c r="R72" s="1">
        <f>SUMIFS($Q$5:$Q72,$P$5:$P72,"Plusieurs commentaires",$C$5:$C72,C72)</f>
        <v>0</v>
      </c>
      <c r="S72" t="str">
        <f t="shared" si="12"/>
        <v/>
      </c>
      <c r="T72" t="str">
        <f t="shared" si="13"/>
        <v/>
      </c>
      <c r="U72" t="str">
        <f t="shared" si="14"/>
        <v/>
      </c>
      <c r="V72" s="238" t="str">
        <f t="shared" si="15"/>
        <v/>
      </c>
      <c r="W72" s="238">
        <f t="shared" si="16"/>
        <v>0</v>
      </c>
      <c r="X72" s="238">
        <f>SUMIFS($W$5:$W72,$V$5:$V72,"Plusieurs occurences",$H$5:$H72,H72)</f>
        <v>0</v>
      </c>
      <c r="Y72" t="str">
        <f t="shared" si="17"/>
        <v/>
      </c>
      <c r="Z72" t="str">
        <f t="shared" si="18"/>
        <v/>
      </c>
      <c r="AA72" t="str">
        <f t="shared" si="19"/>
        <v/>
      </c>
      <c r="AC72" t="str">
        <f t="shared" si="20"/>
        <v/>
      </c>
    </row>
    <row r="73" spans="16:29" x14ac:dyDescent="0.25">
      <c r="P73" s="1" t="str">
        <f>IF($C73&lt;&gt;"",IF(COUNTIF($C:C,$C73)&gt;1,"Plusieurs commentaires",""),"")</f>
        <v/>
      </c>
      <c r="Q73" s="1">
        <f t="shared" si="11"/>
        <v>0</v>
      </c>
      <c r="R73" s="1">
        <f>SUMIFS($Q$5:$Q73,$P$5:$P73,"Plusieurs commentaires",$C$5:$C73,C73)</f>
        <v>0</v>
      </c>
      <c r="S73" t="str">
        <f t="shared" si="12"/>
        <v/>
      </c>
      <c r="T73" t="str">
        <f t="shared" si="13"/>
        <v/>
      </c>
      <c r="U73" t="str">
        <f t="shared" si="14"/>
        <v/>
      </c>
      <c r="V73" s="238" t="str">
        <f t="shared" si="15"/>
        <v/>
      </c>
      <c r="W73" s="238">
        <f t="shared" si="16"/>
        <v>0</v>
      </c>
      <c r="X73" s="238">
        <f>SUMIFS($W$5:$W73,$V$5:$V73,"Plusieurs occurences",$H$5:$H73,H73)</f>
        <v>0</v>
      </c>
      <c r="Y73" t="str">
        <f t="shared" si="17"/>
        <v/>
      </c>
      <c r="Z73" t="str">
        <f t="shared" si="18"/>
        <v/>
      </c>
      <c r="AA73" t="str">
        <f t="shared" si="19"/>
        <v/>
      </c>
      <c r="AC73" t="str">
        <f t="shared" si="20"/>
        <v/>
      </c>
    </row>
    <row r="74" spans="16:29" x14ac:dyDescent="0.25">
      <c r="P74" s="1" t="str">
        <f>IF($C74&lt;&gt;"",IF(COUNTIF($C:C,$C74)&gt;1,"Plusieurs commentaires",""),"")</f>
        <v/>
      </c>
      <c r="Q74" s="1">
        <f t="shared" si="11"/>
        <v>0</v>
      </c>
      <c r="R74" s="1">
        <f>SUMIFS($Q$5:$Q74,$P$5:$P74,"Plusieurs commentaires",$C$5:$C74,C74)</f>
        <v>0</v>
      </c>
      <c r="S74" t="str">
        <f t="shared" si="12"/>
        <v/>
      </c>
      <c r="T74" t="str">
        <f t="shared" si="13"/>
        <v/>
      </c>
      <c r="U74" t="str">
        <f t="shared" si="14"/>
        <v/>
      </c>
      <c r="V74" s="238" t="str">
        <f t="shared" si="15"/>
        <v/>
      </c>
      <c r="W74" s="238">
        <f t="shared" si="16"/>
        <v>0</v>
      </c>
      <c r="X74" s="238">
        <f>SUMIFS($W$5:$W74,$V$5:$V74,"Plusieurs occurences",$H$5:$H74,H74)</f>
        <v>0</v>
      </c>
      <c r="Y74" t="str">
        <f t="shared" si="17"/>
        <v/>
      </c>
      <c r="Z74" t="str">
        <f t="shared" si="18"/>
        <v/>
      </c>
      <c r="AA74" t="str">
        <f t="shared" si="19"/>
        <v/>
      </c>
      <c r="AC74" t="str">
        <f t="shared" si="20"/>
        <v/>
      </c>
    </row>
    <row r="75" spans="16:29" x14ac:dyDescent="0.25">
      <c r="P75" s="1" t="str">
        <f>IF($C75&lt;&gt;"",IF(COUNTIF($C:C,$C75)&gt;1,"Plusieurs commentaires",""),"")</f>
        <v/>
      </c>
      <c r="Q75" s="1">
        <f t="shared" si="11"/>
        <v>0</v>
      </c>
      <c r="R75" s="1">
        <f>SUMIFS($Q$5:$Q75,$P$5:$P75,"Plusieurs commentaires",$C$5:$C75,C75)</f>
        <v>0</v>
      </c>
      <c r="S75" t="str">
        <f t="shared" si="12"/>
        <v/>
      </c>
      <c r="T75" t="str">
        <f t="shared" si="13"/>
        <v/>
      </c>
      <c r="U75" t="str">
        <f t="shared" si="14"/>
        <v/>
      </c>
      <c r="V75" s="238" t="str">
        <f t="shared" si="15"/>
        <v/>
      </c>
      <c r="W75" s="238">
        <f t="shared" si="16"/>
        <v>0</v>
      </c>
      <c r="X75" s="238">
        <f>SUMIFS($W$5:$W75,$V$5:$V75,"Plusieurs occurences",$H$5:$H75,H75)</f>
        <v>0</v>
      </c>
      <c r="Y75" t="str">
        <f t="shared" si="17"/>
        <v/>
      </c>
      <c r="Z75" t="str">
        <f t="shared" si="18"/>
        <v/>
      </c>
      <c r="AA75" t="str">
        <f t="shared" si="19"/>
        <v/>
      </c>
      <c r="AC75" t="str">
        <f t="shared" si="20"/>
        <v/>
      </c>
    </row>
    <row r="76" spans="16:29" x14ac:dyDescent="0.25">
      <c r="P76" s="1" t="str">
        <f>IF($C76&lt;&gt;"",IF(COUNTIF($C:C,$C76)&gt;1,"Plusieurs commentaires",""),"")</f>
        <v/>
      </c>
      <c r="Q76" s="1">
        <f t="shared" si="11"/>
        <v>0</v>
      </c>
      <c r="R76" s="1">
        <f>SUMIFS($Q$5:$Q76,$P$5:$P76,"Plusieurs commentaires",$C$5:$C76,C76)</f>
        <v>0</v>
      </c>
      <c r="S76" t="str">
        <f t="shared" si="12"/>
        <v/>
      </c>
      <c r="T76" t="str">
        <f t="shared" si="13"/>
        <v/>
      </c>
      <c r="U76" t="str">
        <f t="shared" si="14"/>
        <v/>
      </c>
      <c r="V76" s="238" t="str">
        <f t="shared" si="15"/>
        <v/>
      </c>
      <c r="W76" s="238">
        <f t="shared" si="16"/>
        <v>0</v>
      </c>
      <c r="X76" s="238">
        <f>SUMIFS($W$5:$W76,$V$5:$V76,"Plusieurs occurences",$H$5:$H76,H76)</f>
        <v>0</v>
      </c>
      <c r="Y76" t="str">
        <f t="shared" si="17"/>
        <v/>
      </c>
      <c r="Z76" t="str">
        <f t="shared" si="18"/>
        <v/>
      </c>
      <c r="AA76" t="str">
        <f t="shared" si="19"/>
        <v/>
      </c>
      <c r="AC76" t="str">
        <f t="shared" si="20"/>
        <v/>
      </c>
    </row>
    <row r="77" spans="16:29" x14ac:dyDescent="0.25">
      <c r="P77" s="1" t="str">
        <f>IF($C77&lt;&gt;"",IF(COUNTIF($C:C,$C77)&gt;1,"Plusieurs commentaires",""),"")</f>
        <v/>
      </c>
      <c r="Q77" s="1">
        <f t="shared" si="11"/>
        <v>0</v>
      </c>
      <c r="R77" s="1">
        <f>SUMIFS($Q$5:$Q77,$P$5:$P77,"Plusieurs commentaires",$C$5:$C77,C77)</f>
        <v>0</v>
      </c>
      <c r="S77" t="str">
        <f t="shared" si="12"/>
        <v/>
      </c>
      <c r="T77" t="str">
        <f t="shared" si="13"/>
        <v/>
      </c>
      <c r="U77" t="str">
        <f t="shared" si="14"/>
        <v/>
      </c>
      <c r="V77" s="238" t="str">
        <f t="shared" si="15"/>
        <v/>
      </c>
      <c r="W77" s="238">
        <f t="shared" si="16"/>
        <v>0</v>
      </c>
      <c r="X77" s="238">
        <f>SUMIFS($W$5:$W77,$V$5:$V77,"Plusieurs occurences",$H$5:$H77,H77)</f>
        <v>0</v>
      </c>
      <c r="Y77" t="str">
        <f t="shared" si="17"/>
        <v/>
      </c>
      <c r="Z77" t="str">
        <f t="shared" si="18"/>
        <v/>
      </c>
      <c r="AA77" t="str">
        <f t="shared" si="19"/>
        <v/>
      </c>
      <c r="AC77" t="str">
        <f t="shared" si="20"/>
        <v/>
      </c>
    </row>
    <row r="78" spans="16:29" x14ac:dyDescent="0.25">
      <c r="P78" s="1" t="str">
        <f>IF($C78&lt;&gt;"",IF(COUNTIF($C:C,$C78)&gt;1,"Plusieurs commentaires",""),"")</f>
        <v/>
      </c>
      <c r="Q78" s="1">
        <f t="shared" si="11"/>
        <v>0</v>
      </c>
      <c r="R78" s="1">
        <f>SUMIFS($Q$5:$Q78,$P$5:$P78,"Plusieurs commentaires",$C$5:$C78,C78)</f>
        <v>0</v>
      </c>
      <c r="S78" t="str">
        <f t="shared" si="12"/>
        <v/>
      </c>
      <c r="T78" t="str">
        <f t="shared" si="13"/>
        <v/>
      </c>
      <c r="U78" t="str">
        <f t="shared" si="14"/>
        <v/>
      </c>
      <c r="V78" s="238" t="str">
        <f t="shared" si="15"/>
        <v/>
      </c>
      <c r="W78" s="238">
        <f t="shared" si="16"/>
        <v>0</v>
      </c>
      <c r="X78" s="238">
        <f>SUMIFS($W$5:$W78,$V$5:$V78,"Plusieurs occurences",$H$5:$H78,H78)</f>
        <v>0</v>
      </c>
      <c r="Y78" t="str">
        <f t="shared" si="17"/>
        <v/>
      </c>
      <c r="Z78" t="str">
        <f t="shared" si="18"/>
        <v/>
      </c>
      <c r="AA78" t="str">
        <f t="shared" si="19"/>
        <v/>
      </c>
      <c r="AC78" t="str">
        <f t="shared" si="20"/>
        <v/>
      </c>
    </row>
    <row r="79" spans="16:29" x14ac:dyDescent="0.25">
      <c r="P79" s="1" t="str">
        <f>IF($C79&lt;&gt;"",IF(COUNTIF($C:C,$C79)&gt;1,"Plusieurs commentaires",""),"")</f>
        <v/>
      </c>
      <c r="Q79" s="1">
        <f t="shared" si="11"/>
        <v>0</v>
      </c>
      <c r="R79" s="1">
        <f>SUMIFS($Q$5:$Q79,$P$5:$P79,"Plusieurs commentaires",$C$5:$C79,C79)</f>
        <v>0</v>
      </c>
      <c r="S79" t="str">
        <f t="shared" si="12"/>
        <v/>
      </c>
      <c r="T79" t="str">
        <f t="shared" si="13"/>
        <v/>
      </c>
      <c r="U79" t="str">
        <f t="shared" si="14"/>
        <v/>
      </c>
      <c r="V79" s="238" t="str">
        <f t="shared" si="15"/>
        <v/>
      </c>
      <c r="W79" s="238">
        <f t="shared" si="16"/>
        <v>0</v>
      </c>
      <c r="X79" s="238">
        <f>SUMIFS($W$5:$W79,$V$5:$V79,"Plusieurs occurences",$H$5:$H79,H79)</f>
        <v>0</v>
      </c>
      <c r="Y79" t="str">
        <f t="shared" si="17"/>
        <v/>
      </c>
      <c r="Z79" t="str">
        <f t="shared" si="18"/>
        <v/>
      </c>
      <c r="AA79" t="str">
        <f t="shared" si="19"/>
        <v/>
      </c>
      <c r="AC79" t="str">
        <f t="shared" si="20"/>
        <v/>
      </c>
    </row>
    <row r="80" spans="16:29" x14ac:dyDescent="0.25">
      <c r="P80" s="1" t="str">
        <f>IF($C80&lt;&gt;"",IF(COUNTIF($C:C,$C80)&gt;1,"Plusieurs commentaires",""),"")</f>
        <v/>
      </c>
      <c r="Q80" s="1">
        <f t="shared" si="11"/>
        <v>0</v>
      </c>
      <c r="R80" s="1">
        <f>SUMIFS($Q$5:$Q80,$P$5:$P80,"Plusieurs commentaires",$C$5:$C80,C80)</f>
        <v>0</v>
      </c>
      <c r="S80" t="str">
        <f t="shared" si="12"/>
        <v/>
      </c>
      <c r="T80" t="str">
        <f t="shared" si="13"/>
        <v/>
      </c>
      <c r="U80" t="str">
        <f t="shared" si="14"/>
        <v/>
      </c>
      <c r="V80" s="238" t="str">
        <f t="shared" si="15"/>
        <v/>
      </c>
      <c r="W80" s="238">
        <f t="shared" si="16"/>
        <v>0</v>
      </c>
      <c r="X80" s="238">
        <f>SUMIFS($W$5:$W80,$V$5:$V80,"Plusieurs occurences",$H$5:$H80,H80)</f>
        <v>0</v>
      </c>
      <c r="Y80" t="str">
        <f t="shared" si="17"/>
        <v/>
      </c>
      <c r="Z80" t="str">
        <f t="shared" si="18"/>
        <v/>
      </c>
      <c r="AA80" t="str">
        <f t="shared" si="19"/>
        <v/>
      </c>
      <c r="AC80" t="str">
        <f t="shared" si="20"/>
        <v/>
      </c>
    </row>
    <row r="81" spans="16:29" x14ac:dyDescent="0.25">
      <c r="P81" s="1" t="str">
        <f>IF($C81&lt;&gt;"",IF(COUNTIF($C:C,$C81)&gt;1,"Plusieurs commentaires",""),"")</f>
        <v/>
      </c>
      <c r="Q81" s="1">
        <f t="shared" si="11"/>
        <v>0</v>
      </c>
      <c r="R81" s="1">
        <f>SUMIFS($Q$5:$Q81,$P$5:$P81,"Plusieurs commentaires",$C$5:$C81,C81)</f>
        <v>0</v>
      </c>
      <c r="S81" t="str">
        <f t="shared" si="12"/>
        <v/>
      </c>
      <c r="T81" t="str">
        <f t="shared" si="13"/>
        <v/>
      </c>
      <c r="U81" t="str">
        <f t="shared" si="14"/>
        <v/>
      </c>
      <c r="V81" s="238" t="str">
        <f t="shared" si="15"/>
        <v/>
      </c>
      <c r="W81" s="238">
        <f t="shared" si="16"/>
        <v>0</v>
      </c>
      <c r="X81" s="238">
        <f>SUMIFS($W$5:$W81,$V$5:$V81,"Plusieurs occurences",$H$5:$H81,H81)</f>
        <v>0</v>
      </c>
      <c r="Y81" t="str">
        <f t="shared" si="17"/>
        <v/>
      </c>
      <c r="Z81" t="str">
        <f t="shared" si="18"/>
        <v/>
      </c>
      <c r="AA81" t="str">
        <f t="shared" si="19"/>
        <v/>
      </c>
      <c r="AC81" t="str">
        <f t="shared" si="20"/>
        <v/>
      </c>
    </row>
    <row r="82" spans="16:29" x14ac:dyDescent="0.25">
      <c r="P82" s="1" t="str">
        <f>IF($C82&lt;&gt;"",IF(COUNTIF($C:C,$C82)&gt;1,"Plusieurs commentaires",""),"")</f>
        <v/>
      </c>
      <c r="Q82" s="1">
        <f t="shared" si="11"/>
        <v>0</v>
      </c>
      <c r="R82" s="1">
        <f>SUMIFS($Q$5:$Q82,$P$5:$P82,"Plusieurs commentaires",$C$5:$C82,C82)</f>
        <v>0</v>
      </c>
      <c r="S82" t="str">
        <f t="shared" si="12"/>
        <v/>
      </c>
      <c r="T82" t="str">
        <f t="shared" si="13"/>
        <v/>
      </c>
      <c r="U82" t="str">
        <f t="shared" si="14"/>
        <v/>
      </c>
      <c r="V82" s="238" t="str">
        <f t="shared" si="15"/>
        <v/>
      </c>
      <c r="W82" s="238">
        <f t="shared" si="16"/>
        <v>0</v>
      </c>
      <c r="X82" s="238">
        <f>SUMIFS($W$5:$W82,$V$5:$V82,"Plusieurs occurences",$H$5:$H82,H82)</f>
        <v>0</v>
      </c>
      <c r="Y82" t="str">
        <f t="shared" si="17"/>
        <v/>
      </c>
      <c r="Z82" t="str">
        <f t="shared" si="18"/>
        <v/>
      </c>
      <c r="AA82" t="str">
        <f t="shared" si="19"/>
        <v/>
      </c>
      <c r="AC82" t="str">
        <f t="shared" si="20"/>
        <v/>
      </c>
    </row>
    <row r="83" spans="16:29" x14ac:dyDescent="0.25">
      <c r="P83" s="1" t="str">
        <f>IF($C83&lt;&gt;"",IF(COUNTIF($C:C,$C83)&gt;1,"Plusieurs commentaires",""),"")</f>
        <v/>
      </c>
      <c r="Q83" s="1">
        <f t="shared" si="11"/>
        <v>0</v>
      </c>
      <c r="R83" s="1">
        <f>SUMIFS($Q$5:$Q83,$P$5:$P83,"Plusieurs commentaires",$C$5:$C83,C83)</f>
        <v>0</v>
      </c>
      <c r="S83" t="str">
        <f t="shared" si="12"/>
        <v/>
      </c>
      <c r="T83" t="str">
        <f t="shared" si="13"/>
        <v/>
      </c>
      <c r="U83" t="str">
        <f t="shared" si="14"/>
        <v/>
      </c>
      <c r="V83" s="238" t="str">
        <f t="shared" si="15"/>
        <v/>
      </c>
      <c r="W83" s="238">
        <f t="shared" si="16"/>
        <v>0</v>
      </c>
      <c r="X83" s="238">
        <f>SUMIFS($W$5:$W83,$V$5:$V83,"Plusieurs occurences",$H$5:$H83,H83)</f>
        <v>0</v>
      </c>
      <c r="Y83" t="str">
        <f t="shared" si="17"/>
        <v/>
      </c>
      <c r="Z83" t="str">
        <f t="shared" si="18"/>
        <v/>
      </c>
      <c r="AA83" t="str">
        <f t="shared" si="19"/>
        <v/>
      </c>
      <c r="AC83" t="str">
        <f t="shared" si="20"/>
        <v/>
      </c>
    </row>
    <row r="84" spans="16:29" x14ac:dyDescent="0.25">
      <c r="P84" s="1" t="str">
        <f>IF($C84&lt;&gt;"",IF(COUNTIF($C:C,$C84)&gt;1,"Plusieurs commentaires",""),"")</f>
        <v/>
      </c>
      <c r="Q84" s="1">
        <f t="shared" si="11"/>
        <v>0</v>
      </c>
      <c r="R84" s="1">
        <f>SUMIFS($Q$5:$Q84,$P$5:$P84,"Plusieurs commentaires",$C$5:$C84,C84)</f>
        <v>0</v>
      </c>
      <c r="S84" t="str">
        <f t="shared" si="12"/>
        <v/>
      </c>
      <c r="T84" t="str">
        <f t="shared" si="13"/>
        <v/>
      </c>
      <c r="U84" t="str">
        <f t="shared" si="14"/>
        <v/>
      </c>
      <c r="V84" s="238" t="str">
        <f t="shared" si="15"/>
        <v/>
      </c>
      <c r="W84" s="238">
        <f t="shared" si="16"/>
        <v>0</v>
      </c>
      <c r="X84" s="238">
        <f>SUMIFS($W$5:$W84,$V$5:$V84,"Plusieurs occurences",$H$5:$H84,H84)</f>
        <v>0</v>
      </c>
      <c r="Y84" t="str">
        <f t="shared" si="17"/>
        <v/>
      </c>
      <c r="Z84" t="str">
        <f t="shared" si="18"/>
        <v/>
      </c>
      <c r="AA84" t="str">
        <f t="shared" si="19"/>
        <v/>
      </c>
      <c r="AC84" t="str">
        <f t="shared" si="20"/>
        <v/>
      </c>
    </row>
    <row r="85" spans="16:29" x14ac:dyDescent="0.25">
      <c r="P85" s="1" t="str">
        <f>IF($C85&lt;&gt;"",IF(COUNTIF($C:C,$C85)&gt;1,"Plusieurs commentaires",""),"")</f>
        <v/>
      </c>
      <c r="Q85" s="1">
        <f t="shared" si="11"/>
        <v>0</v>
      </c>
      <c r="R85" s="1">
        <f>SUMIFS($Q$5:$Q85,$P$5:$P85,"Plusieurs commentaires",$C$5:$C85,C85)</f>
        <v>0</v>
      </c>
      <c r="S85" t="str">
        <f t="shared" si="12"/>
        <v/>
      </c>
      <c r="T85" t="str">
        <f t="shared" si="13"/>
        <v/>
      </c>
      <c r="U85" t="str">
        <f t="shared" si="14"/>
        <v/>
      </c>
      <c r="V85" s="238" t="str">
        <f t="shared" si="15"/>
        <v/>
      </c>
      <c r="W85" s="238">
        <f t="shared" si="16"/>
        <v>0</v>
      </c>
      <c r="X85" s="238">
        <f>SUMIFS($W$5:$W85,$V$5:$V85,"Plusieurs occurences",$H$5:$H85,H85)</f>
        <v>0</v>
      </c>
      <c r="Y85" t="str">
        <f t="shared" si="17"/>
        <v/>
      </c>
      <c r="Z85" t="str">
        <f t="shared" si="18"/>
        <v/>
      </c>
      <c r="AA85" t="str">
        <f t="shared" si="19"/>
        <v/>
      </c>
      <c r="AC85" t="str">
        <f t="shared" si="20"/>
        <v/>
      </c>
    </row>
    <row r="86" spans="16:29" x14ac:dyDescent="0.25">
      <c r="P86" s="1" t="str">
        <f>IF($C86&lt;&gt;"",IF(COUNTIF($C:C,$C86)&gt;1,"Plusieurs commentaires",""),"")</f>
        <v/>
      </c>
      <c r="Q86" s="1">
        <f t="shared" si="11"/>
        <v>0</v>
      </c>
      <c r="R86" s="1">
        <f>SUMIFS($Q$5:$Q86,$P$5:$P86,"Plusieurs commentaires",$C$5:$C86,C86)</f>
        <v>0</v>
      </c>
      <c r="S86" t="str">
        <f t="shared" si="12"/>
        <v/>
      </c>
      <c r="T86" t="str">
        <f t="shared" si="13"/>
        <v/>
      </c>
      <c r="U86" t="str">
        <f t="shared" si="14"/>
        <v/>
      </c>
      <c r="V86" s="238" t="str">
        <f t="shared" si="15"/>
        <v/>
      </c>
      <c r="W86" s="238">
        <f t="shared" si="16"/>
        <v>0</v>
      </c>
      <c r="X86" s="238">
        <f>SUMIFS($W$5:$W86,$V$5:$V86,"Plusieurs occurences",$H$5:$H86,H86)</f>
        <v>0</v>
      </c>
      <c r="Y86" t="str">
        <f t="shared" si="17"/>
        <v/>
      </c>
      <c r="Z86" t="str">
        <f t="shared" si="18"/>
        <v/>
      </c>
      <c r="AA86" t="str">
        <f t="shared" si="19"/>
        <v/>
      </c>
      <c r="AC86" t="str">
        <f t="shared" si="20"/>
        <v/>
      </c>
    </row>
    <row r="87" spans="16:29" x14ac:dyDescent="0.25">
      <c r="P87" s="1" t="str">
        <f>IF($C87&lt;&gt;"",IF(COUNTIF($C:C,$C87)&gt;1,"Plusieurs commentaires",""),"")</f>
        <v/>
      </c>
      <c r="Q87" s="1">
        <f t="shared" si="11"/>
        <v>0</v>
      </c>
      <c r="R87" s="1">
        <f>SUMIFS($Q$5:$Q87,$P$5:$P87,"Plusieurs commentaires",$C$5:$C87,C87)</f>
        <v>0</v>
      </c>
      <c r="S87" t="str">
        <f t="shared" si="12"/>
        <v/>
      </c>
      <c r="T87" t="str">
        <f t="shared" si="13"/>
        <v/>
      </c>
      <c r="U87" t="str">
        <f t="shared" si="14"/>
        <v/>
      </c>
      <c r="V87" s="238" t="str">
        <f t="shared" si="15"/>
        <v/>
      </c>
      <c r="W87" s="238">
        <f t="shared" si="16"/>
        <v>0</v>
      </c>
      <c r="X87" s="238">
        <f>SUMIFS($W$5:$W87,$V$5:$V87,"Plusieurs occurences",$H$5:$H87,H87)</f>
        <v>0</v>
      </c>
      <c r="Y87" t="str">
        <f t="shared" si="17"/>
        <v/>
      </c>
      <c r="Z87" t="str">
        <f t="shared" si="18"/>
        <v/>
      </c>
      <c r="AA87" t="str">
        <f t="shared" si="19"/>
        <v/>
      </c>
      <c r="AC87" t="str">
        <f t="shared" si="20"/>
        <v/>
      </c>
    </row>
    <row r="88" spans="16:29" x14ac:dyDescent="0.25">
      <c r="P88" s="1" t="str">
        <f>IF($C88&lt;&gt;"",IF(COUNTIF($C:C,$C88)&gt;1,"Plusieurs commentaires",""),"")</f>
        <v/>
      </c>
      <c r="Q88" s="1">
        <f t="shared" si="11"/>
        <v>0</v>
      </c>
      <c r="R88" s="1">
        <f>SUMIFS($Q$5:$Q88,$P$5:$P88,"Plusieurs commentaires",$C$5:$C88,C88)</f>
        <v>0</v>
      </c>
      <c r="S88" t="str">
        <f t="shared" si="12"/>
        <v/>
      </c>
      <c r="T88" t="str">
        <f t="shared" si="13"/>
        <v/>
      </c>
      <c r="U88" t="str">
        <f t="shared" si="14"/>
        <v/>
      </c>
      <c r="V88" s="238" t="str">
        <f t="shared" si="15"/>
        <v/>
      </c>
      <c r="W88" s="238">
        <f t="shared" si="16"/>
        <v>0</v>
      </c>
      <c r="X88" s="238">
        <f>SUMIFS($W$5:$W88,$V$5:$V88,"Plusieurs occurences",$H$5:$H88,H88)</f>
        <v>0</v>
      </c>
      <c r="Y88" t="str">
        <f t="shared" si="17"/>
        <v/>
      </c>
      <c r="Z88" t="str">
        <f t="shared" si="18"/>
        <v/>
      </c>
      <c r="AA88" t="str">
        <f t="shared" si="19"/>
        <v/>
      </c>
      <c r="AC88" t="str">
        <f t="shared" si="20"/>
        <v/>
      </c>
    </row>
    <row r="89" spans="16:29" x14ac:dyDescent="0.25">
      <c r="P89" s="1" t="str">
        <f>IF($C89&lt;&gt;"",IF(COUNTIF($C:C,$C89)&gt;1,"Plusieurs commentaires",""),"")</f>
        <v/>
      </c>
      <c r="Q89" s="1">
        <f t="shared" si="11"/>
        <v>0</v>
      </c>
      <c r="R89" s="1">
        <f>SUMIFS($Q$5:$Q89,$P$5:$P89,"Plusieurs commentaires",$C$5:$C89,C89)</f>
        <v>0</v>
      </c>
      <c r="S89" t="str">
        <f t="shared" si="12"/>
        <v/>
      </c>
      <c r="T89" t="str">
        <f t="shared" si="13"/>
        <v/>
      </c>
      <c r="U89" t="str">
        <f t="shared" si="14"/>
        <v/>
      </c>
      <c r="V89" s="238" t="str">
        <f t="shared" si="15"/>
        <v/>
      </c>
      <c r="W89" s="238">
        <f t="shared" si="16"/>
        <v>0</v>
      </c>
      <c r="X89" s="238">
        <f>SUMIFS($W$5:$W89,$V$5:$V89,"Plusieurs occurences",$H$5:$H89,H89)</f>
        <v>0</v>
      </c>
      <c r="Y89" t="str">
        <f t="shared" si="17"/>
        <v/>
      </c>
      <c r="Z89" t="str">
        <f t="shared" si="18"/>
        <v/>
      </c>
      <c r="AA89" t="str">
        <f t="shared" si="19"/>
        <v/>
      </c>
      <c r="AC89" t="str">
        <f t="shared" si="20"/>
        <v/>
      </c>
    </row>
    <row r="90" spans="16:29" x14ac:dyDescent="0.25">
      <c r="P90" s="1" t="str">
        <f>IF($C90&lt;&gt;"",IF(COUNTIF($C:C,$C90)&gt;1,"Plusieurs commentaires",""),"")</f>
        <v/>
      </c>
      <c r="Q90" s="1">
        <f t="shared" si="11"/>
        <v>0</v>
      </c>
      <c r="R90" s="1">
        <f>SUMIFS($Q$5:$Q90,$P$5:$P90,"Plusieurs commentaires",$C$5:$C90,C90)</f>
        <v>0</v>
      </c>
      <c r="S90" t="str">
        <f t="shared" si="12"/>
        <v/>
      </c>
      <c r="T90" t="str">
        <f t="shared" si="13"/>
        <v/>
      </c>
      <c r="U90" t="str">
        <f t="shared" si="14"/>
        <v/>
      </c>
      <c r="V90" s="238" t="str">
        <f t="shared" si="15"/>
        <v/>
      </c>
      <c r="W90" s="238">
        <f t="shared" si="16"/>
        <v>0</v>
      </c>
      <c r="X90" s="238">
        <f>SUMIFS($W$5:$W90,$V$5:$V90,"Plusieurs occurences",$H$5:$H90,H90)</f>
        <v>0</v>
      </c>
      <c r="Y90" t="str">
        <f t="shared" si="17"/>
        <v/>
      </c>
      <c r="Z90" t="str">
        <f t="shared" si="18"/>
        <v/>
      </c>
      <c r="AA90" t="str">
        <f t="shared" si="19"/>
        <v/>
      </c>
      <c r="AC90" t="str">
        <f t="shared" si="20"/>
        <v/>
      </c>
    </row>
    <row r="91" spans="16:29" x14ac:dyDescent="0.25">
      <c r="P91" s="1" t="str">
        <f>IF($C91&lt;&gt;"",IF(COUNTIF($C:C,$C91)&gt;1,"Plusieurs commentaires",""),"")</f>
        <v/>
      </c>
      <c r="Q91" s="1">
        <f t="shared" si="11"/>
        <v>0</v>
      </c>
      <c r="R91" s="1">
        <f>SUMIFS($Q$5:$Q91,$P$5:$P91,"Plusieurs commentaires",$C$5:$C91,C91)</f>
        <v>0</v>
      </c>
      <c r="S91" t="str">
        <f t="shared" si="12"/>
        <v/>
      </c>
      <c r="T91" t="str">
        <f t="shared" si="13"/>
        <v/>
      </c>
      <c r="U91" t="str">
        <f t="shared" si="14"/>
        <v/>
      </c>
      <c r="V91" s="238" t="str">
        <f t="shared" si="15"/>
        <v/>
      </c>
      <c r="W91" s="238">
        <f t="shared" si="16"/>
        <v>0</v>
      </c>
      <c r="X91" s="238">
        <f>SUMIFS($W$5:$W91,$V$5:$V91,"Plusieurs occurences",$H$5:$H91,H91)</f>
        <v>0</v>
      </c>
      <c r="Y91" t="str">
        <f t="shared" si="17"/>
        <v/>
      </c>
      <c r="Z91" t="str">
        <f t="shared" si="18"/>
        <v/>
      </c>
      <c r="AA91" t="str">
        <f t="shared" si="19"/>
        <v/>
      </c>
      <c r="AC91" t="str">
        <f t="shared" si="20"/>
        <v/>
      </c>
    </row>
    <row r="92" spans="16:29" x14ac:dyDescent="0.25">
      <c r="P92" s="1" t="str">
        <f>IF($C92&lt;&gt;"",IF(COUNTIF($C:C,$C92)&gt;1,"Plusieurs commentaires",""),"")</f>
        <v/>
      </c>
      <c r="Q92" s="1">
        <f t="shared" si="11"/>
        <v>0</v>
      </c>
      <c r="R92" s="1">
        <f>SUMIFS($Q$5:$Q92,$P$5:$P92,"Plusieurs commentaires",$C$5:$C92,C92)</f>
        <v>0</v>
      </c>
      <c r="S92" t="str">
        <f t="shared" si="12"/>
        <v/>
      </c>
      <c r="T92" t="str">
        <f t="shared" si="13"/>
        <v/>
      </c>
      <c r="U92" t="str">
        <f t="shared" si="14"/>
        <v/>
      </c>
      <c r="V92" s="238" t="str">
        <f t="shared" si="15"/>
        <v/>
      </c>
      <c r="W92" s="238">
        <f t="shared" si="16"/>
        <v>0</v>
      </c>
      <c r="X92" s="238">
        <f>SUMIFS($W$5:$W92,$V$5:$V92,"Plusieurs occurences",$H$5:$H92,H92)</f>
        <v>0</v>
      </c>
      <c r="Y92" t="str">
        <f t="shared" si="17"/>
        <v/>
      </c>
      <c r="Z92" t="str">
        <f t="shared" si="18"/>
        <v/>
      </c>
      <c r="AA92" t="str">
        <f t="shared" si="19"/>
        <v/>
      </c>
      <c r="AC92" t="str">
        <f t="shared" si="20"/>
        <v/>
      </c>
    </row>
    <row r="93" spans="16:29" x14ac:dyDescent="0.25">
      <c r="P93" s="1" t="str">
        <f>IF($C93&lt;&gt;"",IF(COUNTIF($C:C,$C93)&gt;1,"Plusieurs commentaires",""),"")</f>
        <v/>
      </c>
      <c r="Q93" s="1">
        <f t="shared" si="11"/>
        <v>0</v>
      </c>
      <c r="R93" s="1">
        <f>SUMIFS($Q$5:$Q93,$P$5:$P93,"Plusieurs commentaires",$C$5:$C93,C93)</f>
        <v>0</v>
      </c>
      <c r="S93" t="str">
        <f t="shared" si="12"/>
        <v/>
      </c>
      <c r="T93" t="str">
        <f t="shared" si="13"/>
        <v/>
      </c>
      <c r="U93" t="str">
        <f t="shared" si="14"/>
        <v/>
      </c>
      <c r="V93" s="238" t="str">
        <f t="shared" si="15"/>
        <v/>
      </c>
      <c r="W93" s="238">
        <f t="shared" si="16"/>
        <v>0</v>
      </c>
      <c r="X93" s="238">
        <f>SUMIFS($W$5:$W93,$V$5:$V93,"Plusieurs occurences",$H$5:$H93,H93)</f>
        <v>0</v>
      </c>
      <c r="Y93" t="str">
        <f t="shared" si="17"/>
        <v/>
      </c>
      <c r="Z93" t="str">
        <f t="shared" si="18"/>
        <v/>
      </c>
      <c r="AA93" t="str">
        <f t="shared" si="19"/>
        <v/>
      </c>
      <c r="AC93" t="str">
        <f t="shared" si="20"/>
        <v/>
      </c>
    </row>
    <row r="94" spans="16:29" x14ac:dyDescent="0.25">
      <c r="P94" s="1" t="str">
        <f>IF($C94&lt;&gt;"",IF(COUNTIF($C:C,$C94)&gt;1,"Plusieurs commentaires",""),"")</f>
        <v/>
      </c>
      <c r="Q94" s="1">
        <f t="shared" si="11"/>
        <v>0</v>
      </c>
      <c r="R94" s="1">
        <f>SUMIFS($Q$5:$Q94,$P$5:$P94,"Plusieurs commentaires",$C$5:$C94,C94)</f>
        <v>0</v>
      </c>
      <c r="S94" t="str">
        <f t="shared" si="12"/>
        <v/>
      </c>
      <c r="T94" t="str">
        <f t="shared" si="13"/>
        <v/>
      </c>
      <c r="U94" t="str">
        <f t="shared" si="14"/>
        <v/>
      </c>
      <c r="V94" s="238" t="str">
        <f t="shared" si="15"/>
        <v/>
      </c>
      <c r="W94" s="238">
        <f t="shared" si="16"/>
        <v>0</v>
      </c>
      <c r="X94" s="238">
        <f>SUMIFS($W$5:$W94,$V$5:$V94,"Plusieurs occurences",$H$5:$H94,H94)</f>
        <v>0</v>
      </c>
      <c r="Y94" t="str">
        <f t="shared" si="17"/>
        <v/>
      </c>
      <c r="Z94" t="str">
        <f t="shared" si="18"/>
        <v/>
      </c>
      <c r="AA94" t="str">
        <f t="shared" si="19"/>
        <v/>
      </c>
      <c r="AC94" t="str">
        <f t="shared" si="20"/>
        <v/>
      </c>
    </row>
    <row r="95" spans="16:29" x14ac:dyDescent="0.25">
      <c r="P95" s="1" t="str">
        <f>IF($C95&lt;&gt;"",IF(COUNTIF($C:C,$C95)&gt;1,"Plusieurs commentaires",""),"")</f>
        <v/>
      </c>
      <c r="Q95" s="1">
        <f t="shared" si="11"/>
        <v>0</v>
      </c>
      <c r="R95" s="1">
        <f>SUMIFS($Q$5:$Q95,$P$5:$P95,"Plusieurs commentaires",$C$5:$C95,C95)</f>
        <v>0</v>
      </c>
      <c r="S95" t="str">
        <f t="shared" si="12"/>
        <v/>
      </c>
      <c r="T95" t="str">
        <f t="shared" si="13"/>
        <v/>
      </c>
      <c r="U95" t="str">
        <f t="shared" si="14"/>
        <v/>
      </c>
      <c r="V95" s="238" t="str">
        <f t="shared" si="15"/>
        <v/>
      </c>
      <c r="W95" s="238">
        <f t="shared" si="16"/>
        <v>0</v>
      </c>
      <c r="X95" s="238">
        <f>SUMIFS($W$5:$W95,$V$5:$V95,"Plusieurs occurences",$H$5:$H95,H95)</f>
        <v>0</v>
      </c>
      <c r="Y95" t="str">
        <f t="shared" si="17"/>
        <v/>
      </c>
      <c r="Z95" t="str">
        <f t="shared" si="18"/>
        <v/>
      </c>
      <c r="AA95" t="str">
        <f t="shared" si="19"/>
        <v/>
      </c>
      <c r="AC95" t="str">
        <f t="shared" si="20"/>
        <v/>
      </c>
    </row>
    <row r="96" spans="16:29" x14ac:dyDescent="0.25">
      <c r="P96" s="1" t="str">
        <f>IF($C96&lt;&gt;"",IF(COUNTIF($C:C,$C96)&gt;1,"Plusieurs commentaires",""),"")</f>
        <v/>
      </c>
      <c r="Q96" s="1">
        <f t="shared" si="11"/>
        <v>0</v>
      </c>
      <c r="R96" s="1">
        <f>SUMIFS($Q$5:$Q96,$P$5:$P96,"Plusieurs commentaires",$C$5:$C96,C96)</f>
        <v>0</v>
      </c>
      <c r="S96" t="str">
        <f t="shared" si="12"/>
        <v/>
      </c>
      <c r="T96" t="str">
        <f t="shared" si="13"/>
        <v/>
      </c>
      <c r="U96" t="str">
        <f t="shared" si="14"/>
        <v/>
      </c>
      <c r="V96" s="238" t="str">
        <f t="shared" si="15"/>
        <v/>
      </c>
      <c r="W96" s="238">
        <f t="shared" si="16"/>
        <v>0</v>
      </c>
      <c r="X96" s="238">
        <f>SUMIFS($W$5:$W96,$V$5:$V96,"Plusieurs occurences",$H$5:$H96,H96)</f>
        <v>0</v>
      </c>
      <c r="Y96" t="str">
        <f t="shared" si="17"/>
        <v/>
      </c>
      <c r="Z96" t="str">
        <f t="shared" si="18"/>
        <v/>
      </c>
      <c r="AA96" t="str">
        <f t="shared" si="19"/>
        <v/>
      </c>
      <c r="AC96" t="str">
        <f t="shared" si="20"/>
        <v/>
      </c>
    </row>
    <row r="97" spans="16:29" x14ac:dyDescent="0.25">
      <c r="P97" s="1" t="str">
        <f>IF($C97&lt;&gt;"",IF(COUNTIF($C:C,$C97)&gt;1,"Plusieurs commentaires",""),"")</f>
        <v/>
      </c>
      <c r="Q97" s="1">
        <f t="shared" si="11"/>
        <v>0</v>
      </c>
      <c r="R97" s="1">
        <f>SUMIFS($Q$5:$Q97,$P$5:$P97,"Plusieurs commentaires",$C$5:$C97,C97)</f>
        <v>0</v>
      </c>
      <c r="S97" t="str">
        <f t="shared" si="12"/>
        <v/>
      </c>
      <c r="T97" t="str">
        <f t="shared" si="13"/>
        <v/>
      </c>
      <c r="U97" t="str">
        <f t="shared" si="14"/>
        <v/>
      </c>
      <c r="V97" s="238" t="str">
        <f t="shared" si="15"/>
        <v/>
      </c>
      <c r="W97" s="238">
        <f t="shared" si="16"/>
        <v>0</v>
      </c>
      <c r="X97" s="238">
        <f>SUMIFS($W$5:$W97,$V$5:$V97,"Plusieurs occurences",$H$5:$H97,H97)</f>
        <v>0</v>
      </c>
      <c r="Y97" t="str">
        <f t="shared" si="17"/>
        <v/>
      </c>
      <c r="Z97" t="str">
        <f t="shared" si="18"/>
        <v/>
      </c>
      <c r="AA97" t="str">
        <f t="shared" si="19"/>
        <v/>
      </c>
      <c r="AC97" t="str">
        <f t="shared" si="20"/>
        <v/>
      </c>
    </row>
    <row r="98" spans="16:29" x14ac:dyDescent="0.25">
      <c r="P98" s="1" t="str">
        <f>IF($C98&lt;&gt;"",IF(COUNTIF($C:C,$C98)&gt;1,"Plusieurs commentaires",""),"")</f>
        <v/>
      </c>
      <c r="Q98" s="1">
        <f t="shared" si="11"/>
        <v>0</v>
      </c>
      <c r="R98" s="1">
        <f>SUMIFS($Q$5:$Q98,$P$5:$P98,"Plusieurs commentaires",$C$5:$C98,C98)</f>
        <v>0</v>
      </c>
      <c r="S98" t="str">
        <f t="shared" si="12"/>
        <v/>
      </c>
      <c r="T98" t="str">
        <f t="shared" si="13"/>
        <v/>
      </c>
      <c r="U98" t="str">
        <f t="shared" si="14"/>
        <v/>
      </c>
      <c r="V98" s="238" t="str">
        <f t="shared" si="15"/>
        <v/>
      </c>
      <c r="W98" s="238">
        <f t="shared" si="16"/>
        <v>0</v>
      </c>
      <c r="X98" s="238">
        <f>SUMIFS($W$5:$W98,$V$5:$V98,"Plusieurs occurences",$H$5:$H98,H98)</f>
        <v>0</v>
      </c>
      <c r="Y98" t="str">
        <f t="shared" si="17"/>
        <v/>
      </c>
      <c r="Z98" t="str">
        <f t="shared" si="18"/>
        <v/>
      </c>
      <c r="AA98" t="str">
        <f t="shared" si="19"/>
        <v/>
      </c>
      <c r="AC98" t="str">
        <f t="shared" si="20"/>
        <v/>
      </c>
    </row>
    <row r="99" spans="16:29" x14ac:dyDescent="0.25">
      <c r="P99" s="1" t="str">
        <f>IF($C99&lt;&gt;"",IF(COUNTIF($C:C,$C99)&gt;1,"Plusieurs commentaires",""),"")</f>
        <v/>
      </c>
      <c r="Q99" s="1">
        <f t="shared" si="11"/>
        <v>0</v>
      </c>
      <c r="R99" s="1">
        <f>SUMIFS($Q$5:$Q99,$P$5:$P99,"Plusieurs commentaires",$C$5:$C99,C99)</f>
        <v>0</v>
      </c>
      <c r="S99" t="str">
        <f t="shared" si="12"/>
        <v/>
      </c>
      <c r="T99" t="str">
        <f t="shared" si="13"/>
        <v/>
      </c>
      <c r="U99" t="str">
        <f t="shared" si="14"/>
        <v/>
      </c>
      <c r="V99" s="238" t="str">
        <f t="shared" si="15"/>
        <v/>
      </c>
      <c r="W99" s="238">
        <f t="shared" si="16"/>
        <v>0</v>
      </c>
      <c r="X99" s="238">
        <f>SUMIFS($W$5:$W99,$V$5:$V99,"Plusieurs occurences",$H$5:$H99,H99)</f>
        <v>0</v>
      </c>
      <c r="Y99" t="str">
        <f t="shared" si="17"/>
        <v/>
      </c>
      <c r="Z99" t="str">
        <f t="shared" si="18"/>
        <v/>
      </c>
      <c r="AA99" t="str">
        <f t="shared" si="19"/>
        <v/>
      </c>
      <c r="AC99" t="str">
        <f t="shared" si="20"/>
        <v/>
      </c>
    </row>
    <row r="100" spans="16:29" x14ac:dyDescent="0.25">
      <c r="P100" s="1" t="str">
        <f>IF($C100&lt;&gt;"",IF(COUNTIF($C:C,$C100)&gt;1,"Plusieurs commentaires",""),"")</f>
        <v/>
      </c>
      <c r="Q100" s="1">
        <f t="shared" si="11"/>
        <v>0</v>
      </c>
      <c r="R100" s="1">
        <f>SUMIFS($Q$5:$Q100,$P$5:$P100,"Plusieurs commentaires",$C$5:$C100,C100)</f>
        <v>0</v>
      </c>
      <c r="S100" t="str">
        <f t="shared" si="12"/>
        <v/>
      </c>
      <c r="T100" t="str">
        <f t="shared" si="13"/>
        <v/>
      </c>
      <c r="U100" t="str">
        <f t="shared" si="14"/>
        <v/>
      </c>
      <c r="V100" s="238" t="str">
        <f t="shared" si="15"/>
        <v/>
      </c>
      <c r="W100" s="238">
        <f t="shared" si="16"/>
        <v>0</v>
      </c>
      <c r="X100" s="238">
        <f>SUMIFS($W$5:$W100,$V$5:$V100,"Plusieurs occurences",$H$5:$H100,H100)</f>
        <v>0</v>
      </c>
      <c r="Y100" t="str">
        <f t="shared" si="17"/>
        <v/>
      </c>
      <c r="Z100" t="str">
        <f t="shared" si="18"/>
        <v/>
      </c>
      <c r="AA100" t="str">
        <f t="shared" si="19"/>
        <v/>
      </c>
      <c r="AC100" t="str">
        <f t="shared" si="20"/>
        <v/>
      </c>
    </row>
    <row r="101" spans="16:29" x14ac:dyDescent="0.25">
      <c r="P101" s="1" t="str">
        <f>IF($C101&lt;&gt;"",IF(COUNTIF($C:C,$C101)&gt;1,"Plusieurs commentaires",""),"")</f>
        <v/>
      </c>
      <c r="Q101" s="1">
        <f t="shared" si="11"/>
        <v>0</v>
      </c>
      <c r="R101" s="1">
        <f>SUMIFS($Q$5:$Q101,$P$5:$P101,"Plusieurs commentaires",$C$5:$C101,C101)</f>
        <v>0</v>
      </c>
      <c r="S101" t="str">
        <f t="shared" si="12"/>
        <v/>
      </c>
      <c r="T101" t="str">
        <f t="shared" si="13"/>
        <v/>
      </c>
      <c r="U101" t="str">
        <f t="shared" si="14"/>
        <v/>
      </c>
      <c r="V101" s="238" t="str">
        <f t="shared" si="15"/>
        <v/>
      </c>
      <c r="W101" s="238">
        <f t="shared" si="16"/>
        <v>0</v>
      </c>
      <c r="X101" s="238">
        <f>SUMIFS($W$5:$W101,$V$5:$V101,"Plusieurs occurences",$H$5:$H101,H101)</f>
        <v>0</v>
      </c>
      <c r="Y101" t="str">
        <f t="shared" si="17"/>
        <v/>
      </c>
      <c r="Z101" t="str">
        <f t="shared" si="18"/>
        <v/>
      </c>
      <c r="AA101" t="str">
        <f t="shared" si="19"/>
        <v/>
      </c>
      <c r="AC101" t="str">
        <f t="shared" si="20"/>
        <v/>
      </c>
    </row>
    <row r="102" spans="16:29" x14ac:dyDescent="0.25">
      <c r="P102" s="1" t="str">
        <f>IF($C102&lt;&gt;"",IF(COUNTIF($C:C,$C102)&gt;1,"Plusieurs commentaires",""),"")</f>
        <v/>
      </c>
      <c r="Q102" s="1">
        <f t="shared" si="11"/>
        <v>0</v>
      </c>
      <c r="R102" s="1">
        <f>SUMIFS($Q$5:$Q102,$P$5:$P102,"Plusieurs commentaires",$C$5:$C102,C102)</f>
        <v>0</v>
      </c>
      <c r="S102" t="str">
        <f t="shared" si="12"/>
        <v/>
      </c>
      <c r="T102" t="str">
        <f t="shared" si="13"/>
        <v/>
      </c>
      <c r="U102" t="str">
        <f t="shared" si="14"/>
        <v/>
      </c>
      <c r="V102" s="238" t="str">
        <f t="shared" si="15"/>
        <v/>
      </c>
      <c r="W102" s="238">
        <f t="shared" si="16"/>
        <v>0</v>
      </c>
      <c r="X102" s="238">
        <f>SUMIFS($W$5:$W102,$V$5:$V102,"Plusieurs occurences",$H$5:$H102,H102)</f>
        <v>0</v>
      </c>
      <c r="Y102" t="str">
        <f t="shared" si="17"/>
        <v/>
      </c>
      <c r="Z102" t="str">
        <f t="shared" si="18"/>
        <v/>
      </c>
      <c r="AA102" t="str">
        <f t="shared" si="19"/>
        <v/>
      </c>
      <c r="AC102" t="str">
        <f t="shared" si="20"/>
        <v/>
      </c>
    </row>
    <row r="103" spans="16:29" x14ac:dyDescent="0.25">
      <c r="P103" s="1" t="str">
        <f>IF($C103&lt;&gt;"",IF(COUNTIF($C:C,$C103)&gt;1,"Plusieurs commentaires",""),"")</f>
        <v/>
      </c>
      <c r="Q103" s="1">
        <f t="shared" si="11"/>
        <v>0</v>
      </c>
      <c r="R103" s="1">
        <f>SUMIFS($Q$5:$Q103,$P$5:$P103,"Plusieurs commentaires",$C$5:$C103,C103)</f>
        <v>0</v>
      </c>
      <c r="S103" t="str">
        <f t="shared" si="12"/>
        <v/>
      </c>
      <c r="T103" t="str">
        <f t="shared" si="13"/>
        <v/>
      </c>
      <c r="U103" t="str">
        <f t="shared" si="14"/>
        <v/>
      </c>
      <c r="V103" s="238" t="str">
        <f t="shared" si="15"/>
        <v/>
      </c>
      <c r="W103" s="238">
        <f t="shared" si="16"/>
        <v>0</v>
      </c>
      <c r="X103" s="238">
        <f>SUMIFS($W$5:$W103,$V$5:$V103,"Plusieurs occurences",$H$5:$H103,H103)</f>
        <v>0</v>
      </c>
      <c r="Y103" t="str">
        <f t="shared" si="17"/>
        <v/>
      </c>
      <c r="Z103" t="str">
        <f t="shared" si="18"/>
        <v/>
      </c>
      <c r="AA103" t="str">
        <f t="shared" si="19"/>
        <v/>
      </c>
      <c r="AC103" t="str">
        <f t="shared" si="20"/>
        <v/>
      </c>
    </row>
    <row r="104" spans="16:29" x14ac:dyDescent="0.25">
      <c r="P104" s="1" t="str">
        <f>IF($C104&lt;&gt;"",IF(COUNTIF($C:C,$C104)&gt;1,"Plusieurs commentaires",""),"")</f>
        <v/>
      </c>
      <c r="Q104" s="1">
        <f t="shared" si="11"/>
        <v>0</v>
      </c>
      <c r="R104" s="1">
        <f>SUMIFS($Q$5:$Q104,$P$5:$P104,"Plusieurs commentaires",$C$5:$C104,C104)</f>
        <v>0</v>
      </c>
      <c r="S104" t="str">
        <f t="shared" si="12"/>
        <v/>
      </c>
      <c r="T104" t="str">
        <f t="shared" si="13"/>
        <v/>
      </c>
      <c r="U104" t="str">
        <f t="shared" si="14"/>
        <v/>
      </c>
      <c r="V104" s="238" t="str">
        <f t="shared" si="15"/>
        <v/>
      </c>
      <c r="W104" s="238">
        <f t="shared" si="16"/>
        <v>0</v>
      </c>
      <c r="X104" s="238">
        <f>SUMIFS($W$5:$W104,$V$5:$V104,"Plusieurs occurences",$H$5:$H104,H104)</f>
        <v>0</v>
      </c>
      <c r="Y104" t="str">
        <f t="shared" si="17"/>
        <v/>
      </c>
      <c r="Z104" t="str">
        <f t="shared" si="18"/>
        <v/>
      </c>
      <c r="AA104" t="str">
        <f t="shared" si="19"/>
        <v/>
      </c>
      <c r="AC104" t="str">
        <f t="shared" si="20"/>
        <v/>
      </c>
    </row>
    <row r="105" spans="16:29" x14ac:dyDescent="0.25">
      <c r="P105" s="1" t="str">
        <f>IF($C105&lt;&gt;"",IF(COUNTIF($C:C,$C105)&gt;1,"Plusieurs commentaires",""),"")</f>
        <v/>
      </c>
      <c r="Q105" s="1">
        <f t="shared" si="11"/>
        <v>0</v>
      </c>
      <c r="R105" s="1">
        <f>SUMIFS($Q$5:$Q105,$P$5:$P105,"Plusieurs commentaires",$C$5:$C105,C105)</f>
        <v>0</v>
      </c>
      <c r="S105" t="str">
        <f t="shared" si="12"/>
        <v/>
      </c>
      <c r="T105" t="str">
        <f t="shared" si="13"/>
        <v/>
      </c>
      <c r="U105" t="str">
        <f t="shared" si="14"/>
        <v/>
      </c>
      <c r="V105" s="238" t="str">
        <f t="shared" si="15"/>
        <v/>
      </c>
      <c r="W105" s="238">
        <f t="shared" si="16"/>
        <v>0</v>
      </c>
      <c r="X105" s="238">
        <f>SUMIFS($W$5:$W105,$V$5:$V105,"Plusieurs occurences",$H$5:$H105,H105)</f>
        <v>0</v>
      </c>
      <c r="Y105" t="str">
        <f t="shared" si="17"/>
        <v/>
      </c>
      <c r="Z105" t="str">
        <f t="shared" si="18"/>
        <v/>
      </c>
      <c r="AA105" t="str">
        <f t="shared" si="19"/>
        <v/>
      </c>
      <c r="AC105" t="str">
        <f t="shared" si="20"/>
        <v/>
      </c>
    </row>
    <row r="106" spans="16:29" x14ac:dyDescent="0.25">
      <c r="P106" s="1" t="str">
        <f>IF($C106&lt;&gt;"",IF(COUNTIF($C:C,$C106)&gt;1,"Plusieurs commentaires",""),"")</f>
        <v/>
      </c>
      <c r="Q106" s="1">
        <f t="shared" si="11"/>
        <v>0</v>
      </c>
      <c r="R106" s="1">
        <f>SUMIFS($Q$5:$Q106,$P$5:$P106,"Plusieurs commentaires",$C$5:$C106,C106)</f>
        <v>0</v>
      </c>
      <c r="S106" t="str">
        <f t="shared" si="12"/>
        <v/>
      </c>
      <c r="T106" t="str">
        <f t="shared" si="13"/>
        <v/>
      </c>
      <c r="U106" t="str">
        <f t="shared" si="14"/>
        <v/>
      </c>
      <c r="V106" s="238" t="str">
        <f t="shared" si="15"/>
        <v/>
      </c>
      <c r="W106" s="238">
        <f t="shared" si="16"/>
        <v>0</v>
      </c>
      <c r="X106" s="238">
        <f>SUMIFS($W$5:$W106,$V$5:$V106,"Plusieurs occurences",$H$5:$H106,H106)</f>
        <v>0</v>
      </c>
      <c r="Y106" t="str">
        <f t="shared" si="17"/>
        <v/>
      </c>
      <c r="Z106" t="str">
        <f t="shared" si="18"/>
        <v/>
      </c>
      <c r="AA106" t="str">
        <f t="shared" si="19"/>
        <v/>
      </c>
      <c r="AC106" t="str">
        <f t="shared" si="20"/>
        <v/>
      </c>
    </row>
    <row r="107" spans="16:29" x14ac:dyDescent="0.25">
      <c r="P107" s="1" t="str">
        <f>IF($C107&lt;&gt;"",IF(COUNTIF($C:C,$C107)&gt;1,"Plusieurs commentaires",""),"")</f>
        <v/>
      </c>
      <c r="Q107" s="1">
        <f t="shared" si="11"/>
        <v>0</v>
      </c>
      <c r="R107" s="1">
        <f>SUMIFS($Q$5:$Q107,$P$5:$P107,"Plusieurs commentaires",$C$5:$C107,C107)</f>
        <v>0</v>
      </c>
      <c r="S107" t="str">
        <f t="shared" si="12"/>
        <v/>
      </c>
      <c r="T107" t="str">
        <f t="shared" si="13"/>
        <v/>
      </c>
      <c r="U107" t="str">
        <f t="shared" si="14"/>
        <v/>
      </c>
      <c r="V107" s="238" t="str">
        <f t="shared" si="15"/>
        <v/>
      </c>
      <c r="W107" s="238">
        <f t="shared" si="16"/>
        <v>0</v>
      </c>
      <c r="X107" s="238">
        <f>SUMIFS($W$5:$W107,$V$5:$V107,"Plusieurs occurences",$H$5:$H107,H107)</f>
        <v>0</v>
      </c>
      <c r="Y107" t="str">
        <f t="shared" si="17"/>
        <v/>
      </c>
      <c r="Z107" t="str">
        <f t="shared" si="18"/>
        <v/>
      </c>
      <c r="AA107" t="str">
        <f t="shared" si="19"/>
        <v/>
      </c>
      <c r="AC107" t="str">
        <f t="shared" si="20"/>
        <v/>
      </c>
    </row>
    <row r="108" spans="16:29" x14ac:dyDescent="0.25">
      <c r="P108" s="1" t="str">
        <f>IF($C108&lt;&gt;"",IF(COUNTIF($C:C,$C108)&gt;1,"Plusieurs commentaires",""),"")</f>
        <v/>
      </c>
      <c r="Q108" s="1">
        <f t="shared" si="11"/>
        <v>0</v>
      </c>
      <c r="R108" s="1">
        <f>SUMIFS($Q$5:$Q108,$P$5:$P108,"Plusieurs commentaires",$C$5:$C108,C108)</f>
        <v>0</v>
      </c>
      <c r="S108" t="str">
        <f t="shared" si="12"/>
        <v/>
      </c>
      <c r="T108" t="str">
        <f t="shared" si="13"/>
        <v/>
      </c>
      <c r="U108" t="str">
        <f t="shared" si="14"/>
        <v/>
      </c>
      <c r="V108" s="238" t="str">
        <f t="shared" si="15"/>
        <v/>
      </c>
      <c r="W108" s="238">
        <f t="shared" si="16"/>
        <v>0</v>
      </c>
      <c r="X108" s="238">
        <f>SUMIFS($W$5:$W108,$V$5:$V108,"Plusieurs occurences",$H$5:$H108,H108)</f>
        <v>0</v>
      </c>
      <c r="Y108" t="str">
        <f t="shared" si="17"/>
        <v/>
      </c>
      <c r="Z108" t="str">
        <f t="shared" si="18"/>
        <v/>
      </c>
      <c r="AA108" t="str">
        <f t="shared" si="19"/>
        <v/>
      </c>
      <c r="AC108" t="str">
        <f t="shared" si="20"/>
        <v/>
      </c>
    </row>
    <row r="109" spans="16:29" x14ac:dyDescent="0.25">
      <c r="P109" s="1" t="str">
        <f>IF($C109&lt;&gt;"",IF(COUNTIF($C:C,$C109)&gt;1,"Plusieurs commentaires",""),"")</f>
        <v/>
      </c>
      <c r="Q109" s="1">
        <f t="shared" si="11"/>
        <v>0</v>
      </c>
      <c r="R109" s="1">
        <f>SUMIFS($Q$5:$Q109,$P$5:$P109,"Plusieurs commentaires",$C$5:$C109,C109)</f>
        <v>0</v>
      </c>
      <c r="S109" t="str">
        <f t="shared" si="12"/>
        <v/>
      </c>
      <c r="T109" t="str">
        <f t="shared" si="13"/>
        <v/>
      </c>
      <c r="U109" t="str">
        <f t="shared" si="14"/>
        <v/>
      </c>
      <c r="V109" s="1" t="str">
        <f t="shared" si="15"/>
        <v/>
      </c>
      <c r="W109" s="238">
        <f t="shared" si="16"/>
        <v>0</v>
      </c>
      <c r="X109" s="238">
        <f>SUMIFS($W$5:$W109,$V$5:$V109,"Plusieurs occurences",$H$5:$H109,H109)</f>
        <v>0</v>
      </c>
      <c r="Y109" t="str">
        <f t="shared" si="17"/>
        <v/>
      </c>
      <c r="Z109" t="str">
        <f t="shared" si="18"/>
        <v/>
      </c>
      <c r="AA109" t="str">
        <f t="shared" si="19"/>
        <v/>
      </c>
    </row>
    <row r="110" spans="16:29" x14ac:dyDescent="0.25">
      <c r="P110" s="1" t="str">
        <f>IF($C110&lt;&gt;"",IF(COUNTIF($C:C,$C110)&gt;1,"Plusieurs commentaires",""),"")</f>
        <v/>
      </c>
      <c r="Q110" s="1">
        <f t="shared" si="11"/>
        <v>0</v>
      </c>
      <c r="R110" s="1">
        <f>SUMIFS($Q$5:$Q110,$P$5:$P110,"Plusieurs commentaires",$C$5:$C110,C110)</f>
        <v>0</v>
      </c>
      <c r="S110" t="str">
        <f t="shared" si="12"/>
        <v/>
      </c>
      <c r="T110" t="str">
        <f t="shared" si="13"/>
        <v/>
      </c>
      <c r="U110" t="str">
        <f t="shared" si="14"/>
        <v/>
      </c>
      <c r="V110" s="238" t="str">
        <f t="shared" si="15"/>
        <v/>
      </c>
      <c r="W110" s="238">
        <f t="shared" si="16"/>
        <v>0</v>
      </c>
      <c r="X110" s="238">
        <f>SUMIFS($W$5:$W110,$V$5:$V110,"Plusieurs occurences",$H$5:$H110,H110)</f>
        <v>0</v>
      </c>
      <c r="Y110" t="str">
        <f t="shared" si="17"/>
        <v/>
      </c>
      <c r="Z110" t="str">
        <f t="shared" si="18"/>
        <v/>
      </c>
      <c r="AA110" t="str">
        <f t="shared" si="19"/>
        <v/>
      </c>
      <c r="AC110" t="str">
        <f t="shared" ref="AC110:AC136" si="21">IF(R110&lt;2,IF(M110="Critique",C110,""),"")</f>
        <v/>
      </c>
    </row>
    <row r="111" spans="16:29" x14ac:dyDescent="0.25">
      <c r="P111" s="1" t="str">
        <f>IF($C111&lt;&gt;"",IF(COUNTIF($C:C,$C111)&gt;1,"Plusieurs commentaires",""),"")</f>
        <v/>
      </c>
      <c r="Q111" s="1">
        <f t="shared" si="11"/>
        <v>0</v>
      </c>
      <c r="R111" s="1">
        <f>SUMIFS($Q$5:$Q111,$P$5:$P111,"Plusieurs commentaires",$C$5:$C111,C111)</f>
        <v>0</v>
      </c>
      <c r="S111" t="str">
        <f t="shared" si="12"/>
        <v/>
      </c>
      <c r="T111" t="str">
        <f t="shared" si="13"/>
        <v/>
      </c>
      <c r="U111" t="str">
        <f t="shared" si="14"/>
        <v/>
      </c>
      <c r="V111" s="238" t="str">
        <f t="shared" si="15"/>
        <v/>
      </c>
      <c r="W111" s="238">
        <f t="shared" si="16"/>
        <v>0</v>
      </c>
      <c r="X111" s="238">
        <f>SUMIFS($W$5:$W111,$V$5:$V111,"Plusieurs occurences",$H$5:$H111,H111)</f>
        <v>0</v>
      </c>
      <c r="Y111" t="str">
        <f t="shared" si="17"/>
        <v/>
      </c>
      <c r="Z111" t="str">
        <f t="shared" si="18"/>
        <v/>
      </c>
      <c r="AA111" t="str">
        <f t="shared" si="19"/>
        <v/>
      </c>
      <c r="AC111" t="str">
        <f t="shared" si="21"/>
        <v/>
      </c>
    </row>
    <row r="112" spans="16:29" x14ac:dyDescent="0.25">
      <c r="P112" s="1" t="str">
        <f>IF($C112&lt;&gt;"",IF(COUNTIF($C:C,$C112)&gt;1,"Plusieurs commentaires",""),"")</f>
        <v/>
      </c>
      <c r="Q112" s="1">
        <f t="shared" si="11"/>
        <v>0</v>
      </c>
      <c r="R112" s="1">
        <f>SUMIFS($Q$5:$Q112,$P$5:$P112,"Plusieurs commentaires",$C$5:$C112,C112)</f>
        <v>0</v>
      </c>
      <c r="S112" t="str">
        <f t="shared" si="12"/>
        <v/>
      </c>
      <c r="T112" t="str">
        <f t="shared" si="13"/>
        <v/>
      </c>
      <c r="U112" t="str">
        <f t="shared" si="14"/>
        <v/>
      </c>
      <c r="V112" s="238" t="str">
        <f t="shared" si="15"/>
        <v/>
      </c>
      <c r="W112" s="238">
        <f t="shared" si="16"/>
        <v>0</v>
      </c>
      <c r="X112" s="238">
        <f>SUMIFS($W$5:$W112,$V$5:$V112,"Plusieurs occurences",$H$5:$H112,H112)</f>
        <v>0</v>
      </c>
      <c r="Y112" t="str">
        <f t="shared" si="17"/>
        <v/>
      </c>
      <c r="Z112" t="str">
        <f t="shared" si="18"/>
        <v/>
      </c>
      <c r="AA112" t="str">
        <f t="shared" si="19"/>
        <v/>
      </c>
      <c r="AC112" t="str">
        <f t="shared" si="21"/>
        <v/>
      </c>
    </row>
    <row r="113" spans="16:29" x14ac:dyDescent="0.25">
      <c r="P113" s="1" t="str">
        <f>IF($C113&lt;&gt;"",IF(COUNTIF($C:C,$C113)&gt;1,"Plusieurs commentaires",""),"")</f>
        <v/>
      </c>
      <c r="Q113" s="1">
        <f t="shared" si="11"/>
        <v>0</v>
      </c>
      <c r="R113" s="1">
        <f>SUMIFS($Q$5:$Q113,$P$5:$P113,"Plusieurs commentaires",$C$5:$C113,C113)</f>
        <v>0</v>
      </c>
      <c r="S113" t="str">
        <f t="shared" si="12"/>
        <v/>
      </c>
      <c r="T113" t="str">
        <f t="shared" si="13"/>
        <v/>
      </c>
      <c r="U113" t="str">
        <f t="shared" si="14"/>
        <v/>
      </c>
      <c r="V113" s="238" t="str">
        <f t="shared" si="15"/>
        <v/>
      </c>
      <c r="W113" s="238">
        <f t="shared" si="16"/>
        <v>0</v>
      </c>
      <c r="X113" s="238">
        <f>SUMIFS($W$5:$W113,$V$5:$V113,"Plusieurs occurences",$H$5:$H113,H113)</f>
        <v>0</v>
      </c>
      <c r="Y113" t="str">
        <f t="shared" si="17"/>
        <v/>
      </c>
      <c r="Z113" t="str">
        <f t="shared" si="18"/>
        <v/>
      </c>
      <c r="AA113" t="str">
        <f t="shared" si="19"/>
        <v/>
      </c>
      <c r="AC113" t="str">
        <f t="shared" si="21"/>
        <v/>
      </c>
    </row>
    <row r="114" spans="16:29" x14ac:dyDescent="0.25">
      <c r="P114" s="1" t="str">
        <f>IF($C114&lt;&gt;"",IF(COUNTIF($C:C,$C114)&gt;1,"Plusieurs commentaires",""),"")</f>
        <v/>
      </c>
      <c r="Q114" s="1">
        <f t="shared" si="11"/>
        <v>0</v>
      </c>
      <c r="R114" s="1">
        <f>SUMIFS($Q$5:$Q114,$P$5:$P114,"Plusieurs commentaires",$C$5:$C114,C114)</f>
        <v>0</v>
      </c>
      <c r="S114" t="str">
        <f t="shared" si="12"/>
        <v/>
      </c>
      <c r="T114" t="str">
        <f t="shared" si="13"/>
        <v/>
      </c>
      <c r="U114" t="str">
        <f t="shared" si="14"/>
        <v/>
      </c>
      <c r="V114" s="238" t="str">
        <f t="shared" si="15"/>
        <v/>
      </c>
      <c r="W114" s="238">
        <f t="shared" si="16"/>
        <v>0</v>
      </c>
      <c r="X114" s="238">
        <f>SUMIFS($W$5:$W114,$V$5:$V114,"Plusieurs occurences",$H$5:$H114,H114)</f>
        <v>0</v>
      </c>
      <c r="Y114" t="str">
        <f t="shared" si="17"/>
        <v/>
      </c>
      <c r="Z114" t="str">
        <f t="shared" si="18"/>
        <v/>
      </c>
      <c r="AA114" t="str">
        <f t="shared" si="19"/>
        <v/>
      </c>
      <c r="AC114" t="str">
        <f t="shared" si="21"/>
        <v/>
      </c>
    </row>
    <row r="115" spans="16:29" x14ac:dyDescent="0.25">
      <c r="P115" s="1" t="str">
        <f>IF($C115&lt;&gt;"",IF(COUNTIF($C:C,$C115)&gt;1,"Plusieurs commentaires",""),"")</f>
        <v/>
      </c>
      <c r="Q115" s="1">
        <f t="shared" si="11"/>
        <v>0</v>
      </c>
      <c r="R115" s="1">
        <f>SUMIFS($Q$5:$Q115,$P$5:$P115,"Plusieurs commentaires",$C$5:$C115,C115)</f>
        <v>0</v>
      </c>
      <c r="S115" t="str">
        <f t="shared" si="12"/>
        <v/>
      </c>
      <c r="T115" t="str">
        <f t="shared" si="13"/>
        <v/>
      </c>
      <c r="U115" t="str">
        <f t="shared" si="14"/>
        <v/>
      </c>
      <c r="V115" s="238" t="str">
        <f t="shared" si="15"/>
        <v/>
      </c>
      <c r="W115" s="238">
        <f t="shared" si="16"/>
        <v>0</v>
      </c>
      <c r="X115" s="238">
        <f>SUMIFS($W$5:$W115,$V$5:$V115,"Plusieurs occurences",$H$5:$H115,H115)</f>
        <v>0</v>
      </c>
      <c r="Y115" t="str">
        <f t="shared" si="17"/>
        <v/>
      </c>
      <c r="Z115" t="str">
        <f t="shared" si="18"/>
        <v/>
      </c>
      <c r="AA115" t="str">
        <f t="shared" si="19"/>
        <v/>
      </c>
      <c r="AC115" t="str">
        <f t="shared" si="21"/>
        <v/>
      </c>
    </row>
    <row r="116" spans="16:29" x14ac:dyDescent="0.25">
      <c r="P116" s="1" t="str">
        <f>IF($C116&lt;&gt;"",IF(COUNTIF($C:C,$C116)&gt;1,"Plusieurs commentaires",""),"")</f>
        <v/>
      </c>
      <c r="Q116" s="1">
        <f t="shared" si="11"/>
        <v>0</v>
      </c>
      <c r="R116" s="1">
        <f>SUMIFS($Q$5:$Q116,$P$5:$P116,"Plusieurs commentaires",$C$5:$C116,C116)</f>
        <v>0</v>
      </c>
      <c r="S116" t="str">
        <f t="shared" si="12"/>
        <v/>
      </c>
      <c r="T116" t="str">
        <f t="shared" si="13"/>
        <v/>
      </c>
      <c r="U116" t="str">
        <f t="shared" si="14"/>
        <v/>
      </c>
      <c r="V116" s="238" t="str">
        <f t="shared" si="15"/>
        <v/>
      </c>
      <c r="W116" s="238">
        <f t="shared" si="16"/>
        <v>0</v>
      </c>
      <c r="X116" s="238">
        <f>SUMIFS($W$5:$W116,$V$5:$V116,"Plusieurs occurences",$H$5:$H116,H116)</f>
        <v>0</v>
      </c>
      <c r="Y116" t="str">
        <f t="shared" si="17"/>
        <v/>
      </c>
      <c r="Z116" t="str">
        <f t="shared" si="18"/>
        <v/>
      </c>
      <c r="AA116" t="str">
        <f t="shared" si="19"/>
        <v/>
      </c>
      <c r="AC116" t="str">
        <f t="shared" si="21"/>
        <v/>
      </c>
    </row>
    <row r="117" spans="16:29" x14ac:dyDescent="0.25">
      <c r="P117" s="1" t="str">
        <f>IF($C117&lt;&gt;"",IF(COUNTIF($C:C,$C117)&gt;1,"Plusieurs commentaires",""),"")</f>
        <v/>
      </c>
      <c r="Q117" s="1">
        <f t="shared" si="11"/>
        <v>0</v>
      </c>
      <c r="R117" s="1">
        <f>SUMIFS($Q$5:$Q117,$P$5:$P117,"Plusieurs commentaires",$C$5:$C117,C117)</f>
        <v>0</v>
      </c>
      <c r="S117" t="str">
        <f t="shared" si="12"/>
        <v/>
      </c>
      <c r="T117" t="str">
        <f t="shared" si="13"/>
        <v/>
      </c>
      <c r="U117" t="str">
        <f t="shared" si="14"/>
        <v/>
      </c>
      <c r="V117" s="238" t="str">
        <f t="shared" si="15"/>
        <v/>
      </c>
      <c r="W117" s="238">
        <f t="shared" si="16"/>
        <v>0</v>
      </c>
      <c r="X117" s="238">
        <f>SUMIFS($W$5:$W117,$V$5:$V117,"Plusieurs occurences",$H$5:$H117,H117)</f>
        <v>0</v>
      </c>
      <c r="Y117" t="str">
        <f t="shared" si="17"/>
        <v/>
      </c>
      <c r="Z117" t="str">
        <f t="shared" si="18"/>
        <v/>
      </c>
      <c r="AA117" t="str">
        <f t="shared" si="19"/>
        <v/>
      </c>
      <c r="AC117" t="str">
        <f t="shared" si="21"/>
        <v/>
      </c>
    </row>
    <row r="118" spans="16:29" x14ac:dyDescent="0.25">
      <c r="P118" s="1" t="str">
        <f>IF($C118&lt;&gt;"",IF(COUNTIF($C:C,$C118)&gt;1,"Plusieurs commentaires",""),"")</f>
        <v/>
      </c>
      <c r="Q118" s="1">
        <f t="shared" si="11"/>
        <v>0</v>
      </c>
      <c r="R118" s="1">
        <f>SUMIFS($Q$5:$Q118,$P$5:$P118,"Plusieurs commentaires",$C$5:$C118,C118)</f>
        <v>0</v>
      </c>
      <c r="S118" t="str">
        <f t="shared" si="12"/>
        <v/>
      </c>
      <c r="T118" t="str">
        <f t="shared" si="13"/>
        <v/>
      </c>
      <c r="U118" t="str">
        <f t="shared" si="14"/>
        <v/>
      </c>
      <c r="V118" s="238" t="str">
        <f t="shared" si="15"/>
        <v/>
      </c>
      <c r="W118" s="238">
        <f t="shared" si="16"/>
        <v>0</v>
      </c>
      <c r="X118" s="238">
        <f>SUMIFS($W$5:$W118,$V$5:$V118,"Plusieurs occurences",$H$5:$H118,H118)</f>
        <v>0</v>
      </c>
      <c r="Y118" t="str">
        <f t="shared" si="17"/>
        <v/>
      </c>
      <c r="Z118" t="str">
        <f t="shared" si="18"/>
        <v/>
      </c>
      <c r="AA118" t="str">
        <f t="shared" si="19"/>
        <v/>
      </c>
      <c r="AC118" t="str">
        <f t="shared" si="21"/>
        <v/>
      </c>
    </row>
    <row r="119" spans="16:29" x14ac:dyDescent="0.25">
      <c r="P119" s="1" t="str">
        <f>IF($C119&lt;&gt;"",IF(COUNTIF($C:C,$C119)&gt;1,"Plusieurs commentaires",""),"")</f>
        <v/>
      </c>
      <c r="Q119" s="1">
        <f t="shared" si="11"/>
        <v>0</v>
      </c>
      <c r="R119" s="1">
        <f>SUMIFS($Q$5:$Q119,$P$5:$P119,"Plusieurs commentaires",$C$5:$C119,C119)</f>
        <v>0</v>
      </c>
      <c r="S119" t="str">
        <f t="shared" si="12"/>
        <v/>
      </c>
      <c r="T119" t="str">
        <f t="shared" si="13"/>
        <v/>
      </c>
      <c r="U119" t="str">
        <f t="shared" si="14"/>
        <v/>
      </c>
      <c r="V119" s="238" t="str">
        <f t="shared" si="15"/>
        <v/>
      </c>
      <c r="W119" s="238">
        <f t="shared" si="16"/>
        <v>0</v>
      </c>
      <c r="X119" s="238">
        <f>SUMIFS($W$5:$W119,$V$5:$V119,"Plusieurs occurences",$H$5:$H119,H119)</f>
        <v>0</v>
      </c>
      <c r="Y119" t="str">
        <f t="shared" si="17"/>
        <v/>
      </c>
      <c r="Z119" t="str">
        <f t="shared" si="18"/>
        <v/>
      </c>
      <c r="AA119" t="str">
        <f t="shared" si="19"/>
        <v/>
      </c>
      <c r="AC119" t="str">
        <f t="shared" si="21"/>
        <v/>
      </c>
    </row>
    <row r="120" spans="16:29" x14ac:dyDescent="0.25">
      <c r="P120" s="1" t="str">
        <f>IF($C120&lt;&gt;"",IF(COUNTIF($C:C,$C120)&gt;1,"Plusieurs commentaires",""),"")</f>
        <v/>
      </c>
      <c r="Q120" s="1">
        <f t="shared" si="11"/>
        <v>0</v>
      </c>
      <c r="R120" s="1">
        <f>SUMIFS($Q$5:$Q120,$P$5:$P120,"Plusieurs commentaires",$C$5:$C120,C120)</f>
        <v>0</v>
      </c>
      <c r="S120" t="str">
        <f t="shared" si="12"/>
        <v/>
      </c>
      <c r="T120" t="str">
        <f t="shared" si="13"/>
        <v/>
      </c>
      <c r="U120" t="str">
        <f t="shared" si="14"/>
        <v/>
      </c>
      <c r="V120" s="238" t="str">
        <f t="shared" si="15"/>
        <v/>
      </c>
      <c r="W120" s="238">
        <f t="shared" si="16"/>
        <v>0</v>
      </c>
      <c r="X120" s="238">
        <f>SUMIFS($W$5:$W120,$V$5:$V120,"Plusieurs occurences",$H$5:$H120,H120)</f>
        <v>0</v>
      </c>
      <c r="Y120" t="str">
        <f t="shared" si="17"/>
        <v/>
      </c>
      <c r="Z120" t="str">
        <f t="shared" si="18"/>
        <v/>
      </c>
      <c r="AA120" t="str">
        <f t="shared" si="19"/>
        <v/>
      </c>
      <c r="AC120" t="str">
        <f t="shared" si="21"/>
        <v/>
      </c>
    </row>
    <row r="121" spans="16:29" x14ac:dyDescent="0.25">
      <c r="P121" s="1" t="str">
        <f>IF($C121&lt;&gt;"",IF(COUNTIF($C:C,$C121)&gt;1,"Plusieurs commentaires",""),"")</f>
        <v/>
      </c>
      <c r="Q121" s="1">
        <f t="shared" si="11"/>
        <v>0</v>
      </c>
      <c r="R121" s="1">
        <f>SUMIFS($Q$5:$Q121,$P$5:$P121,"Plusieurs commentaires",$C$5:$C121,C121)</f>
        <v>0</v>
      </c>
      <c r="S121" t="str">
        <f t="shared" si="12"/>
        <v/>
      </c>
      <c r="T121" t="str">
        <f t="shared" si="13"/>
        <v/>
      </c>
      <c r="U121" t="str">
        <f t="shared" si="14"/>
        <v/>
      </c>
      <c r="V121" s="238" t="str">
        <f t="shared" si="15"/>
        <v/>
      </c>
      <c r="W121" s="238">
        <f t="shared" si="16"/>
        <v>0</v>
      </c>
      <c r="X121" s="238">
        <f>SUMIFS($W$5:$W121,$V$5:$V121,"Plusieurs occurences",$H$5:$H121,H121)</f>
        <v>0</v>
      </c>
      <c r="Y121" t="str">
        <f t="shared" si="17"/>
        <v/>
      </c>
      <c r="Z121" t="str">
        <f t="shared" si="18"/>
        <v/>
      </c>
      <c r="AA121" t="str">
        <f t="shared" si="19"/>
        <v/>
      </c>
      <c r="AC121" t="str">
        <f t="shared" si="21"/>
        <v/>
      </c>
    </row>
    <row r="122" spans="16:29" x14ac:dyDescent="0.25">
      <c r="P122" s="1" t="str">
        <f>IF($C122&lt;&gt;"",IF(COUNTIF($C:C,$C122)&gt;1,"Plusieurs commentaires",""),"")</f>
        <v/>
      </c>
      <c r="Q122" s="1">
        <f t="shared" si="11"/>
        <v>0</v>
      </c>
      <c r="R122" s="1">
        <f>SUMIFS($Q$5:$Q122,$P$5:$P122,"Plusieurs commentaires",$C$5:$C122,C122)</f>
        <v>0</v>
      </c>
      <c r="S122" t="str">
        <f t="shared" si="12"/>
        <v/>
      </c>
      <c r="T122" t="str">
        <f t="shared" si="13"/>
        <v/>
      </c>
      <c r="U122" t="str">
        <f t="shared" si="14"/>
        <v/>
      </c>
      <c r="V122" s="238" t="str">
        <f t="shared" si="15"/>
        <v/>
      </c>
      <c r="W122" s="238">
        <f t="shared" si="16"/>
        <v>0</v>
      </c>
      <c r="X122" s="238">
        <f>SUMIFS($W$5:$W122,$V$5:$V122,"Plusieurs occurences",$H$5:$H122,H122)</f>
        <v>0</v>
      </c>
      <c r="Y122" t="str">
        <f t="shared" si="17"/>
        <v/>
      </c>
      <c r="Z122" t="str">
        <f t="shared" si="18"/>
        <v/>
      </c>
      <c r="AA122" t="str">
        <f t="shared" si="19"/>
        <v/>
      </c>
      <c r="AC122" t="str">
        <f t="shared" si="21"/>
        <v/>
      </c>
    </row>
    <row r="123" spans="16:29" x14ac:dyDescent="0.25">
      <c r="P123" s="1" t="str">
        <f>IF($C123&lt;&gt;"",IF(COUNTIF($C:C,$C123)&gt;1,"Plusieurs commentaires",""),"")</f>
        <v/>
      </c>
      <c r="Q123" s="1">
        <f t="shared" si="11"/>
        <v>0</v>
      </c>
      <c r="R123" s="1">
        <f>SUMIFS($Q$5:$Q123,$P$5:$P123,"Plusieurs commentaires",$C$5:$C123,C123)</f>
        <v>0</v>
      </c>
      <c r="S123" t="str">
        <f t="shared" si="12"/>
        <v/>
      </c>
      <c r="T123" t="str">
        <f t="shared" si="13"/>
        <v/>
      </c>
      <c r="U123" t="str">
        <f t="shared" si="14"/>
        <v/>
      </c>
      <c r="V123" s="238" t="str">
        <f t="shared" si="15"/>
        <v/>
      </c>
      <c r="W123" s="238">
        <f t="shared" si="16"/>
        <v>0</v>
      </c>
      <c r="X123" s="238">
        <f>SUMIFS($W$5:$W123,$V$5:$V123,"Plusieurs occurences",$H$5:$H123,H123)</f>
        <v>0</v>
      </c>
      <c r="Y123" t="str">
        <f t="shared" si="17"/>
        <v/>
      </c>
      <c r="Z123" t="str">
        <f t="shared" si="18"/>
        <v/>
      </c>
      <c r="AA123" t="str">
        <f t="shared" si="19"/>
        <v/>
      </c>
      <c r="AC123" t="str">
        <f t="shared" si="21"/>
        <v/>
      </c>
    </row>
    <row r="124" spans="16:29" x14ac:dyDescent="0.25">
      <c r="P124" s="1" t="str">
        <f>IF($C124&lt;&gt;"",IF(COUNTIF($C:C,$C124)&gt;1,"Plusieurs commentaires",""),"")</f>
        <v/>
      </c>
      <c r="Q124" s="1">
        <f t="shared" si="11"/>
        <v>0</v>
      </c>
      <c r="R124" s="1">
        <f>SUMIFS($Q$5:$Q124,$P$5:$P124,"Plusieurs commentaires",$C$5:$C124,C124)</f>
        <v>0</v>
      </c>
      <c r="S124" t="str">
        <f t="shared" si="12"/>
        <v/>
      </c>
      <c r="T124" t="str">
        <f t="shared" si="13"/>
        <v/>
      </c>
      <c r="U124" t="str">
        <f t="shared" si="14"/>
        <v/>
      </c>
      <c r="V124" s="238" t="str">
        <f t="shared" si="15"/>
        <v/>
      </c>
      <c r="W124" s="238">
        <f t="shared" si="16"/>
        <v>0</v>
      </c>
      <c r="X124" s="238">
        <f>SUMIFS($W$5:$W124,$V$5:$V124,"Plusieurs occurences",$H$5:$H124,H124)</f>
        <v>0</v>
      </c>
      <c r="Y124" t="str">
        <f t="shared" si="17"/>
        <v/>
      </c>
      <c r="Z124" t="str">
        <f t="shared" si="18"/>
        <v/>
      </c>
      <c r="AA124" t="str">
        <f t="shared" si="19"/>
        <v/>
      </c>
      <c r="AC124" t="str">
        <f t="shared" si="21"/>
        <v/>
      </c>
    </row>
    <row r="125" spans="16:29" x14ac:dyDescent="0.25">
      <c r="P125" s="1" t="str">
        <f>IF($C125&lt;&gt;"",IF(COUNTIF($C:C,$C125)&gt;1,"Plusieurs commentaires",""),"")</f>
        <v/>
      </c>
      <c r="Q125" s="1">
        <f t="shared" si="11"/>
        <v>0</v>
      </c>
      <c r="R125" s="1">
        <f>SUMIFS($Q$5:$Q125,$P$5:$P125,"Plusieurs commentaires",$C$5:$C125,C125)</f>
        <v>0</v>
      </c>
      <c r="S125" t="str">
        <f t="shared" si="12"/>
        <v/>
      </c>
      <c r="T125" t="str">
        <f t="shared" si="13"/>
        <v/>
      </c>
      <c r="U125" t="str">
        <f t="shared" si="14"/>
        <v/>
      </c>
      <c r="V125" s="238" t="str">
        <f t="shared" si="15"/>
        <v/>
      </c>
      <c r="W125" s="238">
        <f t="shared" si="16"/>
        <v>0</v>
      </c>
      <c r="X125" s="238">
        <f>SUMIFS($W$5:$W125,$V$5:$V125,"Plusieurs occurences",$H$5:$H125,H125)</f>
        <v>0</v>
      </c>
      <c r="Y125" t="str">
        <f t="shared" si="17"/>
        <v/>
      </c>
      <c r="Z125" t="str">
        <f t="shared" si="18"/>
        <v/>
      </c>
      <c r="AA125" t="str">
        <f t="shared" si="19"/>
        <v/>
      </c>
      <c r="AC125" t="str">
        <f t="shared" si="21"/>
        <v/>
      </c>
    </row>
    <row r="126" spans="16:29" x14ac:dyDescent="0.25">
      <c r="P126" s="1" t="str">
        <f>IF($C126&lt;&gt;"",IF(COUNTIF($C:C,$C126)&gt;1,"Plusieurs commentaires",""),"")</f>
        <v/>
      </c>
      <c r="Q126" s="1">
        <f t="shared" si="11"/>
        <v>0</v>
      </c>
      <c r="R126" s="1">
        <f>SUMIFS($Q$5:$Q126,$P$5:$P126,"Plusieurs commentaires",$C$5:$C126,C126)</f>
        <v>0</v>
      </c>
      <c r="S126" t="str">
        <f t="shared" si="12"/>
        <v/>
      </c>
      <c r="T126" t="str">
        <f t="shared" si="13"/>
        <v/>
      </c>
      <c r="U126" t="str">
        <f t="shared" si="14"/>
        <v/>
      </c>
      <c r="V126" s="238" t="str">
        <f t="shared" si="15"/>
        <v/>
      </c>
      <c r="W126" s="238">
        <f t="shared" si="16"/>
        <v>0</v>
      </c>
      <c r="X126" s="238">
        <f>SUMIFS($W$5:$W126,$V$5:$V126,"Plusieurs occurences",$H$5:$H126,H126)</f>
        <v>0</v>
      </c>
      <c r="Y126" t="str">
        <f t="shared" si="17"/>
        <v/>
      </c>
      <c r="Z126" t="str">
        <f t="shared" si="18"/>
        <v/>
      </c>
      <c r="AA126" t="str">
        <f t="shared" si="19"/>
        <v/>
      </c>
      <c r="AC126" t="str">
        <f t="shared" si="21"/>
        <v/>
      </c>
    </row>
    <row r="127" spans="16:29" x14ac:dyDescent="0.25">
      <c r="P127" s="1" t="str">
        <f>IF($C127&lt;&gt;"",IF(COUNTIF($C:C,$C127)&gt;1,"Plusieurs commentaires",""),"")</f>
        <v/>
      </c>
      <c r="Q127" s="1">
        <f t="shared" si="11"/>
        <v>0</v>
      </c>
      <c r="R127" s="1">
        <f>SUMIFS($Q$5:$Q127,$P$5:$P127,"Plusieurs commentaires",$C$5:$C127,C127)</f>
        <v>0</v>
      </c>
      <c r="S127" t="str">
        <f t="shared" si="12"/>
        <v/>
      </c>
      <c r="T127" t="str">
        <f t="shared" si="13"/>
        <v/>
      </c>
      <c r="U127" t="str">
        <f t="shared" si="14"/>
        <v/>
      </c>
      <c r="V127" s="238" t="str">
        <f t="shared" si="15"/>
        <v/>
      </c>
      <c r="W127" s="238">
        <f t="shared" si="16"/>
        <v>0</v>
      </c>
      <c r="X127" s="238">
        <f>SUMIFS($W$5:$W127,$V$5:$V127,"Plusieurs occurences",$H$5:$H127,H127)</f>
        <v>0</v>
      </c>
      <c r="Y127" t="str">
        <f t="shared" si="17"/>
        <v/>
      </c>
      <c r="Z127" t="str">
        <f t="shared" si="18"/>
        <v/>
      </c>
      <c r="AA127" t="str">
        <f t="shared" si="19"/>
        <v/>
      </c>
      <c r="AC127" t="str">
        <f t="shared" si="21"/>
        <v/>
      </c>
    </row>
    <row r="128" spans="16:29" x14ac:dyDescent="0.25">
      <c r="P128" s="1" t="str">
        <f>IF($C128&lt;&gt;"",IF(COUNTIF($C:C,$C128)&gt;1,"Plusieurs commentaires",""),"")</f>
        <v/>
      </c>
      <c r="Q128" s="1">
        <f t="shared" si="11"/>
        <v>0</v>
      </c>
      <c r="R128" s="1">
        <f>SUMIFS($Q$5:$Q128,$P$5:$P128,"Plusieurs commentaires",$C$5:$C128,C128)</f>
        <v>0</v>
      </c>
      <c r="S128" t="str">
        <f t="shared" si="12"/>
        <v/>
      </c>
      <c r="T128" t="str">
        <f t="shared" si="13"/>
        <v/>
      </c>
      <c r="U128" t="str">
        <f t="shared" si="14"/>
        <v/>
      </c>
      <c r="V128" s="238" t="str">
        <f t="shared" si="15"/>
        <v/>
      </c>
      <c r="W128" s="238">
        <f t="shared" si="16"/>
        <v>0</v>
      </c>
      <c r="X128" s="238">
        <f>SUMIFS($W$5:$W128,$V$5:$V128,"Plusieurs occurences",$H$5:$H128,H128)</f>
        <v>0</v>
      </c>
      <c r="Y128" t="str">
        <f t="shared" si="17"/>
        <v/>
      </c>
      <c r="Z128" t="str">
        <f t="shared" si="18"/>
        <v/>
      </c>
      <c r="AA128" t="str">
        <f t="shared" si="19"/>
        <v/>
      </c>
      <c r="AC128" t="str">
        <f t="shared" si="21"/>
        <v/>
      </c>
    </row>
    <row r="129" spans="16:29" x14ac:dyDescent="0.25">
      <c r="P129" s="1" t="str">
        <f>IF($C129&lt;&gt;"",IF(COUNTIF($C:C,$C129)&gt;1,"Plusieurs commentaires",""),"")</f>
        <v/>
      </c>
      <c r="Q129" s="1">
        <f t="shared" si="11"/>
        <v>0</v>
      </c>
      <c r="R129" s="1">
        <f>SUMIFS($Q$5:$Q129,$P$5:$P129,"Plusieurs commentaires",$C$5:$C129,C129)</f>
        <v>0</v>
      </c>
      <c r="S129" t="str">
        <f t="shared" si="12"/>
        <v/>
      </c>
      <c r="T129" t="str">
        <f t="shared" si="13"/>
        <v/>
      </c>
      <c r="U129" t="str">
        <f t="shared" si="14"/>
        <v/>
      </c>
      <c r="V129" s="238" t="str">
        <f t="shared" si="15"/>
        <v/>
      </c>
      <c r="W129" s="238">
        <f t="shared" si="16"/>
        <v>0</v>
      </c>
      <c r="X129" s="238">
        <f>SUMIFS($W$5:$W129,$V$5:$V129,"Plusieurs occurences",$H$5:$H129,H129)</f>
        <v>0</v>
      </c>
      <c r="Y129" t="str">
        <f t="shared" si="17"/>
        <v/>
      </c>
      <c r="Z129" t="str">
        <f t="shared" si="18"/>
        <v/>
      </c>
      <c r="AA129" t="str">
        <f t="shared" si="19"/>
        <v/>
      </c>
      <c r="AC129" t="str">
        <f t="shared" si="21"/>
        <v/>
      </c>
    </row>
    <row r="130" spans="16:29" x14ac:dyDescent="0.25">
      <c r="P130" s="1" t="str">
        <f>IF($C130&lt;&gt;"",IF(COUNTIF($C:C,$C130)&gt;1,"Plusieurs commentaires",""),"")</f>
        <v/>
      </c>
      <c r="Q130" s="1">
        <f t="shared" si="11"/>
        <v>0</v>
      </c>
      <c r="R130" s="1">
        <f>SUMIFS($Q$5:$Q130,$P$5:$P130,"Plusieurs commentaires",$C$5:$C130,C130)</f>
        <v>0</v>
      </c>
      <c r="S130" t="str">
        <f t="shared" si="12"/>
        <v/>
      </c>
      <c r="T130" t="str">
        <f t="shared" si="13"/>
        <v/>
      </c>
      <c r="U130" t="str">
        <f t="shared" si="14"/>
        <v/>
      </c>
      <c r="V130" s="238" t="str">
        <f t="shared" si="15"/>
        <v/>
      </c>
      <c r="W130" s="238">
        <f t="shared" si="16"/>
        <v>0</v>
      </c>
      <c r="X130" s="238">
        <f>SUMIFS($W$5:$W130,$V$5:$V130,"Plusieurs occurences",$H$5:$H130,H130)</f>
        <v>0</v>
      </c>
      <c r="Y130" t="str">
        <f t="shared" si="17"/>
        <v/>
      </c>
      <c r="Z130" t="str">
        <f t="shared" si="18"/>
        <v/>
      </c>
      <c r="AA130" t="str">
        <f t="shared" si="19"/>
        <v/>
      </c>
      <c r="AC130" t="str">
        <f t="shared" si="21"/>
        <v/>
      </c>
    </row>
    <row r="131" spans="16:29" x14ac:dyDescent="0.25">
      <c r="P131" s="1" t="str">
        <f>IF($C131&lt;&gt;"",IF(COUNTIF($C:C,$C131)&gt;1,"Plusieurs commentaires",""),"")</f>
        <v/>
      </c>
      <c r="Q131" s="1">
        <f t="shared" si="11"/>
        <v>0</v>
      </c>
      <c r="R131" s="1">
        <f>SUMIFS($Q$5:$Q131,$P$5:$P131,"Plusieurs commentaires",$C$5:$C131,C131)</f>
        <v>0</v>
      </c>
      <c r="S131" t="str">
        <f t="shared" si="12"/>
        <v/>
      </c>
      <c r="T131" t="str">
        <f t="shared" si="13"/>
        <v/>
      </c>
      <c r="U131" t="str">
        <f t="shared" si="14"/>
        <v/>
      </c>
      <c r="V131" s="238" t="str">
        <f t="shared" si="15"/>
        <v/>
      </c>
      <c r="W131" s="238">
        <f t="shared" si="16"/>
        <v>0</v>
      </c>
      <c r="X131" s="238">
        <f>SUMIFS($W$5:$W131,$V$5:$V131,"Plusieurs occurences",$H$5:$H131,H131)</f>
        <v>0</v>
      </c>
      <c r="Y131" t="str">
        <f t="shared" si="17"/>
        <v/>
      </c>
      <c r="Z131" t="str">
        <f t="shared" si="18"/>
        <v/>
      </c>
      <c r="AA131" t="str">
        <f t="shared" si="19"/>
        <v/>
      </c>
      <c r="AC131" t="str">
        <f t="shared" si="21"/>
        <v/>
      </c>
    </row>
    <row r="132" spans="16:29" x14ac:dyDescent="0.25">
      <c r="P132" s="1" t="str">
        <f>IF($C132&lt;&gt;"",IF(COUNTIF($C:C,$C132)&gt;1,"Plusieurs commentaires",""),"")</f>
        <v/>
      </c>
      <c r="Q132" s="1">
        <f t="shared" si="11"/>
        <v>0</v>
      </c>
      <c r="R132" s="1">
        <f>SUMIFS($Q$5:$Q132,$P$5:$P132,"Plusieurs commentaires",$C$5:$C132,C132)</f>
        <v>0</v>
      </c>
      <c r="S132" t="str">
        <f t="shared" si="12"/>
        <v/>
      </c>
      <c r="T132" t="str">
        <f t="shared" si="13"/>
        <v/>
      </c>
      <c r="U132" t="str">
        <f t="shared" si="14"/>
        <v/>
      </c>
      <c r="V132" s="238" t="str">
        <f t="shared" si="15"/>
        <v/>
      </c>
      <c r="W132" s="238">
        <f t="shared" si="16"/>
        <v>0</v>
      </c>
      <c r="X132" s="238">
        <f>SUMIFS($W$5:$W132,$V$5:$V132,"Plusieurs occurences",$H$5:$H132,H132)</f>
        <v>0</v>
      </c>
      <c r="Y132" t="str">
        <f t="shared" si="17"/>
        <v/>
      </c>
      <c r="Z132" t="str">
        <f t="shared" si="18"/>
        <v/>
      </c>
      <c r="AA132" t="str">
        <f t="shared" si="19"/>
        <v/>
      </c>
      <c r="AC132" t="str">
        <f t="shared" si="21"/>
        <v/>
      </c>
    </row>
    <row r="133" spans="16:29" x14ac:dyDescent="0.25">
      <c r="P133" s="1" t="str">
        <f>IF($C133&lt;&gt;"",IF(COUNTIF($C:C,$C133)&gt;1,"Plusieurs commentaires",""),"")</f>
        <v/>
      </c>
      <c r="Q133" s="1">
        <f t="shared" ref="Q133:Q196" si="22">IF(P133="Plusieurs commentaires",1,0)</f>
        <v>0</v>
      </c>
      <c r="R133" s="1">
        <f>SUMIFS($Q$5:$Q133,$P$5:$P133,"Plusieurs commentaires",$C$5:$C133,C133)</f>
        <v>0</v>
      </c>
      <c r="S133" t="str">
        <f t="shared" ref="S133:S196" si="23">IF(I133="Non",IF(F133&lt;=21,IF(M133="Critique",IF(J133&gt;2017,C133,""),""),""),"")</f>
        <v/>
      </c>
      <c r="T133" t="str">
        <f t="shared" ref="T133:T196" si="24">IF(I133="Non",IF(F133&lt;=21,IF(M133="Soutien",IF(J133&gt;2017,C133,""),""),""),"")</f>
        <v/>
      </c>
      <c r="U133" t="str">
        <f t="shared" ref="U133:U196" si="25">IF(I133="Non",IF(F133&lt;=21,IF(M133="Neutre",IF(J133&gt;2017,C133,""),""),""),"")</f>
        <v/>
      </c>
      <c r="V133" s="238" t="str">
        <f t="shared" ref="V133:V196" si="26">IF($H133&lt;&gt;"",IF(COUNTIF($H:$H,$H133)&gt;1,"Plusieurs occurences",""),"")</f>
        <v/>
      </c>
      <c r="W133" s="238">
        <f t="shared" ref="W133:W196" si="27">IF(V133="Plusieurs occurences",1,0)</f>
        <v>0</v>
      </c>
      <c r="X133" s="238">
        <f>SUMIFS($W$5:$W133,$V$5:$V133,"Plusieurs occurences",$H$5:$H133,H133)</f>
        <v>0</v>
      </c>
      <c r="Y133" t="str">
        <f t="shared" ref="Y133:Y196" si="28">IF(R133&lt;2,IF(M133="Critique",H133,""),"")</f>
        <v/>
      </c>
      <c r="Z133" t="str">
        <f t="shared" ref="Z133:Z196" si="29">IF(R133&lt;2,IF(M133="Soutien",H133,""),"")</f>
        <v/>
      </c>
      <c r="AA133" t="str">
        <f t="shared" ref="AA133:AA196" si="30">IF(R133&lt;2,IF(M133="Neutre",H133,""),"")</f>
        <v/>
      </c>
      <c r="AC133" t="str">
        <f t="shared" si="21"/>
        <v/>
      </c>
    </row>
    <row r="134" spans="16:29" x14ac:dyDescent="0.25">
      <c r="P134" s="1" t="str">
        <f>IF($C134&lt;&gt;"",IF(COUNTIF($C:C,$C134)&gt;1,"Plusieurs commentaires",""),"")</f>
        <v/>
      </c>
      <c r="Q134" s="1">
        <f t="shared" si="22"/>
        <v>0</v>
      </c>
      <c r="R134" s="1">
        <f>SUMIFS($Q$5:$Q134,$P$5:$P134,"Plusieurs commentaires",$C$5:$C134,C134)</f>
        <v>0</v>
      </c>
      <c r="S134" t="str">
        <f t="shared" si="23"/>
        <v/>
      </c>
      <c r="T134" t="str">
        <f t="shared" si="24"/>
        <v/>
      </c>
      <c r="U134" t="str">
        <f t="shared" si="25"/>
        <v/>
      </c>
      <c r="V134" s="238" t="str">
        <f t="shared" si="26"/>
        <v/>
      </c>
      <c r="W134" s="238">
        <f t="shared" si="27"/>
        <v>0</v>
      </c>
      <c r="X134" s="238">
        <f>SUMIFS($W$5:$W134,$V$5:$V134,"Plusieurs occurences",$H$5:$H134,H134)</f>
        <v>0</v>
      </c>
      <c r="Y134" t="str">
        <f t="shared" si="28"/>
        <v/>
      </c>
      <c r="Z134" t="str">
        <f t="shared" si="29"/>
        <v/>
      </c>
      <c r="AA134" t="str">
        <f t="shared" si="30"/>
        <v/>
      </c>
      <c r="AC134" t="str">
        <f t="shared" si="21"/>
        <v/>
      </c>
    </row>
    <row r="135" spans="16:29" x14ac:dyDescent="0.25">
      <c r="P135" s="1" t="str">
        <f>IF($C135&lt;&gt;"",IF(COUNTIF($C:C,$C135)&gt;1,"Plusieurs commentaires",""),"")</f>
        <v/>
      </c>
      <c r="Q135" s="1">
        <f t="shared" si="22"/>
        <v>0</v>
      </c>
      <c r="R135" s="1">
        <f>SUMIFS($Q$5:$Q135,$P$5:$P135,"Plusieurs commentaires",$C$5:$C135,C135)</f>
        <v>0</v>
      </c>
      <c r="S135" t="str">
        <f t="shared" si="23"/>
        <v/>
      </c>
      <c r="T135" t="str">
        <f t="shared" si="24"/>
        <v/>
      </c>
      <c r="U135" t="str">
        <f t="shared" si="25"/>
        <v/>
      </c>
      <c r="V135" s="238" t="str">
        <f t="shared" si="26"/>
        <v/>
      </c>
      <c r="W135" s="238">
        <f t="shared" si="27"/>
        <v>0</v>
      </c>
      <c r="X135" s="238">
        <f>SUMIFS($W$5:$W135,$V$5:$V135,"Plusieurs occurences",$H$5:$H135,H135)</f>
        <v>0</v>
      </c>
      <c r="Y135" t="str">
        <f t="shared" si="28"/>
        <v/>
      </c>
      <c r="Z135" t="str">
        <f t="shared" si="29"/>
        <v/>
      </c>
      <c r="AA135" t="str">
        <f t="shared" si="30"/>
        <v/>
      </c>
      <c r="AC135" t="str">
        <f t="shared" si="21"/>
        <v/>
      </c>
    </row>
    <row r="136" spans="16:29" x14ac:dyDescent="0.25">
      <c r="P136" s="1" t="str">
        <f>IF($C136&lt;&gt;"",IF(COUNTIF($C:C,$C136)&gt;1,"Plusieurs commentaires",""),"")</f>
        <v/>
      </c>
      <c r="Q136" s="1">
        <f t="shared" si="22"/>
        <v>0</v>
      </c>
      <c r="R136" s="1">
        <f>SUMIFS($Q$5:$Q136,$P$5:$P136,"Plusieurs commentaires",$C$5:$C136,C136)</f>
        <v>0</v>
      </c>
      <c r="S136" t="str">
        <f t="shared" si="23"/>
        <v/>
      </c>
      <c r="T136" t="str">
        <f t="shared" si="24"/>
        <v/>
      </c>
      <c r="U136" t="str">
        <f t="shared" si="25"/>
        <v/>
      </c>
      <c r="V136" s="238" t="str">
        <f t="shared" si="26"/>
        <v/>
      </c>
      <c r="W136" s="238">
        <f t="shared" si="27"/>
        <v>0</v>
      </c>
      <c r="X136" s="238">
        <f>SUMIFS($W$5:$W136,$V$5:$V136,"Plusieurs occurences",$H$5:$H136,H136)</f>
        <v>0</v>
      </c>
      <c r="Y136" t="str">
        <f t="shared" si="28"/>
        <v/>
      </c>
      <c r="Z136" t="str">
        <f t="shared" si="29"/>
        <v/>
      </c>
      <c r="AA136" t="str">
        <f t="shared" si="30"/>
        <v/>
      </c>
      <c r="AC136" t="str">
        <f t="shared" si="21"/>
        <v/>
      </c>
    </row>
    <row r="137" spans="16:29" x14ac:dyDescent="0.25">
      <c r="P137" s="1" t="str">
        <f>IF($C137&lt;&gt;"",IF(COUNTIF($C:C,$C137)&gt;1,"Plusieurs commentaires",""),"")</f>
        <v/>
      </c>
      <c r="Q137" s="1">
        <f t="shared" si="22"/>
        <v>0</v>
      </c>
      <c r="R137" s="1">
        <f>SUMIFS($Q$5:$Q137,$P$5:$P137,"Plusieurs commentaires",$C$5:$C137,C137)</f>
        <v>0</v>
      </c>
      <c r="S137" t="str">
        <f t="shared" si="23"/>
        <v/>
      </c>
      <c r="T137" t="str">
        <f t="shared" si="24"/>
        <v/>
      </c>
      <c r="U137" t="str">
        <f t="shared" si="25"/>
        <v/>
      </c>
      <c r="V137" s="1" t="str">
        <f t="shared" si="26"/>
        <v/>
      </c>
      <c r="W137" s="238">
        <f t="shared" si="27"/>
        <v>0</v>
      </c>
      <c r="X137" s="238">
        <f>SUMIFS($W$5:$W137,$V$5:$V137,"Plusieurs occurences",$H$5:$H137,H137)</f>
        <v>0</v>
      </c>
      <c r="Y137" t="str">
        <f t="shared" si="28"/>
        <v/>
      </c>
      <c r="Z137" t="str">
        <f t="shared" si="29"/>
        <v/>
      </c>
      <c r="AA137" t="str">
        <f t="shared" si="30"/>
        <v/>
      </c>
    </row>
    <row r="138" spans="16:29" x14ac:dyDescent="0.25">
      <c r="P138" s="1" t="str">
        <f>IF($C138&lt;&gt;"",IF(COUNTIF($C:C,$C138)&gt;1,"Plusieurs commentaires",""),"")</f>
        <v/>
      </c>
      <c r="Q138" s="1">
        <f t="shared" si="22"/>
        <v>0</v>
      </c>
      <c r="R138" s="1">
        <f>SUMIFS($Q$5:$Q138,$P$5:$P138,"Plusieurs commentaires",$C$5:$C138,C138)</f>
        <v>0</v>
      </c>
      <c r="S138" t="str">
        <f t="shared" si="23"/>
        <v/>
      </c>
      <c r="T138" t="str">
        <f t="shared" si="24"/>
        <v/>
      </c>
      <c r="U138" t="str">
        <f t="shared" si="25"/>
        <v/>
      </c>
      <c r="V138" s="238" t="str">
        <f t="shared" si="26"/>
        <v/>
      </c>
      <c r="W138" s="238">
        <f t="shared" si="27"/>
        <v>0</v>
      </c>
      <c r="X138" s="238">
        <f>SUMIFS($W$5:$W138,$V$5:$V138,"Plusieurs occurences",$H$5:$H138,H138)</f>
        <v>0</v>
      </c>
      <c r="Y138" t="str">
        <f t="shared" si="28"/>
        <v/>
      </c>
      <c r="Z138" t="str">
        <f t="shared" si="29"/>
        <v/>
      </c>
      <c r="AA138" t="str">
        <f t="shared" si="30"/>
        <v/>
      </c>
      <c r="AC138" t="str">
        <f t="shared" ref="AC138:AC201" si="31">IF(R138&lt;2,IF(M138="Critique",C138,""),"")</f>
        <v/>
      </c>
    </row>
    <row r="139" spans="16:29" x14ac:dyDescent="0.25">
      <c r="P139" s="1" t="str">
        <f>IF($C139&lt;&gt;"",IF(COUNTIF($C:C,$C139)&gt;1,"Plusieurs commentaires",""),"")</f>
        <v/>
      </c>
      <c r="Q139" s="1">
        <f t="shared" si="22"/>
        <v>0</v>
      </c>
      <c r="R139" s="1">
        <f>SUMIFS($Q$5:$Q139,$P$5:$P139,"Plusieurs commentaires",$C$5:$C139,C139)</f>
        <v>0</v>
      </c>
      <c r="S139" t="str">
        <f t="shared" si="23"/>
        <v/>
      </c>
      <c r="T139" t="str">
        <f t="shared" si="24"/>
        <v/>
      </c>
      <c r="U139" t="str">
        <f t="shared" si="25"/>
        <v/>
      </c>
      <c r="V139" s="238" t="str">
        <f t="shared" si="26"/>
        <v/>
      </c>
      <c r="W139" s="238">
        <f t="shared" si="27"/>
        <v>0</v>
      </c>
      <c r="X139" s="238">
        <f>SUMIFS($W$5:$W139,$V$5:$V139,"Plusieurs occurences",$H$5:$H139,H139)</f>
        <v>0</v>
      </c>
      <c r="Y139" t="str">
        <f t="shared" si="28"/>
        <v/>
      </c>
      <c r="Z139" t="str">
        <f t="shared" si="29"/>
        <v/>
      </c>
      <c r="AA139" t="str">
        <f t="shared" si="30"/>
        <v/>
      </c>
      <c r="AC139" t="str">
        <f t="shared" si="31"/>
        <v/>
      </c>
    </row>
    <row r="140" spans="16:29" x14ac:dyDescent="0.25">
      <c r="P140" s="1" t="str">
        <f>IF($C140&lt;&gt;"",IF(COUNTIF($C:C,$C140)&gt;1,"Plusieurs commentaires",""),"")</f>
        <v/>
      </c>
      <c r="Q140" s="1">
        <f t="shared" si="22"/>
        <v>0</v>
      </c>
      <c r="R140" s="1">
        <f>SUMIFS($Q$5:$Q140,$P$5:$P140,"Plusieurs commentaires",$C$5:$C140,C140)</f>
        <v>0</v>
      </c>
      <c r="S140" t="str">
        <f t="shared" si="23"/>
        <v/>
      </c>
      <c r="T140" t="str">
        <f t="shared" si="24"/>
        <v/>
      </c>
      <c r="U140" t="str">
        <f t="shared" si="25"/>
        <v/>
      </c>
      <c r="V140" s="238" t="str">
        <f t="shared" si="26"/>
        <v/>
      </c>
      <c r="W140" s="238">
        <f t="shared" si="27"/>
        <v>0</v>
      </c>
      <c r="X140" s="238">
        <f>SUMIFS($W$5:$W140,$V$5:$V140,"Plusieurs occurences",$H$5:$H140,H140)</f>
        <v>0</v>
      </c>
      <c r="Y140" t="str">
        <f t="shared" si="28"/>
        <v/>
      </c>
      <c r="Z140" t="str">
        <f t="shared" si="29"/>
        <v/>
      </c>
      <c r="AA140" t="str">
        <f t="shared" si="30"/>
        <v/>
      </c>
      <c r="AC140" t="str">
        <f t="shared" si="31"/>
        <v/>
      </c>
    </row>
    <row r="141" spans="16:29" x14ac:dyDescent="0.25">
      <c r="P141" s="1" t="str">
        <f>IF($C141&lt;&gt;"",IF(COUNTIF($C:C,$C141)&gt;1,"Plusieurs commentaires",""),"")</f>
        <v/>
      </c>
      <c r="Q141" s="1">
        <f t="shared" si="22"/>
        <v>0</v>
      </c>
      <c r="R141" s="1">
        <f>SUMIFS($Q$5:$Q141,$P$5:$P141,"Plusieurs commentaires",$C$5:$C141,C141)</f>
        <v>0</v>
      </c>
      <c r="S141" t="str">
        <f t="shared" si="23"/>
        <v/>
      </c>
      <c r="T141" t="str">
        <f t="shared" si="24"/>
        <v/>
      </c>
      <c r="U141" t="str">
        <f t="shared" si="25"/>
        <v/>
      </c>
      <c r="V141" s="238" t="str">
        <f t="shared" si="26"/>
        <v/>
      </c>
      <c r="W141" s="238">
        <f t="shared" si="27"/>
        <v>0</v>
      </c>
      <c r="X141" s="238">
        <f>SUMIFS($W$5:$W141,$V$5:$V141,"Plusieurs occurences",$H$5:$H141,H141)</f>
        <v>0</v>
      </c>
      <c r="Y141" t="str">
        <f t="shared" si="28"/>
        <v/>
      </c>
      <c r="Z141" t="str">
        <f t="shared" si="29"/>
        <v/>
      </c>
      <c r="AA141" t="str">
        <f t="shared" si="30"/>
        <v/>
      </c>
      <c r="AC141" t="str">
        <f t="shared" si="31"/>
        <v/>
      </c>
    </row>
    <row r="142" spans="16:29" x14ac:dyDescent="0.25">
      <c r="P142" s="1" t="str">
        <f>IF($C142&lt;&gt;"",IF(COUNTIF($C:C,$C142)&gt;1,"Plusieurs commentaires",""),"")</f>
        <v/>
      </c>
      <c r="Q142" s="1">
        <f t="shared" si="22"/>
        <v>0</v>
      </c>
      <c r="R142" s="1">
        <f>SUMIFS($Q$5:$Q142,$P$5:$P142,"Plusieurs commentaires",$C$5:$C142,C142)</f>
        <v>0</v>
      </c>
      <c r="S142" t="str">
        <f t="shared" si="23"/>
        <v/>
      </c>
      <c r="T142" t="str">
        <f t="shared" si="24"/>
        <v/>
      </c>
      <c r="U142" t="str">
        <f t="shared" si="25"/>
        <v/>
      </c>
      <c r="V142" s="238" t="str">
        <f t="shared" si="26"/>
        <v/>
      </c>
      <c r="W142" s="238">
        <f t="shared" si="27"/>
        <v>0</v>
      </c>
      <c r="X142" s="238">
        <f>SUMIFS($W$5:$W142,$V$5:$V142,"Plusieurs occurences",$H$5:$H142,H142)</f>
        <v>0</v>
      </c>
      <c r="Y142" t="str">
        <f t="shared" si="28"/>
        <v/>
      </c>
      <c r="Z142" t="str">
        <f t="shared" si="29"/>
        <v/>
      </c>
      <c r="AA142" t="str">
        <f t="shared" si="30"/>
        <v/>
      </c>
      <c r="AC142" t="str">
        <f t="shared" si="31"/>
        <v/>
      </c>
    </row>
    <row r="143" spans="16:29" x14ac:dyDescent="0.25">
      <c r="P143" s="1" t="str">
        <f>IF($C143&lt;&gt;"",IF(COUNTIF($C:C,$C143)&gt;1,"Plusieurs commentaires",""),"")</f>
        <v/>
      </c>
      <c r="Q143" s="1">
        <f t="shared" si="22"/>
        <v>0</v>
      </c>
      <c r="R143" s="1">
        <f>SUMIFS($Q$5:$Q143,$P$5:$P143,"Plusieurs commentaires",$C$5:$C143,C143)</f>
        <v>0</v>
      </c>
      <c r="S143" t="str">
        <f t="shared" si="23"/>
        <v/>
      </c>
      <c r="T143" t="str">
        <f t="shared" si="24"/>
        <v/>
      </c>
      <c r="U143" t="str">
        <f t="shared" si="25"/>
        <v/>
      </c>
      <c r="V143" s="238" t="str">
        <f t="shared" si="26"/>
        <v/>
      </c>
      <c r="W143" s="238">
        <f t="shared" si="27"/>
        <v>0</v>
      </c>
      <c r="X143" s="238">
        <f>SUMIFS($W$5:$W143,$V$5:$V143,"Plusieurs occurences",$H$5:$H143,H143)</f>
        <v>0</v>
      </c>
      <c r="Y143" t="str">
        <f t="shared" si="28"/>
        <v/>
      </c>
      <c r="Z143" t="str">
        <f t="shared" si="29"/>
        <v/>
      </c>
      <c r="AA143" t="str">
        <f t="shared" si="30"/>
        <v/>
      </c>
      <c r="AC143" t="str">
        <f t="shared" si="31"/>
        <v/>
      </c>
    </row>
    <row r="144" spans="16:29" x14ac:dyDescent="0.25">
      <c r="P144" s="1" t="str">
        <f>IF($C144&lt;&gt;"",IF(COUNTIF($C:C,$C144)&gt;1,"Plusieurs commentaires",""),"")</f>
        <v/>
      </c>
      <c r="Q144" s="1">
        <f t="shared" si="22"/>
        <v>0</v>
      </c>
      <c r="R144" s="1">
        <f>SUMIFS($Q$5:$Q144,$P$5:$P144,"Plusieurs commentaires",$C$5:$C144,C144)</f>
        <v>0</v>
      </c>
      <c r="S144" t="str">
        <f t="shared" si="23"/>
        <v/>
      </c>
      <c r="T144" t="str">
        <f t="shared" si="24"/>
        <v/>
      </c>
      <c r="U144" t="str">
        <f t="shared" si="25"/>
        <v/>
      </c>
      <c r="V144" s="238" t="str">
        <f t="shared" si="26"/>
        <v/>
      </c>
      <c r="W144" s="238">
        <f t="shared" si="27"/>
        <v>0</v>
      </c>
      <c r="X144" s="238">
        <f>SUMIFS($W$5:$W144,$V$5:$V144,"Plusieurs occurences",$H$5:$H144,H144)</f>
        <v>0</v>
      </c>
      <c r="Y144" t="str">
        <f t="shared" si="28"/>
        <v/>
      </c>
      <c r="Z144" t="str">
        <f t="shared" si="29"/>
        <v/>
      </c>
      <c r="AA144" t="str">
        <f t="shared" si="30"/>
        <v/>
      </c>
      <c r="AC144" t="str">
        <f t="shared" si="31"/>
        <v/>
      </c>
    </row>
    <row r="145" spans="16:29" x14ac:dyDescent="0.25">
      <c r="P145" s="1" t="str">
        <f>IF($C145&lt;&gt;"",IF(COUNTIF($C:C,$C145)&gt;1,"Plusieurs commentaires",""),"")</f>
        <v/>
      </c>
      <c r="Q145" s="1">
        <f t="shared" si="22"/>
        <v>0</v>
      </c>
      <c r="R145" s="1">
        <f>SUMIFS($Q$5:$Q145,$P$5:$P145,"Plusieurs commentaires",$C$5:$C145,C145)</f>
        <v>0</v>
      </c>
      <c r="S145" t="str">
        <f t="shared" si="23"/>
        <v/>
      </c>
      <c r="T145" t="str">
        <f t="shared" si="24"/>
        <v/>
      </c>
      <c r="U145" t="str">
        <f t="shared" si="25"/>
        <v/>
      </c>
      <c r="V145" s="238" t="str">
        <f t="shared" si="26"/>
        <v/>
      </c>
      <c r="W145" s="238">
        <f t="shared" si="27"/>
        <v>0</v>
      </c>
      <c r="X145" s="238">
        <f>SUMIFS($W$5:$W145,$V$5:$V145,"Plusieurs occurences",$H$5:$H145,H145)</f>
        <v>0</v>
      </c>
      <c r="Y145" t="str">
        <f t="shared" si="28"/>
        <v/>
      </c>
      <c r="Z145" t="str">
        <f t="shared" si="29"/>
        <v/>
      </c>
      <c r="AA145" t="str">
        <f t="shared" si="30"/>
        <v/>
      </c>
      <c r="AC145" t="str">
        <f t="shared" si="31"/>
        <v/>
      </c>
    </row>
    <row r="146" spans="16:29" x14ac:dyDescent="0.25">
      <c r="P146" s="1" t="str">
        <f>IF($C146&lt;&gt;"",IF(COUNTIF($C:C,$C146)&gt;1,"Plusieurs commentaires",""),"")</f>
        <v/>
      </c>
      <c r="Q146" s="1">
        <f t="shared" si="22"/>
        <v>0</v>
      </c>
      <c r="R146" s="1">
        <f>SUMIFS($Q$5:$Q146,$P$5:$P146,"Plusieurs commentaires",$C$5:$C146,C146)</f>
        <v>0</v>
      </c>
      <c r="S146" t="str">
        <f t="shared" si="23"/>
        <v/>
      </c>
      <c r="T146" t="str">
        <f t="shared" si="24"/>
        <v/>
      </c>
      <c r="U146" t="str">
        <f t="shared" si="25"/>
        <v/>
      </c>
      <c r="V146" s="238" t="str">
        <f t="shared" si="26"/>
        <v/>
      </c>
      <c r="W146" s="238">
        <f t="shared" si="27"/>
        <v>0</v>
      </c>
      <c r="X146" s="238">
        <f>SUMIFS($W$5:$W146,$V$5:$V146,"Plusieurs occurences",$H$5:$H146,H146)</f>
        <v>0</v>
      </c>
      <c r="Y146" t="str">
        <f t="shared" si="28"/>
        <v/>
      </c>
      <c r="Z146" t="str">
        <f t="shared" si="29"/>
        <v/>
      </c>
      <c r="AA146" t="str">
        <f t="shared" si="30"/>
        <v/>
      </c>
      <c r="AC146" t="str">
        <f t="shared" si="31"/>
        <v/>
      </c>
    </row>
    <row r="147" spans="16:29" x14ac:dyDescent="0.25">
      <c r="P147" s="1" t="str">
        <f>IF($C147&lt;&gt;"",IF(COUNTIF($C:C,$C147)&gt;1,"Plusieurs commentaires",""),"")</f>
        <v/>
      </c>
      <c r="Q147" s="1">
        <f t="shared" si="22"/>
        <v>0</v>
      </c>
      <c r="R147" s="1">
        <f>SUMIFS($Q$5:$Q147,$P$5:$P147,"Plusieurs commentaires",$C$5:$C147,C147)</f>
        <v>0</v>
      </c>
      <c r="S147" t="str">
        <f t="shared" si="23"/>
        <v/>
      </c>
      <c r="T147" t="str">
        <f t="shared" si="24"/>
        <v/>
      </c>
      <c r="U147" t="str">
        <f t="shared" si="25"/>
        <v/>
      </c>
      <c r="V147" s="238" t="str">
        <f t="shared" si="26"/>
        <v/>
      </c>
      <c r="W147" s="238">
        <f t="shared" si="27"/>
        <v>0</v>
      </c>
      <c r="X147" s="238">
        <f>SUMIFS($W$5:$W147,$V$5:$V147,"Plusieurs occurences",$H$5:$H147,H147)</f>
        <v>0</v>
      </c>
      <c r="Y147" t="str">
        <f t="shared" si="28"/>
        <v/>
      </c>
      <c r="Z147" t="str">
        <f t="shared" si="29"/>
        <v/>
      </c>
      <c r="AA147" t="str">
        <f t="shared" si="30"/>
        <v/>
      </c>
      <c r="AC147" t="str">
        <f t="shared" si="31"/>
        <v/>
      </c>
    </row>
    <row r="148" spans="16:29" x14ac:dyDescent="0.25">
      <c r="P148" s="1" t="str">
        <f>IF($C148&lt;&gt;"",IF(COUNTIF($C:C,$C148)&gt;1,"Plusieurs commentaires",""),"")</f>
        <v/>
      </c>
      <c r="Q148" s="1">
        <f t="shared" si="22"/>
        <v>0</v>
      </c>
      <c r="R148" s="1">
        <f>SUMIFS($Q$5:$Q148,$P$5:$P148,"Plusieurs commentaires",$C$5:$C148,C148)</f>
        <v>0</v>
      </c>
      <c r="S148" t="str">
        <f t="shared" si="23"/>
        <v/>
      </c>
      <c r="T148" t="str">
        <f t="shared" si="24"/>
        <v/>
      </c>
      <c r="U148" t="str">
        <f t="shared" si="25"/>
        <v/>
      </c>
      <c r="V148" s="238" t="str">
        <f t="shared" si="26"/>
        <v/>
      </c>
      <c r="W148" s="238">
        <f t="shared" si="27"/>
        <v>0</v>
      </c>
      <c r="X148" s="238">
        <f>SUMIFS($W$5:$W148,$V$5:$V148,"Plusieurs occurences",$H$5:$H148,H148)</f>
        <v>0</v>
      </c>
      <c r="Y148" t="str">
        <f t="shared" si="28"/>
        <v/>
      </c>
      <c r="Z148" t="str">
        <f t="shared" si="29"/>
        <v/>
      </c>
      <c r="AA148" t="str">
        <f t="shared" si="30"/>
        <v/>
      </c>
      <c r="AC148" t="str">
        <f t="shared" si="31"/>
        <v/>
      </c>
    </row>
    <row r="149" spans="16:29" x14ac:dyDescent="0.25">
      <c r="P149" s="1" t="str">
        <f>IF($C149&lt;&gt;"",IF(COUNTIF($C:C,$C149)&gt;1,"Plusieurs commentaires",""),"")</f>
        <v/>
      </c>
      <c r="Q149" s="1">
        <f t="shared" si="22"/>
        <v>0</v>
      </c>
      <c r="R149" s="1">
        <f>SUMIFS($Q$5:$Q149,$P$5:$P149,"Plusieurs commentaires",$C$5:$C149,C149)</f>
        <v>0</v>
      </c>
      <c r="S149" t="str">
        <f t="shared" si="23"/>
        <v/>
      </c>
      <c r="T149" t="str">
        <f t="shared" si="24"/>
        <v/>
      </c>
      <c r="U149" t="str">
        <f t="shared" si="25"/>
        <v/>
      </c>
      <c r="V149" s="238" t="str">
        <f t="shared" si="26"/>
        <v/>
      </c>
      <c r="W149" s="238">
        <f t="shared" si="27"/>
        <v>0</v>
      </c>
      <c r="X149" s="238">
        <f>SUMIFS($W$5:$W149,$V$5:$V149,"Plusieurs occurences",$H$5:$H149,H149)</f>
        <v>0</v>
      </c>
      <c r="Y149" t="str">
        <f t="shared" si="28"/>
        <v/>
      </c>
      <c r="Z149" t="str">
        <f t="shared" si="29"/>
        <v/>
      </c>
      <c r="AA149" t="str">
        <f t="shared" si="30"/>
        <v/>
      </c>
      <c r="AC149" t="str">
        <f t="shared" si="31"/>
        <v/>
      </c>
    </row>
    <row r="150" spans="16:29" x14ac:dyDescent="0.25">
      <c r="P150" s="1" t="str">
        <f>IF($C150&lt;&gt;"",IF(COUNTIF($C:C,$C150)&gt;1,"Plusieurs commentaires",""),"")</f>
        <v/>
      </c>
      <c r="Q150" s="1">
        <f t="shared" si="22"/>
        <v>0</v>
      </c>
      <c r="R150" s="1">
        <f>SUMIFS($Q$5:$Q150,$P$5:$P150,"Plusieurs commentaires",$C$5:$C150,C150)</f>
        <v>0</v>
      </c>
      <c r="S150" t="str">
        <f t="shared" si="23"/>
        <v/>
      </c>
      <c r="T150" t="str">
        <f t="shared" si="24"/>
        <v/>
      </c>
      <c r="U150" t="str">
        <f t="shared" si="25"/>
        <v/>
      </c>
      <c r="V150" s="238" t="str">
        <f t="shared" si="26"/>
        <v/>
      </c>
      <c r="W150" s="238">
        <f t="shared" si="27"/>
        <v>0</v>
      </c>
      <c r="X150" s="238">
        <f>SUMIFS($W$5:$W150,$V$5:$V150,"Plusieurs occurences",$H$5:$H150,H150)</f>
        <v>0</v>
      </c>
      <c r="Y150" t="str">
        <f t="shared" si="28"/>
        <v/>
      </c>
      <c r="Z150" t="str">
        <f t="shared" si="29"/>
        <v/>
      </c>
      <c r="AA150" t="str">
        <f t="shared" si="30"/>
        <v/>
      </c>
      <c r="AC150" t="str">
        <f t="shared" si="31"/>
        <v/>
      </c>
    </row>
    <row r="151" spans="16:29" x14ac:dyDescent="0.25">
      <c r="P151" s="1" t="str">
        <f>IF($C151&lt;&gt;"",IF(COUNTIF($C:C,$C151)&gt;1,"Plusieurs commentaires",""),"")</f>
        <v/>
      </c>
      <c r="Q151" s="1">
        <f t="shared" si="22"/>
        <v>0</v>
      </c>
      <c r="R151" s="1">
        <f>SUMIFS($Q$5:$Q151,$P$5:$P151,"Plusieurs commentaires",$C$5:$C151,C151)</f>
        <v>0</v>
      </c>
      <c r="S151" t="str">
        <f t="shared" si="23"/>
        <v/>
      </c>
      <c r="T151" t="str">
        <f t="shared" si="24"/>
        <v/>
      </c>
      <c r="U151" t="str">
        <f t="shared" si="25"/>
        <v/>
      </c>
      <c r="V151" s="238" t="str">
        <f t="shared" si="26"/>
        <v/>
      </c>
      <c r="W151" s="238">
        <f t="shared" si="27"/>
        <v>0</v>
      </c>
      <c r="X151" s="238">
        <f>SUMIFS($W$5:$W151,$V$5:$V151,"Plusieurs occurences",$H$5:$H151,H151)</f>
        <v>0</v>
      </c>
      <c r="Y151" t="str">
        <f t="shared" si="28"/>
        <v/>
      </c>
      <c r="Z151" t="str">
        <f t="shared" si="29"/>
        <v/>
      </c>
      <c r="AA151" t="str">
        <f t="shared" si="30"/>
        <v/>
      </c>
      <c r="AC151" t="str">
        <f t="shared" si="31"/>
        <v/>
      </c>
    </row>
    <row r="152" spans="16:29" x14ac:dyDescent="0.25">
      <c r="P152" s="1" t="str">
        <f>IF($C152&lt;&gt;"",IF(COUNTIF($C:C,$C152)&gt;1,"Plusieurs commentaires",""),"")</f>
        <v/>
      </c>
      <c r="Q152" s="1">
        <f t="shared" si="22"/>
        <v>0</v>
      </c>
      <c r="R152" s="1">
        <f>SUMIFS($Q$5:$Q152,$P$5:$P152,"Plusieurs commentaires",$C$5:$C152,C152)</f>
        <v>0</v>
      </c>
      <c r="S152" t="str">
        <f t="shared" si="23"/>
        <v/>
      </c>
      <c r="T152" t="str">
        <f t="shared" si="24"/>
        <v/>
      </c>
      <c r="U152" t="str">
        <f t="shared" si="25"/>
        <v/>
      </c>
      <c r="V152" s="238" t="str">
        <f t="shared" si="26"/>
        <v/>
      </c>
      <c r="W152" s="238">
        <f t="shared" si="27"/>
        <v>0</v>
      </c>
      <c r="X152" s="238">
        <f>SUMIFS($W$5:$W152,$V$5:$V152,"Plusieurs occurences",$H$5:$H152,H152)</f>
        <v>0</v>
      </c>
      <c r="Y152" t="str">
        <f t="shared" si="28"/>
        <v/>
      </c>
      <c r="Z152" t="str">
        <f t="shared" si="29"/>
        <v/>
      </c>
      <c r="AA152" t="str">
        <f t="shared" si="30"/>
        <v/>
      </c>
      <c r="AC152" t="str">
        <f t="shared" si="31"/>
        <v/>
      </c>
    </row>
    <row r="153" spans="16:29" x14ac:dyDescent="0.25">
      <c r="P153" s="1" t="str">
        <f>IF($C153&lt;&gt;"",IF(COUNTIF($C:C,$C153)&gt;1,"Plusieurs commentaires",""),"")</f>
        <v/>
      </c>
      <c r="Q153" s="1">
        <f t="shared" si="22"/>
        <v>0</v>
      </c>
      <c r="R153" s="1">
        <f>SUMIFS($Q$5:$Q153,$P$5:$P153,"Plusieurs commentaires",$C$5:$C153,C153)</f>
        <v>0</v>
      </c>
      <c r="S153" t="str">
        <f t="shared" si="23"/>
        <v/>
      </c>
      <c r="T153" t="str">
        <f t="shared" si="24"/>
        <v/>
      </c>
      <c r="U153" t="str">
        <f t="shared" si="25"/>
        <v/>
      </c>
      <c r="V153" s="238" t="str">
        <f t="shared" si="26"/>
        <v/>
      </c>
      <c r="W153" s="238">
        <f t="shared" si="27"/>
        <v>0</v>
      </c>
      <c r="X153" s="238">
        <f>SUMIFS($W$5:$W153,$V$5:$V153,"Plusieurs occurences",$H$5:$H153,H153)</f>
        <v>0</v>
      </c>
      <c r="Y153" t="str">
        <f t="shared" si="28"/>
        <v/>
      </c>
      <c r="Z153" t="str">
        <f t="shared" si="29"/>
        <v/>
      </c>
      <c r="AA153" t="str">
        <f t="shared" si="30"/>
        <v/>
      </c>
      <c r="AC153" t="str">
        <f t="shared" si="31"/>
        <v/>
      </c>
    </row>
    <row r="154" spans="16:29" x14ac:dyDescent="0.25">
      <c r="P154" s="1" t="str">
        <f>IF($C154&lt;&gt;"",IF(COUNTIF($C:C,$C154)&gt;1,"Plusieurs commentaires",""),"")</f>
        <v/>
      </c>
      <c r="Q154" s="1">
        <f t="shared" si="22"/>
        <v>0</v>
      </c>
      <c r="R154" s="1">
        <f>SUMIFS($Q$5:$Q154,$P$5:$P154,"Plusieurs commentaires",$C$5:$C154,C154)</f>
        <v>0</v>
      </c>
      <c r="S154" t="str">
        <f t="shared" si="23"/>
        <v/>
      </c>
      <c r="T154" t="str">
        <f t="shared" si="24"/>
        <v/>
      </c>
      <c r="U154" t="str">
        <f t="shared" si="25"/>
        <v/>
      </c>
      <c r="V154" s="238" t="str">
        <f t="shared" si="26"/>
        <v/>
      </c>
      <c r="W154" s="238">
        <f t="shared" si="27"/>
        <v>0</v>
      </c>
      <c r="X154" s="238">
        <f>SUMIFS($W$5:$W154,$V$5:$V154,"Plusieurs occurences",$H$5:$H154,H154)</f>
        <v>0</v>
      </c>
      <c r="Y154" t="str">
        <f t="shared" si="28"/>
        <v/>
      </c>
      <c r="Z154" t="str">
        <f t="shared" si="29"/>
        <v/>
      </c>
      <c r="AA154" t="str">
        <f t="shared" si="30"/>
        <v/>
      </c>
      <c r="AC154" t="str">
        <f t="shared" si="31"/>
        <v/>
      </c>
    </row>
    <row r="155" spans="16:29" x14ac:dyDescent="0.25">
      <c r="P155" s="1" t="str">
        <f>IF($C155&lt;&gt;"",IF(COUNTIF($C:C,$C155)&gt;1,"Plusieurs commentaires",""),"")</f>
        <v/>
      </c>
      <c r="Q155" s="1">
        <f t="shared" si="22"/>
        <v>0</v>
      </c>
      <c r="R155" s="1">
        <f>SUMIFS($Q$5:$Q155,$P$5:$P155,"Plusieurs commentaires",$C$5:$C155,C155)</f>
        <v>0</v>
      </c>
      <c r="S155" t="str">
        <f t="shared" si="23"/>
        <v/>
      </c>
      <c r="T155" t="str">
        <f t="shared" si="24"/>
        <v/>
      </c>
      <c r="U155" t="str">
        <f t="shared" si="25"/>
        <v/>
      </c>
      <c r="V155" s="238" t="str">
        <f t="shared" si="26"/>
        <v/>
      </c>
      <c r="W155" s="238">
        <f t="shared" si="27"/>
        <v>0</v>
      </c>
      <c r="X155" s="238">
        <f>SUMIFS($W$5:$W155,$V$5:$V155,"Plusieurs occurences",$H$5:$H155,H155)</f>
        <v>0</v>
      </c>
      <c r="Y155" t="str">
        <f t="shared" si="28"/>
        <v/>
      </c>
      <c r="Z155" t="str">
        <f t="shared" si="29"/>
        <v/>
      </c>
      <c r="AA155" t="str">
        <f t="shared" si="30"/>
        <v/>
      </c>
      <c r="AC155" t="str">
        <f t="shared" si="31"/>
        <v/>
      </c>
    </row>
    <row r="156" spans="16:29" x14ac:dyDescent="0.25">
      <c r="P156" s="1" t="str">
        <f>IF($C156&lt;&gt;"",IF(COUNTIF($C:C,$C156)&gt;1,"Plusieurs commentaires",""),"")</f>
        <v/>
      </c>
      <c r="Q156" s="1">
        <f t="shared" si="22"/>
        <v>0</v>
      </c>
      <c r="R156" s="1">
        <f>SUMIFS($Q$5:$Q156,$P$5:$P156,"Plusieurs commentaires",$C$5:$C156,C156)</f>
        <v>0</v>
      </c>
      <c r="S156" t="str">
        <f t="shared" si="23"/>
        <v/>
      </c>
      <c r="T156" t="str">
        <f t="shared" si="24"/>
        <v/>
      </c>
      <c r="U156" t="str">
        <f t="shared" si="25"/>
        <v/>
      </c>
      <c r="V156" s="238" t="str">
        <f t="shared" si="26"/>
        <v/>
      </c>
      <c r="W156" s="238">
        <f t="shared" si="27"/>
        <v>0</v>
      </c>
      <c r="X156" s="238">
        <f>SUMIFS($W$5:$W156,$V$5:$V156,"Plusieurs occurences",$H$5:$H156,H156)</f>
        <v>0</v>
      </c>
      <c r="Y156" t="str">
        <f t="shared" si="28"/>
        <v/>
      </c>
      <c r="Z156" t="str">
        <f t="shared" si="29"/>
        <v/>
      </c>
      <c r="AA156" t="str">
        <f t="shared" si="30"/>
        <v/>
      </c>
      <c r="AC156" t="str">
        <f t="shared" si="31"/>
        <v/>
      </c>
    </row>
    <row r="157" spans="16:29" x14ac:dyDescent="0.25">
      <c r="P157" s="1" t="str">
        <f>IF($C157&lt;&gt;"",IF(COUNTIF($C:C,$C157)&gt;1,"Plusieurs commentaires",""),"")</f>
        <v/>
      </c>
      <c r="Q157" s="1">
        <f t="shared" si="22"/>
        <v>0</v>
      </c>
      <c r="R157" s="1">
        <f>SUMIFS($Q$5:$Q157,$P$5:$P157,"Plusieurs commentaires",$C$5:$C157,C157)</f>
        <v>0</v>
      </c>
      <c r="S157" t="str">
        <f t="shared" si="23"/>
        <v/>
      </c>
      <c r="T157" t="str">
        <f t="shared" si="24"/>
        <v/>
      </c>
      <c r="U157" t="str">
        <f t="shared" si="25"/>
        <v/>
      </c>
      <c r="V157" s="238" t="str">
        <f t="shared" si="26"/>
        <v/>
      </c>
      <c r="W157" s="238">
        <f t="shared" si="27"/>
        <v>0</v>
      </c>
      <c r="X157" s="238">
        <f>SUMIFS($W$5:$W157,$V$5:$V157,"Plusieurs occurences",$H$5:$H157,H157)</f>
        <v>0</v>
      </c>
      <c r="Y157" t="str">
        <f t="shared" si="28"/>
        <v/>
      </c>
      <c r="Z157" t="str">
        <f t="shared" si="29"/>
        <v/>
      </c>
      <c r="AA157" t="str">
        <f t="shared" si="30"/>
        <v/>
      </c>
      <c r="AC157" t="str">
        <f t="shared" si="31"/>
        <v/>
      </c>
    </row>
    <row r="158" spans="16:29" x14ac:dyDescent="0.25">
      <c r="P158" s="1" t="str">
        <f>IF($C158&lt;&gt;"",IF(COUNTIF($C:C,$C158)&gt;1,"Plusieurs commentaires",""),"")</f>
        <v/>
      </c>
      <c r="Q158" s="1">
        <f t="shared" si="22"/>
        <v>0</v>
      </c>
      <c r="R158" s="1">
        <f>SUMIFS($Q$5:$Q158,$P$5:$P158,"Plusieurs commentaires",$C$5:$C158,C158)</f>
        <v>0</v>
      </c>
      <c r="S158" t="str">
        <f t="shared" si="23"/>
        <v/>
      </c>
      <c r="T158" t="str">
        <f t="shared" si="24"/>
        <v/>
      </c>
      <c r="U158" t="str">
        <f t="shared" si="25"/>
        <v/>
      </c>
      <c r="V158" s="238" t="str">
        <f t="shared" si="26"/>
        <v/>
      </c>
      <c r="W158" s="238">
        <f t="shared" si="27"/>
        <v>0</v>
      </c>
      <c r="X158" s="238">
        <f>SUMIFS($W$5:$W158,$V$5:$V158,"Plusieurs occurences",$H$5:$H158,H158)</f>
        <v>0</v>
      </c>
      <c r="Y158" t="str">
        <f t="shared" si="28"/>
        <v/>
      </c>
      <c r="Z158" t="str">
        <f t="shared" si="29"/>
        <v/>
      </c>
      <c r="AA158" t="str">
        <f t="shared" si="30"/>
        <v/>
      </c>
      <c r="AC158" t="str">
        <f t="shared" si="31"/>
        <v/>
      </c>
    </row>
    <row r="159" spans="16:29" x14ac:dyDescent="0.25">
      <c r="P159" s="1" t="str">
        <f>IF($C159&lt;&gt;"",IF(COUNTIF($C:C,$C159)&gt;1,"Plusieurs commentaires",""),"")</f>
        <v/>
      </c>
      <c r="Q159" s="1">
        <f t="shared" si="22"/>
        <v>0</v>
      </c>
      <c r="R159" s="1">
        <f>SUMIFS($Q$5:$Q159,$P$5:$P159,"Plusieurs commentaires",$C$5:$C159,C159)</f>
        <v>0</v>
      </c>
      <c r="S159" t="str">
        <f t="shared" si="23"/>
        <v/>
      </c>
      <c r="T159" t="str">
        <f t="shared" si="24"/>
        <v/>
      </c>
      <c r="U159" t="str">
        <f t="shared" si="25"/>
        <v/>
      </c>
      <c r="V159" s="238" t="str">
        <f t="shared" si="26"/>
        <v/>
      </c>
      <c r="W159" s="238">
        <f t="shared" si="27"/>
        <v>0</v>
      </c>
      <c r="X159" s="238">
        <f>SUMIFS($W$5:$W159,$V$5:$V159,"Plusieurs occurences",$H$5:$H159,H159)</f>
        <v>0</v>
      </c>
      <c r="Y159" t="str">
        <f t="shared" si="28"/>
        <v/>
      </c>
      <c r="Z159" t="str">
        <f t="shared" si="29"/>
        <v/>
      </c>
      <c r="AA159" t="str">
        <f t="shared" si="30"/>
        <v/>
      </c>
      <c r="AC159" t="str">
        <f t="shared" si="31"/>
        <v/>
      </c>
    </row>
    <row r="160" spans="16:29" x14ac:dyDescent="0.25">
      <c r="P160" s="1" t="str">
        <f>IF($C160&lt;&gt;"",IF(COUNTIF($C:C,$C160)&gt;1,"Plusieurs commentaires",""),"")</f>
        <v/>
      </c>
      <c r="Q160" s="1">
        <f t="shared" si="22"/>
        <v>0</v>
      </c>
      <c r="R160" s="1">
        <f>SUMIFS($Q$5:$Q160,$P$5:$P160,"Plusieurs commentaires",$C$5:$C160,C160)</f>
        <v>0</v>
      </c>
      <c r="S160" t="str">
        <f t="shared" si="23"/>
        <v/>
      </c>
      <c r="T160" t="str">
        <f t="shared" si="24"/>
        <v/>
      </c>
      <c r="U160" t="str">
        <f t="shared" si="25"/>
        <v/>
      </c>
      <c r="V160" s="238" t="str">
        <f t="shared" si="26"/>
        <v/>
      </c>
      <c r="W160" s="238">
        <f t="shared" si="27"/>
        <v>0</v>
      </c>
      <c r="X160" s="238">
        <f>SUMIFS($W$5:$W160,$V$5:$V160,"Plusieurs occurences",$H$5:$H160,H160)</f>
        <v>0</v>
      </c>
      <c r="Y160" t="str">
        <f t="shared" si="28"/>
        <v/>
      </c>
      <c r="Z160" t="str">
        <f t="shared" si="29"/>
        <v/>
      </c>
      <c r="AA160" t="str">
        <f t="shared" si="30"/>
        <v/>
      </c>
      <c r="AC160" t="str">
        <f t="shared" si="31"/>
        <v/>
      </c>
    </row>
    <row r="161" spans="16:29" x14ac:dyDescent="0.25">
      <c r="P161" s="1" t="str">
        <f>IF($C161&lt;&gt;"",IF(COUNTIF($C:C,$C161)&gt;1,"Plusieurs commentaires",""),"")</f>
        <v/>
      </c>
      <c r="Q161" s="1">
        <f t="shared" si="22"/>
        <v>0</v>
      </c>
      <c r="R161" s="1">
        <f>SUMIFS($Q$5:$Q161,$P$5:$P161,"Plusieurs commentaires",$C$5:$C161,C161)</f>
        <v>0</v>
      </c>
      <c r="S161" t="str">
        <f t="shared" si="23"/>
        <v/>
      </c>
      <c r="T161" t="str">
        <f t="shared" si="24"/>
        <v/>
      </c>
      <c r="U161" t="str">
        <f t="shared" si="25"/>
        <v/>
      </c>
      <c r="V161" s="238" t="str">
        <f t="shared" si="26"/>
        <v/>
      </c>
      <c r="W161" s="238">
        <f t="shared" si="27"/>
        <v>0</v>
      </c>
      <c r="X161" s="238">
        <f>SUMIFS($W$5:$W161,$V$5:$V161,"Plusieurs occurences",$H$5:$H161,H161)</f>
        <v>0</v>
      </c>
      <c r="Y161" t="str">
        <f t="shared" si="28"/>
        <v/>
      </c>
      <c r="Z161" t="str">
        <f t="shared" si="29"/>
        <v/>
      </c>
      <c r="AA161" t="str">
        <f t="shared" si="30"/>
        <v/>
      </c>
      <c r="AC161" t="str">
        <f t="shared" si="31"/>
        <v/>
      </c>
    </row>
    <row r="162" spans="16:29" x14ac:dyDescent="0.25">
      <c r="P162" s="1" t="str">
        <f>IF($C162&lt;&gt;"",IF(COUNTIF($C:C,$C162)&gt;1,"Plusieurs commentaires",""),"")</f>
        <v/>
      </c>
      <c r="Q162" s="1">
        <f t="shared" si="22"/>
        <v>0</v>
      </c>
      <c r="R162" s="1">
        <f>SUMIFS($Q$5:$Q162,$P$5:$P162,"Plusieurs commentaires",$C$5:$C162,C162)</f>
        <v>0</v>
      </c>
      <c r="S162" t="str">
        <f t="shared" si="23"/>
        <v/>
      </c>
      <c r="T162" t="str">
        <f t="shared" si="24"/>
        <v/>
      </c>
      <c r="U162" t="str">
        <f t="shared" si="25"/>
        <v/>
      </c>
      <c r="V162" s="238" t="str">
        <f t="shared" si="26"/>
        <v/>
      </c>
      <c r="W162" s="238">
        <f t="shared" si="27"/>
        <v>0</v>
      </c>
      <c r="X162" s="238">
        <f>SUMIFS($W$5:$W162,$V$5:$V162,"Plusieurs occurences",$H$5:$H162,H162)</f>
        <v>0</v>
      </c>
      <c r="Y162" t="str">
        <f t="shared" si="28"/>
        <v/>
      </c>
      <c r="Z162" t="str">
        <f t="shared" si="29"/>
        <v/>
      </c>
      <c r="AA162" t="str">
        <f t="shared" si="30"/>
        <v/>
      </c>
      <c r="AC162" t="str">
        <f t="shared" si="31"/>
        <v/>
      </c>
    </row>
    <row r="163" spans="16:29" x14ac:dyDescent="0.25">
      <c r="P163" s="1" t="str">
        <f>IF($C163&lt;&gt;"",IF(COUNTIF($C:C,$C163)&gt;1,"Plusieurs commentaires",""),"")</f>
        <v/>
      </c>
      <c r="Q163" s="1">
        <f t="shared" si="22"/>
        <v>0</v>
      </c>
      <c r="R163" s="1">
        <f>SUMIFS($Q$5:$Q163,$P$5:$P163,"Plusieurs commentaires",$C$5:$C163,C163)</f>
        <v>0</v>
      </c>
      <c r="S163" t="str">
        <f t="shared" si="23"/>
        <v/>
      </c>
      <c r="T163" t="str">
        <f t="shared" si="24"/>
        <v/>
      </c>
      <c r="U163" t="str">
        <f t="shared" si="25"/>
        <v/>
      </c>
      <c r="V163" s="238" t="str">
        <f t="shared" si="26"/>
        <v/>
      </c>
      <c r="W163" s="238">
        <f t="shared" si="27"/>
        <v>0</v>
      </c>
      <c r="X163" s="238">
        <f>SUMIFS($W$5:$W163,$V$5:$V163,"Plusieurs occurences",$H$5:$H163,H163)</f>
        <v>0</v>
      </c>
      <c r="Y163" t="str">
        <f t="shared" si="28"/>
        <v/>
      </c>
      <c r="Z163" t="str">
        <f t="shared" si="29"/>
        <v/>
      </c>
      <c r="AA163" t="str">
        <f t="shared" si="30"/>
        <v/>
      </c>
      <c r="AC163" t="str">
        <f t="shared" si="31"/>
        <v/>
      </c>
    </row>
    <row r="164" spans="16:29" x14ac:dyDescent="0.25">
      <c r="P164" s="1" t="str">
        <f>IF($C164&lt;&gt;"",IF(COUNTIF($C:C,$C164)&gt;1,"Plusieurs commentaires",""),"")</f>
        <v/>
      </c>
      <c r="Q164" s="1">
        <f t="shared" si="22"/>
        <v>0</v>
      </c>
      <c r="R164" s="1">
        <f>SUMIFS($Q$5:$Q164,$P$5:$P164,"Plusieurs commentaires",$C$5:$C164,C164)</f>
        <v>0</v>
      </c>
      <c r="S164" t="str">
        <f t="shared" si="23"/>
        <v/>
      </c>
      <c r="T164" t="str">
        <f t="shared" si="24"/>
        <v/>
      </c>
      <c r="U164" t="str">
        <f t="shared" si="25"/>
        <v/>
      </c>
      <c r="V164" s="238" t="str">
        <f t="shared" si="26"/>
        <v/>
      </c>
      <c r="W164" s="238">
        <f t="shared" si="27"/>
        <v>0</v>
      </c>
      <c r="X164" s="238">
        <f>SUMIFS($W$5:$W164,$V$5:$V164,"Plusieurs occurences",$H$5:$H164,H164)</f>
        <v>0</v>
      </c>
      <c r="Y164" t="str">
        <f t="shared" si="28"/>
        <v/>
      </c>
      <c r="Z164" t="str">
        <f t="shared" si="29"/>
        <v/>
      </c>
      <c r="AA164" t="str">
        <f t="shared" si="30"/>
        <v/>
      </c>
      <c r="AC164" t="str">
        <f t="shared" si="31"/>
        <v/>
      </c>
    </row>
    <row r="165" spans="16:29" x14ac:dyDescent="0.25">
      <c r="P165" s="1" t="str">
        <f>IF($C165&lt;&gt;"",IF(COUNTIF($C:C,$C165)&gt;1,"Plusieurs commentaires",""),"")</f>
        <v/>
      </c>
      <c r="Q165" s="1">
        <f t="shared" si="22"/>
        <v>0</v>
      </c>
      <c r="R165" s="1">
        <f>SUMIFS($Q$5:$Q165,$P$5:$P165,"Plusieurs commentaires",$C$5:$C165,C165)</f>
        <v>0</v>
      </c>
      <c r="S165" t="str">
        <f t="shared" si="23"/>
        <v/>
      </c>
      <c r="T165" t="str">
        <f t="shared" si="24"/>
        <v/>
      </c>
      <c r="U165" t="str">
        <f t="shared" si="25"/>
        <v/>
      </c>
      <c r="V165" s="238" t="str">
        <f t="shared" si="26"/>
        <v/>
      </c>
      <c r="W165" s="238">
        <f t="shared" si="27"/>
        <v>0</v>
      </c>
      <c r="X165" s="238">
        <f>SUMIFS($W$5:$W165,$V$5:$V165,"Plusieurs occurences",$H$5:$H165,H165)</f>
        <v>0</v>
      </c>
      <c r="Y165" t="str">
        <f t="shared" si="28"/>
        <v/>
      </c>
      <c r="Z165" t="str">
        <f t="shared" si="29"/>
        <v/>
      </c>
      <c r="AA165" t="str">
        <f t="shared" si="30"/>
        <v/>
      </c>
      <c r="AC165" t="str">
        <f t="shared" si="31"/>
        <v/>
      </c>
    </row>
    <row r="166" spans="16:29" x14ac:dyDescent="0.25">
      <c r="P166" s="1" t="str">
        <f>IF($C166&lt;&gt;"",IF(COUNTIF($C:C,$C166)&gt;1,"Plusieurs commentaires",""),"")</f>
        <v/>
      </c>
      <c r="Q166" s="1">
        <f t="shared" si="22"/>
        <v>0</v>
      </c>
      <c r="R166" s="1">
        <f>SUMIFS($Q$5:$Q166,$P$5:$P166,"Plusieurs commentaires",$C$5:$C166,C166)</f>
        <v>0</v>
      </c>
      <c r="S166" t="str">
        <f t="shared" si="23"/>
        <v/>
      </c>
      <c r="T166" t="str">
        <f t="shared" si="24"/>
        <v/>
      </c>
      <c r="U166" t="str">
        <f t="shared" si="25"/>
        <v/>
      </c>
      <c r="V166" s="238" t="str">
        <f t="shared" si="26"/>
        <v/>
      </c>
      <c r="W166" s="238">
        <f t="shared" si="27"/>
        <v>0</v>
      </c>
      <c r="X166" s="238">
        <f>SUMIFS($W$5:$W166,$V$5:$V166,"Plusieurs occurences",$H$5:$H166,H166)</f>
        <v>0</v>
      </c>
      <c r="Y166" t="str">
        <f t="shared" si="28"/>
        <v/>
      </c>
      <c r="Z166" t="str">
        <f t="shared" si="29"/>
        <v/>
      </c>
      <c r="AA166" t="str">
        <f t="shared" si="30"/>
        <v/>
      </c>
      <c r="AC166" t="str">
        <f t="shared" si="31"/>
        <v/>
      </c>
    </row>
    <row r="167" spans="16:29" x14ac:dyDescent="0.25">
      <c r="P167" s="1" t="str">
        <f>IF($C167&lt;&gt;"",IF(COUNTIF($C:C,$C167)&gt;1,"Plusieurs commentaires",""),"")</f>
        <v/>
      </c>
      <c r="Q167" s="1">
        <f t="shared" si="22"/>
        <v>0</v>
      </c>
      <c r="R167" s="1">
        <f>SUMIFS($Q$5:$Q167,$P$5:$P167,"Plusieurs commentaires",$C$5:$C167,C167)</f>
        <v>0</v>
      </c>
      <c r="S167" t="str">
        <f t="shared" si="23"/>
        <v/>
      </c>
      <c r="T167" t="str">
        <f t="shared" si="24"/>
        <v/>
      </c>
      <c r="U167" t="str">
        <f t="shared" si="25"/>
        <v/>
      </c>
      <c r="V167" s="238" t="str">
        <f t="shared" si="26"/>
        <v/>
      </c>
      <c r="W167" s="238">
        <f t="shared" si="27"/>
        <v>0</v>
      </c>
      <c r="X167" s="238">
        <f>SUMIFS($W$5:$W167,$V$5:$V167,"Plusieurs occurences",$H$5:$H167,H167)</f>
        <v>0</v>
      </c>
      <c r="Y167" t="str">
        <f t="shared" si="28"/>
        <v/>
      </c>
      <c r="Z167" t="str">
        <f t="shared" si="29"/>
        <v/>
      </c>
      <c r="AA167" t="str">
        <f t="shared" si="30"/>
        <v/>
      </c>
      <c r="AC167" t="str">
        <f t="shared" si="31"/>
        <v/>
      </c>
    </row>
    <row r="168" spans="16:29" x14ac:dyDescent="0.25">
      <c r="P168" s="1" t="str">
        <f>IF($C168&lt;&gt;"",IF(COUNTIF($C:C,$C168)&gt;1,"Plusieurs commentaires",""),"")</f>
        <v/>
      </c>
      <c r="Q168" s="1">
        <f t="shared" si="22"/>
        <v>0</v>
      </c>
      <c r="R168" s="1">
        <f>SUMIFS($Q$5:$Q168,$P$5:$P168,"Plusieurs commentaires",$C$5:$C168,C168)</f>
        <v>0</v>
      </c>
      <c r="S168" t="str">
        <f t="shared" si="23"/>
        <v/>
      </c>
      <c r="T168" t="str">
        <f t="shared" si="24"/>
        <v/>
      </c>
      <c r="U168" t="str">
        <f t="shared" si="25"/>
        <v/>
      </c>
      <c r="V168" s="238" t="str">
        <f t="shared" si="26"/>
        <v/>
      </c>
      <c r="W168" s="238">
        <f t="shared" si="27"/>
        <v>0</v>
      </c>
      <c r="X168" s="238">
        <f>SUMIFS($W$5:$W168,$V$5:$V168,"Plusieurs occurences",$H$5:$H168,H168)</f>
        <v>0</v>
      </c>
      <c r="Y168" t="str">
        <f t="shared" si="28"/>
        <v/>
      </c>
      <c r="Z168" t="str">
        <f t="shared" si="29"/>
        <v/>
      </c>
      <c r="AA168" t="str">
        <f t="shared" si="30"/>
        <v/>
      </c>
      <c r="AC168" t="str">
        <f t="shared" si="31"/>
        <v/>
      </c>
    </row>
    <row r="169" spans="16:29" x14ac:dyDescent="0.25">
      <c r="P169" s="1" t="str">
        <f>IF($C169&lt;&gt;"",IF(COUNTIF($C:C,$C169)&gt;1,"Plusieurs commentaires",""),"")</f>
        <v/>
      </c>
      <c r="Q169" s="1">
        <f t="shared" si="22"/>
        <v>0</v>
      </c>
      <c r="R169" s="1">
        <f>SUMIFS($Q$5:$Q169,$P$5:$P169,"Plusieurs commentaires",$C$5:$C169,C169)</f>
        <v>0</v>
      </c>
      <c r="S169" t="str">
        <f t="shared" si="23"/>
        <v/>
      </c>
      <c r="T169" t="str">
        <f t="shared" si="24"/>
        <v/>
      </c>
      <c r="U169" t="str">
        <f t="shared" si="25"/>
        <v/>
      </c>
      <c r="V169" s="238" t="str">
        <f t="shared" si="26"/>
        <v/>
      </c>
      <c r="W169" s="238">
        <f t="shared" si="27"/>
        <v>0</v>
      </c>
      <c r="X169" s="238">
        <f>SUMIFS($W$5:$W169,$V$5:$V169,"Plusieurs occurences",$H$5:$H169,H169)</f>
        <v>0</v>
      </c>
      <c r="Y169" t="str">
        <f t="shared" si="28"/>
        <v/>
      </c>
      <c r="Z169" t="str">
        <f t="shared" si="29"/>
        <v/>
      </c>
      <c r="AA169" t="str">
        <f t="shared" si="30"/>
        <v/>
      </c>
      <c r="AC169" t="str">
        <f t="shared" si="31"/>
        <v/>
      </c>
    </row>
    <row r="170" spans="16:29" x14ac:dyDescent="0.25">
      <c r="P170" s="1" t="str">
        <f>IF($C170&lt;&gt;"",IF(COUNTIF($C:C,$C170)&gt;1,"Plusieurs commentaires",""),"")</f>
        <v/>
      </c>
      <c r="Q170" s="1">
        <f t="shared" si="22"/>
        <v>0</v>
      </c>
      <c r="R170" s="1">
        <f>SUMIFS($Q$5:$Q170,$P$5:$P170,"Plusieurs commentaires",$C$5:$C170,C170)</f>
        <v>0</v>
      </c>
      <c r="S170" t="str">
        <f t="shared" si="23"/>
        <v/>
      </c>
      <c r="T170" t="str">
        <f t="shared" si="24"/>
        <v/>
      </c>
      <c r="U170" t="str">
        <f t="shared" si="25"/>
        <v/>
      </c>
      <c r="V170" s="238" t="str">
        <f t="shared" si="26"/>
        <v/>
      </c>
      <c r="W170" s="238">
        <f t="shared" si="27"/>
        <v>0</v>
      </c>
      <c r="X170" s="238">
        <f>SUMIFS($W$5:$W170,$V$5:$V170,"Plusieurs occurences",$H$5:$H170,H170)</f>
        <v>0</v>
      </c>
      <c r="Y170" t="str">
        <f t="shared" si="28"/>
        <v/>
      </c>
      <c r="Z170" t="str">
        <f t="shared" si="29"/>
        <v/>
      </c>
      <c r="AA170" t="str">
        <f t="shared" si="30"/>
        <v/>
      </c>
      <c r="AC170" t="str">
        <f t="shared" si="31"/>
        <v/>
      </c>
    </row>
    <row r="171" spans="16:29" x14ac:dyDescent="0.25">
      <c r="P171" s="1" t="str">
        <f>IF($C171&lt;&gt;"",IF(COUNTIF($C:C,$C171)&gt;1,"Plusieurs commentaires",""),"")</f>
        <v/>
      </c>
      <c r="Q171" s="1">
        <f t="shared" si="22"/>
        <v>0</v>
      </c>
      <c r="R171" s="1">
        <f>SUMIFS($Q$5:$Q171,$P$5:$P171,"Plusieurs commentaires",$C$5:$C171,C171)</f>
        <v>0</v>
      </c>
      <c r="S171" t="str">
        <f t="shared" si="23"/>
        <v/>
      </c>
      <c r="T171" t="str">
        <f t="shared" si="24"/>
        <v/>
      </c>
      <c r="U171" t="str">
        <f t="shared" si="25"/>
        <v/>
      </c>
      <c r="V171" s="238" t="str">
        <f t="shared" si="26"/>
        <v/>
      </c>
      <c r="W171" s="238">
        <f t="shared" si="27"/>
        <v>0</v>
      </c>
      <c r="X171" s="238">
        <f>SUMIFS($W$5:$W171,$V$5:$V171,"Plusieurs occurences",$H$5:$H171,H171)</f>
        <v>0</v>
      </c>
      <c r="Y171" t="str">
        <f t="shared" si="28"/>
        <v/>
      </c>
      <c r="Z171" t="str">
        <f t="shared" si="29"/>
        <v/>
      </c>
      <c r="AA171" t="str">
        <f t="shared" si="30"/>
        <v/>
      </c>
      <c r="AC171" t="str">
        <f t="shared" si="31"/>
        <v/>
      </c>
    </row>
    <row r="172" spans="16:29" x14ac:dyDescent="0.25">
      <c r="P172" s="1" t="str">
        <f>IF($C172&lt;&gt;"",IF(COUNTIF($C:C,$C172)&gt;1,"Plusieurs commentaires",""),"")</f>
        <v/>
      </c>
      <c r="Q172" s="1">
        <f t="shared" si="22"/>
        <v>0</v>
      </c>
      <c r="R172" s="1">
        <f>SUMIFS($Q$5:$Q172,$P$5:$P172,"Plusieurs commentaires",$C$5:$C172,C172)</f>
        <v>0</v>
      </c>
      <c r="S172" t="str">
        <f t="shared" si="23"/>
        <v/>
      </c>
      <c r="T172" t="str">
        <f t="shared" si="24"/>
        <v/>
      </c>
      <c r="U172" t="str">
        <f t="shared" si="25"/>
        <v/>
      </c>
      <c r="V172" s="238" t="str">
        <f t="shared" si="26"/>
        <v/>
      </c>
      <c r="W172" s="238">
        <f t="shared" si="27"/>
        <v>0</v>
      </c>
      <c r="X172" s="238">
        <f>SUMIFS($W$5:$W172,$V$5:$V172,"Plusieurs occurences",$H$5:$H172,H172)</f>
        <v>0</v>
      </c>
      <c r="Y172" t="str">
        <f t="shared" si="28"/>
        <v/>
      </c>
      <c r="Z172" t="str">
        <f t="shared" si="29"/>
        <v/>
      </c>
      <c r="AA172" t="str">
        <f t="shared" si="30"/>
        <v/>
      </c>
      <c r="AC172" t="str">
        <f t="shared" si="31"/>
        <v/>
      </c>
    </row>
    <row r="173" spans="16:29" x14ac:dyDescent="0.25">
      <c r="P173" s="1" t="str">
        <f>IF($C173&lt;&gt;"",IF(COUNTIF($C:C,$C173)&gt;1,"Plusieurs commentaires",""),"")</f>
        <v/>
      </c>
      <c r="Q173" s="1">
        <f t="shared" si="22"/>
        <v>0</v>
      </c>
      <c r="R173" s="1">
        <f>SUMIFS($Q$5:$Q173,$P$5:$P173,"Plusieurs commentaires",$C$5:$C173,C173)</f>
        <v>0</v>
      </c>
      <c r="S173" t="str">
        <f t="shared" si="23"/>
        <v/>
      </c>
      <c r="T173" t="str">
        <f t="shared" si="24"/>
        <v/>
      </c>
      <c r="U173" t="str">
        <f t="shared" si="25"/>
        <v/>
      </c>
      <c r="V173" s="238" t="str">
        <f t="shared" si="26"/>
        <v/>
      </c>
      <c r="W173" s="238">
        <f t="shared" si="27"/>
        <v>0</v>
      </c>
      <c r="X173" s="238">
        <f>SUMIFS($W$5:$W173,$V$5:$V173,"Plusieurs occurences",$H$5:$H173,H173)</f>
        <v>0</v>
      </c>
      <c r="Y173" t="str">
        <f t="shared" si="28"/>
        <v/>
      </c>
      <c r="Z173" t="str">
        <f t="shared" si="29"/>
        <v/>
      </c>
      <c r="AA173" t="str">
        <f t="shared" si="30"/>
        <v/>
      </c>
      <c r="AC173" t="str">
        <f t="shared" si="31"/>
        <v/>
      </c>
    </row>
    <row r="174" spans="16:29" x14ac:dyDescent="0.25">
      <c r="P174" s="1" t="str">
        <f>IF($C174&lt;&gt;"",IF(COUNTIF($C:C,$C174)&gt;1,"Plusieurs commentaires",""),"")</f>
        <v/>
      </c>
      <c r="Q174" s="1">
        <f t="shared" si="22"/>
        <v>0</v>
      </c>
      <c r="R174" s="1">
        <f>SUMIFS($Q$5:$Q174,$P$5:$P174,"Plusieurs commentaires",$C$5:$C174,C174)</f>
        <v>0</v>
      </c>
      <c r="S174" t="str">
        <f t="shared" si="23"/>
        <v/>
      </c>
      <c r="T174" t="str">
        <f t="shared" si="24"/>
        <v/>
      </c>
      <c r="U174" t="str">
        <f t="shared" si="25"/>
        <v/>
      </c>
      <c r="V174" s="238" t="str">
        <f t="shared" si="26"/>
        <v/>
      </c>
      <c r="W174" s="238">
        <f t="shared" si="27"/>
        <v>0</v>
      </c>
      <c r="X174" s="238">
        <f>SUMIFS($W$5:$W174,$V$5:$V174,"Plusieurs occurences",$H$5:$H174,H174)</f>
        <v>0</v>
      </c>
      <c r="Y174" t="str">
        <f t="shared" si="28"/>
        <v/>
      </c>
      <c r="Z174" t="str">
        <f t="shared" si="29"/>
        <v/>
      </c>
      <c r="AA174" t="str">
        <f t="shared" si="30"/>
        <v/>
      </c>
      <c r="AC174" t="str">
        <f t="shared" si="31"/>
        <v/>
      </c>
    </row>
    <row r="175" spans="16:29" x14ac:dyDescent="0.25">
      <c r="P175" s="1" t="str">
        <f>IF($C175&lt;&gt;"",IF(COUNTIF($C:C,$C175)&gt;1,"Plusieurs commentaires",""),"")</f>
        <v/>
      </c>
      <c r="Q175" s="1">
        <f t="shared" si="22"/>
        <v>0</v>
      </c>
      <c r="R175" s="1">
        <f>SUMIFS($Q$5:$Q175,$P$5:$P175,"Plusieurs commentaires",$C$5:$C175,C175)</f>
        <v>0</v>
      </c>
      <c r="S175" t="str">
        <f t="shared" si="23"/>
        <v/>
      </c>
      <c r="T175" t="str">
        <f t="shared" si="24"/>
        <v/>
      </c>
      <c r="U175" t="str">
        <f t="shared" si="25"/>
        <v/>
      </c>
      <c r="V175" s="238" t="str">
        <f t="shared" si="26"/>
        <v/>
      </c>
      <c r="W175" s="238">
        <f t="shared" si="27"/>
        <v>0</v>
      </c>
      <c r="X175" s="238">
        <f>SUMIFS($W$5:$W175,$V$5:$V175,"Plusieurs occurences",$H$5:$H175,H175)</f>
        <v>0</v>
      </c>
      <c r="Y175" t="str">
        <f t="shared" si="28"/>
        <v/>
      </c>
      <c r="Z175" t="str">
        <f t="shared" si="29"/>
        <v/>
      </c>
      <c r="AA175" t="str">
        <f t="shared" si="30"/>
        <v/>
      </c>
      <c r="AC175" t="str">
        <f t="shared" si="31"/>
        <v/>
      </c>
    </row>
    <row r="176" spans="16:29" x14ac:dyDescent="0.25">
      <c r="P176" s="1" t="str">
        <f>IF($C176&lt;&gt;"",IF(COUNTIF($C:C,$C176)&gt;1,"Plusieurs commentaires",""),"")</f>
        <v/>
      </c>
      <c r="Q176" s="1">
        <f t="shared" si="22"/>
        <v>0</v>
      </c>
      <c r="R176" s="1">
        <f>SUMIFS($Q$5:$Q176,$P$5:$P176,"Plusieurs commentaires",$C$5:$C176,C176)</f>
        <v>0</v>
      </c>
      <c r="S176" t="str">
        <f t="shared" si="23"/>
        <v/>
      </c>
      <c r="T176" t="str">
        <f t="shared" si="24"/>
        <v/>
      </c>
      <c r="U176" t="str">
        <f t="shared" si="25"/>
        <v/>
      </c>
      <c r="V176" s="238" t="str">
        <f t="shared" si="26"/>
        <v/>
      </c>
      <c r="W176" s="238">
        <f t="shared" si="27"/>
        <v>0</v>
      </c>
      <c r="X176" s="238">
        <f>SUMIFS($W$5:$W176,$V$5:$V176,"Plusieurs occurences",$H$5:$H176,H176)</f>
        <v>0</v>
      </c>
      <c r="Y176" t="str">
        <f t="shared" si="28"/>
        <v/>
      </c>
      <c r="Z176" t="str">
        <f t="shared" si="29"/>
        <v/>
      </c>
      <c r="AA176" t="str">
        <f t="shared" si="30"/>
        <v/>
      </c>
      <c r="AC176" t="str">
        <f t="shared" si="31"/>
        <v/>
      </c>
    </row>
    <row r="177" spans="16:29" x14ac:dyDescent="0.25">
      <c r="P177" s="1" t="str">
        <f>IF($C177&lt;&gt;"",IF(COUNTIF($C:C,$C177)&gt;1,"Plusieurs commentaires",""),"")</f>
        <v/>
      </c>
      <c r="Q177" s="1">
        <f t="shared" si="22"/>
        <v>0</v>
      </c>
      <c r="R177" s="1">
        <f>SUMIFS($Q$5:$Q177,$P$5:$P177,"Plusieurs commentaires",$C$5:$C177,C177)</f>
        <v>0</v>
      </c>
      <c r="S177" t="str">
        <f t="shared" si="23"/>
        <v/>
      </c>
      <c r="T177" t="str">
        <f t="shared" si="24"/>
        <v/>
      </c>
      <c r="U177" t="str">
        <f t="shared" si="25"/>
        <v/>
      </c>
      <c r="V177" s="238" t="str">
        <f t="shared" si="26"/>
        <v/>
      </c>
      <c r="W177" s="238">
        <f t="shared" si="27"/>
        <v>0</v>
      </c>
      <c r="X177" s="238">
        <f>SUMIFS($W$5:$W177,$V$5:$V177,"Plusieurs occurences",$H$5:$H177,H177)</f>
        <v>0</v>
      </c>
      <c r="Y177" t="str">
        <f t="shared" si="28"/>
        <v/>
      </c>
      <c r="Z177" t="str">
        <f t="shared" si="29"/>
        <v/>
      </c>
      <c r="AA177" t="str">
        <f t="shared" si="30"/>
        <v/>
      </c>
      <c r="AC177" t="str">
        <f t="shared" si="31"/>
        <v/>
      </c>
    </row>
    <row r="178" spans="16:29" x14ac:dyDescent="0.25">
      <c r="P178" s="1" t="str">
        <f>IF($C178&lt;&gt;"",IF(COUNTIF($C:C,$C178)&gt;1,"Plusieurs commentaires",""),"")</f>
        <v/>
      </c>
      <c r="Q178" s="1">
        <f t="shared" si="22"/>
        <v>0</v>
      </c>
      <c r="R178" s="1">
        <f>SUMIFS($Q$5:$Q178,$P$5:$P178,"Plusieurs commentaires",$C$5:$C178,C178)</f>
        <v>0</v>
      </c>
      <c r="S178" t="str">
        <f t="shared" si="23"/>
        <v/>
      </c>
      <c r="T178" t="str">
        <f t="shared" si="24"/>
        <v/>
      </c>
      <c r="U178" t="str">
        <f t="shared" si="25"/>
        <v/>
      </c>
      <c r="V178" s="238" t="str">
        <f t="shared" si="26"/>
        <v/>
      </c>
      <c r="W178" s="238">
        <f t="shared" si="27"/>
        <v>0</v>
      </c>
      <c r="X178" s="238">
        <f>SUMIFS($W$5:$W178,$V$5:$V178,"Plusieurs occurences",$H$5:$H178,H178)</f>
        <v>0</v>
      </c>
      <c r="Y178" t="str">
        <f t="shared" si="28"/>
        <v/>
      </c>
      <c r="Z178" t="str">
        <f t="shared" si="29"/>
        <v/>
      </c>
      <c r="AA178" t="str">
        <f t="shared" si="30"/>
        <v/>
      </c>
      <c r="AC178" t="str">
        <f t="shared" si="31"/>
        <v/>
      </c>
    </row>
    <row r="179" spans="16:29" x14ac:dyDescent="0.25">
      <c r="P179" s="1" t="str">
        <f>IF($C179&lt;&gt;"",IF(COUNTIF($C:C,$C179)&gt;1,"Plusieurs commentaires",""),"")</f>
        <v/>
      </c>
      <c r="Q179" s="1">
        <f t="shared" si="22"/>
        <v>0</v>
      </c>
      <c r="R179" s="1">
        <f>SUMIFS($Q$5:$Q179,$P$5:$P179,"Plusieurs commentaires",$C$5:$C179,C179)</f>
        <v>0</v>
      </c>
      <c r="S179" t="str">
        <f t="shared" si="23"/>
        <v/>
      </c>
      <c r="T179" t="str">
        <f t="shared" si="24"/>
        <v/>
      </c>
      <c r="U179" t="str">
        <f t="shared" si="25"/>
        <v/>
      </c>
      <c r="V179" s="238" t="str">
        <f t="shared" si="26"/>
        <v/>
      </c>
      <c r="W179" s="238">
        <f t="shared" si="27"/>
        <v>0</v>
      </c>
      <c r="X179" s="238">
        <f>SUMIFS($W$5:$W179,$V$5:$V179,"Plusieurs occurences",$H$5:$H179,H179)</f>
        <v>0</v>
      </c>
      <c r="Y179" t="str">
        <f t="shared" si="28"/>
        <v/>
      </c>
      <c r="Z179" t="str">
        <f t="shared" si="29"/>
        <v/>
      </c>
      <c r="AA179" t="str">
        <f t="shared" si="30"/>
        <v/>
      </c>
      <c r="AC179" t="str">
        <f t="shared" si="31"/>
        <v/>
      </c>
    </row>
    <row r="180" spans="16:29" x14ac:dyDescent="0.25">
      <c r="P180" s="1" t="str">
        <f>IF($C180&lt;&gt;"",IF(COUNTIF($C:C,$C180)&gt;1,"Plusieurs commentaires",""),"")</f>
        <v/>
      </c>
      <c r="Q180" s="1">
        <f t="shared" si="22"/>
        <v>0</v>
      </c>
      <c r="R180" s="1">
        <f>SUMIFS($Q$5:$Q180,$P$5:$P180,"Plusieurs commentaires",$C$5:$C180,C180)</f>
        <v>0</v>
      </c>
      <c r="S180" t="str">
        <f t="shared" si="23"/>
        <v/>
      </c>
      <c r="T180" t="str">
        <f t="shared" si="24"/>
        <v/>
      </c>
      <c r="U180" t="str">
        <f t="shared" si="25"/>
        <v/>
      </c>
      <c r="V180" s="238" t="str">
        <f t="shared" si="26"/>
        <v/>
      </c>
      <c r="W180" s="238">
        <f t="shared" si="27"/>
        <v>0</v>
      </c>
      <c r="X180" s="238">
        <f>SUMIFS($W$5:$W180,$V$5:$V180,"Plusieurs occurences",$H$5:$H180,H180)</f>
        <v>0</v>
      </c>
      <c r="Y180" t="str">
        <f t="shared" si="28"/>
        <v/>
      </c>
      <c r="Z180" t="str">
        <f t="shared" si="29"/>
        <v/>
      </c>
      <c r="AA180" t="str">
        <f t="shared" si="30"/>
        <v/>
      </c>
      <c r="AC180" t="str">
        <f t="shared" si="31"/>
        <v/>
      </c>
    </row>
    <row r="181" spans="16:29" x14ac:dyDescent="0.25">
      <c r="P181" s="1" t="str">
        <f>IF($C181&lt;&gt;"",IF(COUNTIF($C:C,$C181)&gt;1,"Plusieurs commentaires",""),"")</f>
        <v/>
      </c>
      <c r="Q181" s="1">
        <f t="shared" si="22"/>
        <v>0</v>
      </c>
      <c r="R181" s="1">
        <f>SUMIFS($Q$5:$Q181,$P$5:$P181,"Plusieurs commentaires",$C$5:$C181,C181)</f>
        <v>0</v>
      </c>
      <c r="S181" t="str">
        <f t="shared" si="23"/>
        <v/>
      </c>
      <c r="T181" t="str">
        <f t="shared" si="24"/>
        <v/>
      </c>
      <c r="U181" t="str">
        <f t="shared" si="25"/>
        <v/>
      </c>
      <c r="V181" s="238" t="str">
        <f t="shared" si="26"/>
        <v/>
      </c>
      <c r="W181" s="238">
        <f t="shared" si="27"/>
        <v>0</v>
      </c>
      <c r="X181" s="238">
        <f>SUMIFS($W$5:$W181,$V$5:$V181,"Plusieurs occurences",$H$5:$H181,H181)</f>
        <v>0</v>
      </c>
      <c r="Y181" t="str">
        <f t="shared" si="28"/>
        <v/>
      </c>
      <c r="Z181" t="str">
        <f t="shared" si="29"/>
        <v/>
      </c>
      <c r="AA181" t="str">
        <f t="shared" si="30"/>
        <v/>
      </c>
      <c r="AC181" t="str">
        <f t="shared" si="31"/>
        <v/>
      </c>
    </row>
    <row r="182" spans="16:29" x14ac:dyDescent="0.25">
      <c r="P182" s="1" t="str">
        <f>IF($C182&lt;&gt;"",IF(COUNTIF($C:C,$C182)&gt;1,"Plusieurs commentaires",""),"")</f>
        <v/>
      </c>
      <c r="Q182" s="1">
        <f t="shared" si="22"/>
        <v>0</v>
      </c>
      <c r="R182" s="1">
        <f>SUMIFS($Q$5:$Q182,$P$5:$P182,"Plusieurs commentaires",$C$5:$C182,C182)</f>
        <v>0</v>
      </c>
      <c r="S182" t="str">
        <f t="shared" si="23"/>
        <v/>
      </c>
      <c r="T182" t="str">
        <f t="shared" si="24"/>
        <v/>
      </c>
      <c r="U182" t="str">
        <f t="shared" si="25"/>
        <v/>
      </c>
      <c r="V182" s="238" t="str">
        <f t="shared" si="26"/>
        <v/>
      </c>
      <c r="W182" s="238">
        <f t="shared" si="27"/>
        <v>0</v>
      </c>
      <c r="X182" s="238">
        <f>SUMIFS($W$5:$W182,$V$5:$V182,"Plusieurs occurences",$H$5:$H182,H182)</f>
        <v>0</v>
      </c>
      <c r="Y182" t="str">
        <f t="shared" si="28"/>
        <v/>
      </c>
      <c r="Z182" t="str">
        <f t="shared" si="29"/>
        <v/>
      </c>
      <c r="AA182" t="str">
        <f t="shared" si="30"/>
        <v/>
      </c>
      <c r="AC182" t="str">
        <f t="shared" si="31"/>
        <v/>
      </c>
    </row>
    <row r="183" spans="16:29" x14ac:dyDescent="0.25">
      <c r="P183" s="1" t="str">
        <f>IF($C183&lt;&gt;"",IF(COUNTIF($C:C,$C183)&gt;1,"Plusieurs commentaires",""),"")</f>
        <v/>
      </c>
      <c r="Q183" s="1">
        <f t="shared" si="22"/>
        <v>0</v>
      </c>
      <c r="R183" s="1">
        <f>SUMIFS($Q$5:$Q183,$P$5:$P183,"Plusieurs commentaires",$C$5:$C183,C183)</f>
        <v>0</v>
      </c>
      <c r="S183" t="str">
        <f t="shared" si="23"/>
        <v/>
      </c>
      <c r="T183" t="str">
        <f t="shared" si="24"/>
        <v/>
      </c>
      <c r="U183" t="str">
        <f t="shared" si="25"/>
        <v/>
      </c>
      <c r="V183" s="238" t="str">
        <f t="shared" si="26"/>
        <v/>
      </c>
      <c r="W183" s="238">
        <f t="shared" si="27"/>
        <v>0</v>
      </c>
      <c r="X183" s="238">
        <f>SUMIFS($W$5:$W183,$V$5:$V183,"Plusieurs occurences",$H$5:$H183,H183)</f>
        <v>0</v>
      </c>
      <c r="Y183" t="str">
        <f t="shared" si="28"/>
        <v/>
      </c>
      <c r="Z183" t="str">
        <f t="shared" si="29"/>
        <v/>
      </c>
      <c r="AA183" t="str">
        <f t="shared" si="30"/>
        <v/>
      </c>
      <c r="AC183" t="str">
        <f t="shared" si="31"/>
        <v/>
      </c>
    </row>
    <row r="184" spans="16:29" x14ac:dyDescent="0.25">
      <c r="P184" s="1" t="str">
        <f>IF($C184&lt;&gt;"",IF(COUNTIF($C:C,$C184)&gt;1,"Plusieurs commentaires",""),"")</f>
        <v/>
      </c>
      <c r="Q184" s="1">
        <f t="shared" si="22"/>
        <v>0</v>
      </c>
      <c r="R184" s="1">
        <f>SUMIFS($Q$5:$Q184,$P$5:$P184,"Plusieurs commentaires",$C$5:$C184,C184)</f>
        <v>0</v>
      </c>
      <c r="S184" t="str">
        <f t="shared" si="23"/>
        <v/>
      </c>
      <c r="T184" t="str">
        <f t="shared" si="24"/>
        <v/>
      </c>
      <c r="U184" t="str">
        <f t="shared" si="25"/>
        <v/>
      </c>
      <c r="V184" s="238" t="str">
        <f t="shared" si="26"/>
        <v/>
      </c>
      <c r="W184" s="238">
        <f t="shared" si="27"/>
        <v>0</v>
      </c>
      <c r="X184" s="238">
        <f>SUMIFS($W$5:$W184,$V$5:$V184,"Plusieurs occurences",$H$5:$H184,H184)</f>
        <v>0</v>
      </c>
      <c r="Y184" t="str">
        <f t="shared" si="28"/>
        <v/>
      </c>
      <c r="Z184" t="str">
        <f t="shared" si="29"/>
        <v/>
      </c>
      <c r="AA184" t="str">
        <f t="shared" si="30"/>
        <v/>
      </c>
      <c r="AC184" t="str">
        <f t="shared" si="31"/>
        <v/>
      </c>
    </row>
    <row r="185" spans="16:29" x14ac:dyDescent="0.25">
      <c r="P185" s="1" t="str">
        <f>IF($C185&lt;&gt;"",IF(COUNTIF($C:C,$C185)&gt;1,"Plusieurs commentaires",""),"")</f>
        <v/>
      </c>
      <c r="Q185" s="1">
        <f t="shared" si="22"/>
        <v>0</v>
      </c>
      <c r="R185" s="1">
        <f>SUMIFS($Q$5:$Q185,$P$5:$P185,"Plusieurs commentaires",$C$5:$C185,C185)</f>
        <v>0</v>
      </c>
      <c r="S185" t="str">
        <f t="shared" si="23"/>
        <v/>
      </c>
      <c r="T185" t="str">
        <f t="shared" si="24"/>
        <v/>
      </c>
      <c r="U185" t="str">
        <f t="shared" si="25"/>
        <v/>
      </c>
      <c r="V185" s="238" t="str">
        <f t="shared" si="26"/>
        <v/>
      </c>
      <c r="W185" s="238">
        <f t="shared" si="27"/>
        <v>0</v>
      </c>
      <c r="X185" s="238">
        <f>SUMIFS($W$5:$W185,$V$5:$V185,"Plusieurs occurences",$H$5:$H185,H185)</f>
        <v>0</v>
      </c>
      <c r="Y185" t="str">
        <f t="shared" si="28"/>
        <v/>
      </c>
      <c r="Z185" t="str">
        <f t="shared" si="29"/>
        <v/>
      </c>
      <c r="AA185" t="str">
        <f t="shared" si="30"/>
        <v/>
      </c>
      <c r="AC185" t="str">
        <f t="shared" si="31"/>
        <v/>
      </c>
    </row>
    <row r="186" spans="16:29" x14ac:dyDescent="0.25">
      <c r="P186" s="1" t="str">
        <f>IF($C186&lt;&gt;"",IF(COUNTIF($C:C,$C186)&gt;1,"Plusieurs commentaires",""),"")</f>
        <v/>
      </c>
      <c r="Q186" s="1">
        <f t="shared" si="22"/>
        <v>0</v>
      </c>
      <c r="R186" s="1">
        <f>SUMIFS($Q$5:$Q186,$P$5:$P186,"Plusieurs commentaires",$C$5:$C186,C186)</f>
        <v>0</v>
      </c>
      <c r="S186" t="str">
        <f t="shared" si="23"/>
        <v/>
      </c>
      <c r="T186" t="str">
        <f t="shared" si="24"/>
        <v/>
      </c>
      <c r="U186" t="str">
        <f t="shared" si="25"/>
        <v/>
      </c>
      <c r="V186" s="238" t="str">
        <f t="shared" si="26"/>
        <v/>
      </c>
      <c r="W186" s="238">
        <f t="shared" si="27"/>
        <v>0</v>
      </c>
      <c r="X186" s="238">
        <f>SUMIFS($W$5:$W186,$V$5:$V186,"Plusieurs occurences",$H$5:$H186,H186)</f>
        <v>0</v>
      </c>
      <c r="Y186" t="str">
        <f t="shared" si="28"/>
        <v/>
      </c>
      <c r="Z186" t="str">
        <f t="shared" si="29"/>
        <v/>
      </c>
      <c r="AA186" t="str">
        <f t="shared" si="30"/>
        <v/>
      </c>
      <c r="AC186" t="str">
        <f t="shared" si="31"/>
        <v/>
      </c>
    </row>
    <row r="187" spans="16:29" x14ac:dyDescent="0.25">
      <c r="P187" s="1" t="str">
        <f>IF($C187&lt;&gt;"",IF(COUNTIF($C:C,$C187)&gt;1,"Plusieurs commentaires",""),"")</f>
        <v/>
      </c>
      <c r="Q187" s="1">
        <f t="shared" si="22"/>
        <v>0</v>
      </c>
      <c r="R187" s="1">
        <f>SUMIFS($Q$5:$Q187,$P$5:$P187,"Plusieurs commentaires",$C$5:$C187,C187)</f>
        <v>0</v>
      </c>
      <c r="S187" t="str">
        <f t="shared" si="23"/>
        <v/>
      </c>
      <c r="T187" t="str">
        <f t="shared" si="24"/>
        <v/>
      </c>
      <c r="U187" t="str">
        <f t="shared" si="25"/>
        <v/>
      </c>
      <c r="V187" s="238" t="str">
        <f t="shared" si="26"/>
        <v/>
      </c>
      <c r="W187" s="238">
        <f t="shared" si="27"/>
        <v>0</v>
      </c>
      <c r="X187" s="238">
        <f>SUMIFS($W$5:$W187,$V$5:$V187,"Plusieurs occurences",$H$5:$H187,H187)</f>
        <v>0</v>
      </c>
      <c r="Y187" t="str">
        <f t="shared" si="28"/>
        <v/>
      </c>
      <c r="Z187" t="str">
        <f t="shared" si="29"/>
        <v/>
      </c>
      <c r="AA187" t="str">
        <f t="shared" si="30"/>
        <v/>
      </c>
      <c r="AC187" t="str">
        <f t="shared" si="31"/>
        <v/>
      </c>
    </row>
    <row r="188" spans="16:29" x14ac:dyDescent="0.25">
      <c r="P188" s="1" t="str">
        <f>IF($C188&lt;&gt;"",IF(COUNTIF($C:C,$C188)&gt;1,"Plusieurs commentaires",""),"")</f>
        <v/>
      </c>
      <c r="Q188" s="1">
        <f t="shared" si="22"/>
        <v>0</v>
      </c>
      <c r="R188" s="1">
        <f>SUMIFS($Q$5:$Q188,$P$5:$P188,"Plusieurs commentaires",$C$5:$C188,C188)</f>
        <v>0</v>
      </c>
      <c r="S188" t="str">
        <f t="shared" si="23"/>
        <v/>
      </c>
      <c r="T188" t="str">
        <f t="shared" si="24"/>
        <v/>
      </c>
      <c r="U188" t="str">
        <f t="shared" si="25"/>
        <v/>
      </c>
      <c r="V188" s="238" t="str">
        <f t="shared" si="26"/>
        <v/>
      </c>
      <c r="W188" s="238">
        <f t="shared" si="27"/>
        <v>0</v>
      </c>
      <c r="X188" s="238">
        <f>SUMIFS($W$5:$W188,$V$5:$V188,"Plusieurs occurences",$H$5:$H188,H188)</f>
        <v>0</v>
      </c>
      <c r="Y188" t="str">
        <f t="shared" si="28"/>
        <v/>
      </c>
      <c r="Z188" t="str">
        <f t="shared" si="29"/>
        <v/>
      </c>
      <c r="AA188" t="str">
        <f t="shared" si="30"/>
        <v/>
      </c>
      <c r="AC188" t="str">
        <f t="shared" si="31"/>
        <v/>
      </c>
    </row>
    <row r="189" spans="16:29" x14ac:dyDescent="0.25">
      <c r="P189" s="1" t="str">
        <f>IF($C189&lt;&gt;"",IF(COUNTIF($C:C,$C189)&gt;1,"Plusieurs commentaires",""),"")</f>
        <v/>
      </c>
      <c r="Q189" s="1">
        <f t="shared" si="22"/>
        <v>0</v>
      </c>
      <c r="R189" s="1">
        <f>SUMIFS($Q$5:$Q189,$P$5:$P189,"Plusieurs commentaires",$C$5:$C189,C189)</f>
        <v>0</v>
      </c>
      <c r="S189" t="str">
        <f t="shared" si="23"/>
        <v/>
      </c>
      <c r="T189" t="str">
        <f t="shared" si="24"/>
        <v/>
      </c>
      <c r="U189" t="str">
        <f t="shared" si="25"/>
        <v/>
      </c>
      <c r="V189" s="238" t="str">
        <f t="shared" si="26"/>
        <v/>
      </c>
      <c r="W189" s="238">
        <f t="shared" si="27"/>
        <v>0</v>
      </c>
      <c r="X189" s="238">
        <f>SUMIFS($W$5:$W189,$V$5:$V189,"Plusieurs occurences",$H$5:$H189,H189)</f>
        <v>0</v>
      </c>
      <c r="Y189" t="str">
        <f t="shared" si="28"/>
        <v/>
      </c>
      <c r="Z189" t="str">
        <f t="shared" si="29"/>
        <v/>
      </c>
      <c r="AA189" t="str">
        <f t="shared" si="30"/>
        <v/>
      </c>
      <c r="AC189" t="str">
        <f t="shared" si="31"/>
        <v/>
      </c>
    </row>
    <row r="190" spans="16:29" x14ac:dyDescent="0.25">
      <c r="P190" s="1" t="str">
        <f>IF($C190&lt;&gt;"",IF(COUNTIF($C:C,$C190)&gt;1,"Plusieurs commentaires",""),"")</f>
        <v/>
      </c>
      <c r="Q190" s="1">
        <f t="shared" si="22"/>
        <v>0</v>
      </c>
      <c r="R190" s="1">
        <f>SUMIFS($Q$5:$Q190,$P$5:$P190,"Plusieurs commentaires",$C$5:$C190,C190)</f>
        <v>0</v>
      </c>
      <c r="S190" t="str">
        <f t="shared" si="23"/>
        <v/>
      </c>
      <c r="T190" t="str">
        <f t="shared" si="24"/>
        <v/>
      </c>
      <c r="U190" t="str">
        <f t="shared" si="25"/>
        <v/>
      </c>
      <c r="V190" s="238" t="str">
        <f t="shared" si="26"/>
        <v/>
      </c>
      <c r="W190" s="238">
        <f t="shared" si="27"/>
        <v>0</v>
      </c>
      <c r="X190" s="238">
        <f>SUMIFS($W$5:$W190,$V$5:$V190,"Plusieurs occurences",$H$5:$H190,H190)</f>
        <v>0</v>
      </c>
      <c r="Y190" t="str">
        <f t="shared" si="28"/>
        <v/>
      </c>
      <c r="Z190" t="str">
        <f t="shared" si="29"/>
        <v/>
      </c>
      <c r="AA190" t="str">
        <f t="shared" si="30"/>
        <v/>
      </c>
      <c r="AC190" t="str">
        <f t="shared" si="31"/>
        <v/>
      </c>
    </row>
    <row r="191" spans="16:29" x14ac:dyDescent="0.25">
      <c r="P191" s="1" t="str">
        <f>IF($C191&lt;&gt;"",IF(COUNTIF($C:C,$C191)&gt;1,"Plusieurs commentaires",""),"")</f>
        <v/>
      </c>
      <c r="Q191" s="1">
        <f t="shared" si="22"/>
        <v>0</v>
      </c>
      <c r="R191" s="1">
        <f>SUMIFS($Q$5:$Q191,$P$5:$P191,"Plusieurs commentaires",$C$5:$C191,C191)</f>
        <v>0</v>
      </c>
      <c r="S191" t="str">
        <f t="shared" si="23"/>
        <v/>
      </c>
      <c r="T191" t="str">
        <f t="shared" si="24"/>
        <v/>
      </c>
      <c r="U191" t="str">
        <f t="shared" si="25"/>
        <v/>
      </c>
      <c r="V191" s="238" t="str">
        <f t="shared" si="26"/>
        <v/>
      </c>
      <c r="W191" s="238">
        <f t="shared" si="27"/>
        <v>0</v>
      </c>
      <c r="X191" s="238">
        <f>SUMIFS($W$5:$W191,$V$5:$V191,"Plusieurs occurences",$H$5:$H191,H191)</f>
        <v>0</v>
      </c>
      <c r="Y191" t="str">
        <f t="shared" si="28"/>
        <v/>
      </c>
      <c r="Z191" t="str">
        <f t="shared" si="29"/>
        <v/>
      </c>
      <c r="AA191" t="str">
        <f t="shared" si="30"/>
        <v/>
      </c>
      <c r="AC191" t="str">
        <f t="shared" si="31"/>
        <v/>
      </c>
    </row>
    <row r="192" spans="16:29" x14ac:dyDescent="0.25">
      <c r="P192" s="1" t="str">
        <f>IF($C192&lt;&gt;"",IF(COUNTIF($C:C,$C192)&gt;1,"Plusieurs commentaires",""),"")</f>
        <v/>
      </c>
      <c r="Q192" s="1">
        <f t="shared" si="22"/>
        <v>0</v>
      </c>
      <c r="R192" s="1">
        <f>SUMIFS($Q$5:$Q192,$P$5:$P192,"Plusieurs commentaires",$C$5:$C192,C192)</f>
        <v>0</v>
      </c>
      <c r="S192" t="str">
        <f t="shared" si="23"/>
        <v/>
      </c>
      <c r="T192" t="str">
        <f t="shared" si="24"/>
        <v/>
      </c>
      <c r="U192" t="str">
        <f t="shared" si="25"/>
        <v/>
      </c>
      <c r="V192" s="238" t="str">
        <f t="shared" si="26"/>
        <v/>
      </c>
      <c r="W192" s="238">
        <f t="shared" si="27"/>
        <v>0</v>
      </c>
      <c r="X192" s="238">
        <f>SUMIFS($W$5:$W192,$V$5:$V192,"Plusieurs occurences",$H$5:$H192,H192)</f>
        <v>0</v>
      </c>
      <c r="Y192" t="str">
        <f t="shared" si="28"/>
        <v/>
      </c>
      <c r="Z192" t="str">
        <f t="shared" si="29"/>
        <v/>
      </c>
      <c r="AA192" t="str">
        <f t="shared" si="30"/>
        <v/>
      </c>
      <c r="AC192" t="str">
        <f t="shared" si="31"/>
        <v/>
      </c>
    </row>
    <row r="193" spans="16:29" x14ac:dyDescent="0.25">
      <c r="P193" s="1" t="str">
        <f>IF($C193&lt;&gt;"",IF(COUNTIF($C:C,$C193)&gt;1,"Plusieurs commentaires",""),"")</f>
        <v/>
      </c>
      <c r="Q193" s="1">
        <f t="shared" si="22"/>
        <v>0</v>
      </c>
      <c r="R193" s="1">
        <f>SUMIFS($Q$5:$Q193,$P$5:$P193,"Plusieurs commentaires",$C$5:$C193,C193)</f>
        <v>0</v>
      </c>
      <c r="S193" t="str">
        <f t="shared" si="23"/>
        <v/>
      </c>
      <c r="T193" t="str">
        <f t="shared" si="24"/>
        <v/>
      </c>
      <c r="U193" t="str">
        <f t="shared" si="25"/>
        <v/>
      </c>
      <c r="V193" s="238" t="str">
        <f t="shared" si="26"/>
        <v/>
      </c>
      <c r="W193" s="238">
        <f t="shared" si="27"/>
        <v>0</v>
      </c>
      <c r="X193" s="238">
        <f>SUMIFS($W$5:$W193,$V$5:$V193,"Plusieurs occurences",$H$5:$H193,H193)</f>
        <v>0</v>
      </c>
      <c r="Y193" t="str">
        <f t="shared" si="28"/>
        <v/>
      </c>
      <c r="Z193" t="str">
        <f t="shared" si="29"/>
        <v/>
      </c>
      <c r="AA193" t="str">
        <f t="shared" si="30"/>
        <v/>
      </c>
      <c r="AC193" t="str">
        <f t="shared" si="31"/>
        <v/>
      </c>
    </row>
    <row r="194" spans="16:29" x14ac:dyDescent="0.25">
      <c r="P194" s="1" t="str">
        <f>IF($C194&lt;&gt;"",IF(COUNTIF($C:C,$C194)&gt;1,"Plusieurs commentaires",""),"")</f>
        <v/>
      </c>
      <c r="Q194" s="1">
        <f t="shared" si="22"/>
        <v>0</v>
      </c>
      <c r="R194" s="1">
        <f>SUMIFS($Q$5:$Q194,$P$5:$P194,"Plusieurs commentaires",$C$5:$C194,C194)</f>
        <v>0</v>
      </c>
      <c r="S194" t="str">
        <f t="shared" si="23"/>
        <v/>
      </c>
      <c r="T194" t="str">
        <f t="shared" si="24"/>
        <v/>
      </c>
      <c r="U194" t="str">
        <f t="shared" si="25"/>
        <v/>
      </c>
      <c r="V194" s="238" t="str">
        <f t="shared" si="26"/>
        <v/>
      </c>
      <c r="W194" s="238">
        <f t="shared" si="27"/>
        <v>0</v>
      </c>
      <c r="X194" s="238">
        <f>SUMIFS($W$5:$W194,$V$5:$V194,"Plusieurs occurences",$H$5:$H194,H194)</f>
        <v>0</v>
      </c>
      <c r="Y194" t="str">
        <f t="shared" si="28"/>
        <v/>
      </c>
      <c r="Z194" t="str">
        <f t="shared" si="29"/>
        <v/>
      </c>
      <c r="AA194" t="str">
        <f t="shared" si="30"/>
        <v/>
      </c>
      <c r="AC194" t="str">
        <f t="shared" si="31"/>
        <v/>
      </c>
    </row>
    <row r="195" spans="16:29" x14ac:dyDescent="0.25">
      <c r="P195" s="1" t="str">
        <f>IF($C195&lt;&gt;"",IF(COUNTIF($C:C,$C195)&gt;1,"Plusieurs commentaires",""),"")</f>
        <v/>
      </c>
      <c r="Q195" s="1">
        <f t="shared" si="22"/>
        <v>0</v>
      </c>
      <c r="R195" s="1">
        <f>SUMIFS($Q$5:$Q195,$P$5:$P195,"Plusieurs commentaires",$C$5:$C195,C195)</f>
        <v>0</v>
      </c>
      <c r="S195" t="str">
        <f t="shared" si="23"/>
        <v/>
      </c>
      <c r="T195" t="str">
        <f t="shared" si="24"/>
        <v/>
      </c>
      <c r="U195" t="str">
        <f t="shared" si="25"/>
        <v/>
      </c>
      <c r="V195" s="238" t="str">
        <f t="shared" si="26"/>
        <v/>
      </c>
      <c r="W195" s="238">
        <f t="shared" si="27"/>
        <v>0</v>
      </c>
      <c r="X195" s="238">
        <f>SUMIFS($W$5:$W195,$V$5:$V195,"Plusieurs occurences",$H$5:$H195,H195)</f>
        <v>0</v>
      </c>
      <c r="Y195" t="str">
        <f t="shared" si="28"/>
        <v/>
      </c>
      <c r="Z195" t="str">
        <f t="shared" si="29"/>
        <v/>
      </c>
      <c r="AA195" t="str">
        <f t="shared" si="30"/>
        <v/>
      </c>
      <c r="AC195" t="str">
        <f t="shared" si="31"/>
        <v/>
      </c>
    </row>
    <row r="196" spans="16:29" x14ac:dyDescent="0.25">
      <c r="P196" s="1" t="str">
        <f>IF($C196&lt;&gt;"",IF(COUNTIF($C:C,$C196)&gt;1,"Plusieurs commentaires",""),"")</f>
        <v/>
      </c>
      <c r="Q196" s="1">
        <f t="shared" si="22"/>
        <v>0</v>
      </c>
      <c r="R196" s="1">
        <f>SUMIFS($Q$5:$Q196,$P$5:$P196,"Plusieurs commentaires",$C$5:$C196,C196)</f>
        <v>0</v>
      </c>
      <c r="S196" t="str">
        <f t="shared" si="23"/>
        <v/>
      </c>
      <c r="T196" t="str">
        <f t="shared" si="24"/>
        <v/>
      </c>
      <c r="U196" t="str">
        <f t="shared" si="25"/>
        <v/>
      </c>
      <c r="V196" s="238" t="str">
        <f t="shared" si="26"/>
        <v/>
      </c>
      <c r="W196" s="238">
        <f t="shared" si="27"/>
        <v>0</v>
      </c>
      <c r="X196" s="238">
        <f>SUMIFS($W$5:$W196,$V$5:$V196,"Plusieurs occurences",$H$5:$H196,H196)</f>
        <v>0</v>
      </c>
      <c r="Y196" t="str">
        <f t="shared" si="28"/>
        <v/>
      </c>
      <c r="Z196" t="str">
        <f t="shared" si="29"/>
        <v/>
      </c>
      <c r="AA196" t="str">
        <f t="shared" si="30"/>
        <v/>
      </c>
      <c r="AC196" t="str">
        <f t="shared" si="31"/>
        <v/>
      </c>
    </row>
    <row r="197" spans="16:29" x14ac:dyDescent="0.25">
      <c r="P197" s="1" t="str">
        <f>IF($C197&lt;&gt;"",IF(COUNTIF($C:C,$C197)&gt;1,"Plusieurs commentaires",""),"")</f>
        <v/>
      </c>
      <c r="Q197" s="1">
        <f t="shared" ref="Q197:Q260" si="32">IF(P197="Plusieurs commentaires",1,0)</f>
        <v>0</v>
      </c>
      <c r="R197" s="1">
        <f>SUMIFS($Q$5:$Q197,$P$5:$P197,"Plusieurs commentaires",$C$5:$C197,C197)</f>
        <v>0</v>
      </c>
      <c r="S197" t="str">
        <f t="shared" ref="S197:S260" si="33">IF(I197="Non",IF(F197&lt;=21,IF(M197="Critique",IF(J197&gt;2017,C197,""),""),""),"")</f>
        <v/>
      </c>
      <c r="T197" t="str">
        <f t="shared" ref="T197:T260" si="34">IF(I197="Non",IF(F197&lt;=21,IF(M197="Soutien",IF(J197&gt;2017,C197,""),""),""),"")</f>
        <v/>
      </c>
      <c r="U197" t="str">
        <f t="shared" ref="U197:U260" si="35">IF(I197="Non",IF(F197&lt;=21,IF(M197="Neutre",IF(J197&gt;2017,C197,""),""),""),"")</f>
        <v/>
      </c>
      <c r="V197" s="238" t="str">
        <f t="shared" ref="V197:V260" si="36">IF($H197&lt;&gt;"",IF(COUNTIF($H:$H,$H197)&gt;1,"Plusieurs occurences",""),"")</f>
        <v/>
      </c>
      <c r="W197" s="238">
        <f t="shared" ref="W197:W260" si="37">IF(V197="Plusieurs occurences",1,0)</f>
        <v>0</v>
      </c>
      <c r="X197" s="238">
        <f>SUMIFS($W$5:$W197,$V$5:$V197,"Plusieurs occurences",$H$5:$H197,H197)</f>
        <v>0</v>
      </c>
      <c r="Y197" t="str">
        <f t="shared" ref="Y197:Y260" si="38">IF(R197&lt;2,IF(M197="Critique",H197,""),"")</f>
        <v/>
      </c>
      <c r="Z197" t="str">
        <f t="shared" ref="Z197:Z260" si="39">IF(R197&lt;2,IF(M197="Soutien",H197,""),"")</f>
        <v/>
      </c>
      <c r="AA197" t="str">
        <f t="shared" ref="AA197:AA260" si="40">IF(R197&lt;2,IF(M197="Neutre",H197,""),"")</f>
        <v/>
      </c>
      <c r="AC197" t="str">
        <f t="shared" si="31"/>
        <v/>
      </c>
    </row>
    <row r="198" spans="16:29" x14ac:dyDescent="0.25">
      <c r="P198" s="1" t="str">
        <f>IF($C198&lt;&gt;"",IF(COUNTIF($C:C,$C198)&gt;1,"Plusieurs commentaires",""),"")</f>
        <v/>
      </c>
      <c r="Q198" s="1">
        <f t="shared" si="32"/>
        <v>0</v>
      </c>
      <c r="R198" s="1">
        <f>SUMIFS($Q$5:$Q198,$P$5:$P198,"Plusieurs commentaires",$C$5:$C198,C198)</f>
        <v>0</v>
      </c>
      <c r="S198" t="str">
        <f t="shared" si="33"/>
        <v/>
      </c>
      <c r="T198" t="str">
        <f t="shared" si="34"/>
        <v/>
      </c>
      <c r="U198" t="str">
        <f t="shared" si="35"/>
        <v/>
      </c>
      <c r="V198" s="238" t="str">
        <f t="shared" si="36"/>
        <v/>
      </c>
      <c r="W198" s="238">
        <f t="shared" si="37"/>
        <v>0</v>
      </c>
      <c r="X198" s="238">
        <f>SUMIFS($W$5:$W198,$V$5:$V198,"Plusieurs occurences",$H$5:$H198,H198)</f>
        <v>0</v>
      </c>
      <c r="Y198" t="str">
        <f t="shared" si="38"/>
        <v/>
      </c>
      <c r="Z198" t="str">
        <f t="shared" si="39"/>
        <v/>
      </c>
      <c r="AA198" t="str">
        <f t="shared" si="40"/>
        <v/>
      </c>
      <c r="AC198" t="str">
        <f t="shared" si="31"/>
        <v/>
      </c>
    </row>
    <row r="199" spans="16:29" x14ac:dyDescent="0.25">
      <c r="P199" s="1" t="str">
        <f>IF($C199&lt;&gt;"",IF(COUNTIF($C:C,$C199)&gt;1,"Plusieurs commentaires",""),"")</f>
        <v/>
      </c>
      <c r="Q199" s="1">
        <f t="shared" si="32"/>
        <v>0</v>
      </c>
      <c r="R199" s="1">
        <f>SUMIFS($Q$5:$Q199,$P$5:$P199,"Plusieurs commentaires",$C$5:$C199,C199)</f>
        <v>0</v>
      </c>
      <c r="S199" t="str">
        <f t="shared" si="33"/>
        <v/>
      </c>
      <c r="T199" t="str">
        <f t="shared" si="34"/>
        <v/>
      </c>
      <c r="U199" t="str">
        <f t="shared" si="35"/>
        <v/>
      </c>
      <c r="V199" s="238" t="str">
        <f t="shared" si="36"/>
        <v/>
      </c>
      <c r="W199" s="238">
        <f t="shared" si="37"/>
        <v>0</v>
      </c>
      <c r="X199" s="238">
        <f>SUMIFS($W$5:$W199,$V$5:$V199,"Plusieurs occurences",$H$5:$H199,H199)</f>
        <v>0</v>
      </c>
      <c r="Y199" t="str">
        <f t="shared" si="38"/>
        <v/>
      </c>
      <c r="Z199" t="str">
        <f t="shared" si="39"/>
        <v/>
      </c>
      <c r="AA199" t="str">
        <f t="shared" si="40"/>
        <v/>
      </c>
      <c r="AC199" t="str">
        <f t="shared" si="31"/>
        <v/>
      </c>
    </row>
    <row r="200" spans="16:29" x14ac:dyDescent="0.25">
      <c r="P200" s="1" t="str">
        <f>IF($C200&lt;&gt;"",IF(COUNTIF($C:C,$C200)&gt;1,"Plusieurs commentaires",""),"")</f>
        <v/>
      </c>
      <c r="Q200" s="1">
        <f t="shared" si="32"/>
        <v>0</v>
      </c>
      <c r="R200" s="1">
        <f>SUMIFS($Q$5:$Q200,$P$5:$P200,"Plusieurs commentaires",$C$5:$C200,C200)</f>
        <v>0</v>
      </c>
      <c r="S200" t="str">
        <f t="shared" si="33"/>
        <v/>
      </c>
      <c r="T200" t="str">
        <f t="shared" si="34"/>
        <v/>
      </c>
      <c r="U200" t="str">
        <f t="shared" si="35"/>
        <v/>
      </c>
      <c r="V200" s="238" t="str">
        <f t="shared" si="36"/>
        <v/>
      </c>
      <c r="W200" s="238">
        <f t="shared" si="37"/>
        <v>0</v>
      </c>
      <c r="X200" s="238">
        <f>SUMIFS($W$5:$W200,$V$5:$V200,"Plusieurs occurences",$H$5:$H200,H200)</f>
        <v>0</v>
      </c>
      <c r="Y200" t="str">
        <f t="shared" si="38"/>
        <v/>
      </c>
      <c r="Z200" t="str">
        <f t="shared" si="39"/>
        <v/>
      </c>
      <c r="AA200" t="str">
        <f t="shared" si="40"/>
        <v/>
      </c>
      <c r="AC200" t="str">
        <f t="shared" si="31"/>
        <v/>
      </c>
    </row>
    <row r="201" spans="16:29" x14ac:dyDescent="0.25">
      <c r="P201" s="1" t="str">
        <f>IF($C201&lt;&gt;"",IF(COUNTIF($C:C,$C201)&gt;1,"Plusieurs commentaires",""),"")</f>
        <v/>
      </c>
      <c r="Q201" s="1">
        <f t="shared" si="32"/>
        <v>0</v>
      </c>
      <c r="R201" s="1">
        <f>SUMIFS($Q$5:$Q201,$P$5:$P201,"Plusieurs commentaires",$C$5:$C201,C201)</f>
        <v>0</v>
      </c>
      <c r="S201" t="str">
        <f t="shared" si="33"/>
        <v/>
      </c>
      <c r="T201" t="str">
        <f t="shared" si="34"/>
        <v/>
      </c>
      <c r="U201" t="str">
        <f t="shared" si="35"/>
        <v/>
      </c>
      <c r="V201" s="238" t="str">
        <f t="shared" si="36"/>
        <v/>
      </c>
      <c r="W201" s="238">
        <f t="shared" si="37"/>
        <v>0</v>
      </c>
      <c r="X201" s="238">
        <f>SUMIFS($W$5:$W201,$V$5:$V201,"Plusieurs occurences",$H$5:$H201,H201)</f>
        <v>0</v>
      </c>
      <c r="Y201" t="str">
        <f t="shared" si="38"/>
        <v/>
      </c>
      <c r="Z201" t="str">
        <f t="shared" si="39"/>
        <v/>
      </c>
      <c r="AA201" t="str">
        <f t="shared" si="40"/>
        <v/>
      </c>
      <c r="AC201" t="str">
        <f t="shared" si="31"/>
        <v/>
      </c>
    </row>
    <row r="202" spans="16:29" x14ac:dyDescent="0.25">
      <c r="P202" s="1" t="str">
        <f>IF($C202&lt;&gt;"",IF(COUNTIF($C:C,$C202)&gt;1,"Plusieurs commentaires",""),"")</f>
        <v/>
      </c>
      <c r="Q202" s="1">
        <f t="shared" si="32"/>
        <v>0</v>
      </c>
      <c r="R202" s="1">
        <f>SUMIFS($Q$5:$Q202,$P$5:$P202,"Plusieurs commentaires",$C$5:$C202,C202)</f>
        <v>0</v>
      </c>
      <c r="S202" t="str">
        <f t="shared" si="33"/>
        <v/>
      </c>
      <c r="T202" t="str">
        <f t="shared" si="34"/>
        <v/>
      </c>
      <c r="U202" t="str">
        <f t="shared" si="35"/>
        <v/>
      </c>
      <c r="V202" s="238" t="str">
        <f t="shared" si="36"/>
        <v/>
      </c>
      <c r="W202" s="238">
        <f t="shared" si="37"/>
        <v>0</v>
      </c>
      <c r="X202" s="238">
        <f>SUMIFS($W$5:$W202,$V$5:$V202,"Plusieurs occurences",$H$5:$H202,H202)</f>
        <v>0</v>
      </c>
      <c r="Y202" t="str">
        <f t="shared" si="38"/>
        <v/>
      </c>
      <c r="Z202" t="str">
        <f t="shared" si="39"/>
        <v/>
      </c>
      <c r="AA202" t="str">
        <f t="shared" si="40"/>
        <v/>
      </c>
      <c r="AC202" t="str">
        <f t="shared" ref="AC202:AC265" si="41">IF(R202&lt;2,IF(M202="Critique",C202,""),"")</f>
        <v/>
      </c>
    </row>
    <row r="203" spans="16:29" x14ac:dyDescent="0.25">
      <c r="P203" s="1" t="str">
        <f>IF($C203&lt;&gt;"",IF(COUNTIF($C:C,$C203)&gt;1,"Plusieurs commentaires",""),"")</f>
        <v/>
      </c>
      <c r="Q203" s="1">
        <f t="shared" si="32"/>
        <v>0</v>
      </c>
      <c r="R203" s="1">
        <f>SUMIFS($Q$5:$Q203,$P$5:$P203,"Plusieurs commentaires",$C$5:$C203,C203)</f>
        <v>0</v>
      </c>
      <c r="S203" t="str">
        <f t="shared" si="33"/>
        <v/>
      </c>
      <c r="T203" t="str">
        <f t="shared" si="34"/>
        <v/>
      </c>
      <c r="U203" t="str">
        <f t="shared" si="35"/>
        <v/>
      </c>
      <c r="V203" s="238" t="str">
        <f t="shared" si="36"/>
        <v/>
      </c>
      <c r="W203" s="238">
        <f t="shared" si="37"/>
        <v>0</v>
      </c>
      <c r="X203" s="238">
        <f>SUMIFS($W$5:$W203,$V$5:$V203,"Plusieurs occurences",$H$5:$H203,H203)</f>
        <v>0</v>
      </c>
      <c r="Y203" t="str">
        <f t="shared" si="38"/>
        <v/>
      </c>
      <c r="Z203" t="str">
        <f t="shared" si="39"/>
        <v/>
      </c>
      <c r="AA203" t="str">
        <f t="shared" si="40"/>
        <v/>
      </c>
      <c r="AC203" t="str">
        <f t="shared" si="41"/>
        <v/>
      </c>
    </row>
    <row r="204" spans="16:29" x14ac:dyDescent="0.25">
      <c r="P204" s="1" t="str">
        <f>IF($C204&lt;&gt;"",IF(COUNTIF($C:C,$C204)&gt;1,"Plusieurs commentaires",""),"")</f>
        <v/>
      </c>
      <c r="Q204" s="1">
        <f t="shared" si="32"/>
        <v>0</v>
      </c>
      <c r="R204" s="1">
        <f>SUMIFS($Q$5:$Q204,$P$5:$P204,"Plusieurs commentaires",$C$5:$C204,C204)</f>
        <v>0</v>
      </c>
      <c r="S204" t="str">
        <f t="shared" si="33"/>
        <v/>
      </c>
      <c r="T204" t="str">
        <f t="shared" si="34"/>
        <v/>
      </c>
      <c r="U204" t="str">
        <f t="shared" si="35"/>
        <v/>
      </c>
      <c r="V204" s="238" t="str">
        <f t="shared" si="36"/>
        <v/>
      </c>
      <c r="W204" s="238">
        <f t="shared" si="37"/>
        <v>0</v>
      </c>
      <c r="X204" s="238">
        <f>SUMIFS($W$5:$W204,$V$5:$V204,"Plusieurs occurences",$H$5:$H204,H204)</f>
        <v>0</v>
      </c>
      <c r="Y204" t="str">
        <f t="shared" si="38"/>
        <v/>
      </c>
      <c r="Z204" t="str">
        <f t="shared" si="39"/>
        <v/>
      </c>
      <c r="AA204" t="str">
        <f t="shared" si="40"/>
        <v/>
      </c>
      <c r="AC204" t="str">
        <f t="shared" si="41"/>
        <v/>
      </c>
    </row>
    <row r="205" spans="16:29" x14ac:dyDescent="0.25">
      <c r="P205" s="1" t="str">
        <f>IF($C205&lt;&gt;"",IF(COUNTIF($C:C,$C205)&gt;1,"Plusieurs commentaires",""),"")</f>
        <v/>
      </c>
      <c r="Q205" s="1">
        <f t="shared" si="32"/>
        <v>0</v>
      </c>
      <c r="R205" s="1">
        <f>SUMIFS($Q$5:$Q205,$P$5:$P205,"Plusieurs commentaires",$C$5:$C205,C205)</f>
        <v>0</v>
      </c>
      <c r="S205" t="str">
        <f t="shared" si="33"/>
        <v/>
      </c>
      <c r="T205" t="str">
        <f t="shared" si="34"/>
        <v/>
      </c>
      <c r="U205" t="str">
        <f t="shared" si="35"/>
        <v/>
      </c>
      <c r="V205" s="238" t="str">
        <f t="shared" si="36"/>
        <v/>
      </c>
      <c r="W205" s="238">
        <f t="shared" si="37"/>
        <v>0</v>
      </c>
      <c r="X205" s="238">
        <f>SUMIFS($W$5:$W205,$V$5:$V205,"Plusieurs occurences",$H$5:$H205,H205)</f>
        <v>0</v>
      </c>
      <c r="Y205" t="str">
        <f t="shared" si="38"/>
        <v/>
      </c>
      <c r="Z205" t="str">
        <f t="shared" si="39"/>
        <v/>
      </c>
      <c r="AA205" t="str">
        <f t="shared" si="40"/>
        <v/>
      </c>
      <c r="AC205" t="str">
        <f t="shared" si="41"/>
        <v/>
      </c>
    </row>
    <row r="206" spans="16:29" x14ac:dyDescent="0.25">
      <c r="P206" s="1" t="str">
        <f>IF($C206&lt;&gt;"",IF(COUNTIF($C:C,$C206)&gt;1,"Plusieurs commentaires",""),"")</f>
        <v/>
      </c>
      <c r="Q206" s="1">
        <f t="shared" si="32"/>
        <v>0</v>
      </c>
      <c r="R206" s="1">
        <f>SUMIFS($Q$5:$Q206,$P$5:$P206,"Plusieurs commentaires",$C$5:$C206,C206)</f>
        <v>0</v>
      </c>
      <c r="S206" t="str">
        <f t="shared" si="33"/>
        <v/>
      </c>
      <c r="T206" t="str">
        <f t="shared" si="34"/>
        <v/>
      </c>
      <c r="U206" t="str">
        <f t="shared" si="35"/>
        <v/>
      </c>
      <c r="V206" s="238" t="str">
        <f t="shared" si="36"/>
        <v/>
      </c>
      <c r="W206" s="238">
        <f t="shared" si="37"/>
        <v>0</v>
      </c>
      <c r="X206" s="238">
        <f>SUMIFS($W$5:$W206,$V$5:$V206,"Plusieurs occurences",$H$5:$H206,H206)</f>
        <v>0</v>
      </c>
      <c r="Y206" t="str">
        <f t="shared" si="38"/>
        <v/>
      </c>
      <c r="Z206" t="str">
        <f t="shared" si="39"/>
        <v/>
      </c>
      <c r="AA206" t="str">
        <f t="shared" si="40"/>
        <v/>
      </c>
      <c r="AC206" t="str">
        <f t="shared" si="41"/>
        <v/>
      </c>
    </row>
    <row r="207" spans="16:29" x14ac:dyDescent="0.25">
      <c r="P207" s="1" t="str">
        <f>IF($C207&lt;&gt;"",IF(COUNTIF($C:C,$C207)&gt;1,"Plusieurs commentaires",""),"")</f>
        <v/>
      </c>
      <c r="Q207" s="1">
        <f t="shared" si="32"/>
        <v>0</v>
      </c>
      <c r="R207" s="1">
        <f>SUMIFS($Q$5:$Q207,$P$5:$P207,"Plusieurs commentaires",$C$5:$C207,C207)</f>
        <v>0</v>
      </c>
      <c r="S207" t="str">
        <f t="shared" si="33"/>
        <v/>
      </c>
      <c r="T207" t="str">
        <f t="shared" si="34"/>
        <v/>
      </c>
      <c r="U207" t="str">
        <f t="shared" si="35"/>
        <v/>
      </c>
      <c r="V207" s="238" t="str">
        <f t="shared" si="36"/>
        <v/>
      </c>
      <c r="W207" s="238">
        <f t="shared" si="37"/>
        <v>0</v>
      </c>
      <c r="X207" s="238">
        <f>SUMIFS($W$5:$W207,$V$5:$V207,"Plusieurs occurences",$H$5:$H207,H207)</f>
        <v>0</v>
      </c>
      <c r="Y207" t="str">
        <f t="shared" si="38"/>
        <v/>
      </c>
      <c r="Z207" t="str">
        <f t="shared" si="39"/>
        <v/>
      </c>
      <c r="AA207" t="str">
        <f t="shared" si="40"/>
        <v/>
      </c>
      <c r="AC207" t="str">
        <f t="shared" si="41"/>
        <v/>
      </c>
    </row>
    <row r="208" spans="16:29" x14ac:dyDescent="0.25">
      <c r="P208" s="1" t="str">
        <f>IF($C208&lt;&gt;"",IF(COUNTIF($C:C,$C208)&gt;1,"Plusieurs commentaires",""),"")</f>
        <v/>
      </c>
      <c r="Q208" s="1">
        <f t="shared" si="32"/>
        <v>0</v>
      </c>
      <c r="R208" s="1">
        <f>SUMIFS($Q$5:$Q208,$P$5:$P208,"Plusieurs commentaires",$C$5:$C208,C208)</f>
        <v>0</v>
      </c>
      <c r="S208" t="str">
        <f t="shared" si="33"/>
        <v/>
      </c>
      <c r="T208" t="str">
        <f t="shared" si="34"/>
        <v/>
      </c>
      <c r="U208" t="str">
        <f t="shared" si="35"/>
        <v/>
      </c>
      <c r="V208" s="238" t="str">
        <f t="shared" si="36"/>
        <v/>
      </c>
      <c r="W208" s="238">
        <f t="shared" si="37"/>
        <v>0</v>
      </c>
      <c r="X208" s="238">
        <f>SUMIFS($W$5:$W208,$V$5:$V208,"Plusieurs occurences",$H$5:$H208,H208)</f>
        <v>0</v>
      </c>
      <c r="Y208" t="str">
        <f t="shared" si="38"/>
        <v/>
      </c>
      <c r="Z208" t="str">
        <f t="shared" si="39"/>
        <v/>
      </c>
      <c r="AA208" t="str">
        <f t="shared" si="40"/>
        <v/>
      </c>
      <c r="AC208" t="str">
        <f t="shared" si="41"/>
        <v/>
      </c>
    </row>
    <row r="209" spans="16:29" x14ac:dyDescent="0.25">
      <c r="P209" s="1" t="str">
        <f>IF($C209&lt;&gt;"",IF(COUNTIF($C:C,$C209)&gt;1,"Plusieurs commentaires",""),"")</f>
        <v/>
      </c>
      <c r="Q209" s="1">
        <f t="shared" si="32"/>
        <v>0</v>
      </c>
      <c r="R209" s="1">
        <f>SUMIFS($Q$5:$Q209,$P$5:$P209,"Plusieurs commentaires",$C$5:$C209,C209)</f>
        <v>0</v>
      </c>
      <c r="S209" t="str">
        <f t="shared" si="33"/>
        <v/>
      </c>
      <c r="T209" t="str">
        <f t="shared" si="34"/>
        <v/>
      </c>
      <c r="U209" t="str">
        <f t="shared" si="35"/>
        <v/>
      </c>
      <c r="V209" s="238" t="str">
        <f t="shared" si="36"/>
        <v/>
      </c>
      <c r="W209" s="238">
        <f t="shared" si="37"/>
        <v>0</v>
      </c>
      <c r="X209" s="238">
        <f>SUMIFS($W$5:$W209,$V$5:$V209,"Plusieurs occurences",$H$5:$H209,H209)</f>
        <v>0</v>
      </c>
      <c r="Y209" t="str">
        <f t="shared" si="38"/>
        <v/>
      </c>
      <c r="Z209" t="str">
        <f t="shared" si="39"/>
        <v/>
      </c>
      <c r="AA209" t="str">
        <f t="shared" si="40"/>
        <v/>
      </c>
      <c r="AC209" t="str">
        <f t="shared" si="41"/>
        <v/>
      </c>
    </row>
    <row r="210" spans="16:29" x14ac:dyDescent="0.25">
      <c r="P210" s="1" t="str">
        <f>IF($C210&lt;&gt;"",IF(COUNTIF($C:C,$C210)&gt;1,"Plusieurs commentaires",""),"")</f>
        <v/>
      </c>
      <c r="Q210" s="1">
        <f t="shared" si="32"/>
        <v>0</v>
      </c>
      <c r="R210" s="1">
        <f>SUMIFS($Q$5:$Q210,$P$5:$P210,"Plusieurs commentaires",$C$5:$C210,C210)</f>
        <v>0</v>
      </c>
      <c r="S210" t="str">
        <f t="shared" si="33"/>
        <v/>
      </c>
      <c r="T210" t="str">
        <f t="shared" si="34"/>
        <v/>
      </c>
      <c r="U210" t="str">
        <f t="shared" si="35"/>
        <v/>
      </c>
      <c r="V210" s="238" t="str">
        <f t="shared" si="36"/>
        <v/>
      </c>
      <c r="W210" s="238">
        <f t="shared" si="37"/>
        <v>0</v>
      </c>
      <c r="X210" s="238">
        <f>SUMIFS($W$5:$W210,$V$5:$V210,"Plusieurs occurences",$H$5:$H210,H210)</f>
        <v>0</v>
      </c>
      <c r="Y210" t="str">
        <f t="shared" si="38"/>
        <v/>
      </c>
      <c r="Z210" t="str">
        <f t="shared" si="39"/>
        <v/>
      </c>
      <c r="AA210" t="str">
        <f t="shared" si="40"/>
        <v/>
      </c>
      <c r="AC210" t="str">
        <f t="shared" si="41"/>
        <v/>
      </c>
    </row>
    <row r="211" spans="16:29" x14ac:dyDescent="0.25">
      <c r="P211" s="1" t="str">
        <f>IF($C211&lt;&gt;"",IF(COUNTIF($C:C,$C211)&gt;1,"Plusieurs commentaires",""),"")</f>
        <v/>
      </c>
      <c r="Q211" s="1">
        <f t="shared" si="32"/>
        <v>0</v>
      </c>
      <c r="R211" s="1">
        <f>SUMIFS($Q$5:$Q211,$P$5:$P211,"Plusieurs commentaires",$C$5:$C211,C211)</f>
        <v>0</v>
      </c>
      <c r="S211" t="str">
        <f t="shared" si="33"/>
        <v/>
      </c>
      <c r="T211" t="str">
        <f t="shared" si="34"/>
        <v/>
      </c>
      <c r="U211" t="str">
        <f t="shared" si="35"/>
        <v/>
      </c>
      <c r="V211" s="238" t="str">
        <f t="shared" si="36"/>
        <v/>
      </c>
      <c r="W211" s="238">
        <f t="shared" si="37"/>
        <v>0</v>
      </c>
      <c r="X211" s="238">
        <f>SUMIFS($W$5:$W211,$V$5:$V211,"Plusieurs occurences",$H$5:$H211,H211)</f>
        <v>0</v>
      </c>
      <c r="Y211" t="str">
        <f t="shared" si="38"/>
        <v/>
      </c>
      <c r="Z211" t="str">
        <f t="shared" si="39"/>
        <v/>
      </c>
      <c r="AA211" t="str">
        <f t="shared" si="40"/>
        <v/>
      </c>
      <c r="AC211" t="str">
        <f t="shared" si="41"/>
        <v/>
      </c>
    </row>
    <row r="212" spans="16:29" x14ac:dyDescent="0.25">
      <c r="P212" s="1" t="str">
        <f>IF($C212&lt;&gt;"",IF(COUNTIF($C:C,$C212)&gt;1,"Plusieurs commentaires",""),"")</f>
        <v/>
      </c>
      <c r="Q212" s="1">
        <f t="shared" si="32"/>
        <v>0</v>
      </c>
      <c r="R212" s="1">
        <f>SUMIFS($Q$5:$Q212,$P$5:$P212,"Plusieurs commentaires",$C$5:$C212,C212)</f>
        <v>0</v>
      </c>
      <c r="S212" t="str">
        <f t="shared" si="33"/>
        <v/>
      </c>
      <c r="T212" t="str">
        <f t="shared" si="34"/>
        <v/>
      </c>
      <c r="U212" t="str">
        <f t="shared" si="35"/>
        <v/>
      </c>
      <c r="V212" s="238" t="str">
        <f t="shared" si="36"/>
        <v/>
      </c>
      <c r="W212" s="238">
        <f t="shared" si="37"/>
        <v>0</v>
      </c>
      <c r="X212" s="238">
        <f>SUMIFS($W$5:$W212,$V$5:$V212,"Plusieurs occurences",$H$5:$H212,H212)</f>
        <v>0</v>
      </c>
      <c r="Y212" t="str">
        <f t="shared" si="38"/>
        <v/>
      </c>
      <c r="Z212" t="str">
        <f t="shared" si="39"/>
        <v/>
      </c>
      <c r="AA212" t="str">
        <f t="shared" si="40"/>
        <v/>
      </c>
      <c r="AC212" t="str">
        <f t="shared" si="41"/>
        <v/>
      </c>
    </row>
    <row r="213" spans="16:29" x14ac:dyDescent="0.25">
      <c r="P213" s="1" t="str">
        <f>IF($C213&lt;&gt;"",IF(COUNTIF($C:C,$C213)&gt;1,"Plusieurs commentaires",""),"")</f>
        <v/>
      </c>
      <c r="Q213" s="1">
        <f t="shared" si="32"/>
        <v>0</v>
      </c>
      <c r="R213" s="1">
        <f>SUMIFS($Q$5:$Q213,$P$5:$P213,"Plusieurs commentaires",$C$5:$C213,C213)</f>
        <v>0</v>
      </c>
      <c r="S213" t="str">
        <f t="shared" si="33"/>
        <v/>
      </c>
      <c r="T213" t="str">
        <f t="shared" si="34"/>
        <v/>
      </c>
      <c r="U213" t="str">
        <f t="shared" si="35"/>
        <v/>
      </c>
      <c r="V213" s="238" t="str">
        <f t="shared" si="36"/>
        <v/>
      </c>
      <c r="W213" s="238">
        <f t="shared" si="37"/>
        <v>0</v>
      </c>
      <c r="X213" s="238">
        <f>SUMIFS($W$5:$W213,$V$5:$V213,"Plusieurs occurences",$H$5:$H213,H213)</f>
        <v>0</v>
      </c>
      <c r="Y213" t="str">
        <f t="shared" si="38"/>
        <v/>
      </c>
      <c r="Z213" t="str">
        <f t="shared" si="39"/>
        <v/>
      </c>
      <c r="AA213" t="str">
        <f t="shared" si="40"/>
        <v/>
      </c>
      <c r="AC213" t="str">
        <f t="shared" si="41"/>
        <v/>
      </c>
    </row>
    <row r="214" spans="16:29" x14ac:dyDescent="0.25">
      <c r="P214" s="1" t="str">
        <f>IF($C214&lt;&gt;"",IF(COUNTIF($C:C,$C214)&gt;1,"Plusieurs commentaires",""),"")</f>
        <v/>
      </c>
      <c r="Q214" s="1">
        <f t="shared" si="32"/>
        <v>0</v>
      </c>
      <c r="R214" s="1">
        <f>SUMIFS($Q$5:$Q214,$P$5:$P214,"Plusieurs commentaires",$C$5:$C214,C214)</f>
        <v>0</v>
      </c>
      <c r="S214" t="str">
        <f t="shared" si="33"/>
        <v/>
      </c>
      <c r="T214" t="str">
        <f t="shared" si="34"/>
        <v/>
      </c>
      <c r="U214" t="str">
        <f t="shared" si="35"/>
        <v/>
      </c>
      <c r="V214" s="238" t="str">
        <f t="shared" si="36"/>
        <v/>
      </c>
      <c r="W214" s="238">
        <f t="shared" si="37"/>
        <v>0</v>
      </c>
      <c r="X214" s="238">
        <f>SUMIFS($W$5:$W214,$V$5:$V214,"Plusieurs occurences",$H$5:$H214,H214)</f>
        <v>0</v>
      </c>
      <c r="Y214" t="str">
        <f t="shared" si="38"/>
        <v/>
      </c>
      <c r="Z214" t="str">
        <f t="shared" si="39"/>
        <v/>
      </c>
      <c r="AA214" t="str">
        <f t="shared" si="40"/>
        <v/>
      </c>
      <c r="AC214" t="str">
        <f t="shared" si="41"/>
        <v/>
      </c>
    </row>
    <row r="215" spans="16:29" x14ac:dyDescent="0.25">
      <c r="P215" s="1" t="str">
        <f>IF($C215&lt;&gt;"",IF(COUNTIF($C:C,$C215)&gt;1,"Plusieurs commentaires",""),"")</f>
        <v/>
      </c>
      <c r="Q215" s="1">
        <f t="shared" si="32"/>
        <v>0</v>
      </c>
      <c r="R215" s="1">
        <f>SUMIFS($Q$5:$Q215,$P$5:$P215,"Plusieurs commentaires",$C$5:$C215,C215)</f>
        <v>0</v>
      </c>
      <c r="S215" t="str">
        <f t="shared" si="33"/>
        <v/>
      </c>
      <c r="T215" t="str">
        <f t="shared" si="34"/>
        <v/>
      </c>
      <c r="U215" t="str">
        <f t="shared" si="35"/>
        <v/>
      </c>
      <c r="V215" s="238" t="str">
        <f t="shared" si="36"/>
        <v/>
      </c>
      <c r="W215" s="238">
        <f t="shared" si="37"/>
        <v>0</v>
      </c>
      <c r="X215" s="238">
        <f>SUMIFS($W$5:$W215,$V$5:$V215,"Plusieurs occurences",$H$5:$H215,H215)</f>
        <v>0</v>
      </c>
      <c r="Y215" t="str">
        <f t="shared" si="38"/>
        <v/>
      </c>
      <c r="Z215" t="str">
        <f t="shared" si="39"/>
        <v/>
      </c>
      <c r="AA215" t="str">
        <f t="shared" si="40"/>
        <v/>
      </c>
      <c r="AC215" t="str">
        <f t="shared" si="41"/>
        <v/>
      </c>
    </row>
    <row r="216" spans="16:29" x14ac:dyDescent="0.25">
      <c r="P216" s="1" t="str">
        <f>IF($C216&lt;&gt;"",IF(COUNTIF($C:C,$C216)&gt;1,"Plusieurs commentaires",""),"")</f>
        <v/>
      </c>
      <c r="Q216" s="1">
        <f t="shared" si="32"/>
        <v>0</v>
      </c>
      <c r="R216" s="1">
        <f>SUMIFS($Q$5:$Q216,$P$5:$P216,"Plusieurs commentaires",$C$5:$C216,C216)</f>
        <v>0</v>
      </c>
      <c r="S216" t="str">
        <f t="shared" si="33"/>
        <v/>
      </c>
      <c r="T216" t="str">
        <f t="shared" si="34"/>
        <v/>
      </c>
      <c r="U216" t="str">
        <f t="shared" si="35"/>
        <v/>
      </c>
      <c r="V216" s="238" t="str">
        <f t="shared" si="36"/>
        <v/>
      </c>
      <c r="W216" s="238">
        <f t="shared" si="37"/>
        <v>0</v>
      </c>
      <c r="X216" s="238">
        <f>SUMIFS($W$5:$W216,$V$5:$V216,"Plusieurs occurences",$H$5:$H216,H216)</f>
        <v>0</v>
      </c>
      <c r="Y216" t="str">
        <f t="shared" si="38"/>
        <v/>
      </c>
      <c r="Z216" t="str">
        <f t="shared" si="39"/>
        <v/>
      </c>
      <c r="AA216" t="str">
        <f t="shared" si="40"/>
        <v/>
      </c>
      <c r="AC216" t="str">
        <f t="shared" si="41"/>
        <v/>
      </c>
    </row>
    <row r="217" spans="16:29" x14ac:dyDescent="0.25">
      <c r="P217" s="1" t="str">
        <f>IF($C217&lt;&gt;"",IF(COUNTIF($C:C,$C217)&gt;1,"Plusieurs commentaires",""),"")</f>
        <v/>
      </c>
      <c r="Q217" s="1">
        <f t="shared" si="32"/>
        <v>0</v>
      </c>
      <c r="R217" s="1">
        <f>SUMIFS($Q$5:$Q217,$P$5:$P217,"Plusieurs commentaires",$C$5:$C217,C217)</f>
        <v>0</v>
      </c>
      <c r="S217" t="str">
        <f t="shared" si="33"/>
        <v/>
      </c>
      <c r="T217" t="str">
        <f t="shared" si="34"/>
        <v/>
      </c>
      <c r="U217" t="str">
        <f t="shared" si="35"/>
        <v/>
      </c>
      <c r="V217" s="238" t="str">
        <f t="shared" si="36"/>
        <v/>
      </c>
      <c r="W217" s="238">
        <f t="shared" si="37"/>
        <v>0</v>
      </c>
      <c r="X217" s="238">
        <f>SUMIFS($W$5:$W217,$V$5:$V217,"Plusieurs occurences",$H$5:$H217,H217)</f>
        <v>0</v>
      </c>
      <c r="Y217" t="str">
        <f t="shared" si="38"/>
        <v/>
      </c>
      <c r="Z217" t="str">
        <f t="shared" si="39"/>
        <v/>
      </c>
      <c r="AA217" t="str">
        <f t="shared" si="40"/>
        <v/>
      </c>
      <c r="AC217" t="str">
        <f t="shared" si="41"/>
        <v/>
      </c>
    </row>
    <row r="218" spans="16:29" x14ac:dyDescent="0.25">
      <c r="P218" s="1" t="str">
        <f>IF($C218&lt;&gt;"",IF(COUNTIF($C:C,$C218)&gt;1,"Plusieurs commentaires",""),"")</f>
        <v/>
      </c>
      <c r="Q218" s="1">
        <f t="shared" si="32"/>
        <v>0</v>
      </c>
      <c r="R218" s="1">
        <f>SUMIFS($Q$5:$Q218,$P$5:$P218,"Plusieurs commentaires",$C$5:$C218,C218)</f>
        <v>0</v>
      </c>
      <c r="S218" t="str">
        <f t="shared" si="33"/>
        <v/>
      </c>
      <c r="T218" t="str">
        <f t="shared" si="34"/>
        <v/>
      </c>
      <c r="U218" t="str">
        <f t="shared" si="35"/>
        <v/>
      </c>
      <c r="V218" s="238" t="str">
        <f t="shared" si="36"/>
        <v/>
      </c>
      <c r="W218" s="238">
        <f t="shared" si="37"/>
        <v>0</v>
      </c>
      <c r="X218" s="238">
        <f>SUMIFS($W$5:$W218,$V$5:$V218,"Plusieurs occurences",$H$5:$H218,H218)</f>
        <v>0</v>
      </c>
      <c r="Y218" t="str">
        <f t="shared" si="38"/>
        <v/>
      </c>
      <c r="Z218" t="str">
        <f t="shared" si="39"/>
        <v/>
      </c>
      <c r="AA218" t="str">
        <f t="shared" si="40"/>
        <v/>
      </c>
      <c r="AC218" t="str">
        <f t="shared" si="41"/>
        <v/>
      </c>
    </row>
    <row r="219" spans="16:29" x14ac:dyDescent="0.25">
      <c r="P219" s="1" t="str">
        <f>IF($C219&lt;&gt;"",IF(COUNTIF($C:C,$C219)&gt;1,"Plusieurs commentaires",""),"")</f>
        <v/>
      </c>
      <c r="Q219" s="1">
        <f t="shared" si="32"/>
        <v>0</v>
      </c>
      <c r="R219" s="1">
        <f>SUMIFS($Q$5:$Q219,$P$5:$P219,"Plusieurs commentaires",$C$5:$C219,C219)</f>
        <v>0</v>
      </c>
      <c r="S219" t="str">
        <f t="shared" si="33"/>
        <v/>
      </c>
      <c r="T219" t="str">
        <f t="shared" si="34"/>
        <v/>
      </c>
      <c r="U219" t="str">
        <f t="shared" si="35"/>
        <v/>
      </c>
      <c r="V219" s="238" t="str">
        <f t="shared" si="36"/>
        <v/>
      </c>
      <c r="W219" s="238">
        <f t="shared" si="37"/>
        <v>0</v>
      </c>
      <c r="X219" s="238">
        <f>SUMIFS($W$5:$W219,$V$5:$V219,"Plusieurs occurences",$H$5:$H219,H219)</f>
        <v>0</v>
      </c>
      <c r="Y219" t="str">
        <f t="shared" si="38"/>
        <v/>
      </c>
      <c r="Z219" t="str">
        <f t="shared" si="39"/>
        <v/>
      </c>
      <c r="AA219" t="str">
        <f t="shared" si="40"/>
        <v/>
      </c>
      <c r="AC219" t="str">
        <f t="shared" si="41"/>
        <v/>
      </c>
    </row>
    <row r="220" spans="16:29" x14ac:dyDescent="0.25">
      <c r="P220" s="1" t="str">
        <f>IF($C220&lt;&gt;"",IF(COUNTIF($C:C,$C220)&gt;1,"Plusieurs commentaires",""),"")</f>
        <v/>
      </c>
      <c r="Q220" s="1">
        <f t="shared" si="32"/>
        <v>0</v>
      </c>
      <c r="R220" s="1">
        <f>SUMIFS($Q$5:$Q220,$P$5:$P220,"Plusieurs commentaires",$C$5:$C220,C220)</f>
        <v>0</v>
      </c>
      <c r="S220" t="str">
        <f t="shared" si="33"/>
        <v/>
      </c>
      <c r="T220" t="str">
        <f t="shared" si="34"/>
        <v/>
      </c>
      <c r="U220" t="str">
        <f t="shared" si="35"/>
        <v/>
      </c>
      <c r="V220" s="238" t="str">
        <f t="shared" si="36"/>
        <v/>
      </c>
      <c r="W220" s="238">
        <f t="shared" si="37"/>
        <v>0</v>
      </c>
      <c r="X220" s="238">
        <f>SUMIFS($W$5:$W220,$V$5:$V220,"Plusieurs occurences",$H$5:$H220,H220)</f>
        <v>0</v>
      </c>
      <c r="Y220" t="str">
        <f t="shared" si="38"/>
        <v/>
      </c>
      <c r="Z220" t="str">
        <f t="shared" si="39"/>
        <v/>
      </c>
      <c r="AA220" t="str">
        <f t="shared" si="40"/>
        <v/>
      </c>
      <c r="AC220" t="str">
        <f t="shared" si="41"/>
        <v/>
      </c>
    </row>
    <row r="221" spans="16:29" x14ac:dyDescent="0.25">
      <c r="P221" s="1" t="str">
        <f>IF($C221&lt;&gt;"",IF(COUNTIF($C:C,$C221)&gt;1,"Plusieurs commentaires",""),"")</f>
        <v/>
      </c>
      <c r="Q221" s="1">
        <f t="shared" si="32"/>
        <v>0</v>
      </c>
      <c r="R221" s="1">
        <f>SUMIFS($Q$5:$Q221,$P$5:$P221,"Plusieurs commentaires",$C$5:$C221,C221)</f>
        <v>0</v>
      </c>
      <c r="S221" t="str">
        <f t="shared" si="33"/>
        <v/>
      </c>
      <c r="T221" t="str">
        <f t="shared" si="34"/>
        <v/>
      </c>
      <c r="U221" t="str">
        <f t="shared" si="35"/>
        <v/>
      </c>
      <c r="V221" s="238" t="str">
        <f t="shared" si="36"/>
        <v/>
      </c>
      <c r="W221" s="238">
        <f t="shared" si="37"/>
        <v>0</v>
      </c>
      <c r="X221" s="238">
        <f>SUMIFS($W$5:$W221,$V$5:$V221,"Plusieurs occurences",$H$5:$H221,H221)</f>
        <v>0</v>
      </c>
      <c r="Y221" t="str">
        <f t="shared" si="38"/>
        <v/>
      </c>
      <c r="Z221" t="str">
        <f t="shared" si="39"/>
        <v/>
      </c>
      <c r="AA221" t="str">
        <f t="shared" si="40"/>
        <v/>
      </c>
      <c r="AC221" t="str">
        <f t="shared" si="41"/>
        <v/>
      </c>
    </row>
    <row r="222" spans="16:29" x14ac:dyDescent="0.25">
      <c r="P222" s="1" t="str">
        <f>IF($C222&lt;&gt;"",IF(COUNTIF($C:C,$C222)&gt;1,"Plusieurs commentaires",""),"")</f>
        <v/>
      </c>
      <c r="Q222" s="1">
        <f t="shared" si="32"/>
        <v>0</v>
      </c>
      <c r="R222" s="1">
        <f>SUMIFS($Q$5:$Q222,$P$5:$P222,"Plusieurs commentaires",$C$5:$C222,C222)</f>
        <v>0</v>
      </c>
      <c r="S222" t="str">
        <f t="shared" si="33"/>
        <v/>
      </c>
      <c r="T222" t="str">
        <f t="shared" si="34"/>
        <v/>
      </c>
      <c r="U222" t="str">
        <f t="shared" si="35"/>
        <v/>
      </c>
      <c r="V222" s="238" t="str">
        <f t="shared" si="36"/>
        <v/>
      </c>
      <c r="W222" s="238">
        <f t="shared" si="37"/>
        <v>0</v>
      </c>
      <c r="X222" s="238">
        <f>SUMIFS($W$5:$W222,$V$5:$V222,"Plusieurs occurences",$H$5:$H222,H222)</f>
        <v>0</v>
      </c>
      <c r="Y222" t="str">
        <f t="shared" si="38"/>
        <v/>
      </c>
      <c r="Z222" t="str">
        <f t="shared" si="39"/>
        <v/>
      </c>
      <c r="AA222" t="str">
        <f t="shared" si="40"/>
        <v/>
      </c>
      <c r="AC222" t="str">
        <f t="shared" si="41"/>
        <v/>
      </c>
    </row>
    <row r="223" spans="16:29" x14ac:dyDescent="0.25">
      <c r="P223" s="1" t="str">
        <f>IF($C223&lt;&gt;"",IF(COUNTIF($C:C,$C223)&gt;1,"Plusieurs commentaires",""),"")</f>
        <v/>
      </c>
      <c r="Q223" s="1">
        <f t="shared" si="32"/>
        <v>0</v>
      </c>
      <c r="R223" s="1">
        <f>SUMIFS($Q$5:$Q223,$P$5:$P223,"Plusieurs commentaires",$C$5:$C223,C223)</f>
        <v>0</v>
      </c>
      <c r="S223" t="str">
        <f t="shared" si="33"/>
        <v/>
      </c>
      <c r="T223" t="str">
        <f t="shared" si="34"/>
        <v/>
      </c>
      <c r="U223" t="str">
        <f t="shared" si="35"/>
        <v/>
      </c>
      <c r="V223" s="238" t="str">
        <f t="shared" si="36"/>
        <v/>
      </c>
      <c r="W223" s="238">
        <f t="shared" si="37"/>
        <v>0</v>
      </c>
      <c r="X223" s="238">
        <f>SUMIFS($W$5:$W223,$V$5:$V223,"Plusieurs occurences",$H$5:$H223,H223)</f>
        <v>0</v>
      </c>
      <c r="Y223" t="str">
        <f t="shared" si="38"/>
        <v/>
      </c>
      <c r="Z223" t="str">
        <f t="shared" si="39"/>
        <v/>
      </c>
      <c r="AA223" t="str">
        <f t="shared" si="40"/>
        <v/>
      </c>
      <c r="AC223" t="str">
        <f t="shared" si="41"/>
        <v/>
      </c>
    </row>
    <row r="224" spans="16:29" x14ac:dyDescent="0.25">
      <c r="P224" s="1" t="str">
        <f>IF($C224&lt;&gt;"",IF(COUNTIF($C:C,$C224)&gt;1,"Plusieurs commentaires",""),"")</f>
        <v/>
      </c>
      <c r="Q224" s="1">
        <f t="shared" si="32"/>
        <v>0</v>
      </c>
      <c r="R224" s="1">
        <f>SUMIFS($Q$5:$Q224,$P$5:$P224,"Plusieurs commentaires",$C$5:$C224,C224)</f>
        <v>0</v>
      </c>
      <c r="S224" t="str">
        <f t="shared" si="33"/>
        <v/>
      </c>
      <c r="T224" t="str">
        <f t="shared" si="34"/>
        <v/>
      </c>
      <c r="U224" t="str">
        <f t="shared" si="35"/>
        <v/>
      </c>
      <c r="V224" s="238" t="str">
        <f t="shared" si="36"/>
        <v/>
      </c>
      <c r="W224" s="238">
        <f t="shared" si="37"/>
        <v>0</v>
      </c>
      <c r="X224" s="238">
        <f>SUMIFS($W$5:$W224,$V$5:$V224,"Plusieurs occurences",$H$5:$H224,H224)</f>
        <v>0</v>
      </c>
      <c r="Y224" t="str">
        <f t="shared" si="38"/>
        <v/>
      </c>
      <c r="Z224" t="str">
        <f t="shared" si="39"/>
        <v/>
      </c>
      <c r="AA224" t="str">
        <f t="shared" si="40"/>
        <v/>
      </c>
      <c r="AC224" t="str">
        <f t="shared" si="41"/>
        <v/>
      </c>
    </row>
    <row r="225" spans="16:29" x14ac:dyDescent="0.25">
      <c r="P225" s="1" t="str">
        <f>IF($C225&lt;&gt;"",IF(COUNTIF($C:C,$C225)&gt;1,"Plusieurs commentaires",""),"")</f>
        <v/>
      </c>
      <c r="Q225" s="1">
        <f t="shared" si="32"/>
        <v>0</v>
      </c>
      <c r="R225" s="1">
        <f>SUMIFS($Q$5:$Q225,$P$5:$P225,"Plusieurs commentaires",$C$5:$C225,C225)</f>
        <v>0</v>
      </c>
      <c r="S225" t="str">
        <f t="shared" si="33"/>
        <v/>
      </c>
      <c r="T225" t="str">
        <f t="shared" si="34"/>
        <v/>
      </c>
      <c r="U225" t="str">
        <f t="shared" si="35"/>
        <v/>
      </c>
      <c r="V225" s="238" t="str">
        <f t="shared" si="36"/>
        <v/>
      </c>
      <c r="W225" s="238">
        <f t="shared" si="37"/>
        <v>0</v>
      </c>
      <c r="X225" s="238">
        <f>SUMIFS($W$5:$W225,$V$5:$V225,"Plusieurs occurences",$H$5:$H225,H225)</f>
        <v>0</v>
      </c>
      <c r="Y225" t="str">
        <f t="shared" si="38"/>
        <v/>
      </c>
      <c r="Z225" t="str">
        <f t="shared" si="39"/>
        <v/>
      </c>
      <c r="AA225" t="str">
        <f t="shared" si="40"/>
        <v/>
      </c>
      <c r="AC225" t="str">
        <f t="shared" si="41"/>
        <v/>
      </c>
    </row>
    <row r="226" spans="16:29" x14ac:dyDescent="0.25">
      <c r="P226" s="1" t="str">
        <f>IF($C226&lt;&gt;"",IF(COUNTIF($C:C,$C226)&gt;1,"Plusieurs commentaires",""),"")</f>
        <v/>
      </c>
      <c r="Q226" s="1">
        <f t="shared" si="32"/>
        <v>0</v>
      </c>
      <c r="R226" s="1">
        <f>SUMIFS($Q$5:$Q226,$P$5:$P226,"Plusieurs commentaires",$C$5:$C226,C226)</f>
        <v>0</v>
      </c>
      <c r="S226" t="str">
        <f t="shared" si="33"/>
        <v/>
      </c>
      <c r="T226" t="str">
        <f t="shared" si="34"/>
        <v/>
      </c>
      <c r="U226" t="str">
        <f t="shared" si="35"/>
        <v/>
      </c>
      <c r="V226" s="238" t="str">
        <f t="shared" si="36"/>
        <v/>
      </c>
      <c r="W226" s="238">
        <f t="shared" si="37"/>
        <v>0</v>
      </c>
      <c r="X226" s="238">
        <f>SUMIFS($W$5:$W226,$V$5:$V226,"Plusieurs occurences",$H$5:$H226,H226)</f>
        <v>0</v>
      </c>
      <c r="Y226" t="str">
        <f t="shared" si="38"/>
        <v/>
      </c>
      <c r="Z226" t="str">
        <f t="shared" si="39"/>
        <v/>
      </c>
      <c r="AA226" t="str">
        <f t="shared" si="40"/>
        <v/>
      </c>
      <c r="AC226" t="str">
        <f t="shared" si="41"/>
        <v/>
      </c>
    </row>
    <row r="227" spans="16:29" x14ac:dyDescent="0.25">
      <c r="P227" s="1" t="str">
        <f>IF($C227&lt;&gt;"",IF(COUNTIF($C:C,$C227)&gt;1,"Plusieurs commentaires",""),"")</f>
        <v/>
      </c>
      <c r="Q227" s="1">
        <f t="shared" si="32"/>
        <v>0</v>
      </c>
      <c r="R227" s="1">
        <f>SUMIFS($Q$5:$Q227,$P$5:$P227,"Plusieurs commentaires",$C$5:$C227,C227)</f>
        <v>0</v>
      </c>
      <c r="S227" t="str">
        <f t="shared" si="33"/>
        <v/>
      </c>
      <c r="T227" t="str">
        <f t="shared" si="34"/>
        <v/>
      </c>
      <c r="U227" t="str">
        <f t="shared" si="35"/>
        <v/>
      </c>
      <c r="V227" s="238" t="str">
        <f t="shared" si="36"/>
        <v/>
      </c>
      <c r="W227" s="238">
        <f t="shared" si="37"/>
        <v>0</v>
      </c>
      <c r="X227" s="238">
        <f>SUMIFS($W$5:$W227,$V$5:$V227,"Plusieurs occurences",$H$5:$H227,H227)</f>
        <v>0</v>
      </c>
      <c r="Y227" t="str">
        <f t="shared" si="38"/>
        <v/>
      </c>
      <c r="Z227" t="str">
        <f t="shared" si="39"/>
        <v/>
      </c>
      <c r="AA227" t="str">
        <f t="shared" si="40"/>
        <v/>
      </c>
      <c r="AC227" t="str">
        <f t="shared" si="41"/>
        <v/>
      </c>
    </row>
    <row r="228" spans="16:29" x14ac:dyDescent="0.25">
      <c r="P228" s="1" t="str">
        <f>IF($C228&lt;&gt;"",IF(COUNTIF($C:C,$C228)&gt;1,"Plusieurs commentaires",""),"")</f>
        <v/>
      </c>
      <c r="Q228" s="1">
        <f t="shared" si="32"/>
        <v>0</v>
      </c>
      <c r="R228" s="1">
        <f>SUMIFS($Q$5:$Q228,$P$5:$P228,"Plusieurs commentaires",$C$5:$C228,C228)</f>
        <v>0</v>
      </c>
      <c r="S228" t="str">
        <f t="shared" si="33"/>
        <v/>
      </c>
      <c r="T228" t="str">
        <f t="shared" si="34"/>
        <v/>
      </c>
      <c r="U228" t="str">
        <f t="shared" si="35"/>
        <v/>
      </c>
      <c r="V228" s="238" t="str">
        <f t="shared" si="36"/>
        <v/>
      </c>
      <c r="W228" s="238">
        <f t="shared" si="37"/>
        <v>0</v>
      </c>
      <c r="X228" s="238">
        <f>SUMIFS($W$5:$W228,$V$5:$V228,"Plusieurs occurences",$H$5:$H228,H228)</f>
        <v>0</v>
      </c>
      <c r="Y228" t="str">
        <f t="shared" si="38"/>
        <v/>
      </c>
      <c r="Z228" t="str">
        <f t="shared" si="39"/>
        <v/>
      </c>
      <c r="AA228" t="str">
        <f t="shared" si="40"/>
        <v/>
      </c>
      <c r="AC228" t="str">
        <f t="shared" si="41"/>
        <v/>
      </c>
    </row>
    <row r="229" spans="16:29" x14ac:dyDescent="0.25">
      <c r="P229" s="1" t="str">
        <f>IF($C229&lt;&gt;"",IF(COUNTIF($C:C,$C229)&gt;1,"Plusieurs commentaires",""),"")</f>
        <v/>
      </c>
      <c r="Q229" s="1">
        <f t="shared" si="32"/>
        <v>0</v>
      </c>
      <c r="R229" s="1">
        <f>SUMIFS($Q$5:$Q229,$P$5:$P229,"Plusieurs commentaires",$C$5:$C229,C229)</f>
        <v>0</v>
      </c>
      <c r="S229" t="str">
        <f t="shared" si="33"/>
        <v/>
      </c>
      <c r="T229" t="str">
        <f t="shared" si="34"/>
        <v/>
      </c>
      <c r="U229" t="str">
        <f t="shared" si="35"/>
        <v/>
      </c>
      <c r="V229" s="238" t="str">
        <f t="shared" si="36"/>
        <v/>
      </c>
      <c r="W229" s="238">
        <f t="shared" si="37"/>
        <v>0</v>
      </c>
      <c r="X229" s="238">
        <f>SUMIFS($W$5:$W229,$V$5:$V229,"Plusieurs occurences",$H$5:$H229,H229)</f>
        <v>0</v>
      </c>
      <c r="Y229" t="str">
        <f t="shared" si="38"/>
        <v/>
      </c>
      <c r="Z229" t="str">
        <f t="shared" si="39"/>
        <v/>
      </c>
      <c r="AA229" t="str">
        <f t="shared" si="40"/>
        <v/>
      </c>
      <c r="AC229" t="str">
        <f t="shared" si="41"/>
        <v/>
      </c>
    </row>
    <row r="230" spans="16:29" x14ac:dyDescent="0.25">
      <c r="P230" s="1" t="str">
        <f>IF($C230&lt;&gt;"",IF(COUNTIF($C:C,$C230)&gt;1,"Plusieurs commentaires",""),"")</f>
        <v/>
      </c>
      <c r="Q230" s="1">
        <f t="shared" si="32"/>
        <v>0</v>
      </c>
      <c r="R230" s="1">
        <f>SUMIFS($Q$5:$Q230,$P$5:$P230,"Plusieurs commentaires",$C$5:$C230,C230)</f>
        <v>0</v>
      </c>
      <c r="S230" t="str">
        <f t="shared" si="33"/>
        <v/>
      </c>
      <c r="T230" t="str">
        <f t="shared" si="34"/>
        <v/>
      </c>
      <c r="U230" t="str">
        <f t="shared" si="35"/>
        <v/>
      </c>
      <c r="V230" s="238" t="str">
        <f t="shared" si="36"/>
        <v/>
      </c>
      <c r="W230" s="238">
        <f t="shared" si="37"/>
        <v>0</v>
      </c>
      <c r="X230" s="238">
        <f>SUMIFS($W$5:$W230,$V$5:$V230,"Plusieurs occurences",$H$5:$H230,H230)</f>
        <v>0</v>
      </c>
      <c r="Y230" t="str">
        <f t="shared" si="38"/>
        <v/>
      </c>
      <c r="Z230" t="str">
        <f t="shared" si="39"/>
        <v/>
      </c>
      <c r="AA230" t="str">
        <f t="shared" si="40"/>
        <v/>
      </c>
      <c r="AC230" t="str">
        <f t="shared" si="41"/>
        <v/>
      </c>
    </row>
    <row r="231" spans="16:29" x14ac:dyDescent="0.25">
      <c r="P231" s="1" t="str">
        <f>IF($C231&lt;&gt;"",IF(COUNTIF($C:C,$C231)&gt;1,"Plusieurs commentaires",""),"")</f>
        <v/>
      </c>
      <c r="Q231" s="1">
        <f t="shared" si="32"/>
        <v>0</v>
      </c>
      <c r="R231" s="1">
        <f>SUMIFS($Q$5:$Q231,$P$5:$P231,"Plusieurs commentaires",$C$5:$C231,C231)</f>
        <v>0</v>
      </c>
      <c r="S231" t="str">
        <f t="shared" si="33"/>
        <v/>
      </c>
      <c r="T231" t="str">
        <f t="shared" si="34"/>
        <v/>
      </c>
      <c r="U231" t="str">
        <f t="shared" si="35"/>
        <v/>
      </c>
      <c r="V231" s="238" t="str">
        <f t="shared" si="36"/>
        <v/>
      </c>
      <c r="W231" s="238">
        <f t="shared" si="37"/>
        <v>0</v>
      </c>
      <c r="X231" s="238">
        <f>SUMIFS($W$5:$W231,$V$5:$V231,"Plusieurs occurences",$H$5:$H231,H231)</f>
        <v>0</v>
      </c>
      <c r="Y231" t="str">
        <f t="shared" si="38"/>
        <v/>
      </c>
      <c r="Z231" t="str">
        <f t="shared" si="39"/>
        <v/>
      </c>
      <c r="AA231" t="str">
        <f t="shared" si="40"/>
        <v/>
      </c>
      <c r="AC231" t="str">
        <f t="shared" si="41"/>
        <v/>
      </c>
    </row>
    <row r="232" spans="16:29" x14ac:dyDescent="0.25">
      <c r="P232" s="1" t="str">
        <f>IF($C232&lt;&gt;"",IF(COUNTIF($C:C,$C232)&gt;1,"Plusieurs commentaires",""),"")</f>
        <v/>
      </c>
      <c r="Q232" s="1">
        <f t="shared" si="32"/>
        <v>0</v>
      </c>
      <c r="R232" s="1">
        <f>SUMIFS($Q$5:$Q232,$P$5:$P232,"Plusieurs commentaires",$C$5:$C232,C232)</f>
        <v>0</v>
      </c>
      <c r="S232" t="str">
        <f t="shared" si="33"/>
        <v/>
      </c>
      <c r="T232" t="str">
        <f t="shared" si="34"/>
        <v/>
      </c>
      <c r="U232" t="str">
        <f t="shared" si="35"/>
        <v/>
      </c>
      <c r="V232" s="238" t="str">
        <f t="shared" si="36"/>
        <v/>
      </c>
      <c r="W232" s="238">
        <f t="shared" si="37"/>
        <v>0</v>
      </c>
      <c r="X232" s="238">
        <f>SUMIFS($W$5:$W232,$V$5:$V232,"Plusieurs occurences",$H$5:$H232,H232)</f>
        <v>0</v>
      </c>
      <c r="Y232" t="str">
        <f t="shared" si="38"/>
        <v/>
      </c>
      <c r="Z232" t="str">
        <f t="shared" si="39"/>
        <v/>
      </c>
      <c r="AA232" t="str">
        <f t="shared" si="40"/>
        <v/>
      </c>
      <c r="AC232" t="str">
        <f t="shared" si="41"/>
        <v/>
      </c>
    </row>
    <row r="233" spans="16:29" x14ac:dyDescent="0.25">
      <c r="P233" s="1" t="str">
        <f>IF($C233&lt;&gt;"",IF(COUNTIF($C:C,$C233)&gt;1,"Plusieurs commentaires",""),"")</f>
        <v/>
      </c>
      <c r="Q233" s="1">
        <f t="shared" si="32"/>
        <v>0</v>
      </c>
      <c r="R233" s="1">
        <f>SUMIFS($Q$5:$Q233,$P$5:$P233,"Plusieurs commentaires",$C$5:$C233,C233)</f>
        <v>0</v>
      </c>
      <c r="S233" t="str">
        <f t="shared" si="33"/>
        <v/>
      </c>
      <c r="T233" t="str">
        <f t="shared" si="34"/>
        <v/>
      </c>
      <c r="U233" t="str">
        <f t="shared" si="35"/>
        <v/>
      </c>
      <c r="V233" s="238" t="str">
        <f t="shared" si="36"/>
        <v/>
      </c>
      <c r="W233" s="238">
        <f t="shared" si="37"/>
        <v>0</v>
      </c>
      <c r="X233" s="238">
        <f>SUMIFS($W$5:$W233,$V$5:$V233,"Plusieurs occurences",$H$5:$H233,H233)</f>
        <v>0</v>
      </c>
      <c r="Y233" t="str">
        <f t="shared" si="38"/>
        <v/>
      </c>
      <c r="Z233" t="str">
        <f t="shared" si="39"/>
        <v/>
      </c>
      <c r="AA233" t="str">
        <f t="shared" si="40"/>
        <v/>
      </c>
      <c r="AC233" t="str">
        <f t="shared" si="41"/>
        <v/>
      </c>
    </row>
    <row r="234" spans="16:29" x14ac:dyDescent="0.25">
      <c r="P234" s="1" t="str">
        <f>IF($C234&lt;&gt;"",IF(COUNTIF($C:C,$C234)&gt;1,"Plusieurs commentaires",""),"")</f>
        <v/>
      </c>
      <c r="Q234" s="1">
        <f t="shared" si="32"/>
        <v>0</v>
      </c>
      <c r="R234" s="1">
        <f>SUMIFS($Q$5:$Q234,$P$5:$P234,"Plusieurs commentaires",$C$5:$C234,C234)</f>
        <v>0</v>
      </c>
      <c r="S234" t="str">
        <f t="shared" si="33"/>
        <v/>
      </c>
      <c r="T234" t="str">
        <f t="shared" si="34"/>
        <v/>
      </c>
      <c r="U234" t="str">
        <f t="shared" si="35"/>
        <v/>
      </c>
      <c r="V234" s="238" t="str">
        <f t="shared" si="36"/>
        <v/>
      </c>
      <c r="W234" s="238">
        <f t="shared" si="37"/>
        <v>0</v>
      </c>
      <c r="X234" s="238">
        <f>SUMIFS($W$5:$W234,$V$5:$V234,"Plusieurs occurences",$H$5:$H234,H234)</f>
        <v>0</v>
      </c>
      <c r="Y234" t="str">
        <f t="shared" si="38"/>
        <v/>
      </c>
      <c r="Z234" t="str">
        <f t="shared" si="39"/>
        <v/>
      </c>
      <c r="AA234" t="str">
        <f t="shared" si="40"/>
        <v/>
      </c>
      <c r="AC234" t="str">
        <f t="shared" si="41"/>
        <v/>
      </c>
    </row>
    <row r="235" spans="16:29" x14ac:dyDescent="0.25">
      <c r="P235" s="1" t="str">
        <f>IF($C235&lt;&gt;"",IF(COUNTIF($C:C,$C235)&gt;1,"Plusieurs commentaires",""),"")</f>
        <v/>
      </c>
      <c r="Q235" s="1">
        <f t="shared" si="32"/>
        <v>0</v>
      </c>
      <c r="R235" s="1">
        <f>SUMIFS($Q$5:$Q235,$P$5:$P235,"Plusieurs commentaires",$C$5:$C235,C235)</f>
        <v>0</v>
      </c>
      <c r="S235" t="str">
        <f t="shared" si="33"/>
        <v/>
      </c>
      <c r="T235" t="str">
        <f t="shared" si="34"/>
        <v/>
      </c>
      <c r="U235" t="str">
        <f t="shared" si="35"/>
        <v/>
      </c>
      <c r="V235" s="238" t="str">
        <f t="shared" si="36"/>
        <v/>
      </c>
      <c r="W235" s="238">
        <f t="shared" si="37"/>
        <v>0</v>
      </c>
      <c r="X235" s="238">
        <f>SUMIFS($W$5:$W235,$V$5:$V235,"Plusieurs occurences",$H$5:$H235,H235)</f>
        <v>0</v>
      </c>
      <c r="Y235" t="str">
        <f t="shared" si="38"/>
        <v/>
      </c>
      <c r="Z235" t="str">
        <f t="shared" si="39"/>
        <v/>
      </c>
      <c r="AA235" t="str">
        <f t="shared" si="40"/>
        <v/>
      </c>
      <c r="AC235" t="str">
        <f t="shared" si="41"/>
        <v/>
      </c>
    </row>
    <row r="236" spans="16:29" x14ac:dyDescent="0.25">
      <c r="P236" s="1" t="str">
        <f>IF($C236&lt;&gt;"",IF(COUNTIF($C:C,$C236)&gt;1,"Plusieurs commentaires",""),"")</f>
        <v/>
      </c>
      <c r="Q236" s="1">
        <f t="shared" si="32"/>
        <v>0</v>
      </c>
      <c r="R236" s="1">
        <f>SUMIFS($Q$5:$Q236,$P$5:$P236,"Plusieurs commentaires",$C$5:$C236,C236)</f>
        <v>0</v>
      </c>
      <c r="S236" t="str">
        <f t="shared" si="33"/>
        <v/>
      </c>
      <c r="T236" t="str">
        <f t="shared" si="34"/>
        <v/>
      </c>
      <c r="U236" t="str">
        <f t="shared" si="35"/>
        <v/>
      </c>
      <c r="V236" s="238" t="str">
        <f t="shared" si="36"/>
        <v/>
      </c>
      <c r="W236" s="238">
        <f t="shared" si="37"/>
        <v>0</v>
      </c>
      <c r="X236" s="238">
        <f>SUMIFS($W$5:$W236,$V$5:$V236,"Plusieurs occurences",$H$5:$H236,H236)</f>
        <v>0</v>
      </c>
      <c r="Y236" t="str">
        <f t="shared" si="38"/>
        <v/>
      </c>
      <c r="Z236" t="str">
        <f t="shared" si="39"/>
        <v/>
      </c>
      <c r="AA236" t="str">
        <f t="shared" si="40"/>
        <v/>
      </c>
      <c r="AC236" t="str">
        <f t="shared" si="41"/>
        <v/>
      </c>
    </row>
    <row r="237" spans="16:29" x14ac:dyDescent="0.25">
      <c r="P237" s="1" t="str">
        <f>IF($C237&lt;&gt;"",IF(COUNTIF($C:C,$C237)&gt;1,"Plusieurs commentaires",""),"")</f>
        <v/>
      </c>
      <c r="Q237" s="1">
        <f t="shared" si="32"/>
        <v>0</v>
      </c>
      <c r="R237" s="1">
        <f>SUMIFS($Q$5:$Q237,$P$5:$P237,"Plusieurs commentaires",$C$5:$C237,C237)</f>
        <v>0</v>
      </c>
      <c r="S237" t="str">
        <f t="shared" si="33"/>
        <v/>
      </c>
      <c r="T237" t="str">
        <f t="shared" si="34"/>
        <v/>
      </c>
      <c r="U237" t="str">
        <f t="shared" si="35"/>
        <v/>
      </c>
      <c r="V237" s="238" t="str">
        <f t="shared" si="36"/>
        <v/>
      </c>
      <c r="W237" s="238">
        <f t="shared" si="37"/>
        <v>0</v>
      </c>
      <c r="X237" s="238">
        <f>SUMIFS($W$5:$W237,$V$5:$V237,"Plusieurs occurences",$H$5:$H237,H237)</f>
        <v>0</v>
      </c>
      <c r="Y237" t="str">
        <f t="shared" si="38"/>
        <v/>
      </c>
      <c r="Z237" t="str">
        <f t="shared" si="39"/>
        <v/>
      </c>
      <c r="AA237" t="str">
        <f t="shared" si="40"/>
        <v/>
      </c>
      <c r="AC237" t="str">
        <f t="shared" si="41"/>
        <v/>
      </c>
    </row>
    <row r="238" spans="16:29" x14ac:dyDescent="0.25">
      <c r="P238" s="1" t="str">
        <f>IF($C238&lt;&gt;"",IF(COUNTIF($C:C,$C238)&gt;1,"Plusieurs commentaires",""),"")</f>
        <v/>
      </c>
      <c r="Q238" s="1">
        <f t="shared" si="32"/>
        <v>0</v>
      </c>
      <c r="R238" s="1">
        <f>SUMIFS($Q$5:$Q238,$P$5:$P238,"Plusieurs commentaires",$C$5:$C238,C238)</f>
        <v>0</v>
      </c>
      <c r="S238" t="str">
        <f t="shared" si="33"/>
        <v/>
      </c>
      <c r="T238" t="str">
        <f t="shared" si="34"/>
        <v/>
      </c>
      <c r="U238" t="str">
        <f t="shared" si="35"/>
        <v/>
      </c>
      <c r="V238" s="238" t="str">
        <f t="shared" si="36"/>
        <v/>
      </c>
      <c r="W238" s="238">
        <f t="shared" si="37"/>
        <v>0</v>
      </c>
      <c r="X238" s="238">
        <f>SUMIFS($W$5:$W238,$V$5:$V238,"Plusieurs occurences",$H$5:$H238,H238)</f>
        <v>0</v>
      </c>
      <c r="Y238" t="str">
        <f t="shared" si="38"/>
        <v/>
      </c>
      <c r="Z238" t="str">
        <f t="shared" si="39"/>
        <v/>
      </c>
      <c r="AA238" t="str">
        <f t="shared" si="40"/>
        <v/>
      </c>
      <c r="AC238" t="str">
        <f t="shared" si="41"/>
        <v/>
      </c>
    </row>
    <row r="239" spans="16:29" x14ac:dyDescent="0.25">
      <c r="P239" s="1" t="str">
        <f>IF($C239&lt;&gt;"",IF(COUNTIF($C:C,$C239)&gt;1,"Plusieurs commentaires",""),"")</f>
        <v/>
      </c>
      <c r="Q239" s="1">
        <f t="shared" si="32"/>
        <v>0</v>
      </c>
      <c r="R239" s="1">
        <f>SUMIFS($Q$5:$Q239,$P$5:$P239,"Plusieurs commentaires",$C$5:$C239,C239)</f>
        <v>0</v>
      </c>
      <c r="S239" t="str">
        <f t="shared" si="33"/>
        <v/>
      </c>
      <c r="T239" t="str">
        <f t="shared" si="34"/>
        <v/>
      </c>
      <c r="U239" t="str">
        <f t="shared" si="35"/>
        <v/>
      </c>
      <c r="V239" s="238" t="str">
        <f t="shared" si="36"/>
        <v/>
      </c>
      <c r="W239" s="238">
        <f t="shared" si="37"/>
        <v>0</v>
      </c>
      <c r="X239" s="238">
        <f>SUMIFS($W$5:$W239,$V$5:$V239,"Plusieurs occurences",$H$5:$H239,H239)</f>
        <v>0</v>
      </c>
      <c r="Y239" t="str">
        <f t="shared" si="38"/>
        <v/>
      </c>
      <c r="Z239" t="str">
        <f t="shared" si="39"/>
        <v/>
      </c>
      <c r="AA239" t="str">
        <f t="shared" si="40"/>
        <v/>
      </c>
      <c r="AC239" t="str">
        <f t="shared" si="41"/>
        <v/>
      </c>
    </row>
    <row r="240" spans="16:29" x14ac:dyDescent="0.25">
      <c r="P240" s="1" t="str">
        <f>IF($C240&lt;&gt;"",IF(COUNTIF($C:C,$C240)&gt;1,"Plusieurs commentaires",""),"")</f>
        <v/>
      </c>
      <c r="Q240" s="1">
        <f t="shared" si="32"/>
        <v>0</v>
      </c>
      <c r="R240" s="1">
        <f>SUMIFS($Q$5:$Q240,$P$5:$P240,"Plusieurs commentaires",$C$5:$C240,C240)</f>
        <v>0</v>
      </c>
      <c r="S240" t="str">
        <f t="shared" si="33"/>
        <v/>
      </c>
      <c r="T240" t="str">
        <f t="shared" si="34"/>
        <v/>
      </c>
      <c r="U240" t="str">
        <f t="shared" si="35"/>
        <v/>
      </c>
      <c r="V240" s="238" t="str">
        <f t="shared" si="36"/>
        <v/>
      </c>
      <c r="W240" s="238">
        <f t="shared" si="37"/>
        <v>0</v>
      </c>
      <c r="X240" s="238">
        <f>SUMIFS($W$5:$W240,$V$5:$V240,"Plusieurs occurences",$H$5:$H240,H240)</f>
        <v>0</v>
      </c>
      <c r="Y240" t="str">
        <f t="shared" si="38"/>
        <v/>
      </c>
      <c r="Z240" t="str">
        <f t="shared" si="39"/>
        <v/>
      </c>
      <c r="AA240" t="str">
        <f t="shared" si="40"/>
        <v/>
      </c>
      <c r="AC240" t="str">
        <f t="shared" si="41"/>
        <v/>
      </c>
    </row>
    <row r="241" spans="16:29" x14ac:dyDescent="0.25">
      <c r="P241" s="1" t="str">
        <f>IF($C241&lt;&gt;"",IF(COUNTIF($C:C,$C241)&gt;1,"Plusieurs commentaires",""),"")</f>
        <v/>
      </c>
      <c r="Q241" s="1">
        <f t="shared" si="32"/>
        <v>0</v>
      </c>
      <c r="R241" s="1">
        <f>SUMIFS($Q$5:$Q241,$P$5:$P241,"Plusieurs commentaires",$C$5:$C241,C241)</f>
        <v>0</v>
      </c>
      <c r="S241" t="str">
        <f t="shared" si="33"/>
        <v/>
      </c>
      <c r="T241" t="str">
        <f t="shared" si="34"/>
        <v/>
      </c>
      <c r="U241" t="str">
        <f t="shared" si="35"/>
        <v/>
      </c>
      <c r="V241" s="238" t="str">
        <f t="shared" si="36"/>
        <v/>
      </c>
      <c r="W241" s="238">
        <f t="shared" si="37"/>
        <v>0</v>
      </c>
      <c r="X241" s="238">
        <f>SUMIFS($W$5:$W241,$V$5:$V241,"Plusieurs occurences",$H$5:$H241,H241)</f>
        <v>0</v>
      </c>
      <c r="Y241" t="str">
        <f t="shared" si="38"/>
        <v/>
      </c>
      <c r="Z241" t="str">
        <f t="shared" si="39"/>
        <v/>
      </c>
      <c r="AA241" t="str">
        <f t="shared" si="40"/>
        <v/>
      </c>
      <c r="AC241" t="str">
        <f t="shared" si="41"/>
        <v/>
      </c>
    </row>
    <row r="242" spans="16:29" x14ac:dyDescent="0.25">
      <c r="P242" s="1" t="str">
        <f>IF($C242&lt;&gt;"",IF(COUNTIF($C:C,$C242)&gt;1,"Plusieurs commentaires",""),"")</f>
        <v/>
      </c>
      <c r="Q242" s="1">
        <f t="shared" si="32"/>
        <v>0</v>
      </c>
      <c r="R242" s="1">
        <f>SUMIFS($Q$5:$Q242,$P$5:$P242,"Plusieurs commentaires",$C$5:$C242,C242)</f>
        <v>0</v>
      </c>
      <c r="S242" t="str">
        <f t="shared" si="33"/>
        <v/>
      </c>
      <c r="T242" t="str">
        <f t="shared" si="34"/>
        <v/>
      </c>
      <c r="U242" t="str">
        <f t="shared" si="35"/>
        <v/>
      </c>
      <c r="V242" s="238" t="str">
        <f t="shared" si="36"/>
        <v/>
      </c>
      <c r="W242" s="238">
        <f t="shared" si="37"/>
        <v>0</v>
      </c>
      <c r="X242" s="238">
        <f>SUMIFS($W$5:$W242,$V$5:$V242,"Plusieurs occurences",$H$5:$H242,H242)</f>
        <v>0</v>
      </c>
      <c r="Y242" t="str">
        <f t="shared" si="38"/>
        <v/>
      </c>
      <c r="Z242" t="str">
        <f t="shared" si="39"/>
        <v/>
      </c>
      <c r="AA242" t="str">
        <f t="shared" si="40"/>
        <v/>
      </c>
      <c r="AC242" t="str">
        <f t="shared" si="41"/>
        <v/>
      </c>
    </row>
    <row r="243" spans="16:29" x14ac:dyDescent="0.25">
      <c r="P243" s="1" t="str">
        <f>IF($C243&lt;&gt;"",IF(COUNTIF($C:C,$C243)&gt;1,"Plusieurs commentaires",""),"")</f>
        <v/>
      </c>
      <c r="Q243" s="1">
        <f t="shared" si="32"/>
        <v>0</v>
      </c>
      <c r="R243" s="1">
        <f>SUMIFS($Q$5:$Q243,$P$5:$P243,"Plusieurs commentaires",$C$5:$C243,C243)</f>
        <v>0</v>
      </c>
      <c r="S243" t="str">
        <f t="shared" si="33"/>
        <v/>
      </c>
      <c r="T243" t="str">
        <f t="shared" si="34"/>
        <v/>
      </c>
      <c r="U243" t="str">
        <f t="shared" si="35"/>
        <v/>
      </c>
      <c r="V243" s="238" t="str">
        <f t="shared" si="36"/>
        <v/>
      </c>
      <c r="W243" s="238">
        <f t="shared" si="37"/>
        <v>0</v>
      </c>
      <c r="X243" s="238">
        <f>SUMIFS($W$5:$W243,$V$5:$V243,"Plusieurs occurences",$H$5:$H243,H243)</f>
        <v>0</v>
      </c>
      <c r="Y243" t="str">
        <f t="shared" si="38"/>
        <v/>
      </c>
      <c r="Z243" t="str">
        <f t="shared" si="39"/>
        <v/>
      </c>
      <c r="AA243" t="str">
        <f t="shared" si="40"/>
        <v/>
      </c>
      <c r="AC243" t="str">
        <f t="shared" si="41"/>
        <v/>
      </c>
    </row>
    <row r="244" spans="16:29" x14ac:dyDescent="0.25">
      <c r="P244" s="1" t="str">
        <f>IF($C244&lt;&gt;"",IF(COUNTIF($C:C,$C244)&gt;1,"Plusieurs commentaires",""),"")</f>
        <v/>
      </c>
      <c r="Q244" s="1">
        <f t="shared" si="32"/>
        <v>0</v>
      </c>
      <c r="R244" s="1">
        <f>SUMIFS($Q$5:$Q244,$P$5:$P244,"Plusieurs commentaires",$C$5:$C244,C244)</f>
        <v>0</v>
      </c>
      <c r="S244" t="str">
        <f t="shared" si="33"/>
        <v/>
      </c>
      <c r="T244" t="str">
        <f t="shared" si="34"/>
        <v/>
      </c>
      <c r="U244" t="str">
        <f t="shared" si="35"/>
        <v/>
      </c>
      <c r="V244" s="238" t="str">
        <f t="shared" si="36"/>
        <v/>
      </c>
      <c r="W244" s="238">
        <f t="shared" si="37"/>
        <v>0</v>
      </c>
      <c r="X244" s="238">
        <f>SUMIFS($W$5:$W244,$V$5:$V244,"Plusieurs occurences",$H$5:$H244,H244)</f>
        <v>0</v>
      </c>
      <c r="Y244" t="str">
        <f t="shared" si="38"/>
        <v/>
      </c>
      <c r="Z244" t="str">
        <f t="shared" si="39"/>
        <v/>
      </c>
      <c r="AA244" t="str">
        <f t="shared" si="40"/>
        <v/>
      </c>
      <c r="AC244" t="str">
        <f t="shared" si="41"/>
        <v/>
      </c>
    </row>
    <row r="245" spans="16:29" x14ac:dyDescent="0.25">
      <c r="P245" s="1" t="str">
        <f>IF($C245&lt;&gt;"",IF(COUNTIF($C:C,$C245)&gt;1,"Plusieurs commentaires",""),"")</f>
        <v/>
      </c>
      <c r="Q245" s="1">
        <f t="shared" si="32"/>
        <v>0</v>
      </c>
      <c r="R245" s="1">
        <f>SUMIFS($Q$5:$Q245,$P$5:$P245,"Plusieurs commentaires",$C$5:$C245,C245)</f>
        <v>0</v>
      </c>
      <c r="S245" t="str">
        <f t="shared" si="33"/>
        <v/>
      </c>
      <c r="T245" t="str">
        <f t="shared" si="34"/>
        <v/>
      </c>
      <c r="U245" t="str">
        <f t="shared" si="35"/>
        <v/>
      </c>
      <c r="V245" s="238" t="str">
        <f t="shared" si="36"/>
        <v/>
      </c>
      <c r="W245" s="238">
        <f t="shared" si="37"/>
        <v>0</v>
      </c>
      <c r="X245" s="238">
        <f>SUMIFS($W$5:$W245,$V$5:$V245,"Plusieurs occurences",$H$5:$H245,H245)</f>
        <v>0</v>
      </c>
      <c r="Y245" t="str">
        <f t="shared" si="38"/>
        <v/>
      </c>
      <c r="Z245" t="str">
        <f t="shared" si="39"/>
        <v/>
      </c>
      <c r="AA245" t="str">
        <f t="shared" si="40"/>
        <v/>
      </c>
      <c r="AC245" t="str">
        <f t="shared" si="41"/>
        <v/>
      </c>
    </row>
    <row r="246" spans="16:29" x14ac:dyDescent="0.25">
      <c r="P246" s="1" t="str">
        <f>IF($C246&lt;&gt;"",IF(COUNTIF($C:C,$C246)&gt;1,"Plusieurs commentaires",""),"")</f>
        <v/>
      </c>
      <c r="Q246" s="1">
        <f t="shared" si="32"/>
        <v>0</v>
      </c>
      <c r="R246" s="1">
        <f>SUMIFS($Q$5:$Q246,$P$5:$P246,"Plusieurs commentaires",$C$5:$C246,C246)</f>
        <v>0</v>
      </c>
      <c r="S246" t="str">
        <f t="shared" si="33"/>
        <v/>
      </c>
      <c r="T246" t="str">
        <f t="shared" si="34"/>
        <v/>
      </c>
      <c r="U246" t="str">
        <f t="shared" si="35"/>
        <v/>
      </c>
      <c r="V246" s="238" t="str">
        <f t="shared" si="36"/>
        <v/>
      </c>
      <c r="W246" s="238">
        <f t="shared" si="37"/>
        <v>0</v>
      </c>
      <c r="X246" s="238">
        <f>SUMIFS($W$5:$W246,$V$5:$V246,"Plusieurs occurences",$H$5:$H246,H246)</f>
        <v>0</v>
      </c>
      <c r="Y246" t="str">
        <f t="shared" si="38"/>
        <v/>
      </c>
      <c r="Z246" t="str">
        <f t="shared" si="39"/>
        <v/>
      </c>
      <c r="AA246" t="str">
        <f t="shared" si="40"/>
        <v/>
      </c>
      <c r="AC246" t="str">
        <f t="shared" si="41"/>
        <v/>
      </c>
    </row>
    <row r="247" spans="16:29" x14ac:dyDescent="0.25">
      <c r="P247" s="1" t="str">
        <f>IF($C247&lt;&gt;"",IF(COUNTIF($C:C,$C247)&gt;1,"Plusieurs commentaires",""),"")</f>
        <v/>
      </c>
      <c r="Q247" s="1">
        <f t="shared" si="32"/>
        <v>0</v>
      </c>
      <c r="R247" s="1">
        <f>SUMIFS($Q$5:$Q247,$P$5:$P247,"Plusieurs commentaires",$C$5:$C247,C247)</f>
        <v>0</v>
      </c>
      <c r="S247" t="str">
        <f t="shared" si="33"/>
        <v/>
      </c>
      <c r="T247" t="str">
        <f t="shared" si="34"/>
        <v/>
      </c>
      <c r="U247" t="str">
        <f t="shared" si="35"/>
        <v/>
      </c>
      <c r="V247" s="238" t="str">
        <f t="shared" si="36"/>
        <v/>
      </c>
      <c r="W247" s="238">
        <f t="shared" si="37"/>
        <v>0</v>
      </c>
      <c r="X247" s="238">
        <f>SUMIFS($W$5:$W247,$V$5:$V247,"Plusieurs occurences",$H$5:$H247,H247)</f>
        <v>0</v>
      </c>
      <c r="Y247" t="str">
        <f t="shared" si="38"/>
        <v/>
      </c>
      <c r="Z247" t="str">
        <f t="shared" si="39"/>
        <v/>
      </c>
      <c r="AA247" t="str">
        <f t="shared" si="40"/>
        <v/>
      </c>
      <c r="AC247" t="str">
        <f t="shared" si="41"/>
        <v/>
      </c>
    </row>
    <row r="248" spans="16:29" x14ac:dyDescent="0.25">
      <c r="P248" s="1" t="str">
        <f>IF($C248&lt;&gt;"",IF(COUNTIF($C:C,$C248)&gt;1,"Plusieurs commentaires",""),"")</f>
        <v/>
      </c>
      <c r="Q248" s="1">
        <f t="shared" si="32"/>
        <v>0</v>
      </c>
      <c r="R248" s="1">
        <f>SUMIFS($Q$5:$Q248,$P$5:$P248,"Plusieurs commentaires",$C$5:$C248,C248)</f>
        <v>0</v>
      </c>
      <c r="S248" t="str">
        <f t="shared" si="33"/>
        <v/>
      </c>
      <c r="T248" t="str">
        <f t="shared" si="34"/>
        <v/>
      </c>
      <c r="U248" t="str">
        <f t="shared" si="35"/>
        <v/>
      </c>
      <c r="V248" s="238" t="str">
        <f t="shared" si="36"/>
        <v/>
      </c>
      <c r="W248" s="238">
        <f t="shared" si="37"/>
        <v>0</v>
      </c>
      <c r="X248" s="238">
        <f>SUMIFS($W$5:$W248,$V$5:$V248,"Plusieurs occurences",$H$5:$H248,H248)</f>
        <v>0</v>
      </c>
      <c r="Y248" t="str">
        <f t="shared" si="38"/>
        <v/>
      </c>
      <c r="Z248" t="str">
        <f t="shared" si="39"/>
        <v/>
      </c>
      <c r="AA248" t="str">
        <f t="shared" si="40"/>
        <v/>
      </c>
      <c r="AC248" t="str">
        <f t="shared" si="41"/>
        <v/>
      </c>
    </row>
    <row r="249" spans="16:29" x14ac:dyDescent="0.25">
      <c r="P249" s="1" t="str">
        <f>IF($C249&lt;&gt;"",IF(COUNTIF($C:C,$C249)&gt;1,"Plusieurs commentaires",""),"")</f>
        <v/>
      </c>
      <c r="Q249" s="1">
        <f t="shared" si="32"/>
        <v>0</v>
      </c>
      <c r="R249" s="1">
        <f>SUMIFS($Q$5:$Q249,$P$5:$P249,"Plusieurs commentaires",$C$5:$C249,C249)</f>
        <v>0</v>
      </c>
      <c r="S249" t="str">
        <f t="shared" si="33"/>
        <v/>
      </c>
      <c r="T249" t="str">
        <f t="shared" si="34"/>
        <v/>
      </c>
      <c r="U249" t="str">
        <f t="shared" si="35"/>
        <v/>
      </c>
      <c r="V249" s="238" t="str">
        <f t="shared" si="36"/>
        <v/>
      </c>
      <c r="W249" s="238">
        <f t="shared" si="37"/>
        <v>0</v>
      </c>
      <c r="X249" s="238">
        <f>SUMIFS($W$5:$W249,$V$5:$V249,"Plusieurs occurences",$H$5:$H249,H249)</f>
        <v>0</v>
      </c>
      <c r="Y249" t="str">
        <f t="shared" si="38"/>
        <v/>
      </c>
      <c r="Z249" t="str">
        <f t="shared" si="39"/>
        <v/>
      </c>
      <c r="AA249" t="str">
        <f t="shared" si="40"/>
        <v/>
      </c>
      <c r="AC249" t="str">
        <f t="shared" si="41"/>
        <v/>
      </c>
    </row>
    <row r="250" spans="16:29" x14ac:dyDescent="0.25">
      <c r="P250" s="1" t="str">
        <f>IF($C250&lt;&gt;"",IF(COUNTIF($C:C,$C250)&gt;1,"Plusieurs commentaires",""),"")</f>
        <v/>
      </c>
      <c r="Q250" s="1">
        <f t="shared" si="32"/>
        <v>0</v>
      </c>
      <c r="R250" s="1">
        <f>SUMIFS($Q$5:$Q250,$P$5:$P250,"Plusieurs commentaires",$C$5:$C250,C250)</f>
        <v>0</v>
      </c>
      <c r="S250" t="str">
        <f t="shared" si="33"/>
        <v/>
      </c>
      <c r="T250" t="str">
        <f t="shared" si="34"/>
        <v/>
      </c>
      <c r="U250" t="str">
        <f t="shared" si="35"/>
        <v/>
      </c>
      <c r="V250" s="238" t="str">
        <f t="shared" si="36"/>
        <v/>
      </c>
      <c r="W250" s="238">
        <f t="shared" si="37"/>
        <v>0</v>
      </c>
      <c r="X250" s="238">
        <f>SUMIFS($W$5:$W250,$V$5:$V250,"Plusieurs occurences",$H$5:$H250,H250)</f>
        <v>0</v>
      </c>
      <c r="Y250" t="str">
        <f t="shared" si="38"/>
        <v/>
      </c>
      <c r="Z250" t="str">
        <f t="shared" si="39"/>
        <v/>
      </c>
      <c r="AA250" t="str">
        <f t="shared" si="40"/>
        <v/>
      </c>
      <c r="AC250" t="str">
        <f t="shared" si="41"/>
        <v/>
      </c>
    </row>
    <row r="251" spans="16:29" x14ac:dyDescent="0.25">
      <c r="P251" s="1" t="str">
        <f>IF($C251&lt;&gt;"",IF(COUNTIF($C:C,$C251)&gt;1,"Plusieurs commentaires",""),"")</f>
        <v/>
      </c>
      <c r="Q251" s="1">
        <f t="shared" si="32"/>
        <v>0</v>
      </c>
      <c r="R251" s="1">
        <f>SUMIFS($Q$5:$Q251,$P$5:$P251,"Plusieurs commentaires",$C$5:$C251,C251)</f>
        <v>0</v>
      </c>
      <c r="S251" t="str">
        <f t="shared" si="33"/>
        <v/>
      </c>
      <c r="T251" t="str">
        <f t="shared" si="34"/>
        <v/>
      </c>
      <c r="U251" t="str">
        <f t="shared" si="35"/>
        <v/>
      </c>
      <c r="V251" s="238" t="str">
        <f t="shared" si="36"/>
        <v/>
      </c>
      <c r="W251" s="238">
        <f t="shared" si="37"/>
        <v>0</v>
      </c>
      <c r="X251" s="238">
        <f>SUMIFS($W$5:$W251,$V$5:$V251,"Plusieurs occurences",$H$5:$H251,H251)</f>
        <v>0</v>
      </c>
      <c r="Y251" t="str">
        <f t="shared" si="38"/>
        <v/>
      </c>
      <c r="Z251" t="str">
        <f t="shared" si="39"/>
        <v/>
      </c>
      <c r="AA251" t="str">
        <f t="shared" si="40"/>
        <v/>
      </c>
      <c r="AC251" t="str">
        <f t="shared" si="41"/>
        <v/>
      </c>
    </row>
    <row r="252" spans="16:29" x14ac:dyDescent="0.25">
      <c r="P252" s="1" t="str">
        <f>IF($C252&lt;&gt;"",IF(COUNTIF($C:C,$C252)&gt;1,"Plusieurs commentaires",""),"")</f>
        <v/>
      </c>
      <c r="Q252" s="1">
        <f t="shared" si="32"/>
        <v>0</v>
      </c>
      <c r="R252" s="1">
        <f>SUMIFS($Q$5:$Q252,$P$5:$P252,"Plusieurs commentaires",$C$5:$C252,C252)</f>
        <v>0</v>
      </c>
      <c r="S252" t="str">
        <f t="shared" si="33"/>
        <v/>
      </c>
      <c r="T252" t="str">
        <f t="shared" si="34"/>
        <v/>
      </c>
      <c r="U252" t="str">
        <f t="shared" si="35"/>
        <v/>
      </c>
      <c r="V252" s="238" t="str">
        <f t="shared" si="36"/>
        <v/>
      </c>
      <c r="W252" s="238">
        <f t="shared" si="37"/>
        <v>0</v>
      </c>
      <c r="X252" s="238">
        <f>SUMIFS($W$5:$W252,$V$5:$V252,"Plusieurs occurences",$H$5:$H252,H252)</f>
        <v>0</v>
      </c>
      <c r="Y252" t="str">
        <f t="shared" si="38"/>
        <v/>
      </c>
      <c r="Z252" t="str">
        <f t="shared" si="39"/>
        <v/>
      </c>
      <c r="AA252" t="str">
        <f t="shared" si="40"/>
        <v/>
      </c>
      <c r="AC252" t="str">
        <f t="shared" si="41"/>
        <v/>
      </c>
    </row>
    <row r="253" spans="16:29" x14ac:dyDescent="0.25">
      <c r="P253" s="1" t="str">
        <f>IF($C253&lt;&gt;"",IF(COUNTIF($C:C,$C253)&gt;1,"Plusieurs commentaires",""),"")</f>
        <v/>
      </c>
      <c r="Q253" s="1">
        <f t="shared" si="32"/>
        <v>0</v>
      </c>
      <c r="R253" s="1">
        <f>SUMIFS($Q$5:$Q253,$P$5:$P253,"Plusieurs commentaires",$C$5:$C253,C253)</f>
        <v>0</v>
      </c>
      <c r="S253" t="str">
        <f t="shared" si="33"/>
        <v/>
      </c>
      <c r="T253" t="str">
        <f t="shared" si="34"/>
        <v/>
      </c>
      <c r="U253" t="str">
        <f t="shared" si="35"/>
        <v/>
      </c>
      <c r="V253" s="238" t="str">
        <f t="shared" si="36"/>
        <v/>
      </c>
      <c r="W253" s="238">
        <f t="shared" si="37"/>
        <v>0</v>
      </c>
      <c r="X253" s="238">
        <f>SUMIFS($W$5:$W253,$V$5:$V253,"Plusieurs occurences",$H$5:$H253,H253)</f>
        <v>0</v>
      </c>
      <c r="Y253" t="str">
        <f t="shared" si="38"/>
        <v/>
      </c>
      <c r="Z253" t="str">
        <f t="shared" si="39"/>
        <v/>
      </c>
      <c r="AA253" t="str">
        <f t="shared" si="40"/>
        <v/>
      </c>
      <c r="AC253" t="str">
        <f t="shared" si="41"/>
        <v/>
      </c>
    </row>
    <row r="254" spans="16:29" x14ac:dyDescent="0.25">
      <c r="P254" s="1" t="str">
        <f>IF($C254&lt;&gt;"",IF(COUNTIF($C:C,$C254)&gt;1,"Plusieurs commentaires",""),"")</f>
        <v/>
      </c>
      <c r="Q254" s="1">
        <f t="shared" si="32"/>
        <v>0</v>
      </c>
      <c r="R254" s="1">
        <f>SUMIFS($Q$5:$Q254,$P$5:$P254,"Plusieurs commentaires",$C$5:$C254,C254)</f>
        <v>0</v>
      </c>
      <c r="S254" t="str">
        <f t="shared" si="33"/>
        <v/>
      </c>
      <c r="T254" t="str">
        <f t="shared" si="34"/>
        <v/>
      </c>
      <c r="U254" t="str">
        <f t="shared" si="35"/>
        <v/>
      </c>
      <c r="V254" s="238" t="str">
        <f t="shared" si="36"/>
        <v/>
      </c>
      <c r="W254" s="238">
        <f t="shared" si="37"/>
        <v>0</v>
      </c>
      <c r="X254" s="238">
        <f>SUMIFS($W$5:$W254,$V$5:$V254,"Plusieurs occurences",$H$5:$H254,H254)</f>
        <v>0</v>
      </c>
      <c r="Y254" t="str">
        <f t="shared" si="38"/>
        <v/>
      </c>
      <c r="Z254" t="str">
        <f t="shared" si="39"/>
        <v/>
      </c>
      <c r="AA254" t="str">
        <f t="shared" si="40"/>
        <v/>
      </c>
      <c r="AC254" t="str">
        <f t="shared" si="41"/>
        <v/>
      </c>
    </row>
    <row r="255" spans="16:29" x14ac:dyDescent="0.25">
      <c r="P255" s="1" t="str">
        <f>IF($C255&lt;&gt;"",IF(COUNTIF($C:C,$C255)&gt;1,"Plusieurs commentaires",""),"")</f>
        <v/>
      </c>
      <c r="Q255" s="1">
        <f t="shared" si="32"/>
        <v>0</v>
      </c>
      <c r="R255" s="1">
        <f>SUMIFS($Q$5:$Q255,$P$5:$P255,"Plusieurs commentaires",$C$5:$C255,C255)</f>
        <v>0</v>
      </c>
      <c r="S255" t="str">
        <f t="shared" si="33"/>
        <v/>
      </c>
      <c r="T255" t="str">
        <f t="shared" si="34"/>
        <v/>
      </c>
      <c r="U255" t="str">
        <f t="shared" si="35"/>
        <v/>
      </c>
      <c r="V255" s="238" t="str">
        <f t="shared" si="36"/>
        <v/>
      </c>
      <c r="W255" s="238">
        <f t="shared" si="37"/>
        <v>0</v>
      </c>
      <c r="X255" s="238">
        <f>SUMIFS($W$5:$W255,$V$5:$V255,"Plusieurs occurences",$H$5:$H255,H255)</f>
        <v>0</v>
      </c>
      <c r="Y255" t="str">
        <f t="shared" si="38"/>
        <v/>
      </c>
      <c r="Z255" t="str">
        <f t="shared" si="39"/>
        <v/>
      </c>
      <c r="AA255" t="str">
        <f t="shared" si="40"/>
        <v/>
      </c>
      <c r="AC255" t="str">
        <f t="shared" si="41"/>
        <v/>
      </c>
    </row>
    <row r="256" spans="16:29" x14ac:dyDescent="0.25">
      <c r="P256" s="1" t="str">
        <f>IF($C256&lt;&gt;"",IF(COUNTIF($C:C,$C256)&gt;1,"Plusieurs commentaires",""),"")</f>
        <v/>
      </c>
      <c r="Q256" s="1">
        <f t="shared" si="32"/>
        <v>0</v>
      </c>
      <c r="R256" s="1">
        <f>SUMIFS($Q$5:$Q256,$P$5:$P256,"Plusieurs commentaires",$C$5:$C256,C256)</f>
        <v>0</v>
      </c>
      <c r="S256" t="str">
        <f t="shared" si="33"/>
        <v/>
      </c>
      <c r="T256" t="str">
        <f t="shared" si="34"/>
        <v/>
      </c>
      <c r="U256" t="str">
        <f t="shared" si="35"/>
        <v/>
      </c>
      <c r="V256" s="238" t="str">
        <f t="shared" si="36"/>
        <v/>
      </c>
      <c r="W256" s="238">
        <f t="shared" si="37"/>
        <v>0</v>
      </c>
      <c r="X256" s="238">
        <f>SUMIFS($W$5:$W256,$V$5:$V256,"Plusieurs occurences",$H$5:$H256,H256)</f>
        <v>0</v>
      </c>
      <c r="Y256" t="str">
        <f t="shared" si="38"/>
        <v/>
      </c>
      <c r="Z256" t="str">
        <f t="shared" si="39"/>
        <v/>
      </c>
      <c r="AA256" t="str">
        <f t="shared" si="40"/>
        <v/>
      </c>
      <c r="AC256" t="str">
        <f t="shared" si="41"/>
        <v/>
      </c>
    </row>
    <row r="257" spans="16:29" x14ac:dyDescent="0.25">
      <c r="P257" s="1" t="str">
        <f>IF($C257&lt;&gt;"",IF(COUNTIF($C:C,$C257)&gt;1,"Plusieurs commentaires",""),"")</f>
        <v/>
      </c>
      <c r="Q257" s="1">
        <f t="shared" si="32"/>
        <v>0</v>
      </c>
      <c r="R257" s="1">
        <f>SUMIFS($Q$5:$Q257,$P$5:$P257,"Plusieurs commentaires",$C$5:$C257,C257)</f>
        <v>0</v>
      </c>
      <c r="S257" t="str">
        <f t="shared" si="33"/>
        <v/>
      </c>
      <c r="T257" t="str">
        <f t="shared" si="34"/>
        <v/>
      </c>
      <c r="U257" t="str">
        <f t="shared" si="35"/>
        <v/>
      </c>
      <c r="V257" s="238" t="str">
        <f t="shared" si="36"/>
        <v/>
      </c>
      <c r="W257" s="238">
        <f t="shared" si="37"/>
        <v>0</v>
      </c>
      <c r="X257" s="238">
        <f>SUMIFS($W$5:$W257,$V$5:$V257,"Plusieurs occurences",$H$5:$H257,H257)</f>
        <v>0</v>
      </c>
      <c r="Y257" t="str">
        <f t="shared" si="38"/>
        <v/>
      </c>
      <c r="Z257" t="str">
        <f t="shared" si="39"/>
        <v/>
      </c>
      <c r="AA257" t="str">
        <f t="shared" si="40"/>
        <v/>
      </c>
      <c r="AC257" t="str">
        <f t="shared" si="41"/>
        <v/>
      </c>
    </row>
    <row r="258" spans="16:29" x14ac:dyDescent="0.25">
      <c r="P258" s="1" t="str">
        <f>IF($C258&lt;&gt;"",IF(COUNTIF($C:C,$C258)&gt;1,"Plusieurs commentaires",""),"")</f>
        <v/>
      </c>
      <c r="Q258" s="1">
        <f t="shared" si="32"/>
        <v>0</v>
      </c>
      <c r="R258" s="1">
        <f>SUMIFS($Q$5:$Q258,$P$5:$P258,"Plusieurs commentaires",$C$5:$C258,C258)</f>
        <v>0</v>
      </c>
      <c r="S258" t="str">
        <f t="shared" si="33"/>
        <v/>
      </c>
      <c r="T258" t="str">
        <f t="shared" si="34"/>
        <v/>
      </c>
      <c r="U258" t="str">
        <f t="shared" si="35"/>
        <v/>
      </c>
      <c r="V258" s="238" t="str">
        <f t="shared" si="36"/>
        <v/>
      </c>
      <c r="W258" s="238">
        <f t="shared" si="37"/>
        <v>0</v>
      </c>
      <c r="X258" s="238">
        <f>SUMIFS($W$5:$W258,$V$5:$V258,"Plusieurs occurences",$H$5:$H258,H258)</f>
        <v>0</v>
      </c>
      <c r="Y258" t="str">
        <f t="shared" si="38"/>
        <v/>
      </c>
      <c r="Z258" t="str">
        <f t="shared" si="39"/>
        <v/>
      </c>
      <c r="AA258" t="str">
        <f t="shared" si="40"/>
        <v/>
      </c>
      <c r="AC258" t="str">
        <f t="shared" si="41"/>
        <v/>
      </c>
    </row>
    <row r="259" spans="16:29" x14ac:dyDescent="0.25">
      <c r="P259" s="1" t="str">
        <f>IF($C259&lt;&gt;"",IF(COUNTIF($C:C,$C259)&gt;1,"Plusieurs commentaires",""),"")</f>
        <v/>
      </c>
      <c r="Q259" s="1">
        <f t="shared" si="32"/>
        <v>0</v>
      </c>
      <c r="R259" s="1">
        <f>SUMIFS($Q$5:$Q259,$P$5:$P259,"Plusieurs commentaires",$C$5:$C259,C259)</f>
        <v>0</v>
      </c>
      <c r="S259" t="str">
        <f t="shared" si="33"/>
        <v/>
      </c>
      <c r="T259" t="str">
        <f t="shared" si="34"/>
        <v/>
      </c>
      <c r="U259" t="str">
        <f t="shared" si="35"/>
        <v/>
      </c>
      <c r="V259" s="238" t="str">
        <f t="shared" si="36"/>
        <v/>
      </c>
      <c r="W259" s="238">
        <f t="shared" si="37"/>
        <v>0</v>
      </c>
      <c r="X259" s="238">
        <f>SUMIFS($W$5:$W259,$V$5:$V259,"Plusieurs occurences",$H$5:$H259,H259)</f>
        <v>0</v>
      </c>
      <c r="Y259" t="str">
        <f t="shared" si="38"/>
        <v/>
      </c>
      <c r="Z259" t="str">
        <f t="shared" si="39"/>
        <v/>
      </c>
      <c r="AA259" t="str">
        <f t="shared" si="40"/>
        <v/>
      </c>
      <c r="AC259" t="str">
        <f t="shared" si="41"/>
        <v/>
      </c>
    </row>
    <row r="260" spans="16:29" x14ac:dyDescent="0.25">
      <c r="P260" s="1" t="str">
        <f>IF($C260&lt;&gt;"",IF(COUNTIF($C:C,$C260)&gt;1,"Plusieurs commentaires",""),"")</f>
        <v/>
      </c>
      <c r="Q260" s="1">
        <f t="shared" si="32"/>
        <v>0</v>
      </c>
      <c r="R260" s="1">
        <f>SUMIFS($Q$5:$Q260,$P$5:$P260,"Plusieurs commentaires",$C$5:$C260,C260)</f>
        <v>0</v>
      </c>
      <c r="S260" t="str">
        <f t="shared" si="33"/>
        <v/>
      </c>
      <c r="T260" t="str">
        <f t="shared" si="34"/>
        <v/>
      </c>
      <c r="U260" t="str">
        <f t="shared" si="35"/>
        <v/>
      </c>
      <c r="V260" s="238" t="str">
        <f t="shared" si="36"/>
        <v/>
      </c>
      <c r="W260" s="238">
        <f t="shared" si="37"/>
        <v>0</v>
      </c>
      <c r="X260" s="238">
        <f>SUMIFS($W$5:$W260,$V$5:$V260,"Plusieurs occurences",$H$5:$H260,H260)</f>
        <v>0</v>
      </c>
      <c r="Y260" t="str">
        <f t="shared" si="38"/>
        <v/>
      </c>
      <c r="Z260" t="str">
        <f t="shared" si="39"/>
        <v/>
      </c>
      <c r="AA260" t="str">
        <f t="shared" si="40"/>
        <v/>
      </c>
      <c r="AC260" t="str">
        <f t="shared" si="41"/>
        <v/>
      </c>
    </row>
    <row r="261" spans="16:29" x14ac:dyDescent="0.25">
      <c r="P261" s="1" t="str">
        <f>IF($C261&lt;&gt;"",IF(COUNTIF($C:C,$C261)&gt;1,"Plusieurs commentaires",""),"")</f>
        <v/>
      </c>
      <c r="Q261" s="1">
        <f t="shared" ref="Q261:Q324" si="42">IF(P261="Plusieurs commentaires",1,0)</f>
        <v>0</v>
      </c>
      <c r="R261" s="1">
        <f>SUMIFS($Q$5:$Q261,$P$5:$P261,"Plusieurs commentaires",$C$5:$C261,C261)</f>
        <v>0</v>
      </c>
      <c r="S261" t="str">
        <f t="shared" ref="S261:S324" si="43">IF(I261="Non",IF(F261&lt;=21,IF(M261="Critique",IF(J261&gt;2017,C261,""),""),""),"")</f>
        <v/>
      </c>
      <c r="T261" t="str">
        <f t="shared" ref="T261:T324" si="44">IF(I261="Non",IF(F261&lt;=21,IF(M261="Soutien",IF(J261&gt;2017,C261,""),""),""),"")</f>
        <v/>
      </c>
      <c r="U261" t="str">
        <f t="shared" ref="U261:U324" si="45">IF(I261="Non",IF(F261&lt;=21,IF(M261="Neutre",IF(J261&gt;2017,C261,""),""),""),"")</f>
        <v/>
      </c>
      <c r="V261" s="238" t="str">
        <f t="shared" ref="V261:V324" si="46">IF($H261&lt;&gt;"",IF(COUNTIF($H:$H,$H261)&gt;1,"Plusieurs occurences",""),"")</f>
        <v/>
      </c>
      <c r="W261" s="238">
        <f t="shared" ref="W261:W324" si="47">IF(V261="Plusieurs occurences",1,0)</f>
        <v>0</v>
      </c>
      <c r="X261" s="238">
        <f>SUMIFS($W$5:$W261,$V$5:$V261,"Plusieurs occurences",$H$5:$H261,H261)</f>
        <v>0</v>
      </c>
      <c r="Y261" t="str">
        <f t="shared" ref="Y261:Y324" si="48">IF(R261&lt;2,IF(M261="Critique",H261,""),"")</f>
        <v/>
      </c>
      <c r="Z261" t="str">
        <f t="shared" ref="Z261:Z324" si="49">IF(R261&lt;2,IF(M261="Soutien",H261,""),"")</f>
        <v/>
      </c>
      <c r="AA261" t="str">
        <f t="shared" ref="AA261:AA324" si="50">IF(R261&lt;2,IF(M261="Neutre",H261,""),"")</f>
        <v/>
      </c>
      <c r="AC261" t="str">
        <f t="shared" si="41"/>
        <v/>
      </c>
    </row>
    <row r="262" spans="16:29" x14ac:dyDescent="0.25">
      <c r="P262" s="1" t="str">
        <f>IF($C262&lt;&gt;"",IF(COUNTIF($C:C,$C262)&gt;1,"Plusieurs commentaires",""),"")</f>
        <v/>
      </c>
      <c r="Q262" s="1">
        <f t="shared" si="42"/>
        <v>0</v>
      </c>
      <c r="R262" s="1">
        <f>SUMIFS($Q$5:$Q262,$P$5:$P262,"Plusieurs commentaires",$C$5:$C262,C262)</f>
        <v>0</v>
      </c>
      <c r="S262" t="str">
        <f t="shared" si="43"/>
        <v/>
      </c>
      <c r="T262" t="str">
        <f t="shared" si="44"/>
        <v/>
      </c>
      <c r="U262" t="str">
        <f t="shared" si="45"/>
        <v/>
      </c>
      <c r="V262" s="238" t="str">
        <f t="shared" si="46"/>
        <v/>
      </c>
      <c r="W262" s="238">
        <f t="shared" si="47"/>
        <v>0</v>
      </c>
      <c r="X262" s="238">
        <f>SUMIFS($W$5:$W262,$V$5:$V262,"Plusieurs occurences",$H$5:$H262,H262)</f>
        <v>0</v>
      </c>
      <c r="Y262" t="str">
        <f t="shared" si="48"/>
        <v/>
      </c>
      <c r="Z262" t="str">
        <f t="shared" si="49"/>
        <v/>
      </c>
      <c r="AA262" t="str">
        <f t="shared" si="50"/>
        <v/>
      </c>
      <c r="AC262" t="str">
        <f t="shared" si="41"/>
        <v/>
      </c>
    </row>
    <row r="263" spans="16:29" x14ac:dyDescent="0.25">
      <c r="P263" s="1" t="str">
        <f>IF($C263&lt;&gt;"",IF(COUNTIF($C:C,$C263)&gt;1,"Plusieurs commentaires",""),"")</f>
        <v/>
      </c>
      <c r="Q263" s="1">
        <f t="shared" si="42"/>
        <v>0</v>
      </c>
      <c r="R263" s="1">
        <f>SUMIFS($Q$5:$Q263,$P$5:$P263,"Plusieurs commentaires",$C$5:$C263,C263)</f>
        <v>0</v>
      </c>
      <c r="S263" t="str">
        <f t="shared" si="43"/>
        <v/>
      </c>
      <c r="T263" t="str">
        <f t="shared" si="44"/>
        <v/>
      </c>
      <c r="U263" t="str">
        <f t="shared" si="45"/>
        <v/>
      </c>
      <c r="V263" s="238" t="str">
        <f t="shared" si="46"/>
        <v/>
      </c>
      <c r="W263" s="238">
        <f t="shared" si="47"/>
        <v>0</v>
      </c>
      <c r="X263" s="238">
        <f>SUMIFS($W$5:$W263,$V$5:$V263,"Plusieurs occurences",$H$5:$H263,H263)</f>
        <v>0</v>
      </c>
      <c r="Y263" t="str">
        <f t="shared" si="48"/>
        <v/>
      </c>
      <c r="Z263" t="str">
        <f t="shared" si="49"/>
        <v/>
      </c>
      <c r="AA263" t="str">
        <f t="shared" si="50"/>
        <v/>
      </c>
      <c r="AC263" t="str">
        <f t="shared" si="41"/>
        <v/>
      </c>
    </row>
    <row r="264" spans="16:29" x14ac:dyDescent="0.25">
      <c r="P264" s="1" t="str">
        <f>IF($C264&lt;&gt;"",IF(COUNTIF($C:C,$C264)&gt;1,"Plusieurs commentaires",""),"")</f>
        <v/>
      </c>
      <c r="Q264" s="1">
        <f t="shared" si="42"/>
        <v>0</v>
      </c>
      <c r="R264" s="1">
        <f>SUMIFS($Q$5:$Q264,$P$5:$P264,"Plusieurs commentaires",$C$5:$C264,C264)</f>
        <v>0</v>
      </c>
      <c r="S264" t="str">
        <f t="shared" si="43"/>
        <v/>
      </c>
      <c r="T264" t="str">
        <f t="shared" si="44"/>
        <v/>
      </c>
      <c r="U264" t="str">
        <f t="shared" si="45"/>
        <v/>
      </c>
      <c r="V264" s="238" t="str">
        <f t="shared" si="46"/>
        <v/>
      </c>
      <c r="W264" s="238">
        <f t="shared" si="47"/>
        <v>0</v>
      </c>
      <c r="X264" s="238">
        <f>SUMIFS($W$5:$W264,$V$5:$V264,"Plusieurs occurences",$H$5:$H264,H264)</f>
        <v>0</v>
      </c>
      <c r="Y264" t="str">
        <f t="shared" si="48"/>
        <v/>
      </c>
      <c r="Z264" t="str">
        <f t="shared" si="49"/>
        <v/>
      </c>
      <c r="AA264" t="str">
        <f t="shared" si="50"/>
        <v/>
      </c>
      <c r="AC264" t="str">
        <f t="shared" si="41"/>
        <v/>
      </c>
    </row>
    <row r="265" spans="16:29" x14ac:dyDescent="0.25">
      <c r="P265" s="1" t="str">
        <f>IF($C265&lt;&gt;"",IF(COUNTIF($C:C,$C265)&gt;1,"Plusieurs commentaires",""),"")</f>
        <v/>
      </c>
      <c r="Q265" s="1">
        <f t="shared" si="42"/>
        <v>0</v>
      </c>
      <c r="R265" s="1">
        <f>SUMIFS($Q$5:$Q265,$P$5:$P265,"Plusieurs commentaires",$C$5:$C265,C265)</f>
        <v>0</v>
      </c>
      <c r="S265" t="str">
        <f t="shared" si="43"/>
        <v/>
      </c>
      <c r="T265" t="str">
        <f t="shared" si="44"/>
        <v/>
      </c>
      <c r="U265" t="str">
        <f t="shared" si="45"/>
        <v/>
      </c>
      <c r="V265" s="238" t="str">
        <f t="shared" si="46"/>
        <v/>
      </c>
      <c r="W265" s="238">
        <f t="shared" si="47"/>
        <v>0</v>
      </c>
      <c r="X265" s="238">
        <f>SUMIFS($W$5:$W265,$V$5:$V265,"Plusieurs occurences",$H$5:$H265,H265)</f>
        <v>0</v>
      </c>
      <c r="Y265" t="str">
        <f t="shared" si="48"/>
        <v/>
      </c>
      <c r="Z265" t="str">
        <f t="shared" si="49"/>
        <v/>
      </c>
      <c r="AA265" t="str">
        <f t="shared" si="50"/>
        <v/>
      </c>
      <c r="AC265" t="str">
        <f t="shared" si="41"/>
        <v/>
      </c>
    </row>
    <row r="266" spans="16:29" x14ac:dyDescent="0.25">
      <c r="P266" s="1" t="str">
        <f>IF($C266&lt;&gt;"",IF(COUNTIF($C:C,$C266)&gt;1,"Plusieurs commentaires",""),"")</f>
        <v/>
      </c>
      <c r="Q266" s="1">
        <f t="shared" si="42"/>
        <v>0</v>
      </c>
      <c r="R266" s="1">
        <f>SUMIFS($Q$5:$Q266,$P$5:$P266,"Plusieurs commentaires",$C$5:$C266,C266)</f>
        <v>0</v>
      </c>
      <c r="S266" t="str">
        <f t="shared" si="43"/>
        <v/>
      </c>
      <c r="T266" t="str">
        <f t="shared" si="44"/>
        <v/>
      </c>
      <c r="U266" t="str">
        <f t="shared" si="45"/>
        <v/>
      </c>
      <c r="V266" s="238" t="str">
        <f t="shared" si="46"/>
        <v/>
      </c>
      <c r="W266" s="238">
        <f t="shared" si="47"/>
        <v>0</v>
      </c>
      <c r="X266" s="238">
        <f>SUMIFS($W$5:$W266,$V$5:$V266,"Plusieurs occurences",$H$5:$H266,H266)</f>
        <v>0</v>
      </c>
      <c r="Y266" t="str">
        <f t="shared" si="48"/>
        <v/>
      </c>
      <c r="Z266" t="str">
        <f t="shared" si="49"/>
        <v/>
      </c>
      <c r="AA266" t="str">
        <f t="shared" si="50"/>
        <v/>
      </c>
      <c r="AC266" t="str">
        <f t="shared" ref="AC266:AC329" si="51">IF(R266&lt;2,IF(M266="Critique",C266,""),"")</f>
        <v/>
      </c>
    </row>
    <row r="267" spans="16:29" x14ac:dyDescent="0.25">
      <c r="P267" s="1" t="str">
        <f>IF($C267&lt;&gt;"",IF(COUNTIF($C:C,$C267)&gt;1,"Plusieurs commentaires",""),"")</f>
        <v/>
      </c>
      <c r="Q267" s="1">
        <f t="shared" si="42"/>
        <v>0</v>
      </c>
      <c r="R267" s="1">
        <f>SUMIFS($Q$5:$Q267,$P$5:$P267,"Plusieurs commentaires",$C$5:$C267,C267)</f>
        <v>0</v>
      </c>
      <c r="S267" t="str">
        <f t="shared" si="43"/>
        <v/>
      </c>
      <c r="T267" t="str">
        <f t="shared" si="44"/>
        <v/>
      </c>
      <c r="U267" t="str">
        <f t="shared" si="45"/>
        <v/>
      </c>
      <c r="V267" s="238" t="str">
        <f t="shared" si="46"/>
        <v/>
      </c>
      <c r="W267" s="238">
        <f t="shared" si="47"/>
        <v>0</v>
      </c>
      <c r="X267" s="238">
        <f>SUMIFS($W$5:$W267,$V$5:$V267,"Plusieurs occurences",$H$5:$H267,H267)</f>
        <v>0</v>
      </c>
      <c r="Y267" t="str">
        <f t="shared" si="48"/>
        <v/>
      </c>
      <c r="Z267" t="str">
        <f t="shared" si="49"/>
        <v/>
      </c>
      <c r="AA267" t="str">
        <f t="shared" si="50"/>
        <v/>
      </c>
      <c r="AC267" t="str">
        <f t="shared" si="51"/>
        <v/>
      </c>
    </row>
    <row r="268" spans="16:29" x14ac:dyDescent="0.25">
      <c r="P268" s="1" t="str">
        <f>IF($C268&lt;&gt;"",IF(COUNTIF($C:C,$C268)&gt;1,"Plusieurs commentaires",""),"")</f>
        <v/>
      </c>
      <c r="Q268" s="1">
        <f t="shared" si="42"/>
        <v>0</v>
      </c>
      <c r="R268" s="1">
        <f>SUMIFS($Q$5:$Q268,$P$5:$P268,"Plusieurs commentaires",$C$5:$C268,C268)</f>
        <v>0</v>
      </c>
      <c r="S268" t="str">
        <f t="shared" si="43"/>
        <v/>
      </c>
      <c r="T268" t="str">
        <f t="shared" si="44"/>
        <v/>
      </c>
      <c r="U268" t="str">
        <f t="shared" si="45"/>
        <v/>
      </c>
      <c r="V268" s="238" t="str">
        <f t="shared" si="46"/>
        <v/>
      </c>
      <c r="W268" s="238">
        <f t="shared" si="47"/>
        <v>0</v>
      </c>
      <c r="X268" s="238">
        <f>SUMIFS($W$5:$W268,$V$5:$V268,"Plusieurs occurences",$H$5:$H268,H268)</f>
        <v>0</v>
      </c>
      <c r="Y268" t="str">
        <f t="shared" si="48"/>
        <v/>
      </c>
      <c r="Z268" t="str">
        <f t="shared" si="49"/>
        <v/>
      </c>
      <c r="AA268" t="str">
        <f t="shared" si="50"/>
        <v/>
      </c>
      <c r="AC268" t="str">
        <f t="shared" si="51"/>
        <v/>
      </c>
    </row>
    <row r="269" spans="16:29" x14ac:dyDescent="0.25">
      <c r="P269" s="1" t="str">
        <f>IF($C269&lt;&gt;"",IF(COUNTIF($C:C,$C269)&gt;1,"Plusieurs commentaires",""),"")</f>
        <v/>
      </c>
      <c r="Q269" s="1">
        <f t="shared" si="42"/>
        <v>0</v>
      </c>
      <c r="R269" s="1">
        <f>SUMIFS($Q$5:$Q269,$P$5:$P269,"Plusieurs commentaires",$C$5:$C269,C269)</f>
        <v>0</v>
      </c>
      <c r="S269" t="str">
        <f t="shared" si="43"/>
        <v/>
      </c>
      <c r="T269" t="str">
        <f t="shared" si="44"/>
        <v/>
      </c>
      <c r="U269" t="str">
        <f t="shared" si="45"/>
        <v/>
      </c>
      <c r="V269" s="238" t="str">
        <f t="shared" si="46"/>
        <v/>
      </c>
      <c r="W269" s="238">
        <f t="shared" si="47"/>
        <v>0</v>
      </c>
      <c r="X269" s="238">
        <f>SUMIFS($W$5:$W269,$V$5:$V269,"Plusieurs occurences",$H$5:$H269,H269)</f>
        <v>0</v>
      </c>
      <c r="Y269" t="str">
        <f t="shared" si="48"/>
        <v/>
      </c>
      <c r="Z269" t="str">
        <f t="shared" si="49"/>
        <v/>
      </c>
      <c r="AA269" t="str">
        <f t="shared" si="50"/>
        <v/>
      </c>
      <c r="AC269" t="str">
        <f t="shared" si="51"/>
        <v/>
      </c>
    </row>
    <row r="270" spans="16:29" x14ac:dyDescent="0.25">
      <c r="P270" s="1" t="str">
        <f>IF($C270&lt;&gt;"",IF(COUNTIF($C:C,$C270)&gt;1,"Plusieurs commentaires",""),"")</f>
        <v/>
      </c>
      <c r="Q270" s="1">
        <f t="shared" si="42"/>
        <v>0</v>
      </c>
      <c r="R270" s="1">
        <f>SUMIFS($Q$5:$Q270,$P$5:$P270,"Plusieurs commentaires",$C$5:$C270,C270)</f>
        <v>0</v>
      </c>
      <c r="S270" t="str">
        <f t="shared" si="43"/>
        <v/>
      </c>
      <c r="T270" t="str">
        <f t="shared" si="44"/>
        <v/>
      </c>
      <c r="U270" t="str">
        <f t="shared" si="45"/>
        <v/>
      </c>
      <c r="V270" s="238" t="str">
        <f t="shared" si="46"/>
        <v/>
      </c>
      <c r="W270" s="238">
        <f t="shared" si="47"/>
        <v>0</v>
      </c>
      <c r="X270" s="238">
        <f>SUMIFS($W$5:$W270,$V$5:$V270,"Plusieurs occurences",$H$5:$H270,H270)</f>
        <v>0</v>
      </c>
      <c r="Y270" t="str">
        <f t="shared" si="48"/>
        <v/>
      </c>
      <c r="Z270" t="str">
        <f t="shared" si="49"/>
        <v/>
      </c>
      <c r="AA270" t="str">
        <f t="shared" si="50"/>
        <v/>
      </c>
      <c r="AC270" t="str">
        <f t="shared" si="51"/>
        <v/>
      </c>
    </row>
    <row r="271" spans="16:29" x14ac:dyDescent="0.25">
      <c r="P271" s="1" t="str">
        <f>IF($C271&lt;&gt;"",IF(COUNTIF($C:C,$C271)&gt;1,"Plusieurs commentaires",""),"")</f>
        <v/>
      </c>
      <c r="Q271" s="1">
        <f t="shared" si="42"/>
        <v>0</v>
      </c>
      <c r="R271" s="1">
        <f>SUMIFS($Q$5:$Q271,$P$5:$P271,"Plusieurs commentaires",$C$5:$C271,C271)</f>
        <v>0</v>
      </c>
      <c r="S271" t="str">
        <f t="shared" si="43"/>
        <v/>
      </c>
      <c r="T271" t="str">
        <f t="shared" si="44"/>
        <v/>
      </c>
      <c r="U271" t="str">
        <f t="shared" si="45"/>
        <v/>
      </c>
      <c r="V271" s="238" t="str">
        <f t="shared" si="46"/>
        <v/>
      </c>
      <c r="W271" s="238">
        <f t="shared" si="47"/>
        <v>0</v>
      </c>
      <c r="X271" s="238">
        <f>SUMIFS($W$5:$W271,$V$5:$V271,"Plusieurs occurences",$H$5:$H271,H271)</f>
        <v>0</v>
      </c>
      <c r="Y271" t="str">
        <f t="shared" si="48"/>
        <v/>
      </c>
      <c r="Z271" t="str">
        <f t="shared" si="49"/>
        <v/>
      </c>
      <c r="AA271" t="str">
        <f t="shared" si="50"/>
        <v/>
      </c>
      <c r="AC271" t="str">
        <f t="shared" si="51"/>
        <v/>
      </c>
    </row>
    <row r="272" spans="16:29" x14ac:dyDescent="0.25">
      <c r="P272" s="1" t="str">
        <f>IF($C272&lt;&gt;"",IF(COUNTIF($C:C,$C272)&gt;1,"Plusieurs commentaires",""),"")</f>
        <v/>
      </c>
      <c r="Q272" s="1">
        <f t="shared" si="42"/>
        <v>0</v>
      </c>
      <c r="R272" s="1">
        <f>SUMIFS($Q$5:$Q272,$P$5:$P272,"Plusieurs commentaires",$C$5:$C272,C272)</f>
        <v>0</v>
      </c>
      <c r="S272" t="str">
        <f t="shared" si="43"/>
        <v/>
      </c>
      <c r="T272" t="str">
        <f t="shared" si="44"/>
        <v/>
      </c>
      <c r="U272" t="str">
        <f t="shared" si="45"/>
        <v/>
      </c>
      <c r="V272" s="238" t="str">
        <f t="shared" si="46"/>
        <v/>
      </c>
      <c r="W272" s="238">
        <f t="shared" si="47"/>
        <v>0</v>
      </c>
      <c r="X272" s="238">
        <f>SUMIFS($W$5:$W272,$V$5:$V272,"Plusieurs occurences",$H$5:$H272,H272)</f>
        <v>0</v>
      </c>
      <c r="Y272" t="str">
        <f t="shared" si="48"/>
        <v/>
      </c>
      <c r="Z272" t="str">
        <f t="shared" si="49"/>
        <v/>
      </c>
      <c r="AA272" t="str">
        <f t="shared" si="50"/>
        <v/>
      </c>
      <c r="AC272" t="str">
        <f t="shared" si="51"/>
        <v/>
      </c>
    </row>
    <row r="273" spans="16:29" x14ac:dyDescent="0.25">
      <c r="P273" s="1" t="str">
        <f>IF($C273&lt;&gt;"",IF(COUNTIF($C:C,$C273)&gt;1,"Plusieurs commentaires",""),"")</f>
        <v/>
      </c>
      <c r="Q273" s="1">
        <f t="shared" si="42"/>
        <v>0</v>
      </c>
      <c r="R273" s="1">
        <f>SUMIFS($Q$5:$Q273,$P$5:$P273,"Plusieurs commentaires",$C$5:$C273,C273)</f>
        <v>0</v>
      </c>
      <c r="S273" t="str">
        <f t="shared" si="43"/>
        <v/>
      </c>
      <c r="T273" t="str">
        <f t="shared" si="44"/>
        <v/>
      </c>
      <c r="U273" t="str">
        <f t="shared" si="45"/>
        <v/>
      </c>
      <c r="V273" s="238" t="str">
        <f t="shared" si="46"/>
        <v/>
      </c>
      <c r="W273" s="238">
        <f t="shared" si="47"/>
        <v>0</v>
      </c>
      <c r="X273" s="238">
        <f>SUMIFS($W$5:$W273,$V$5:$V273,"Plusieurs occurences",$H$5:$H273,H273)</f>
        <v>0</v>
      </c>
      <c r="Y273" t="str">
        <f t="shared" si="48"/>
        <v/>
      </c>
      <c r="Z273" t="str">
        <f t="shared" si="49"/>
        <v/>
      </c>
      <c r="AA273" t="str">
        <f t="shared" si="50"/>
        <v/>
      </c>
      <c r="AC273" t="str">
        <f t="shared" si="51"/>
        <v/>
      </c>
    </row>
    <row r="274" spans="16:29" x14ac:dyDescent="0.25">
      <c r="P274" s="1" t="str">
        <f>IF($C274&lt;&gt;"",IF(COUNTIF($C:C,$C274)&gt;1,"Plusieurs commentaires",""),"")</f>
        <v/>
      </c>
      <c r="Q274" s="1">
        <f t="shared" si="42"/>
        <v>0</v>
      </c>
      <c r="R274" s="1">
        <f>SUMIFS($Q$5:$Q274,$P$5:$P274,"Plusieurs commentaires",$C$5:$C274,C274)</f>
        <v>0</v>
      </c>
      <c r="S274" t="str">
        <f t="shared" si="43"/>
        <v/>
      </c>
      <c r="T274" t="str">
        <f t="shared" si="44"/>
        <v/>
      </c>
      <c r="U274" t="str">
        <f t="shared" si="45"/>
        <v/>
      </c>
      <c r="V274" s="238" t="str">
        <f t="shared" si="46"/>
        <v/>
      </c>
      <c r="W274" s="238">
        <f t="shared" si="47"/>
        <v>0</v>
      </c>
      <c r="X274" s="238">
        <f>SUMIFS($W$5:$W274,$V$5:$V274,"Plusieurs occurences",$H$5:$H274,H274)</f>
        <v>0</v>
      </c>
      <c r="Y274" t="str">
        <f t="shared" si="48"/>
        <v/>
      </c>
      <c r="Z274" t="str">
        <f t="shared" si="49"/>
        <v/>
      </c>
      <c r="AA274" t="str">
        <f t="shared" si="50"/>
        <v/>
      </c>
      <c r="AC274" t="str">
        <f t="shared" si="51"/>
        <v/>
      </c>
    </row>
    <row r="275" spans="16:29" x14ac:dyDescent="0.25">
      <c r="P275" s="1" t="str">
        <f>IF($C275&lt;&gt;"",IF(COUNTIF($C:C,$C275)&gt;1,"Plusieurs commentaires",""),"")</f>
        <v/>
      </c>
      <c r="Q275" s="1">
        <f t="shared" si="42"/>
        <v>0</v>
      </c>
      <c r="R275" s="1">
        <f>SUMIFS($Q$5:$Q275,$P$5:$P275,"Plusieurs commentaires",$C$5:$C275,C275)</f>
        <v>0</v>
      </c>
      <c r="S275" t="str">
        <f t="shared" si="43"/>
        <v/>
      </c>
      <c r="T275" t="str">
        <f t="shared" si="44"/>
        <v/>
      </c>
      <c r="U275" t="str">
        <f t="shared" si="45"/>
        <v/>
      </c>
      <c r="V275" s="238" t="str">
        <f t="shared" si="46"/>
        <v/>
      </c>
      <c r="W275" s="238">
        <f t="shared" si="47"/>
        <v>0</v>
      </c>
      <c r="X275" s="238">
        <f>SUMIFS($W$5:$W275,$V$5:$V275,"Plusieurs occurences",$H$5:$H275,H275)</f>
        <v>0</v>
      </c>
      <c r="Y275" t="str">
        <f t="shared" si="48"/>
        <v/>
      </c>
      <c r="Z275" t="str">
        <f t="shared" si="49"/>
        <v/>
      </c>
      <c r="AA275" t="str">
        <f t="shared" si="50"/>
        <v/>
      </c>
      <c r="AC275" t="str">
        <f t="shared" si="51"/>
        <v/>
      </c>
    </row>
    <row r="276" spans="16:29" x14ac:dyDescent="0.25">
      <c r="P276" s="1" t="str">
        <f>IF($C276&lt;&gt;"",IF(COUNTIF($C:C,$C276)&gt;1,"Plusieurs commentaires",""),"")</f>
        <v/>
      </c>
      <c r="Q276" s="1">
        <f t="shared" si="42"/>
        <v>0</v>
      </c>
      <c r="R276" s="1">
        <f>SUMIFS($Q$5:$Q276,$P$5:$P276,"Plusieurs commentaires",$C$5:$C276,C276)</f>
        <v>0</v>
      </c>
      <c r="S276" t="str">
        <f t="shared" si="43"/>
        <v/>
      </c>
      <c r="T276" t="str">
        <f t="shared" si="44"/>
        <v/>
      </c>
      <c r="U276" t="str">
        <f t="shared" si="45"/>
        <v/>
      </c>
      <c r="V276" s="238" t="str">
        <f t="shared" si="46"/>
        <v/>
      </c>
      <c r="W276" s="238">
        <f t="shared" si="47"/>
        <v>0</v>
      </c>
      <c r="X276" s="238">
        <f>SUMIFS($W$5:$W276,$V$5:$V276,"Plusieurs occurences",$H$5:$H276,H276)</f>
        <v>0</v>
      </c>
      <c r="Y276" t="str">
        <f t="shared" si="48"/>
        <v/>
      </c>
      <c r="Z276" t="str">
        <f t="shared" si="49"/>
        <v/>
      </c>
      <c r="AA276" t="str">
        <f t="shared" si="50"/>
        <v/>
      </c>
      <c r="AC276" t="str">
        <f t="shared" si="51"/>
        <v/>
      </c>
    </row>
    <row r="277" spans="16:29" x14ac:dyDescent="0.25">
      <c r="P277" s="1" t="str">
        <f>IF($C277&lt;&gt;"",IF(COUNTIF($C:C,$C277)&gt;1,"Plusieurs commentaires",""),"")</f>
        <v/>
      </c>
      <c r="Q277" s="1">
        <f t="shared" si="42"/>
        <v>0</v>
      </c>
      <c r="R277" s="1">
        <f>SUMIFS($Q$5:$Q277,$P$5:$P277,"Plusieurs commentaires",$C$5:$C277,C277)</f>
        <v>0</v>
      </c>
      <c r="S277" t="str">
        <f t="shared" si="43"/>
        <v/>
      </c>
      <c r="T277" t="str">
        <f t="shared" si="44"/>
        <v/>
      </c>
      <c r="U277" t="str">
        <f t="shared" si="45"/>
        <v/>
      </c>
      <c r="V277" s="238" t="str">
        <f t="shared" si="46"/>
        <v/>
      </c>
      <c r="W277" s="238">
        <f t="shared" si="47"/>
        <v>0</v>
      </c>
      <c r="X277" s="238">
        <f>SUMIFS($W$5:$W277,$V$5:$V277,"Plusieurs occurences",$H$5:$H277,H277)</f>
        <v>0</v>
      </c>
      <c r="Y277" t="str">
        <f t="shared" si="48"/>
        <v/>
      </c>
      <c r="Z277" t="str">
        <f t="shared" si="49"/>
        <v/>
      </c>
      <c r="AA277" t="str">
        <f t="shared" si="50"/>
        <v/>
      </c>
      <c r="AC277" t="str">
        <f t="shared" si="51"/>
        <v/>
      </c>
    </row>
    <row r="278" spans="16:29" x14ac:dyDescent="0.25">
      <c r="P278" s="1" t="str">
        <f>IF($C278&lt;&gt;"",IF(COUNTIF($C:C,$C278)&gt;1,"Plusieurs commentaires",""),"")</f>
        <v/>
      </c>
      <c r="Q278" s="1">
        <f t="shared" si="42"/>
        <v>0</v>
      </c>
      <c r="R278" s="1">
        <f>SUMIFS($Q$5:$Q278,$P$5:$P278,"Plusieurs commentaires",$C$5:$C278,C278)</f>
        <v>0</v>
      </c>
      <c r="S278" t="str">
        <f t="shared" si="43"/>
        <v/>
      </c>
      <c r="T278" t="str">
        <f t="shared" si="44"/>
        <v/>
      </c>
      <c r="U278" t="str">
        <f t="shared" si="45"/>
        <v/>
      </c>
      <c r="V278" s="238" t="str">
        <f t="shared" si="46"/>
        <v/>
      </c>
      <c r="W278" s="238">
        <f t="shared" si="47"/>
        <v>0</v>
      </c>
      <c r="X278" s="238">
        <f>SUMIFS($W$5:$W278,$V$5:$V278,"Plusieurs occurences",$H$5:$H278,H278)</f>
        <v>0</v>
      </c>
      <c r="Y278" t="str">
        <f t="shared" si="48"/>
        <v/>
      </c>
      <c r="Z278" t="str">
        <f t="shared" si="49"/>
        <v/>
      </c>
      <c r="AA278" t="str">
        <f t="shared" si="50"/>
        <v/>
      </c>
      <c r="AC278" t="str">
        <f t="shared" si="51"/>
        <v/>
      </c>
    </row>
    <row r="279" spans="16:29" x14ac:dyDescent="0.25">
      <c r="P279" s="1" t="str">
        <f>IF($C279&lt;&gt;"",IF(COUNTIF($C:C,$C279)&gt;1,"Plusieurs commentaires",""),"")</f>
        <v/>
      </c>
      <c r="Q279" s="1">
        <f t="shared" si="42"/>
        <v>0</v>
      </c>
      <c r="R279" s="1">
        <f>SUMIFS($Q$5:$Q279,$P$5:$P279,"Plusieurs commentaires",$C$5:$C279,C279)</f>
        <v>0</v>
      </c>
      <c r="S279" t="str">
        <f t="shared" si="43"/>
        <v/>
      </c>
      <c r="T279" t="str">
        <f t="shared" si="44"/>
        <v/>
      </c>
      <c r="U279" t="str">
        <f t="shared" si="45"/>
        <v/>
      </c>
      <c r="V279" s="238" t="str">
        <f t="shared" si="46"/>
        <v/>
      </c>
      <c r="W279" s="238">
        <f t="shared" si="47"/>
        <v>0</v>
      </c>
      <c r="X279" s="238">
        <f>SUMIFS($W$5:$W279,$V$5:$V279,"Plusieurs occurences",$H$5:$H279,H279)</f>
        <v>0</v>
      </c>
      <c r="Y279" t="str">
        <f t="shared" si="48"/>
        <v/>
      </c>
      <c r="Z279" t="str">
        <f t="shared" si="49"/>
        <v/>
      </c>
      <c r="AA279" t="str">
        <f t="shared" si="50"/>
        <v/>
      </c>
      <c r="AC279" t="str">
        <f t="shared" si="51"/>
        <v/>
      </c>
    </row>
    <row r="280" spans="16:29" x14ac:dyDescent="0.25">
      <c r="P280" s="1" t="str">
        <f>IF($C280&lt;&gt;"",IF(COUNTIF($C:C,$C280)&gt;1,"Plusieurs commentaires",""),"")</f>
        <v/>
      </c>
      <c r="Q280" s="1">
        <f t="shared" si="42"/>
        <v>0</v>
      </c>
      <c r="R280" s="1">
        <f>SUMIFS($Q$5:$Q280,$P$5:$P280,"Plusieurs commentaires",$C$5:$C280,C280)</f>
        <v>0</v>
      </c>
      <c r="S280" t="str">
        <f t="shared" si="43"/>
        <v/>
      </c>
      <c r="T280" t="str">
        <f t="shared" si="44"/>
        <v/>
      </c>
      <c r="U280" t="str">
        <f t="shared" si="45"/>
        <v/>
      </c>
      <c r="V280" s="238" t="str">
        <f t="shared" si="46"/>
        <v/>
      </c>
      <c r="W280" s="238">
        <f t="shared" si="47"/>
        <v>0</v>
      </c>
      <c r="X280" s="238">
        <f>SUMIFS($W$5:$W280,$V$5:$V280,"Plusieurs occurences",$H$5:$H280,H280)</f>
        <v>0</v>
      </c>
      <c r="Y280" t="str">
        <f t="shared" si="48"/>
        <v/>
      </c>
      <c r="Z280" t="str">
        <f t="shared" si="49"/>
        <v/>
      </c>
      <c r="AA280" t="str">
        <f t="shared" si="50"/>
        <v/>
      </c>
      <c r="AC280" t="str">
        <f t="shared" si="51"/>
        <v/>
      </c>
    </row>
    <row r="281" spans="16:29" x14ac:dyDescent="0.25">
      <c r="P281" s="1" t="str">
        <f>IF($C281&lt;&gt;"",IF(COUNTIF($C:C,$C281)&gt;1,"Plusieurs commentaires",""),"")</f>
        <v/>
      </c>
      <c r="Q281" s="1">
        <f t="shared" si="42"/>
        <v>0</v>
      </c>
      <c r="R281" s="1">
        <f>SUMIFS($Q$5:$Q281,$P$5:$P281,"Plusieurs commentaires",$C$5:$C281,C281)</f>
        <v>0</v>
      </c>
      <c r="S281" t="str">
        <f t="shared" si="43"/>
        <v/>
      </c>
      <c r="T281" t="str">
        <f t="shared" si="44"/>
        <v/>
      </c>
      <c r="U281" t="str">
        <f t="shared" si="45"/>
        <v/>
      </c>
      <c r="V281" s="238" t="str">
        <f t="shared" si="46"/>
        <v/>
      </c>
      <c r="W281" s="238">
        <f t="shared" si="47"/>
        <v>0</v>
      </c>
      <c r="X281" s="238">
        <f>SUMIFS($W$5:$W281,$V$5:$V281,"Plusieurs occurences",$H$5:$H281,H281)</f>
        <v>0</v>
      </c>
      <c r="Y281" t="str">
        <f t="shared" si="48"/>
        <v/>
      </c>
      <c r="Z281" t="str">
        <f t="shared" si="49"/>
        <v/>
      </c>
      <c r="AA281" t="str">
        <f t="shared" si="50"/>
        <v/>
      </c>
      <c r="AC281" t="str">
        <f t="shared" si="51"/>
        <v/>
      </c>
    </row>
    <row r="282" spans="16:29" x14ac:dyDescent="0.25">
      <c r="P282" s="1" t="str">
        <f>IF($C282&lt;&gt;"",IF(COUNTIF($C:C,$C282)&gt;1,"Plusieurs commentaires",""),"")</f>
        <v/>
      </c>
      <c r="Q282" s="1">
        <f t="shared" si="42"/>
        <v>0</v>
      </c>
      <c r="R282" s="1">
        <f>SUMIFS($Q$5:$Q282,$P$5:$P282,"Plusieurs commentaires",$C$5:$C282,C282)</f>
        <v>0</v>
      </c>
      <c r="S282" t="str">
        <f t="shared" si="43"/>
        <v/>
      </c>
      <c r="T282" t="str">
        <f t="shared" si="44"/>
        <v/>
      </c>
      <c r="U282" t="str">
        <f t="shared" si="45"/>
        <v/>
      </c>
      <c r="V282" s="238" t="str">
        <f t="shared" si="46"/>
        <v/>
      </c>
      <c r="W282" s="238">
        <f t="shared" si="47"/>
        <v>0</v>
      </c>
      <c r="X282" s="238">
        <f>SUMIFS($W$5:$W282,$V$5:$V282,"Plusieurs occurences",$H$5:$H282,H282)</f>
        <v>0</v>
      </c>
      <c r="Y282" t="str">
        <f t="shared" si="48"/>
        <v/>
      </c>
      <c r="Z282" t="str">
        <f t="shared" si="49"/>
        <v/>
      </c>
      <c r="AA282" t="str">
        <f t="shared" si="50"/>
        <v/>
      </c>
      <c r="AC282" t="str">
        <f t="shared" si="51"/>
        <v/>
      </c>
    </row>
    <row r="283" spans="16:29" x14ac:dyDescent="0.25">
      <c r="P283" s="1" t="str">
        <f>IF($C283&lt;&gt;"",IF(COUNTIF($C:C,$C283)&gt;1,"Plusieurs commentaires",""),"")</f>
        <v/>
      </c>
      <c r="Q283" s="1">
        <f t="shared" si="42"/>
        <v>0</v>
      </c>
      <c r="R283" s="1">
        <f>SUMIFS($Q$5:$Q283,$P$5:$P283,"Plusieurs commentaires",$C$5:$C283,C283)</f>
        <v>0</v>
      </c>
      <c r="S283" t="str">
        <f t="shared" si="43"/>
        <v/>
      </c>
      <c r="T283" t="str">
        <f t="shared" si="44"/>
        <v/>
      </c>
      <c r="U283" t="str">
        <f t="shared" si="45"/>
        <v/>
      </c>
      <c r="V283" s="238" t="str">
        <f t="shared" si="46"/>
        <v/>
      </c>
      <c r="W283" s="238">
        <f t="shared" si="47"/>
        <v>0</v>
      </c>
      <c r="X283" s="238">
        <f>SUMIFS($W$5:$W283,$V$5:$V283,"Plusieurs occurences",$H$5:$H283,H283)</f>
        <v>0</v>
      </c>
      <c r="Y283" t="str">
        <f t="shared" si="48"/>
        <v/>
      </c>
      <c r="Z283" t="str">
        <f t="shared" si="49"/>
        <v/>
      </c>
      <c r="AA283" t="str">
        <f t="shared" si="50"/>
        <v/>
      </c>
      <c r="AC283" t="str">
        <f t="shared" si="51"/>
        <v/>
      </c>
    </row>
    <row r="284" spans="16:29" x14ac:dyDescent="0.25">
      <c r="P284" s="1" t="str">
        <f>IF($C284&lt;&gt;"",IF(COUNTIF($C:C,$C284)&gt;1,"Plusieurs commentaires",""),"")</f>
        <v/>
      </c>
      <c r="Q284" s="1">
        <f t="shared" si="42"/>
        <v>0</v>
      </c>
      <c r="R284" s="1">
        <f>SUMIFS($Q$5:$Q284,$P$5:$P284,"Plusieurs commentaires",$C$5:$C284,C284)</f>
        <v>0</v>
      </c>
      <c r="S284" t="str">
        <f t="shared" si="43"/>
        <v/>
      </c>
      <c r="T284" t="str">
        <f t="shared" si="44"/>
        <v/>
      </c>
      <c r="U284" t="str">
        <f t="shared" si="45"/>
        <v/>
      </c>
      <c r="V284" s="238" t="str">
        <f t="shared" si="46"/>
        <v/>
      </c>
      <c r="W284" s="238">
        <f t="shared" si="47"/>
        <v>0</v>
      </c>
      <c r="X284" s="238">
        <f>SUMIFS($W$5:$W284,$V$5:$V284,"Plusieurs occurences",$H$5:$H284,H284)</f>
        <v>0</v>
      </c>
      <c r="Y284" t="str">
        <f t="shared" si="48"/>
        <v/>
      </c>
      <c r="Z284" t="str">
        <f t="shared" si="49"/>
        <v/>
      </c>
      <c r="AA284" t="str">
        <f t="shared" si="50"/>
        <v/>
      </c>
      <c r="AC284" t="str">
        <f t="shared" si="51"/>
        <v/>
      </c>
    </row>
    <row r="285" spans="16:29" x14ac:dyDescent="0.25">
      <c r="P285" s="1" t="str">
        <f>IF($C285&lt;&gt;"",IF(COUNTIF($C:C,$C285)&gt;1,"Plusieurs commentaires",""),"")</f>
        <v/>
      </c>
      <c r="Q285" s="1">
        <f t="shared" si="42"/>
        <v>0</v>
      </c>
      <c r="R285" s="1">
        <f>SUMIFS($Q$5:$Q285,$P$5:$P285,"Plusieurs commentaires",$C$5:$C285,C285)</f>
        <v>0</v>
      </c>
      <c r="S285" t="str">
        <f t="shared" si="43"/>
        <v/>
      </c>
      <c r="T285" t="str">
        <f t="shared" si="44"/>
        <v/>
      </c>
      <c r="U285" t="str">
        <f t="shared" si="45"/>
        <v/>
      </c>
      <c r="V285" s="238" t="str">
        <f t="shared" si="46"/>
        <v/>
      </c>
      <c r="W285" s="238">
        <f t="shared" si="47"/>
        <v>0</v>
      </c>
      <c r="X285" s="238">
        <f>SUMIFS($W$5:$W285,$V$5:$V285,"Plusieurs occurences",$H$5:$H285,H285)</f>
        <v>0</v>
      </c>
      <c r="Y285" t="str">
        <f t="shared" si="48"/>
        <v/>
      </c>
      <c r="Z285" t="str">
        <f t="shared" si="49"/>
        <v/>
      </c>
      <c r="AA285" t="str">
        <f t="shared" si="50"/>
        <v/>
      </c>
      <c r="AC285" t="str">
        <f t="shared" si="51"/>
        <v/>
      </c>
    </row>
    <row r="286" spans="16:29" x14ac:dyDescent="0.25">
      <c r="P286" s="1" t="str">
        <f>IF($C286&lt;&gt;"",IF(COUNTIF($C:C,$C286)&gt;1,"Plusieurs commentaires",""),"")</f>
        <v/>
      </c>
      <c r="Q286" s="1">
        <f t="shared" si="42"/>
        <v>0</v>
      </c>
      <c r="R286" s="1">
        <f>SUMIFS($Q$5:$Q286,$P$5:$P286,"Plusieurs commentaires",$C$5:$C286,C286)</f>
        <v>0</v>
      </c>
      <c r="S286" t="str">
        <f t="shared" si="43"/>
        <v/>
      </c>
      <c r="T286" t="str">
        <f t="shared" si="44"/>
        <v/>
      </c>
      <c r="U286" t="str">
        <f t="shared" si="45"/>
        <v/>
      </c>
      <c r="V286" s="238" t="str">
        <f t="shared" si="46"/>
        <v/>
      </c>
      <c r="W286" s="238">
        <f t="shared" si="47"/>
        <v>0</v>
      </c>
      <c r="X286" s="238">
        <f>SUMIFS($W$5:$W286,$V$5:$V286,"Plusieurs occurences",$H$5:$H286,H286)</f>
        <v>0</v>
      </c>
      <c r="Y286" t="str">
        <f t="shared" si="48"/>
        <v/>
      </c>
      <c r="Z286" t="str">
        <f t="shared" si="49"/>
        <v/>
      </c>
      <c r="AA286" t="str">
        <f t="shared" si="50"/>
        <v/>
      </c>
      <c r="AC286" t="str">
        <f t="shared" si="51"/>
        <v/>
      </c>
    </row>
    <row r="287" spans="16:29" x14ac:dyDescent="0.25">
      <c r="P287" s="1" t="str">
        <f>IF($C287&lt;&gt;"",IF(COUNTIF($C:C,$C287)&gt;1,"Plusieurs commentaires",""),"")</f>
        <v/>
      </c>
      <c r="Q287" s="1">
        <f t="shared" si="42"/>
        <v>0</v>
      </c>
      <c r="R287" s="1">
        <f>SUMIFS($Q$5:$Q287,$P$5:$P287,"Plusieurs commentaires",$C$5:$C287,C287)</f>
        <v>0</v>
      </c>
      <c r="S287" t="str">
        <f t="shared" si="43"/>
        <v/>
      </c>
      <c r="T287" t="str">
        <f t="shared" si="44"/>
        <v/>
      </c>
      <c r="U287" t="str">
        <f t="shared" si="45"/>
        <v/>
      </c>
      <c r="V287" s="238" t="str">
        <f t="shared" si="46"/>
        <v/>
      </c>
      <c r="W287" s="238">
        <f t="shared" si="47"/>
        <v>0</v>
      </c>
      <c r="X287" s="238">
        <f>SUMIFS($W$5:$W287,$V$5:$V287,"Plusieurs occurences",$H$5:$H287,H287)</f>
        <v>0</v>
      </c>
      <c r="Y287" t="str">
        <f t="shared" si="48"/>
        <v/>
      </c>
      <c r="Z287" t="str">
        <f t="shared" si="49"/>
        <v/>
      </c>
      <c r="AA287" t="str">
        <f t="shared" si="50"/>
        <v/>
      </c>
      <c r="AC287" t="str">
        <f t="shared" si="51"/>
        <v/>
      </c>
    </row>
    <row r="288" spans="16:29" x14ac:dyDescent="0.25">
      <c r="P288" s="1" t="str">
        <f>IF($C288&lt;&gt;"",IF(COUNTIF($C:C,$C288)&gt;1,"Plusieurs commentaires",""),"")</f>
        <v/>
      </c>
      <c r="Q288" s="1">
        <f t="shared" si="42"/>
        <v>0</v>
      </c>
      <c r="R288" s="1">
        <f>SUMIFS($Q$5:$Q288,$P$5:$P288,"Plusieurs commentaires",$C$5:$C288,C288)</f>
        <v>0</v>
      </c>
      <c r="S288" t="str">
        <f t="shared" si="43"/>
        <v/>
      </c>
      <c r="T288" t="str">
        <f t="shared" si="44"/>
        <v/>
      </c>
      <c r="U288" t="str">
        <f t="shared" si="45"/>
        <v/>
      </c>
      <c r="V288" s="238" t="str">
        <f t="shared" si="46"/>
        <v/>
      </c>
      <c r="W288" s="238">
        <f t="shared" si="47"/>
        <v>0</v>
      </c>
      <c r="X288" s="238">
        <f>SUMIFS($W$5:$W288,$V$5:$V288,"Plusieurs occurences",$H$5:$H288,H288)</f>
        <v>0</v>
      </c>
      <c r="Y288" t="str">
        <f t="shared" si="48"/>
        <v/>
      </c>
      <c r="Z288" t="str">
        <f t="shared" si="49"/>
        <v/>
      </c>
      <c r="AA288" t="str">
        <f t="shared" si="50"/>
        <v/>
      </c>
      <c r="AC288" t="str">
        <f t="shared" si="51"/>
        <v/>
      </c>
    </row>
    <row r="289" spans="16:29" x14ac:dyDescent="0.25">
      <c r="P289" s="1" t="str">
        <f>IF($C289&lt;&gt;"",IF(COUNTIF($C:C,$C289)&gt;1,"Plusieurs commentaires",""),"")</f>
        <v/>
      </c>
      <c r="Q289" s="1">
        <f t="shared" si="42"/>
        <v>0</v>
      </c>
      <c r="R289" s="1">
        <f>SUMIFS($Q$5:$Q289,$P$5:$P289,"Plusieurs commentaires",$C$5:$C289,C289)</f>
        <v>0</v>
      </c>
      <c r="S289" t="str">
        <f t="shared" si="43"/>
        <v/>
      </c>
      <c r="T289" t="str">
        <f t="shared" si="44"/>
        <v/>
      </c>
      <c r="U289" t="str">
        <f t="shared" si="45"/>
        <v/>
      </c>
      <c r="V289" s="238" t="str">
        <f t="shared" si="46"/>
        <v/>
      </c>
      <c r="W289" s="238">
        <f t="shared" si="47"/>
        <v>0</v>
      </c>
      <c r="X289" s="238">
        <f>SUMIFS($W$5:$W289,$V$5:$V289,"Plusieurs occurences",$H$5:$H289,H289)</f>
        <v>0</v>
      </c>
      <c r="Y289" t="str">
        <f t="shared" si="48"/>
        <v/>
      </c>
      <c r="Z289" t="str">
        <f t="shared" si="49"/>
        <v/>
      </c>
      <c r="AA289" t="str">
        <f t="shared" si="50"/>
        <v/>
      </c>
      <c r="AC289" t="str">
        <f t="shared" si="51"/>
        <v/>
      </c>
    </row>
    <row r="290" spans="16:29" x14ac:dyDescent="0.25">
      <c r="P290" s="1" t="str">
        <f>IF($C290&lt;&gt;"",IF(COUNTIF($C:C,$C290)&gt;1,"Plusieurs commentaires",""),"")</f>
        <v/>
      </c>
      <c r="Q290" s="1">
        <f t="shared" si="42"/>
        <v>0</v>
      </c>
      <c r="R290" s="1">
        <f>SUMIFS($Q$5:$Q290,$P$5:$P290,"Plusieurs commentaires",$C$5:$C290,C290)</f>
        <v>0</v>
      </c>
      <c r="S290" t="str">
        <f t="shared" si="43"/>
        <v/>
      </c>
      <c r="T290" t="str">
        <f t="shared" si="44"/>
        <v/>
      </c>
      <c r="U290" t="str">
        <f t="shared" si="45"/>
        <v/>
      </c>
      <c r="V290" s="238" t="str">
        <f t="shared" si="46"/>
        <v/>
      </c>
      <c r="W290" s="238">
        <f t="shared" si="47"/>
        <v>0</v>
      </c>
      <c r="X290" s="238">
        <f>SUMIFS($W$5:$W290,$V$5:$V290,"Plusieurs occurences",$H$5:$H290,H290)</f>
        <v>0</v>
      </c>
      <c r="Y290" t="str">
        <f t="shared" si="48"/>
        <v/>
      </c>
      <c r="Z290" t="str">
        <f t="shared" si="49"/>
        <v/>
      </c>
      <c r="AA290" t="str">
        <f t="shared" si="50"/>
        <v/>
      </c>
      <c r="AC290" t="str">
        <f t="shared" si="51"/>
        <v/>
      </c>
    </row>
    <row r="291" spans="16:29" x14ac:dyDescent="0.25">
      <c r="P291" s="1" t="str">
        <f>IF($C291&lt;&gt;"",IF(COUNTIF($C:C,$C291)&gt;1,"Plusieurs commentaires",""),"")</f>
        <v/>
      </c>
      <c r="Q291" s="1">
        <f t="shared" si="42"/>
        <v>0</v>
      </c>
      <c r="R291" s="1">
        <f>SUMIFS($Q$5:$Q291,$P$5:$P291,"Plusieurs commentaires",$C$5:$C291,C291)</f>
        <v>0</v>
      </c>
      <c r="S291" t="str">
        <f t="shared" si="43"/>
        <v/>
      </c>
      <c r="T291" t="str">
        <f t="shared" si="44"/>
        <v/>
      </c>
      <c r="U291" t="str">
        <f t="shared" si="45"/>
        <v/>
      </c>
      <c r="V291" s="238" t="str">
        <f t="shared" si="46"/>
        <v/>
      </c>
      <c r="W291" s="238">
        <f t="shared" si="47"/>
        <v>0</v>
      </c>
      <c r="X291" s="238">
        <f>SUMIFS($W$5:$W291,$V$5:$V291,"Plusieurs occurences",$H$5:$H291,H291)</f>
        <v>0</v>
      </c>
      <c r="Y291" t="str">
        <f t="shared" si="48"/>
        <v/>
      </c>
      <c r="Z291" t="str">
        <f t="shared" si="49"/>
        <v/>
      </c>
      <c r="AA291" t="str">
        <f t="shared" si="50"/>
        <v/>
      </c>
      <c r="AC291" t="str">
        <f t="shared" si="51"/>
        <v/>
      </c>
    </row>
    <row r="292" spans="16:29" x14ac:dyDescent="0.25">
      <c r="P292" s="1" t="str">
        <f>IF($C292&lt;&gt;"",IF(COUNTIF($C:C,$C292)&gt;1,"Plusieurs commentaires",""),"")</f>
        <v/>
      </c>
      <c r="Q292" s="1">
        <f t="shared" si="42"/>
        <v>0</v>
      </c>
      <c r="R292" s="1">
        <f>SUMIFS($Q$5:$Q292,$P$5:$P292,"Plusieurs commentaires",$C$5:$C292,C292)</f>
        <v>0</v>
      </c>
      <c r="S292" t="str">
        <f t="shared" si="43"/>
        <v/>
      </c>
      <c r="T292" t="str">
        <f t="shared" si="44"/>
        <v/>
      </c>
      <c r="U292" t="str">
        <f t="shared" si="45"/>
        <v/>
      </c>
      <c r="V292" s="238" t="str">
        <f t="shared" si="46"/>
        <v/>
      </c>
      <c r="W292" s="238">
        <f t="shared" si="47"/>
        <v>0</v>
      </c>
      <c r="X292" s="238">
        <f>SUMIFS($W$5:$W292,$V$5:$V292,"Plusieurs occurences",$H$5:$H292,H292)</f>
        <v>0</v>
      </c>
      <c r="Y292" t="str">
        <f t="shared" si="48"/>
        <v/>
      </c>
      <c r="Z292" t="str">
        <f t="shared" si="49"/>
        <v/>
      </c>
      <c r="AA292" t="str">
        <f t="shared" si="50"/>
        <v/>
      </c>
      <c r="AC292" t="str">
        <f t="shared" si="51"/>
        <v/>
      </c>
    </row>
    <row r="293" spans="16:29" x14ac:dyDescent="0.25">
      <c r="P293" s="1" t="str">
        <f>IF($C293&lt;&gt;"",IF(COUNTIF($C:C,$C293)&gt;1,"Plusieurs commentaires",""),"")</f>
        <v/>
      </c>
      <c r="Q293" s="1">
        <f t="shared" si="42"/>
        <v>0</v>
      </c>
      <c r="R293" s="1">
        <f>SUMIFS($Q$5:$Q293,$P$5:$P293,"Plusieurs commentaires",$C$5:$C293,C293)</f>
        <v>0</v>
      </c>
      <c r="S293" t="str">
        <f t="shared" si="43"/>
        <v/>
      </c>
      <c r="T293" t="str">
        <f t="shared" si="44"/>
        <v/>
      </c>
      <c r="U293" t="str">
        <f t="shared" si="45"/>
        <v/>
      </c>
      <c r="V293" s="238" t="str">
        <f t="shared" si="46"/>
        <v/>
      </c>
      <c r="W293" s="238">
        <f t="shared" si="47"/>
        <v>0</v>
      </c>
      <c r="X293" s="238">
        <f>SUMIFS($W$5:$W293,$V$5:$V293,"Plusieurs occurences",$H$5:$H293,H293)</f>
        <v>0</v>
      </c>
      <c r="Y293" t="str">
        <f t="shared" si="48"/>
        <v/>
      </c>
      <c r="Z293" t="str">
        <f t="shared" si="49"/>
        <v/>
      </c>
      <c r="AA293" t="str">
        <f t="shared" si="50"/>
        <v/>
      </c>
      <c r="AC293" t="str">
        <f t="shared" si="51"/>
        <v/>
      </c>
    </row>
    <row r="294" spans="16:29" x14ac:dyDescent="0.25">
      <c r="P294" s="1" t="str">
        <f>IF($C294&lt;&gt;"",IF(COUNTIF($C:C,$C294)&gt;1,"Plusieurs commentaires",""),"")</f>
        <v/>
      </c>
      <c r="Q294" s="1">
        <f t="shared" si="42"/>
        <v>0</v>
      </c>
      <c r="R294" s="1">
        <f>SUMIFS($Q$5:$Q294,$P$5:$P294,"Plusieurs commentaires",$C$5:$C294,C294)</f>
        <v>0</v>
      </c>
      <c r="S294" t="str">
        <f t="shared" si="43"/>
        <v/>
      </c>
      <c r="T294" t="str">
        <f t="shared" si="44"/>
        <v/>
      </c>
      <c r="U294" t="str">
        <f t="shared" si="45"/>
        <v/>
      </c>
      <c r="V294" s="238" t="str">
        <f t="shared" si="46"/>
        <v/>
      </c>
      <c r="W294" s="238">
        <f t="shared" si="47"/>
        <v>0</v>
      </c>
      <c r="X294" s="238">
        <f>SUMIFS($W$5:$W294,$V$5:$V294,"Plusieurs occurences",$H$5:$H294,H294)</f>
        <v>0</v>
      </c>
      <c r="Y294" t="str">
        <f t="shared" si="48"/>
        <v/>
      </c>
      <c r="Z294" t="str">
        <f t="shared" si="49"/>
        <v/>
      </c>
      <c r="AA294" t="str">
        <f t="shared" si="50"/>
        <v/>
      </c>
      <c r="AC294" t="str">
        <f t="shared" si="51"/>
        <v/>
      </c>
    </row>
    <row r="295" spans="16:29" x14ac:dyDescent="0.25">
      <c r="P295" s="1" t="str">
        <f>IF($C295&lt;&gt;"",IF(COUNTIF($C:C,$C295)&gt;1,"Plusieurs commentaires",""),"")</f>
        <v/>
      </c>
      <c r="Q295" s="1">
        <f t="shared" si="42"/>
        <v>0</v>
      </c>
      <c r="R295" s="1">
        <f>SUMIFS($Q$5:$Q295,$P$5:$P295,"Plusieurs commentaires",$C$5:$C295,C295)</f>
        <v>0</v>
      </c>
      <c r="S295" t="str">
        <f t="shared" si="43"/>
        <v/>
      </c>
      <c r="T295" t="str">
        <f t="shared" si="44"/>
        <v/>
      </c>
      <c r="U295" t="str">
        <f t="shared" si="45"/>
        <v/>
      </c>
      <c r="V295" s="238" t="str">
        <f t="shared" si="46"/>
        <v/>
      </c>
      <c r="W295" s="238">
        <f t="shared" si="47"/>
        <v>0</v>
      </c>
      <c r="X295" s="238">
        <f>SUMIFS($W$5:$W295,$V$5:$V295,"Plusieurs occurences",$H$5:$H295,H295)</f>
        <v>0</v>
      </c>
      <c r="Y295" t="str">
        <f t="shared" si="48"/>
        <v/>
      </c>
      <c r="Z295" t="str">
        <f t="shared" si="49"/>
        <v/>
      </c>
      <c r="AA295" t="str">
        <f t="shared" si="50"/>
        <v/>
      </c>
      <c r="AC295" t="str">
        <f t="shared" si="51"/>
        <v/>
      </c>
    </row>
    <row r="296" spans="16:29" x14ac:dyDescent="0.25">
      <c r="P296" s="1" t="str">
        <f>IF($C296&lt;&gt;"",IF(COUNTIF($C:C,$C296)&gt;1,"Plusieurs commentaires",""),"")</f>
        <v/>
      </c>
      <c r="Q296" s="1">
        <f t="shared" si="42"/>
        <v>0</v>
      </c>
      <c r="R296" s="1">
        <f>SUMIFS($Q$5:$Q296,$P$5:$P296,"Plusieurs commentaires",$C$5:$C296,C296)</f>
        <v>0</v>
      </c>
      <c r="S296" t="str">
        <f t="shared" si="43"/>
        <v/>
      </c>
      <c r="T296" t="str">
        <f t="shared" si="44"/>
        <v/>
      </c>
      <c r="U296" t="str">
        <f t="shared" si="45"/>
        <v/>
      </c>
      <c r="V296" s="238" t="str">
        <f t="shared" si="46"/>
        <v/>
      </c>
      <c r="W296" s="238">
        <f t="shared" si="47"/>
        <v>0</v>
      </c>
      <c r="X296" s="238">
        <f>SUMIFS($W$5:$W296,$V$5:$V296,"Plusieurs occurences",$H$5:$H296,H296)</f>
        <v>0</v>
      </c>
      <c r="Y296" t="str">
        <f t="shared" si="48"/>
        <v/>
      </c>
      <c r="Z296" t="str">
        <f t="shared" si="49"/>
        <v/>
      </c>
      <c r="AA296" t="str">
        <f t="shared" si="50"/>
        <v/>
      </c>
      <c r="AC296" t="str">
        <f t="shared" si="51"/>
        <v/>
      </c>
    </row>
    <row r="297" spans="16:29" x14ac:dyDescent="0.25">
      <c r="P297" s="1" t="str">
        <f>IF($C297&lt;&gt;"",IF(COUNTIF($C:C,$C297)&gt;1,"Plusieurs commentaires",""),"")</f>
        <v/>
      </c>
      <c r="Q297" s="1">
        <f t="shared" si="42"/>
        <v>0</v>
      </c>
      <c r="R297" s="1">
        <f>SUMIFS($Q$5:$Q297,$P$5:$P297,"Plusieurs commentaires",$C$5:$C297,C297)</f>
        <v>0</v>
      </c>
      <c r="S297" t="str">
        <f t="shared" si="43"/>
        <v/>
      </c>
      <c r="T297" t="str">
        <f t="shared" si="44"/>
        <v/>
      </c>
      <c r="U297" t="str">
        <f t="shared" si="45"/>
        <v/>
      </c>
      <c r="V297" s="238" t="str">
        <f t="shared" si="46"/>
        <v/>
      </c>
      <c r="W297" s="238">
        <f t="shared" si="47"/>
        <v>0</v>
      </c>
      <c r="X297" s="238">
        <f>SUMIFS($W$5:$W297,$V$5:$V297,"Plusieurs occurences",$H$5:$H297,H297)</f>
        <v>0</v>
      </c>
      <c r="Y297" t="str">
        <f t="shared" si="48"/>
        <v/>
      </c>
      <c r="Z297" t="str">
        <f t="shared" si="49"/>
        <v/>
      </c>
      <c r="AA297" t="str">
        <f t="shared" si="50"/>
        <v/>
      </c>
      <c r="AC297" t="str">
        <f t="shared" si="51"/>
        <v/>
      </c>
    </row>
    <row r="298" spans="16:29" x14ac:dyDescent="0.25">
      <c r="P298" s="1" t="str">
        <f>IF($C298&lt;&gt;"",IF(COUNTIF($C:C,$C298)&gt;1,"Plusieurs commentaires",""),"")</f>
        <v/>
      </c>
      <c r="Q298" s="1">
        <f t="shared" si="42"/>
        <v>0</v>
      </c>
      <c r="R298" s="1">
        <f>SUMIFS($Q$5:$Q298,$P$5:$P298,"Plusieurs commentaires",$C$5:$C298,C298)</f>
        <v>0</v>
      </c>
      <c r="S298" t="str">
        <f t="shared" si="43"/>
        <v/>
      </c>
      <c r="T298" t="str">
        <f t="shared" si="44"/>
        <v/>
      </c>
      <c r="U298" t="str">
        <f t="shared" si="45"/>
        <v/>
      </c>
      <c r="V298" s="238" t="str">
        <f t="shared" si="46"/>
        <v/>
      </c>
      <c r="W298" s="238">
        <f t="shared" si="47"/>
        <v>0</v>
      </c>
      <c r="X298" s="238">
        <f>SUMIFS($W$5:$W298,$V$5:$V298,"Plusieurs occurences",$H$5:$H298,H298)</f>
        <v>0</v>
      </c>
      <c r="Y298" t="str">
        <f t="shared" si="48"/>
        <v/>
      </c>
      <c r="Z298" t="str">
        <f t="shared" si="49"/>
        <v/>
      </c>
      <c r="AA298" t="str">
        <f t="shared" si="50"/>
        <v/>
      </c>
      <c r="AC298" t="str">
        <f t="shared" si="51"/>
        <v/>
      </c>
    </row>
    <row r="299" spans="16:29" x14ac:dyDescent="0.25">
      <c r="P299" s="1" t="str">
        <f>IF($C299&lt;&gt;"",IF(COUNTIF($C:C,$C299)&gt;1,"Plusieurs commentaires",""),"")</f>
        <v/>
      </c>
      <c r="Q299" s="1">
        <f t="shared" si="42"/>
        <v>0</v>
      </c>
      <c r="R299" s="1">
        <f>SUMIFS($Q$5:$Q299,$P$5:$P299,"Plusieurs commentaires",$C$5:$C299,C299)</f>
        <v>0</v>
      </c>
      <c r="S299" t="str">
        <f t="shared" si="43"/>
        <v/>
      </c>
      <c r="T299" t="str">
        <f t="shared" si="44"/>
        <v/>
      </c>
      <c r="U299" t="str">
        <f t="shared" si="45"/>
        <v/>
      </c>
      <c r="V299" s="238" t="str">
        <f t="shared" si="46"/>
        <v/>
      </c>
      <c r="W299" s="238">
        <f t="shared" si="47"/>
        <v>0</v>
      </c>
      <c r="X299" s="238">
        <f>SUMIFS($W$5:$W299,$V$5:$V299,"Plusieurs occurences",$H$5:$H299,H299)</f>
        <v>0</v>
      </c>
      <c r="Y299" t="str">
        <f t="shared" si="48"/>
        <v/>
      </c>
      <c r="Z299" t="str">
        <f t="shared" si="49"/>
        <v/>
      </c>
      <c r="AA299" t="str">
        <f t="shared" si="50"/>
        <v/>
      </c>
      <c r="AC299" t="str">
        <f t="shared" si="51"/>
        <v/>
      </c>
    </row>
    <row r="300" spans="16:29" x14ac:dyDescent="0.25">
      <c r="P300" s="1" t="str">
        <f>IF($C300&lt;&gt;"",IF(COUNTIF($C:C,$C300)&gt;1,"Plusieurs commentaires",""),"")</f>
        <v/>
      </c>
      <c r="Q300" s="1">
        <f t="shared" si="42"/>
        <v>0</v>
      </c>
      <c r="R300" s="1">
        <f>SUMIFS($Q$5:$Q300,$P$5:$P300,"Plusieurs commentaires",$C$5:$C300,C300)</f>
        <v>0</v>
      </c>
      <c r="S300" t="str">
        <f t="shared" si="43"/>
        <v/>
      </c>
      <c r="T300" t="str">
        <f t="shared" si="44"/>
        <v/>
      </c>
      <c r="U300" t="str">
        <f t="shared" si="45"/>
        <v/>
      </c>
      <c r="V300" s="238" t="str">
        <f t="shared" si="46"/>
        <v/>
      </c>
      <c r="W300" s="238">
        <f t="shared" si="47"/>
        <v>0</v>
      </c>
      <c r="X300" s="238">
        <f>SUMIFS($W$5:$W300,$V$5:$V300,"Plusieurs occurences",$H$5:$H300,H300)</f>
        <v>0</v>
      </c>
      <c r="Y300" t="str">
        <f t="shared" si="48"/>
        <v/>
      </c>
      <c r="Z300" t="str">
        <f t="shared" si="49"/>
        <v/>
      </c>
      <c r="AA300" t="str">
        <f t="shared" si="50"/>
        <v/>
      </c>
      <c r="AC300" t="str">
        <f t="shared" si="51"/>
        <v/>
      </c>
    </row>
    <row r="301" spans="16:29" x14ac:dyDescent="0.25">
      <c r="P301" s="1" t="str">
        <f>IF($C301&lt;&gt;"",IF(COUNTIF($C:C,$C301)&gt;1,"Plusieurs commentaires",""),"")</f>
        <v/>
      </c>
      <c r="Q301" s="1">
        <f t="shared" si="42"/>
        <v>0</v>
      </c>
      <c r="R301" s="1">
        <f>SUMIFS($Q$5:$Q301,$P$5:$P301,"Plusieurs commentaires",$C$5:$C301,C301)</f>
        <v>0</v>
      </c>
      <c r="S301" t="str">
        <f t="shared" si="43"/>
        <v/>
      </c>
      <c r="T301" t="str">
        <f t="shared" si="44"/>
        <v/>
      </c>
      <c r="U301" t="str">
        <f t="shared" si="45"/>
        <v/>
      </c>
      <c r="V301" s="238" t="str">
        <f t="shared" si="46"/>
        <v/>
      </c>
      <c r="W301" s="238">
        <f t="shared" si="47"/>
        <v>0</v>
      </c>
      <c r="X301" s="238">
        <f>SUMIFS($W$5:$W301,$V$5:$V301,"Plusieurs occurences",$H$5:$H301,H301)</f>
        <v>0</v>
      </c>
      <c r="Y301" t="str">
        <f t="shared" si="48"/>
        <v/>
      </c>
      <c r="Z301" t="str">
        <f t="shared" si="49"/>
        <v/>
      </c>
      <c r="AA301" t="str">
        <f t="shared" si="50"/>
        <v/>
      </c>
      <c r="AC301" t="str">
        <f t="shared" si="51"/>
        <v/>
      </c>
    </row>
    <row r="302" spans="16:29" x14ac:dyDescent="0.25">
      <c r="P302" s="1" t="str">
        <f>IF($C302&lt;&gt;"",IF(COUNTIF($C:C,$C302)&gt;1,"Plusieurs commentaires",""),"")</f>
        <v/>
      </c>
      <c r="Q302" s="1">
        <f t="shared" si="42"/>
        <v>0</v>
      </c>
      <c r="R302" s="1">
        <f>SUMIFS($Q$5:$Q302,$P$5:$P302,"Plusieurs commentaires",$C$5:$C302,C302)</f>
        <v>0</v>
      </c>
      <c r="S302" t="str">
        <f t="shared" si="43"/>
        <v/>
      </c>
      <c r="T302" t="str">
        <f t="shared" si="44"/>
        <v/>
      </c>
      <c r="U302" t="str">
        <f t="shared" si="45"/>
        <v/>
      </c>
      <c r="V302" s="238" t="str">
        <f t="shared" si="46"/>
        <v/>
      </c>
      <c r="W302" s="238">
        <f t="shared" si="47"/>
        <v>0</v>
      </c>
      <c r="X302" s="238">
        <f>SUMIFS($W$5:$W302,$V$5:$V302,"Plusieurs occurences",$H$5:$H302,H302)</f>
        <v>0</v>
      </c>
      <c r="Y302" t="str">
        <f t="shared" si="48"/>
        <v/>
      </c>
      <c r="Z302" t="str">
        <f t="shared" si="49"/>
        <v/>
      </c>
      <c r="AA302" t="str">
        <f t="shared" si="50"/>
        <v/>
      </c>
      <c r="AC302" t="str">
        <f t="shared" si="51"/>
        <v/>
      </c>
    </row>
    <row r="303" spans="16:29" x14ac:dyDescent="0.25">
      <c r="P303" s="1" t="str">
        <f>IF($C303&lt;&gt;"",IF(COUNTIF($C:C,$C303)&gt;1,"Plusieurs commentaires",""),"")</f>
        <v/>
      </c>
      <c r="Q303" s="1">
        <f t="shared" si="42"/>
        <v>0</v>
      </c>
      <c r="R303" s="1">
        <f>SUMIFS($Q$5:$Q303,$P$5:$P303,"Plusieurs commentaires",$C$5:$C303,C303)</f>
        <v>0</v>
      </c>
      <c r="S303" t="str">
        <f t="shared" si="43"/>
        <v/>
      </c>
      <c r="T303" t="str">
        <f t="shared" si="44"/>
        <v/>
      </c>
      <c r="U303" t="str">
        <f t="shared" si="45"/>
        <v/>
      </c>
      <c r="V303" s="238" t="str">
        <f t="shared" si="46"/>
        <v/>
      </c>
      <c r="W303" s="238">
        <f t="shared" si="47"/>
        <v>0</v>
      </c>
      <c r="X303" s="238">
        <f>SUMIFS($W$5:$W303,$V$5:$V303,"Plusieurs occurences",$H$5:$H303,H303)</f>
        <v>0</v>
      </c>
      <c r="Y303" t="str">
        <f t="shared" si="48"/>
        <v/>
      </c>
      <c r="Z303" t="str">
        <f t="shared" si="49"/>
        <v/>
      </c>
      <c r="AA303" t="str">
        <f t="shared" si="50"/>
        <v/>
      </c>
      <c r="AC303" t="str">
        <f t="shared" si="51"/>
        <v/>
      </c>
    </row>
    <row r="304" spans="16:29" x14ac:dyDescent="0.25">
      <c r="P304" s="1" t="str">
        <f>IF($C304&lt;&gt;"",IF(COUNTIF($C:C,$C304)&gt;1,"Plusieurs commentaires",""),"")</f>
        <v/>
      </c>
      <c r="Q304" s="1">
        <f t="shared" si="42"/>
        <v>0</v>
      </c>
      <c r="R304" s="1">
        <f>SUMIFS($Q$5:$Q304,$P$5:$P304,"Plusieurs commentaires",$C$5:$C304,C304)</f>
        <v>0</v>
      </c>
      <c r="S304" t="str">
        <f t="shared" si="43"/>
        <v/>
      </c>
      <c r="T304" t="str">
        <f t="shared" si="44"/>
        <v/>
      </c>
      <c r="U304" t="str">
        <f t="shared" si="45"/>
        <v/>
      </c>
      <c r="V304" s="238" t="str">
        <f t="shared" si="46"/>
        <v/>
      </c>
      <c r="W304" s="238">
        <f t="shared" si="47"/>
        <v>0</v>
      </c>
      <c r="X304" s="238">
        <f>SUMIFS($W$5:$W304,$V$5:$V304,"Plusieurs occurences",$H$5:$H304,H304)</f>
        <v>0</v>
      </c>
      <c r="Y304" t="str">
        <f t="shared" si="48"/>
        <v/>
      </c>
      <c r="Z304" t="str">
        <f t="shared" si="49"/>
        <v/>
      </c>
      <c r="AA304" t="str">
        <f t="shared" si="50"/>
        <v/>
      </c>
      <c r="AC304" t="str">
        <f t="shared" si="51"/>
        <v/>
      </c>
    </row>
    <row r="305" spans="16:29" x14ac:dyDescent="0.25">
      <c r="P305" s="1" t="str">
        <f>IF($C305&lt;&gt;"",IF(COUNTIF($C:C,$C305)&gt;1,"Plusieurs commentaires",""),"")</f>
        <v/>
      </c>
      <c r="Q305" s="1">
        <f t="shared" si="42"/>
        <v>0</v>
      </c>
      <c r="R305" s="1">
        <f>SUMIFS($Q$5:$Q305,$P$5:$P305,"Plusieurs commentaires",$C$5:$C305,C305)</f>
        <v>0</v>
      </c>
      <c r="S305" t="str">
        <f t="shared" si="43"/>
        <v/>
      </c>
      <c r="T305" t="str">
        <f t="shared" si="44"/>
        <v/>
      </c>
      <c r="U305" t="str">
        <f t="shared" si="45"/>
        <v/>
      </c>
      <c r="V305" s="238" t="str">
        <f t="shared" si="46"/>
        <v/>
      </c>
      <c r="W305" s="238">
        <f t="shared" si="47"/>
        <v>0</v>
      </c>
      <c r="X305" s="238">
        <f>SUMIFS($W$5:$W305,$V$5:$V305,"Plusieurs occurences",$H$5:$H305,H305)</f>
        <v>0</v>
      </c>
      <c r="Y305" t="str">
        <f t="shared" si="48"/>
        <v/>
      </c>
      <c r="Z305" t="str">
        <f t="shared" si="49"/>
        <v/>
      </c>
      <c r="AA305" t="str">
        <f t="shared" si="50"/>
        <v/>
      </c>
      <c r="AC305" t="str">
        <f t="shared" si="51"/>
        <v/>
      </c>
    </row>
    <row r="306" spans="16:29" x14ac:dyDescent="0.25">
      <c r="P306" s="1" t="str">
        <f>IF($C306&lt;&gt;"",IF(COUNTIF($C:C,$C306)&gt;1,"Plusieurs commentaires",""),"")</f>
        <v/>
      </c>
      <c r="Q306" s="1">
        <f t="shared" si="42"/>
        <v>0</v>
      </c>
      <c r="R306" s="1">
        <f>SUMIFS($Q$5:$Q306,$P$5:$P306,"Plusieurs commentaires",$C$5:$C306,C306)</f>
        <v>0</v>
      </c>
      <c r="S306" t="str">
        <f t="shared" si="43"/>
        <v/>
      </c>
      <c r="T306" t="str">
        <f t="shared" si="44"/>
        <v/>
      </c>
      <c r="U306" t="str">
        <f t="shared" si="45"/>
        <v/>
      </c>
      <c r="V306" s="238" t="str">
        <f t="shared" si="46"/>
        <v/>
      </c>
      <c r="W306" s="238">
        <f t="shared" si="47"/>
        <v>0</v>
      </c>
      <c r="X306" s="238">
        <f>SUMIFS($W$5:$W306,$V$5:$V306,"Plusieurs occurences",$H$5:$H306,H306)</f>
        <v>0</v>
      </c>
      <c r="Y306" t="str">
        <f t="shared" si="48"/>
        <v/>
      </c>
      <c r="Z306" t="str">
        <f t="shared" si="49"/>
        <v/>
      </c>
      <c r="AA306" t="str">
        <f t="shared" si="50"/>
        <v/>
      </c>
      <c r="AC306" t="str">
        <f t="shared" si="51"/>
        <v/>
      </c>
    </row>
    <row r="307" spans="16:29" x14ac:dyDescent="0.25">
      <c r="P307" s="1" t="str">
        <f>IF($C307&lt;&gt;"",IF(COUNTIF($C:C,$C307)&gt;1,"Plusieurs commentaires",""),"")</f>
        <v/>
      </c>
      <c r="Q307" s="1">
        <f t="shared" si="42"/>
        <v>0</v>
      </c>
      <c r="R307" s="1">
        <f>SUMIFS($Q$5:$Q307,$P$5:$P307,"Plusieurs commentaires",$C$5:$C307,C307)</f>
        <v>0</v>
      </c>
      <c r="S307" t="str">
        <f t="shared" si="43"/>
        <v/>
      </c>
      <c r="T307" t="str">
        <f t="shared" si="44"/>
        <v/>
      </c>
      <c r="U307" t="str">
        <f t="shared" si="45"/>
        <v/>
      </c>
      <c r="V307" s="238" t="str">
        <f t="shared" si="46"/>
        <v/>
      </c>
      <c r="W307" s="238">
        <f t="shared" si="47"/>
        <v>0</v>
      </c>
      <c r="X307" s="238">
        <f>SUMIFS($W$5:$W307,$V$5:$V307,"Plusieurs occurences",$H$5:$H307,H307)</f>
        <v>0</v>
      </c>
      <c r="Y307" t="str">
        <f t="shared" si="48"/>
        <v/>
      </c>
      <c r="Z307" t="str">
        <f t="shared" si="49"/>
        <v/>
      </c>
      <c r="AA307" t="str">
        <f t="shared" si="50"/>
        <v/>
      </c>
      <c r="AC307" t="str">
        <f t="shared" si="51"/>
        <v/>
      </c>
    </row>
    <row r="308" spans="16:29" x14ac:dyDescent="0.25">
      <c r="P308" s="1" t="str">
        <f>IF($C308&lt;&gt;"",IF(COUNTIF($C:C,$C308)&gt;1,"Plusieurs commentaires",""),"")</f>
        <v/>
      </c>
      <c r="Q308" s="1">
        <f t="shared" si="42"/>
        <v>0</v>
      </c>
      <c r="R308" s="1">
        <f>SUMIFS($Q$5:$Q308,$P$5:$P308,"Plusieurs commentaires",$C$5:$C308,C308)</f>
        <v>0</v>
      </c>
      <c r="S308" t="str">
        <f t="shared" si="43"/>
        <v/>
      </c>
      <c r="T308" t="str">
        <f t="shared" si="44"/>
        <v/>
      </c>
      <c r="U308" t="str">
        <f t="shared" si="45"/>
        <v/>
      </c>
      <c r="V308" s="238" t="str">
        <f t="shared" si="46"/>
        <v/>
      </c>
      <c r="W308" s="238">
        <f t="shared" si="47"/>
        <v>0</v>
      </c>
      <c r="X308" s="238">
        <f>SUMIFS($W$5:$W308,$V$5:$V308,"Plusieurs occurences",$H$5:$H308,H308)</f>
        <v>0</v>
      </c>
      <c r="Y308" t="str">
        <f t="shared" si="48"/>
        <v/>
      </c>
      <c r="Z308" t="str">
        <f t="shared" si="49"/>
        <v/>
      </c>
      <c r="AA308" t="str">
        <f t="shared" si="50"/>
        <v/>
      </c>
      <c r="AC308" t="str">
        <f t="shared" si="51"/>
        <v/>
      </c>
    </row>
    <row r="309" spans="16:29" x14ac:dyDescent="0.25">
      <c r="P309" s="1" t="str">
        <f>IF($C309&lt;&gt;"",IF(COUNTIF($C:C,$C309)&gt;1,"Plusieurs commentaires",""),"")</f>
        <v/>
      </c>
      <c r="Q309" s="1">
        <f t="shared" si="42"/>
        <v>0</v>
      </c>
      <c r="R309" s="1">
        <f>SUMIFS($Q$5:$Q309,$P$5:$P309,"Plusieurs commentaires",$C$5:$C309,C309)</f>
        <v>0</v>
      </c>
      <c r="S309" t="str">
        <f t="shared" si="43"/>
        <v/>
      </c>
      <c r="T309" t="str">
        <f t="shared" si="44"/>
        <v/>
      </c>
      <c r="U309" t="str">
        <f t="shared" si="45"/>
        <v/>
      </c>
      <c r="V309" s="238" t="str">
        <f t="shared" si="46"/>
        <v/>
      </c>
      <c r="W309" s="238">
        <f t="shared" si="47"/>
        <v>0</v>
      </c>
      <c r="X309" s="238">
        <f>SUMIFS($W$5:$W309,$V$5:$V309,"Plusieurs occurences",$H$5:$H309,H309)</f>
        <v>0</v>
      </c>
      <c r="Y309" t="str">
        <f t="shared" si="48"/>
        <v/>
      </c>
      <c r="Z309" t="str">
        <f t="shared" si="49"/>
        <v/>
      </c>
      <c r="AA309" t="str">
        <f t="shared" si="50"/>
        <v/>
      </c>
      <c r="AC309" t="str">
        <f t="shared" si="51"/>
        <v/>
      </c>
    </row>
    <row r="310" spans="16:29" x14ac:dyDescent="0.25">
      <c r="P310" s="1" t="str">
        <f>IF($C310&lt;&gt;"",IF(COUNTIF($C:C,$C310)&gt;1,"Plusieurs commentaires",""),"")</f>
        <v/>
      </c>
      <c r="Q310" s="1">
        <f t="shared" si="42"/>
        <v>0</v>
      </c>
      <c r="R310" s="1">
        <f>SUMIFS($Q$5:$Q310,$P$5:$P310,"Plusieurs commentaires",$C$5:$C310,C310)</f>
        <v>0</v>
      </c>
      <c r="S310" t="str">
        <f t="shared" si="43"/>
        <v/>
      </c>
      <c r="T310" t="str">
        <f t="shared" si="44"/>
        <v/>
      </c>
      <c r="U310" t="str">
        <f t="shared" si="45"/>
        <v/>
      </c>
      <c r="V310" s="238" t="str">
        <f t="shared" si="46"/>
        <v/>
      </c>
      <c r="W310" s="238">
        <f t="shared" si="47"/>
        <v>0</v>
      </c>
      <c r="X310" s="238">
        <f>SUMIFS($W$5:$W310,$V$5:$V310,"Plusieurs occurences",$H$5:$H310,H310)</f>
        <v>0</v>
      </c>
      <c r="Y310" t="str">
        <f t="shared" si="48"/>
        <v/>
      </c>
      <c r="Z310" t="str">
        <f t="shared" si="49"/>
        <v/>
      </c>
      <c r="AA310" t="str">
        <f t="shared" si="50"/>
        <v/>
      </c>
      <c r="AC310" t="str">
        <f t="shared" si="51"/>
        <v/>
      </c>
    </row>
    <row r="311" spans="16:29" x14ac:dyDescent="0.25">
      <c r="P311" s="1" t="str">
        <f>IF($C311&lt;&gt;"",IF(COUNTIF($C:C,$C311)&gt;1,"Plusieurs commentaires",""),"")</f>
        <v/>
      </c>
      <c r="Q311" s="1">
        <f t="shared" si="42"/>
        <v>0</v>
      </c>
      <c r="R311" s="1">
        <f>SUMIFS($Q$5:$Q311,$P$5:$P311,"Plusieurs commentaires",$C$5:$C311,C311)</f>
        <v>0</v>
      </c>
      <c r="S311" t="str">
        <f t="shared" si="43"/>
        <v/>
      </c>
      <c r="T311" t="str">
        <f t="shared" si="44"/>
        <v/>
      </c>
      <c r="U311" t="str">
        <f t="shared" si="45"/>
        <v/>
      </c>
      <c r="V311" s="238" t="str">
        <f t="shared" si="46"/>
        <v/>
      </c>
      <c r="W311" s="238">
        <f t="shared" si="47"/>
        <v>0</v>
      </c>
      <c r="X311" s="238">
        <f>SUMIFS($W$5:$W311,$V$5:$V311,"Plusieurs occurences",$H$5:$H311,H311)</f>
        <v>0</v>
      </c>
      <c r="Y311" t="str">
        <f t="shared" si="48"/>
        <v/>
      </c>
      <c r="Z311" t="str">
        <f t="shared" si="49"/>
        <v/>
      </c>
      <c r="AA311" t="str">
        <f t="shared" si="50"/>
        <v/>
      </c>
      <c r="AC311" t="str">
        <f t="shared" si="51"/>
        <v/>
      </c>
    </row>
    <row r="312" spans="16:29" x14ac:dyDescent="0.25">
      <c r="P312" s="1" t="str">
        <f>IF($C312&lt;&gt;"",IF(COUNTIF($C:C,$C312)&gt;1,"Plusieurs commentaires",""),"")</f>
        <v/>
      </c>
      <c r="Q312" s="1">
        <f t="shared" si="42"/>
        <v>0</v>
      </c>
      <c r="R312" s="1">
        <f>SUMIFS($Q$5:$Q312,$P$5:$P312,"Plusieurs commentaires",$C$5:$C312,C312)</f>
        <v>0</v>
      </c>
      <c r="S312" t="str">
        <f t="shared" si="43"/>
        <v/>
      </c>
      <c r="T312" t="str">
        <f t="shared" si="44"/>
        <v/>
      </c>
      <c r="U312" t="str">
        <f t="shared" si="45"/>
        <v/>
      </c>
      <c r="V312" s="238" t="str">
        <f t="shared" si="46"/>
        <v/>
      </c>
      <c r="W312" s="238">
        <f t="shared" si="47"/>
        <v>0</v>
      </c>
      <c r="X312" s="238">
        <f>SUMIFS($W$5:$W312,$V$5:$V312,"Plusieurs occurences",$H$5:$H312,H312)</f>
        <v>0</v>
      </c>
      <c r="Y312" t="str">
        <f t="shared" si="48"/>
        <v/>
      </c>
      <c r="Z312" t="str">
        <f t="shared" si="49"/>
        <v/>
      </c>
      <c r="AA312" t="str">
        <f t="shared" si="50"/>
        <v/>
      </c>
      <c r="AC312" t="str">
        <f t="shared" si="51"/>
        <v/>
      </c>
    </row>
    <row r="313" spans="16:29" x14ac:dyDescent="0.25">
      <c r="P313" s="1" t="str">
        <f>IF($C313&lt;&gt;"",IF(COUNTIF($C:C,$C313)&gt;1,"Plusieurs commentaires",""),"")</f>
        <v/>
      </c>
      <c r="Q313" s="1">
        <f t="shared" si="42"/>
        <v>0</v>
      </c>
      <c r="R313" s="1">
        <f>SUMIFS($Q$5:$Q313,$P$5:$P313,"Plusieurs commentaires",$C$5:$C313,C313)</f>
        <v>0</v>
      </c>
      <c r="S313" t="str">
        <f t="shared" si="43"/>
        <v/>
      </c>
      <c r="T313" t="str">
        <f t="shared" si="44"/>
        <v/>
      </c>
      <c r="U313" t="str">
        <f t="shared" si="45"/>
        <v/>
      </c>
      <c r="V313" s="238" t="str">
        <f t="shared" si="46"/>
        <v/>
      </c>
      <c r="W313" s="238">
        <f t="shared" si="47"/>
        <v>0</v>
      </c>
      <c r="X313" s="238">
        <f>SUMIFS($W$5:$W313,$V$5:$V313,"Plusieurs occurences",$H$5:$H313,H313)</f>
        <v>0</v>
      </c>
      <c r="Y313" t="str">
        <f t="shared" si="48"/>
        <v/>
      </c>
      <c r="Z313" t="str">
        <f t="shared" si="49"/>
        <v/>
      </c>
      <c r="AA313" t="str">
        <f t="shared" si="50"/>
        <v/>
      </c>
      <c r="AC313" t="str">
        <f t="shared" si="51"/>
        <v/>
      </c>
    </row>
    <row r="314" spans="16:29" x14ac:dyDescent="0.25">
      <c r="P314" s="1" t="str">
        <f>IF($C314&lt;&gt;"",IF(COUNTIF($C:C,$C314)&gt;1,"Plusieurs commentaires",""),"")</f>
        <v/>
      </c>
      <c r="Q314" s="1">
        <f t="shared" si="42"/>
        <v>0</v>
      </c>
      <c r="R314" s="1">
        <f>SUMIFS($Q$5:$Q314,$P$5:$P314,"Plusieurs commentaires",$C$5:$C314,C314)</f>
        <v>0</v>
      </c>
      <c r="S314" t="str">
        <f t="shared" si="43"/>
        <v/>
      </c>
      <c r="T314" t="str">
        <f t="shared" si="44"/>
        <v/>
      </c>
      <c r="U314" t="str">
        <f t="shared" si="45"/>
        <v/>
      </c>
      <c r="V314" s="238" t="str">
        <f t="shared" si="46"/>
        <v/>
      </c>
      <c r="W314" s="238">
        <f t="shared" si="47"/>
        <v>0</v>
      </c>
      <c r="X314" s="238">
        <f>SUMIFS($W$5:$W314,$V$5:$V314,"Plusieurs occurences",$H$5:$H314,H314)</f>
        <v>0</v>
      </c>
      <c r="Y314" t="str">
        <f t="shared" si="48"/>
        <v/>
      </c>
      <c r="Z314" t="str">
        <f t="shared" si="49"/>
        <v/>
      </c>
      <c r="AA314" t="str">
        <f t="shared" si="50"/>
        <v/>
      </c>
      <c r="AC314" t="str">
        <f t="shared" si="51"/>
        <v/>
      </c>
    </row>
    <row r="315" spans="16:29" x14ac:dyDescent="0.25">
      <c r="P315" s="1" t="str">
        <f>IF($C315&lt;&gt;"",IF(COUNTIF($C:C,$C315)&gt;1,"Plusieurs commentaires",""),"")</f>
        <v/>
      </c>
      <c r="Q315" s="1">
        <f t="shared" si="42"/>
        <v>0</v>
      </c>
      <c r="R315" s="1">
        <f>SUMIFS($Q$5:$Q315,$P$5:$P315,"Plusieurs commentaires",$C$5:$C315,C315)</f>
        <v>0</v>
      </c>
      <c r="S315" t="str">
        <f t="shared" si="43"/>
        <v/>
      </c>
      <c r="T315" t="str">
        <f t="shared" si="44"/>
        <v/>
      </c>
      <c r="U315" t="str">
        <f t="shared" si="45"/>
        <v/>
      </c>
      <c r="V315" s="238" t="str">
        <f t="shared" si="46"/>
        <v/>
      </c>
      <c r="W315" s="238">
        <f t="shared" si="47"/>
        <v>0</v>
      </c>
      <c r="X315" s="238">
        <f>SUMIFS($W$5:$W315,$V$5:$V315,"Plusieurs occurences",$H$5:$H315,H315)</f>
        <v>0</v>
      </c>
      <c r="Y315" t="str">
        <f t="shared" si="48"/>
        <v/>
      </c>
      <c r="Z315" t="str">
        <f t="shared" si="49"/>
        <v/>
      </c>
      <c r="AA315" t="str">
        <f t="shared" si="50"/>
        <v/>
      </c>
      <c r="AC315" t="str">
        <f t="shared" si="51"/>
        <v/>
      </c>
    </row>
    <row r="316" spans="16:29" x14ac:dyDescent="0.25">
      <c r="P316" s="1" t="str">
        <f>IF($C316&lt;&gt;"",IF(COUNTIF($C:C,$C316)&gt;1,"Plusieurs commentaires",""),"")</f>
        <v/>
      </c>
      <c r="Q316" s="1">
        <f t="shared" si="42"/>
        <v>0</v>
      </c>
      <c r="R316" s="1">
        <f>SUMIFS($Q$5:$Q316,$P$5:$P316,"Plusieurs commentaires",$C$5:$C316,C316)</f>
        <v>0</v>
      </c>
      <c r="S316" t="str">
        <f t="shared" si="43"/>
        <v/>
      </c>
      <c r="T316" t="str">
        <f t="shared" si="44"/>
        <v/>
      </c>
      <c r="U316" t="str">
        <f t="shared" si="45"/>
        <v/>
      </c>
      <c r="V316" s="238" t="str">
        <f t="shared" si="46"/>
        <v/>
      </c>
      <c r="W316" s="238">
        <f t="shared" si="47"/>
        <v>0</v>
      </c>
      <c r="X316" s="238">
        <f>SUMIFS($W$5:$W316,$V$5:$V316,"Plusieurs occurences",$H$5:$H316,H316)</f>
        <v>0</v>
      </c>
      <c r="Y316" t="str">
        <f t="shared" si="48"/>
        <v/>
      </c>
      <c r="Z316" t="str">
        <f t="shared" si="49"/>
        <v/>
      </c>
      <c r="AA316" t="str">
        <f t="shared" si="50"/>
        <v/>
      </c>
      <c r="AC316" t="str">
        <f t="shared" si="51"/>
        <v/>
      </c>
    </row>
    <row r="317" spans="16:29" x14ac:dyDescent="0.25">
      <c r="P317" s="1" t="str">
        <f>IF($C317&lt;&gt;"",IF(COUNTIF($C:C,$C317)&gt;1,"Plusieurs commentaires",""),"")</f>
        <v/>
      </c>
      <c r="Q317" s="1">
        <f t="shared" si="42"/>
        <v>0</v>
      </c>
      <c r="R317" s="1">
        <f>SUMIFS($Q$5:$Q317,$P$5:$P317,"Plusieurs commentaires",$C$5:$C317,C317)</f>
        <v>0</v>
      </c>
      <c r="S317" t="str">
        <f t="shared" si="43"/>
        <v/>
      </c>
      <c r="T317" t="str">
        <f t="shared" si="44"/>
        <v/>
      </c>
      <c r="U317" t="str">
        <f t="shared" si="45"/>
        <v/>
      </c>
      <c r="V317" s="238" t="str">
        <f t="shared" si="46"/>
        <v/>
      </c>
      <c r="W317" s="238">
        <f t="shared" si="47"/>
        <v>0</v>
      </c>
      <c r="X317" s="238">
        <f>SUMIFS($W$5:$W317,$V$5:$V317,"Plusieurs occurences",$H$5:$H317,H317)</f>
        <v>0</v>
      </c>
      <c r="Y317" t="str">
        <f t="shared" si="48"/>
        <v/>
      </c>
      <c r="Z317" t="str">
        <f t="shared" si="49"/>
        <v/>
      </c>
      <c r="AA317" t="str">
        <f t="shared" si="50"/>
        <v/>
      </c>
      <c r="AC317" t="str">
        <f t="shared" si="51"/>
        <v/>
      </c>
    </row>
    <row r="318" spans="16:29" x14ac:dyDescent="0.25">
      <c r="P318" s="1" t="str">
        <f>IF($C318&lt;&gt;"",IF(COUNTIF($C:C,$C318)&gt;1,"Plusieurs commentaires",""),"")</f>
        <v/>
      </c>
      <c r="Q318" s="1">
        <f t="shared" si="42"/>
        <v>0</v>
      </c>
      <c r="R318" s="1">
        <f>SUMIFS($Q$5:$Q318,$P$5:$P318,"Plusieurs commentaires",$C$5:$C318,C318)</f>
        <v>0</v>
      </c>
      <c r="S318" t="str">
        <f t="shared" si="43"/>
        <v/>
      </c>
      <c r="T318" t="str">
        <f t="shared" si="44"/>
        <v/>
      </c>
      <c r="U318" t="str">
        <f t="shared" si="45"/>
        <v/>
      </c>
      <c r="V318" s="238" t="str">
        <f t="shared" si="46"/>
        <v/>
      </c>
      <c r="W318" s="238">
        <f t="shared" si="47"/>
        <v>0</v>
      </c>
      <c r="X318" s="238">
        <f>SUMIFS($W$5:$W318,$V$5:$V318,"Plusieurs occurences",$H$5:$H318,H318)</f>
        <v>0</v>
      </c>
      <c r="Y318" t="str">
        <f t="shared" si="48"/>
        <v/>
      </c>
      <c r="Z318" t="str">
        <f t="shared" si="49"/>
        <v/>
      </c>
      <c r="AA318" t="str">
        <f t="shared" si="50"/>
        <v/>
      </c>
      <c r="AC318" t="str">
        <f t="shared" si="51"/>
        <v/>
      </c>
    </row>
    <row r="319" spans="16:29" x14ac:dyDescent="0.25">
      <c r="P319" s="1" t="str">
        <f>IF($C319&lt;&gt;"",IF(COUNTIF($C:C,$C319)&gt;1,"Plusieurs commentaires",""),"")</f>
        <v/>
      </c>
      <c r="Q319" s="1">
        <f t="shared" si="42"/>
        <v>0</v>
      </c>
      <c r="R319" s="1">
        <f>SUMIFS($Q$5:$Q319,$P$5:$P319,"Plusieurs commentaires",$C$5:$C319,C319)</f>
        <v>0</v>
      </c>
      <c r="S319" t="str">
        <f t="shared" si="43"/>
        <v/>
      </c>
      <c r="T319" t="str">
        <f t="shared" si="44"/>
        <v/>
      </c>
      <c r="U319" t="str">
        <f t="shared" si="45"/>
        <v/>
      </c>
      <c r="V319" s="238" t="str">
        <f t="shared" si="46"/>
        <v/>
      </c>
      <c r="W319" s="238">
        <f t="shared" si="47"/>
        <v>0</v>
      </c>
      <c r="X319" s="238">
        <f>SUMIFS($W$5:$W319,$V$5:$V319,"Plusieurs occurences",$H$5:$H319,H319)</f>
        <v>0</v>
      </c>
      <c r="Y319" t="str">
        <f t="shared" si="48"/>
        <v/>
      </c>
      <c r="Z319" t="str">
        <f t="shared" si="49"/>
        <v/>
      </c>
      <c r="AA319" t="str">
        <f t="shared" si="50"/>
        <v/>
      </c>
      <c r="AC319" t="str">
        <f t="shared" si="51"/>
        <v/>
      </c>
    </row>
    <row r="320" spans="16:29" x14ac:dyDescent="0.25">
      <c r="P320" s="1" t="str">
        <f>IF($C320&lt;&gt;"",IF(COUNTIF($C:C,$C320)&gt;1,"Plusieurs commentaires",""),"")</f>
        <v/>
      </c>
      <c r="Q320" s="1">
        <f t="shared" si="42"/>
        <v>0</v>
      </c>
      <c r="R320" s="1">
        <f>SUMIFS($Q$5:$Q320,$P$5:$P320,"Plusieurs commentaires",$C$5:$C320,C320)</f>
        <v>0</v>
      </c>
      <c r="S320" t="str">
        <f t="shared" si="43"/>
        <v/>
      </c>
      <c r="T320" t="str">
        <f t="shared" si="44"/>
        <v/>
      </c>
      <c r="U320" t="str">
        <f t="shared" si="45"/>
        <v/>
      </c>
      <c r="V320" s="238" t="str">
        <f t="shared" si="46"/>
        <v/>
      </c>
      <c r="W320" s="238">
        <f t="shared" si="47"/>
        <v>0</v>
      </c>
      <c r="X320" s="238">
        <f>SUMIFS($W$5:$W320,$V$5:$V320,"Plusieurs occurences",$H$5:$H320,H320)</f>
        <v>0</v>
      </c>
      <c r="Y320" t="str">
        <f t="shared" si="48"/>
        <v/>
      </c>
      <c r="Z320" t="str">
        <f t="shared" si="49"/>
        <v/>
      </c>
      <c r="AA320" t="str">
        <f t="shared" si="50"/>
        <v/>
      </c>
      <c r="AC320" t="str">
        <f t="shared" si="51"/>
        <v/>
      </c>
    </row>
    <row r="321" spans="16:29" x14ac:dyDescent="0.25">
      <c r="P321" s="1" t="str">
        <f>IF($C321&lt;&gt;"",IF(COUNTIF($C:C,$C321)&gt;1,"Plusieurs commentaires",""),"")</f>
        <v/>
      </c>
      <c r="Q321" s="1">
        <f t="shared" si="42"/>
        <v>0</v>
      </c>
      <c r="R321" s="1">
        <f>SUMIFS($Q$5:$Q321,$P$5:$P321,"Plusieurs commentaires",$C$5:$C321,C321)</f>
        <v>0</v>
      </c>
      <c r="S321" t="str">
        <f t="shared" si="43"/>
        <v/>
      </c>
      <c r="T321" t="str">
        <f t="shared" si="44"/>
        <v/>
      </c>
      <c r="U321" t="str">
        <f t="shared" si="45"/>
        <v/>
      </c>
      <c r="V321" s="238" t="str">
        <f t="shared" si="46"/>
        <v/>
      </c>
      <c r="W321" s="238">
        <f t="shared" si="47"/>
        <v>0</v>
      </c>
      <c r="X321" s="238">
        <f>SUMIFS($W$5:$W321,$V$5:$V321,"Plusieurs occurences",$H$5:$H321,H321)</f>
        <v>0</v>
      </c>
      <c r="Y321" t="str">
        <f t="shared" si="48"/>
        <v/>
      </c>
      <c r="Z321" t="str">
        <f t="shared" si="49"/>
        <v/>
      </c>
      <c r="AA321" t="str">
        <f t="shared" si="50"/>
        <v/>
      </c>
      <c r="AC321" t="str">
        <f t="shared" si="51"/>
        <v/>
      </c>
    </row>
    <row r="322" spans="16:29" x14ac:dyDescent="0.25">
      <c r="P322" s="1" t="str">
        <f>IF($C322&lt;&gt;"",IF(COUNTIF($C:C,$C322)&gt;1,"Plusieurs commentaires",""),"")</f>
        <v/>
      </c>
      <c r="Q322" s="1">
        <f t="shared" si="42"/>
        <v>0</v>
      </c>
      <c r="R322" s="1">
        <f>SUMIFS($Q$5:$Q322,$P$5:$P322,"Plusieurs commentaires",$C$5:$C322,C322)</f>
        <v>0</v>
      </c>
      <c r="S322" t="str">
        <f t="shared" si="43"/>
        <v/>
      </c>
      <c r="T322" t="str">
        <f t="shared" si="44"/>
        <v/>
      </c>
      <c r="U322" t="str">
        <f t="shared" si="45"/>
        <v/>
      </c>
      <c r="V322" s="238" t="str">
        <f t="shared" si="46"/>
        <v/>
      </c>
      <c r="W322" s="238">
        <f t="shared" si="47"/>
        <v>0</v>
      </c>
      <c r="X322" s="238">
        <f>SUMIFS($W$5:$W322,$V$5:$V322,"Plusieurs occurences",$H$5:$H322,H322)</f>
        <v>0</v>
      </c>
      <c r="Y322" t="str">
        <f t="shared" si="48"/>
        <v/>
      </c>
      <c r="Z322" t="str">
        <f t="shared" si="49"/>
        <v/>
      </c>
      <c r="AA322" t="str">
        <f t="shared" si="50"/>
        <v/>
      </c>
      <c r="AC322" t="str">
        <f t="shared" si="51"/>
        <v/>
      </c>
    </row>
    <row r="323" spans="16:29" x14ac:dyDescent="0.25">
      <c r="P323" s="1" t="str">
        <f>IF($C323&lt;&gt;"",IF(COUNTIF($C:C,$C323)&gt;1,"Plusieurs commentaires",""),"")</f>
        <v/>
      </c>
      <c r="Q323" s="1">
        <f t="shared" si="42"/>
        <v>0</v>
      </c>
      <c r="R323" s="1">
        <f>SUMIFS($Q$5:$Q323,$P$5:$P323,"Plusieurs commentaires",$C$5:$C323,C323)</f>
        <v>0</v>
      </c>
      <c r="S323" t="str">
        <f t="shared" si="43"/>
        <v/>
      </c>
      <c r="T323" t="str">
        <f t="shared" si="44"/>
        <v/>
      </c>
      <c r="U323" t="str">
        <f t="shared" si="45"/>
        <v/>
      </c>
      <c r="V323" s="238" t="str">
        <f t="shared" si="46"/>
        <v/>
      </c>
      <c r="W323" s="238">
        <f t="shared" si="47"/>
        <v>0</v>
      </c>
      <c r="X323" s="238">
        <f>SUMIFS($W$5:$W323,$V$5:$V323,"Plusieurs occurences",$H$5:$H323,H323)</f>
        <v>0</v>
      </c>
      <c r="Y323" t="str">
        <f t="shared" si="48"/>
        <v/>
      </c>
      <c r="Z323" t="str">
        <f t="shared" si="49"/>
        <v/>
      </c>
      <c r="AA323" t="str">
        <f t="shared" si="50"/>
        <v/>
      </c>
      <c r="AC323" t="str">
        <f t="shared" si="51"/>
        <v/>
      </c>
    </row>
    <row r="324" spans="16:29" x14ac:dyDescent="0.25">
      <c r="P324" s="1" t="str">
        <f>IF($C324&lt;&gt;"",IF(COUNTIF($C:C,$C324)&gt;1,"Plusieurs commentaires",""),"")</f>
        <v/>
      </c>
      <c r="Q324" s="1">
        <f t="shared" si="42"/>
        <v>0</v>
      </c>
      <c r="R324" s="1">
        <f>SUMIFS($Q$5:$Q324,$P$5:$P324,"Plusieurs commentaires",$C$5:$C324,C324)</f>
        <v>0</v>
      </c>
      <c r="S324" t="str">
        <f t="shared" si="43"/>
        <v/>
      </c>
      <c r="T324" t="str">
        <f t="shared" si="44"/>
        <v/>
      </c>
      <c r="U324" t="str">
        <f t="shared" si="45"/>
        <v/>
      </c>
      <c r="V324" s="238" t="str">
        <f t="shared" si="46"/>
        <v/>
      </c>
      <c r="W324" s="238">
        <f t="shared" si="47"/>
        <v>0</v>
      </c>
      <c r="X324" s="238">
        <f>SUMIFS($W$5:$W324,$V$5:$V324,"Plusieurs occurences",$H$5:$H324,H324)</f>
        <v>0</v>
      </c>
      <c r="Y324" t="str">
        <f t="shared" si="48"/>
        <v/>
      </c>
      <c r="Z324" t="str">
        <f t="shared" si="49"/>
        <v/>
      </c>
      <c r="AA324" t="str">
        <f t="shared" si="50"/>
        <v/>
      </c>
      <c r="AC324" t="str">
        <f t="shared" si="51"/>
        <v/>
      </c>
    </row>
    <row r="325" spans="16:29" x14ac:dyDescent="0.25">
      <c r="P325" s="1" t="str">
        <f>IF($C325&lt;&gt;"",IF(COUNTIF($C:C,$C325)&gt;1,"Plusieurs commentaires",""),"")</f>
        <v/>
      </c>
      <c r="Q325" s="1">
        <f t="shared" ref="Q325:Q388" si="52">IF(P325="Plusieurs commentaires",1,0)</f>
        <v>0</v>
      </c>
      <c r="R325" s="1">
        <f>SUMIFS($Q$5:$Q325,$P$5:$P325,"Plusieurs commentaires",$C$5:$C325,C325)</f>
        <v>0</v>
      </c>
      <c r="S325" t="str">
        <f t="shared" ref="S325:S388" si="53">IF(I325="Non",IF(F325&lt;=21,IF(M325="Critique",IF(J325&gt;2017,C325,""),""),""),"")</f>
        <v/>
      </c>
      <c r="T325" t="str">
        <f t="shared" ref="T325:T388" si="54">IF(I325="Non",IF(F325&lt;=21,IF(M325="Soutien",IF(J325&gt;2017,C325,""),""),""),"")</f>
        <v/>
      </c>
      <c r="U325" t="str">
        <f t="shared" ref="U325:U388" si="55">IF(I325="Non",IF(F325&lt;=21,IF(M325="Neutre",IF(J325&gt;2017,C325,""),""),""),"")</f>
        <v/>
      </c>
      <c r="V325" s="238" t="str">
        <f t="shared" ref="V325:V388" si="56">IF($H325&lt;&gt;"",IF(COUNTIF($H:$H,$H325)&gt;1,"Plusieurs occurences",""),"")</f>
        <v/>
      </c>
      <c r="W325" s="238">
        <f t="shared" ref="W325:W388" si="57">IF(V325="Plusieurs occurences",1,0)</f>
        <v>0</v>
      </c>
      <c r="X325" s="238">
        <f>SUMIFS($W$5:$W325,$V$5:$V325,"Plusieurs occurences",$H$5:$H325,H325)</f>
        <v>0</v>
      </c>
      <c r="Y325" t="str">
        <f t="shared" ref="Y325:Y388" si="58">IF(R325&lt;2,IF(M325="Critique",H325,""),"")</f>
        <v/>
      </c>
      <c r="Z325" t="str">
        <f t="shared" ref="Z325:Z388" si="59">IF(R325&lt;2,IF(M325="Soutien",H325,""),"")</f>
        <v/>
      </c>
      <c r="AA325" t="str">
        <f t="shared" ref="AA325:AA388" si="60">IF(R325&lt;2,IF(M325="Neutre",H325,""),"")</f>
        <v/>
      </c>
      <c r="AC325" t="str">
        <f t="shared" si="51"/>
        <v/>
      </c>
    </row>
    <row r="326" spans="16:29" x14ac:dyDescent="0.25">
      <c r="P326" s="1" t="str">
        <f>IF($C326&lt;&gt;"",IF(COUNTIF($C:C,$C326)&gt;1,"Plusieurs commentaires",""),"")</f>
        <v/>
      </c>
      <c r="Q326" s="1">
        <f t="shared" si="52"/>
        <v>0</v>
      </c>
      <c r="R326" s="1">
        <f>SUMIFS($Q$5:$Q326,$P$5:$P326,"Plusieurs commentaires",$C$5:$C326,C326)</f>
        <v>0</v>
      </c>
      <c r="S326" t="str">
        <f t="shared" si="53"/>
        <v/>
      </c>
      <c r="T326" t="str">
        <f t="shared" si="54"/>
        <v/>
      </c>
      <c r="U326" t="str">
        <f t="shared" si="55"/>
        <v/>
      </c>
      <c r="V326" s="238" t="str">
        <f t="shared" si="56"/>
        <v/>
      </c>
      <c r="W326" s="238">
        <f t="shared" si="57"/>
        <v>0</v>
      </c>
      <c r="X326" s="238">
        <f>SUMIFS($W$5:$W326,$V$5:$V326,"Plusieurs occurences",$H$5:$H326,H326)</f>
        <v>0</v>
      </c>
      <c r="Y326" t="str">
        <f t="shared" si="58"/>
        <v/>
      </c>
      <c r="Z326" t="str">
        <f t="shared" si="59"/>
        <v/>
      </c>
      <c r="AA326" t="str">
        <f t="shared" si="60"/>
        <v/>
      </c>
      <c r="AC326" t="str">
        <f t="shared" si="51"/>
        <v/>
      </c>
    </row>
    <row r="327" spans="16:29" x14ac:dyDescent="0.25">
      <c r="P327" s="1" t="str">
        <f>IF($C327&lt;&gt;"",IF(COUNTIF($C:C,$C327)&gt;1,"Plusieurs commentaires",""),"")</f>
        <v/>
      </c>
      <c r="Q327" s="1">
        <f t="shared" si="52"/>
        <v>0</v>
      </c>
      <c r="R327" s="1">
        <f>SUMIFS($Q$5:$Q327,$P$5:$P327,"Plusieurs commentaires",$C$5:$C327,C327)</f>
        <v>0</v>
      </c>
      <c r="S327" t="str">
        <f t="shared" si="53"/>
        <v/>
      </c>
      <c r="T327" t="str">
        <f t="shared" si="54"/>
        <v/>
      </c>
      <c r="U327" t="str">
        <f t="shared" si="55"/>
        <v/>
      </c>
      <c r="V327" s="238" t="str">
        <f t="shared" si="56"/>
        <v/>
      </c>
      <c r="W327" s="238">
        <f t="shared" si="57"/>
        <v>0</v>
      </c>
      <c r="X327" s="238">
        <f>SUMIFS($W$5:$W327,$V$5:$V327,"Plusieurs occurences",$H$5:$H327,H327)</f>
        <v>0</v>
      </c>
      <c r="Y327" t="str">
        <f t="shared" si="58"/>
        <v/>
      </c>
      <c r="Z327" t="str">
        <f t="shared" si="59"/>
        <v/>
      </c>
      <c r="AA327" t="str">
        <f t="shared" si="60"/>
        <v/>
      </c>
      <c r="AC327" t="str">
        <f t="shared" si="51"/>
        <v/>
      </c>
    </row>
    <row r="328" spans="16:29" x14ac:dyDescent="0.25">
      <c r="P328" s="1" t="str">
        <f>IF($C328&lt;&gt;"",IF(COUNTIF($C:C,$C328)&gt;1,"Plusieurs commentaires",""),"")</f>
        <v/>
      </c>
      <c r="Q328" s="1">
        <f t="shared" si="52"/>
        <v>0</v>
      </c>
      <c r="R328" s="1">
        <f>SUMIFS($Q$5:$Q328,$P$5:$P328,"Plusieurs commentaires",$C$5:$C328,C328)</f>
        <v>0</v>
      </c>
      <c r="S328" t="str">
        <f t="shared" si="53"/>
        <v/>
      </c>
      <c r="T328" t="str">
        <f t="shared" si="54"/>
        <v/>
      </c>
      <c r="U328" t="str">
        <f t="shared" si="55"/>
        <v/>
      </c>
      <c r="V328" s="238" t="str">
        <f t="shared" si="56"/>
        <v/>
      </c>
      <c r="W328" s="238">
        <f t="shared" si="57"/>
        <v>0</v>
      </c>
      <c r="X328" s="238">
        <f>SUMIFS($W$5:$W328,$V$5:$V328,"Plusieurs occurences",$H$5:$H328,H328)</f>
        <v>0</v>
      </c>
      <c r="Y328" t="str">
        <f t="shared" si="58"/>
        <v/>
      </c>
      <c r="Z328" t="str">
        <f t="shared" si="59"/>
        <v/>
      </c>
      <c r="AA328" t="str">
        <f t="shared" si="60"/>
        <v/>
      </c>
      <c r="AC328" t="str">
        <f t="shared" si="51"/>
        <v/>
      </c>
    </row>
    <row r="329" spans="16:29" x14ac:dyDescent="0.25">
      <c r="P329" s="1" t="str">
        <f>IF($C329&lt;&gt;"",IF(COUNTIF($C:C,$C329)&gt;1,"Plusieurs commentaires",""),"")</f>
        <v/>
      </c>
      <c r="Q329" s="1">
        <f t="shared" si="52"/>
        <v>0</v>
      </c>
      <c r="R329" s="1">
        <f>SUMIFS($Q$5:$Q329,$P$5:$P329,"Plusieurs commentaires",$C$5:$C329,C329)</f>
        <v>0</v>
      </c>
      <c r="S329" t="str">
        <f t="shared" si="53"/>
        <v/>
      </c>
      <c r="T329" t="str">
        <f t="shared" si="54"/>
        <v/>
      </c>
      <c r="U329" t="str">
        <f t="shared" si="55"/>
        <v/>
      </c>
      <c r="V329" s="238" t="str">
        <f t="shared" si="56"/>
        <v/>
      </c>
      <c r="W329" s="238">
        <f t="shared" si="57"/>
        <v>0</v>
      </c>
      <c r="X329" s="238">
        <f>SUMIFS($W$5:$W329,$V$5:$V329,"Plusieurs occurences",$H$5:$H329,H329)</f>
        <v>0</v>
      </c>
      <c r="Y329" t="str">
        <f t="shared" si="58"/>
        <v/>
      </c>
      <c r="Z329" t="str">
        <f t="shared" si="59"/>
        <v/>
      </c>
      <c r="AA329" t="str">
        <f t="shared" si="60"/>
        <v/>
      </c>
      <c r="AC329" t="str">
        <f t="shared" si="51"/>
        <v/>
      </c>
    </row>
    <row r="330" spans="16:29" x14ac:dyDescent="0.25">
      <c r="P330" s="1" t="str">
        <f>IF($C330&lt;&gt;"",IF(COUNTIF($C:C,$C330)&gt;1,"Plusieurs commentaires",""),"")</f>
        <v/>
      </c>
      <c r="Q330" s="1">
        <f t="shared" si="52"/>
        <v>0</v>
      </c>
      <c r="R330" s="1">
        <f>SUMIFS($Q$5:$Q330,$P$5:$P330,"Plusieurs commentaires",$C$5:$C330,C330)</f>
        <v>0</v>
      </c>
      <c r="S330" t="str">
        <f t="shared" si="53"/>
        <v/>
      </c>
      <c r="T330" t="str">
        <f t="shared" si="54"/>
        <v/>
      </c>
      <c r="U330" t="str">
        <f t="shared" si="55"/>
        <v/>
      </c>
      <c r="V330" s="238" t="str">
        <f t="shared" si="56"/>
        <v/>
      </c>
      <c r="W330" s="238">
        <f t="shared" si="57"/>
        <v>0</v>
      </c>
      <c r="X330" s="238">
        <f>SUMIFS($W$5:$W330,$V$5:$V330,"Plusieurs occurences",$H$5:$H330,H330)</f>
        <v>0</v>
      </c>
      <c r="Y330" t="str">
        <f t="shared" si="58"/>
        <v/>
      </c>
      <c r="Z330" t="str">
        <f t="shared" si="59"/>
        <v/>
      </c>
      <c r="AA330" t="str">
        <f t="shared" si="60"/>
        <v/>
      </c>
      <c r="AC330" t="str">
        <f t="shared" ref="AC330:AC393" si="61">IF(R330&lt;2,IF(M330="Critique",C330,""),"")</f>
        <v/>
      </c>
    </row>
    <row r="331" spans="16:29" x14ac:dyDescent="0.25">
      <c r="P331" s="1" t="str">
        <f>IF($C331&lt;&gt;"",IF(COUNTIF($C:C,$C331)&gt;1,"Plusieurs commentaires",""),"")</f>
        <v/>
      </c>
      <c r="Q331" s="1">
        <f t="shared" si="52"/>
        <v>0</v>
      </c>
      <c r="R331" s="1">
        <f>SUMIFS($Q$5:$Q331,$P$5:$P331,"Plusieurs commentaires",$C$5:$C331,C331)</f>
        <v>0</v>
      </c>
      <c r="S331" t="str">
        <f t="shared" si="53"/>
        <v/>
      </c>
      <c r="T331" t="str">
        <f t="shared" si="54"/>
        <v/>
      </c>
      <c r="U331" t="str">
        <f t="shared" si="55"/>
        <v/>
      </c>
      <c r="V331" s="238" t="str">
        <f t="shared" si="56"/>
        <v/>
      </c>
      <c r="W331" s="238">
        <f t="shared" si="57"/>
        <v>0</v>
      </c>
      <c r="X331" s="238">
        <f>SUMIFS($W$5:$W331,$V$5:$V331,"Plusieurs occurences",$H$5:$H331,H331)</f>
        <v>0</v>
      </c>
      <c r="Y331" t="str">
        <f t="shared" si="58"/>
        <v/>
      </c>
      <c r="Z331" t="str">
        <f t="shared" si="59"/>
        <v/>
      </c>
      <c r="AA331" t="str">
        <f t="shared" si="60"/>
        <v/>
      </c>
      <c r="AC331" t="str">
        <f t="shared" si="61"/>
        <v/>
      </c>
    </row>
    <row r="332" spans="16:29" x14ac:dyDescent="0.25">
      <c r="P332" s="1" t="str">
        <f>IF($C332&lt;&gt;"",IF(COUNTIF($C:C,$C332)&gt;1,"Plusieurs commentaires",""),"")</f>
        <v/>
      </c>
      <c r="Q332" s="1">
        <f t="shared" si="52"/>
        <v>0</v>
      </c>
      <c r="R332" s="1">
        <f>SUMIFS($Q$5:$Q332,$P$5:$P332,"Plusieurs commentaires",$C$5:$C332,C332)</f>
        <v>0</v>
      </c>
      <c r="S332" t="str">
        <f t="shared" si="53"/>
        <v/>
      </c>
      <c r="T332" t="str">
        <f t="shared" si="54"/>
        <v/>
      </c>
      <c r="U332" t="str">
        <f t="shared" si="55"/>
        <v/>
      </c>
      <c r="V332" s="238" t="str">
        <f t="shared" si="56"/>
        <v/>
      </c>
      <c r="W332" s="238">
        <f t="shared" si="57"/>
        <v>0</v>
      </c>
      <c r="X332" s="238">
        <f>SUMIFS($W$5:$W332,$V$5:$V332,"Plusieurs occurences",$H$5:$H332,H332)</f>
        <v>0</v>
      </c>
      <c r="Y332" t="str">
        <f t="shared" si="58"/>
        <v/>
      </c>
      <c r="Z332" t="str">
        <f t="shared" si="59"/>
        <v/>
      </c>
      <c r="AA332" t="str">
        <f t="shared" si="60"/>
        <v/>
      </c>
      <c r="AC332" t="str">
        <f t="shared" si="61"/>
        <v/>
      </c>
    </row>
    <row r="333" spans="16:29" x14ac:dyDescent="0.25">
      <c r="P333" s="1" t="str">
        <f>IF($C333&lt;&gt;"",IF(COUNTIF($C:C,$C333)&gt;1,"Plusieurs commentaires",""),"")</f>
        <v/>
      </c>
      <c r="Q333" s="1">
        <f t="shared" si="52"/>
        <v>0</v>
      </c>
      <c r="R333" s="1">
        <f>SUMIFS($Q$5:$Q333,$P$5:$P333,"Plusieurs commentaires",$C$5:$C333,C333)</f>
        <v>0</v>
      </c>
      <c r="S333" t="str">
        <f t="shared" si="53"/>
        <v/>
      </c>
      <c r="T333" t="str">
        <f t="shared" si="54"/>
        <v/>
      </c>
      <c r="U333" t="str">
        <f t="shared" si="55"/>
        <v/>
      </c>
      <c r="V333" s="238" t="str">
        <f t="shared" si="56"/>
        <v/>
      </c>
      <c r="W333" s="238">
        <f t="shared" si="57"/>
        <v>0</v>
      </c>
      <c r="X333" s="238">
        <f>SUMIFS($W$5:$W333,$V$5:$V333,"Plusieurs occurences",$H$5:$H333,H333)</f>
        <v>0</v>
      </c>
      <c r="Y333" t="str">
        <f t="shared" si="58"/>
        <v/>
      </c>
      <c r="Z333" t="str">
        <f t="shared" si="59"/>
        <v/>
      </c>
      <c r="AA333" t="str">
        <f t="shared" si="60"/>
        <v/>
      </c>
      <c r="AC333" t="str">
        <f t="shared" si="61"/>
        <v/>
      </c>
    </row>
    <row r="334" spans="16:29" x14ac:dyDescent="0.25">
      <c r="P334" s="1" t="str">
        <f>IF($C334&lt;&gt;"",IF(COUNTIF($C:C,$C334)&gt;1,"Plusieurs commentaires",""),"")</f>
        <v/>
      </c>
      <c r="Q334" s="1">
        <f t="shared" si="52"/>
        <v>0</v>
      </c>
      <c r="R334" s="1">
        <f>SUMIFS($Q$5:$Q334,$P$5:$P334,"Plusieurs commentaires",$C$5:$C334,C334)</f>
        <v>0</v>
      </c>
      <c r="S334" t="str">
        <f t="shared" si="53"/>
        <v/>
      </c>
      <c r="T334" t="str">
        <f t="shared" si="54"/>
        <v/>
      </c>
      <c r="U334" t="str">
        <f t="shared" si="55"/>
        <v/>
      </c>
      <c r="V334" s="238" t="str">
        <f t="shared" si="56"/>
        <v/>
      </c>
      <c r="W334" s="238">
        <f t="shared" si="57"/>
        <v>0</v>
      </c>
      <c r="X334" s="238">
        <f>SUMIFS($W$5:$W334,$V$5:$V334,"Plusieurs occurences",$H$5:$H334,H334)</f>
        <v>0</v>
      </c>
      <c r="Y334" t="str">
        <f t="shared" si="58"/>
        <v/>
      </c>
      <c r="Z334" t="str">
        <f t="shared" si="59"/>
        <v/>
      </c>
      <c r="AA334" t="str">
        <f t="shared" si="60"/>
        <v/>
      </c>
      <c r="AC334" t="str">
        <f t="shared" si="61"/>
        <v/>
      </c>
    </row>
    <row r="335" spans="16:29" x14ac:dyDescent="0.25">
      <c r="P335" s="1" t="str">
        <f>IF($C335&lt;&gt;"",IF(COUNTIF($C:C,$C335)&gt;1,"Plusieurs commentaires",""),"")</f>
        <v/>
      </c>
      <c r="Q335" s="1">
        <f t="shared" si="52"/>
        <v>0</v>
      </c>
      <c r="R335" s="1">
        <f>SUMIFS($Q$5:$Q335,$P$5:$P335,"Plusieurs commentaires",$C$5:$C335,C335)</f>
        <v>0</v>
      </c>
      <c r="S335" t="str">
        <f t="shared" si="53"/>
        <v/>
      </c>
      <c r="T335" t="str">
        <f t="shared" si="54"/>
        <v/>
      </c>
      <c r="U335" t="str">
        <f t="shared" si="55"/>
        <v/>
      </c>
      <c r="V335" s="238" t="str">
        <f t="shared" si="56"/>
        <v/>
      </c>
      <c r="W335" s="238">
        <f t="shared" si="57"/>
        <v>0</v>
      </c>
      <c r="X335" s="238">
        <f>SUMIFS($W$5:$W335,$V$5:$V335,"Plusieurs occurences",$H$5:$H335,H335)</f>
        <v>0</v>
      </c>
      <c r="Y335" t="str">
        <f t="shared" si="58"/>
        <v/>
      </c>
      <c r="Z335" t="str">
        <f t="shared" si="59"/>
        <v/>
      </c>
      <c r="AA335" t="str">
        <f t="shared" si="60"/>
        <v/>
      </c>
      <c r="AC335" t="str">
        <f t="shared" si="61"/>
        <v/>
      </c>
    </row>
    <row r="336" spans="16:29" x14ac:dyDescent="0.25">
      <c r="P336" s="1" t="str">
        <f>IF($C336&lt;&gt;"",IF(COUNTIF($C:C,$C336)&gt;1,"Plusieurs commentaires",""),"")</f>
        <v/>
      </c>
      <c r="Q336" s="1">
        <f t="shared" si="52"/>
        <v>0</v>
      </c>
      <c r="R336" s="1">
        <f>SUMIFS($Q$5:$Q336,$P$5:$P336,"Plusieurs commentaires",$C$5:$C336,C336)</f>
        <v>0</v>
      </c>
      <c r="S336" t="str">
        <f t="shared" si="53"/>
        <v/>
      </c>
      <c r="T336" t="str">
        <f t="shared" si="54"/>
        <v/>
      </c>
      <c r="U336" t="str">
        <f t="shared" si="55"/>
        <v/>
      </c>
      <c r="V336" s="238" t="str">
        <f t="shared" si="56"/>
        <v/>
      </c>
      <c r="W336" s="238">
        <f t="shared" si="57"/>
        <v>0</v>
      </c>
      <c r="X336" s="238">
        <f>SUMIFS($W$5:$W336,$V$5:$V336,"Plusieurs occurences",$H$5:$H336,H336)</f>
        <v>0</v>
      </c>
      <c r="Y336" t="str">
        <f t="shared" si="58"/>
        <v/>
      </c>
      <c r="Z336" t="str">
        <f t="shared" si="59"/>
        <v/>
      </c>
      <c r="AA336" t="str">
        <f t="shared" si="60"/>
        <v/>
      </c>
      <c r="AC336" t="str">
        <f t="shared" si="61"/>
        <v/>
      </c>
    </row>
    <row r="337" spans="16:29" x14ac:dyDescent="0.25">
      <c r="P337" s="1" t="str">
        <f>IF($C337&lt;&gt;"",IF(COUNTIF($C:C,$C337)&gt;1,"Plusieurs commentaires",""),"")</f>
        <v/>
      </c>
      <c r="Q337" s="1">
        <f t="shared" si="52"/>
        <v>0</v>
      </c>
      <c r="R337" s="1">
        <f>SUMIFS($Q$5:$Q337,$P$5:$P337,"Plusieurs commentaires",$C$5:$C337,C337)</f>
        <v>0</v>
      </c>
      <c r="S337" t="str">
        <f t="shared" si="53"/>
        <v/>
      </c>
      <c r="T337" t="str">
        <f t="shared" si="54"/>
        <v/>
      </c>
      <c r="U337" t="str">
        <f t="shared" si="55"/>
        <v/>
      </c>
      <c r="V337" s="238" t="str">
        <f t="shared" si="56"/>
        <v/>
      </c>
      <c r="W337" s="238">
        <f t="shared" si="57"/>
        <v>0</v>
      </c>
      <c r="X337" s="238">
        <f>SUMIFS($W$5:$W337,$V$5:$V337,"Plusieurs occurences",$H$5:$H337,H337)</f>
        <v>0</v>
      </c>
      <c r="Y337" t="str">
        <f t="shared" si="58"/>
        <v/>
      </c>
      <c r="Z337" t="str">
        <f t="shared" si="59"/>
        <v/>
      </c>
      <c r="AA337" t="str">
        <f t="shared" si="60"/>
        <v/>
      </c>
      <c r="AC337" t="str">
        <f t="shared" si="61"/>
        <v/>
      </c>
    </row>
    <row r="338" spans="16:29" x14ac:dyDescent="0.25">
      <c r="P338" s="1" t="str">
        <f>IF($C338&lt;&gt;"",IF(COUNTIF($C:C,$C338)&gt;1,"Plusieurs commentaires",""),"")</f>
        <v/>
      </c>
      <c r="Q338" s="1">
        <f t="shared" si="52"/>
        <v>0</v>
      </c>
      <c r="R338" s="1">
        <f>SUMIFS($Q$5:$Q338,$P$5:$P338,"Plusieurs commentaires",$C$5:$C338,C338)</f>
        <v>0</v>
      </c>
      <c r="S338" t="str">
        <f t="shared" si="53"/>
        <v/>
      </c>
      <c r="T338" t="str">
        <f t="shared" si="54"/>
        <v/>
      </c>
      <c r="U338" t="str">
        <f t="shared" si="55"/>
        <v/>
      </c>
      <c r="V338" s="238" t="str">
        <f t="shared" si="56"/>
        <v/>
      </c>
      <c r="W338" s="238">
        <f t="shared" si="57"/>
        <v>0</v>
      </c>
      <c r="X338" s="238">
        <f>SUMIFS($W$5:$W338,$V$5:$V338,"Plusieurs occurences",$H$5:$H338,H338)</f>
        <v>0</v>
      </c>
      <c r="Y338" t="str">
        <f t="shared" si="58"/>
        <v/>
      </c>
      <c r="Z338" t="str">
        <f t="shared" si="59"/>
        <v/>
      </c>
      <c r="AA338" t="str">
        <f t="shared" si="60"/>
        <v/>
      </c>
      <c r="AC338" t="str">
        <f t="shared" si="61"/>
        <v/>
      </c>
    </row>
    <row r="339" spans="16:29" x14ac:dyDescent="0.25">
      <c r="P339" s="1" t="str">
        <f>IF($C339&lt;&gt;"",IF(COUNTIF($C:C,$C339)&gt;1,"Plusieurs commentaires",""),"")</f>
        <v/>
      </c>
      <c r="Q339" s="1">
        <f t="shared" si="52"/>
        <v>0</v>
      </c>
      <c r="R339" s="1">
        <f>SUMIFS($Q$5:$Q339,$P$5:$P339,"Plusieurs commentaires",$C$5:$C339,C339)</f>
        <v>0</v>
      </c>
      <c r="S339" t="str">
        <f t="shared" si="53"/>
        <v/>
      </c>
      <c r="T339" t="str">
        <f t="shared" si="54"/>
        <v/>
      </c>
      <c r="U339" t="str">
        <f t="shared" si="55"/>
        <v/>
      </c>
      <c r="V339" s="238" t="str">
        <f t="shared" si="56"/>
        <v/>
      </c>
      <c r="W339" s="238">
        <f t="shared" si="57"/>
        <v>0</v>
      </c>
      <c r="X339" s="238">
        <f>SUMIFS($W$5:$W339,$V$5:$V339,"Plusieurs occurences",$H$5:$H339,H339)</f>
        <v>0</v>
      </c>
      <c r="Y339" t="str">
        <f t="shared" si="58"/>
        <v/>
      </c>
      <c r="Z339" t="str">
        <f t="shared" si="59"/>
        <v/>
      </c>
      <c r="AA339" t="str">
        <f t="shared" si="60"/>
        <v/>
      </c>
      <c r="AC339" t="str">
        <f t="shared" si="61"/>
        <v/>
      </c>
    </row>
    <row r="340" spans="16:29" x14ac:dyDescent="0.25">
      <c r="P340" s="1" t="str">
        <f>IF($C340&lt;&gt;"",IF(COUNTIF($C:C,$C340)&gt;1,"Plusieurs commentaires",""),"")</f>
        <v/>
      </c>
      <c r="Q340" s="1">
        <f t="shared" si="52"/>
        <v>0</v>
      </c>
      <c r="R340" s="1">
        <f>SUMIFS($Q$5:$Q340,$P$5:$P340,"Plusieurs commentaires",$C$5:$C340,C340)</f>
        <v>0</v>
      </c>
      <c r="S340" t="str">
        <f t="shared" si="53"/>
        <v/>
      </c>
      <c r="T340" t="str">
        <f t="shared" si="54"/>
        <v/>
      </c>
      <c r="U340" t="str">
        <f t="shared" si="55"/>
        <v/>
      </c>
      <c r="V340" s="238" t="str">
        <f t="shared" si="56"/>
        <v/>
      </c>
      <c r="W340" s="238">
        <f t="shared" si="57"/>
        <v>0</v>
      </c>
      <c r="X340" s="238">
        <f>SUMIFS($W$5:$W340,$V$5:$V340,"Plusieurs occurences",$H$5:$H340,H340)</f>
        <v>0</v>
      </c>
      <c r="Y340" t="str">
        <f t="shared" si="58"/>
        <v/>
      </c>
      <c r="Z340" t="str">
        <f t="shared" si="59"/>
        <v/>
      </c>
      <c r="AA340" t="str">
        <f t="shared" si="60"/>
        <v/>
      </c>
      <c r="AC340" t="str">
        <f t="shared" si="61"/>
        <v/>
      </c>
    </row>
    <row r="341" spans="16:29" x14ac:dyDescent="0.25">
      <c r="P341" s="1" t="str">
        <f>IF($C341&lt;&gt;"",IF(COUNTIF($C:C,$C341)&gt;1,"Plusieurs commentaires",""),"")</f>
        <v/>
      </c>
      <c r="Q341" s="1">
        <f t="shared" si="52"/>
        <v>0</v>
      </c>
      <c r="R341" s="1">
        <f>SUMIFS($Q$5:$Q341,$P$5:$P341,"Plusieurs commentaires",$C$5:$C341,C341)</f>
        <v>0</v>
      </c>
      <c r="S341" t="str">
        <f t="shared" si="53"/>
        <v/>
      </c>
      <c r="T341" t="str">
        <f t="shared" si="54"/>
        <v/>
      </c>
      <c r="U341" t="str">
        <f t="shared" si="55"/>
        <v/>
      </c>
      <c r="V341" s="238" t="str">
        <f t="shared" si="56"/>
        <v/>
      </c>
      <c r="W341" s="238">
        <f t="shared" si="57"/>
        <v>0</v>
      </c>
      <c r="X341" s="238">
        <f>SUMIFS($W$5:$W341,$V$5:$V341,"Plusieurs occurences",$H$5:$H341,H341)</f>
        <v>0</v>
      </c>
      <c r="Y341" t="str">
        <f t="shared" si="58"/>
        <v/>
      </c>
      <c r="Z341" t="str">
        <f t="shared" si="59"/>
        <v/>
      </c>
      <c r="AA341" t="str">
        <f t="shared" si="60"/>
        <v/>
      </c>
      <c r="AC341" t="str">
        <f t="shared" si="61"/>
        <v/>
      </c>
    </row>
    <row r="342" spans="16:29" x14ac:dyDescent="0.25">
      <c r="P342" s="1" t="str">
        <f>IF($C342&lt;&gt;"",IF(COUNTIF($C:C,$C342)&gt;1,"Plusieurs commentaires",""),"")</f>
        <v/>
      </c>
      <c r="Q342" s="1">
        <f t="shared" si="52"/>
        <v>0</v>
      </c>
      <c r="R342" s="1">
        <f>SUMIFS($Q$5:$Q342,$P$5:$P342,"Plusieurs commentaires",$C$5:$C342,C342)</f>
        <v>0</v>
      </c>
      <c r="S342" t="str">
        <f t="shared" si="53"/>
        <v/>
      </c>
      <c r="T342" t="str">
        <f t="shared" si="54"/>
        <v/>
      </c>
      <c r="U342" t="str">
        <f t="shared" si="55"/>
        <v/>
      </c>
      <c r="V342" s="238" t="str">
        <f t="shared" si="56"/>
        <v/>
      </c>
      <c r="W342" s="238">
        <f t="shared" si="57"/>
        <v>0</v>
      </c>
      <c r="X342" s="238">
        <f>SUMIFS($W$5:$W342,$V$5:$V342,"Plusieurs occurences",$H$5:$H342,H342)</f>
        <v>0</v>
      </c>
      <c r="Y342" t="str">
        <f t="shared" si="58"/>
        <v/>
      </c>
      <c r="Z342" t="str">
        <f t="shared" si="59"/>
        <v/>
      </c>
      <c r="AA342" t="str">
        <f t="shared" si="60"/>
        <v/>
      </c>
      <c r="AC342" t="str">
        <f t="shared" si="61"/>
        <v/>
      </c>
    </row>
    <row r="343" spans="16:29" x14ac:dyDescent="0.25">
      <c r="P343" s="1" t="str">
        <f>IF($C343&lt;&gt;"",IF(COUNTIF($C:C,$C343)&gt;1,"Plusieurs commentaires",""),"")</f>
        <v/>
      </c>
      <c r="Q343" s="1">
        <f t="shared" si="52"/>
        <v>0</v>
      </c>
      <c r="R343" s="1">
        <f>SUMIFS($Q$5:$Q343,$P$5:$P343,"Plusieurs commentaires",$C$5:$C343,C343)</f>
        <v>0</v>
      </c>
      <c r="S343" t="str">
        <f t="shared" si="53"/>
        <v/>
      </c>
      <c r="T343" t="str">
        <f t="shared" si="54"/>
        <v/>
      </c>
      <c r="U343" t="str">
        <f t="shared" si="55"/>
        <v/>
      </c>
      <c r="V343" s="238" t="str">
        <f t="shared" si="56"/>
        <v/>
      </c>
      <c r="W343" s="238">
        <f t="shared" si="57"/>
        <v>0</v>
      </c>
      <c r="X343" s="238">
        <f>SUMIFS($W$5:$W343,$V$5:$V343,"Plusieurs occurences",$H$5:$H343,H343)</f>
        <v>0</v>
      </c>
      <c r="Y343" t="str">
        <f t="shared" si="58"/>
        <v/>
      </c>
      <c r="Z343" t="str">
        <f t="shared" si="59"/>
        <v/>
      </c>
      <c r="AA343" t="str">
        <f t="shared" si="60"/>
        <v/>
      </c>
      <c r="AC343" t="str">
        <f t="shared" si="61"/>
        <v/>
      </c>
    </row>
    <row r="344" spans="16:29" x14ac:dyDescent="0.25">
      <c r="P344" s="1" t="str">
        <f>IF($C344&lt;&gt;"",IF(COUNTIF($C:C,$C344)&gt;1,"Plusieurs commentaires",""),"")</f>
        <v/>
      </c>
      <c r="Q344" s="1">
        <f t="shared" si="52"/>
        <v>0</v>
      </c>
      <c r="R344" s="1">
        <f>SUMIFS($Q$5:$Q344,$P$5:$P344,"Plusieurs commentaires",$C$5:$C344,C344)</f>
        <v>0</v>
      </c>
      <c r="S344" t="str">
        <f t="shared" si="53"/>
        <v/>
      </c>
      <c r="T344" t="str">
        <f t="shared" si="54"/>
        <v/>
      </c>
      <c r="U344" t="str">
        <f t="shared" si="55"/>
        <v/>
      </c>
      <c r="V344" s="238" t="str">
        <f t="shared" si="56"/>
        <v/>
      </c>
      <c r="W344" s="238">
        <f t="shared" si="57"/>
        <v>0</v>
      </c>
      <c r="X344" s="238">
        <f>SUMIFS($W$5:$W344,$V$5:$V344,"Plusieurs occurences",$H$5:$H344,H344)</f>
        <v>0</v>
      </c>
      <c r="Y344" t="str">
        <f t="shared" si="58"/>
        <v/>
      </c>
      <c r="Z344" t="str">
        <f t="shared" si="59"/>
        <v/>
      </c>
      <c r="AA344" t="str">
        <f t="shared" si="60"/>
        <v/>
      </c>
      <c r="AC344" t="str">
        <f t="shared" si="61"/>
        <v/>
      </c>
    </row>
    <row r="345" spans="16:29" x14ac:dyDescent="0.25">
      <c r="P345" s="1" t="str">
        <f>IF($C345&lt;&gt;"",IF(COUNTIF($C:C,$C345)&gt;1,"Plusieurs commentaires",""),"")</f>
        <v/>
      </c>
      <c r="Q345" s="1">
        <f t="shared" si="52"/>
        <v>0</v>
      </c>
      <c r="R345" s="1">
        <f>SUMIFS($Q$5:$Q345,$P$5:$P345,"Plusieurs commentaires",$C$5:$C345,C345)</f>
        <v>0</v>
      </c>
      <c r="S345" t="str">
        <f t="shared" si="53"/>
        <v/>
      </c>
      <c r="T345" t="str">
        <f t="shared" si="54"/>
        <v/>
      </c>
      <c r="U345" t="str">
        <f t="shared" si="55"/>
        <v/>
      </c>
      <c r="V345" s="238" t="str">
        <f t="shared" si="56"/>
        <v/>
      </c>
      <c r="W345" s="238">
        <f t="shared" si="57"/>
        <v>0</v>
      </c>
      <c r="X345" s="238">
        <f>SUMIFS($W$5:$W345,$V$5:$V345,"Plusieurs occurences",$H$5:$H345,H345)</f>
        <v>0</v>
      </c>
      <c r="Y345" t="str">
        <f t="shared" si="58"/>
        <v/>
      </c>
      <c r="Z345" t="str">
        <f t="shared" si="59"/>
        <v/>
      </c>
      <c r="AA345" t="str">
        <f t="shared" si="60"/>
        <v/>
      </c>
      <c r="AC345" t="str">
        <f t="shared" si="61"/>
        <v/>
      </c>
    </row>
    <row r="346" spans="16:29" x14ac:dyDescent="0.25">
      <c r="P346" s="1" t="str">
        <f>IF($C346&lt;&gt;"",IF(COUNTIF($C:C,$C346)&gt;1,"Plusieurs commentaires",""),"")</f>
        <v/>
      </c>
      <c r="Q346" s="1">
        <f t="shared" si="52"/>
        <v>0</v>
      </c>
      <c r="R346" s="1">
        <f>SUMIFS($Q$5:$Q346,$P$5:$P346,"Plusieurs commentaires",$C$5:$C346,C346)</f>
        <v>0</v>
      </c>
      <c r="S346" t="str">
        <f t="shared" si="53"/>
        <v/>
      </c>
      <c r="T346" t="str">
        <f t="shared" si="54"/>
        <v/>
      </c>
      <c r="U346" t="str">
        <f t="shared" si="55"/>
        <v/>
      </c>
      <c r="V346" s="238" t="str">
        <f t="shared" si="56"/>
        <v/>
      </c>
      <c r="W346" s="238">
        <f t="shared" si="57"/>
        <v>0</v>
      </c>
      <c r="X346" s="238">
        <f>SUMIFS($W$5:$W346,$V$5:$V346,"Plusieurs occurences",$H$5:$H346,H346)</f>
        <v>0</v>
      </c>
      <c r="Y346" t="str">
        <f t="shared" si="58"/>
        <v/>
      </c>
      <c r="Z346" t="str">
        <f t="shared" si="59"/>
        <v/>
      </c>
      <c r="AA346" t="str">
        <f t="shared" si="60"/>
        <v/>
      </c>
      <c r="AC346" t="str">
        <f t="shared" si="61"/>
        <v/>
      </c>
    </row>
    <row r="347" spans="16:29" x14ac:dyDescent="0.25">
      <c r="P347" s="1" t="str">
        <f>IF($C347&lt;&gt;"",IF(COUNTIF($C:C,$C347)&gt;1,"Plusieurs commentaires",""),"")</f>
        <v/>
      </c>
      <c r="Q347" s="1">
        <f t="shared" si="52"/>
        <v>0</v>
      </c>
      <c r="R347" s="1">
        <f>SUMIFS($Q$5:$Q347,$P$5:$P347,"Plusieurs commentaires",$C$5:$C347,C347)</f>
        <v>0</v>
      </c>
      <c r="S347" t="str">
        <f t="shared" si="53"/>
        <v/>
      </c>
      <c r="T347" t="str">
        <f t="shared" si="54"/>
        <v/>
      </c>
      <c r="U347" t="str">
        <f t="shared" si="55"/>
        <v/>
      </c>
      <c r="V347" s="238" t="str">
        <f t="shared" si="56"/>
        <v/>
      </c>
      <c r="W347" s="238">
        <f t="shared" si="57"/>
        <v>0</v>
      </c>
      <c r="X347" s="238">
        <f>SUMIFS($W$5:$W347,$V$5:$V347,"Plusieurs occurences",$H$5:$H347,H347)</f>
        <v>0</v>
      </c>
      <c r="Y347" t="str">
        <f t="shared" si="58"/>
        <v/>
      </c>
      <c r="Z347" t="str">
        <f t="shared" si="59"/>
        <v/>
      </c>
      <c r="AA347" t="str">
        <f t="shared" si="60"/>
        <v/>
      </c>
      <c r="AC347" t="str">
        <f t="shared" si="61"/>
        <v/>
      </c>
    </row>
    <row r="348" spans="16:29" x14ac:dyDescent="0.25">
      <c r="P348" s="1" t="str">
        <f>IF($C348&lt;&gt;"",IF(COUNTIF($C:C,$C348)&gt;1,"Plusieurs commentaires",""),"")</f>
        <v/>
      </c>
      <c r="Q348" s="1">
        <f t="shared" si="52"/>
        <v>0</v>
      </c>
      <c r="R348" s="1">
        <f>SUMIFS($Q$5:$Q348,$P$5:$P348,"Plusieurs commentaires",$C$5:$C348,C348)</f>
        <v>0</v>
      </c>
      <c r="S348" t="str">
        <f t="shared" si="53"/>
        <v/>
      </c>
      <c r="T348" t="str">
        <f t="shared" si="54"/>
        <v/>
      </c>
      <c r="U348" t="str">
        <f t="shared" si="55"/>
        <v/>
      </c>
      <c r="V348" s="238" t="str">
        <f t="shared" si="56"/>
        <v/>
      </c>
      <c r="W348" s="238">
        <f t="shared" si="57"/>
        <v>0</v>
      </c>
      <c r="X348" s="238">
        <f>SUMIFS($W$5:$W348,$V$5:$V348,"Plusieurs occurences",$H$5:$H348,H348)</f>
        <v>0</v>
      </c>
      <c r="Y348" t="str">
        <f t="shared" si="58"/>
        <v/>
      </c>
      <c r="Z348" t="str">
        <f t="shared" si="59"/>
        <v/>
      </c>
      <c r="AA348" t="str">
        <f t="shared" si="60"/>
        <v/>
      </c>
      <c r="AC348" t="str">
        <f t="shared" si="61"/>
        <v/>
      </c>
    </row>
    <row r="349" spans="16:29" x14ac:dyDescent="0.25">
      <c r="P349" s="1" t="str">
        <f>IF($C349&lt;&gt;"",IF(COUNTIF($C:C,$C349)&gt;1,"Plusieurs commentaires",""),"")</f>
        <v/>
      </c>
      <c r="Q349" s="1">
        <f t="shared" si="52"/>
        <v>0</v>
      </c>
      <c r="R349" s="1">
        <f>SUMIFS($Q$5:$Q349,$P$5:$P349,"Plusieurs commentaires",$C$5:$C349,C349)</f>
        <v>0</v>
      </c>
      <c r="S349" t="str">
        <f t="shared" si="53"/>
        <v/>
      </c>
      <c r="T349" t="str">
        <f t="shared" si="54"/>
        <v/>
      </c>
      <c r="U349" t="str">
        <f t="shared" si="55"/>
        <v/>
      </c>
      <c r="V349" s="238" t="str">
        <f t="shared" si="56"/>
        <v/>
      </c>
      <c r="W349" s="238">
        <f t="shared" si="57"/>
        <v>0</v>
      </c>
      <c r="X349" s="238">
        <f>SUMIFS($W$5:$W349,$V$5:$V349,"Plusieurs occurences",$H$5:$H349,H349)</f>
        <v>0</v>
      </c>
      <c r="Y349" t="str">
        <f t="shared" si="58"/>
        <v/>
      </c>
      <c r="Z349" t="str">
        <f t="shared" si="59"/>
        <v/>
      </c>
      <c r="AA349" t="str">
        <f t="shared" si="60"/>
        <v/>
      </c>
      <c r="AC349" t="str">
        <f t="shared" si="61"/>
        <v/>
      </c>
    </row>
    <row r="350" spans="16:29" x14ac:dyDescent="0.25">
      <c r="P350" s="1" t="str">
        <f>IF($C350&lt;&gt;"",IF(COUNTIF($C:C,$C350)&gt;1,"Plusieurs commentaires",""),"")</f>
        <v/>
      </c>
      <c r="Q350" s="1">
        <f t="shared" si="52"/>
        <v>0</v>
      </c>
      <c r="R350" s="1">
        <f>SUMIFS($Q$5:$Q350,$P$5:$P350,"Plusieurs commentaires",$C$5:$C350,C350)</f>
        <v>0</v>
      </c>
      <c r="S350" t="str">
        <f t="shared" si="53"/>
        <v/>
      </c>
      <c r="T350" t="str">
        <f t="shared" si="54"/>
        <v/>
      </c>
      <c r="U350" t="str">
        <f t="shared" si="55"/>
        <v/>
      </c>
      <c r="V350" s="238" t="str">
        <f t="shared" si="56"/>
        <v/>
      </c>
      <c r="W350" s="238">
        <f t="shared" si="57"/>
        <v>0</v>
      </c>
      <c r="X350" s="238">
        <f>SUMIFS($W$5:$W350,$V$5:$V350,"Plusieurs occurences",$H$5:$H350,H350)</f>
        <v>0</v>
      </c>
      <c r="Y350" t="str">
        <f t="shared" si="58"/>
        <v/>
      </c>
      <c r="Z350" t="str">
        <f t="shared" si="59"/>
        <v/>
      </c>
      <c r="AA350" t="str">
        <f t="shared" si="60"/>
        <v/>
      </c>
      <c r="AC350" t="str">
        <f t="shared" si="61"/>
        <v/>
      </c>
    </row>
    <row r="351" spans="16:29" x14ac:dyDescent="0.25">
      <c r="P351" s="1" t="str">
        <f>IF($C351&lt;&gt;"",IF(COUNTIF($C:C,$C351)&gt;1,"Plusieurs commentaires",""),"")</f>
        <v/>
      </c>
      <c r="Q351" s="1">
        <f t="shared" si="52"/>
        <v>0</v>
      </c>
      <c r="R351" s="1">
        <f>SUMIFS($Q$5:$Q351,$P$5:$P351,"Plusieurs commentaires",$C$5:$C351,C351)</f>
        <v>0</v>
      </c>
      <c r="S351" t="str">
        <f t="shared" si="53"/>
        <v/>
      </c>
      <c r="T351" t="str">
        <f t="shared" si="54"/>
        <v/>
      </c>
      <c r="U351" t="str">
        <f t="shared" si="55"/>
        <v/>
      </c>
      <c r="V351" s="238" t="str">
        <f t="shared" si="56"/>
        <v/>
      </c>
      <c r="W351" s="238">
        <f t="shared" si="57"/>
        <v>0</v>
      </c>
      <c r="X351" s="238">
        <f>SUMIFS($W$5:$W351,$V$5:$V351,"Plusieurs occurences",$H$5:$H351,H351)</f>
        <v>0</v>
      </c>
      <c r="Y351" t="str">
        <f t="shared" si="58"/>
        <v/>
      </c>
      <c r="Z351" t="str">
        <f t="shared" si="59"/>
        <v/>
      </c>
      <c r="AA351" t="str">
        <f t="shared" si="60"/>
        <v/>
      </c>
      <c r="AC351" t="str">
        <f t="shared" si="61"/>
        <v/>
      </c>
    </row>
    <row r="352" spans="16:29" x14ac:dyDescent="0.25">
      <c r="P352" s="1" t="str">
        <f>IF($C352&lt;&gt;"",IF(COUNTIF($C:C,$C352)&gt;1,"Plusieurs commentaires",""),"")</f>
        <v/>
      </c>
      <c r="Q352" s="1">
        <f t="shared" si="52"/>
        <v>0</v>
      </c>
      <c r="R352" s="1">
        <f>SUMIFS($Q$5:$Q352,$P$5:$P352,"Plusieurs commentaires",$C$5:$C352,C352)</f>
        <v>0</v>
      </c>
      <c r="S352" t="str">
        <f t="shared" si="53"/>
        <v/>
      </c>
      <c r="T352" t="str">
        <f t="shared" si="54"/>
        <v/>
      </c>
      <c r="U352" t="str">
        <f t="shared" si="55"/>
        <v/>
      </c>
      <c r="V352" s="238" t="str">
        <f t="shared" si="56"/>
        <v/>
      </c>
      <c r="W352" s="238">
        <f t="shared" si="57"/>
        <v>0</v>
      </c>
      <c r="X352" s="238">
        <f>SUMIFS($W$5:$W352,$V$5:$V352,"Plusieurs occurences",$H$5:$H352,H352)</f>
        <v>0</v>
      </c>
      <c r="Y352" t="str">
        <f t="shared" si="58"/>
        <v/>
      </c>
      <c r="Z352" t="str">
        <f t="shared" si="59"/>
        <v/>
      </c>
      <c r="AA352" t="str">
        <f t="shared" si="60"/>
        <v/>
      </c>
      <c r="AC352" t="str">
        <f t="shared" si="61"/>
        <v/>
      </c>
    </row>
    <row r="353" spans="16:29" x14ac:dyDescent="0.25">
      <c r="P353" s="1" t="str">
        <f>IF($C353&lt;&gt;"",IF(COUNTIF($C:C,$C353)&gt;1,"Plusieurs commentaires",""),"")</f>
        <v/>
      </c>
      <c r="Q353" s="1">
        <f t="shared" si="52"/>
        <v>0</v>
      </c>
      <c r="R353" s="1">
        <f>SUMIFS($Q$5:$Q353,$P$5:$P353,"Plusieurs commentaires",$C$5:$C353,C353)</f>
        <v>0</v>
      </c>
      <c r="S353" t="str">
        <f t="shared" si="53"/>
        <v/>
      </c>
      <c r="T353" t="str">
        <f t="shared" si="54"/>
        <v/>
      </c>
      <c r="U353" t="str">
        <f t="shared" si="55"/>
        <v/>
      </c>
      <c r="V353" s="238" t="str">
        <f t="shared" si="56"/>
        <v/>
      </c>
      <c r="W353" s="238">
        <f t="shared" si="57"/>
        <v>0</v>
      </c>
      <c r="X353" s="238">
        <f>SUMIFS($W$5:$W353,$V$5:$V353,"Plusieurs occurences",$H$5:$H353,H353)</f>
        <v>0</v>
      </c>
      <c r="Y353" t="str">
        <f t="shared" si="58"/>
        <v/>
      </c>
      <c r="Z353" t="str">
        <f t="shared" si="59"/>
        <v/>
      </c>
      <c r="AA353" t="str">
        <f t="shared" si="60"/>
        <v/>
      </c>
      <c r="AC353" t="str">
        <f t="shared" si="61"/>
        <v/>
      </c>
    </row>
    <row r="354" spans="16:29" x14ac:dyDescent="0.25">
      <c r="P354" s="1" t="str">
        <f>IF($C354&lt;&gt;"",IF(COUNTIF($C:C,$C354)&gt;1,"Plusieurs commentaires",""),"")</f>
        <v/>
      </c>
      <c r="Q354" s="1">
        <f t="shared" si="52"/>
        <v>0</v>
      </c>
      <c r="R354" s="1">
        <f>SUMIFS($Q$5:$Q354,$P$5:$P354,"Plusieurs commentaires",$C$5:$C354,C354)</f>
        <v>0</v>
      </c>
      <c r="S354" t="str">
        <f t="shared" si="53"/>
        <v/>
      </c>
      <c r="T354" t="str">
        <f t="shared" si="54"/>
        <v/>
      </c>
      <c r="U354" t="str">
        <f t="shared" si="55"/>
        <v/>
      </c>
      <c r="V354" s="238" t="str">
        <f t="shared" si="56"/>
        <v/>
      </c>
      <c r="W354" s="238">
        <f t="shared" si="57"/>
        <v>0</v>
      </c>
      <c r="X354" s="238">
        <f>SUMIFS($W$5:$W354,$V$5:$V354,"Plusieurs occurences",$H$5:$H354,H354)</f>
        <v>0</v>
      </c>
      <c r="Y354" t="str">
        <f t="shared" si="58"/>
        <v/>
      </c>
      <c r="Z354" t="str">
        <f t="shared" si="59"/>
        <v/>
      </c>
      <c r="AA354" t="str">
        <f t="shared" si="60"/>
        <v/>
      </c>
      <c r="AC354" t="str">
        <f t="shared" si="61"/>
        <v/>
      </c>
    </row>
    <row r="355" spans="16:29" x14ac:dyDescent="0.25">
      <c r="P355" s="1" t="str">
        <f>IF($C355&lt;&gt;"",IF(COUNTIF($C:C,$C355)&gt;1,"Plusieurs commentaires",""),"")</f>
        <v/>
      </c>
      <c r="Q355" s="1">
        <f t="shared" si="52"/>
        <v>0</v>
      </c>
      <c r="R355" s="1">
        <f>SUMIFS($Q$5:$Q355,$P$5:$P355,"Plusieurs commentaires",$C$5:$C355,C355)</f>
        <v>0</v>
      </c>
      <c r="S355" t="str">
        <f t="shared" si="53"/>
        <v/>
      </c>
      <c r="T355" t="str">
        <f t="shared" si="54"/>
        <v/>
      </c>
      <c r="U355" t="str">
        <f t="shared" si="55"/>
        <v/>
      </c>
      <c r="V355" s="238" t="str">
        <f t="shared" si="56"/>
        <v/>
      </c>
      <c r="W355" s="238">
        <f t="shared" si="57"/>
        <v>0</v>
      </c>
      <c r="X355" s="238">
        <f>SUMIFS($W$5:$W355,$V$5:$V355,"Plusieurs occurences",$H$5:$H355,H355)</f>
        <v>0</v>
      </c>
      <c r="Y355" t="str">
        <f t="shared" si="58"/>
        <v/>
      </c>
      <c r="Z355" t="str">
        <f t="shared" si="59"/>
        <v/>
      </c>
      <c r="AA355" t="str">
        <f t="shared" si="60"/>
        <v/>
      </c>
      <c r="AC355" t="str">
        <f t="shared" si="61"/>
        <v/>
      </c>
    </row>
    <row r="356" spans="16:29" x14ac:dyDescent="0.25">
      <c r="P356" s="1" t="str">
        <f>IF($C356&lt;&gt;"",IF(COUNTIF($C:C,$C356)&gt;1,"Plusieurs commentaires",""),"")</f>
        <v/>
      </c>
      <c r="Q356" s="1">
        <f t="shared" si="52"/>
        <v>0</v>
      </c>
      <c r="R356" s="1">
        <f>SUMIFS($Q$5:$Q356,$P$5:$P356,"Plusieurs commentaires",$C$5:$C356,C356)</f>
        <v>0</v>
      </c>
      <c r="S356" t="str">
        <f t="shared" si="53"/>
        <v/>
      </c>
      <c r="T356" t="str">
        <f t="shared" si="54"/>
        <v/>
      </c>
      <c r="U356" t="str">
        <f t="shared" si="55"/>
        <v/>
      </c>
      <c r="V356" s="238" t="str">
        <f t="shared" si="56"/>
        <v/>
      </c>
      <c r="W356" s="238">
        <f t="shared" si="57"/>
        <v>0</v>
      </c>
      <c r="X356" s="238">
        <f>SUMIFS($W$5:$W356,$V$5:$V356,"Plusieurs occurences",$H$5:$H356,H356)</f>
        <v>0</v>
      </c>
      <c r="Y356" t="str">
        <f t="shared" si="58"/>
        <v/>
      </c>
      <c r="Z356" t="str">
        <f t="shared" si="59"/>
        <v/>
      </c>
      <c r="AA356" t="str">
        <f t="shared" si="60"/>
        <v/>
      </c>
      <c r="AC356" t="str">
        <f t="shared" si="61"/>
        <v/>
      </c>
    </row>
    <row r="357" spans="16:29" x14ac:dyDescent="0.25">
      <c r="P357" s="1" t="str">
        <f>IF($C357&lt;&gt;"",IF(COUNTIF($C:C,$C357)&gt;1,"Plusieurs commentaires",""),"")</f>
        <v/>
      </c>
      <c r="Q357" s="1">
        <f t="shared" si="52"/>
        <v>0</v>
      </c>
      <c r="R357" s="1">
        <f>SUMIFS($Q$5:$Q357,$P$5:$P357,"Plusieurs commentaires",$C$5:$C357,C357)</f>
        <v>0</v>
      </c>
      <c r="S357" t="str">
        <f t="shared" si="53"/>
        <v/>
      </c>
      <c r="T357" t="str">
        <f t="shared" si="54"/>
        <v/>
      </c>
      <c r="U357" t="str">
        <f t="shared" si="55"/>
        <v/>
      </c>
      <c r="V357" s="238" t="str">
        <f t="shared" si="56"/>
        <v/>
      </c>
      <c r="W357" s="238">
        <f t="shared" si="57"/>
        <v>0</v>
      </c>
      <c r="X357" s="238">
        <f>SUMIFS($W$5:$W357,$V$5:$V357,"Plusieurs occurences",$H$5:$H357,H357)</f>
        <v>0</v>
      </c>
      <c r="Y357" t="str">
        <f t="shared" si="58"/>
        <v/>
      </c>
      <c r="Z357" t="str">
        <f t="shared" si="59"/>
        <v/>
      </c>
      <c r="AA357" t="str">
        <f t="shared" si="60"/>
        <v/>
      </c>
      <c r="AC357" t="str">
        <f t="shared" si="61"/>
        <v/>
      </c>
    </row>
    <row r="358" spans="16:29" x14ac:dyDescent="0.25">
      <c r="P358" s="1" t="str">
        <f>IF($C358&lt;&gt;"",IF(COUNTIF($C:C,$C358)&gt;1,"Plusieurs commentaires",""),"")</f>
        <v/>
      </c>
      <c r="Q358" s="1">
        <f t="shared" si="52"/>
        <v>0</v>
      </c>
      <c r="R358" s="1">
        <f>SUMIFS($Q$5:$Q358,$P$5:$P358,"Plusieurs commentaires",$C$5:$C358,C358)</f>
        <v>0</v>
      </c>
      <c r="S358" t="str">
        <f t="shared" si="53"/>
        <v/>
      </c>
      <c r="T358" t="str">
        <f t="shared" si="54"/>
        <v/>
      </c>
      <c r="U358" t="str">
        <f t="shared" si="55"/>
        <v/>
      </c>
      <c r="V358" s="238" t="str">
        <f t="shared" si="56"/>
        <v/>
      </c>
      <c r="W358" s="238">
        <f t="shared" si="57"/>
        <v>0</v>
      </c>
      <c r="X358" s="238">
        <f>SUMIFS($W$5:$W358,$V$5:$V358,"Plusieurs occurences",$H$5:$H358,H358)</f>
        <v>0</v>
      </c>
      <c r="Y358" t="str">
        <f t="shared" si="58"/>
        <v/>
      </c>
      <c r="Z358" t="str">
        <f t="shared" si="59"/>
        <v/>
      </c>
      <c r="AA358" t="str">
        <f t="shared" si="60"/>
        <v/>
      </c>
      <c r="AC358" t="str">
        <f t="shared" si="61"/>
        <v/>
      </c>
    </row>
    <row r="359" spans="16:29" x14ac:dyDescent="0.25">
      <c r="P359" s="1" t="str">
        <f>IF($C359&lt;&gt;"",IF(COUNTIF($C:C,$C359)&gt;1,"Plusieurs commentaires",""),"")</f>
        <v/>
      </c>
      <c r="Q359" s="1">
        <f t="shared" si="52"/>
        <v>0</v>
      </c>
      <c r="R359" s="1">
        <f>SUMIFS($Q$5:$Q359,$P$5:$P359,"Plusieurs commentaires",$C$5:$C359,C359)</f>
        <v>0</v>
      </c>
      <c r="S359" t="str">
        <f t="shared" si="53"/>
        <v/>
      </c>
      <c r="T359" t="str">
        <f t="shared" si="54"/>
        <v/>
      </c>
      <c r="U359" t="str">
        <f t="shared" si="55"/>
        <v/>
      </c>
      <c r="V359" s="238" t="str">
        <f t="shared" si="56"/>
        <v/>
      </c>
      <c r="W359" s="238">
        <f t="shared" si="57"/>
        <v>0</v>
      </c>
      <c r="X359" s="238">
        <f>SUMIFS($W$5:$W359,$V$5:$V359,"Plusieurs occurences",$H$5:$H359,H359)</f>
        <v>0</v>
      </c>
      <c r="Y359" t="str">
        <f t="shared" si="58"/>
        <v/>
      </c>
      <c r="Z359" t="str">
        <f t="shared" si="59"/>
        <v/>
      </c>
      <c r="AA359" t="str">
        <f t="shared" si="60"/>
        <v/>
      </c>
      <c r="AC359" t="str">
        <f t="shared" si="61"/>
        <v/>
      </c>
    </row>
    <row r="360" spans="16:29" x14ac:dyDescent="0.25">
      <c r="P360" s="1" t="str">
        <f>IF($C360&lt;&gt;"",IF(COUNTIF($C:C,$C360)&gt;1,"Plusieurs commentaires",""),"")</f>
        <v/>
      </c>
      <c r="Q360" s="1">
        <f t="shared" si="52"/>
        <v>0</v>
      </c>
      <c r="R360" s="1">
        <f>SUMIFS($Q$5:$Q360,$P$5:$P360,"Plusieurs commentaires",$C$5:$C360,C360)</f>
        <v>0</v>
      </c>
      <c r="S360" t="str">
        <f t="shared" si="53"/>
        <v/>
      </c>
      <c r="T360" t="str">
        <f t="shared" si="54"/>
        <v/>
      </c>
      <c r="U360" t="str">
        <f t="shared" si="55"/>
        <v/>
      </c>
      <c r="V360" s="238" t="str">
        <f t="shared" si="56"/>
        <v/>
      </c>
      <c r="W360" s="238">
        <f t="shared" si="57"/>
        <v>0</v>
      </c>
      <c r="X360" s="238">
        <f>SUMIFS($W$5:$W360,$V$5:$V360,"Plusieurs occurences",$H$5:$H360,H360)</f>
        <v>0</v>
      </c>
      <c r="Y360" t="str">
        <f t="shared" si="58"/>
        <v/>
      </c>
      <c r="Z360" t="str">
        <f t="shared" si="59"/>
        <v/>
      </c>
      <c r="AA360" t="str">
        <f t="shared" si="60"/>
        <v/>
      </c>
      <c r="AC360" t="str">
        <f t="shared" si="61"/>
        <v/>
      </c>
    </row>
    <row r="361" spans="16:29" x14ac:dyDescent="0.25">
      <c r="P361" s="1" t="str">
        <f>IF($C361&lt;&gt;"",IF(COUNTIF($C:C,$C361)&gt;1,"Plusieurs commentaires",""),"")</f>
        <v/>
      </c>
      <c r="Q361" s="1">
        <f t="shared" si="52"/>
        <v>0</v>
      </c>
      <c r="R361" s="1">
        <f>SUMIFS($Q$5:$Q361,$P$5:$P361,"Plusieurs commentaires",$C$5:$C361,C361)</f>
        <v>0</v>
      </c>
      <c r="S361" t="str">
        <f t="shared" si="53"/>
        <v/>
      </c>
      <c r="T361" t="str">
        <f t="shared" si="54"/>
        <v/>
      </c>
      <c r="U361" t="str">
        <f t="shared" si="55"/>
        <v/>
      </c>
      <c r="V361" s="238" t="str">
        <f t="shared" si="56"/>
        <v/>
      </c>
      <c r="W361" s="238">
        <f t="shared" si="57"/>
        <v>0</v>
      </c>
      <c r="X361" s="238">
        <f>SUMIFS($W$5:$W361,$V$5:$V361,"Plusieurs occurences",$H$5:$H361,H361)</f>
        <v>0</v>
      </c>
      <c r="Y361" t="str">
        <f t="shared" si="58"/>
        <v/>
      </c>
      <c r="Z361" t="str">
        <f t="shared" si="59"/>
        <v/>
      </c>
      <c r="AA361" t="str">
        <f t="shared" si="60"/>
        <v/>
      </c>
      <c r="AC361" t="str">
        <f t="shared" si="61"/>
        <v/>
      </c>
    </row>
    <row r="362" spans="16:29" x14ac:dyDescent="0.25">
      <c r="P362" s="1" t="str">
        <f>IF($C362&lt;&gt;"",IF(COUNTIF($C:C,$C362)&gt;1,"Plusieurs commentaires",""),"")</f>
        <v/>
      </c>
      <c r="Q362" s="1">
        <f t="shared" si="52"/>
        <v>0</v>
      </c>
      <c r="R362" s="1">
        <f>SUMIFS($Q$5:$Q362,$P$5:$P362,"Plusieurs commentaires",$C$5:$C362,C362)</f>
        <v>0</v>
      </c>
      <c r="S362" t="str">
        <f t="shared" si="53"/>
        <v/>
      </c>
      <c r="T362" t="str">
        <f t="shared" si="54"/>
        <v/>
      </c>
      <c r="U362" t="str">
        <f t="shared" si="55"/>
        <v/>
      </c>
      <c r="V362" s="238" t="str">
        <f t="shared" si="56"/>
        <v/>
      </c>
      <c r="W362" s="238">
        <f t="shared" si="57"/>
        <v>0</v>
      </c>
      <c r="X362" s="238">
        <f>SUMIFS($W$5:$W362,$V$5:$V362,"Plusieurs occurences",$H$5:$H362,H362)</f>
        <v>0</v>
      </c>
      <c r="Y362" t="str">
        <f t="shared" si="58"/>
        <v/>
      </c>
      <c r="Z362" t="str">
        <f t="shared" si="59"/>
        <v/>
      </c>
      <c r="AA362" t="str">
        <f t="shared" si="60"/>
        <v/>
      </c>
      <c r="AC362" t="str">
        <f t="shared" si="61"/>
        <v/>
      </c>
    </row>
    <row r="363" spans="16:29" x14ac:dyDescent="0.25">
      <c r="P363" s="1" t="str">
        <f>IF($C363&lt;&gt;"",IF(COUNTIF($C:C,$C363)&gt;1,"Plusieurs commentaires",""),"")</f>
        <v/>
      </c>
      <c r="Q363" s="1">
        <f t="shared" si="52"/>
        <v>0</v>
      </c>
      <c r="R363" s="1">
        <f>SUMIFS($Q$5:$Q363,$P$5:$P363,"Plusieurs commentaires",$C$5:$C363,C363)</f>
        <v>0</v>
      </c>
      <c r="S363" t="str">
        <f t="shared" si="53"/>
        <v/>
      </c>
      <c r="T363" t="str">
        <f t="shared" si="54"/>
        <v/>
      </c>
      <c r="U363" t="str">
        <f t="shared" si="55"/>
        <v/>
      </c>
      <c r="V363" s="238" t="str">
        <f t="shared" si="56"/>
        <v/>
      </c>
      <c r="W363" s="238">
        <f t="shared" si="57"/>
        <v>0</v>
      </c>
      <c r="X363" s="238">
        <f>SUMIFS($W$5:$W363,$V$5:$V363,"Plusieurs occurences",$H$5:$H363,H363)</f>
        <v>0</v>
      </c>
      <c r="Y363" t="str">
        <f t="shared" si="58"/>
        <v/>
      </c>
      <c r="Z363" t="str">
        <f t="shared" si="59"/>
        <v/>
      </c>
      <c r="AA363" t="str">
        <f t="shared" si="60"/>
        <v/>
      </c>
      <c r="AC363" t="str">
        <f t="shared" si="61"/>
        <v/>
      </c>
    </row>
    <row r="364" spans="16:29" x14ac:dyDescent="0.25">
      <c r="P364" s="1" t="str">
        <f>IF($C364&lt;&gt;"",IF(COUNTIF($C:C,$C364)&gt;1,"Plusieurs commentaires",""),"")</f>
        <v/>
      </c>
      <c r="Q364" s="1">
        <f t="shared" si="52"/>
        <v>0</v>
      </c>
      <c r="R364" s="1">
        <f>SUMIFS($Q$5:$Q364,$P$5:$P364,"Plusieurs commentaires",$C$5:$C364,C364)</f>
        <v>0</v>
      </c>
      <c r="S364" t="str">
        <f t="shared" si="53"/>
        <v/>
      </c>
      <c r="T364" t="str">
        <f t="shared" si="54"/>
        <v/>
      </c>
      <c r="U364" t="str">
        <f t="shared" si="55"/>
        <v/>
      </c>
      <c r="V364" s="238" t="str">
        <f t="shared" si="56"/>
        <v/>
      </c>
      <c r="W364" s="238">
        <f t="shared" si="57"/>
        <v>0</v>
      </c>
      <c r="X364" s="238">
        <f>SUMIFS($W$5:$W364,$V$5:$V364,"Plusieurs occurences",$H$5:$H364,H364)</f>
        <v>0</v>
      </c>
      <c r="Y364" t="str">
        <f t="shared" si="58"/>
        <v/>
      </c>
      <c r="Z364" t="str">
        <f t="shared" si="59"/>
        <v/>
      </c>
      <c r="AA364" t="str">
        <f t="shared" si="60"/>
        <v/>
      </c>
      <c r="AC364" t="str">
        <f t="shared" si="61"/>
        <v/>
      </c>
    </row>
    <row r="365" spans="16:29" x14ac:dyDescent="0.25">
      <c r="P365" s="1" t="str">
        <f>IF($C365&lt;&gt;"",IF(COUNTIF($C:C,$C365)&gt;1,"Plusieurs commentaires",""),"")</f>
        <v/>
      </c>
      <c r="Q365" s="1">
        <f t="shared" si="52"/>
        <v>0</v>
      </c>
      <c r="R365" s="1">
        <f>SUMIFS($Q$5:$Q365,$P$5:$P365,"Plusieurs commentaires",$C$5:$C365,C365)</f>
        <v>0</v>
      </c>
      <c r="S365" t="str">
        <f t="shared" si="53"/>
        <v/>
      </c>
      <c r="T365" t="str">
        <f t="shared" si="54"/>
        <v/>
      </c>
      <c r="U365" t="str">
        <f t="shared" si="55"/>
        <v/>
      </c>
      <c r="V365" s="238" t="str">
        <f t="shared" si="56"/>
        <v/>
      </c>
      <c r="W365" s="238">
        <f t="shared" si="57"/>
        <v>0</v>
      </c>
      <c r="X365" s="238">
        <f>SUMIFS($W$5:$W365,$V$5:$V365,"Plusieurs occurences",$H$5:$H365,H365)</f>
        <v>0</v>
      </c>
      <c r="Y365" t="str">
        <f t="shared" si="58"/>
        <v/>
      </c>
      <c r="Z365" t="str">
        <f t="shared" si="59"/>
        <v/>
      </c>
      <c r="AA365" t="str">
        <f t="shared" si="60"/>
        <v/>
      </c>
      <c r="AC365" t="str">
        <f t="shared" si="61"/>
        <v/>
      </c>
    </row>
    <row r="366" spans="16:29" x14ac:dyDescent="0.25">
      <c r="P366" s="1" t="str">
        <f>IF($C366&lt;&gt;"",IF(COUNTIF($C:C,$C366)&gt;1,"Plusieurs commentaires",""),"")</f>
        <v/>
      </c>
      <c r="Q366" s="1">
        <f t="shared" si="52"/>
        <v>0</v>
      </c>
      <c r="R366" s="1">
        <f>SUMIFS($Q$5:$Q366,$P$5:$P366,"Plusieurs commentaires",$C$5:$C366,C366)</f>
        <v>0</v>
      </c>
      <c r="S366" t="str">
        <f t="shared" si="53"/>
        <v/>
      </c>
      <c r="T366" t="str">
        <f t="shared" si="54"/>
        <v/>
      </c>
      <c r="U366" t="str">
        <f t="shared" si="55"/>
        <v/>
      </c>
      <c r="V366" s="238" t="str">
        <f t="shared" si="56"/>
        <v/>
      </c>
      <c r="W366" s="238">
        <f t="shared" si="57"/>
        <v>0</v>
      </c>
      <c r="X366" s="238">
        <f>SUMIFS($W$5:$W366,$V$5:$V366,"Plusieurs occurences",$H$5:$H366,H366)</f>
        <v>0</v>
      </c>
      <c r="Y366" t="str">
        <f t="shared" si="58"/>
        <v/>
      </c>
      <c r="Z366" t="str">
        <f t="shared" si="59"/>
        <v/>
      </c>
      <c r="AA366" t="str">
        <f t="shared" si="60"/>
        <v/>
      </c>
      <c r="AC366" t="str">
        <f t="shared" si="61"/>
        <v/>
      </c>
    </row>
    <row r="367" spans="16:29" x14ac:dyDescent="0.25">
      <c r="P367" s="1" t="str">
        <f>IF($C367&lt;&gt;"",IF(COUNTIF($C:C,$C367)&gt;1,"Plusieurs commentaires",""),"")</f>
        <v/>
      </c>
      <c r="Q367" s="1">
        <f t="shared" si="52"/>
        <v>0</v>
      </c>
      <c r="R367" s="1">
        <f>SUMIFS($Q$5:$Q367,$P$5:$P367,"Plusieurs commentaires",$C$5:$C367,C367)</f>
        <v>0</v>
      </c>
      <c r="S367" t="str">
        <f t="shared" si="53"/>
        <v/>
      </c>
      <c r="T367" t="str">
        <f t="shared" si="54"/>
        <v/>
      </c>
      <c r="U367" t="str">
        <f t="shared" si="55"/>
        <v/>
      </c>
      <c r="V367" s="238" t="str">
        <f t="shared" si="56"/>
        <v/>
      </c>
      <c r="W367" s="238">
        <f t="shared" si="57"/>
        <v>0</v>
      </c>
      <c r="X367" s="238">
        <f>SUMIFS($W$5:$W367,$V$5:$V367,"Plusieurs occurences",$H$5:$H367,H367)</f>
        <v>0</v>
      </c>
      <c r="Y367" t="str">
        <f t="shared" si="58"/>
        <v/>
      </c>
      <c r="Z367" t="str">
        <f t="shared" si="59"/>
        <v/>
      </c>
      <c r="AA367" t="str">
        <f t="shared" si="60"/>
        <v/>
      </c>
      <c r="AC367" t="str">
        <f t="shared" si="61"/>
        <v/>
      </c>
    </row>
    <row r="368" spans="16:29" x14ac:dyDescent="0.25">
      <c r="P368" s="1" t="str">
        <f>IF($C368&lt;&gt;"",IF(COUNTIF($C:C,$C368)&gt;1,"Plusieurs commentaires",""),"")</f>
        <v/>
      </c>
      <c r="Q368" s="1">
        <f t="shared" si="52"/>
        <v>0</v>
      </c>
      <c r="R368" s="1">
        <f>SUMIFS($Q$5:$Q368,$P$5:$P368,"Plusieurs commentaires",$C$5:$C368,C368)</f>
        <v>0</v>
      </c>
      <c r="S368" t="str">
        <f t="shared" si="53"/>
        <v/>
      </c>
      <c r="T368" t="str">
        <f t="shared" si="54"/>
        <v/>
      </c>
      <c r="U368" t="str">
        <f t="shared" si="55"/>
        <v/>
      </c>
      <c r="V368" s="238" t="str">
        <f t="shared" si="56"/>
        <v/>
      </c>
      <c r="W368" s="238">
        <f t="shared" si="57"/>
        <v>0</v>
      </c>
      <c r="X368" s="238">
        <f>SUMIFS($W$5:$W368,$V$5:$V368,"Plusieurs occurences",$H$5:$H368,H368)</f>
        <v>0</v>
      </c>
      <c r="Y368" t="str">
        <f t="shared" si="58"/>
        <v/>
      </c>
      <c r="Z368" t="str">
        <f t="shared" si="59"/>
        <v/>
      </c>
      <c r="AA368" t="str">
        <f t="shared" si="60"/>
        <v/>
      </c>
      <c r="AC368" t="str">
        <f t="shared" si="61"/>
        <v/>
      </c>
    </row>
    <row r="369" spans="16:29" x14ac:dyDescent="0.25">
      <c r="P369" s="1" t="str">
        <f>IF($C369&lt;&gt;"",IF(COUNTIF($C:C,$C369)&gt;1,"Plusieurs commentaires",""),"")</f>
        <v/>
      </c>
      <c r="Q369" s="1">
        <f t="shared" si="52"/>
        <v>0</v>
      </c>
      <c r="R369" s="1">
        <f>SUMIFS($Q$5:$Q369,$P$5:$P369,"Plusieurs commentaires",$C$5:$C369,C369)</f>
        <v>0</v>
      </c>
      <c r="S369" t="str">
        <f t="shared" si="53"/>
        <v/>
      </c>
      <c r="T369" t="str">
        <f t="shared" si="54"/>
        <v/>
      </c>
      <c r="U369" t="str">
        <f t="shared" si="55"/>
        <v/>
      </c>
      <c r="V369" s="238" t="str">
        <f t="shared" si="56"/>
        <v/>
      </c>
      <c r="W369" s="238">
        <f t="shared" si="57"/>
        <v>0</v>
      </c>
      <c r="X369" s="238">
        <f>SUMIFS($W$5:$W369,$V$5:$V369,"Plusieurs occurences",$H$5:$H369,H369)</f>
        <v>0</v>
      </c>
      <c r="Y369" t="str">
        <f t="shared" si="58"/>
        <v/>
      </c>
      <c r="Z369" t="str">
        <f t="shared" si="59"/>
        <v/>
      </c>
      <c r="AA369" t="str">
        <f t="shared" si="60"/>
        <v/>
      </c>
      <c r="AC369" t="str">
        <f t="shared" si="61"/>
        <v/>
      </c>
    </row>
    <row r="370" spans="16:29" x14ac:dyDescent="0.25">
      <c r="P370" s="1" t="str">
        <f>IF($C370&lt;&gt;"",IF(COUNTIF($C:C,$C370)&gt;1,"Plusieurs commentaires",""),"")</f>
        <v/>
      </c>
      <c r="Q370" s="1">
        <f t="shared" si="52"/>
        <v>0</v>
      </c>
      <c r="R370" s="1">
        <f>SUMIFS($Q$5:$Q370,$P$5:$P370,"Plusieurs commentaires",$C$5:$C370,C370)</f>
        <v>0</v>
      </c>
      <c r="S370" t="str">
        <f t="shared" si="53"/>
        <v/>
      </c>
      <c r="T370" t="str">
        <f t="shared" si="54"/>
        <v/>
      </c>
      <c r="U370" t="str">
        <f t="shared" si="55"/>
        <v/>
      </c>
      <c r="V370" s="238" t="str">
        <f t="shared" si="56"/>
        <v/>
      </c>
      <c r="W370" s="238">
        <f t="shared" si="57"/>
        <v>0</v>
      </c>
      <c r="X370" s="238">
        <f>SUMIFS($W$5:$W370,$V$5:$V370,"Plusieurs occurences",$H$5:$H370,H370)</f>
        <v>0</v>
      </c>
      <c r="Y370" t="str">
        <f t="shared" si="58"/>
        <v/>
      </c>
      <c r="Z370" t="str">
        <f t="shared" si="59"/>
        <v/>
      </c>
      <c r="AA370" t="str">
        <f t="shared" si="60"/>
        <v/>
      </c>
      <c r="AC370" t="str">
        <f t="shared" si="61"/>
        <v/>
      </c>
    </row>
    <row r="371" spans="16:29" x14ac:dyDescent="0.25">
      <c r="P371" s="1" t="str">
        <f>IF($C371&lt;&gt;"",IF(COUNTIF($C:C,$C371)&gt;1,"Plusieurs commentaires",""),"")</f>
        <v/>
      </c>
      <c r="Q371" s="1">
        <f t="shared" si="52"/>
        <v>0</v>
      </c>
      <c r="R371" s="1">
        <f>SUMIFS($Q$5:$Q371,$P$5:$P371,"Plusieurs commentaires",$C$5:$C371,C371)</f>
        <v>0</v>
      </c>
      <c r="S371" t="str">
        <f t="shared" si="53"/>
        <v/>
      </c>
      <c r="T371" t="str">
        <f t="shared" si="54"/>
        <v/>
      </c>
      <c r="U371" t="str">
        <f t="shared" si="55"/>
        <v/>
      </c>
      <c r="V371" s="238" t="str">
        <f t="shared" si="56"/>
        <v/>
      </c>
      <c r="W371" s="238">
        <f t="shared" si="57"/>
        <v>0</v>
      </c>
      <c r="X371" s="238">
        <f>SUMIFS($W$5:$W371,$V$5:$V371,"Plusieurs occurences",$H$5:$H371,H371)</f>
        <v>0</v>
      </c>
      <c r="Y371" t="str">
        <f t="shared" si="58"/>
        <v/>
      </c>
      <c r="Z371" t="str">
        <f t="shared" si="59"/>
        <v/>
      </c>
      <c r="AA371" t="str">
        <f t="shared" si="60"/>
        <v/>
      </c>
      <c r="AC371" t="str">
        <f t="shared" si="61"/>
        <v/>
      </c>
    </row>
    <row r="372" spans="16:29" x14ac:dyDescent="0.25">
      <c r="P372" s="1" t="str">
        <f>IF($C372&lt;&gt;"",IF(COUNTIF($C:C,$C372)&gt;1,"Plusieurs commentaires",""),"")</f>
        <v/>
      </c>
      <c r="Q372" s="1">
        <f t="shared" si="52"/>
        <v>0</v>
      </c>
      <c r="R372" s="1">
        <f>SUMIFS($Q$5:$Q372,$P$5:$P372,"Plusieurs commentaires",$C$5:$C372,C372)</f>
        <v>0</v>
      </c>
      <c r="S372" t="str">
        <f t="shared" si="53"/>
        <v/>
      </c>
      <c r="T372" t="str">
        <f t="shared" si="54"/>
        <v/>
      </c>
      <c r="U372" t="str">
        <f t="shared" si="55"/>
        <v/>
      </c>
      <c r="V372" s="238" t="str">
        <f t="shared" si="56"/>
        <v/>
      </c>
      <c r="W372" s="238">
        <f t="shared" si="57"/>
        <v>0</v>
      </c>
      <c r="X372" s="238">
        <f>SUMIFS($W$5:$W372,$V$5:$V372,"Plusieurs occurences",$H$5:$H372,H372)</f>
        <v>0</v>
      </c>
      <c r="Y372" t="str">
        <f t="shared" si="58"/>
        <v/>
      </c>
      <c r="Z372" t="str">
        <f t="shared" si="59"/>
        <v/>
      </c>
      <c r="AA372" t="str">
        <f t="shared" si="60"/>
        <v/>
      </c>
      <c r="AC372" t="str">
        <f t="shared" si="61"/>
        <v/>
      </c>
    </row>
    <row r="373" spans="16:29" x14ac:dyDescent="0.25">
      <c r="P373" s="1" t="str">
        <f>IF($C373&lt;&gt;"",IF(COUNTIF($C:C,$C373)&gt;1,"Plusieurs commentaires",""),"")</f>
        <v/>
      </c>
      <c r="Q373" s="1">
        <f t="shared" si="52"/>
        <v>0</v>
      </c>
      <c r="R373" s="1">
        <f>SUMIFS($Q$5:$Q373,$P$5:$P373,"Plusieurs commentaires",$C$5:$C373,C373)</f>
        <v>0</v>
      </c>
      <c r="S373" t="str">
        <f t="shared" si="53"/>
        <v/>
      </c>
      <c r="T373" t="str">
        <f t="shared" si="54"/>
        <v/>
      </c>
      <c r="U373" t="str">
        <f t="shared" si="55"/>
        <v/>
      </c>
      <c r="V373" s="238" t="str">
        <f t="shared" si="56"/>
        <v/>
      </c>
      <c r="W373" s="238">
        <f t="shared" si="57"/>
        <v>0</v>
      </c>
      <c r="X373" s="238">
        <f>SUMIFS($W$5:$W373,$V$5:$V373,"Plusieurs occurences",$H$5:$H373,H373)</f>
        <v>0</v>
      </c>
      <c r="Y373" t="str">
        <f t="shared" si="58"/>
        <v/>
      </c>
      <c r="Z373" t="str">
        <f t="shared" si="59"/>
        <v/>
      </c>
      <c r="AA373" t="str">
        <f t="shared" si="60"/>
        <v/>
      </c>
      <c r="AC373" t="str">
        <f t="shared" si="61"/>
        <v/>
      </c>
    </row>
    <row r="374" spans="16:29" x14ac:dyDescent="0.25">
      <c r="P374" s="1" t="str">
        <f>IF($C374&lt;&gt;"",IF(COUNTIF($C:C,$C374)&gt;1,"Plusieurs commentaires",""),"")</f>
        <v/>
      </c>
      <c r="Q374" s="1">
        <f t="shared" si="52"/>
        <v>0</v>
      </c>
      <c r="R374" s="1">
        <f>SUMIFS($Q$5:$Q374,$P$5:$P374,"Plusieurs commentaires",$C$5:$C374,C374)</f>
        <v>0</v>
      </c>
      <c r="S374" t="str">
        <f t="shared" si="53"/>
        <v/>
      </c>
      <c r="T374" t="str">
        <f t="shared" si="54"/>
        <v/>
      </c>
      <c r="U374" t="str">
        <f t="shared" si="55"/>
        <v/>
      </c>
      <c r="V374" s="238" t="str">
        <f t="shared" si="56"/>
        <v/>
      </c>
      <c r="W374" s="238">
        <f t="shared" si="57"/>
        <v>0</v>
      </c>
      <c r="X374" s="238">
        <f>SUMIFS($W$5:$W374,$V$5:$V374,"Plusieurs occurences",$H$5:$H374,H374)</f>
        <v>0</v>
      </c>
      <c r="Y374" t="str">
        <f t="shared" si="58"/>
        <v/>
      </c>
      <c r="Z374" t="str">
        <f t="shared" si="59"/>
        <v/>
      </c>
      <c r="AA374" t="str">
        <f t="shared" si="60"/>
        <v/>
      </c>
      <c r="AC374" t="str">
        <f t="shared" si="61"/>
        <v/>
      </c>
    </row>
    <row r="375" spans="16:29" x14ac:dyDescent="0.25">
      <c r="P375" s="1" t="str">
        <f>IF($C375&lt;&gt;"",IF(COUNTIF($C:C,$C375)&gt;1,"Plusieurs commentaires",""),"")</f>
        <v/>
      </c>
      <c r="Q375" s="1">
        <f t="shared" si="52"/>
        <v>0</v>
      </c>
      <c r="R375" s="1">
        <f>SUMIFS($Q$5:$Q375,$P$5:$P375,"Plusieurs commentaires",$C$5:$C375,C375)</f>
        <v>0</v>
      </c>
      <c r="S375" t="str">
        <f t="shared" si="53"/>
        <v/>
      </c>
      <c r="T375" t="str">
        <f t="shared" si="54"/>
        <v/>
      </c>
      <c r="U375" t="str">
        <f t="shared" si="55"/>
        <v/>
      </c>
      <c r="V375" s="238" t="str">
        <f t="shared" si="56"/>
        <v/>
      </c>
      <c r="W375" s="238">
        <f t="shared" si="57"/>
        <v>0</v>
      </c>
      <c r="X375" s="238">
        <f>SUMIFS($W$5:$W375,$V$5:$V375,"Plusieurs occurences",$H$5:$H375,H375)</f>
        <v>0</v>
      </c>
      <c r="Y375" t="str">
        <f t="shared" si="58"/>
        <v/>
      </c>
      <c r="Z375" t="str">
        <f t="shared" si="59"/>
        <v/>
      </c>
      <c r="AA375" t="str">
        <f t="shared" si="60"/>
        <v/>
      </c>
      <c r="AC375" t="str">
        <f t="shared" si="61"/>
        <v/>
      </c>
    </row>
    <row r="376" spans="16:29" x14ac:dyDescent="0.25">
      <c r="P376" s="1" t="str">
        <f>IF($C376&lt;&gt;"",IF(COUNTIF($C:C,$C376)&gt;1,"Plusieurs commentaires",""),"")</f>
        <v/>
      </c>
      <c r="Q376" s="1">
        <f t="shared" si="52"/>
        <v>0</v>
      </c>
      <c r="R376" s="1">
        <f>SUMIFS($Q$5:$Q376,$P$5:$P376,"Plusieurs commentaires",$C$5:$C376,C376)</f>
        <v>0</v>
      </c>
      <c r="S376" t="str">
        <f t="shared" si="53"/>
        <v/>
      </c>
      <c r="T376" t="str">
        <f t="shared" si="54"/>
        <v/>
      </c>
      <c r="U376" t="str">
        <f t="shared" si="55"/>
        <v/>
      </c>
      <c r="V376" s="238" t="str">
        <f t="shared" si="56"/>
        <v/>
      </c>
      <c r="W376" s="238">
        <f t="shared" si="57"/>
        <v>0</v>
      </c>
      <c r="X376" s="238">
        <f>SUMIFS($W$5:$W376,$V$5:$V376,"Plusieurs occurences",$H$5:$H376,H376)</f>
        <v>0</v>
      </c>
      <c r="Y376" t="str">
        <f t="shared" si="58"/>
        <v/>
      </c>
      <c r="Z376" t="str">
        <f t="shared" si="59"/>
        <v/>
      </c>
      <c r="AA376" t="str">
        <f t="shared" si="60"/>
        <v/>
      </c>
      <c r="AC376" t="str">
        <f t="shared" si="61"/>
        <v/>
      </c>
    </row>
    <row r="377" spans="16:29" x14ac:dyDescent="0.25">
      <c r="P377" s="1" t="str">
        <f>IF($C377&lt;&gt;"",IF(COUNTIF($C:C,$C377)&gt;1,"Plusieurs commentaires",""),"")</f>
        <v/>
      </c>
      <c r="Q377" s="1">
        <f t="shared" si="52"/>
        <v>0</v>
      </c>
      <c r="R377" s="1">
        <f>SUMIFS($Q$5:$Q377,$P$5:$P377,"Plusieurs commentaires",$C$5:$C377,C377)</f>
        <v>0</v>
      </c>
      <c r="S377" t="str">
        <f t="shared" si="53"/>
        <v/>
      </c>
      <c r="T377" t="str">
        <f t="shared" si="54"/>
        <v/>
      </c>
      <c r="U377" t="str">
        <f t="shared" si="55"/>
        <v/>
      </c>
      <c r="V377" s="238" t="str">
        <f t="shared" si="56"/>
        <v/>
      </c>
      <c r="W377" s="238">
        <f t="shared" si="57"/>
        <v>0</v>
      </c>
      <c r="X377" s="238">
        <f>SUMIFS($W$5:$W377,$V$5:$V377,"Plusieurs occurences",$H$5:$H377,H377)</f>
        <v>0</v>
      </c>
      <c r="Y377" t="str">
        <f t="shared" si="58"/>
        <v/>
      </c>
      <c r="Z377" t="str">
        <f t="shared" si="59"/>
        <v/>
      </c>
      <c r="AA377" t="str">
        <f t="shared" si="60"/>
        <v/>
      </c>
      <c r="AC377" t="str">
        <f t="shared" si="61"/>
        <v/>
      </c>
    </row>
    <row r="378" spans="16:29" x14ac:dyDescent="0.25">
      <c r="P378" s="1" t="str">
        <f>IF($C378&lt;&gt;"",IF(COUNTIF($C:C,$C378)&gt;1,"Plusieurs commentaires",""),"")</f>
        <v/>
      </c>
      <c r="Q378" s="1">
        <f t="shared" si="52"/>
        <v>0</v>
      </c>
      <c r="R378" s="1">
        <f>SUMIFS($Q$5:$Q378,$P$5:$P378,"Plusieurs commentaires",$C$5:$C378,C378)</f>
        <v>0</v>
      </c>
      <c r="S378" t="str">
        <f t="shared" si="53"/>
        <v/>
      </c>
      <c r="T378" t="str">
        <f t="shared" si="54"/>
        <v/>
      </c>
      <c r="U378" t="str">
        <f t="shared" si="55"/>
        <v/>
      </c>
      <c r="V378" s="238" t="str">
        <f t="shared" si="56"/>
        <v/>
      </c>
      <c r="W378" s="238">
        <f t="shared" si="57"/>
        <v>0</v>
      </c>
      <c r="X378" s="238">
        <f>SUMIFS($W$5:$W378,$V$5:$V378,"Plusieurs occurences",$H$5:$H378,H378)</f>
        <v>0</v>
      </c>
      <c r="Y378" t="str">
        <f t="shared" si="58"/>
        <v/>
      </c>
      <c r="Z378" t="str">
        <f t="shared" si="59"/>
        <v/>
      </c>
      <c r="AA378" t="str">
        <f t="shared" si="60"/>
        <v/>
      </c>
      <c r="AC378" t="str">
        <f t="shared" si="61"/>
        <v/>
      </c>
    </row>
    <row r="379" spans="16:29" x14ac:dyDescent="0.25">
      <c r="P379" s="1" t="str">
        <f>IF($C379&lt;&gt;"",IF(COUNTIF($C:C,$C379)&gt;1,"Plusieurs commentaires",""),"")</f>
        <v/>
      </c>
      <c r="Q379" s="1">
        <f t="shared" si="52"/>
        <v>0</v>
      </c>
      <c r="R379" s="1">
        <f>SUMIFS($Q$5:$Q379,$P$5:$P379,"Plusieurs commentaires",$C$5:$C379,C379)</f>
        <v>0</v>
      </c>
      <c r="S379" t="str">
        <f t="shared" si="53"/>
        <v/>
      </c>
      <c r="T379" t="str">
        <f t="shared" si="54"/>
        <v/>
      </c>
      <c r="U379" t="str">
        <f t="shared" si="55"/>
        <v/>
      </c>
      <c r="V379" s="238" t="str">
        <f t="shared" si="56"/>
        <v/>
      </c>
      <c r="W379" s="238">
        <f t="shared" si="57"/>
        <v>0</v>
      </c>
      <c r="X379" s="238">
        <f>SUMIFS($W$5:$W379,$V$5:$V379,"Plusieurs occurences",$H$5:$H379,H379)</f>
        <v>0</v>
      </c>
      <c r="Y379" t="str">
        <f t="shared" si="58"/>
        <v/>
      </c>
      <c r="Z379" t="str">
        <f t="shared" si="59"/>
        <v/>
      </c>
      <c r="AA379" t="str">
        <f t="shared" si="60"/>
        <v/>
      </c>
      <c r="AC379" t="str">
        <f t="shared" si="61"/>
        <v/>
      </c>
    </row>
    <row r="380" spans="16:29" x14ac:dyDescent="0.25">
      <c r="P380" s="1" t="str">
        <f>IF($C380&lt;&gt;"",IF(COUNTIF($C:C,$C380)&gt;1,"Plusieurs commentaires",""),"")</f>
        <v/>
      </c>
      <c r="Q380" s="1">
        <f t="shared" si="52"/>
        <v>0</v>
      </c>
      <c r="R380" s="1">
        <f>SUMIFS($Q$5:$Q380,$P$5:$P380,"Plusieurs commentaires",$C$5:$C380,C380)</f>
        <v>0</v>
      </c>
      <c r="S380" t="str">
        <f t="shared" si="53"/>
        <v/>
      </c>
      <c r="T380" t="str">
        <f t="shared" si="54"/>
        <v/>
      </c>
      <c r="U380" t="str">
        <f t="shared" si="55"/>
        <v/>
      </c>
      <c r="V380" s="238" t="str">
        <f t="shared" si="56"/>
        <v/>
      </c>
      <c r="W380" s="238">
        <f t="shared" si="57"/>
        <v>0</v>
      </c>
      <c r="X380" s="238">
        <f>SUMIFS($W$5:$W380,$V$5:$V380,"Plusieurs occurences",$H$5:$H380,H380)</f>
        <v>0</v>
      </c>
      <c r="Y380" t="str">
        <f t="shared" si="58"/>
        <v/>
      </c>
      <c r="Z380" t="str">
        <f t="shared" si="59"/>
        <v/>
      </c>
      <c r="AA380" t="str">
        <f t="shared" si="60"/>
        <v/>
      </c>
      <c r="AC380" t="str">
        <f t="shared" si="61"/>
        <v/>
      </c>
    </row>
    <row r="381" spans="16:29" x14ac:dyDescent="0.25">
      <c r="P381" s="1" t="str">
        <f>IF($C381&lt;&gt;"",IF(COUNTIF($C:C,$C381)&gt;1,"Plusieurs commentaires",""),"")</f>
        <v/>
      </c>
      <c r="Q381" s="1">
        <f t="shared" si="52"/>
        <v>0</v>
      </c>
      <c r="R381" s="1">
        <f>SUMIFS($Q$5:$Q381,$P$5:$P381,"Plusieurs commentaires",$C$5:$C381,C381)</f>
        <v>0</v>
      </c>
      <c r="S381" t="str">
        <f t="shared" si="53"/>
        <v/>
      </c>
      <c r="T381" t="str">
        <f t="shared" si="54"/>
        <v/>
      </c>
      <c r="U381" t="str">
        <f t="shared" si="55"/>
        <v/>
      </c>
      <c r="V381" s="238" t="str">
        <f t="shared" si="56"/>
        <v/>
      </c>
      <c r="W381" s="238">
        <f t="shared" si="57"/>
        <v>0</v>
      </c>
      <c r="X381" s="238">
        <f>SUMIFS($W$5:$W381,$V$5:$V381,"Plusieurs occurences",$H$5:$H381,H381)</f>
        <v>0</v>
      </c>
      <c r="Y381" t="str">
        <f t="shared" si="58"/>
        <v/>
      </c>
      <c r="Z381" t="str">
        <f t="shared" si="59"/>
        <v/>
      </c>
      <c r="AA381" t="str">
        <f t="shared" si="60"/>
        <v/>
      </c>
      <c r="AC381" t="str">
        <f t="shared" si="61"/>
        <v/>
      </c>
    </row>
    <row r="382" spans="16:29" x14ac:dyDescent="0.25">
      <c r="P382" s="1" t="str">
        <f>IF($C382&lt;&gt;"",IF(COUNTIF($C:C,$C382)&gt;1,"Plusieurs commentaires",""),"")</f>
        <v/>
      </c>
      <c r="Q382" s="1">
        <f t="shared" si="52"/>
        <v>0</v>
      </c>
      <c r="R382" s="1">
        <f>SUMIFS($Q$5:$Q382,$P$5:$P382,"Plusieurs commentaires",$C$5:$C382,C382)</f>
        <v>0</v>
      </c>
      <c r="S382" t="str">
        <f t="shared" si="53"/>
        <v/>
      </c>
      <c r="T382" t="str">
        <f t="shared" si="54"/>
        <v/>
      </c>
      <c r="U382" t="str">
        <f t="shared" si="55"/>
        <v/>
      </c>
      <c r="V382" s="238" t="str">
        <f t="shared" si="56"/>
        <v/>
      </c>
      <c r="W382" s="238">
        <f t="shared" si="57"/>
        <v>0</v>
      </c>
      <c r="X382" s="238">
        <f>SUMIFS($W$5:$W382,$V$5:$V382,"Plusieurs occurences",$H$5:$H382,H382)</f>
        <v>0</v>
      </c>
      <c r="Y382" t="str">
        <f t="shared" si="58"/>
        <v/>
      </c>
      <c r="Z382" t="str">
        <f t="shared" si="59"/>
        <v/>
      </c>
      <c r="AA382" t="str">
        <f t="shared" si="60"/>
        <v/>
      </c>
      <c r="AC382" t="str">
        <f t="shared" si="61"/>
        <v/>
      </c>
    </row>
    <row r="383" spans="16:29" x14ac:dyDescent="0.25">
      <c r="P383" s="1" t="str">
        <f>IF($C383&lt;&gt;"",IF(COUNTIF($C:C,$C383)&gt;1,"Plusieurs commentaires",""),"")</f>
        <v/>
      </c>
      <c r="Q383" s="1">
        <f t="shared" si="52"/>
        <v>0</v>
      </c>
      <c r="R383" s="1">
        <f>SUMIFS($Q$5:$Q383,$P$5:$P383,"Plusieurs commentaires",$C$5:$C383,C383)</f>
        <v>0</v>
      </c>
      <c r="S383" t="str">
        <f t="shared" si="53"/>
        <v/>
      </c>
      <c r="T383" t="str">
        <f t="shared" si="54"/>
        <v/>
      </c>
      <c r="U383" t="str">
        <f t="shared" si="55"/>
        <v/>
      </c>
      <c r="V383" s="238" t="str">
        <f t="shared" si="56"/>
        <v/>
      </c>
      <c r="W383" s="238">
        <f t="shared" si="57"/>
        <v>0</v>
      </c>
      <c r="X383" s="238">
        <f>SUMIFS($W$5:$W383,$V$5:$V383,"Plusieurs occurences",$H$5:$H383,H383)</f>
        <v>0</v>
      </c>
      <c r="Y383" t="str">
        <f t="shared" si="58"/>
        <v/>
      </c>
      <c r="Z383" t="str">
        <f t="shared" si="59"/>
        <v/>
      </c>
      <c r="AA383" t="str">
        <f t="shared" si="60"/>
        <v/>
      </c>
      <c r="AC383" t="str">
        <f t="shared" si="61"/>
        <v/>
      </c>
    </row>
    <row r="384" spans="16:29" x14ac:dyDescent="0.25">
      <c r="P384" s="1" t="str">
        <f>IF($C384&lt;&gt;"",IF(COUNTIF($C:C,$C384)&gt;1,"Plusieurs commentaires",""),"")</f>
        <v/>
      </c>
      <c r="Q384" s="1">
        <f t="shared" si="52"/>
        <v>0</v>
      </c>
      <c r="R384" s="1">
        <f>SUMIFS($Q$5:$Q384,$P$5:$P384,"Plusieurs commentaires",$C$5:$C384,C384)</f>
        <v>0</v>
      </c>
      <c r="S384" t="str">
        <f t="shared" si="53"/>
        <v/>
      </c>
      <c r="T384" t="str">
        <f t="shared" si="54"/>
        <v/>
      </c>
      <c r="U384" t="str">
        <f t="shared" si="55"/>
        <v/>
      </c>
      <c r="V384" s="238" t="str">
        <f t="shared" si="56"/>
        <v/>
      </c>
      <c r="W384" s="238">
        <f t="shared" si="57"/>
        <v>0</v>
      </c>
      <c r="X384" s="238">
        <f>SUMIFS($W$5:$W384,$V$5:$V384,"Plusieurs occurences",$H$5:$H384,H384)</f>
        <v>0</v>
      </c>
      <c r="Y384" t="str">
        <f t="shared" si="58"/>
        <v/>
      </c>
      <c r="Z384" t="str">
        <f t="shared" si="59"/>
        <v/>
      </c>
      <c r="AA384" t="str">
        <f t="shared" si="60"/>
        <v/>
      </c>
      <c r="AC384" t="str">
        <f t="shared" si="61"/>
        <v/>
      </c>
    </row>
    <row r="385" spans="16:29" x14ac:dyDescent="0.25">
      <c r="P385" s="1" t="str">
        <f>IF($C385&lt;&gt;"",IF(COUNTIF($C:C,$C385)&gt;1,"Plusieurs commentaires",""),"")</f>
        <v/>
      </c>
      <c r="Q385" s="1">
        <f t="shared" si="52"/>
        <v>0</v>
      </c>
      <c r="R385" s="1">
        <f>SUMIFS($Q$5:$Q385,$P$5:$P385,"Plusieurs commentaires",$C$5:$C385,C385)</f>
        <v>0</v>
      </c>
      <c r="S385" t="str">
        <f t="shared" si="53"/>
        <v/>
      </c>
      <c r="T385" t="str">
        <f t="shared" si="54"/>
        <v/>
      </c>
      <c r="U385" t="str">
        <f t="shared" si="55"/>
        <v/>
      </c>
      <c r="V385" s="238" t="str">
        <f t="shared" si="56"/>
        <v/>
      </c>
      <c r="W385" s="238">
        <f t="shared" si="57"/>
        <v>0</v>
      </c>
      <c r="X385" s="238">
        <f>SUMIFS($W$5:$W385,$V$5:$V385,"Plusieurs occurences",$H$5:$H385,H385)</f>
        <v>0</v>
      </c>
      <c r="Y385" t="str">
        <f t="shared" si="58"/>
        <v/>
      </c>
      <c r="Z385" t="str">
        <f t="shared" si="59"/>
        <v/>
      </c>
      <c r="AA385" t="str">
        <f t="shared" si="60"/>
        <v/>
      </c>
      <c r="AC385" t="str">
        <f t="shared" si="61"/>
        <v/>
      </c>
    </row>
    <row r="386" spans="16:29" x14ac:dyDescent="0.25">
      <c r="P386" s="1" t="str">
        <f>IF($C386&lt;&gt;"",IF(COUNTIF($C:C,$C386)&gt;1,"Plusieurs commentaires",""),"")</f>
        <v/>
      </c>
      <c r="Q386" s="1">
        <f t="shared" si="52"/>
        <v>0</v>
      </c>
      <c r="R386" s="1">
        <f>SUMIFS($Q$5:$Q386,$P$5:$P386,"Plusieurs commentaires",$C$5:$C386,C386)</f>
        <v>0</v>
      </c>
      <c r="S386" t="str">
        <f t="shared" si="53"/>
        <v/>
      </c>
      <c r="T386" t="str">
        <f t="shared" si="54"/>
        <v/>
      </c>
      <c r="U386" t="str">
        <f t="shared" si="55"/>
        <v/>
      </c>
      <c r="V386" s="238" t="str">
        <f t="shared" si="56"/>
        <v/>
      </c>
      <c r="W386" s="238">
        <f t="shared" si="57"/>
        <v>0</v>
      </c>
      <c r="X386" s="238">
        <f>SUMIFS($W$5:$W386,$V$5:$V386,"Plusieurs occurences",$H$5:$H386,H386)</f>
        <v>0</v>
      </c>
      <c r="Y386" t="str">
        <f t="shared" si="58"/>
        <v/>
      </c>
      <c r="Z386" t="str">
        <f t="shared" si="59"/>
        <v/>
      </c>
      <c r="AA386" t="str">
        <f t="shared" si="60"/>
        <v/>
      </c>
      <c r="AC386" t="str">
        <f t="shared" si="61"/>
        <v/>
      </c>
    </row>
    <row r="387" spans="16:29" x14ac:dyDescent="0.25">
      <c r="P387" s="1" t="str">
        <f>IF($C387&lt;&gt;"",IF(COUNTIF($C:C,$C387)&gt;1,"Plusieurs commentaires",""),"")</f>
        <v/>
      </c>
      <c r="Q387" s="1">
        <f t="shared" si="52"/>
        <v>0</v>
      </c>
      <c r="R387" s="1">
        <f>SUMIFS($Q$5:$Q387,$P$5:$P387,"Plusieurs commentaires",$C$5:$C387,C387)</f>
        <v>0</v>
      </c>
      <c r="S387" t="str">
        <f t="shared" si="53"/>
        <v/>
      </c>
      <c r="T387" t="str">
        <f t="shared" si="54"/>
        <v/>
      </c>
      <c r="U387" t="str">
        <f t="shared" si="55"/>
        <v/>
      </c>
      <c r="V387" s="238" t="str">
        <f t="shared" si="56"/>
        <v/>
      </c>
      <c r="W387" s="238">
        <f t="shared" si="57"/>
        <v>0</v>
      </c>
      <c r="X387" s="238">
        <f>SUMIFS($W$5:$W387,$V$5:$V387,"Plusieurs occurences",$H$5:$H387,H387)</f>
        <v>0</v>
      </c>
      <c r="Y387" t="str">
        <f t="shared" si="58"/>
        <v/>
      </c>
      <c r="Z387" t="str">
        <f t="shared" si="59"/>
        <v/>
      </c>
      <c r="AA387" t="str">
        <f t="shared" si="60"/>
        <v/>
      </c>
      <c r="AC387" t="str">
        <f t="shared" si="61"/>
        <v/>
      </c>
    </row>
    <row r="388" spans="16:29" x14ac:dyDescent="0.25">
      <c r="P388" s="1" t="str">
        <f>IF($C388&lt;&gt;"",IF(COUNTIF($C:C,$C388)&gt;1,"Plusieurs commentaires",""),"")</f>
        <v/>
      </c>
      <c r="Q388" s="1">
        <f t="shared" si="52"/>
        <v>0</v>
      </c>
      <c r="R388" s="1">
        <f>SUMIFS($Q$5:$Q388,$P$5:$P388,"Plusieurs commentaires",$C$5:$C388,C388)</f>
        <v>0</v>
      </c>
      <c r="S388" t="str">
        <f t="shared" si="53"/>
        <v/>
      </c>
      <c r="T388" t="str">
        <f t="shared" si="54"/>
        <v/>
      </c>
      <c r="U388" t="str">
        <f t="shared" si="55"/>
        <v/>
      </c>
      <c r="V388" s="238" t="str">
        <f t="shared" si="56"/>
        <v/>
      </c>
      <c r="W388" s="238">
        <f t="shared" si="57"/>
        <v>0</v>
      </c>
      <c r="X388" s="238">
        <f>SUMIFS($W$5:$W388,$V$5:$V388,"Plusieurs occurences",$H$5:$H388,H388)</f>
        <v>0</v>
      </c>
      <c r="Y388" t="str">
        <f t="shared" si="58"/>
        <v/>
      </c>
      <c r="Z388" t="str">
        <f t="shared" si="59"/>
        <v/>
      </c>
      <c r="AA388" t="str">
        <f t="shared" si="60"/>
        <v/>
      </c>
      <c r="AC388" t="str">
        <f t="shared" si="61"/>
        <v/>
      </c>
    </row>
    <row r="389" spans="16:29" x14ac:dyDescent="0.25">
      <c r="P389" s="1" t="str">
        <f>IF($C389&lt;&gt;"",IF(COUNTIF($C:C,$C389)&gt;1,"Plusieurs commentaires",""),"")</f>
        <v/>
      </c>
      <c r="Q389" s="1">
        <f t="shared" ref="Q389:Q452" si="62">IF(P389="Plusieurs commentaires",1,0)</f>
        <v>0</v>
      </c>
      <c r="R389" s="1">
        <f>SUMIFS($Q$5:$Q389,$P$5:$P389,"Plusieurs commentaires",$C$5:$C389,C389)</f>
        <v>0</v>
      </c>
      <c r="S389" t="str">
        <f t="shared" ref="S389:S452" si="63">IF(I389="Non",IF(F389&lt;=21,IF(M389="Critique",IF(J389&gt;2017,C389,""),""),""),"")</f>
        <v/>
      </c>
      <c r="T389" t="str">
        <f t="shared" ref="T389:T452" si="64">IF(I389="Non",IF(F389&lt;=21,IF(M389="Soutien",IF(J389&gt;2017,C389,""),""),""),"")</f>
        <v/>
      </c>
      <c r="U389" t="str">
        <f t="shared" ref="U389:U452" si="65">IF(I389="Non",IF(F389&lt;=21,IF(M389="Neutre",IF(J389&gt;2017,C389,""),""),""),"")</f>
        <v/>
      </c>
      <c r="V389" s="238" t="str">
        <f t="shared" ref="V389:V452" si="66">IF($H389&lt;&gt;"",IF(COUNTIF($H:$H,$H389)&gt;1,"Plusieurs occurences",""),"")</f>
        <v/>
      </c>
      <c r="W389" s="238">
        <f t="shared" ref="W389:W452" si="67">IF(V389="Plusieurs occurences",1,0)</f>
        <v>0</v>
      </c>
      <c r="X389" s="238">
        <f>SUMIFS($W$5:$W389,$V$5:$V389,"Plusieurs occurences",$H$5:$H389,H389)</f>
        <v>0</v>
      </c>
      <c r="Y389" t="str">
        <f t="shared" ref="Y389:Y452" si="68">IF(R389&lt;2,IF(M389="Critique",H389,""),"")</f>
        <v/>
      </c>
      <c r="Z389" t="str">
        <f t="shared" ref="Z389:Z452" si="69">IF(R389&lt;2,IF(M389="Soutien",H389,""),"")</f>
        <v/>
      </c>
      <c r="AA389" t="str">
        <f t="shared" ref="AA389:AA452" si="70">IF(R389&lt;2,IF(M389="Neutre",H389,""),"")</f>
        <v/>
      </c>
      <c r="AC389" t="str">
        <f t="shared" si="61"/>
        <v/>
      </c>
    </row>
    <row r="390" spans="16:29" x14ac:dyDescent="0.25">
      <c r="P390" s="1" t="str">
        <f>IF($C390&lt;&gt;"",IF(COUNTIF($C:C,$C390)&gt;1,"Plusieurs commentaires",""),"")</f>
        <v/>
      </c>
      <c r="Q390" s="1">
        <f t="shared" si="62"/>
        <v>0</v>
      </c>
      <c r="R390" s="1">
        <f>SUMIFS($Q$5:$Q390,$P$5:$P390,"Plusieurs commentaires",$C$5:$C390,C390)</f>
        <v>0</v>
      </c>
      <c r="S390" t="str">
        <f t="shared" si="63"/>
        <v/>
      </c>
      <c r="T390" t="str">
        <f t="shared" si="64"/>
        <v/>
      </c>
      <c r="U390" t="str">
        <f t="shared" si="65"/>
        <v/>
      </c>
      <c r="V390" s="238" t="str">
        <f t="shared" si="66"/>
        <v/>
      </c>
      <c r="W390" s="238">
        <f t="shared" si="67"/>
        <v>0</v>
      </c>
      <c r="X390" s="238">
        <f>SUMIFS($W$5:$W390,$V$5:$V390,"Plusieurs occurences",$H$5:$H390,H390)</f>
        <v>0</v>
      </c>
      <c r="Y390" t="str">
        <f t="shared" si="68"/>
        <v/>
      </c>
      <c r="Z390" t="str">
        <f t="shared" si="69"/>
        <v/>
      </c>
      <c r="AA390" t="str">
        <f t="shared" si="70"/>
        <v/>
      </c>
      <c r="AC390" t="str">
        <f t="shared" si="61"/>
        <v/>
      </c>
    </row>
    <row r="391" spans="16:29" x14ac:dyDescent="0.25">
      <c r="P391" s="1" t="str">
        <f>IF($C391&lt;&gt;"",IF(COUNTIF($C:C,$C391)&gt;1,"Plusieurs commentaires",""),"")</f>
        <v/>
      </c>
      <c r="Q391" s="1">
        <f t="shared" si="62"/>
        <v>0</v>
      </c>
      <c r="R391" s="1">
        <f>SUMIFS($Q$5:$Q391,$P$5:$P391,"Plusieurs commentaires",$C$5:$C391,C391)</f>
        <v>0</v>
      </c>
      <c r="S391" t="str">
        <f t="shared" si="63"/>
        <v/>
      </c>
      <c r="T391" t="str">
        <f t="shared" si="64"/>
        <v/>
      </c>
      <c r="U391" t="str">
        <f t="shared" si="65"/>
        <v/>
      </c>
      <c r="V391" s="238" t="str">
        <f t="shared" si="66"/>
        <v/>
      </c>
      <c r="W391" s="238">
        <f t="shared" si="67"/>
        <v>0</v>
      </c>
      <c r="X391" s="238">
        <f>SUMIFS($W$5:$W391,$V$5:$V391,"Plusieurs occurences",$H$5:$H391,H391)</f>
        <v>0</v>
      </c>
      <c r="Y391" t="str">
        <f t="shared" si="68"/>
        <v/>
      </c>
      <c r="Z391" t="str">
        <f t="shared" si="69"/>
        <v/>
      </c>
      <c r="AA391" t="str">
        <f t="shared" si="70"/>
        <v/>
      </c>
      <c r="AC391" t="str">
        <f t="shared" si="61"/>
        <v/>
      </c>
    </row>
    <row r="392" spans="16:29" x14ac:dyDescent="0.25">
      <c r="P392" s="1" t="str">
        <f>IF($C392&lt;&gt;"",IF(COUNTIF($C:C,$C392)&gt;1,"Plusieurs commentaires",""),"")</f>
        <v/>
      </c>
      <c r="Q392" s="1">
        <f t="shared" si="62"/>
        <v>0</v>
      </c>
      <c r="R392" s="1">
        <f>SUMIFS($Q$5:$Q392,$P$5:$P392,"Plusieurs commentaires",$C$5:$C392,C392)</f>
        <v>0</v>
      </c>
      <c r="S392" t="str">
        <f t="shared" si="63"/>
        <v/>
      </c>
      <c r="T392" t="str">
        <f t="shared" si="64"/>
        <v/>
      </c>
      <c r="U392" t="str">
        <f t="shared" si="65"/>
        <v/>
      </c>
      <c r="V392" s="238" t="str">
        <f t="shared" si="66"/>
        <v/>
      </c>
      <c r="W392" s="238">
        <f t="shared" si="67"/>
        <v>0</v>
      </c>
      <c r="X392" s="238">
        <f>SUMIFS($W$5:$W392,$V$5:$V392,"Plusieurs occurences",$H$5:$H392,H392)</f>
        <v>0</v>
      </c>
      <c r="Y392" t="str">
        <f t="shared" si="68"/>
        <v/>
      </c>
      <c r="Z392" t="str">
        <f t="shared" si="69"/>
        <v/>
      </c>
      <c r="AA392" t="str">
        <f t="shared" si="70"/>
        <v/>
      </c>
      <c r="AC392" t="str">
        <f t="shared" si="61"/>
        <v/>
      </c>
    </row>
    <row r="393" spans="16:29" x14ac:dyDescent="0.25">
      <c r="P393" s="1" t="str">
        <f>IF($C393&lt;&gt;"",IF(COUNTIF($C:C,$C393)&gt;1,"Plusieurs commentaires",""),"")</f>
        <v/>
      </c>
      <c r="Q393" s="1">
        <f t="shared" si="62"/>
        <v>0</v>
      </c>
      <c r="R393" s="1">
        <f>SUMIFS($Q$5:$Q393,$P$5:$P393,"Plusieurs commentaires",$C$5:$C393,C393)</f>
        <v>0</v>
      </c>
      <c r="S393" t="str">
        <f t="shared" si="63"/>
        <v/>
      </c>
      <c r="T393" t="str">
        <f t="shared" si="64"/>
        <v/>
      </c>
      <c r="U393" t="str">
        <f t="shared" si="65"/>
        <v/>
      </c>
      <c r="V393" s="238" t="str">
        <f t="shared" si="66"/>
        <v/>
      </c>
      <c r="W393" s="238">
        <f t="shared" si="67"/>
        <v>0</v>
      </c>
      <c r="X393" s="238">
        <f>SUMIFS($W$5:$W393,$V$5:$V393,"Plusieurs occurences",$H$5:$H393,H393)</f>
        <v>0</v>
      </c>
      <c r="Y393" t="str">
        <f t="shared" si="68"/>
        <v/>
      </c>
      <c r="Z393" t="str">
        <f t="shared" si="69"/>
        <v/>
      </c>
      <c r="AA393" t="str">
        <f t="shared" si="70"/>
        <v/>
      </c>
      <c r="AC393" t="str">
        <f t="shared" si="61"/>
        <v/>
      </c>
    </row>
    <row r="394" spans="16:29" x14ac:dyDescent="0.25">
      <c r="P394" s="1" t="str">
        <f>IF($C394&lt;&gt;"",IF(COUNTIF($C:C,$C394)&gt;1,"Plusieurs commentaires",""),"")</f>
        <v/>
      </c>
      <c r="Q394" s="1">
        <f t="shared" si="62"/>
        <v>0</v>
      </c>
      <c r="R394" s="1">
        <f>SUMIFS($Q$5:$Q394,$P$5:$P394,"Plusieurs commentaires",$C$5:$C394,C394)</f>
        <v>0</v>
      </c>
      <c r="S394" t="str">
        <f t="shared" si="63"/>
        <v/>
      </c>
      <c r="T394" t="str">
        <f t="shared" si="64"/>
        <v/>
      </c>
      <c r="U394" t="str">
        <f t="shared" si="65"/>
        <v/>
      </c>
      <c r="V394" s="238" t="str">
        <f t="shared" si="66"/>
        <v/>
      </c>
      <c r="W394" s="238">
        <f t="shared" si="67"/>
        <v>0</v>
      </c>
      <c r="X394" s="238">
        <f>SUMIFS($W$5:$W394,$V$5:$V394,"Plusieurs occurences",$H$5:$H394,H394)</f>
        <v>0</v>
      </c>
      <c r="Y394" t="str">
        <f t="shared" si="68"/>
        <v/>
      </c>
      <c r="Z394" t="str">
        <f t="shared" si="69"/>
        <v/>
      </c>
      <c r="AA394" t="str">
        <f t="shared" si="70"/>
        <v/>
      </c>
      <c r="AC394" t="str">
        <f t="shared" ref="AC394:AC457" si="71">IF(R394&lt;2,IF(M394="Critique",C394,""),"")</f>
        <v/>
      </c>
    </row>
    <row r="395" spans="16:29" x14ac:dyDescent="0.25">
      <c r="P395" s="1" t="str">
        <f>IF($C395&lt;&gt;"",IF(COUNTIF($C:C,$C395)&gt;1,"Plusieurs commentaires",""),"")</f>
        <v/>
      </c>
      <c r="Q395" s="1">
        <f t="shared" si="62"/>
        <v>0</v>
      </c>
      <c r="R395" s="1">
        <f>SUMIFS($Q$5:$Q395,$P$5:$P395,"Plusieurs commentaires",$C$5:$C395,C395)</f>
        <v>0</v>
      </c>
      <c r="S395" t="str">
        <f t="shared" si="63"/>
        <v/>
      </c>
      <c r="T395" t="str">
        <f t="shared" si="64"/>
        <v/>
      </c>
      <c r="U395" t="str">
        <f t="shared" si="65"/>
        <v/>
      </c>
      <c r="V395" s="238" t="str">
        <f t="shared" si="66"/>
        <v/>
      </c>
      <c r="W395" s="238">
        <f t="shared" si="67"/>
        <v>0</v>
      </c>
      <c r="X395" s="238">
        <f>SUMIFS($W$5:$W395,$V$5:$V395,"Plusieurs occurences",$H$5:$H395,H395)</f>
        <v>0</v>
      </c>
      <c r="Y395" t="str">
        <f t="shared" si="68"/>
        <v/>
      </c>
      <c r="Z395" t="str">
        <f t="shared" si="69"/>
        <v/>
      </c>
      <c r="AA395" t="str">
        <f t="shared" si="70"/>
        <v/>
      </c>
      <c r="AC395" t="str">
        <f t="shared" si="71"/>
        <v/>
      </c>
    </row>
    <row r="396" spans="16:29" x14ac:dyDescent="0.25">
      <c r="P396" s="1" t="str">
        <f>IF($C396&lt;&gt;"",IF(COUNTIF($C:C,$C396)&gt;1,"Plusieurs commentaires",""),"")</f>
        <v/>
      </c>
      <c r="Q396" s="1">
        <f t="shared" si="62"/>
        <v>0</v>
      </c>
      <c r="R396" s="1">
        <f>SUMIFS($Q$5:$Q396,$P$5:$P396,"Plusieurs commentaires",$C$5:$C396,C396)</f>
        <v>0</v>
      </c>
      <c r="S396" t="str">
        <f t="shared" si="63"/>
        <v/>
      </c>
      <c r="T396" t="str">
        <f t="shared" si="64"/>
        <v/>
      </c>
      <c r="U396" t="str">
        <f t="shared" si="65"/>
        <v/>
      </c>
      <c r="V396" s="238" t="str">
        <f t="shared" si="66"/>
        <v/>
      </c>
      <c r="W396" s="238">
        <f t="shared" si="67"/>
        <v>0</v>
      </c>
      <c r="X396" s="238">
        <f>SUMIFS($W$5:$W396,$V$5:$V396,"Plusieurs occurences",$H$5:$H396,H396)</f>
        <v>0</v>
      </c>
      <c r="Y396" t="str">
        <f t="shared" si="68"/>
        <v/>
      </c>
      <c r="Z396" t="str">
        <f t="shared" si="69"/>
        <v/>
      </c>
      <c r="AA396" t="str">
        <f t="shared" si="70"/>
        <v/>
      </c>
      <c r="AC396" t="str">
        <f t="shared" si="71"/>
        <v/>
      </c>
    </row>
    <row r="397" spans="16:29" x14ac:dyDescent="0.25">
      <c r="P397" s="1" t="str">
        <f>IF($C397&lt;&gt;"",IF(COUNTIF($C:C,$C397)&gt;1,"Plusieurs commentaires",""),"")</f>
        <v/>
      </c>
      <c r="Q397" s="1">
        <f t="shared" si="62"/>
        <v>0</v>
      </c>
      <c r="R397" s="1">
        <f>SUMIFS($Q$5:$Q397,$P$5:$P397,"Plusieurs commentaires",$C$5:$C397,C397)</f>
        <v>0</v>
      </c>
      <c r="S397" t="str">
        <f t="shared" si="63"/>
        <v/>
      </c>
      <c r="T397" t="str">
        <f t="shared" si="64"/>
        <v/>
      </c>
      <c r="U397" t="str">
        <f t="shared" si="65"/>
        <v/>
      </c>
      <c r="V397" s="238" t="str">
        <f t="shared" si="66"/>
        <v/>
      </c>
      <c r="W397" s="238">
        <f t="shared" si="67"/>
        <v>0</v>
      </c>
      <c r="X397" s="238">
        <f>SUMIFS($W$5:$W397,$V$5:$V397,"Plusieurs occurences",$H$5:$H397,H397)</f>
        <v>0</v>
      </c>
      <c r="Y397" t="str">
        <f t="shared" si="68"/>
        <v/>
      </c>
      <c r="Z397" t="str">
        <f t="shared" si="69"/>
        <v/>
      </c>
      <c r="AA397" t="str">
        <f t="shared" si="70"/>
        <v/>
      </c>
      <c r="AC397" t="str">
        <f t="shared" si="71"/>
        <v/>
      </c>
    </row>
    <row r="398" spans="16:29" x14ac:dyDescent="0.25">
      <c r="P398" s="1" t="str">
        <f>IF($C398&lt;&gt;"",IF(COUNTIF($C:C,$C398)&gt;1,"Plusieurs commentaires",""),"")</f>
        <v/>
      </c>
      <c r="Q398" s="1">
        <f t="shared" si="62"/>
        <v>0</v>
      </c>
      <c r="R398" s="1">
        <f>SUMIFS($Q$5:$Q398,$P$5:$P398,"Plusieurs commentaires",$C$5:$C398,C398)</f>
        <v>0</v>
      </c>
      <c r="S398" t="str">
        <f t="shared" si="63"/>
        <v/>
      </c>
      <c r="T398" t="str">
        <f t="shared" si="64"/>
        <v/>
      </c>
      <c r="U398" t="str">
        <f t="shared" si="65"/>
        <v/>
      </c>
      <c r="V398" s="238" t="str">
        <f t="shared" si="66"/>
        <v/>
      </c>
      <c r="W398" s="238">
        <f t="shared" si="67"/>
        <v>0</v>
      </c>
      <c r="X398" s="238">
        <f>SUMIFS($W$5:$W398,$V$5:$V398,"Plusieurs occurences",$H$5:$H398,H398)</f>
        <v>0</v>
      </c>
      <c r="Y398" t="str">
        <f t="shared" si="68"/>
        <v/>
      </c>
      <c r="Z398" t="str">
        <f t="shared" si="69"/>
        <v/>
      </c>
      <c r="AA398" t="str">
        <f t="shared" si="70"/>
        <v/>
      </c>
      <c r="AC398" t="str">
        <f t="shared" si="71"/>
        <v/>
      </c>
    </row>
    <row r="399" spans="16:29" x14ac:dyDescent="0.25">
      <c r="P399" s="1" t="str">
        <f>IF($C399&lt;&gt;"",IF(COUNTIF($C:C,$C399)&gt;1,"Plusieurs commentaires",""),"")</f>
        <v/>
      </c>
      <c r="Q399" s="1">
        <f t="shared" si="62"/>
        <v>0</v>
      </c>
      <c r="R399" s="1">
        <f>SUMIFS($Q$5:$Q399,$P$5:$P399,"Plusieurs commentaires",$C$5:$C399,C399)</f>
        <v>0</v>
      </c>
      <c r="S399" t="str">
        <f t="shared" si="63"/>
        <v/>
      </c>
      <c r="T399" t="str">
        <f t="shared" si="64"/>
        <v/>
      </c>
      <c r="U399" t="str">
        <f t="shared" si="65"/>
        <v/>
      </c>
      <c r="V399" s="238" t="str">
        <f t="shared" si="66"/>
        <v/>
      </c>
      <c r="W399" s="238">
        <f t="shared" si="67"/>
        <v>0</v>
      </c>
      <c r="X399" s="238">
        <f>SUMIFS($W$5:$W399,$V$5:$V399,"Plusieurs occurences",$H$5:$H399,H399)</f>
        <v>0</v>
      </c>
      <c r="Y399" t="str">
        <f t="shared" si="68"/>
        <v/>
      </c>
      <c r="Z399" t="str">
        <f t="shared" si="69"/>
        <v/>
      </c>
      <c r="AA399" t="str">
        <f t="shared" si="70"/>
        <v/>
      </c>
      <c r="AC399" t="str">
        <f t="shared" si="71"/>
        <v/>
      </c>
    </row>
    <row r="400" spans="16:29" x14ac:dyDescent="0.25">
      <c r="P400" s="1" t="str">
        <f>IF($C400&lt;&gt;"",IF(COUNTIF($C:C,$C400)&gt;1,"Plusieurs commentaires",""),"")</f>
        <v/>
      </c>
      <c r="Q400" s="1">
        <f t="shared" si="62"/>
        <v>0</v>
      </c>
      <c r="R400" s="1">
        <f>SUMIFS($Q$5:$Q400,$P$5:$P400,"Plusieurs commentaires",$C$5:$C400,C400)</f>
        <v>0</v>
      </c>
      <c r="S400" t="str">
        <f t="shared" si="63"/>
        <v/>
      </c>
      <c r="T400" t="str">
        <f t="shared" si="64"/>
        <v/>
      </c>
      <c r="U400" t="str">
        <f t="shared" si="65"/>
        <v/>
      </c>
      <c r="V400" s="238" t="str">
        <f t="shared" si="66"/>
        <v/>
      </c>
      <c r="W400" s="238">
        <f t="shared" si="67"/>
        <v>0</v>
      </c>
      <c r="X400" s="238">
        <f>SUMIFS($W$5:$W400,$V$5:$V400,"Plusieurs occurences",$H$5:$H400,H400)</f>
        <v>0</v>
      </c>
      <c r="Y400" t="str">
        <f t="shared" si="68"/>
        <v/>
      </c>
      <c r="Z400" t="str">
        <f t="shared" si="69"/>
        <v/>
      </c>
      <c r="AA400" t="str">
        <f t="shared" si="70"/>
        <v/>
      </c>
      <c r="AC400" t="str">
        <f t="shared" si="71"/>
        <v/>
      </c>
    </row>
    <row r="401" spans="16:29" x14ac:dyDescent="0.25">
      <c r="P401" s="1" t="str">
        <f>IF($C401&lt;&gt;"",IF(COUNTIF($C:C,$C401)&gt;1,"Plusieurs commentaires",""),"")</f>
        <v/>
      </c>
      <c r="Q401" s="1">
        <f t="shared" si="62"/>
        <v>0</v>
      </c>
      <c r="R401" s="1">
        <f>SUMIFS($Q$5:$Q401,$P$5:$P401,"Plusieurs commentaires",$C$5:$C401,C401)</f>
        <v>0</v>
      </c>
      <c r="S401" t="str">
        <f t="shared" si="63"/>
        <v/>
      </c>
      <c r="T401" t="str">
        <f t="shared" si="64"/>
        <v/>
      </c>
      <c r="U401" t="str">
        <f t="shared" si="65"/>
        <v/>
      </c>
      <c r="V401" s="238" t="str">
        <f t="shared" si="66"/>
        <v/>
      </c>
      <c r="W401" s="238">
        <f t="shared" si="67"/>
        <v>0</v>
      </c>
      <c r="X401" s="238">
        <f>SUMIFS($W$5:$W401,$V$5:$V401,"Plusieurs occurences",$H$5:$H401,H401)</f>
        <v>0</v>
      </c>
      <c r="Y401" t="str">
        <f t="shared" si="68"/>
        <v/>
      </c>
      <c r="Z401" t="str">
        <f t="shared" si="69"/>
        <v/>
      </c>
      <c r="AA401" t="str">
        <f t="shared" si="70"/>
        <v/>
      </c>
      <c r="AC401" t="str">
        <f t="shared" si="71"/>
        <v/>
      </c>
    </row>
    <row r="402" spans="16:29" x14ac:dyDescent="0.25">
      <c r="P402" s="1" t="str">
        <f>IF($C402&lt;&gt;"",IF(COUNTIF($C:C,$C402)&gt;1,"Plusieurs commentaires",""),"")</f>
        <v/>
      </c>
      <c r="Q402" s="1">
        <f t="shared" si="62"/>
        <v>0</v>
      </c>
      <c r="R402" s="1">
        <f>SUMIFS($Q$5:$Q402,$P$5:$P402,"Plusieurs commentaires",$C$5:$C402,C402)</f>
        <v>0</v>
      </c>
      <c r="S402" t="str">
        <f t="shared" si="63"/>
        <v/>
      </c>
      <c r="T402" t="str">
        <f t="shared" si="64"/>
        <v/>
      </c>
      <c r="U402" t="str">
        <f t="shared" si="65"/>
        <v/>
      </c>
      <c r="V402" s="238" t="str">
        <f t="shared" si="66"/>
        <v/>
      </c>
      <c r="W402" s="238">
        <f t="shared" si="67"/>
        <v>0</v>
      </c>
      <c r="X402" s="238">
        <f>SUMIFS($W$5:$W402,$V$5:$V402,"Plusieurs occurences",$H$5:$H402,H402)</f>
        <v>0</v>
      </c>
      <c r="Y402" t="str">
        <f t="shared" si="68"/>
        <v/>
      </c>
      <c r="Z402" t="str">
        <f t="shared" si="69"/>
        <v/>
      </c>
      <c r="AA402" t="str">
        <f t="shared" si="70"/>
        <v/>
      </c>
      <c r="AC402" t="str">
        <f t="shared" si="71"/>
        <v/>
      </c>
    </row>
    <row r="403" spans="16:29" x14ac:dyDescent="0.25">
      <c r="P403" s="1" t="str">
        <f>IF($C403&lt;&gt;"",IF(COUNTIF($C:C,$C403)&gt;1,"Plusieurs commentaires",""),"")</f>
        <v/>
      </c>
      <c r="Q403" s="1">
        <f t="shared" si="62"/>
        <v>0</v>
      </c>
      <c r="R403" s="1">
        <f>SUMIFS($Q$5:$Q403,$P$5:$P403,"Plusieurs commentaires",$C$5:$C403,C403)</f>
        <v>0</v>
      </c>
      <c r="S403" t="str">
        <f t="shared" si="63"/>
        <v/>
      </c>
      <c r="T403" t="str">
        <f t="shared" si="64"/>
        <v/>
      </c>
      <c r="U403" t="str">
        <f t="shared" si="65"/>
        <v/>
      </c>
      <c r="V403" s="238" t="str">
        <f t="shared" si="66"/>
        <v/>
      </c>
      <c r="W403" s="238">
        <f t="shared" si="67"/>
        <v>0</v>
      </c>
      <c r="X403" s="238">
        <f>SUMIFS($W$5:$W403,$V$5:$V403,"Plusieurs occurences",$H$5:$H403,H403)</f>
        <v>0</v>
      </c>
      <c r="Y403" t="str">
        <f t="shared" si="68"/>
        <v/>
      </c>
      <c r="Z403" t="str">
        <f t="shared" si="69"/>
        <v/>
      </c>
      <c r="AA403" t="str">
        <f t="shared" si="70"/>
        <v/>
      </c>
      <c r="AC403" t="str">
        <f t="shared" si="71"/>
        <v/>
      </c>
    </row>
    <row r="404" spans="16:29" x14ac:dyDescent="0.25">
      <c r="P404" s="1" t="str">
        <f>IF($C404&lt;&gt;"",IF(COUNTIF($C:C,$C404)&gt;1,"Plusieurs commentaires",""),"")</f>
        <v/>
      </c>
      <c r="Q404" s="1">
        <f t="shared" si="62"/>
        <v>0</v>
      </c>
      <c r="R404" s="1">
        <f>SUMIFS($Q$5:$Q404,$P$5:$P404,"Plusieurs commentaires",$C$5:$C404,C404)</f>
        <v>0</v>
      </c>
      <c r="S404" t="str">
        <f t="shared" si="63"/>
        <v/>
      </c>
      <c r="T404" t="str">
        <f t="shared" si="64"/>
        <v/>
      </c>
      <c r="U404" t="str">
        <f t="shared" si="65"/>
        <v/>
      </c>
      <c r="V404" s="238" t="str">
        <f t="shared" si="66"/>
        <v/>
      </c>
      <c r="W404" s="238">
        <f t="shared" si="67"/>
        <v>0</v>
      </c>
      <c r="X404" s="238">
        <f>SUMIFS($W$5:$W404,$V$5:$V404,"Plusieurs occurences",$H$5:$H404,H404)</f>
        <v>0</v>
      </c>
      <c r="Y404" t="str">
        <f t="shared" si="68"/>
        <v/>
      </c>
      <c r="Z404" t="str">
        <f t="shared" si="69"/>
        <v/>
      </c>
      <c r="AA404" t="str">
        <f t="shared" si="70"/>
        <v/>
      </c>
      <c r="AC404" t="str">
        <f t="shared" si="71"/>
        <v/>
      </c>
    </row>
    <row r="405" spans="16:29" x14ac:dyDescent="0.25">
      <c r="P405" s="1" t="str">
        <f>IF($C405&lt;&gt;"",IF(COUNTIF($C:C,$C405)&gt;1,"Plusieurs commentaires",""),"")</f>
        <v/>
      </c>
      <c r="Q405" s="1">
        <f t="shared" si="62"/>
        <v>0</v>
      </c>
      <c r="R405" s="1">
        <f>SUMIFS($Q$5:$Q405,$P$5:$P405,"Plusieurs commentaires",$C$5:$C405,C405)</f>
        <v>0</v>
      </c>
      <c r="S405" t="str">
        <f t="shared" si="63"/>
        <v/>
      </c>
      <c r="T405" t="str">
        <f t="shared" si="64"/>
        <v/>
      </c>
      <c r="U405" t="str">
        <f t="shared" si="65"/>
        <v/>
      </c>
      <c r="V405" s="238" t="str">
        <f t="shared" si="66"/>
        <v/>
      </c>
      <c r="W405" s="238">
        <f t="shared" si="67"/>
        <v>0</v>
      </c>
      <c r="X405" s="238">
        <f>SUMIFS($W$5:$W405,$V$5:$V405,"Plusieurs occurences",$H$5:$H405,H405)</f>
        <v>0</v>
      </c>
      <c r="Y405" t="str">
        <f t="shared" si="68"/>
        <v/>
      </c>
      <c r="Z405" t="str">
        <f t="shared" si="69"/>
        <v/>
      </c>
      <c r="AA405" t="str">
        <f t="shared" si="70"/>
        <v/>
      </c>
      <c r="AC405" t="str">
        <f t="shared" si="71"/>
        <v/>
      </c>
    </row>
    <row r="406" spans="16:29" x14ac:dyDescent="0.25">
      <c r="P406" s="1" t="str">
        <f>IF($C406&lt;&gt;"",IF(COUNTIF($C:C,$C406)&gt;1,"Plusieurs commentaires",""),"")</f>
        <v/>
      </c>
      <c r="Q406" s="1">
        <f t="shared" si="62"/>
        <v>0</v>
      </c>
      <c r="R406" s="1">
        <f>SUMIFS($Q$5:$Q406,$P$5:$P406,"Plusieurs commentaires",$C$5:$C406,C406)</f>
        <v>0</v>
      </c>
      <c r="S406" t="str">
        <f t="shared" si="63"/>
        <v/>
      </c>
      <c r="T406" t="str">
        <f t="shared" si="64"/>
        <v/>
      </c>
      <c r="U406" t="str">
        <f t="shared" si="65"/>
        <v/>
      </c>
      <c r="V406" s="238" t="str">
        <f t="shared" si="66"/>
        <v/>
      </c>
      <c r="W406" s="238">
        <f t="shared" si="67"/>
        <v>0</v>
      </c>
      <c r="X406" s="238">
        <f>SUMIFS($W$5:$W406,$V$5:$V406,"Plusieurs occurences",$H$5:$H406,H406)</f>
        <v>0</v>
      </c>
      <c r="Y406" t="str">
        <f t="shared" si="68"/>
        <v/>
      </c>
      <c r="Z406" t="str">
        <f t="shared" si="69"/>
        <v/>
      </c>
      <c r="AA406" t="str">
        <f t="shared" si="70"/>
        <v/>
      </c>
      <c r="AC406" t="str">
        <f t="shared" si="71"/>
        <v/>
      </c>
    </row>
    <row r="407" spans="16:29" x14ac:dyDescent="0.25">
      <c r="P407" s="1" t="str">
        <f>IF($C407&lt;&gt;"",IF(COUNTIF($C:C,$C407)&gt;1,"Plusieurs commentaires",""),"")</f>
        <v/>
      </c>
      <c r="Q407" s="1">
        <f t="shared" si="62"/>
        <v>0</v>
      </c>
      <c r="R407" s="1">
        <f>SUMIFS($Q$5:$Q407,$P$5:$P407,"Plusieurs commentaires",$C$5:$C407,C407)</f>
        <v>0</v>
      </c>
      <c r="S407" t="str">
        <f t="shared" si="63"/>
        <v/>
      </c>
      <c r="T407" t="str">
        <f t="shared" si="64"/>
        <v/>
      </c>
      <c r="U407" t="str">
        <f t="shared" si="65"/>
        <v/>
      </c>
      <c r="V407" s="238" t="str">
        <f t="shared" si="66"/>
        <v/>
      </c>
      <c r="W407" s="238">
        <f t="shared" si="67"/>
        <v>0</v>
      </c>
      <c r="X407" s="238">
        <f>SUMIFS($W$5:$W407,$V$5:$V407,"Plusieurs occurences",$H$5:$H407,H407)</f>
        <v>0</v>
      </c>
      <c r="Y407" t="str">
        <f t="shared" si="68"/>
        <v/>
      </c>
      <c r="Z407" t="str">
        <f t="shared" si="69"/>
        <v/>
      </c>
      <c r="AA407" t="str">
        <f t="shared" si="70"/>
        <v/>
      </c>
      <c r="AC407" t="str">
        <f t="shared" si="71"/>
        <v/>
      </c>
    </row>
    <row r="408" spans="16:29" x14ac:dyDescent="0.25">
      <c r="P408" s="1" t="str">
        <f>IF($C408&lt;&gt;"",IF(COUNTIF($C:C,$C408)&gt;1,"Plusieurs commentaires",""),"")</f>
        <v/>
      </c>
      <c r="Q408" s="1">
        <f t="shared" si="62"/>
        <v>0</v>
      </c>
      <c r="R408" s="1">
        <f>SUMIFS($Q$5:$Q408,$P$5:$P408,"Plusieurs commentaires",$C$5:$C408,C408)</f>
        <v>0</v>
      </c>
      <c r="S408" t="str">
        <f t="shared" si="63"/>
        <v/>
      </c>
      <c r="T408" t="str">
        <f t="shared" si="64"/>
        <v/>
      </c>
      <c r="U408" t="str">
        <f t="shared" si="65"/>
        <v/>
      </c>
      <c r="V408" s="238" t="str">
        <f t="shared" si="66"/>
        <v/>
      </c>
      <c r="W408" s="238">
        <f t="shared" si="67"/>
        <v>0</v>
      </c>
      <c r="X408" s="238">
        <f>SUMIFS($W$5:$W408,$V$5:$V408,"Plusieurs occurences",$H$5:$H408,H408)</f>
        <v>0</v>
      </c>
      <c r="Y408" t="str">
        <f t="shared" si="68"/>
        <v/>
      </c>
      <c r="Z408" t="str">
        <f t="shared" si="69"/>
        <v/>
      </c>
      <c r="AA408" t="str">
        <f t="shared" si="70"/>
        <v/>
      </c>
      <c r="AC408" t="str">
        <f t="shared" si="71"/>
        <v/>
      </c>
    </row>
    <row r="409" spans="16:29" x14ac:dyDescent="0.25">
      <c r="P409" s="1" t="str">
        <f>IF($C409&lt;&gt;"",IF(COUNTIF($C:C,$C409)&gt;1,"Plusieurs commentaires",""),"")</f>
        <v/>
      </c>
      <c r="Q409" s="1">
        <f t="shared" si="62"/>
        <v>0</v>
      </c>
      <c r="R409" s="1">
        <f>SUMIFS($Q$5:$Q409,$P$5:$P409,"Plusieurs commentaires",$C$5:$C409,C409)</f>
        <v>0</v>
      </c>
      <c r="S409" t="str">
        <f t="shared" si="63"/>
        <v/>
      </c>
      <c r="T409" t="str">
        <f t="shared" si="64"/>
        <v/>
      </c>
      <c r="U409" t="str">
        <f t="shared" si="65"/>
        <v/>
      </c>
      <c r="V409" s="238" t="str">
        <f t="shared" si="66"/>
        <v/>
      </c>
      <c r="W409" s="238">
        <f t="shared" si="67"/>
        <v>0</v>
      </c>
      <c r="X409" s="238">
        <f>SUMIFS($W$5:$W409,$V$5:$V409,"Plusieurs occurences",$H$5:$H409,H409)</f>
        <v>0</v>
      </c>
      <c r="Y409" t="str">
        <f t="shared" si="68"/>
        <v/>
      </c>
      <c r="Z409" t="str">
        <f t="shared" si="69"/>
        <v/>
      </c>
      <c r="AA409" t="str">
        <f t="shared" si="70"/>
        <v/>
      </c>
      <c r="AC409" t="str">
        <f t="shared" si="71"/>
        <v/>
      </c>
    </row>
    <row r="410" spans="16:29" x14ac:dyDescent="0.25">
      <c r="P410" s="1" t="str">
        <f>IF($C410&lt;&gt;"",IF(COUNTIF($C:C,$C410)&gt;1,"Plusieurs commentaires",""),"")</f>
        <v/>
      </c>
      <c r="Q410" s="1">
        <f t="shared" si="62"/>
        <v>0</v>
      </c>
      <c r="R410" s="1">
        <f>SUMIFS($Q$5:$Q410,$P$5:$P410,"Plusieurs commentaires",$C$5:$C410,C410)</f>
        <v>0</v>
      </c>
      <c r="S410" t="str">
        <f t="shared" si="63"/>
        <v/>
      </c>
      <c r="T410" t="str">
        <f t="shared" si="64"/>
        <v/>
      </c>
      <c r="U410" t="str">
        <f t="shared" si="65"/>
        <v/>
      </c>
      <c r="V410" s="238" t="str">
        <f t="shared" si="66"/>
        <v/>
      </c>
      <c r="W410" s="238">
        <f t="shared" si="67"/>
        <v>0</v>
      </c>
      <c r="X410" s="238">
        <f>SUMIFS($W$5:$W410,$V$5:$V410,"Plusieurs occurences",$H$5:$H410,H410)</f>
        <v>0</v>
      </c>
      <c r="Y410" t="str">
        <f t="shared" si="68"/>
        <v/>
      </c>
      <c r="Z410" t="str">
        <f t="shared" si="69"/>
        <v/>
      </c>
      <c r="AA410" t="str">
        <f t="shared" si="70"/>
        <v/>
      </c>
      <c r="AC410" t="str">
        <f t="shared" si="71"/>
        <v/>
      </c>
    </row>
    <row r="411" spans="16:29" x14ac:dyDescent="0.25">
      <c r="P411" s="1" t="str">
        <f>IF($C411&lt;&gt;"",IF(COUNTIF($C:C,$C411)&gt;1,"Plusieurs commentaires",""),"")</f>
        <v/>
      </c>
      <c r="Q411" s="1">
        <f t="shared" si="62"/>
        <v>0</v>
      </c>
      <c r="R411" s="1">
        <f>SUMIFS($Q$5:$Q411,$P$5:$P411,"Plusieurs commentaires",$C$5:$C411,C411)</f>
        <v>0</v>
      </c>
      <c r="S411" t="str">
        <f t="shared" si="63"/>
        <v/>
      </c>
      <c r="T411" t="str">
        <f t="shared" si="64"/>
        <v/>
      </c>
      <c r="U411" t="str">
        <f t="shared" si="65"/>
        <v/>
      </c>
      <c r="V411" s="238" t="str">
        <f t="shared" si="66"/>
        <v/>
      </c>
      <c r="W411" s="238">
        <f t="shared" si="67"/>
        <v>0</v>
      </c>
      <c r="X411" s="238">
        <f>SUMIFS($W$5:$W411,$V$5:$V411,"Plusieurs occurences",$H$5:$H411,H411)</f>
        <v>0</v>
      </c>
      <c r="Y411" t="str">
        <f t="shared" si="68"/>
        <v/>
      </c>
      <c r="Z411" t="str">
        <f t="shared" si="69"/>
        <v/>
      </c>
      <c r="AA411" t="str">
        <f t="shared" si="70"/>
        <v/>
      </c>
      <c r="AC411" t="str">
        <f t="shared" si="71"/>
        <v/>
      </c>
    </row>
    <row r="412" spans="16:29" x14ac:dyDescent="0.25">
      <c r="P412" s="1" t="str">
        <f>IF($C412&lt;&gt;"",IF(COUNTIF($C:C,$C412)&gt;1,"Plusieurs commentaires",""),"")</f>
        <v/>
      </c>
      <c r="Q412" s="1">
        <f t="shared" si="62"/>
        <v>0</v>
      </c>
      <c r="R412" s="1">
        <f>SUMIFS($Q$5:$Q412,$P$5:$P412,"Plusieurs commentaires",$C$5:$C412,C412)</f>
        <v>0</v>
      </c>
      <c r="S412" t="str">
        <f t="shared" si="63"/>
        <v/>
      </c>
      <c r="T412" t="str">
        <f t="shared" si="64"/>
        <v/>
      </c>
      <c r="U412" t="str">
        <f t="shared" si="65"/>
        <v/>
      </c>
      <c r="V412" s="238" t="str">
        <f t="shared" si="66"/>
        <v/>
      </c>
      <c r="W412" s="238">
        <f t="shared" si="67"/>
        <v>0</v>
      </c>
      <c r="X412" s="238">
        <f>SUMIFS($W$5:$W412,$V$5:$V412,"Plusieurs occurences",$H$5:$H412,H412)</f>
        <v>0</v>
      </c>
      <c r="Y412" t="str">
        <f t="shared" si="68"/>
        <v/>
      </c>
      <c r="Z412" t="str">
        <f t="shared" si="69"/>
        <v/>
      </c>
      <c r="AA412" t="str">
        <f t="shared" si="70"/>
        <v/>
      </c>
      <c r="AC412" t="str">
        <f t="shared" si="71"/>
        <v/>
      </c>
    </row>
    <row r="413" spans="16:29" x14ac:dyDescent="0.25">
      <c r="P413" s="1" t="str">
        <f>IF($C413&lt;&gt;"",IF(COUNTIF($C:C,$C413)&gt;1,"Plusieurs commentaires",""),"")</f>
        <v/>
      </c>
      <c r="Q413" s="1">
        <f t="shared" si="62"/>
        <v>0</v>
      </c>
      <c r="R413" s="1">
        <f>SUMIFS($Q$5:$Q413,$P$5:$P413,"Plusieurs commentaires",$C$5:$C413,C413)</f>
        <v>0</v>
      </c>
      <c r="S413" t="str">
        <f t="shared" si="63"/>
        <v/>
      </c>
      <c r="T413" t="str">
        <f t="shared" si="64"/>
        <v/>
      </c>
      <c r="U413" t="str">
        <f t="shared" si="65"/>
        <v/>
      </c>
      <c r="V413" s="238" t="str">
        <f t="shared" si="66"/>
        <v/>
      </c>
      <c r="W413" s="238">
        <f t="shared" si="67"/>
        <v>0</v>
      </c>
      <c r="X413" s="238">
        <f>SUMIFS($W$5:$W413,$V$5:$V413,"Plusieurs occurences",$H$5:$H413,H413)</f>
        <v>0</v>
      </c>
      <c r="Y413" t="str">
        <f t="shared" si="68"/>
        <v/>
      </c>
      <c r="Z413" t="str">
        <f t="shared" si="69"/>
        <v/>
      </c>
      <c r="AA413" t="str">
        <f t="shared" si="70"/>
        <v/>
      </c>
      <c r="AC413" t="str">
        <f t="shared" si="71"/>
        <v/>
      </c>
    </row>
    <row r="414" spans="16:29" x14ac:dyDescent="0.25">
      <c r="P414" s="1" t="str">
        <f>IF($C414&lt;&gt;"",IF(COUNTIF($C:C,$C414)&gt;1,"Plusieurs commentaires",""),"")</f>
        <v/>
      </c>
      <c r="Q414" s="1">
        <f t="shared" si="62"/>
        <v>0</v>
      </c>
      <c r="R414" s="1">
        <f>SUMIFS($Q$5:$Q414,$P$5:$P414,"Plusieurs commentaires",$C$5:$C414,C414)</f>
        <v>0</v>
      </c>
      <c r="S414" t="str">
        <f t="shared" si="63"/>
        <v/>
      </c>
      <c r="T414" t="str">
        <f t="shared" si="64"/>
        <v/>
      </c>
      <c r="U414" t="str">
        <f t="shared" si="65"/>
        <v/>
      </c>
      <c r="V414" s="238" t="str">
        <f t="shared" si="66"/>
        <v/>
      </c>
      <c r="W414" s="238">
        <f t="shared" si="67"/>
        <v>0</v>
      </c>
      <c r="X414" s="238">
        <f>SUMIFS($W$5:$W414,$V$5:$V414,"Plusieurs occurences",$H$5:$H414,H414)</f>
        <v>0</v>
      </c>
      <c r="Y414" t="str">
        <f t="shared" si="68"/>
        <v/>
      </c>
      <c r="Z414" t="str">
        <f t="shared" si="69"/>
        <v/>
      </c>
      <c r="AA414" t="str">
        <f t="shared" si="70"/>
        <v/>
      </c>
      <c r="AC414" t="str">
        <f t="shared" si="71"/>
        <v/>
      </c>
    </row>
    <row r="415" spans="16:29" x14ac:dyDescent="0.25">
      <c r="P415" s="1" t="str">
        <f>IF($C415&lt;&gt;"",IF(COUNTIF($C:C,$C415)&gt;1,"Plusieurs commentaires",""),"")</f>
        <v/>
      </c>
      <c r="Q415" s="1">
        <f t="shared" si="62"/>
        <v>0</v>
      </c>
      <c r="R415" s="1">
        <f>SUMIFS($Q$5:$Q415,$P$5:$P415,"Plusieurs commentaires",$C$5:$C415,C415)</f>
        <v>0</v>
      </c>
      <c r="S415" t="str">
        <f t="shared" si="63"/>
        <v/>
      </c>
      <c r="T415" t="str">
        <f t="shared" si="64"/>
        <v/>
      </c>
      <c r="U415" t="str">
        <f t="shared" si="65"/>
        <v/>
      </c>
      <c r="V415" s="238" t="str">
        <f t="shared" si="66"/>
        <v/>
      </c>
      <c r="W415" s="238">
        <f t="shared" si="67"/>
        <v>0</v>
      </c>
      <c r="X415" s="238">
        <f>SUMIFS($W$5:$W415,$V$5:$V415,"Plusieurs occurences",$H$5:$H415,H415)</f>
        <v>0</v>
      </c>
      <c r="Y415" t="str">
        <f t="shared" si="68"/>
        <v/>
      </c>
      <c r="Z415" t="str">
        <f t="shared" si="69"/>
        <v/>
      </c>
      <c r="AA415" t="str">
        <f t="shared" si="70"/>
        <v/>
      </c>
      <c r="AC415" t="str">
        <f t="shared" si="71"/>
        <v/>
      </c>
    </row>
    <row r="416" spans="16:29" x14ac:dyDescent="0.25">
      <c r="P416" s="1" t="str">
        <f>IF($C416&lt;&gt;"",IF(COUNTIF($C:C,$C416)&gt;1,"Plusieurs commentaires",""),"")</f>
        <v/>
      </c>
      <c r="Q416" s="1">
        <f t="shared" si="62"/>
        <v>0</v>
      </c>
      <c r="R416" s="1">
        <f>SUMIFS($Q$5:$Q416,$P$5:$P416,"Plusieurs commentaires",$C$5:$C416,C416)</f>
        <v>0</v>
      </c>
      <c r="S416" t="str">
        <f t="shared" si="63"/>
        <v/>
      </c>
      <c r="T416" t="str">
        <f t="shared" si="64"/>
        <v/>
      </c>
      <c r="U416" t="str">
        <f t="shared" si="65"/>
        <v/>
      </c>
      <c r="V416" s="238" t="str">
        <f t="shared" si="66"/>
        <v/>
      </c>
      <c r="W416" s="238">
        <f t="shared" si="67"/>
        <v>0</v>
      </c>
      <c r="X416" s="238">
        <f>SUMIFS($W$5:$W416,$V$5:$V416,"Plusieurs occurences",$H$5:$H416,H416)</f>
        <v>0</v>
      </c>
      <c r="Y416" t="str">
        <f t="shared" si="68"/>
        <v/>
      </c>
      <c r="Z416" t="str">
        <f t="shared" si="69"/>
        <v/>
      </c>
      <c r="AA416" t="str">
        <f t="shared" si="70"/>
        <v/>
      </c>
      <c r="AC416" t="str">
        <f t="shared" si="71"/>
        <v/>
      </c>
    </row>
    <row r="417" spans="16:29" x14ac:dyDescent="0.25">
      <c r="P417" s="1" t="str">
        <f>IF($C417&lt;&gt;"",IF(COUNTIF($C:C,$C417)&gt;1,"Plusieurs commentaires",""),"")</f>
        <v/>
      </c>
      <c r="Q417" s="1">
        <f t="shared" si="62"/>
        <v>0</v>
      </c>
      <c r="R417" s="1">
        <f>SUMIFS($Q$5:$Q417,$P$5:$P417,"Plusieurs commentaires",$C$5:$C417,C417)</f>
        <v>0</v>
      </c>
      <c r="S417" t="str">
        <f t="shared" si="63"/>
        <v/>
      </c>
      <c r="T417" t="str">
        <f t="shared" si="64"/>
        <v/>
      </c>
      <c r="U417" t="str">
        <f t="shared" si="65"/>
        <v/>
      </c>
      <c r="V417" s="238" t="str">
        <f t="shared" si="66"/>
        <v/>
      </c>
      <c r="W417" s="238">
        <f t="shared" si="67"/>
        <v>0</v>
      </c>
      <c r="X417" s="238">
        <f>SUMIFS($W$5:$W417,$V$5:$V417,"Plusieurs occurences",$H$5:$H417,H417)</f>
        <v>0</v>
      </c>
      <c r="Y417" t="str">
        <f t="shared" si="68"/>
        <v/>
      </c>
      <c r="Z417" t="str">
        <f t="shared" si="69"/>
        <v/>
      </c>
      <c r="AA417" t="str">
        <f t="shared" si="70"/>
        <v/>
      </c>
      <c r="AC417" t="str">
        <f t="shared" si="71"/>
        <v/>
      </c>
    </row>
    <row r="418" spans="16:29" x14ac:dyDescent="0.25">
      <c r="P418" s="1" t="str">
        <f>IF($C418&lt;&gt;"",IF(COUNTIF($C:C,$C418)&gt;1,"Plusieurs commentaires",""),"")</f>
        <v/>
      </c>
      <c r="Q418" s="1">
        <f t="shared" si="62"/>
        <v>0</v>
      </c>
      <c r="R418" s="1">
        <f>SUMIFS($Q$5:$Q418,$P$5:$P418,"Plusieurs commentaires",$C$5:$C418,C418)</f>
        <v>0</v>
      </c>
      <c r="S418" t="str">
        <f t="shared" si="63"/>
        <v/>
      </c>
      <c r="T418" t="str">
        <f t="shared" si="64"/>
        <v/>
      </c>
      <c r="U418" t="str">
        <f t="shared" si="65"/>
        <v/>
      </c>
      <c r="V418" s="238" t="str">
        <f t="shared" si="66"/>
        <v/>
      </c>
      <c r="W418" s="238">
        <f t="shared" si="67"/>
        <v>0</v>
      </c>
      <c r="X418" s="238">
        <f>SUMIFS($W$5:$W418,$V$5:$V418,"Plusieurs occurences",$H$5:$H418,H418)</f>
        <v>0</v>
      </c>
      <c r="Y418" t="str">
        <f t="shared" si="68"/>
        <v/>
      </c>
      <c r="Z418" t="str">
        <f t="shared" si="69"/>
        <v/>
      </c>
      <c r="AA418" t="str">
        <f t="shared" si="70"/>
        <v/>
      </c>
      <c r="AC418" t="str">
        <f t="shared" si="71"/>
        <v/>
      </c>
    </row>
    <row r="419" spans="16:29" x14ac:dyDescent="0.25">
      <c r="P419" s="1" t="str">
        <f>IF($C419&lt;&gt;"",IF(COUNTIF($C:C,$C419)&gt;1,"Plusieurs commentaires",""),"")</f>
        <v/>
      </c>
      <c r="Q419" s="1">
        <f t="shared" si="62"/>
        <v>0</v>
      </c>
      <c r="R419" s="1">
        <f>SUMIFS($Q$5:$Q419,$P$5:$P419,"Plusieurs commentaires",$C$5:$C419,C419)</f>
        <v>0</v>
      </c>
      <c r="S419" t="str">
        <f t="shared" si="63"/>
        <v/>
      </c>
      <c r="T419" t="str">
        <f t="shared" si="64"/>
        <v/>
      </c>
      <c r="U419" t="str">
        <f t="shared" si="65"/>
        <v/>
      </c>
      <c r="V419" s="238" t="str">
        <f t="shared" si="66"/>
        <v/>
      </c>
      <c r="W419" s="238">
        <f t="shared" si="67"/>
        <v>0</v>
      </c>
      <c r="X419" s="238">
        <f>SUMIFS($W$5:$W419,$V$5:$V419,"Plusieurs occurences",$H$5:$H419,H419)</f>
        <v>0</v>
      </c>
      <c r="Y419" t="str">
        <f t="shared" si="68"/>
        <v/>
      </c>
      <c r="Z419" t="str">
        <f t="shared" si="69"/>
        <v/>
      </c>
      <c r="AA419" t="str">
        <f t="shared" si="70"/>
        <v/>
      </c>
      <c r="AC419" t="str">
        <f t="shared" si="71"/>
        <v/>
      </c>
    </row>
    <row r="420" spans="16:29" x14ac:dyDescent="0.25">
      <c r="P420" s="1" t="str">
        <f>IF($C420&lt;&gt;"",IF(COUNTIF($C:C,$C420)&gt;1,"Plusieurs commentaires",""),"")</f>
        <v/>
      </c>
      <c r="Q420" s="1">
        <f t="shared" si="62"/>
        <v>0</v>
      </c>
      <c r="R420" s="1">
        <f>SUMIFS($Q$5:$Q420,$P$5:$P420,"Plusieurs commentaires",$C$5:$C420,C420)</f>
        <v>0</v>
      </c>
      <c r="S420" t="str">
        <f t="shared" si="63"/>
        <v/>
      </c>
      <c r="T420" t="str">
        <f t="shared" si="64"/>
        <v/>
      </c>
      <c r="U420" t="str">
        <f t="shared" si="65"/>
        <v/>
      </c>
      <c r="V420" s="238" t="str">
        <f t="shared" si="66"/>
        <v/>
      </c>
      <c r="W420" s="238">
        <f t="shared" si="67"/>
        <v>0</v>
      </c>
      <c r="X420" s="238">
        <f>SUMIFS($W$5:$W420,$V$5:$V420,"Plusieurs occurences",$H$5:$H420,H420)</f>
        <v>0</v>
      </c>
      <c r="Y420" t="str">
        <f t="shared" si="68"/>
        <v/>
      </c>
      <c r="Z420" t="str">
        <f t="shared" si="69"/>
        <v/>
      </c>
      <c r="AA420" t="str">
        <f t="shared" si="70"/>
        <v/>
      </c>
      <c r="AC420" t="str">
        <f t="shared" si="71"/>
        <v/>
      </c>
    </row>
    <row r="421" spans="16:29" x14ac:dyDescent="0.25">
      <c r="P421" s="1" t="str">
        <f>IF($C421&lt;&gt;"",IF(COUNTIF($C:C,$C421)&gt;1,"Plusieurs commentaires",""),"")</f>
        <v/>
      </c>
      <c r="Q421" s="1">
        <f t="shared" si="62"/>
        <v>0</v>
      </c>
      <c r="R421" s="1">
        <f>SUMIFS($Q$5:$Q421,$P$5:$P421,"Plusieurs commentaires",$C$5:$C421,C421)</f>
        <v>0</v>
      </c>
      <c r="S421" t="str">
        <f t="shared" si="63"/>
        <v/>
      </c>
      <c r="T421" t="str">
        <f t="shared" si="64"/>
        <v/>
      </c>
      <c r="U421" t="str">
        <f t="shared" si="65"/>
        <v/>
      </c>
      <c r="V421" s="238" t="str">
        <f t="shared" si="66"/>
        <v/>
      </c>
      <c r="W421" s="238">
        <f t="shared" si="67"/>
        <v>0</v>
      </c>
      <c r="X421" s="238">
        <f>SUMIFS($W$5:$W421,$V$5:$V421,"Plusieurs occurences",$H$5:$H421,H421)</f>
        <v>0</v>
      </c>
      <c r="Y421" t="str">
        <f t="shared" si="68"/>
        <v/>
      </c>
      <c r="Z421" t="str">
        <f t="shared" si="69"/>
        <v/>
      </c>
      <c r="AA421" t="str">
        <f t="shared" si="70"/>
        <v/>
      </c>
      <c r="AC421" t="str">
        <f t="shared" si="71"/>
        <v/>
      </c>
    </row>
    <row r="422" spans="16:29" x14ac:dyDescent="0.25">
      <c r="P422" s="1" t="str">
        <f>IF($C422&lt;&gt;"",IF(COUNTIF($C:C,$C422)&gt;1,"Plusieurs commentaires",""),"")</f>
        <v/>
      </c>
      <c r="Q422" s="1">
        <f t="shared" si="62"/>
        <v>0</v>
      </c>
      <c r="R422" s="1">
        <f>SUMIFS($Q$5:$Q422,$P$5:$P422,"Plusieurs commentaires",$C$5:$C422,C422)</f>
        <v>0</v>
      </c>
      <c r="S422" t="str">
        <f t="shared" si="63"/>
        <v/>
      </c>
      <c r="T422" t="str">
        <f t="shared" si="64"/>
        <v/>
      </c>
      <c r="U422" t="str">
        <f t="shared" si="65"/>
        <v/>
      </c>
      <c r="V422" s="238" t="str">
        <f t="shared" si="66"/>
        <v/>
      </c>
      <c r="W422" s="238">
        <f t="shared" si="67"/>
        <v>0</v>
      </c>
      <c r="X422" s="238">
        <f>SUMIFS($W$5:$W422,$V$5:$V422,"Plusieurs occurences",$H$5:$H422,H422)</f>
        <v>0</v>
      </c>
      <c r="Y422" t="str">
        <f t="shared" si="68"/>
        <v/>
      </c>
      <c r="Z422" t="str">
        <f t="shared" si="69"/>
        <v/>
      </c>
      <c r="AA422" t="str">
        <f t="shared" si="70"/>
        <v/>
      </c>
      <c r="AC422" t="str">
        <f t="shared" si="71"/>
        <v/>
      </c>
    </row>
    <row r="423" spans="16:29" x14ac:dyDescent="0.25">
      <c r="P423" s="1" t="str">
        <f>IF($C423&lt;&gt;"",IF(COUNTIF($C:C,$C423)&gt;1,"Plusieurs commentaires",""),"")</f>
        <v/>
      </c>
      <c r="Q423" s="1">
        <f t="shared" si="62"/>
        <v>0</v>
      </c>
      <c r="R423" s="1">
        <f>SUMIFS($Q$5:$Q423,$P$5:$P423,"Plusieurs commentaires",$C$5:$C423,C423)</f>
        <v>0</v>
      </c>
      <c r="S423" t="str">
        <f t="shared" si="63"/>
        <v/>
      </c>
      <c r="T423" t="str">
        <f t="shared" si="64"/>
        <v/>
      </c>
      <c r="U423" t="str">
        <f t="shared" si="65"/>
        <v/>
      </c>
      <c r="V423" s="238" t="str">
        <f t="shared" si="66"/>
        <v/>
      </c>
      <c r="W423" s="238">
        <f t="shared" si="67"/>
        <v>0</v>
      </c>
      <c r="X423" s="238">
        <f>SUMIFS($W$5:$W423,$V$5:$V423,"Plusieurs occurences",$H$5:$H423,H423)</f>
        <v>0</v>
      </c>
      <c r="Y423" t="str">
        <f t="shared" si="68"/>
        <v/>
      </c>
      <c r="Z423" t="str">
        <f t="shared" si="69"/>
        <v/>
      </c>
      <c r="AA423" t="str">
        <f t="shared" si="70"/>
        <v/>
      </c>
      <c r="AC423" t="str">
        <f t="shared" si="71"/>
        <v/>
      </c>
    </row>
    <row r="424" spans="16:29" x14ac:dyDescent="0.25">
      <c r="P424" s="1" t="str">
        <f>IF($C424&lt;&gt;"",IF(COUNTIF($C:C,$C424)&gt;1,"Plusieurs commentaires",""),"")</f>
        <v/>
      </c>
      <c r="Q424" s="1">
        <f t="shared" si="62"/>
        <v>0</v>
      </c>
      <c r="R424" s="1">
        <f>SUMIFS($Q$5:$Q424,$P$5:$P424,"Plusieurs commentaires",$C$5:$C424,C424)</f>
        <v>0</v>
      </c>
      <c r="S424" t="str">
        <f t="shared" si="63"/>
        <v/>
      </c>
      <c r="T424" t="str">
        <f t="shared" si="64"/>
        <v/>
      </c>
      <c r="U424" t="str">
        <f t="shared" si="65"/>
        <v/>
      </c>
      <c r="V424" s="238" t="str">
        <f t="shared" si="66"/>
        <v/>
      </c>
      <c r="W424" s="238">
        <f t="shared" si="67"/>
        <v>0</v>
      </c>
      <c r="X424" s="238">
        <f>SUMIFS($W$5:$W424,$V$5:$V424,"Plusieurs occurences",$H$5:$H424,H424)</f>
        <v>0</v>
      </c>
      <c r="Y424" t="str">
        <f t="shared" si="68"/>
        <v/>
      </c>
      <c r="Z424" t="str">
        <f t="shared" si="69"/>
        <v/>
      </c>
      <c r="AA424" t="str">
        <f t="shared" si="70"/>
        <v/>
      </c>
      <c r="AC424" t="str">
        <f t="shared" si="71"/>
        <v/>
      </c>
    </row>
    <row r="425" spans="16:29" x14ac:dyDescent="0.25">
      <c r="P425" s="1" t="str">
        <f>IF($C425&lt;&gt;"",IF(COUNTIF($C:C,$C425)&gt;1,"Plusieurs commentaires",""),"")</f>
        <v/>
      </c>
      <c r="Q425" s="1">
        <f t="shared" si="62"/>
        <v>0</v>
      </c>
      <c r="R425" s="1">
        <f>SUMIFS($Q$5:$Q425,$P$5:$P425,"Plusieurs commentaires",$C$5:$C425,C425)</f>
        <v>0</v>
      </c>
      <c r="S425" t="str">
        <f t="shared" si="63"/>
        <v/>
      </c>
      <c r="T425" t="str">
        <f t="shared" si="64"/>
        <v/>
      </c>
      <c r="U425" t="str">
        <f t="shared" si="65"/>
        <v/>
      </c>
      <c r="V425" s="238" t="str">
        <f t="shared" si="66"/>
        <v/>
      </c>
      <c r="W425" s="238">
        <f t="shared" si="67"/>
        <v>0</v>
      </c>
      <c r="X425" s="238">
        <f>SUMIFS($W$5:$W425,$V$5:$V425,"Plusieurs occurences",$H$5:$H425,H425)</f>
        <v>0</v>
      </c>
      <c r="Y425" t="str">
        <f t="shared" si="68"/>
        <v/>
      </c>
      <c r="Z425" t="str">
        <f t="shared" si="69"/>
        <v/>
      </c>
      <c r="AA425" t="str">
        <f t="shared" si="70"/>
        <v/>
      </c>
      <c r="AC425" t="str">
        <f t="shared" si="71"/>
        <v/>
      </c>
    </row>
    <row r="426" spans="16:29" x14ac:dyDescent="0.25">
      <c r="P426" s="1" t="str">
        <f>IF($C426&lt;&gt;"",IF(COUNTIF($C:C,$C426)&gt;1,"Plusieurs commentaires",""),"")</f>
        <v/>
      </c>
      <c r="Q426" s="1">
        <f t="shared" si="62"/>
        <v>0</v>
      </c>
      <c r="R426" s="1">
        <f>SUMIFS($Q$5:$Q426,$P$5:$P426,"Plusieurs commentaires",$C$5:$C426,C426)</f>
        <v>0</v>
      </c>
      <c r="S426" t="str">
        <f t="shared" si="63"/>
        <v/>
      </c>
      <c r="T426" t="str">
        <f t="shared" si="64"/>
        <v/>
      </c>
      <c r="U426" t="str">
        <f t="shared" si="65"/>
        <v/>
      </c>
      <c r="V426" s="238" t="str">
        <f t="shared" si="66"/>
        <v/>
      </c>
      <c r="W426" s="238">
        <f t="shared" si="67"/>
        <v>0</v>
      </c>
      <c r="X426" s="238">
        <f>SUMIFS($W$5:$W426,$V$5:$V426,"Plusieurs occurences",$H$5:$H426,H426)</f>
        <v>0</v>
      </c>
      <c r="Y426" t="str">
        <f t="shared" si="68"/>
        <v/>
      </c>
      <c r="Z426" t="str">
        <f t="shared" si="69"/>
        <v/>
      </c>
      <c r="AA426" t="str">
        <f t="shared" si="70"/>
        <v/>
      </c>
      <c r="AC426" t="str">
        <f t="shared" si="71"/>
        <v/>
      </c>
    </row>
    <row r="427" spans="16:29" x14ac:dyDescent="0.25">
      <c r="P427" s="1" t="str">
        <f>IF($C427&lt;&gt;"",IF(COUNTIF($C:C,$C427)&gt;1,"Plusieurs commentaires",""),"")</f>
        <v/>
      </c>
      <c r="Q427" s="1">
        <f t="shared" si="62"/>
        <v>0</v>
      </c>
      <c r="R427" s="1">
        <f>SUMIFS($Q$5:$Q427,$P$5:$P427,"Plusieurs commentaires",$C$5:$C427,C427)</f>
        <v>0</v>
      </c>
      <c r="S427" t="str">
        <f t="shared" si="63"/>
        <v/>
      </c>
      <c r="T427" t="str">
        <f t="shared" si="64"/>
        <v/>
      </c>
      <c r="U427" t="str">
        <f t="shared" si="65"/>
        <v/>
      </c>
      <c r="V427" s="238" t="str">
        <f t="shared" si="66"/>
        <v/>
      </c>
      <c r="W427" s="238">
        <f t="shared" si="67"/>
        <v>0</v>
      </c>
      <c r="X427" s="238">
        <f>SUMIFS($W$5:$W427,$V$5:$V427,"Plusieurs occurences",$H$5:$H427,H427)</f>
        <v>0</v>
      </c>
      <c r="Y427" t="str">
        <f t="shared" si="68"/>
        <v/>
      </c>
      <c r="Z427" t="str">
        <f t="shared" si="69"/>
        <v/>
      </c>
      <c r="AA427" t="str">
        <f t="shared" si="70"/>
        <v/>
      </c>
      <c r="AC427" t="str">
        <f t="shared" si="71"/>
        <v/>
      </c>
    </row>
    <row r="428" spans="16:29" x14ac:dyDescent="0.25">
      <c r="P428" s="1" t="str">
        <f>IF($C428&lt;&gt;"",IF(COUNTIF($C:C,$C428)&gt;1,"Plusieurs commentaires",""),"")</f>
        <v/>
      </c>
      <c r="Q428" s="1">
        <f t="shared" si="62"/>
        <v>0</v>
      </c>
      <c r="R428" s="1">
        <f>SUMIFS($Q$5:$Q428,$P$5:$P428,"Plusieurs commentaires",$C$5:$C428,C428)</f>
        <v>0</v>
      </c>
      <c r="S428" t="str">
        <f t="shared" si="63"/>
        <v/>
      </c>
      <c r="T428" t="str">
        <f t="shared" si="64"/>
        <v/>
      </c>
      <c r="U428" t="str">
        <f t="shared" si="65"/>
        <v/>
      </c>
      <c r="V428" s="238" t="str">
        <f t="shared" si="66"/>
        <v/>
      </c>
      <c r="W428" s="238">
        <f t="shared" si="67"/>
        <v>0</v>
      </c>
      <c r="X428" s="238">
        <f>SUMIFS($W$5:$W428,$V$5:$V428,"Plusieurs occurences",$H$5:$H428,H428)</f>
        <v>0</v>
      </c>
      <c r="Y428" t="str">
        <f t="shared" si="68"/>
        <v/>
      </c>
      <c r="Z428" t="str">
        <f t="shared" si="69"/>
        <v/>
      </c>
      <c r="AA428" t="str">
        <f t="shared" si="70"/>
        <v/>
      </c>
      <c r="AC428" t="str">
        <f t="shared" si="71"/>
        <v/>
      </c>
    </row>
    <row r="429" spans="16:29" x14ac:dyDescent="0.25">
      <c r="P429" s="1" t="str">
        <f>IF($C429&lt;&gt;"",IF(COUNTIF($C:C,$C429)&gt;1,"Plusieurs commentaires",""),"")</f>
        <v/>
      </c>
      <c r="Q429" s="1">
        <f t="shared" si="62"/>
        <v>0</v>
      </c>
      <c r="R429" s="1">
        <f>SUMIFS($Q$5:$Q429,$P$5:$P429,"Plusieurs commentaires",$C$5:$C429,C429)</f>
        <v>0</v>
      </c>
      <c r="S429" t="str">
        <f t="shared" si="63"/>
        <v/>
      </c>
      <c r="T429" t="str">
        <f t="shared" si="64"/>
        <v/>
      </c>
      <c r="U429" t="str">
        <f t="shared" si="65"/>
        <v/>
      </c>
      <c r="V429" s="238" t="str">
        <f t="shared" si="66"/>
        <v/>
      </c>
      <c r="W429" s="238">
        <f t="shared" si="67"/>
        <v>0</v>
      </c>
      <c r="X429" s="238">
        <f>SUMIFS($W$5:$W429,$V$5:$V429,"Plusieurs occurences",$H$5:$H429,H429)</f>
        <v>0</v>
      </c>
      <c r="Y429" t="str">
        <f t="shared" si="68"/>
        <v/>
      </c>
      <c r="Z429" t="str">
        <f t="shared" si="69"/>
        <v/>
      </c>
      <c r="AA429" t="str">
        <f t="shared" si="70"/>
        <v/>
      </c>
      <c r="AC429" t="str">
        <f t="shared" si="71"/>
        <v/>
      </c>
    </row>
    <row r="430" spans="16:29" x14ac:dyDescent="0.25">
      <c r="P430" s="1" t="str">
        <f>IF($C430&lt;&gt;"",IF(COUNTIF($C:C,$C430)&gt;1,"Plusieurs commentaires",""),"")</f>
        <v/>
      </c>
      <c r="Q430" s="1">
        <f t="shared" si="62"/>
        <v>0</v>
      </c>
      <c r="R430" s="1">
        <f>SUMIFS($Q$5:$Q430,$P$5:$P430,"Plusieurs commentaires",$C$5:$C430,C430)</f>
        <v>0</v>
      </c>
      <c r="S430" t="str">
        <f t="shared" si="63"/>
        <v/>
      </c>
      <c r="T430" t="str">
        <f t="shared" si="64"/>
        <v/>
      </c>
      <c r="U430" t="str">
        <f t="shared" si="65"/>
        <v/>
      </c>
      <c r="V430" s="238" t="str">
        <f t="shared" si="66"/>
        <v/>
      </c>
      <c r="W430" s="238">
        <f t="shared" si="67"/>
        <v>0</v>
      </c>
      <c r="X430" s="238">
        <f>SUMIFS($W$5:$W430,$V$5:$V430,"Plusieurs occurences",$H$5:$H430,H430)</f>
        <v>0</v>
      </c>
      <c r="Y430" t="str">
        <f t="shared" si="68"/>
        <v/>
      </c>
      <c r="Z430" t="str">
        <f t="shared" si="69"/>
        <v/>
      </c>
      <c r="AA430" t="str">
        <f t="shared" si="70"/>
        <v/>
      </c>
      <c r="AC430" t="str">
        <f t="shared" si="71"/>
        <v/>
      </c>
    </row>
    <row r="431" spans="16:29" x14ac:dyDescent="0.25">
      <c r="P431" s="1" t="str">
        <f>IF($C431&lt;&gt;"",IF(COUNTIF($C:C,$C431)&gt;1,"Plusieurs commentaires",""),"")</f>
        <v/>
      </c>
      <c r="Q431" s="1">
        <f t="shared" si="62"/>
        <v>0</v>
      </c>
      <c r="R431" s="1">
        <f>SUMIFS($Q$5:$Q431,$P$5:$P431,"Plusieurs commentaires",$C$5:$C431,C431)</f>
        <v>0</v>
      </c>
      <c r="S431" t="str">
        <f t="shared" si="63"/>
        <v/>
      </c>
      <c r="T431" t="str">
        <f t="shared" si="64"/>
        <v/>
      </c>
      <c r="U431" t="str">
        <f t="shared" si="65"/>
        <v/>
      </c>
      <c r="V431" s="238" t="str">
        <f t="shared" si="66"/>
        <v/>
      </c>
      <c r="W431" s="238">
        <f t="shared" si="67"/>
        <v>0</v>
      </c>
      <c r="X431" s="238">
        <f>SUMIFS($W$5:$W431,$V$5:$V431,"Plusieurs occurences",$H$5:$H431,H431)</f>
        <v>0</v>
      </c>
      <c r="Y431" t="str">
        <f t="shared" si="68"/>
        <v/>
      </c>
      <c r="Z431" t="str">
        <f t="shared" si="69"/>
        <v/>
      </c>
      <c r="AA431" t="str">
        <f t="shared" si="70"/>
        <v/>
      </c>
      <c r="AC431" t="str">
        <f t="shared" si="71"/>
        <v/>
      </c>
    </row>
    <row r="432" spans="16:29" x14ac:dyDescent="0.25">
      <c r="P432" s="1" t="str">
        <f>IF($C432&lt;&gt;"",IF(COUNTIF($C:C,$C432)&gt;1,"Plusieurs commentaires",""),"")</f>
        <v/>
      </c>
      <c r="Q432" s="1">
        <f t="shared" si="62"/>
        <v>0</v>
      </c>
      <c r="R432" s="1">
        <f>SUMIFS($Q$5:$Q432,$P$5:$P432,"Plusieurs commentaires",$C$5:$C432,C432)</f>
        <v>0</v>
      </c>
      <c r="S432" t="str">
        <f t="shared" si="63"/>
        <v/>
      </c>
      <c r="T432" t="str">
        <f t="shared" si="64"/>
        <v/>
      </c>
      <c r="U432" t="str">
        <f t="shared" si="65"/>
        <v/>
      </c>
      <c r="V432" s="238" t="str">
        <f t="shared" si="66"/>
        <v/>
      </c>
      <c r="W432" s="238">
        <f t="shared" si="67"/>
        <v>0</v>
      </c>
      <c r="X432" s="238">
        <f>SUMIFS($W$5:$W432,$V$5:$V432,"Plusieurs occurences",$H$5:$H432,H432)</f>
        <v>0</v>
      </c>
      <c r="Y432" t="str">
        <f t="shared" si="68"/>
        <v/>
      </c>
      <c r="Z432" t="str">
        <f t="shared" si="69"/>
        <v/>
      </c>
      <c r="AA432" t="str">
        <f t="shared" si="70"/>
        <v/>
      </c>
      <c r="AC432" t="str">
        <f t="shared" si="71"/>
        <v/>
      </c>
    </row>
    <row r="433" spans="16:29" x14ac:dyDescent="0.25">
      <c r="P433" s="1" t="str">
        <f>IF($C433&lt;&gt;"",IF(COUNTIF($C:C,$C433)&gt;1,"Plusieurs commentaires",""),"")</f>
        <v/>
      </c>
      <c r="Q433" s="1">
        <f t="shared" si="62"/>
        <v>0</v>
      </c>
      <c r="R433" s="1">
        <f>SUMIFS($Q$5:$Q433,$P$5:$P433,"Plusieurs commentaires",$C$5:$C433,C433)</f>
        <v>0</v>
      </c>
      <c r="S433" t="str">
        <f t="shared" si="63"/>
        <v/>
      </c>
      <c r="T433" t="str">
        <f t="shared" si="64"/>
        <v/>
      </c>
      <c r="U433" t="str">
        <f t="shared" si="65"/>
        <v/>
      </c>
      <c r="V433" s="238" t="str">
        <f t="shared" si="66"/>
        <v/>
      </c>
      <c r="W433" s="238">
        <f t="shared" si="67"/>
        <v>0</v>
      </c>
      <c r="X433" s="238">
        <f>SUMIFS($W$5:$W433,$V$5:$V433,"Plusieurs occurences",$H$5:$H433,H433)</f>
        <v>0</v>
      </c>
      <c r="Y433" t="str">
        <f t="shared" si="68"/>
        <v/>
      </c>
      <c r="Z433" t="str">
        <f t="shared" si="69"/>
        <v/>
      </c>
      <c r="AA433" t="str">
        <f t="shared" si="70"/>
        <v/>
      </c>
      <c r="AC433" t="str">
        <f t="shared" si="71"/>
        <v/>
      </c>
    </row>
    <row r="434" spans="16:29" x14ac:dyDescent="0.25">
      <c r="P434" s="1" t="str">
        <f>IF($C434&lt;&gt;"",IF(COUNTIF($C:C,$C434)&gt;1,"Plusieurs commentaires",""),"")</f>
        <v/>
      </c>
      <c r="Q434" s="1">
        <f t="shared" si="62"/>
        <v>0</v>
      </c>
      <c r="R434" s="1">
        <f>SUMIFS($Q$5:$Q434,$P$5:$P434,"Plusieurs commentaires",$C$5:$C434,C434)</f>
        <v>0</v>
      </c>
      <c r="S434" t="str">
        <f t="shared" si="63"/>
        <v/>
      </c>
      <c r="T434" t="str">
        <f t="shared" si="64"/>
        <v/>
      </c>
      <c r="U434" t="str">
        <f t="shared" si="65"/>
        <v/>
      </c>
      <c r="V434" s="238" t="str">
        <f t="shared" si="66"/>
        <v/>
      </c>
      <c r="W434" s="238">
        <f t="shared" si="67"/>
        <v>0</v>
      </c>
      <c r="X434" s="238">
        <f>SUMIFS($W$5:$W434,$V$5:$V434,"Plusieurs occurences",$H$5:$H434,H434)</f>
        <v>0</v>
      </c>
      <c r="Y434" t="str">
        <f t="shared" si="68"/>
        <v/>
      </c>
      <c r="Z434" t="str">
        <f t="shared" si="69"/>
        <v/>
      </c>
      <c r="AA434" t="str">
        <f t="shared" si="70"/>
        <v/>
      </c>
      <c r="AC434" t="str">
        <f t="shared" si="71"/>
        <v/>
      </c>
    </row>
    <row r="435" spans="16:29" x14ac:dyDescent="0.25">
      <c r="P435" s="1" t="str">
        <f>IF($C435&lt;&gt;"",IF(COUNTIF($C:C,$C435)&gt;1,"Plusieurs commentaires",""),"")</f>
        <v/>
      </c>
      <c r="Q435" s="1">
        <f t="shared" si="62"/>
        <v>0</v>
      </c>
      <c r="R435" s="1">
        <f>SUMIFS($Q$5:$Q435,$P$5:$P435,"Plusieurs commentaires",$C$5:$C435,C435)</f>
        <v>0</v>
      </c>
      <c r="S435" t="str">
        <f t="shared" si="63"/>
        <v/>
      </c>
      <c r="T435" t="str">
        <f t="shared" si="64"/>
        <v/>
      </c>
      <c r="U435" t="str">
        <f t="shared" si="65"/>
        <v/>
      </c>
      <c r="V435" s="238" t="str">
        <f t="shared" si="66"/>
        <v/>
      </c>
      <c r="W435" s="238">
        <f t="shared" si="67"/>
        <v>0</v>
      </c>
      <c r="X435" s="238">
        <f>SUMIFS($W$5:$W435,$V$5:$V435,"Plusieurs occurences",$H$5:$H435,H435)</f>
        <v>0</v>
      </c>
      <c r="Y435" t="str">
        <f t="shared" si="68"/>
        <v/>
      </c>
      <c r="Z435" t="str">
        <f t="shared" si="69"/>
        <v/>
      </c>
      <c r="AA435" t="str">
        <f t="shared" si="70"/>
        <v/>
      </c>
      <c r="AC435" t="str">
        <f t="shared" si="71"/>
        <v/>
      </c>
    </row>
    <row r="436" spans="16:29" x14ac:dyDescent="0.25">
      <c r="P436" s="1" t="str">
        <f>IF($C436&lt;&gt;"",IF(COUNTIF($C:C,$C436)&gt;1,"Plusieurs commentaires",""),"")</f>
        <v/>
      </c>
      <c r="Q436" s="1">
        <f t="shared" si="62"/>
        <v>0</v>
      </c>
      <c r="R436" s="1">
        <f>SUMIFS($Q$5:$Q436,$P$5:$P436,"Plusieurs commentaires",$C$5:$C436,C436)</f>
        <v>0</v>
      </c>
      <c r="S436" t="str">
        <f t="shared" si="63"/>
        <v/>
      </c>
      <c r="T436" t="str">
        <f t="shared" si="64"/>
        <v/>
      </c>
      <c r="U436" t="str">
        <f t="shared" si="65"/>
        <v/>
      </c>
      <c r="V436" s="238" t="str">
        <f t="shared" si="66"/>
        <v/>
      </c>
      <c r="W436" s="238">
        <f t="shared" si="67"/>
        <v>0</v>
      </c>
      <c r="X436" s="238">
        <f>SUMIFS($W$5:$W436,$V$5:$V436,"Plusieurs occurences",$H$5:$H436,H436)</f>
        <v>0</v>
      </c>
      <c r="Y436" t="str">
        <f t="shared" si="68"/>
        <v/>
      </c>
      <c r="Z436" t="str">
        <f t="shared" si="69"/>
        <v/>
      </c>
      <c r="AA436" t="str">
        <f t="shared" si="70"/>
        <v/>
      </c>
      <c r="AC436" t="str">
        <f t="shared" si="71"/>
        <v/>
      </c>
    </row>
    <row r="437" spans="16:29" x14ac:dyDescent="0.25">
      <c r="P437" s="1" t="str">
        <f>IF($C437&lt;&gt;"",IF(COUNTIF($C:C,$C437)&gt;1,"Plusieurs commentaires",""),"")</f>
        <v/>
      </c>
      <c r="Q437" s="1">
        <f t="shared" si="62"/>
        <v>0</v>
      </c>
      <c r="R437" s="1">
        <f>SUMIFS($Q$5:$Q437,$P$5:$P437,"Plusieurs commentaires",$C$5:$C437,C437)</f>
        <v>0</v>
      </c>
      <c r="S437" t="str">
        <f t="shared" si="63"/>
        <v/>
      </c>
      <c r="T437" t="str">
        <f t="shared" si="64"/>
        <v/>
      </c>
      <c r="U437" t="str">
        <f t="shared" si="65"/>
        <v/>
      </c>
      <c r="V437" s="238" t="str">
        <f t="shared" si="66"/>
        <v/>
      </c>
      <c r="W437" s="238">
        <f t="shared" si="67"/>
        <v>0</v>
      </c>
      <c r="X437" s="238">
        <f>SUMIFS($W$5:$W437,$V$5:$V437,"Plusieurs occurences",$H$5:$H437,H437)</f>
        <v>0</v>
      </c>
      <c r="Y437" t="str">
        <f t="shared" si="68"/>
        <v/>
      </c>
      <c r="Z437" t="str">
        <f t="shared" si="69"/>
        <v/>
      </c>
      <c r="AA437" t="str">
        <f t="shared" si="70"/>
        <v/>
      </c>
      <c r="AC437" t="str">
        <f t="shared" si="71"/>
        <v/>
      </c>
    </row>
    <row r="438" spans="16:29" x14ac:dyDescent="0.25">
      <c r="P438" s="1" t="str">
        <f>IF($C438&lt;&gt;"",IF(COUNTIF($C:C,$C438)&gt;1,"Plusieurs commentaires",""),"")</f>
        <v/>
      </c>
      <c r="Q438" s="1">
        <f t="shared" si="62"/>
        <v>0</v>
      </c>
      <c r="R438" s="1">
        <f>SUMIFS($Q$5:$Q438,$P$5:$P438,"Plusieurs commentaires",$C$5:$C438,C438)</f>
        <v>0</v>
      </c>
      <c r="S438" t="str">
        <f t="shared" si="63"/>
        <v/>
      </c>
      <c r="T438" t="str">
        <f t="shared" si="64"/>
        <v/>
      </c>
      <c r="U438" t="str">
        <f t="shared" si="65"/>
        <v/>
      </c>
      <c r="V438" s="238" t="str">
        <f t="shared" si="66"/>
        <v/>
      </c>
      <c r="W438" s="238">
        <f t="shared" si="67"/>
        <v>0</v>
      </c>
      <c r="X438" s="238">
        <f>SUMIFS($W$5:$W438,$V$5:$V438,"Plusieurs occurences",$H$5:$H438,H438)</f>
        <v>0</v>
      </c>
      <c r="Y438" t="str">
        <f t="shared" si="68"/>
        <v/>
      </c>
      <c r="Z438" t="str">
        <f t="shared" si="69"/>
        <v/>
      </c>
      <c r="AA438" t="str">
        <f t="shared" si="70"/>
        <v/>
      </c>
      <c r="AC438" t="str">
        <f t="shared" si="71"/>
        <v/>
      </c>
    </row>
    <row r="439" spans="16:29" x14ac:dyDescent="0.25">
      <c r="P439" s="1" t="str">
        <f>IF($C439&lt;&gt;"",IF(COUNTIF($C:C,$C439)&gt;1,"Plusieurs commentaires",""),"")</f>
        <v/>
      </c>
      <c r="Q439" s="1">
        <f t="shared" si="62"/>
        <v>0</v>
      </c>
      <c r="R439" s="1">
        <f>SUMIFS($Q$5:$Q439,$P$5:$P439,"Plusieurs commentaires",$C$5:$C439,C439)</f>
        <v>0</v>
      </c>
      <c r="S439" t="str">
        <f t="shared" si="63"/>
        <v/>
      </c>
      <c r="T439" t="str">
        <f t="shared" si="64"/>
        <v/>
      </c>
      <c r="U439" t="str">
        <f t="shared" si="65"/>
        <v/>
      </c>
      <c r="V439" s="238" t="str">
        <f t="shared" si="66"/>
        <v/>
      </c>
      <c r="W439" s="238">
        <f t="shared" si="67"/>
        <v>0</v>
      </c>
      <c r="X439" s="238">
        <f>SUMIFS($W$5:$W439,$V$5:$V439,"Plusieurs occurences",$H$5:$H439,H439)</f>
        <v>0</v>
      </c>
      <c r="Y439" t="str">
        <f t="shared" si="68"/>
        <v/>
      </c>
      <c r="Z439" t="str">
        <f t="shared" si="69"/>
        <v/>
      </c>
      <c r="AA439" t="str">
        <f t="shared" si="70"/>
        <v/>
      </c>
      <c r="AC439" t="str">
        <f t="shared" si="71"/>
        <v/>
      </c>
    </row>
    <row r="440" spans="16:29" x14ac:dyDescent="0.25">
      <c r="P440" s="1" t="str">
        <f>IF($C440&lt;&gt;"",IF(COUNTIF($C:C,$C440)&gt;1,"Plusieurs commentaires",""),"")</f>
        <v/>
      </c>
      <c r="Q440" s="1">
        <f t="shared" si="62"/>
        <v>0</v>
      </c>
      <c r="R440" s="1">
        <f>SUMIFS($Q$5:$Q440,$P$5:$P440,"Plusieurs commentaires",$C$5:$C440,C440)</f>
        <v>0</v>
      </c>
      <c r="S440" t="str">
        <f t="shared" si="63"/>
        <v/>
      </c>
      <c r="T440" t="str">
        <f t="shared" si="64"/>
        <v/>
      </c>
      <c r="U440" t="str">
        <f t="shared" si="65"/>
        <v/>
      </c>
      <c r="V440" s="238" t="str">
        <f t="shared" si="66"/>
        <v/>
      </c>
      <c r="W440" s="238">
        <f t="shared" si="67"/>
        <v>0</v>
      </c>
      <c r="X440" s="238">
        <f>SUMIFS($W$5:$W440,$V$5:$V440,"Plusieurs occurences",$H$5:$H440,H440)</f>
        <v>0</v>
      </c>
      <c r="Y440" t="str">
        <f t="shared" si="68"/>
        <v/>
      </c>
      <c r="Z440" t="str">
        <f t="shared" si="69"/>
        <v/>
      </c>
      <c r="AA440" t="str">
        <f t="shared" si="70"/>
        <v/>
      </c>
      <c r="AC440" t="str">
        <f t="shared" si="71"/>
        <v/>
      </c>
    </row>
    <row r="441" spans="16:29" x14ac:dyDescent="0.25">
      <c r="P441" s="1" t="str">
        <f>IF($C441&lt;&gt;"",IF(COUNTIF($C:C,$C441)&gt;1,"Plusieurs commentaires",""),"")</f>
        <v/>
      </c>
      <c r="Q441" s="1">
        <f t="shared" si="62"/>
        <v>0</v>
      </c>
      <c r="R441" s="1">
        <f>SUMIFS($Q$5:$Q441,$P$5:$P441,"Plusieurs commentaires",$C$5:$C441,C441)</f>
        <v>0</v>
      </c>
      <c r="S441" t="str">
        <f t="shared" si="63"/>
        <v/>
      </c>
      <c r="T441" t="str">
        <f t="shared" si="64"/>
        <v/>
      </c>
      <c r="U441" t="str">
        <f t="shared" si="65"/>
        <v/>
      </c>
      <c r="V441" s="238" t="str">
        <f t="shared" si="66"/>
        <v/>
      </c>
      <c r="W441" s="238">
        <f t="shared" si="67"/>
        <v>0</v>
      </c>
      <c r="X441" s="238">
        <f>SUMIFS($W$5:$W441,$V$5:$V441,"Plusieurs occurences",$H$5:$H441,H441)</f>
        <v>0</v>
      </c>
      <c r="Y441" t="str">
        <f t="shared" si="68"/>
        <v/>
      </c>
      <c r="Z441" t="str">
        <f t="shared" si="69"/>
        <v/>
      </c>
      <c r="AA441" t="str">
        <f t="shared" si="70"/>
        <v/>
      </c>
      <c r="AC441" t="str">
        <f t="shared" si="71"/>
        <v/>
      </c>
    </row>
    <row r="442" spans="16:29" x14ac:dyDescent="0.25">
      <c r="P442" s="1" t="str">
        <f>IF($C442&lt;&gt;"",IF(COUNTIF($C:C,$C442)&gt;1,"Plusieurs commentaires",""),"")</f>
        <v/>
      </c>
      <c r="Q442" s="1">
        <f t="shared" si="62"/>
        <v>0</v>
      </c>
      <c r="R442" s="1">
        <f>SUMIFS($Q$5:$Q442,$P$5:$P442,"Plusieurs commentaires",$C$5:$C442,C442)</f>
        <v>0</v>
      </c>
      <c r="S442" t="str">
        <f t="shared" si="63"/>
        <v/>
      </c>
      <c r="T442" t="str">
        <f t="shared" si="64"/>
        <v/>
      </c>
      <c r="U442" t="str">
        <f t="shared" si="65"/>
        <v/>
      </c>
      <c r="V442" s="238" t="str">
        <f t="shared" si="66"/>
        <v/>
      </c>
      <c r="W442" s="238">
        <f t="shared" si="67"/>
        <v>0</v>
      </c>
      <c r="X442" s="238">
        <f>SUMIFS($W$5:$W442,$V$5:$V442,"Plusieurs occurences",$H$5:$H442,H442)</f>
        <v>0</v>
      </c>
      <c r="Y442" t="str">
        <f t="shared" si="68"/>
        <v/>
      </c>
      <c r="Z442" t="str">
        <f t="shared" si="69"/>
        <v/>
      </c>
      <c r="AA442" t="str">
        <f t="shared" si="70"/>
        <v/>
      </c>
      <c r="AC442" t="str">
        <f t="shared" si="71"/>
        <v/>
      </c>
    </row>
    <row r="443" spans="16:29" x14ac:dyDescent="0.25">
      <c r="P443" s="1" t="str">
        <f>IF($C443&lt;&gt;"",IF(COUNTIF($C:C,$C443)&gt;1,"Plusieurs commentaires",""),"")</f>
        <v/>
      </c>
      <c r="Q443" s="1">
        <f t="shared" si="62"/>
        <v>0</v>
      </c>
      <c r="R443" s="1">
        <f>SUMIFS($Q$5:$Q443,$P$5:$P443,"Plusieurs commentaires",$C$5:$C443,C443)</f>
        <v>0</v>
      </c>
      <c r="S443" t="str">
        <f t="shared" si="63"/>
        <v/>
      </c>
      <c r="T443" t="str">
        <f t="shared" si="64"/>
        <v/>
      </c>
      <c r="U443" t="str">
        <f t="shared" si="65"/>
        <v/>
      </c>
      <c r="V443" s="238" t="str">
        <f t="shared" si="66"/>
        <v/>
      </c>
      <c r="W443" s="238">
        <f t="shared" si="67"/>
        <v>0</v>
      </c>
      <c r="X443" s="238">
        <f>SUMIFS($W$5:$W443,$V$5:$V443,"Plusieurs occurences",$H$5:$H443,H443)</f>
        <v>0</v>
      </c>
      <c r="Y443" t="str">
        <f t="shared" si="68"/>
        <v/>
      </c>
      <c r="Z443" t="str">
        <f t="shared" si="69"/>
        <v/>
      </c>
      <c r="AA443" t="str">
        <f t="shared" si="70"/>
        <v/>
      </c>
      <c r="AC443" t="str">
        <f t="shared" si="71"/>
        <v/>
      </c>
    </row>
    <row r="444" spans="16:29" x14ac:dyDescent="0.25">
      <c r="P444" s="1" t="str">
        <f>IF($C444&lt;&gt;"",IF(COUNTIF($C:C,$C444)&gt;1,"Plusieurs commentaires",""),"")</f>
        <v/>
      </c>
      <c r="Q444" s="1">
        <f t="shared" si="62"/>
        <v>0</v>
      </c>
      <c r="R444" s="1">
        <f>SUMIFS($Q$5:$Q444,$P$5:$P444,"Plusieurs commentaires",$C$5:$C444,C444)</f>
        <v>0</v>
      </c>
      <c r="S444" t="str">
        <f t="shared" si="63"/>
        <v/>
      </c>
      <c r="T444" t="str">
        <f t="shared" si="64"/>
        <v/>
      </c>
      <c r="U444" t="str">
        <f t="shared" si="65"/>
        <v/>
      </c>
      <c r="V444" s="238" t="str">
        <f t="shared" si="66"/>
        <v/>
      </c>
      <c r="W444" s="238">
        <f t="shared" si="67"/>
        <v>0</v>
      </c>
      <c r="X444" s="238">
        <f>SUMIFS($W$5:$W444,$V$5:$V444,"Plusieurs occurences",$H$5:$H444,H444)</f>
        <v>0</v>
      </c>
      <c r="Y444" t="str">
        <f t="shared" si="68"/>
        <v/>
      </c>
      <c r="Z444" t="str">
        <f t="shared" si="69"/>
        <v/>
      </c>
      <c r="AA444" t="str">
        <f t="shared" si="70"/>
        <v/>
      </c>
      <c r="AC444" t="str">
        <f t="shared" si="71"/>
        <v/>
      </c>
    </row>
    <row r="445" spans="16:29" x14ac:dyDescent="0.25">
      <c r="P445" s="1" t="str">
        <f>IF($C445&lt;&gt;"",IF(COUNTIF($C:C,$C445)&gt;1,"Plusieurs commentaires",""),"")</f>
        <v/>
      </c>
      <c r="Q445" s="1">
        <f t="shared" si="62"/>
        <v>0</v>
      </c>
      <c r="R445" s="1">
        <f>SUMIFS($Q$5:$Q445,$P$5:$P445,"Plusieurs commentaires",$C$5:$C445,C445)</f>
        <v>0</v>
      </c>
      <c r="S445" t="str">
        <f t="shared" si="63"/>
        <v/>
      </c>
      <c r="T445" t="str">
        <f t="shared" si="64"/>
        <v/>
      </c>
      <c r="U445" t="str">
        <f t="shared" si="65"/>
        <v/>
      </c>
      <c r="V445" s="238" t="str">
        <f t="shared" si="66"/>
        <v/>
      </c>
      <c r="W445" s="238">
        <f t="shared" si="67"/>
        <v>0</v>
      </c>
      <c r="X445" s="238">
        <f>SUMIFS($W$5:$W445,$V$5:$V445,"Plusieurs occurences",$H$5:$H445,H445)</f>
        <v>0</v>
      </c>
      <c r="Y445" t="str">
        <f t="shared" si="68"/>
        <v/>
      </c>
      <c r="Z445" t="str">
        <f t="shared" si="69"/>
        <v/>
      </c>
      <c r="AA445" t="str">
        <f t="shared" si="70"/>
        <v/>
      </c>
      <c r="AC445" t="str">
        <f t="shared" si="71"/>
        <v/>
      </c>
    </row>
    <row r="446" spans="16:29" x14ac:dyDescent="0.25">
      <c r="P446" s="1" t="str">
        <f>IF($C446&lt;&gt;"",IF(COUNTIF($C:C,$C446)&gt;1,"Plusieurs commentaires",""),"")</f>
        <v/>
      </c>
      <c r="Q446" s="1">
        <f t="shared" si="62"/>
        <v>0</v>
      </c>
      <c r="R446" s="1">
        <f>SUMIFS($Q$5:$Q446,$P$5:$P446,"Plusieurs commentaires",$C$5:$C446,C446)</f>
        <v>0</v>
      </c>
      <c r="S446" t="str">
        <f t="shared" si="63"/>
        <v/>
      </c>
      <c r="T446" t="str">
        <f t="shared" si="64"/>
        <v/>
      </c>
      <c r="U446" t="str">
        <f t="shared" si="65"/>
        <v/>
      </c>
      <c r="V446" s="238" t="str">
        <f t="shared" si="66"/>
        <v/>
      </c>
      <c r="W446" s="238">
        <f t="shared" si="67"/>
        <v>0</v>
      </c>
      <c r="X446" s="238">
        <f>SUMIFS($W$5:$W446,$V$5:$V446,"Plusieurs occurences",$H$5:$H446,H446)</f>
        <v>0</v>
      </c>
      <c r="Y446" t="str">
        <f t="shared" si="68"/>
        <v/>
      </c>
      <c r="Z446" t="str">
        <f t="shared" si="69"/>
        <v/>
      </c>
      <c r="AA446" t="str">
        <f t="shared" si="70"/>
        <v/>
      </c>
      <c r="AC446" t="str">
        <f t="shared" si="71"/>
        <v/>
      </c>
    </row>
    <row r="447" spans="16:29" x14ac:dyDescent="0.25">
      <c r="P447" s="1" t="str">
        <f>IF($C447&lt;&gt;"",IF(COUNTIF($C:C,$C447)&gt;1,"Plusieurs commentaires",""),"")</f>
        <v/>
      </c>
      <c r="Q447" s="1">
        <f t="shared" si="62"/>
        <v>0</v>
      </c>
      <c r="R447" s="1">
        <f>SUMIFS($Q$5:$Q447,$P$5:$P447,"Plusieurs commentaires",$C$5:$C447,C447)</f>
        <v>0</v>
      </c>
      <c r="S447" t="str">
        <f t="shared" si="63"/>
        <v/>
      </c>
      <c r="T447" t="str">
        <f t="shared" si="64"/>
        <v/>
      </c>
      <c r="U447" t="str">
        <f t="shared" si="65"/>
        <v/>
      </c>
      <c r="V447" s="238" t="str">
        <f t="shared" si="66"/>
        <v/>
      </c>
      <c r="W447" s="238">
        <f t="shared" si="67"/>
        <v>0</v>
      </c>
      <c r="X447" s="238">
        <f>SUMIFS($W$5:$W447,$V$5:$V447,"Plusieurs occurences",$H$5:$H447,H447)</f>
        <v>0</v>
      </c>
      <c r="Y447" t="str">
        <f t="shared" si="68"/>
        <v/>
      </c>
      <c r="Z447" t="str">
        <f t="shared" si="69"/>
        <v/>
      </c>
      <c r="AA447" t="str">
        <f t="shared" si="70"/>
        <v/>
      </c>
      <c r="AC447" t="str">
        <f t="shared" si="71"/>
        <v/>
      </c>
    </row>
    <row r="448" spans="16:29" x14ac:dyDescent="0.25">
      <c r="P448" s="1" t="str">
        <f>IF($C448&lt;&gt;"",IF(COUNTIF($C:C,$C448)&gt;1,"Plusieurs commentaires",""),"")</f>
        <v/>
      </c>
      <c r="Q448" s="1">
        <f t="shared" si="62"/>
        <v>0</v>
      </c>
      <c r="R448" s="1">
        <f>SUMIFS($Q$5:$Q448,$P$5:$P448,"Plusieurs commentaires",$C$5:$C448,C448)</f>
        <v>0</v>
      </c>
      <c r="S448" t="str">
        <f t="shared" si="63"/>
        <v/>
      </c>
      <c r="T448" t="str">
        <f t="shared" si="64"/>
        <v/>
      </c>
      <c r="U448" t="str">
        <f t="shared" si="65"/>
        <v/>
      </c>
      <c r="V448" s="238" t="str">
        <f t="shared" si="66"/>
        <v/>
      </c>
      <c r="W448" s="238">
        <f t="shared" si="67"/>
        <v>0</v>
      </c>
      <c r="X448" s="238">
        <f>SUMIFS($W$5:$W448,$V$5:$V448,"Plusieurs occurences",$H$5:$H448,H448)</f>
        <v>0</v>
      </c>
      <c r="Y448" t="str">
        <f t="shared" si="68"/>
        <v/>
      </c>
      <c r="Z448" t="str">
        <f t="shared" si="69"/>
        <v/>
      </c>
      <c r="AA448" t="str">
        <f t="shared" si="70"/>
        <v/>
      </c>
      <c r="AC448" t="str">
        <f t="shared" si="71"/>
        <v/>
      </c>
    </row>
    <row r="449" spans="16:29" x14ac:dyDescent="0.25">
      <c r="P449" s="1" t="str">
        <f>IF($C449&lt;&gt;"",IF(COUNTIF($C:C,$C449)&gt;1,"Plusieurs commentaires",""),"")</f>
        <v/>
      </c>
      <c r="Q449" s="1">
        <f t="shared" si="62"/>
        <v>0</v>
      </c>
      <c r="R449" s="1">
        <f>SUMIFS($Q$5:$Q449,$P$5:$P449,"Plusieurs commentaires",$C$5:$C449,C449)</f>
        <v>0</v>
      </c>
      <c r="S449" t="str">
        <f t="shared" si="63"/>
        <v/>
      </c>
      <c r="T449" t="str">
        <f t="shared" si="64"/>
        <v/>
      </c>
      <c r="U449" t="str">
        <f t="shared" si="65"/>
        <v/>
      </c>
      <c r="V449" s="238" t="str">
        <f t="shared" si="66"/>
        <v/>
      </c>
      <c r="W449" s="238">
        <f t="shared" si="67"/>
        <v>0</v>
      </c>
      <c r="X449" s="238">
        <f>SUMIFS($W$5:$W449,$V$5:$V449,"Plusieurs occurences",$H$5:$H449,H449)</f>
        <v>0</v>
      </c>
      <c r="Y449" t="str">
        <f t="shared" si="68"/>
        <v/>
      </c>
      <c r="Z449" t="str">
        <f t="shared" si="69"/>
        <v/>
      </c>
      <c r="AA449" t="str">
        <f t="shared" si="70"/>
        <v/>
      </c>
      <c r="AC449" t="str">
        <f t="shared" si="71"/>
        <v/>
      </c>
    </row>
    <row r="450" spans="16:29" x14ac:dyDescent="0.25">
      <c r="P450" s="1" t="str">
        <f>IF($C450&lt;&gt;"",IF(COUNTIF($C:C,$C450)&gt;1,"Plusieurs commentaires",""),"")</f>
        <v/>
      </c>
      <c r="Q450" s="1">
        <f t="shared" si="62"/>
        <v>0</v>
      </c>
      <c r="R450" s="1">
        <f>SUMIFS($Q$5:$Q450,$P$5:$P450,"Plusieurs commentaires",$C$5:$C450,C450)</f>
        <v>0</v>
      </c>
      <c r="S450" t="str">
        <f t="shared" si="63"/>
        <v/>
      </c>
      <c r="T450" t="str">
        <f t="shared" si="64"/>
        <v/>
      </c>
      <c r="U450" t="str">
        <f t="shared" si="65"/>
        <v/>
      </c>
      <c r="V450" s="238" t="str">
        <f t="shared" si="66"/>
        <v/>
      </c>
      <c r="W450" s="238">
        <f t="shared" si="67"/>
        <v>0</v>
      </c>
      <c r="X450" s="238">
        <f>SUMIFS($W$5:$W450,$V$5:$V450,"Plusieurs occurences",$H$5:$H450,H450)</f>
        <v>0</v>
      </c>
      <c r="Y450" t="str">
        <f t="shared" si="68"/>
        <v/>
      </c>
      <c r="Z450" t="str">
        <f t="shared" si="69"/>
        <v/>
      </c>
      <c r="AA450" t="str">
        <f t="shared" si="70"/>
        <v/>
      </c>
      <c r="AC450" t="str">
        <f t="shared" si="71"/>
        <v/>
      </c>
    </row>
    <row r="451" spans="16:29" x14ac:dyDescent="0.25">
      <c r="P451" s="1" t="str">
        <f>IF($C451&lt;&gt;"",IF(COUNTIF($C:C,$C451)&gt;1,"Plusieurs commentaires",""),"")</f>
        <v/>
      </c>
      <c r="Q451" s="1">
        <f t="shared" si="62"/>
        <v>0</v>
      </c>
      <c r="R451" s="1">
        <f>SUMIFS($Q$5:$Q451,$P$5:$P451,"Plusieurs commentaires",$C$5:$C451,C451)</f>
        <v>0</v>
      </c>
      <c r="S451" t="str">
        <f t="shared" si="63"/>
        <v/>
      </c>
      <c r="T451" t="str">
        <f t="shared" si="64"/>
        <v/>
      </c>
      <c r="U451" t="str">
        <f t="shared" si="65"/>
        <v/>
      </c>
      <c r="V451" s="238" t="str">
        <f t="shared" si="66"/>
        <v/>
      </c>
      <c r="W451" s="238">
        <f t="shared" si="67"/>
        <v>0</v>
      </c>
      <c r="X451" s="238">
        <f>SUMIFS($W$5:$W451,$V$5:$V451,"Plusieurs occurences",$H$5:$H451,H451)</f>
        <v>0</v>
      </c>
      <c r="Y451" t="str">
        <f t="shared" si="68"/>
        <v/>
      </c>
      <c r="Z451" t="str">
        <f t="shared" si="69"/>
        <v/>
      </c>
      <c r="AA451" t="str">
        <f t="shared" si="70"/>
        <v/>
      </c>
      <c r="AC451" t="str">
        <f t="shared" si="71"/>
        <v/>
      </c>
    </row>
    <row r="452" spans="16:29" x14ac:dyDescent="0.25">
      <c r="P452" s="1" t="str">
        <f>IF($C452&lt;&gt;"",IF(COUNTIF($C:C,$C452)&gt;1,"Plusieurs commentaires",""),"")</f>
        <v/>
      </c>
      <c r="Q452" s="1">
        <f t="shared" si="62"/>
        <v>0</v>
      </c>
      <c r="R452" s="1">
        <f>SUMIFS($Q$5:$Q452,$P$5:$P452,"Plusieurs commentaires",$C$5:$C452,C452)</f>
        <v>0</v>
      </c>
      <c r="S452" t="str">
        <f t="shared" si="63"/>
        <v/>
      </c>
      <c r="T452" t="str">
        <f t="shared" si="64"/>
        <v/>
      </c>
      <c r="U452" t="str">
        <f t="shared" si="65"/>
        <v/>
      </c>
      <c r="V452" s="238" t="str">
        <f t="shared" si="66"/>
        <v/>
      </c>
      <c r="W452" s="238">
        <f t="shared" si="67"/>
        <v>0</v>
      </c>
      <c r="X452" s="238">
        <f>SUMIFS($W$5:$W452,$V$5:$V452,"Plusieurs occurences",$H$5:$H452,H452)</f>
        <v>0</v>
      </c>
      <c r="Y452" t="str">
        <f t="shared" si="68"/>
        <v/>
      </c>
      <c r="Z452" t="str">
        <f t="shared" si="69"/>
        <v/>
      </c>
      <c r="AA452" t="str">
        <f t="shared" si="70"/>
        <v/>
      </c>
      <c r="AC452" t="str">
        <f t="shared" si="71"/>
        <v/>
      </c>
    </row>
    <row r="453" spans="16:29" x14ac:dyDescent="0.25">
      <c r="P453" s="1" t="str">
        <f>IF($C453&lt;&gt;"",IF(COUNTIF($C:C,$C453)&gt;1,"Plusieurs commentaires",""),"")</f>
        <v/>
      </c>
      <c r="Q453" s="1">
        <f t="shared" ref="Q453:Q516" si="72">IF(P453="Plusieurs commentaires",1,0)</f>
        <v>0</v>
      </c>
      <c r="R453" s="1">
        <f>SUMIFS($Q$5:$Q453,$P$5:$P453,"Plusieurs commentaires",$C$5:$C453,C453)</f>
        <v>0</v>
      </c>
      <c r="S453" t="str">
        <f t="shared" ref="S453:S516" si="73">IF(I453="Non",IF(F453&lt;=21,IF(M453="Critique",IF(J453&gt;2017,C453,""),""),""),"")</f>
        <v/>
      </c>
      <c r="T453" t="str">
        <f t="shared" ref="T453:T516" si="74">IF(I453="Non",IF(F453&lt;=21,IF(M453="Soutien",IF(J453&gt;2017,C453,""),""),""),"")</f>
        <v/>
      </c>
      <c r="U453" t="str">
        <f t="shared" ref="U453:U516" si="75">IF(I453="Non",IF(F453&lt;=21,IF(M453="Neutre",IF(J453&gt;2017,C453,""),""),""),"")</f>
        <v/>
      </c>
      <c r="V453" s="238" t="str">
        <f t="shared" ref="V453:V516" si="76">IF($H453&lt;&gt;"",IF(COUNTIF($H:$H,$H453)&gt;1,"Plusieurs occurences",""),"")</f>
        <v/>
      </c>
      <c r="W453" s="238">
        <f t="shared" ref="W453:W516" si="77">IF(V453="Plusieurs occurences",1,0)</f>
        <v>0</v>
      </c>
      <c r="X453" s="238">
        <f>SUMIFS($W$5:$W453,$V$5:$V453,"Plusieurs occurences",$H$5:$H453,H453)</f>
        <v>0</v>
      </c>
      <c r="Y453" t="str">
        <f t="shared" ref="Y453:Y516" si="78">IF(R453&lt;2,IF(M453="Critique",H453,""),"")</f>
        <v/>
      </c>
      <c r="Z453" t="str">
        <f t="shared" ref="Z453:Z516" si="79">IF(R453&lt;2,IF(M453="Soutien",H453,""),"")</f>
        <v/>
      </c>
      <c r="AA453" t="str">
        <f t="shared" ref="AA453:AA516" si="80">IF(R453&lt;2,IF(M453="Neutre",H453,""),"")</f>
        <v/>
      </c>
      <c r="AC453" t="str">
        <f t="shared" si="71"/>
        <v/>
      </c>
    </row>
    <row r="454" spans="16:29" x14ac:dyDescent="0.25">
      <c r="P454" s="1" t="str">
        <f>IF($C454&lt;&gt;"",IF(COUNTIF($C:C,$C454)&gt;1,"Plusieurs commentaires",""),"")</f>
        <v/>
      </c>
      <c r="Q454" s="1">
        <f t="shared" si="72"/>
        <v>0</v>
      </c>
      <c r="R454" s="1">
        <f>SUMIFS($Q$5:$Q454,$P$5:$P454,"Plusieurs commentaires",$C$5:$C454,C454)</f>
        <v>0</v>
      </c>
      <c r="S454" t="str">
        <f t="shared" si="73"/>
        <v/>
      </c>
      <c r="T454" t="str">
        <f t="shared" si="74"/>
        <v/>
      </c>
      <c r="U454" t="str">
        <f t="shared" si="75"/>
        <v/>
      </c>
      <c r="V454" s="238" t="str">
        <f t="shared" si="76"/>
        <v/>
      </c>
      <c r="W454" s="238">
        <f t="shared" si="77"/>
        <v>0</v>
      </c>
      <c r="X454" s="238">
        <f>SUMIFS($W$5:$W454,$V$5:$V454,"Plusieurs occurences",$H$5:$H454,H454)</f>
        <v>0</v>
      </c>
      <c r="Y454" t="str">
        <f t="shared" si="78"/>
        <v/>
      </c>
      <c r="Z454" t="str">
        <f t="shared" si="79"/>
        <v/>
      </c>
      <c r="AA454" t="str">
        <f t="shared" si="80"/>
        <v/>
      </c>
      <c r="AC454" t="str">
        <f t="shared" si="71"/>
        <v/>
      </c>
    </row>
    <row r="455" spans="16:29" x14ac:dyDescent="0.25">
      <c r="P455" s="1" t="str">
        <f>IF($C455&lt;&gt;"",IF(COUNTIF($C:C,$C455)&gt;1,"Plusieurs commentaires",""),"")</f>
        <v/>
      </c>
      <c r="Q455" s="1">
        <f t="shared" si="72"/>
        <v>0</v>
      </c>
      <c r="R455" s="1">
        <f>SUMIFS($Q$5:$Q455,$P$5:$P455,"Plusieurs commentaires",$C$5:$C455,C455)</f>
        <v>0</v>
      </c>
      <c r="S455" t="str">
        <f t="shared" si="73"/>
        <v/>
      </c>
      <c r="T455" t="str">
        <f t="shared" si="74"/>
        <v/>
      </c>
      <c r="U455" t="str">
        <f t="shared" si="75"/>
        <v/>
      </c>
      <c r="V455" s="238" t="str">
        <f t="shared" si="76"/>
        <v/>
      </c>
      <c r="W455" s="238">
        <f t="shared" si="77"/>
        <v>0</v>
      </c>
      <c r="X455" s="238">
        <f>SUMIFS($W$5:$W455,$V$5:$V455,"Plusieurs occurences",$H$5:$H455,H455)</f>
        <v>0</v>
      </c>
      <c r="Y455" t="str">
        <f t="shared" si="78"/>
        <v/>
      </c>
      <c r="Z455" t="str">
        <f t="shared" si="79"/>
        <v/>
      </c>
      <c r="AA455" t="str">
        <f t="shared" si="80"/>
        <v/>
      </c>
      <c r="AC455" t="str">
        <f t="shared" si="71"/>
        <v/>
      </c>
    </row>
    <row r="456" spans="16:29" x14ac:dyDescent="0.25">
      <c r="P456" s="1" t="str">
        <f>IF($C456&lt;&gt;"",IF(COUNTIF($C:C,$C456)&gt;1,"Plusieurs commentaires",""),"")</f>
        <v/>
      </c>
      <c r="Q456" s="1">
        <f t="shared" si="72"/>
        <v>0</v>
      </c>
      <c r="R456" s="1">
        <f>SUMIFS($Q$5:$Q456,$P$5:$P456,"Plusieurs commentaires",$C$5:$C456,C456)</f>
        <v>0</v>
      </c>
      <c r="S456" t="str">
        <f t="shared" si="73"/>
        <v/>
      </c>
      <c r="T456" t="str">
        <f t="shared" si="74"/>
        <v/>
      </c>
      <c r="U456" t="str">
        <f t="shared" si="75"/>
        <v/>
      </c>
      <c r="V456" s="238" t="str">
        <f t="shared" si="76"/>
        <v/>
      </c>
      <c r="W456" s="238">
        <f t="shared" si="77"/>
        <v>0</v>
      </c>
      <c r="X456" s="238">
        <f>SUMIFS($W$5:$W456,$V$5:$V456,"Plusieurs occurences",$H$5:$H456,H456)</f>
        <v>0</v>
      </c>
      <c r="Y456" t="str">
        <f t="shared" si="78"/>
        <v/>
      </c>
      <c r="Z456" t="str">
        <f t="shared" si="79"/>
        <v/>
      </c>
      <c r="AA456" t="str">
        <f t="shared" si="80"/>
        <v/>
      </c>
      <c r="AC456" t="str">
        <f t="shared" si="71"/>
        <v/>
      </c>
    </row>
    <row r="457" spans="16:29" x14ac:dyDescent="0.25">
      <c r="P457" s="1" t="str">
        <f>IF($C457&lt;&gt;"",IF(COUNTIF($C:C,$C457)&gt;1,"Plusieurs commentaires",""),"")</f>
        <v/>
      </c>
      <c r="Q457" s="1">
        <f t="shared" si="72"/>
        <v>0</v>
      </c>
      <c r="R457" s="1">
        <f>SUMIFS($Q$5:$Q457,$P$5:$P457,"Plusieurs commentaires",$C$5:$C457,C457)</f>
        <v>0</v>
      </c>
      <c r="S457" t="str">
        <f t="shared" si="73"/>
        <v/>
      </c>
      <c r="T457" t="str">
        <f t="shared" si="74"/>
        <v/>
      </c>
      <c r="U457" t="str">
        <f t="shared" si="75"/>
        <v/>
      </c>
      <c r="V457" s="238" t="str">
        <f t="shared" si="76"/>
        <v/>
      </c>
      <c r="W457" s="238">
        <f t="shared" si="77"/>
        <v>0</v>
      </c>
      <c r="X457" s="238">
        <f>SUMIFS($W$5:$W457,$V$5:$V457,"Plusieurs occurences",$H$5:$H457,H457)</f>
        <v>0</v>
      </c>
      <c r="Y457" t="str">
        <f t="shared" si="78"/>
        <v/>
      </c>
      <c r="Z457" t="str">
        <f t="shared" si="79"/>
        <v/>
      </c>
      <c r="AA457" t="str">
        <f t="shared" si="80"/>
        <v/>
      </c>
      <c r="AC457" t="str">
        <f t="shared" si="71"/>
        <v/>
      </c>
    </row>
    <row r="458" spans="16:29" x14ac:dyDescent="0.25">
      <c r="P458" s="1" t="str">
        <f>IF($C458&lt;&gt;"",IF(COUNTIF($C:C,$C458)&gt;1,"Plusieurs commentaires",""),"")</f>
        <v/>
      </c>
      <c r="Q458" s="1">
        <f t="shared" si="72"/>
        <v>0</v>
      </c>
      <c r="R458" s="1">
        <f>SUMIFS($Q$5:$Q458,$P$5:$P458,"Plusieurs commentaires",$C$5:$C458,C458)</f>
        <v>0</v>
      </c>
      <c r="S458" t="str">
        <f t="shared" si="73"/>
        <v/>
      </c>
      <c r="T458" t="str">
        <f t="shared" si="74"/>
        <v/>
      </c>
      <c r="U458" t="str">
        <f t="shared" si="75"/>
        <v/>
      </c>
      <c r="V458" s="238" t="str">
        <f t="shared" si="76"/>
        <v/>
      </c>
      <c r="W458" s="238">
        <f t="shared" si="77"/>
        <v>0</v>
      </c>
      <c r="X458" s="238">
        <f>SUMIFS($W$5:$W458,$V$5:$V458,"Plusieurs occurences",$H$5:$H458,H458)</f>
        <v>0</v>
      </c>
      <c r="Y458" t="str">
        <f t="shared" si="78"/>
        <v/>
      </c>
      <c r="Z458" t="str">
        <f t="shared" si="79"/>
        <v/>
      </c>
      <c r="AA458" t="str">
        <f t="shared" si="80"/>
        <v/>
      </c>
      <c r="AC458" t="str">
        <f t="shared" ref="AC458:AC521" si="81">IF(R458&lt;2,IF(M458="Critique",C458,""),"")</f>
        <v/>
      </c>
    </row>
    <row r="459" spans="16:29" x14ac:dyDescent="0.25">
      <c r="P459" s="1" t="str">
        <f>IF($C459&lt;&gt;"",IF(COUNTIF($C:C,$C459)&gt;1,"Plusieurs commentaires",""),"")</f>
        <v/>
      </c>
      <c r="Q459" s="1">
        <f t="shared" si="72"/>
        <v>0</v>
      </c>
      <c r="R459" s="1">
        <f>SUMIFS($Q$5:$Q459,$P$5:$P459,"Plusieurs commentaires",$C$5:$C459,C459)</f>
        <v>0</v>
      </c>
      <c r="S459" t="str">
        <f t="shared" si="73"/>
        <v/>
      </c>
      <c r="T459" t="str">
        <f t="shared" si="74"/>
        <v/>
      </c>
      <c r="U459" t="str">
        <f t="shared" si="75"/>
        <v/>
      </c>
      <c r="V459" s="238" t="str">
        <f t="shared" si="76"/>
        <v/>
      </c>
      <c r="W459" s="238">
        <f t="shared" si="77"/>
        <v>0</v>
      </c>
      <c r="X459" s="238">
        <f>SUMIFS($W$5:$W459,$V$5:$V459,"Plusieurs occurences",$H$5:$H459,H459)</f>
        <v>0</v>
      </c>
      <c r="Y459" t="str">
        <f t="shared" si="78"/>
        <v/>
      </c>
      <c r="Z459" t="str">
        <f t="shared" si="79"/>
        <v/>
      </c>
      <c r="AA459" t="str">
        <f t="shared" si="80"/>
        <v/>
      </c>
      <c r="AC459" t="str">
        <f t="shared" si="81"/>
        <v/>
      </c>
    </row>
    <row r="460" spans="16:29" x14ac:dyDescent="0.25">
      <c r="P460" s="1" t="str">
        <f>IF($C460&lt;&gt;"",IF(COUNTIF($C:C,$C460)&gt;1,"Plusieurs commentaires",""),"")</f>
        <v/>
      </c>
      <c r="Q460" s="1">
        <f t="shared" si="72"/>
        <v>0</v>
      </c>
      <c r="R460" s="1">
        <f>SUMIFS($Q$5:$Q460,$P$5:$P460,"Plusieurs commentaires",$C$5:$C460,C460)</f>
        <v>0</v>
      </c>
      <c r="S460" t="str">
        <f t="shared" si="73"/>
        <v/>
      </c>
      <c r="T460" t="str">
        <f t="shared" si="74"/>
        <v/>
      </c>
      <c r="U460" t="str">
        <f t="shared" si="75"/>
        <v/>
      </c>
      <c r="V460" s="238" t="str">
        <f t="shared" si="76"/>
        <v/>
      </c>
      <c r="W460" s="238">
        <f t="shared" si="77"/>
        <v>0</v>
      </c>
      <c r="X460" s="238">
        <f>SUMIFS($W$5:$W460,$V$5:$V460,"Plusieurs occurences",$H$5:$H460,H460)</f>
        <v>0</v>
      </c>
      <c r="Y460" t="str">
        <f t="shared" si="78"/>
        <v/>
      </c>
      <c r="Z460" t="str">
        <f t="shared" si="79"/>
        <v/>
      </c>
      <c r="AA460" t="str">
        <f t="shared" si="80"/>
        <v/>
      </c>
      <c r="AC460" t="str">
        <f t="shared" si="81"/>
        <v/>
      </c>
    </row>
    <row r="461" spans="16:29" x14ac:dyDescent="0.25">
      <c r="P461" s="1" t="str">
        <f>IF($C461&lt;&gt;"",IF(COUNTIF($C:C,$C461)&gt;1,"Plusieurs commentaires",""),"")</f>
        <v/>
      </c>
      <c r="Q461" s="1">
        <f t="shared" si="72"/>
        <v>0</v>
      </c>
      <c r="R461" s="1">
        <f>SUMIFS($Q$5:$Q461,$P$5:$P461,"Plusieurs commentaires",$C$5:$C461,C461)</f>
        <v>0</v>
      </c>
      <c r="S461" t="str">
        <f t="shared" si="73"/>
        <v/>
      </c>
      <c r="T461" t="str">
        <f t="shared" si="74"/>
        <v/>
      </c>
      <c r="U461" t="str">
        <f t="shared" si="75"/>
        <v/>
      </c>
      <c r="V461" s="238" t="str">
        <f t="shared" si="76"/>
        <v/>
      </c>
      <c r="W461" s="238">
        <f t="shared" si="77"/>
        <v>0</v>
      </c>
      <c r="X461" s="238">
        <f>SUMIFS($W$5:$W461,$V$5:$V461,"Plusieurs occurences",$H$5:$H461,H461)</f>
        <v>0</v>
      </c>
      <c r="Y461" t="str">
        <f t="shared" si="78"/>
        <v/>
      </c>
      <c r="Z461" t="str">
        <f t="shared" si="79"/>
        <v/>
      </c>
      <c r="AA461" t="str">
        <f t="shared" si="80"/>
        <v/>
      </c>
      <c r="AC461" t="str">
        <f t="shared" si="81"/>
        <v/>
      </c>
    </row>
    <row r="462" spans="16:29" x14ac:dyDescent="0.25">
      <c r="P462" s="1" t="str">
        <f>IF($C462&lt;&gt;"",IF(COUNTIF($C:C,$C462)&gt;1,"Plusieurs commentaires",""),"")</f>
        <v/>
      </c>
      <c r="Q462" s="1">
        <f t="shared" si="72"/>
        <v>0</v>
      </c>
      <c r="R462" s="1">
        <f>SUMIFS($Q$5:$Q462,$P$5:$P462,"Plusieurs commentaires",$C$5:$C462,C462)</f>
        <v>0</v>
      </c>
      <c r="S462" t="str">
        <f t="shared" si="73"/>
        <v/>
      </c>
      <c r="T462" t="str">
        <f t="shared" si="74"/>
        <v/>
      </c>
      <c r="U462" t="str">
        <f t="shared" si="75"/>
        <v/>
      </c>
      <c r="V462" s="238" t="str">
        <f t="shared" si="76"/>
        <v/>
      </c>
      <c r="W462" s="238">
        <f t="shared" si="77"/>
        <v>0</v>
      </c>
      <c r="X462" s="238">
        <f>SUMIFS($W$5:$W462,$V$5:$V462,"Plusieurs occurences",$H$5:$H462,H462)</f>
        <v>0</v>
      </c>
      <c r="Y462" t="str">
        <f t="shared" si="78"/>
        <v/>
      </c>
      <c r="Z462" t="str">
        <f t="shared" si="79"/>
        <v/>
      </c>
      <c r="AA462" t="str">
        <f t="shared" si="80"/>
        <v/>
      </c>
      <c r="AC462" t="str">
        <f t="shared" si="81"/>
        <v/>
      </c>
    </row>
    <row r="463" spans="16:29" x14ac:dyDescent="0.25">
      <c r="P463" s="1" t="str">
        <f>IF($C463&lt;&gt;"",IF(COUNTIF($C:C,$C463)&gt;1,"Plusieurs commentaires",""),"")</f>
        <v/>
      </c>
      <c r="Q463" s="1">
        <f t="shared" si="72"/>
        <v>0</v>
      </c>
      <c r="R463" s="1">
        <f>SUMIFS($Q$5:$Q463,$P$5:$P463,"Plusieurs commentaires",$C$5:$C463,C463)</f>
        <v>0</v>
      </c>
      <c r="S463" t="str">
        <f t="shared" si="73"/>
        <v/>
      </c>
      <c r="T463" t="str">
        <f t="shared" si="74"/>
        <v/>
      </c>
      <c r="U463" t="str">
        <f t="shared" si="75"/>
        <v/>
      </c>
      <c r="V463" s="238" t="str">
        <f t="shared" si="76"/>
        <v/>
      </c>
      <c r="W463" s="238">
        <f t="shared" si="77"/>
        <v>0</v>
      </c>
      <c r="X463" s="238">
        <f>SUMIFS($W$5:$W463,$V$5:$V463,"Plusieurs occurences",$H$5:$H463,H463)</f>
        <v>0</v>
      </c>
      <c r="Y463" t="str">
        <f t="shared" si="78"/>
        <v/>
      </c>
      <c r="Z463" t="str">
        <f t="shared" si="79"/>
        <v/>
      </c>
      <c r="AA463" t="str">
        <f t="shared" si="80"/>
        <v/>
      </c>
      <c r="AC463" t="str">
        <f t="shared" si="81"/>
        <v/>
      </c>
    </row>
    <row r="464" spans="16:29" x14ac:dyDescent="0.25">
      <c r="P464" s="1" t="str">
        <f>IF($C464&lt;&gt;"",IF(COUNTIF($C:C,$C464)&gt;1,"Plusieurs commentaires",""),"")</f>
        <v/>
      </c>
      <c r="Q464" s="1">
        <f t="shared" si="72"/>
        <v>0</v>
      </c>
      <c r="R464" s="1">
        <f>SUMIFS($Q$5:$Q464,$P$5:$P464,"Plusieurs commentaires",$C$5:$C464,C464)</f>
        <v>0</v>
      </c>
      <c r="S464" t="str">
        <f t="shared" si="73"/>
        <v/>
      </c>
      <c r="T464" t="str">
        <f t="shared" si="74"/>
        <v/>
      </c>
      <c r="U464" t="str">
        <f t="shared" si="75"/>
        <v/>
      </c>
      <c r="V464" s="238" t="str">
        <f t="shared" si="76"/>
        <v/>
      </c>
      <c r="W464" s="238">
        <f t="shared" si="77"/>
        <v>0</v>
      </c>
      <c r="X464" s="238">
        <f>SUMIFS($W$5:$W464,$V$5:$V464,"Plusieurs occurences",$H$5:$H464,H464)</f>
        <v>0</v>
      </c>
      <c r="Y464" t="str">
        <f t="shared" si="78"/>
        <v/>
      </c>
      <c r="Z464" t="str">
        <f t="shared" si="79"/>
        <v/>
      </c>
      <c r="AA464" t="str">
        <f t="shared" si="80"/>
        <v/>
      </c>
      <c r="AC464" t="str">
        <f t="shared" si="81"/>
        <v/>
      </c>
    </row>
    <row r="465" spans="16:29" x14ac:dyDescent="0.25">
      <c r="P465" s="1" t="str">
        <f>IF($C465&lt;&gt;"",IF(COUNTIF($C:C,$C465)&gt;1,"Plusieurs commentaires",""),"")</f>
        <v/>
      </c>
      <c r="Q465" s="1">
        <f t="shared" si="72"/>
        <v>0</v>
      </c>
      <c r="R465" s="1">
        <f>SUMIFS($Q$5:$Q465,$P$5:$P465,"Plusieurs commentaires",$C$5:$C465,C465)</f>
        <v>0</v>
      </c>
      <c r="S465" t="str">
        <f t="shared" si="73"/>
        <v/>
      </c>
      <c r="T465" t="str">
        <f t="shared" si="74"/>
        <v/>
      </c>
      <c r="U465" t="str">
        <f t="shared" si="75"/>
        <v/>
      </c>
      <c r="V465" s="238" t="str">
        <f t="shared" si="76"/>
        <v/>
      </c>
      <c r="W465" s="238">
        <f t="shared" si="77"/>
        <v>0</v>
      </c>
      <c r="X465" s="238">
        <f>SUMIFS($W$5:$W465,$V$5:$V465,"Plusieurs occurences",$H$5:$H465,H465)</f>
        <v>0</v>
      </c>
      <c r="Y465" t="str">
        <f t="shared" si="78"/>
        <v/>
      </c>
      <c r="Z465" t="str">
        <f t="shared" si="79"/>
        <v/>
      </c>
      <c r="AA465" t="str">
        <f t="shared" si="80"/>
        <v/>
      </c>
      <c r="AC465" t="str">
        <f t="shared" si="81"/>
        <v/>
      </c>
    </row>
    <row r="466" spans="16:29" x14ac:dyDescent="0.25">
      <c r="P466" s="1" t="str">
        <f>IF($C466&lt;&gt;"",IF(COUNTIF($C:C,$C466)&gt;1,"Plusieurs commentaires",""),"")</f>
        <v/>
      </c>
      <c r="Q466" s="1">
        <f t="shared" si="72"/>
        <v>0</v>
      </c>
      <c r="R466" s="1">
        <f>SUMIFS($Q$5:$Q466,$P$5:$P466,"Plusieurs commentaires",$C$5:$C466,C466)</f>
        <v>0</v>
      </c>
      <c r="S466" t="str">
        <f t="shared" si="73"/>
        <v/>
      </c>
      <c r="T466" t="str">
        <f t="shared" si="74"/>
        <v/>
      </c>
      <c r="U466" t="str">
        <f t="shared" si="75"/>
        <v/>
      </c>
      <c r="V466" s="238" t="str">
        <f t="shared" si="76"/>
        <v/>
      </c>
      <c r="W466" s="238">
        <f t="shared" si="77"/>
        <v>0</v>
      </c>
      <c r="X466" s="238">
        <f>SUMIFS($W$5:$W466,$V$5:$V466,"Plusieurs occurences",$H$5:$H466,H466)</f>
        <v>0</v>
      </c>
      <c r="Y466" t="str">
        <f t="shared" si="78"/>
        <v/>
      </c>
      <c r="Z466" t="str">
        <f t="shared" si="79"/>
        <v/>
      </c>
      <c r="AA466" t="str">
        <f t="shared" si="80"/>
        <v/>
      </c>
      <c r="AC466" t="str">
        <f t="shared" si="81"/>
        <v/>
      </c>
    </row>
    <row r="467" spans="16:29" x14ac:dyDescent="0.25">
      <c r="P467" s="1" t="str">
        <f>IF($C467&lt;&gt;"",IF(COUNTIF($C:C,$C467)&gt;1,"Plusieurs commentaires",""),"")</f>
        <v/>
      </c>
      <c r="Q467" s="1">
        <f t="shared" si="72"/>
        <v>0</v>
      </c>
      <c r="R467" s="1">
        <f>SUMIFS($Q$5:$Q467,$P$5:$P467,"Plusieurs commentaires",$C$5:$C467,C467)</f>
        <v>0</v>
      </c>
      <c r="S467" t="str">
        <f t="shared" si="73"/>
        <v/>
      </c>
      <c r="T467" t="str">
        <f t="shared" si="74"/>
        <v/>
      </c>
      <c r="U467" t="str">
        <f t="shared" si="75"/>
        <v/>
      </c>
      <c r="V467" s="238" t="str">
        <f t="shared" si="76"/>
        <v/>
      </c>
      <c r="W467" s="238">
        <f t="shared" si="77"/>
        <v>0</v>
      </c>
      <c r="X467" s="238">
        <f>SUMIFS($W$5:$W467,$V$5:$V467,"Plusieurs occurences",$H$5:$H467,H467)</f>
        <v>0</v>
      </c>
      <c r="Y467" t="str">
        <f t="shared" si="78"/>
        <v/>
      </c>
      <c r="Z467" t="str">
        <f t="shared" si="79"/>
        <v/>
      </c>
      <c r="AA467" t="str">
        <f t="shared" si="80"/>
        <v/>
      </c>
      <c r="AC467" t="str">
        <f t="shared" si="81"/>
        <v/>
      </c>
    </row>
    <row r="468" spans="16:29" x14ac:dyDescent="0.25">
      <c r="P468" s="1" t="str">
        <f>IF($C468&lt;&gt;"",IF(COUNTIF($C:C,$C468)&gt;1,"Plusieurs commentaires",""),"")</f>
        <v/>
      </c>
      <c r="Q468" s="1">
        <f t="shared" si="72"/>
        <v>0</v>
      </c>
      <c r="R468" s="1">
        <f>SUMIFS($Q$5:$Q468,$P$5:$P468,"Plusieurs commentaires",$C$5:$C468,C468)</f>
        <v>0</v>
      </c>
      <c r="S468" t="str">
        <f t="shared" si="73"/>
        <v/>
      </c>
      <c r="T468" t="str">
        <f t="shared" si="74"/>
        <v/>
      </c>
      <c r="U468" t="str">
        <f t="shared" si="75"/>
        <v/>
      </c>
      <c r="V468" s="238" t="str">
        <f t="shared" si="76"/>
        <v/>
      </c>
      <c r="W468" s="238">
        <f t="shared" si="77"/>
        <v>0</v>
      </c>
      <c r="X468" s="238">
        <f>SUMIFS($W$5:$W468,$V$5:$V468,"Plusieurs occurences",$H$5:$H468,H468)</f>
        <v>0</v>
      </c>
      <c r="Y468" t="str">
        <f t="shared" si="78"/>
        <v/>
      </c>
      <c r="Z468" t="str">
        <f t="shared" si="79"/>
        <v/>
      </c>
      <c r="AA468" t="str">
        <f t="shared" si="80"/>
        <v/>
      </c>
      <c r="AC468" t="str">
        <f t="shared" si="81"/>
        <v/>
      </c>
    </row>
    <row r="469" spans="16:29" x14ac:dyDescent="0.25">
      <c r="P469" s="1" t="str">
        <f>IF($C469&lt;&gt;"",IF(COUNTIF($C:C,$C469)&gt;1,"Plusieurs commentaires",""),"")</f>
        <v/>
      </c>
      <c r="Q469" s="1">
        <f t="shared" si="72"/>
        <v>0</v>
      </c>
      <c r="R469" s="1">
        <f>SUMIFS($Q$5:$Q469,$P$5:$P469,"Plusieurs commentaires",$C$5:$C469,C469)</f>
        <v>0</v>
      </c>
      <c r="S469" t="str">
        <f t="shared" si="73"/>
        <v/>
      </c>
      <c r="T469" t="str">
        <f t="shared" si="74"/>
        <v/>
      </c>
      <c r="U469" t="str">
        <f t="shared" si="75"/>
        <v/>
      </c>
      <c r="V469" s="238" t="str">
        <f t="shared" si="76"/>
        <v/>
      </c>
      <c r="W469" s="238">
        <f t="shared" si="77"/>
        <v>0</v>
      </c>
      <c r="X469" s="238">
        <f>SUMIFS($W$5:$W469,$V$5:$V469,"Plusieurs occurences",$H$5:$H469,H469)</f>
        <v>0</v>
      </c>
      <c r="Y469" t="str">
        <f t="shared" si="78"/>
        <v/>
      </c>
      <c r="Z469" t="str">
        <f t="shared" si="79"/>
        <v/>
      </c>
      <c r="AA469" t="str">
        <f t="shared" si="80"/>
        <v/>
      </c>
      <c r="AC469" t="str">
        <f t="shared" si="81"/>
        <v/>
      </c>
    </row>
    <row r="470" spans="16:29" x14ac:dyDescent="0.25">
      <c r="P470" s="1" t="str">
        <f>IF($C470&lt;&gt;"",IF(COUNTIF($C:C,$C470)&gt;1,"Plusieurs commentaires",""),"")</f>
        <v/>
      </c>
      <c r="Q470" s="1">
        <f t="shared" si="72"/>
        <v>0</v>
      </c>
      <c r="R470" s="1">
        <f>SUMIFS($Q$5:$Q470,$P$5:$P470,"Plusieurs commentaires",$C$5:$C470,C470)</f>
        <v>0</v>
      </c>
      <c r="S470" t="str">
        <f t="shared" si="73"/>
        <v/>
      </c>
      <c r="T470" t="str">
        <f t="shared" si="74"/>
        <v/>
      </c>
      <c r="U470" t="str">
        <f t="shared" si="75"/>
        <v/>
      </c>
      <c r="V470" s="238" t="str">
        <f t="shared" si="76"/>
        <v/>
      </c>
      <c r="W470" s="238">
        <f t="shared" si="77"/>
        <v>0</v>
      </c>
      <c r="X470" s="238">
        <f>SUMIFS($W$5:$W470,$V$5:$V470,"Plusieurs occurences",$H$5:$H470,H470)</f>
        <v>0</v>
      </c>
      <c r="Y470" t="str">
        <f t="shared" si="78"/>
        <v/>
      </c>
      <c r="Z470" t="str">
        <f t="shared" si="79"/>
        <v/>
      </c>
      <c r="AA470" t="str">
        <f t="shared" si="80"/>
        <v/>
      </c>
      <c r="AC470" t="str">
        <f t="shared" si="81"/>
        <v/>
      </c>
    </row>
    <row r="471" spans="16:29" x14ac:dyDescent="0.25">
      <c r="P471" s="1" t="str">
        <f>IF($C471&lt;&gt;"",IF(COUNTIF($C:C,$C471)&gt;1,"Plusieurs commentaires",""),"")</f>
        <v/>
      </c>
      <c r="Q471" s="1">
        <f t="shared" si="72"/>
        <v>0</v>
      </c>
      <c r="R471" s="1">
        <f>SUMIFS($Q$5:$Q471,$P$5:$P471,"Plusieurs commentaires",$C$5:$C471,C471)</f>
        <v>0</v>
      </c>
      <c r="S471" t="str">
        <f t="shared" si="73"/>
        <v/>
      </c>
      <c r="T471" t="str">
        <f t="shared" si="74"/>
        <v/>
      </c>
      <c r="U471" t="str">
        <f t="shared" si="75"/>
        <v/>
      </c>
      <c r="V471" s="238" t="str">
        <f t="shared" si="76"/>
        <v/>
      </c>
      <c r="W471" s="238">
        <f t="shared" si="77"/>
        <v>0</v>
      </c>
      <c r="X471" s="238">
        <f>SUMIFS($W$5:$W471,$V$5:$V471,"Plusieurs occurences",$H$5:$H471,H471)</f>
        <v>0</v>
      </c>
      <c r="Y471" t="str">
        <f t="shared" si="78"/>
        <v/>
      </c>
      <c r="Z471" t="str">
        <f t="shared" si="79"/>
        <v/>
      </c>
      <c r="AA471" t="str">
        <f t="shared" si="80"/>
        <v/>
      </c>
      <c r="AC471" t="str">
        <f t="shared" si="81"/>
        <v/>
      </c>
    </row>
    <row r="472" spans="16:29" x14ac:dyDescent="0.25">
      <c r="P472" s="1" t="str">
        <f>IF($C472&lt;&gt;"",IF(COUNTIF($C:C,$C472)&gt;1,"Plusieurs commentaires",""),"")</f>
        <v/>
      </c>
      <c r="Q472" s="1">
        <f t="shared" si="72"/>
        <v>0</v>
      </c>
      <c r="R472" s="1">
        <f>SUMIFS($Q$5:$Q472,$P$5:$P472,"Plusieurs commentaires",$C$5:$C472,C472)</f>
        <v>0</v>
      </c>
      <c r="S472" t="str">
        <f t="shared" si="73"/>
        <v/>
      </c>
      <c r="T472" t="str">
        <f t="shared" si="74"/>
        <v/>
      </c>
      <c r="U472" t="str">
        <f t="shared" si="75"/>
        <v/>
      </c>
      <c r="V472" s="238" t="str">
        <f t="shared" si="76"/>
        <v/>
      </c>
      <c r="W472" s="238">
        <f t="shared" si="77"/>
        <v>0</v>
      </c>
      <c r="X472" s="238">
        <f>SUMIFS($W$5:$W472,$V$5:$V472,"Plusieurs occurences",$H$5:$H472,H472)</f>
        <v>0</v>
      </c>
      <c r="Y472" t="str">
        <f t="shared" si="78"/>
        <v/>
      </c>
      <c r="Z472" t="str">
        <f t="shared" si="79"/>
        <v/>
      </c>
      <c r="AA472" t="str">
        <f t="shared" si="80"/>
        <v/>
      </c>
      <c r="AC472" t="str">
        <f t="shared" si="81"/>
        <v/>
      </c>
    </row>
    <row r="473" spans="16:29" x14ac:dyDescent="0.25">
      <c r="P473" s="1" t="str">
        <f>IF($C473&lt;&gt;"",IF(COUNTIF($C:C,$C473)&gt;1,"Plusieurs commentaires",""),"")</f>
        <v/>
      </c>
      <c r="Q473" s="1">
        <f t="shared" si="72"/>
        <v>0</v>
      </c>
      <c r="R473" s="1">
        <f>SUMIFS($Q$5:$Q473,$P$5:$P473,"Plusieurs commentaires",$C$5:$C473,C473)</f>
        <v>0</v>
      </c>
      <c r="S473" t="str">
        <f t="shared" si="73"/>
        <v/>
      </c>
      <c r="T473" t="str">
        <f t="shared" si="74"/>
        <v/>
      </c>
      <c r="U473" t="str">
        <f t="shared" si="75"/>
        <v/>
      </c>
      <c r="V473" s="238" t="str">
        <f t="shared" si="76"/>
        <v/>
      </c>
      <c r="W473" s="238">
        <f t="shared" si="77"/>
        <v>0</v>
      </c>
      <c r="X473" s="238">
        <f>SUMIFS($W$5:$W473,$V$5:$V473,"Plusieurs occurences",$H$5:$H473,H473)</f>
        <v>0</v>
      </c>
      <c r="Y473" t="str">
        <f t="shared" si="78"/>
        <v/>
      </c>
      <c r="Z473" t="str">
        <f t="shared" si="79"/>
        <v/>
      </c>
      <c r="AA473" t="str">
        <f t="shared" si="80"/>
        <v/>
      </c>
      <c r="AC473" t="str">
        <f t="shared" si="81"/>
        <v/>
      </c>
    </row>
    <row r="474" spans="16:29" x14ac:dyDescent="0.25">
      <c r="P474" s="1" t="str">
        <f>IF($C474&lt;&gt;"",IF(COUNTIF($C:C,$C474)&gt;1,"Plusieurs commentaires",""),"")</f>
        <v/>
      </c>
      <c r="Q474" s="1">
        <f t="shared" si="72"/>
        <v>0</v>
      </c>
      <c r="R474" s="1">
        <f>SUMIFS($Q$5:$Q474,$P$5:$P474,"Plusieurs commentaires",$C$5:$C474,C474)</f>
        <v>0</v>
      </c>
      <c r="S474" t="str">
        <f t="shared" si="73"/>
        <v/>
      </c>
      <c r="T474" t="str">
        <f t="shared" si="74"/>
        <v/>
      </c>
      <c r="U474" t="str">
        <f t="shared" si="75"/>
        <v/>
      </c>
      <c r="V474" s="238" t="str">
        <f t="shared" si="76"/>
        <v/>
      </c>
      <c r="W474" s="238">
        <f t="shared" si="77"/>
        <v>0</v>
      </c>
      <c r="X474" s="238">
        <f>SUMIFS($W$5:$W474,$V$5:$V474,"Plusieurs occurences",$H$5:$H474,H474)</f>
        <v>0</v>
      </c>
      <c r="Y474" t="str">
        <f t="shared" si="78"/>
        <v/>
      </c>
      <c r="Z474" t="str">
        <f t="shared" si="79"/>
        <v/>
      </c>
      <c r="AA474" t="str">
        <f t="shared" si="80"/>
        <v/>
      </c>
      <c r="AC474" t="str">
        <f t="shared" si="81"/>
        <v/>
      </c>
    </row>
    <row r="475" spans="16:29" x14ac:dyDescent="0.25">
      <c r="P475" s="1" t="str">
        <f>IF($C475&lt;&gt;"",IF(COUNTIF($C:C,$C475)&gt;1,"Plusieurs commentaires",""),"")</f>
        <v/>
      </c>
      <c r="Q475" s="1">
        <f t="shared" si="72"/>
        <v>0</v>
      </c>
      <c r="R475" s="1">
        <f>SUMIFS($Q$5:$Q475,$P$5:$P475,"Plusieurs commentaires",$C$5:$C475,C475)</f>
        <v>0</v>
      </c>
      <c r="S475" t="str">
        <f t="shared" si="73"/>
        <v/>
      </c>
      <c r="T475" t="str">
        <f t="shared" si="74"/>
        <v/>
      </c>
      <c r="U475" t="str">
        <f t="shared" si="75"/>
        <v/>
      </c>
      <c r="V475" s="238" t="str">
        <f t="shared" si="76"/>
        <v/>
      </c>
      <c r="W475" s="238">
        <f t="shared" si="77"/>
        <v>0</v>
      </c>
      <c r="X475" s="238">
        <f>SUMIFS($W$5:$W475,$V$5:$V475,"Plusieurs occurences",$H$5:$H475,H475)</f>
        <v>0</v>
      </c>
      <c r="Y475" t="str">
        <f t="shared" si="78"/>
        <v/>
      </c>
      <c r="Z475" t="str">
        <f t="shared" si="79"/>
        <v/>
      </c>
      <c r="AA475" t="str">
        <f t="shared" si="80"/>
        <v/>
      </c>
      <c r="AC475" t="str">
        <f t="shared" si="81"/>
        <v/>
      </c>
    </row>
    <row r="476" spans="16:29" x14ac:dyDescent="0.25">
      <c r="P476" s="1" t="str">
        <f>IF($C476&lt;&gt;"",IF(COUNTIF($C:C,$C476)&gt;1,"Plusieurs commentaires",""),"")</f>
        <v/>
      </c>
      <c r="Q476" s="1">
        <f t="shared" si="72"/>
        <v>0</v>
      </c>
      <c r="R476" s="1">
        <f>SUMIFS($Q$5:$Q476,$P$5:$P476,"Plusieurs commentaires",$C$5:$C476,C476)</f>
        <v>0</v>
      </c>
      <c r="S476" t="str">
        <f t="shared" si="73"/>
        <v/>
      </c>
      <c r="T476" t="str">
        <f t="shared" si="74"/>
        <v/>
      </c>
      <c r="U476" t="str">
        <f t="shared" si="75"/>
        <v/>
      </c>
      <c r="V476" s="238" t="str">
        <f t="shared" si="76"/>
        <v/>
      </c>
      <c r="W476" s="238">
        <f t="shared" si="77"/>
        <v>0</v>
      </c>
      <c r="X476" s="238">
        <f>SUMIFS($W$5:$W476,$V$5:$V476,"Plusieurs occurences",$H$5:$H476,H476)</f>
        <v>0</v>
      </c>
      <c r="Y476" t="str">
        <f t="shared" si="78"/>
        <v/>
      </c>
      <c r="Z476" t="str">
        <f t="shared" si="79"/>
        <v/>
      </c>
      <c r="AA476" t="str">
        <f t="shared" si="80"/>
        <v/>
      </c>
      <c r="AC476" t="str">
        <f t="shared" si="81"/>
        <v/>
      </c>
    </row>
    <row r="477" spans="16:29" x14ac:dyDescent="0.25">
      <c r="P477" s="1" t="str">
        <f>IF($C477&lt;&gt;"",IF(COUNTIF($C:C,$C477)&gt;1,"Plusieurs commentaires",""),"")</f>
        <v/>
      </c>
      <c r="Q477" s="1">
        <f t="shared" si="72"/>
        <v>0</v>
      </c>
      <c r="R477" s="1">
        <f>SUMIFS($Q$5:$Q477,$P$5:$P477,"Plusieurs commentaires",$C$5:$C477,C477)</f>
        <v>0</v>
      </c>
      <c r="S477" t="str">
        <f t="shared" si="73"/>
        <v/>
      </c>
      <c r="T477" t="str">
        <f t="shared" si="74"/>
        <v/>
      </c>
      <c r="U477" t="str">
        <f t="shared" si="75"/>
        <v/>
      </c>
      <c r="V477" s="238" t="str">
        <f t="shared" si="76"/>
        <v/>
      </c>
      <c r="W477" s="238">
        <f t="shared" si="77"/>
        <v>0</v>
      </c>
      <c r="X477" s="238">
        <f>SUMIFS($W$5:$W477,$V$5:$V477,"Plusieurs occurences",$H$5:$H477,H477)</f>
        <v>0</v>
      </c>
      <c r="Y477" t="str">
        <f t="shared" si="78"/>
        <v/>
      </c>
      <c r="Z477" t="str">
        <f t="shared" si="79"/>
        <v/>
      </c>
      <c r="AA477" t="str">
        <f t="shared" si="80"/>
        <v/>
      </c>
      <c r="AC477" t="str">
        <f t="shared" si="81"/>
        <v/>
      </c>
    </row>
    <row r="478" spans="16:29" x14ac:dyDescent="0.25">
      <c r="P478" s="1" t="str">
        <f>IF($C478&lt;&gt;"",IF(COUNTIF($C:C,$C478)&gt;1,"Plusieurs commentaires",""),"")</f>
        <v/>
      </c>
      <c r="Q478" s="1">
        <f t="shared" si="72"/>
        <v>0</v>
      </c>
      <c r="R478" s="1">
        <f>SUMIFS($Q$5:$Q478,$P$5:$P478,"Plusieurs commentaires",$C$5:$C478,C478)</f>
        <v>0</v>
      </c>
      <c r="S478" t="str">
        <f t="shared" si="73"/>
        <v/>
      </c>
      <c r="T478" t="str">
        <f t="shared" si="74"/>
        <v/>
      </c>
      <c r="U478" t="str">
        <f t="shared" si="75"/>
        <v/>
      </c>
      <c r="V478" s="238" t="str">
        <f t="shared" si="76"/>
        <v/>
      </c>
      <c r="W478" s="238">
        <f t="shared" si="77"/>
        <v>0</v>
      </c>
      <c r="X478" s="238">
        <f>SUMIFS($W$5:$W478,$V$5:$V478,"Plusieurs occurences",$H$5:$H478,H478)</f>
        <v>0</v>
      </c>
      <c r="Y478" t="str">
        <f t="shared" si="78"/>
        <v/>
      </c>
      <c r="Z478" t="str">
        <f t="shared" si="79"/>
        <v/>
      </c>
      <c r="AA478" t="str">
        <f t="shared" si="80"/>
        <v/>
      </c>
      <c r="AC478" t="str">
        <f t="shared" si="81"/>
        <v/>
      </c>
    </row>
    <row r="479" spans="16:29" x14ac:dyDescent="0.25">
      <c r="P479" s="1" t="str">
        <f>IF($C479&lt;&gt;"",IF(COUNTIF($C:C,$C479)&gt;1,"Plusieurs commentaires",""),"")</f>
        <v/>
      </c>
      <c r="Q479" s="1">
        <f t="shared" si="72"/>
        <v>0</v>
      </c>
      <c r="R479" s="1">
        <f>SUMIFS($Q$5:$Q479,$P$5:$P479,"Plusieurs commentaires",$C$5:$C479,C479)</f>
        <v>0</v>
      </c>
      <c r="S479" t="str">
        <f t="shared" si="73"/>
        <v/>
      </c>
      <c r="T479" t="str">
        <f t="shared" si="74"/>
        <v/>
      </c>
      <c r="U479" t="str">
        <f t="shared" si="75"/>
        <v/>
      </c>
      <c r="V479" s="238" t="str">
        <f t="shared" si="76"/>
        <v/>
      </c>
      <c r="W479" s="238">
        <f t="shared" si="77"/>
        <v>0</v>
      </c>
      <c r="X479" s="238">
        <f>SUMIFS($W$5:$W479,$V$5:$V479,"Plusieurs occurences",$H$5:$H479,H479)</f>
        <v>0</v>
      </c>
      <c r="Y479" t="str">
        <f t="shared" si="78"/>
        <v/>
      </c>
      <c r="Z479" t="str">
        <f t="shared" si="79"/>
        <v/>
      </c>
      <c r="AA479" t="str">
        <f t="shared" si="80"/>
        <v/>
      </c>
      <c r="AC479" t="str">
        <f t="shared" si="81"/>
        <v/>
      </c>
    </row>
    <row r="480" spans="16:29" x14ac:dyDescent="0.25">
      <c r="P480" s="1" t="str">
        <f>IF($C480&lt;&gt;"",IF(COUNTIF($C:C,$C480)&gt;1,"Plusieurs commentaires",""),"")</f>
        <v/>
      </c>
      <c r="Q480" s="1">
        <f t="shared" si="72"/>
        <v>0</v>
      </c>
      <c r="R480" s="1">
        <f>SUMIFS($Q$5:$Q480,$P$5:$P480,"Plusieurs commentaires",$C$5:$C480,C480)</f>
        <v>0</v>
      </c>
      <c r="S480" t="str">
        <f t="shared" si="73"/>
        <v/>
      </c>
      <c r="T480" t="str">
        <f t="shared" si="74"/>
        <v/>
      </c>
      <c r="U480" t="str">
        <f t="shared" si="75"/>
        <v/>
      </c>
      <c r="V480" s="238" t="str">
        <f t="shared" si="76"/>
        <v/>
      </c>
      <c r="W480" s="238">
        <f t="shared" si="77"/>
        <v>0</v>
      </c>
      <c r="X480" s="238">
        <f>SUMIFS($W$5:$W480,$V$5:$V480,"Plusieurs occurences",$H$5:$H480,H480)</f>
        <v>0</v>
      </c>
      <c r="Y480" t="str">
        <f t="shared" si="78"/>
        <v/>
      </c>
      <c r="Z480" t="str">
        <f t="shared" si="79"/>
        <v/>
      </c>
      <c r="AA480" t="str">
        <f t="shared" si="80"/>
        <v/>
      </c>
      <c r="AC480" t="str">
        <f t="shared" si="81"/>
        <v/>
      </c>
    </row>
    <row r="481" spans="16:29" x14ac:dyDescent="0.25">
      <c r="P481" s="1" t="str">
        <f>IF($C481&lt;&gt;"",IF(COUNTIF($C:C,$C481)&gt;1,"Plusieurs commentaires",""),"")</f>
        <v/>
      </c>
      <c r="Q481" s="1">
        <f t="shared" si="72"/>
        <v>0</v>
      </c>
      <c r="R481" s="1">
        <f>SUMIFS($Q$5:$Q481,$P$5:$P481,"Plusieurs commentaires",$C$5:$C481,C481)</f>
        <v>0</v>
      </c>
      <c r="S481" t="str">
        <f t="shared" si="73"/>
        <v/>
      </c>
      <c r="T481" t="str">
        <f t="shared" si="74"/>
        <v/>
      </c>
      <c r="U481" t="str">
        <f t="shared" si="75"/>
        <v/>
      </c>
      <c r="V481" s="238" t="str">
        <f t="shared" si="76"/>
        <v/>
      </c>
      <c r="W481" s="238">
        <f t="shared" si="77"/>
        <v>0</v>
      </c>
      <c r="X481" s="238">
        <f>SUMIFS($W$5:$W481,$V$5:$V481,"Plusieurs occurences",$H$5:$H481,H481)</f>
        <v>0</v>
      </c>
      <c r="Y481" t="str">
        <f t="shared" si="78"/>
        <v/>
      </c>
      <c r="Z481" t="str">
        <f t="shared" si="79"/>
        <v/>
      </c>
      <c r="AA481" t="str">
        <f t="shared" si="80"/>
        <v/>
      </c>
      <c r="AC481" t="str">
        <f t="shared" si="81"/>
        <v/>
      </c>
    </row>
    <row r="482" spans="16:29" x14ac:dyDescent="0.25">
      <c r="P482" s="1" t="str">
        <f>IF($C482&lt;&gt;"",IF(COUNTIF($C:C,$C482)&gt;1,"Plusieurs commentaires",""),"")</f>
        <v/>
      </c>
      <c r="Q482" s="1">
        <f t="shared" si="72"/>
        <v>0</v>
      </c>
      <c r="R482" s="1">
        <f>SUMIFS($Q$5:$Q482,$P$5:$P482,"Plusieurs commentaires",$C$5:$C482,C482)</f>
        <v>0</v>
      </c>
      <c r="S482" t="str">
        <f t="shared" si="73"/>
        <v/>
      </c>
      <c r="T482" t="str">
        <f t="shared" si="74"/>
        <v/>
      </c>
      <c r="U482" t="str">
        <f t="shared" si="75"/>
        <v/>
      </c>
      <c r="V482" s="238" t="str">
        <f t="shared" si="76"/>
        <v/>
      </c>
      <c r="W482" s="238">
        <f t="shared" si="77"/>
        <v>0</v>
      </c>
      <c r="X482" s="238">
        <f>SUMIFS($W$5:$W482,$V$5:$V482,"Plusieurs occurences",$H$5:$H482,H482)</f>
        <v>0</v>
      </c>
      <c r="Y482" t="str">
        <f t="shared" si="78"/>
        <v/>
      </c>
      <c r="Z482" t="str">
        <f t="shared" si="79"/>
        <v/>
      </c>
      <c r="AA482" t="str">
        <f t="shared" si="80"/>
        <v/>
      </c>
      <c r="AC482" t="str">
        <f t="shared" si="81"/>
        <v/>
      </c>
    </row>
    <row r="483" spans="16:29" x14ac:dyDescent="0.25">
      <c r="P483" s="1" t="str">
        <f>IF($C483&lt;&gt;"",IF(COUNTIF($C:C,$C483)&gt;1,"Plusieurs commentaires",""),"")</f>
        <v/>
      </c>
      <c r="Q483" s="1">
        <f t="shared" si="72"/>
        <v>0</v>
      </c>
      <c r="R483" s="1">
        <f>SUMIFS($Q$5:$Q483,$P$5:$P483,"Plusieurs commentaires",$C$5:$C483,C483)</f>
        <v>0</v>
      </c>
      <c r="S483" t="str">
        <f t="shared" si="73"/>
        <v/>
      </c>
      <c r="T483" t="str">
        <f t="shared" si="74"/>
        <v/>
      </c>
      <c r="U483" t="str">
        <f t="shared" si="75"/>
        <v/>
      </c>
      <c r="V483" s="238" t="str">
        <f t="shared" si="76"/>
        <v/>
      </c>
      <c r="W483" s="238">
        <f t="shared" si="77"/>
        <v>0</v>
      </c>
      <c r="X483" s="238">
        <f>SUMIFS($W$5:$W483,$V$5:$V483,"Plusieurs occurences",$H$5:$H483,H483)</f>
        <v>0</v>
      </c>
      <c r="Y483" t="str">
        <f t="shared" si="78"/>
        <v/>
      </c>
      <c r="Z483" t="str">
        <f t="shared" si="79"/>
        <v/>
      </c>
      <c r="AA483" t="str">
        <f t="shared" si="80"/>
        <v/>
      </c>
      <c r="AC483" t="str">
        <f t="shared" si="81"/>
        <v/>
      </c>
    </row>
    <row r="484" spans="16:29" x14ac:dyDescent="0.25">
      <c r="P484" s="1" t="str">
        <f>IF($C484&lt;&gt;"",IF(COUNTIF($C:C,$C484)&gt;1,"Plusieurs commentaires",""),"")</f>
        <v/>
      </c>
      <c r="Q484" s="1">
        <f t="shared" si="72"/>
        <v>0</v>
      </c>
      <c r="R484" s="1">
        <f>SUMIFS($Q$5:$Q484,$P$5:$P484,"Plusieurs commentaires",$C$5:$C484,C484)</f>
        <v>0</v>
      </c>
      <c r="S484" t="str">
        <f t="shared" si="73"/>
        <v/>
      </c>
      <c r="T484" t="str">
        <f t="shared" si="74"/>
        <v/>
      </c>
      <c r="U484" t="str">
        <f t="shared" si="75"/>
        <v/>
      </c>
      <c r="V484" s="238" t="str">
        <f t="shared" si="76"/>
        <v/>
      </c>
      <c r="W484" s="238">
        <f t="shared" si="77"/>
        <v>0</v>
      </c>
      <c r="X484" s="238">
        <f>SUMIFS($W$5:$W484,$V$5:$V484,"Plusieurs occurences",$H$5:$H484,H484)</f>
        <v>0</v>
      </c>
      <c r="Y484" t="str">
        <f t="shared" si="78"/>
        <v/>
      </c>
      <c r="Z484" t="str">
        <f t="shared" si="79"/>
        <v/>
      </c>
      <c r="AA484" t="str">
        <f t="shared" si="80"/>
        <v/>
      </c>
      <c r="AC484" t="str">
        <f t="shared" si="81"/>
        <v/>
      </c>
    </row>
    <row r="485" spans="16:29" x14ac:dyDescent="0.25">
      <c r="P485" s="1" t="str">
        <f>IF($C485&lt;&gt;"",IF(COUNTIF($C:C,$C485)&gt;1,"Plusieurs commentaires",""),"")</f>
        <v/>
      </c>
      <c r="Q485" s="1">
        <f t="shared" si="72"/>
        <v>0</v>
      </c>
      <c r="R485" s="1">
        <f>SUMIFS($Q$5:$Q485,$P$5:$P485,"Plusieurs commentaires",$C$5:$C485,C485)</f>
        <v>0</v>
      </c>
      <c r="S485" t="str">
        <f t="shared" si="73"/>
        <v/>
      </c>
      <c r="T485" t="str">
        <f t="shared" si="74"/>
        <v/>
      </c>
      <c r="U485" t="str">
        <f t="shared" si="75"/>
        <v/>
      </c>
      <c r="V485" s="238" t="str">
        <f t="shared" si="76"/>
        <v/>
      </c>
      <c r="W485" s="238">
        <f t="shared" si="77"/>
        <v>0</v>
      </c>
      <c r="X485" s="238">
        <f>SUMIFS($W$5:$W485,$V$5:$V485,"Plusieurs occurences",$H$5:$H485,H485)</f>
        <v>0</v>
      </c>
      <c r="Y485" t="str">
        <f t="shared" si="78"/>
        <v/>
      </c>
      <c r="Z485" t="str">
        <f t="shared" si="79"/>
        <v/>
      </c>
      <c r="AA485" t="str">
        <f t="shared" si="80"/>
        <v/>
      </c>
      <c r="AC485" t="str">
        <f t="shared" si="81"/>
        <v/>
      </c>
    </row>
    <row r="486" spans="16:29" x14ac:dyDescent="0.25">
      <c r="P486" s="1" t="str">
        <f>IF($C486&lt;&gt;"",IF(COUNTIF($C:C,$C486)&gt;1,"Plusieurs commentaires",""),"")</f>
        <v/>
      </c>
      <c r="Q486" s="1">
        <f t="shared" si="72"/>
        <v>0</v>
      </c>
      <c r="R486" s="1">
        <f>SUMIFS($Q$5:$Q486,$P$5:$P486,"Plusieurs commentaires",$C$5:$C486,C486)</f>
        <v>0</v>
      </c>
      <c r="S486" t="str">
        <f t="shared" si="73"/>
        <v/>
      </c>
      <c r="T486" t="str">
        <f t="shared" si="74"/>
        <v/>
      </c>
      <c r="U486" t="str">
        <f t="shared" si="75"/>
        <v/>
      </c>
      <c r="V486" s="238" t="str">
        <f t="shared" si="76"/>
        <v/>
      </c>
      <c r="W486" s="238">
        <f t="shared" si="77"/>
        <v>0</v>
      </c>
      <c r="X486" s="238">
        <f>SUMIFS($W$5:$W486,$V$5:$V486,"Plusieurs occurences",$H$5:$H486,H486)</f>
        <v>0</v>
      </c>
      <c r="Y486" t="str">
        <f t="shared" si="78"/>
        <v/>
      </c>
      <c r="Z486" t="str">
        <f t="shared" si="79"/>
        <v/>
      </c>
      <c r="AA486" t="str">
        <f t="shared" si="80"/>
        <v/>
      </c>
      <c r="AC486" t="str">
        <f t="shared" si="81"/>
        <v/>
      </c>
    </row>
    <row r="487" spans="16:29" x14ac:dyDescent="0.25">
      <c r="P487" s="1" t="str">
        <f>IF($C487&lt;&gt;"",IF(COUNTIF($C:C,$C487)&gt;1,"Plusieurs commentaires",""),"")</f>
        <v/>
      </c>
      <c r="Q487" s="1">
        <f t="shared" si="72"/>
        <v>0</v>
      </c>
      <c r="R487" s="1">
        <f>SUMIFS($Q$5:$Q487,$P$5:$P487,"Plusieurs commentaires",$C$5:$C487,C487)</f>
        <v>0</v>
      </c>
      <c r="S487" t="str">
        <f t="shared" si="73"/>
        <v/>
      </c>
      <c r="T487" t="str">
        <f t="shared" si="74"/>
        <v/>
      </c>
      <c r="U487" t="str">
        <f t="shared" si="75"/>
        <v/>
      </c>
      <c r="V487" s="238" t="str">
        <f t="shared" si="76"/>
        <v/>
      </c>
      <c r="W487" s="238">
        <f t="shared" si="77"/>
        <v>0</v>
      </c>
      <c r="X487" s="238">
        <f>SUMIFS($W$5:$W487,$V$5:$V487,"Plusieurs occurences",$H$5:$H487,H487)</f>
        <v>0</v>
      </c>
      <c r="Y487" t="str">
        <f t="shared" si="78"/>
        <v/>
      </c>
      <c r="Z487" t="str">
        <f t="shared" si="79"/>
        <v/>
      </c>
      <c r="AA487" t="str">
        <f t="shared" si="80"/>
        <v/>
      </c>
      <c r="AC487" t="str">
        <f t="shared" si="81"/>
        <v/>
      </c>
    </row>
    <row r="488" spans="16:29" x14ac:dyDescent="0.25">
      <c r="P488" s="1" t="str">
        <f>IF($C488&lt;&gt;"",IF(COUNTIF($C:C,$C488)&gt;1,"Plusieurs commentaires",""),"")</f>
        <v/>
      </c>
      <c r="Q488" s="1">
        <f t="shared" si="72"/>
        <v>0</v>
      </c>
      <c r="R488" s="1">
        <f>SUMIFS($Q$5:$Q488,$P$5:$P488,"Plusieurs commentaires",$C$5:$C488,C488)</f>
        <v>0</v>
      </c>
      <c r="S488" t="str">
        <f t="shared" si="73"/>
        <v/>
      </c>
      <c r="T488" t="str">
        <f t="shared" si="74"/>
        <v/>
      </c>
      <c r="U488" t="str">
        <f t="shared" si="75"/>
        <v/>
      </c>
      <c r="V488" s="238" t="str">
        <f t="shared" si="76"/>
        <v/>
      </c>
      <c r="W488" s="238">
        <f t="shared" si="77"/>
        <v>0</v>
      </c>
      <c r="X488" s="238">
        <f>SUMIFS($W$5:$W488,$V$5:$V488,"Plusieurs occurences",$H$5:$H488,H488)</f>
        <v>0</v>
      </c>
      <c r="Y488" t="str">
        <f t="shared" si="78"/>
        <v/>
      </c>
      <c r="Z488" t="str">
        <f t="shared" si="79"/>
        <v/>
      </c>
      <c r="AA488" t="str">
        <f t="shared" si="80"/>
        <v/>
      </c>
      <c r="AC488" t="str">
        <f t="shared" si="81"/>
        <v/>
      </c>
    </row>
    <row r="489" spans="16:29" x14ac:dyDescent="0.25">
      <c r="P489" s="1" t="str">
        <f>IF($C489&lt;&gt;"",IF(COUNTIF($C:C,$C489)&gt;1,"Plusieurs commentaires",""),"")</f>
        <v/>
      </c>
      <c r="Q489" s="1">
        <f t="shared" si="72"/>
        <v>0</v>
      </c>
      <c r="R489" s="1">
        <f>SUMIFS($Q$5:$Q489,$P$5:$P489,"Plusieurs commentaires",$C$5:$C489,C489)</f>
        <v>0</v>
      </c>
      <c r="S489" t="str">
        <f t="shared" si="73"/>
        <v/>
      </c>
      <c r="T489" t="str">
        <f t="shared" si="74"/>
        <v/>
      </c>
      <c r="U489" t="str">
        <f t="shared" si="75"/>
        <v/>
      </c>
      <c r="V489" s="238" t="str">
        <f t="shared" si="76"/>
        <v/>
      </c>
      <c r="W489" s="238">
        <f t="shared" si="77"/>
        <v>0</v>
      </c>
      <c r="X489" s="238">
        <f>SUMIFS($W$5:$W489,$V$5:$V489,"Plusieurs occurences",$H$5:$H489,H489)</f>
        <v>0</v>
      </c>
      <c r="Y489" t="str">
        <f t="shared" si="78"/>
        <v/>
      </c>
      <c r="Z489" t="str">
        <f t="shared" si="79"/>
        <v/>
      </c>
      <c r="AA489" t="str">
        <f t="shared" si="80"/>
        <v/>
      </c>
      <c r="AC489" t="str">
        <f t="shared" si="81"/>
        <v/>
      </c>
    </row>
    <row r="490" spans="16:29" x14ac:dyDescent="0.25">
      <c r="P490" s="1" t="str">
        <f>IF($C490&lt;&gt;"",IF(COUNTIF($C:C,$C490)&gt;1,"Plusieurs commentaires",""),"")</f>
        <v/>
      </c>
      <c r="Q490" s="1">
        <f t="shared" si="72"/>
        <v>0</v>
      </c>
      <c r="R490" s="1">
        <f>SUMIFS($Q$5:$Q490,$P$5:$P490,"Plusieurs commentaires",$C$5:$C490,C490)</f>
        <v>0</v>
      </c>
      <c r="S490" t="str">
        <f t="shared" si="73"/>
        <v/>
      </c>
      <c r="T490" t="str">
        <f t="shared" si="74"/>
        <v/>
      </c>
      <c r="U490" t="str">
        <f t="shared" si="75"/>
        <v/>
      </c>
      <c r="V490" s="238" t="str">
        <f t="shared" si="76"/>
        <v/>
      </c>
      <c r="W490" s="238">
        <f t="shared" si="77"/>
        <v>0</v>
      </c>
      <c r="X490" s="238">
        <f>SUMIFS($W$5:$W490,$V$5:$V490,"Plusieurs occurences",$H$5:$H490,H490)</f>
        <v>0</v>
      </c>
      <c r="Y490" t="str">
        <f t="shared" si="78"/>
        <v/>
      </c>
      <c r="Z490" t="str">
        <f t="shared" si="79"/>
        <v/>
      </c>
      <c r="AA490" t="str">
        <f t="shared" si="80"/>
        <v/>
      </c>
      <c r="AC490" t="str">
        <f t="shared" si="81"/>
        <v/>
      </c>
    </row>
    <row r="491" spans="16:29" x14ac:dyDescent="0.25">
      <c r="P491" s="1" t="str">
        <f>IF($C491&lt;&gt;"",IF(COUNTIF($C:C,$C491)&gt;1,"Plusieurs commentaires",""),"")</f>
        <v/>
      </c>
      <c r="Q491" s="1">
        <f t="shared" si="72"/>
        <v>0</v>
      </c>
      <c r="R491" s="1">
        <f>SUMIFS($Q$5:$Q491,$P$5:$P491,"Plusieurs commentaires",$C$5:$C491,C491)</f>
        <v>0</v>
      </c>
      <c r="S491" t="str">
        <f t="shared" si="73"/>
        <v/>
      </c>
      <c r="T491" t="str">
        <f t="shared" si="74"/>
        <v/>
      </c>
      <c r="U491" t="str">
        <f t="shared" si="75"/>
        <v/>
      </c>
      <c r="V491" s="238" t="str">
        <f t="shared" si="76"/>
        <v/>
      </c>
      <c r="W491" s="238">
        <f t="shared" si="77"/>
        <v>0</v>
      </c>
      <c r="X491" s="238">
        <f>SUMIFS($W$5:$W491,$V$5:$V491,"Plusieurs occurences",$H$5:$H491,H491)</f>
        <v>0</v>
      </c>
      <c r="Y491" t="str">
        <f t="shared" si="78"/>
        <v/>
      </c>
      <c r="Z491" t="str">
        <f t="shared" si="79"/>
        <v/>
      </c>
      <c r="AA491" t="str">
        <f t="shared" si="80"/>
        <v/>
      </c>
      <c r="AC491" t="str">
        <f t="shared" si="81"/>
        <v/>
      </c>
    </row>
    <row r="492" spans="16:29" x14ac:dyDescent="0.25">
      <c r="P492" s="1" t="str">
        <f>IF($C492&lt;&gt;"",IF(COUNTIF($C:C,$C492)&gt;1,"Plusieurs commentaires",""),"")</f>
        <v/>
      </c>
      <c r="Q492" s="1">
        <f t="shared" si="72"/>
        <v>0</v>
      </c>
      <c r="R492" s="1">
        <f>SUMIFS($Q$5:$Q492,$P$5:$P492,"Plusieurs commentaires",$C$5:$C492,C492)</f>
        <v>0</v>
      </c>
      <c r="S492" t="str">
        <f t="shared" si="73"/>
        <v/>
      </c>
      <c r="T492" t="str">
        <f t="shared" si="74"/>
        <v/>
      </c>
      <c r="U492" t="str">
        <f t="shared" si="75"/>
        <v/>
      </c>
      <c r="V492" s="238" t="str">
        <f t="shared" si="76"/>
        <v/>
      </c>
      <c r="W492" s="238">
        <f t="shared" si="77"/>
        <v>0</v>
      </c>
      <c r="X492" s="238">
        <f>SUMIFS($W$5:$W492,$V$5:$V492,"Plusieurs occurences",$H$5:$H492,H492)</f>
        <v>0</v>
      </c>
      <c r="Y492" t="str">
        <f t="shared" si="78"/>
        <v/>
      </c>
      <c r="Z492" t="str">
        <f t="shared" si="79"/>
        <v/>
      </c>
      <c r="AA492" t="str">
        <f t="shared" si="80"/>
        <v/>
      </c>
      <c r="AC492" t="str">
        <f t="shared" si="81"/>
        <v/>
      </c>
    </row>
    <row r="493" spans="16:29" x14ac:dyDescent="0.25">
      <c r="P493" s="1" t="str">
        <f>IF($C493&lt;&gt;"",IF(COUNTIF($C:C,$C493)&gt;1,"Plusieurs commentaires",""),"")</f>
        <v/>
      </c>
      <c r="Q493" s="1">
        <f t="shared" si="72"/>
        <v>0</v>
      </c>
      <c r="R493" s="1">
        <f>SUMIFS($Q$5:$Q493,$P$5:$P493,"Plusieurs commentaires",$C$5:$C493,C493)</f>
        <v>0</v>
      </c>
      <c r="S493" t="str">
        <f t="shared" si="73"/>
        <v/>
      </c>
      <c r="T493" t="str">
        <f t="shared" si="74"/>
        <v/>
      </c>
      <c r="U493" t="str">
        <f t="shared" si="75"/>
        <v/>
      </c>
      <c r="V493" s="238" t="str">
        <f t="shared" si="76"/>
        <v/>
      </c>
      <c r="W493" s="238">
        <f t="shared" si="77"/>
        <v>0</v>
      </c>
      <c r="X493" s="238">
        <f>SUMIFS($W$5:$W493,$V$5:$V493,"Plusieurs occurences",$H$5:$H493,H493)</f>
        <v>0</v>
      </c>
      <c r="Y493" t="str">
        <f t="shared" si="78"/>
        <v/>
      </c>
      <c r="Z493" t="str">
        <f t="shared" si="79"/>
        <v/>
      </c>
      <c r="AA493" t="str">
        <f t="shared" si="80"/>
        <v/>
      </c>
      <c r="AC493" t="str">
        <f t="shared" si="81"/>
        <v/>
      </c>
    </row>
    <row r="494" spans="16:29" x14ac:dyDescent="0.25">
      <c r="P494" s="1" t="str">
        <f>IF($C494&lt;&gt;"",IF(COUNTIF($C:C,$C494)&gt;1,"Plusieurs commentaires",""),"")</f>
        <v/>
      </c>
      <c r="Q494" s="1">
        <f t="shared" si="72"/>
        <v>0</v>
      </c>
      <c r="R494" s="1">
        <f>SUMIFS($Q$5:$Q494,$P$5:$P494,"Plusieurs commentaires",$C$5:$C494,C494)</f>
        <v>0</v>
      </c>
      <c r="S494" t="str">
        <f t="shared" si="73"/>
        <v/>
      </c>
      <c r="T494" t="str">
        <f t="shared" si="74"/>
        <v/>
      </c>
      <c r="U494" t="str">
        <f t="shared" si="75"/>
        <v/>
      </c>
      <c r="V494" s="238" t="str">
        <f t="shared" si="76"/>
        <v/>
      </c>
      <c r="W494" s="238">
        <f t="shared" si="77"/>
        <v>0</v>
      </c>
      <c r="X494" s="238">
        <f>SUMIFS($W$5:$W494,$V$5:$V494,"Plusieurs occurences",$H$5:$H494,H494)</f>
        <v>0</v>
      </c>
      <c r="Y494" t="str">
        <f t="shared" si="78"/>
        <v/>
      </c>
      <c r="Z494" t="str">
        <f t="shared" si="79"/>
        <v/>
      </c>
      <c r="AA494" t="str">
        <f t="shared" si="80"/>
        <v/>
      </c>
      <c r="AC494" t="str">
        <f t="shared" si="81"/>
        <v/>
      </c>
    </row>
    <row r="495" spans="16:29" x14ac:dyDescent="0.25">
      <c r="P495" s="1" t="str">
        <f>IF($C495&lt;&gt;"",IF(COUNTIF($C:C,$C495)&gt;1,"Plusieurs commentaires",""),"")</f>
        <v/>
      </c>
      <c r="Q495" s="1">
        <f t="shared" si="72"/>
        <v>0</v>
      </c>
      <c r="R495" s="1">
        <f>SUMIFS($Q$5:$Q495,$P$5:$P495,"Plusieurs commentaires",$C$5:$C495,C495)</f>
        <v>0</v>
      </c>
      <c r="S495" t="str">
        <f t="shared" si="73"/>
        <v/>
      </c>
      <c r="T495" t="str">
        <f t="shared" si="74"/>
        <v/>
      </c>
      <c r="U495" t="str">
        <f t="shared" si="75"/>
        <v/>
      </c>
      <c r="V495" s="238" t="str">
        <f t="shared" si="76"/>
        <v/>
      </c>
      <c r="W495" s="238">
        <f t="shared" si="77"/>
        <v>0</v>
      </c>
      <c r="X495" s="238">
        <f>SUMIFS($W$5:$W495,$V$5:$V495,"Plusieurs occurences",$H$5:$H495,H495)</f>
        <v>0</v>
      </c>
      <c r="Y495" t="str">
        <f t="shared" si="78"/>
        <v/>
      </c>
      <c r="Z495" t="str">
        <f t="shared" si="79"/>
        <v/>
      </c>
      <c r="AA495" t="str">
        <f t="shared" si="80"/>
        <v/>
      </c>
      <c r="AC495" t="str">
        <f t="shared" si="81"/>
        <v/>
      </c>
    </row>
    <row r="496" spans="16:29" x14ac:dyDescent="0.25">
      <c r="P496" s="1" t="str">
        <f>IF($C496&lt;&gt;"",IF(COUNTIF($C:C,$C496)&gt;1,"Plusieurs commentaires",""),"")</f>
        <v/>
      </c>
      <c r="Q496" s="1">
        <f t="shared" si="72"/>
        <v>0</v>
      </c>
      <c r="R496" s="1">
        <f>SUMIFS($Q$5:$Q496,$P$5:$P496,"Plusieurs commentaires",$C$5:$C496,C496)</f>
        <v>0</v>
      </c>
      <c r="S496" t="str">
        <f t="shared" si="73"/>
        <v/>
      </c>
      <c r="T496" t="str">
        <f t="shared" si="74"/>
        <v/>
      </c>
      <c r="U496" t="str">
        <f t="shared" si="75"/>
        <v/>
      </c>
      <c r="V496" s="238" t="str">
        <f t="shared" si="76"/>
        <v/>
      </c>
      <c r="W496" s="238">
        <f t="shared" si="77"/>
        <v>0</v>
      </c>
      <c r="X496" s="238">
        <f>SUMIFS($W$5:$W496,$V$5:$V496,"Plusieurs occurences",$H$5:$H496,H496)</f>
        <v>0</v>
      </c>
      <c r="Y496" t="str">
        <f t="shared" si="78"/>
        <v/>
      </c>
      <c r="Z496" t="str">
        <f t="shared" si="79"/>
        <v/>
      </c>
      <c r="AA496" t="str">
        <f t="shared" si="80"/>
        <v/>
      </c>
      <c r="AC496" t="str">
        <f t="shared" si="81"/>
        <v/>
      </c>
    </row>
    <row r="497" spans="16:29" x14ac:dyDescent="0.25">
      <c r="P497" s="1" t="str">
        <f>IF($C497&lt;&gt;"",IF(COUNTIF($C:C,$C497)&gt;1,"Plusieurs commentaires",""),"")</f>
        <v/>
      </c>
      <c r="Q497" s="1">
        <f t="shared" si="72"/>
        <v>0</v>
      </c>
      <c r="R497" s="1">
        <f>SUMIFS($Q$5:$Q497,$P$5:$P497,"Plusieurs commentaires",$C$5:$C497,C497)</f>
        <v>0</v>
      </c>
      <c r="S497" t="str">
        <f t="shared" si="73"/>
        <v/>
      </c>
      <c r="T497" t="str">
        <f t="shared" si="74"/>
        <v/>
      </c>
      <c r="U497" t="str">
        <f t="shared" si="75"/>
        <v/>
      </c>
      <c r="V497" s="238" t="str">
        <f t="shared" si="76"/>
        <v/>
      </c>
      <c r="W497" s="238">
        <f t="shared" si="77"/>
        <v>0</v>
      </c>
      <c r="X497" s="238">
        <f>SUMIFS($W$5:$W497,$V$5:$V497,"Plusieurs occurences",$H$5:$H497,H497)</f>
        <v>0</v>
      </c>
      <c r="Y497" t="str">
        <f t="shared" si="78"/>
        <v/>
      </c>
      <c r="Z497" t="str">
        <f t="shared" si="79"/>
        <v/>
      </c>
      <c r="AA497" t="str">
        <f t="shared" si="80"/>
        <v/>
      </c>
      <c r="AC497" t="str">
        <f t="shared" si="81"/>
        <v/>
      </c>
    </row>
    <row r="498" spans="16:29" x14ac:dyDescent="0.25">
      <c r="P498" s="1" t="str">
        <f>IF($C498&lt;&gt;"",IF(COUNTIF($C:C,$C498)&gt;1,"Plusieurs commentaires",""),"")</f>
        <v/>
      </c>
      <c r="Q498" s="1">
        <f t="shared" si="72"/>
        <v>0</v>
      </c>
      <c r="R498" s="1">
        <f>SUMIFS($Q$5:$Q498,$P$5:$P498,"Plusieurs commentaires",$C$5:$C498,C498)</f>
        <v>0</v>
      </c>
      <c r="S498" t="str">
        <f t="shared" si="73"/>
        <v/>
      </c>
      <c r="T498" t="str">
        <f t="shared" si="74"/>
        <v/>
      </c>
      <c r="U498" t="str">
        <f t="shared" si="75"/>
        <v/>
      </c>
      <c r="V498" s="238" t="str">
        <f t="shared" si="76"/>
        <v/>
      </c>
      <c r="W498" s="238">
        <f t="shared" si="77"/>
        <v>0</v>
      </c>
      <c r="X498" s="238">
        <f>SUMIFS($W$5:$W498,$V$5:$V498,"Plusieurs occurences",$H$5:$H498,H498)</f>
        <v>0</v>
      </c>
      <c r="Y498" t="str">
        <f t="shared" si="78"/>
        <v/>
      </c>
      <c r="Z498" t="str">
        <f t="shared" si="79"/>
        <v/>
      </c>
      <c r="AA498" t="str">
        <f t="shared" si="80"/>
        <v/>
      </c>
      <c r="AC498" t="str">
        <f t="shared" si="81"/>
        <v/>
      </c>
    </row>
    <row r="499" spans="16:29" x14ac:dyDescent="0.25">
      <c r="P499" s="1" t="str">
        <f>IF($C499&lt;&gt;"",IF(COUNTIF($C:C,$C499)&gt;1,"Plusieurs commentaires",""),"")</f>
        <v/>
      </c>
      <c r="Q499" s="1">
        <f t="shared" si="72"/>
        <v>0</v>
      </c>
      <c r="R499" s="1">
        <f>SUMIFS($Q$5:$Q499,$P$5:$P499,"Plusieurs commentaires",$C$5:$C499,C499)</f>
        <v>0</v>
      </c>
      <c r="S499" t="str">
        <f t="shared" si="73"/>
        <v/>
      </c>
      <c r="T499" t="str">
        <f t="shared" si="74"/>
        <v/>
      </c>
      <c r="U499" t="str">
        <f t="shared" si="75"/>
        <v/>
      </c>
      <c r="V499" s="238" t="str">
        <f t="shared" si="76"/>
        <v/>
      </c>
      <c r="W499" s="238">
        <f t="shared" si="77"/>
        <v>0</v>
      </c>
      <c r="X499" s="238">
        <f>SUMIFS($W$5:$W499,$V$5:$V499,"Plusieurs occurences",$H$5:$H499,H499)</f>
        <v>0</v>
      </c>
      <c r="Y499" t="str">
        <f t="shared" si="78"/>
        <v/>
      </c>
      <c r="Z499" t="str">
        <f t="shared" si="79"/>
        <v/>
      </c>
      <c r="AA499" t="str">
        <f t="shared" si="80"/>
        <v/>
      </c>
      <c r="AC499" t="str">
        <f t="shared" si="81"/>
        <v/>
      </c>
    </row>
    <row r="500" spans="16:29" x14ac:dyDescent="0.25">
      <c r="P500" s="1" t="str">
        <f>IF($C500&lt;&gt;"",IF(COUNTIF($C:C,$C500)&gt;1,"Plusieurs commentaires",""),"")</f>
        <v/>
      </c>
      <c r="Q500" s="1">
        <f t="shared" si="72"/>
        <v>0</v>
      </c>
      <c r="R500" s="1">
        <f>SUMIFS($Q$5:$Q500,$P$5:$P500,"Plusieurs commentaires",$C$5:$C500,C500)</f>
        <v>0</v>
      </c>
      <c r="S500" t="str">
        <f t="shared" si="73"/>
        <v/>
      </c>
      <c r="T500" t="str">
        <f t="shared" si="74"/>
        <v/>
      </c>
      <c r="U500" t="str">
        <f t="shared" si="75"/>
        <v/>
      </c>
      <c r="V500" s="238" t="str">
        <f t="shared" si="76"/>
        <v/>
      </c>
      <c r="W500" s="238">
        <f t="shared" si="77"/>
        <v>0</v>
      </c>
      <c r="X500" s="238">
        <f>SUMIFS($W$5:$W500,$V$5:$V500,"Plusieurs occurences",$H$5:$H500,H500)</f>
        <v>0</v>
      </c>
      <c r="Y500" t="str">
        <f t="shared" si="78"/>
        <v/>
      </c>
      <c r="Z500" t="str">
        <f t="shared" si="79"/>
        <v/>
      </c>
      <c r="AA500" t="str">
        <f t="shared" si="80"/>
        <v/>
      </c>
      <c r="AC500" t="str">
        <f t="shared" si="81"/>
        <v/>
      </c>
    </row>
    <row r="501" spans="16:29" x14ac:dyDescent="0.25">
      <c r="P501" s="1" t="str">
        <f>IF($C501&lt;&gt;"",IF(COUNTIF($C:C,$C501)&gt;1,"Plusieurs commentaires",""),"")</f>
        <v/>
      </c>
      <c r="Q501" s="1">
        <f t="shared" si="72"/>
        <v>0</v>
      </c>
      <c r="R501" s="1">
        <f>SUMIFS($Q$5:$Q501,$P$5:$P501,"Plusieurs commentaires",$C$5:$C501,C501)</f>
        <v>0</v>
      </c>
      <c r="S501" t="str">
        <f t="shared" si="73"/>
        <v/>
      </c>
      <c r="T501" t="str">
        <f t="shared" si="74"/>
        <v/>
      </c>
      <c r="U501" t="str">
        <f t="shared" si="75"/>
        <v/>
      </c>
      <c r="V501" s="238" t="str">
        <f t="shared" si="76"/>
        <v/>
      </c>
      <c r="W501" s="238">
        <f t="shared" si="77"/>
        <v>0</v>
      </c>
      <c r="X501" s="238">
        <f>SUMIFS($W$5:$W501,$V$5:$V501,"Plusieurs occurences",$H$5:$H501,H501)</f>
        <v>0</v>
      </c>
      <c r="Y501" t="str">
        <f t="shared" si="78"/>
        <v/>
      </c>
      <c r="Z501" t="str">
        <f t="shared" si="79"/>
        <v/>
      </c>
      <c r="AA501" t="str">
        <f t="shared" si="80"/>
        <v/>
      </c>
      <c r="AC501" t="str">
        <f t="shared" si="81"/>
        <v/>
      </c>
    </row>
    <row r="502" spans="16:29" x14ac:dyDescent="0.25">
      <c r="P502" s="1" t="str">
        <f>IF($C502&lt;&gt;"",IF(COUNTIF($C:C,$C502)&gt;1,"Plusieurs commentaires",""),"")</f>
        <v/>
      </c>
      <c r="Q502" s="1">
        <f t="shared" si="72"/>
        <v>0</v>
      </c>
      <c r="R502" s="1">
        <f>SUMIFS($Q$5:$Q502,$P$5:$P502,"Plusieurs commentaires",$C$5:$C502,C502)</f>
        <v>0</v>
      </c>
      <c r="S502" t="str">
        <f t="shared" si="73"/>
        <v/>
      </c>
      <c r="T502" t="str">
        <f t="shared" si="74"/>
        <v/>
      </c>
      <c r="U502" t="str">
        <f t="shared" si="75"/>
        <v/>
      </c>
      <c r="V502" s="238" t="str">
        <f t="shared" si="76"/>
        <v/>
      </c>
      <c r="W502" s="238">
        <f t="shared" si="77"/>
        <v>0</v>
      </c>
      <c r="X502" s="238">
        <f>SUMIFS($W$5:$W502,$V$5:$V502,"Plusieurs occurences",$H$5:$H502,H502)</f>
        <v>0</v>
      </c>
      <c r="Y502" t="str">
        <f t="shared" si="78"/>
        <v/>
      </c>
      <c r="Z502" t="str">
        <f t="shared" si="79"/>
        <v/>
      </c>
      <c r="AA502" t="str">
        <f t="shared" si="80"/>
        <v/>
      </c>
      <c r="AC502" t="str">
        <f t="shared" si="81"/>
        <v/>
      </c>
    </row>
    <row r="503" spans="16:29" x14ac:dyDescent="0.25">
      <c r="P503" s="1" t="str">
        <f>IF($C503&lt;&gt;"",IF(COUNTIF($C:C,$C503)&gt;1,"Plusieurs commentaires",""),"")</f>
        <v/>
      </c>
      <c r="Q503" s="1">
        <f t="shared" si="72"/>
        <v>0</v>
      </c>
      <c r="R503" s="1">
        <f>SUMIFS($Q$5:$Q503,$P$5:$P503,"Plusieurs commentaires",$C$5:$C503,C503)</f>
        <v>0</v>
      </c>
      <c r="S503" t="str">
        <f t="shared" si="73"/>
        <v/>
      </c>
      <c r="T503" t="str">
        <f t="shared" si="74"/>
        <v/>
      </c>
      <c r="U503" t="str">
        <f t="shared" si="75"/>
        <v/>
      </c>
      <c r="V503" s="238" t="str">
        <f t="shared" si="76"/>
        <v/>
      </c>
      <c r="W503" s="238">
        <f t="shared" si="77"/>
        <v>0</v>
      </c>
      <c r="X503" s="238">
        <f>SUMIFS($W$5:$W503,$V$5:$V503,"Plusieurs occurences",$H$5:$H503,H503)</f>
        <v>0</v>
      </c>
      <c r="Y503" t="str">
        <f t="shared" si="78"/>
        <v/>
      </c>
      <c r="Z503" t="str">
        <f t="shared" si="79"/>
        <v/>
      </c>
      <c r="AA503" t="str">
        <f t="shared" si="80"/>
        <v/>
      </c>
      <c r="AC503" t="str">
        <f t="shared" si="81"/>
        <v/>
      </c>
    </row>
    <row r="504" spans="16:29" x14ac:dyDescent="0.25">
      <c r="P504" s="1" t="str">
        <f>IF($C504&lt;&gt;"",IF(COUNTIF($C:C,$C504)&gt;1,"Plusieurs commentaires",""),"")</f>
        <v/>
      </c>
      <c r="Q504" s="1">
        <f t="shared" si="72"/>
        <v>0</v>
      </c>
      <c r="R504" s="1">
        <f>SUMIFS($Q$5:$Q504,$P$5:$P504,"Plusieurs commentaires",$C$5:$C504,C504)</f>
        <v>0</v>
      </c>
      <c r="S504" t="str">
        <f t="shared" si="73"/>
        <v/>
      </c>
      <c r="T504" t="str">
        <f t="shared" si="74"/>
        <v/>
      </c>
      <c r="U504" t="str">
        <f t="shared" si="75"/>
        <v/>
      </c>
      <c r="V504" s="238" t="str">
        <f t="shared" si="76"/>
        <v/>
      </c>
      <c r="W504" s="238">
        <f t="shared" si="77"/>
        <v>0</v>
      </c>
      <c r="X504" s="238">
        <f>SUMIFS($W$5:$W504,$V$5:$V504,"Plusieurs occurences",$H$5:$H504,H504)</f>
        <v>0</v>
      </c>
      <c r="Y504" t="str">
        <f t="shared" si="78"/>
        <v/>
      </c>
      <c r="Z504" t="str">
        <f t="shared" si="79"/>
        <v/>
      </c>
      <c r="AA504" t="str">
        <f t="shared" si="80"/>
        <v/>
      </c>
      <c r="AC504" t="str">
        <f t="shared" si="81"/>
        <v/>
      </c>
    </row>
    <row r="505" spans="16:29" x14ac:dyDescent="0.25">
      <c r="P505" s="1" t="str">
        <f>IF($C505&lt;&gt;"",IF(COUNTIF($C:C,$C505)&gt;1,"Plusieurs commentaires",""),"")</f>
        <v/>
      </c>
      <c r="Q505" s="1">
        <f t="shared" si="72"/>
        <v>0</v>
      </c>
      <c r="R505" s="1">
        <f>SUMIFS($Q$5:$Q505,$P$5:$P505,"Plusieurs commentaires",$C$5:$C505,C505)</f>
        <v>0</v>
      </c>
      <c r="S505" t="str">
        <f t="shared" si="73"/>
        <v/>
      </c>
      <c r="T505" t="str">
        <f t="shared" si="74"/>
        <v/>
      </c>
      <c r="U505" t="str">
        <f t="shared" si="75"/>
        <v/>
      </c>
      <c r="V505" s="238" t="str">
        <f t="shared" si="76"/>
        <v/>
      </c>
      <c r="W505" s="238">
        <f t="shared" si="77"/>
        <v>0</v>
      </c>
      <c r="X505" s="238">
        <f>SUMIFS($W$5:$W505,$V$5:$V505,"Plusieurs occurences",$H$5:$H505,H505)</f>
        <v>0</v>
      </c>
      <c r="Y505" t="str">
        <f t="shared" si="78"/>
        <v/>
      </c>
      <c r="Z505" t="str">
        <f t="shared" si="79"/>
        <v/>
      </c>
      <c r="AA505" t="str">
        <f t="shared" si="80"/>
        <v/>
      </c>
      <c r="AC505" t="str">
        <f t="shared" si="81"/>
        <v/>
      </c>
    </row>
    <row r="506" spans="16:29" x14ac:dyDescent="0.25">
      <c r="P506" s="1" t="str">
        <f>IF($C506&lt;&gt;"",IF(COUNTIF($C:C,$C506)&gt;1,"Plusieurs commentaires",""),"")</f>
        <v/>
      </c>
      <c r="Q506" s="1">
        <f t="shared" si="72"/>
        <v>0</v>
      </c>
      <c r="R506" s="1">
        <f>SUMIFS($Q$5:$Q506,$P$5:$P506,"Plusieurs commentaires",$C$5:$C506,C506)</f>
        <v>0</v>
      </c>
      <c r="S506" t="str">
        <f t="shared" si="73"/>
        <v/>
      </c>
      <c r="T506" t="str">
        <f t="shared" si="74"/>
        <v/>
      </c>
      <c r="U506" t="str">
        <f t="shared" si="75"/>
        <v/>
      </c>
      <c r="V506" s="238" t="str">
        <f t="shared" si="76"/>
        <v/>
      </c>
      <c r="W506" s="238">
        <f t="shared" si="77"/>
        <v>0</v>
      </c>
      <c r="X506" s="238">
        <f>SUMIFS($W$5:$W506,$V$5:$V506,"Plusieurs occurences",$H$5:$H506,H506)</f>
        <v>0</v>
      </c>
      <c r="Y506" t="str">
        <f t="shared" si="78"/>
        <v/>
      </c>
      <c r="Z506" t="str">
        <f t="shared" si="79"/>
        <v/>
      </c>
      <c r="AA506" t="str">
        <f t="shared" si="80"/>
        <v/>
      </c>
      <c r="AC506" t="str">
        <f t="shared" si="81"/>
        <v/>
      </c>
    </row>
    <row r="507" spans="16:29" x14ac:dyDescent="0.25">
      <c r="P507" s="1" t="str">
        <f>IF($C507&lt;&gt;"",IF(COUNTIF($C:C,$C507)&gt;1,"Plusieurs commentaires",""),"")</f>
        <v/>
      </c>
      <c r="Q507" s="1">
        <f t="shared" si="72"/>
        <v>0</v>
      </c>
      <c r="R507" s="1">
        <f>SUMIFS($Q$5:$Q507,$P$5:$P507,"Plusieurs commentaires",$C$5:$C507,C507)</f>
        <v>0</v>
      </c>
      <c r="S507" t="str">
        <f t="shared" si="73"/>
        <v/>
      </c>
      <c r="T507" t="str">
        <f t="shared" si="74"/>
        <v/>
      </c>
      <c r="U507" t="str">
        <f t="shared" si="75"/>
        <v/>
      </c>
      <c r="V507" s="238" t="str">
        <f t="shared" si="76"/>
        <v/>
      </c>
      <c r="W507" s="238">
        <f t="shared" si="77"/>
        <v>0</v>
      </c>
      <c r="X507" s="238">
        <f>SUMIFS($W$5:$W507,$V$5:$V507,"Plusieurs occurences",$H$5:$H507,H507)</f>
        <v>0</v>
      </c>
      <c r="Y507" t="str">
        <f t="shared" si="78"/>
        <v/>
      </c>
      <c r="Z507" t="str">
        <f t="shared" si="79"/>
        <v/>
      </c>
      <c r="AA507" t="str">
        <f t="shared" si="80"/>
        <v/>
      </c>
      <c r="AC507" t="str">
        <f t="shared" si="81"/>
        <v/>
      </c>
    </row>
    <row r="508" spans="16:29" x14ac:dyDescent="0.25">
      <c r="P508" s="1" t="str">
        <f>IF($C508&lt;&gt;"",IF(COUNTIF($C:C,$C508)&gt;1,"Plusieurs commentaires",""),"")</f>
        <v/>
      </c>
      <c r="Q508" s="1">
        <f t="shared" si="72"/>
        <v>0</v>
      </c>
      <c r="R508" s="1">
        <f>SUMIFS($Q$5:$Q508,$P$5:$P508,"Plusieurs commentaires",$C$5:$C508,C508)</f>
        <v>0</v>
      </c>
      <c r="S508" t="str">
        <f t="shared" si="73"/>
        <v/>
      </c>
      <c r="T508" t="str">
        <f t="shared" si="74"/>
        <v/>
      </c>
      <c r="U508" t="str">
        <f t="shared" si="75"/>
        <v/>
      </c>
      <c r="V508" s="238" t="str">
        <f t="shared" si="76"/>
        <v/>
      </c>
      <c r="W508" s="238">
        <f t="shared" si="77"/>
        <v>0</v>
      </c>
      <c r="X508" s="238">
        <f>SUMIFS($W$5:$W508,$V$5:$V508,"Plusieurs occurences",$H$5:$H508,H508)</f>
        <v>0</v>
      </c>
      <c r="Y508" t="str">
        <f t="shared" si="78"/>
        <v/>
      </c>
      <c r="Z508" t="str">
        <f t="shared" si="79"/>
        <v/>
      </c>
      <c r="AA508" t="str">
        <f t="shared" si="80"/>
        <v/>
      </c>
      <c r="AC508" t="str">
        <f t="shared" si="81"/>
        <v/>
      </c>
    </row>
    <row r="509" spans="16:29" x14ac:dyDescent="0.25">
      <c r="P509" s="1" t="str">
        <f>IF($C509&lt;&gt;"",IF(COUNTIF($C:C,$C509)&gt;1,"Plusieurs commentaires",""),"")</f>
        <v/>
      </c>
      <c r="Q509" s="1">
        <f t="shared" si="72"/>
        <v>0</v>
      </c>
      <c r="R509" s="1">
        <f>SUMIFS($Q$5:$Q509,$P$5:$P509,"Plusieurs commentaires",$C$5:$C509,C509)</f>
        <v>0</v>
      </c>
      <c r="S509" t="str">
        <f t="shared" si="73"/>
        <v/>
      </c>
      <c r="T509" t="str">
        <f t="shared" si="74"/>
        <v/>
      </c>
      <c r="U509" t="str">
        <f t="shared" si="75"/>
        <v/>
      </c>
      <c r="V509" s="238" t="str">
        <f t="shared" si="76"/>
        <v/>
      </c>
      <c r="W509" s="238">
        <f t="shared" si="77"/>
        <v>0</v>
      </c>
      <c r="X509" s="238">
        <f>SUMIFS($W$5:$W509,$V$5:$V509,"Plusieurs occurences",$H$5:$H509,H509)</f>
        <v>0</v>
      </c>
      <c r="Y509" t="str">
        <f t="shared" si="78"/>
        <v/>
      </c>
      <c r="Z509" t="str">
        <f t="shared" si="79"/>
        <v/>
      </c>
      <c r="AA509" t="str">
        <f t="shared" si="80"/>
        <v/>
      </c>
      <c r="AC509" t="str">
        <f t="shared" si="81"/>
        <v/>
      </c>
    </row>
    <row r="510" spans="16:29" x14ac:dyDescent="0.25">
      <c r="P510" s="1" t="str">
        <f>IF($C510&lt;&gt;"",IF(COUNTIF($C:C,$C510)&gt;1,"Plusieurs commentaires",""),"")</f>
        <v/>
      </c>
      <c r="Q510" s="1">
        <f t="shared" si="72"/>
        <v>0</v>
      </c>
      <c r="R510" s="1">
        <f>SUMIFS($Q$5:$Q510,$P$5:$P510,"Plusieurs commentaires",$C$5:$C510,C510)</f>
        <v>0</v>
      </c>
      <c r="S510" t="str">
        <f t="shared" si="73"/>
        <v/>
      </c>
      <c r="T510" t="str">
        <f t="shared" si="74"/>
        <v/>
      </c>
      <c r="U510" t="str">
        <f t="shared" si="75"/>
        <v/>
      </c>
      <c r="V510" s="238" t="str">
        <f t="shared" si="76"/>
        <v/>
      </c>
      <c r="W510" s="238">
        <f t="shared" si="77"/>
        <v>0</v>
      </c>
      <c r="X510" s="238">
        <f>SUMIFS($W$5:$W510,$V$5:$V510,"Plusieurs occurences",$H$5:$H510,H510)</f>
        <v>0</v>
      </c>
      <c r="Y510" t="str">
        <f t="shared" si="78"/>
        <v/>
      </c>
      <c r="Z510" t="str">
        <f t="shared" si="79"/>
        <v/>
      </c>
      <c r="AA510" t="str">
        <f t="shared" si="80"/>
        <v/>
      </c>
      <c r="AC510" t="str">
        <f t="shared" si="81"/>
        <v/>
      </c>
    </row>
    <row r="511" spans="16:29" x14ac:dyDescent="0.25">
      <c r="P511" s="1" t="str">
        <f>IF($C511&lt;&gt;"",IF(COUNTIF($C:C,$C511)&gt;1,"Plusieurs commentaires",""),"")</f>
        <v/>
      </c>
      <c r="Q511" s="1">
        <f t="shared" si="72"/>
        <v>0</v>
      </c>
      <c r="R511" s="1">
        <f>SUMIFS($Q$5:$Q511,$P$5:$P511,"Plusieurs commentaires",$C$5:$C511,C511)</f>
        <v>0</v>
      </c>
      <c r="S511" t="str">
        <f t="shared" si="73"/>
        <v/>
      </c>
      <c r="T511" t="str">
        <f t="shared" si="74"/>
        <v/>
      </c>
      <c r="U511" t="str">
        <f t="shared" si="75"/>
        <v/>
      </c>
      <c r="V511" s="238" t="str">
        <f t="shared" si="76"/>
        <v/>
      </c>
      <c r="W511" s="238">
        <f t="shared" si="77"/>
        <v>0</v>
      </c>
      <c r="X511" s="238">
        <f>SUMIFS($W$5:$W511,$V$5:$V511,"Plusieurs occurences",$H$5:$H511,H511)</f>
        <v>0</v>
      </c>
      <c r="Y511" t="str">
        <f t="shared" si="78"/>
        <v/>
      </c>
      <c r="Z511" t="str">
        <f t="shared" si="79"/>
        <v/>
      </c>
      <c r="AA511" t="str">
        <f t="shared" si="80"/>
        <v/>
      </c>
      <c r="AC511" t="str">
        <f t="shared" si="81"/>
        <v/>
      </c>
    </row>
    <row r="512" spans="16:29" x14ac:dyDescent="0.25">
      <c r="P512" s="1" t="str">
        <f>IF($C512&lt;&gt;"",IF(COUNTIF($C:C,$C512)&gt;1,"Plusieurs commentaires",""),"")</f>
        <v/>
      </c>
      <c r="Q512" s="1">
        <f t="shared" si="72"/>
        <v>0</v>
      </c>
      <c r="R512" s="1">
        <f>SUMIFS($Q$5:$Q512,$P$5:$P512,"Plusieurs commentaires",$C$5:$C512,C512)</f>
        <v>0</v>
      </c>
      <c r="S512" t="str">
        <f t="shared" si="73"/>
        <v/>
      </c>
      <c r="T512" t="str">
        <f t="shared" si="74"/>
        <v/>
      </c>
      <c r="U512" t="str">
        <f t="shared" si="75"/>
        <v/>
      </c>
      <c r="V512" s="238" t="str">
        <f t="shared" si="76"/>
        <v/>
      </c>
      <c r="W512" s="238">
        <f t="shared" si="77"/>
        <v>0</v>
      </c>
      <c r="X512" s="238">
        <f>SUMIFS($W$5:$W512,$V$5:$V512,"Plusieurs occurences",$H$5:$H512,H512)</f>
        <v>0</v>
      </c>
      <c r="Y512" t="str">
        <f t="shared" si="78"/>
        <v/>
      </c>
      <c r="Z512" t="str">
        <f t="shared" si="79"/>
        <v/>
      </c>
      <c r="AA512" t="str">
        <f t="shared" si="80"/>
        <v/>
      </c>
      <c r="AC512" t="str">
        <f t="shared" si="81"/>
        <v/>
      </c>
    </row>
    <row r="513" spans="16:29" x14ac:dyDescent="0.25">
      <c r="P513" s="1" t="str">
        <f>IF($C513&lt;&gt;"",IF(COUNTIF($C:C,$C513)&gt;1,"Plusieurs commentaires",""),"")</f>
        <v/>
      </c>
      <c r="Q513" s="1">
        <f t="shared" si="72"/>
        <v>0</v>
      </c>
      <c r="R513" s="1">
        <f>SUMIFS($Q$5:$Q513,$P$5:$P513,"Plusieurs commentaires",$C$5:$C513,C513)</f>
        <v>0</v>
      </c>
      <c r="S513" t="str">
        <f t="shared" si="73"/>
        <v/>
      </c>
      <c r="T513" t="str">
        <f t="shared" si="74"/>
        <v/>
      </c>
      <c r="U513" t="str">
        <f t="shared" si="75"/>
        <v/>
      </c>
      <c r="V513" s="238" t="str">
        <f t="shared" si="76"/>
        <v/>
      </c>
      <c r="W513" s="238">
        <f t="shared" si="77"/>
        <v>0</v>
      </c>
      <c r="X513" s="238">
        <f>SUMIFS($W$5:$W513,$V$5:$V513,"Plusieurs occurences",$H$5:$H513,H513)</f>
        <v>0</v>
      </c>
      <c r="Y513" t="str">
        <f t="shared" si="78"/>
        <v/>
      </c>
      <c r="Z513" t="str">
        <f t="shared" si="79"/>
        <v/>
      </c>
      <c r="AA513" t="str">
        <f t="shared" si="80"/>
        <v/>
      </c>
      <c r="AC513" t="str">
        <f t="shared" si="81"/>
        <v/>
      </c>
    </row>
    <row r="514" spans="16:29" x14ac:dyDescent="0.25">
      <c r="P514" s="1" t="str">
        <f>IF($C514&lt;&gt;"",IF(COUNTIF($C:C,$C514)&gt;1,"Plusieurs commentaires",""),"")</f>
        <v/>
      </c>
      <c r="Q514" s="1">
        <f t="shared" si="72"/>
        <v>0</v>
      </c>
      <c r="R514" s="1">
        <f>SUMIFS($Q$5:$Q514,$P$5:$P514,"Plusieurs commentaires",$C$5:$C514,C514)</f>
        <v>0</v>
      </c>
      <c r="S514" t="str">
        <f t="shared" si="73"/>
        <v/>
      </c>
      <c r="T514" t="str">
        <f t="shared" si="74"/>
        <v/>
      </c>
      <c r="U514" t="str">
        <f t="shared" si="75"/>
        <v/>
      </c>
      <c r="V514" s="238" t="str">
        <f t="shared" si="76"/>
        <v/>
      </c>
      <c r="W514" s="238">
        <f t="shared" si="77"/>
        <v>0</v>
      </c>
      <c r="X514" s="238">
        <f>SUMIFS($W$5:$W514,$V$5:$V514,"Plusieurs occurences",$H$5:$H514,H514)</f>
        <v>0</v>
      </c>
      <c r="Y514" t="str">
        <f t="shared" si="78"/>
        <v/>
      </c>
      <c r="Z514" t="str">
        <f t="shared" si="79"/>
        <v/>
      </c>
      <c r="AA514" t="str">
        <f t="shared" si="80"/>
        <v/>
      </c>
      <c r="AC514" t="str">
        <f t="shared" si="81"/>
        <v/>
      </c>
    </row>
    <row r="515" spans="16:29" x14ac:dyDescent="0.25">
      <c r="P515" s="1" t="str">
        <f>IF($C515&lt;&gt;"",IF(COUNTIF($C:C,$C515)&gt;1,"Plusieurs commentaires",""),"")</f>
        <v/>
      </c>
      <c r="Q515" s="1">
        <f t="shared" si="72"/>
        <v>0</v>
      </c>
      <c r="R515" s="1">
        <f>SUMIFS($Q$5:$Q515,$P$5:$P515,"Plusieurs commentaires",$C$5:$C515,C515)</f>
        <v>0</v>
      </c>
      <c r="S515" t="str">
        <f t="shared" si="73"/>
        <v/>
      </c>
      <c r="T515" t="str">
        <f t="shared" si="74"/>
        <v/>
      </c>
      <c r="U515" t="str">
        <f t="shared" si="75"/>
        <v/>
      </c>
      <c r="V515" s="238" t="str">
        <f t="shared" si="76"/>
        <v/>
      </c>
      <c r="W515" s="238">
        <f t="shared" si="77"/>
        <v>0</v>
      </c>
      <c r="X515" s="238">
        <f>SUMIFS($W$5:$W515,$V$5:$V515,"Plusieurs occurences",$H$5:$H515,H515)</f>
        <v>0</v>
      </c>
      <c r="Y515" t="str">
        <f t="shared" si="78"/>
        <v/>
      </c>
      <c r="Z515" t="str">
        <f t="shared" si="79"/>
        <v/>
      </c>
      <c r="AA515" t="str">
        <f t="shared" si="80"/>
        <v/>
      </c>
      <c r="AC515" t="str">
        <f t="shared" si="81"/>
        <v/>
      </c>
    </row>
    <row r="516" spans="16:29" x14ac:dyDescent="0.25">
      <c r="P516" s="1" t="str">
        <f>IF($C516&lt;&gt;"",IF(COUNTIF($C:C,$C516)&gt;1,"Plusieurs commentaires",""),"")</f>
        <v/>
      </c>
      <c r="Q516" s="1">
        <f t="shared" si="72"/>
        <v>0</v>
      </c>
      <c r="R516" s="1">
        <f>SUMIFS($Q$5:$Q516,$P$5:$P516,"Plusieurs commentaires",$C$5:$C516,C516)</f>
        <v>0</v>
      </c>
      <c r="S516" t="str">
        <f t="shared" si="73"/>
        <v/>
      </c>
      <c r="T516" t="str">
        <f t="shared" si="74"/>
        <v/>
      </c>
      <c r="U516" t="str">
        <f t="shared" si="75"/>
        <v/>
      </c>
      <c r="V516" s="238" t="str">
        <f t="shared" si="76"/>
        <v/>
      </c>
      <c r="W516" s="238">
        <f t="shared" si="77"/>
        <v>0</v>
      </c>
      <c r="X516" s="238">
        <f>SUMIFS($W$5:$W516,$V$5:$V516,"Plusieurs occurences",$H$5:$H516,H516)</f>
        <v>0</v>
      </c>
      <c r="Y516" t="str">
        <f t="shared" si="78"/>
        <v/>
      </c>
      <c r="Z516" t="str">
        <f t="shared" si="79"/>
        <v/>
      </c>
      <c r="AA516" t="str">
        <f t="shared" si="80"/>
        <v/>
      </c>
      <c r="AC516" t="str">
        <f t="shared" si="81"/>
        <v/>
      </c>
    </row>
    <row r="517" spans="16:29" x14ac:dyDescent="0.25">
      <c r="P517" s="1" t="str">
        <f>IF($C517&lt;&gt;"",IF(COUNTIF($C:C,$C517)&gt;1,"Plusieurs commentaires",""),"")</f>
        <v/>
      </c>
      <c r="Q517" s="1">
        <f t="shared" ref="Q517:Q580" si="82">IF(P517="Plusieurs commentaires",1,0)</f>
        <v>0</v>
      </c>
      <c r="R517" s="1">
        <f>SUMIFS($Q$5:$Q517,$P$5:$P517,"Plusieurs commentaires",$C$5:$C517,C517)</f>
        <v>0</v>
      </c>
      <c r="S517" t="str">
        <f t="shared" ref="S517:S580" si="83">IF(I517="Non",IF(F517&lt;=21,IF(M517="Critique",IF(J517&gt;2017,C517,""),""),""),"")</f>
        <v/>
      </c>
      <c r="T517" t="str">
        <f t="shared" ref="T517:T580" si="84">IF(I517="Non",IF(F517&lt;=21,IF(M517="Soutien",IF(J517&gt;2017,C517,""),""),""),"")</f>
        <v/>
      </c>
      <c r="U517" t="str">
        <f t="shared" ref="U517:U580" si="85">IF(I517="Non",IF(F517&lt;=21,IF(M517="Neutre",IF(J517&gt;2017,C517,""),""),""),"")</f>
        <v/>
      </c>
      <c r="V517" s="238" t="str">
        <f t="shared" ref="V517:V580" si="86">IF($H517&lt;&gt;"",IF(COUNTIF($H:$H,$H517)&gt;1,"Plusieurs occurences",""),"")</f>
        <v/>
      </c>
      <c r="W517" s="238">
        <f t="shared" ref="W517:W580" si="87">IF(V517="Plusieurs occurences",1,0)</f>
        <v>0</v>
      </c>
      <c r="X517" s="238">
        <f>SUMIFS($W$5:$W517,$V$5:$V517,"Plusieurs occurences",$H$5:$H517,H517)</f>
        <v>0</v>
      </c>
      <c r="Y517" t="str">
        <f t="shared" ref="Y517:Y580" si="88">IF(R517&lt;2,IF(M517="Critique",H517,""),"")</f>
        <v/>
      </c>
      <c r="Z517" t="str">
        <f t="shared" ref="Z517:Z580" si="89">IF(R517&lt;2,IF(M517="Soutien",H517,""),"")</f>
        <v/>
      </c>
      <c r="AA517" t="str">
        <f t="shared" ref="AA517:AA580" si="90">IF(R517&lt;2,IF(M517="Neutre",H517,""),"")</f>
        <v/>
      </c>
      <c r="AC517" t="str">
        <f t="shared" si="81"/>
        <v/>
      </c>
    </row>
    <row r="518" spans="16:29" x14ac:dyDescent="0.25">
      <c r="P518" s="1" t="str">
        <f>IF($C518&lt;&gt;"",IF(COUNTIF($C:C,$C518)&gt;1,"Plusieurs commentaires",""),"")</f>
        <v/>
      </c>
      <c r="Q518" s="1">
        <f t="shared" si="82"/>
        <v>0</v>
      </c>
      <c r="R518" s="1">
        <f>SUMIFS($Q$5:$Q518,$P$5:$P518,"Plusieurs commentaires",$C$5:$C518,C518)</f>
        <v>0</v>
      </c>
      <c r="S518" t="str">
        <f t="shared" si="83"/>
        <v/>
      </c>
      <c r="T518" t="str">
        <f t="shared" si="84"/>
        <v/>
      </c>
      <c r="U518" t="str">
        <f t="shared" si="85"/>
        <v/>
      </c>
      <c r="V518" s="238" t="str">
        <f t="shared" si="86"/>
        <v/>
      </c>
      <c r="W518" s="238">
        <f t="shared" si="87"/>
        <v>0</v>
      </c>
      <c r="X518" s="238">
        <f>SUMIFS($W$5:$W518,$V$5:$V518,"Plusieurs occurences",$H$5:$H518,H518)</f>
        <v>0</v>
      </c>
      <c r="Y518" t="str">
        <f t="shared" si="88"/>
        <v/>
      </c>
      <c r="Z518" t="str">
        <f t="shared" si="89"/>
        <v/>
      </c>
      <c r="AA518" t="str">
        <f t="shared" si="90"/>
        <v/>
      </c>
      <c r="AC518" t="str">
        <f t="shared" si="81"/>
        <v/>
      </c>
    </row>
    <row r="519" spans="16:29" x14ac:dyDescent="0.25">
      <c r="P519" s="1" t="str">
        <f>IF($C519&lt;&gt;"",IF(COUNTIF($C:C,$C519)&gt;1,"Plusieurs commentaires",""),"")</f>
        <v/>
      </c>
      <c r="Q519" s="1">
        <f t="shared" si="82"/>
        <v>0</v>
      </c>
      <c r="R519" s="1">
        <f>SUMIFS($Q$5:$Q519,$P$5:$P519,"Plusieurs commentaires",$C$5:$C519,C519)</f>
        <v>0</v>
      </c>
      <c r="S519" t="str">
        <f t="shared" si="83"/>
        <v/>
      </c>
      <c r="T519" t="str">
        <f t="shared" si="84"/>
        <v/>
      </c>
      <c r="U519" t="str">
        <f t="shared" si="85"/>
        <v/>
      </c>
      <c r="V519" s="238" t="str">
        <f t="shared" si="86"/>
        <v/>
      </c>
      <c r="W519" s="238">
        <f t="shared" si="87"/>
        <v>0</v>
      </c>
      <c r="X519" s="238">
        <f>SUMIFS($W$5:$W519,$V$5:$V519,"Plusieurs occurences",$H$5:$H519,H519)</f>
        <v>0</v>
      </c>
      <c r="Y519" t="str">
        <f t="shared" si="88"/>
        <v/>
      </c>
      <c r="Z519" t="str">
        <f t="shared" si="89"/>
        <v/>
      </c>
      <c r="AA519" t="str">
        <f t="shared" si="90"/>
        <v/>
      </c>
      <c r="AC519" t="str">
        <f t="shared" si="81"/>
        <v/>
      </c>
    </row>
    <row r="520" spans="16:29" x14ac:dyDescent="0.25">
      <c r="P520" s="1" t="str">
        <f>IF($C520&lt;&gt;"",IF(COUNTIF($C:C,$C520)&gt;1,"Plusieurs commentaires",""),"")</f>
        <v/>
      </c>
      <c r="Q520" s="1">
        <f t="shared" si="82"/>
        <v>0</v>
      </c>
      <c r="R520" s="1">
        <f>SUMIFS($Q$5:$Q520,$P$5:$P520,"Plusieurs commentaires",$C$5:$C520,C520)</f>
        <v>0</v>
      </c>
      <c r="S520" t="str">
        <f t="shared" si="83"/>
        <v/>
      </c>
      <c r="T520" t="str">
        <f t="shared" si="84"/>
        <v/>
      </c>
      <c r="U520" t="str">
        <f t="shared" si="85"/>
        <v/>
      </c>
      <c r="V520" s="238" t="str">
        <f t="shared" si="86"/>
        <v/>
      </c>
      <c r="W520" s="238">
        <f t="shared" si="87"/>
        <v>0</v>
      </c>
      <c r="X520" s="238">
        <f>SUMIFS($W$5:$W520,$V$5:$V520,"Plusieurs occurences",$H$5:$H520,H520)</f>
        <v>0</v>
      </c>
      <c r="Y520" t="str">
        <f t="shared" si="88"/>
        <v/>
      </c>
      <c r="Z520" t="str">
        <f t="shared" si="89"/>
        <v/>
      </c>
      <c r="AA520" t="str">
        <f t="shared" si="90"/>
        <v/>
      </c>
      <c r="AC520" t="str">
        <f t="shared" si="81"/>
        <v/>
      </c>
    </row>
    <row r="521" spans="16:29" x14ac:dyDescent="0.25">
      <c r="P521" s="1" t="str">
        <f>IF($C521&lt;&gt;"",IF(COUNTIF($C:C,$C521)&gt;1,"Plusieurs commentaires",""),"")</f>
        <v/>
      </c>
      <c r="Q521" s="1">
        <f t="shared" si="82"/>
        <v>0</v>
      </c>
      <c r="R521" s="1">
        <f>SUMIFS($Q$5:$Q521,$P$5:$P521,"Plusieurs commentaires",$C$5:$C521,C521)</f>
        <v>0</v>
      </c>
      <c r="S521" t="str">
        <f t="shared" si="83"/>
        <v/>
      </c>
      <c r="T521" t="str">
        <f t="shared" si="84"/>
        <v/>
      </c>
      <c r="U521" t="str">
        <f t="shared" si="85"/>
        <v/>
      </c>
      <c r="V521" s="238" t="str">
        <f t="shared" si="86"/>
        <v/>
      </c>
      <c r="W521" s="238">
        <f t="shared" si="87"/>
        <v>0</v>
      </c>
      <c r="X521" s="238">
        <f>SUMIFS($W$5:$W521,$V$5:$V521,"Plusieurs occurences",$H$5:$H521,H521)</f>
        <v>0</v>
      </c>
      <c r="Y521" t="str">
        <f t="shared" si="88"/>
        <v/>
      </c>
      <c r="Z521" t="str">
        <f t="shared" si="89"/>
        <v/>
      </c>
      <c r="AA521" t="str">
        <f t="shared" si="90"/>
        <v/>
      </c>
      <c r="AC521" t="str">
        <f t="shared" si="81"/>
        <v/>
      </c>
    </row>
    <row r="522" spans="16:29" x14ac:dyDescent="0.25">
      <c r="P522" s="1" t="str">
        <f>IF($C522&lt;&gt;"",IF(COUNTIF($C:C,$C522)&gt;1,"Plusieurs commentaires",""),"")</f>
        <v/>
      </c>
      <c r="Q522" s="1">
        <f t="shared" si="82"/>
        <v>0</v>
      </c>
      <c r="R522" s="1">
        <f>SUMIFS($Q$5:$Q522,$P$5:$P522,"Plusieurs commentaires",$C$5:$C522,C522)</f>
        <v>0</v>
      </c>
      <c r="S522" t="str">
        <f t="shared" si="83"/>
        <v/>
      </c>
      <c r="T522" t="str">
        <f t="shared" si="84"/>
        <v/>
      </c>
      <c r="U522" t="str">
        <f t="shared" si="85"/>
        <v/>
      </c>
      <c r="V522" s="238" t="str">
        <f t="shared" si="86"/>
        <v/>
      </c>
      <c r="W522" s="238">
        <f t="shared" si="87"/>
        <v>0</v>
      </c>
      <c r="X522" s="238">
        <f>SUMIFS($W$5:$W522,$V$5:$V522,"Plusieurs occurences",$H$5:$H522,H522)</f>
        <v>0</v>
      </c>
      <c r="Y522" t="str">
        <f t="shared" si="88"/>
        <v/>
      </c>
      <c r="Z522" t="str">
        <f t="shared" si="89"/>
        <v/>
      </c>
      <c r="AA522" t="str">
        <f t="shared" si="90"/>
        <v/>
      </c>
      <c r="AC522" t="str">
        <f t="shared" ref="AC522:AC585" si="91">IF(R522&lt;2,IF(M522="Critique",C522,""),"")</f>
        <v/>
      </c>
    </row>
    <row r="523" spans="16:29" x14ac:dyDescent="0.25">
      <c r="P523" s="1" t="str">
        <f>IF($C523&lt;&gt;"",IF(COUNTIF($C:C,$C523)&gt;1,"Plusieurs commentaires",""),"")</f>
        <v/>
      </c>
      <c r="Q523" s="1">
        <f t="shared" si="82"/>
        <v>0</v>
      </c>
      <c r="R523" s="1">
        <f>SUMIFS($Q$5:$Q523,$P$5:$P523,"Plusieurs commentaires",$C$5:$C523,C523)</f>
        <v>0</v>
      </c>
      <c r="S523" t="str">
        <f t="shared" si="83"/>
        <v/>
      </c>
      <c r="T523" t="str">
        <f t="shared" si="84"/>
        <v/>
      </c>
      <c r="U523" t="str">
        <f t="shared" si="85"/>
        <v/>
      </c>
      <c r="V523" s="238" t="str">
        <f t="shared" si="86"/>
        <v/>
      </c>
      <c r="W523" s="238">
        <f t="shared" si="87"/>
        <v>0</v>
      </c>
      <c r="X523" s="238">
        <f>SUMIFS($W$5:$W523,$V$5:$V523,"Plusieurs occurences",$H$5:$H523,H523)</f>
        <v>0</v>
      </c>
      <c r="Y523" t="str">
        <f t="shared" si="88"/>
        <v/>
      </c>
      <c r="Z523" t="str">
        <f t="shared" si="89"/>
        <v/>
      </c>
      <c r="AA523" t="str">
        <f t="shared" si="90"/>
        <v/>
      </c>
      <c r="AC523" t="str">
        <f t="shared" si="91"/>
        <v/>
      </c>
    </row>
    <row r="524" spans="16:29" x14ac:dyDescent="0.25">
      <c r="P524" s="1" t="str">
        <f>IF($C524&lt;&gt;"",IF(COUNTIF($C:C,$C524)&gt;1,"Plusieurs commentaires",""),"")</f>
        <v/>
      </c>
      <c r="Q524" s="1">
        <f t="shared" si="82"/>
        <v>0</v>
      </c>
      <c r="R524" s="1">
        <f>SUMIFS($Q$5:$Q524,$P$5:$P524,"Plusieurs commentaires",$C$5:$C524,C524)</f>
        <v>0</v>
      </c>
      <c r="S524" t="str">
        <f t="shared" si="83"/>
        <v/>
      </c>
      <c r="T524" t="str">
        <f t="shared" si="84"/>
        <v/>
      </c>
      <c r="U524" t="str">
        <f t="shared" si="85"/>
        <v/>
      </c>
      <c r="V524" s="238" t="str">
        <f t="shared" si="86"/>
        <v/>
      </c>
      <c r="W524" s="238">
        <f t="shared" si="87"/>
        <v>0</v>
      </c>
      <c r="X524" s="238">
        <f>SUMIFS($W$5:$W524,$V$5:$V524,"Plusieurs occurences",$H$5:$H524,H524)</f>
        <v>0</v>
      </c>
      <c r="Y524" t="str">
        <f t="shared" si="88"/>
        <v/>
      </c>
      <c r="Z524" t="str">
        <f t="shared" si="89"/>
        <v/>
      </c>
      <c r="AA524" t="str">
        <f t="shared" si="90"/>
        <v/>
      </c>
      <c r="AC524" t="str">
        <f t="shared" si="91"/>
        <v/>
      </c>
    </row>
    <row r="525" spans="16:29" x14ac:dyDescent="0.25">
      <c r="P525" s="1" t="str">
        <f>IF($C525&lt;&gt;"",IF(COUNTIF($C:C,$C525)&gt;1,"Plusieurs commentaires",""),"")</f>
        <v/>
      </c>
      <c r="Q525" s="1">
        <f t="shared" si="82"/>
        <v>0</v>
      </c>
      <c r="R525" s="1">
        <f>SUMIFS($Q$5:$Q525,$P$5:$P525,"Plusieurs commentaires",$C$5:$C525,C525)</f>
        <v>0</v>
      </c>
      <c r="S525" t="str">
        <f t="shared" si="83"/>
        <v/>
      </c>
      <c r="T525" t="str">
        <f t="shared" si="84"/>
        <v/>
      </c>
      <c r="U525" t="str">
        <f t="shared" si="85"/>
        <v/>
      </c>
      <c r="V525" s="238" t="str">
        <f t="shared" si="86"/>
        <v/>
      </c>
      <c r="W525" s="238">
        <f t="shared" si="87"/>
        <v>0</v>
      </c>
      <c r="X525" s="238">
        <f>SUMIFS($W$5:$W525,$V$5:$V525,"Plusieurs occurences",$H$5:$H525,H525)</f>
        <v>0</v>
      </c>
      <c r="Y525" t="str">
        <f t="shared" si="88"/>
        <v/>
      </c>
      <c r="Z525" t="str">
        <f t="shared" si="89"/>
        <v/>
      </c>
      <c r="AA525" t="str">
        <f t="shared" si="90"/>
        <v/>
      </c>
      <c r="AC525" t="str">
        <f t="shared" si="91"/>
        <v/>
      </c>
    </row>
    <row r="526" spans="16:29" x14ac:dyDescent="0.25">
      <c r="P526" s="1" t="str">
        <f>IF($C526&lt;&gt;"",IF(COUNTIF($C:C,$C526)&gt;1,"Plusieurs commentaires",""),"")</f>
        <v/>
      </c>
      <c r="Q526" s="1">
        <f t="shared" si="82"/>
        <v>0</v>
      </c>
      <c r="R526" s="1">
        <f>SUMIFS($Q$5:$Q526,$P$5:$P526,"Plusieurs commentaires",$C$5:$C526,C526)</f>
        <v>0</v>
      </c>
      <c r="S526" t="str">
        <f t="shared" si="83"/>
        <v/>
      </c>
      <c r="T526" t="str">
        <f t="shared" si="84"/>
        <v/>
      </c>
      <c r="U526" t="str">
        <f t="shared" si="85"/>
        <v/>
      </c>
      <c r="V526" s="238" t="str">
        <f t="shared" si="86"/>
        <v/>
      </c>
      <c r="W526" s="238">
        <f t="shared" si="87"/>
        <v>0</v>
      </c>
      <c r="X526" s="238">
        <f>SUMIFS($W$5:$W526,$V$5:$V526,"Plusieurs occurences",$H$5:$H526,H526)</f>
        <v>0</v>
      </c>
      <c r="Y526" t="str">
        <f t="shared" si="88"/>
        <v/>
      </c>
      <c r="Z526" t="str">
        <f t="shared" si="89"/>
        <v/>
      </c>
      <c r="AA526" t="str">
        <f t="shared" si="90"/>
        <v/>
      </c>
      <c r="AC526" t="str">
        <f t="shared" si="91"/>
        <v/>
      </c>
    </row>
    <row r="527" spans="16:29" x14ac:dyDescent="0.25">
      <c r="P527" s="1" t="str">
        <f>IF($C527&lt;&gt;"",IF(COUNTIF($C:C,$C527)&gt;1,"Plusieurs commentaires",""),"")</f>
        <v/>
      </c>
      <c r="Q527" s="1">
        <f t="shared" si="82"/>
        <v>0</v>
      </c>
      <c r="R527" s="1">
        <f>SUMIFS($Q$5:$Q527,$P$5:$P527,"Plusieurs commentaires",$C$5:$C527,C527)</f>
        <v>0</v>
      </c>
      <c r="S527" t="str">
        <f t="shared" si="83"/>
        <v/>
      </c>
      <c r="T527" t="str">
        <f t="shared" si="84"/>
        <v/>
      </c>
      <c r="U527" t="str">
        <f t="shared" si="85"/>
        <v/>
      </c>
      <c r="V527" s="238" t="str">
        <f t="shared" si="86"/>
        <v/>
      </c>
      <c r="W527" s="238">
        <f t="shared" si="87"/>
        <v>0</v>
      </c>
      <c r="X527" s="238">
        <f>SUMIFS($W$5:$W527,$V$5:$V527,"Plusieurs occurences",$H$5:$H527,H527)</f>
        <v>0</v>
      </c>
      <c r="Y527" t="str">
        <f t="shared" si="88"/>
        <v/>
      </c>
      <c r="Z527" t="str">
        <f t="shared" si="89"/>
        <v/>
      </c>
      <c r="AA527" t="str">
        <f t="shared" si="90"/>
        <v/>
      </c>
      <c r="AC527" t="str">
        <f t="shared" si="91"/>
        <v/>
      </c>
    </row>
    <row r="528" spans="16:29" x14ac:dyDescent="0.25">
      <c r="P528" s="1" t="str">
        <f>IF($C528&lt;&gt;"",IF(COUNTIF($C:C,$C528)&gt;1,"Plusieurs commentaires",""),"")</f>
        <v/>
      </c>
      <c r="Q528" s="1">
        <f t="shared" si="82"/>
        <v>0</v>
      </c>
      <c r="R528" s="1">
        <f>SUMIFS($Q$5:$Q528,$P$5:$P528,"Plusieurs commentaires",$C$5:$C528,C528)</f>
        <v>0</v>
      </c>
      <c r="S528" t="str">
        <f t="shared" si="83"/>
        <v/>
      </c>
      <c r="T528" t="str">
        <f t="shared" si="84"/>
        <v/>
      </c>
      <c r="U528" t="str">
        <f t="shared" si="85"/>
        <v/>
      </c>
      <c r="V528" s="238" t="str">
        <f t="shared" si="86"/>
        <v/>
      </c>
      <c r="W528" s="238">
        <f t="shared" si="87"/>
        <v>0</v>
      </c>
      <c r="X528" s="238">
        <f>SUMIFS($W$5:$W528,$V$5:$V528,"Plusieurs occurences",$H$5:$H528,H528)</f>
        <v>0</v>
      </c>
      <c r="Y528" t="str">
        <f t="shared" si="88"/>
        <v/>
      </c>
      <c r="Z528" t="str">
        <f t="shared" si="89"/>
        <v/>
      </c>
      <c r="AA528" t="str">
        <f t="shared" si="90"/>
        <v/>
      </c>
      <c r="AC528" t="str">
        <f t="shared" si="91"/>
        <v/>
      </c>
    </row>
    <row r="529" spans="16:29" x14ac:dyDescent="0.25">
      <c r="P529" s="1" t="str">
        <f>IF($C529&lt;&gt;"",IF(COUNTIF($C:C,$C529)&gt;1,"Plusieurs commentaires",""),"")</f>
        <v/>
      </c>
      <c r="Q529" s="1">
        <f t="shared" si="82"/>
        <v>0</v>
      </c>
      <c r="R529" s="1">
        <f>SUMIFS($Q$5:$Q529,$P$5:$P529,"Plusieurs commentaires",$C$5:$C529,C529)</f>
        <v>0</v>
      </c>
      <c r="S529" t="str">
        <f t="shared" si="83"/>
        <v/>
      </c>
      <c r="T529" t="str">
        <f t="shared" si="84"/>
        <v/>
      </c>
      <c r="U529" t="str">
        <f t="shared" si="85"/>
        <v/>
      </c>
      <c r="V529" s="238" t="str">
        <f t="shared" si="86"/>
        <v/>
      </c>
      <c r="W529" s="238">
        <f t="shared" si="87"/>
        <v>0</v>
      </c>
      <c r="X529" s="238">
        <f>SUMIFS($W$5:$W529,$V$5:$V529,"Plusieurs occurences",$H$5:$H529,H529)</f>
        <v>0</v>
      </c>
      <c r="Y529" t="str">
        <f t="shared" si="88"/>
        <v/>
      </c>
      <c r="Z529" t="str">
        <f t="shared" si="89"/>
        <v/>
      </c>
      <c r="AA529" t="str">
        <f t="shared" si="90"/>
        <v/>
      </c>
      <c r="AC529" t="str">
        <f t="shared" si="91"/>
        <v/>
      </c>
    </row>
    <row r="530" spans="16:29" x14ac:dyDescent="0.25">
      <c r="P530" s="1" t="str">
        <f>IF($C530&lt;&gt;"",IF(COUNTIF($C:C,$C530)&gt;1,"Plusieurs commentaires",""),"")</f>
        <v/>
      </c>
      <c r="Q530" s="1">
        <f t="shared" si="82"/>
        <v>0</v>
      </c>
      <c r="R530" s="1">
        <f>SUMIFS($Q$5:$Q530,$P$5:$P530,"Plusieurs commentaires",$C$5:$C530,C530)</f>
        <v>0</v>
      </c>
      <c r="S530" t="str">
        <f t="shared" si="83"/>
        <v/>
      </c>
      <c r="T530" t="str">
        <f t="shared" si="84"/>
        <v/>
      </c>
      <c r="U530" t="str">
        <f t="shared" si="85"/>
        <v/>
      </c>
      <c r="V530" s="238" t="str">
        <f t="shared" si="86"/>
        <v/>
      </c>
      <c r="W530" s="238">
        <f t="shared" si="87"/>
        <v>0</v>
      </c>
      <c r="X530" s="238">
        <f>SUMIFS($W$5:$W530,$V$5:$V530,"Plusieurs occurences",$H$5:$H530,H530)</f>
        <v>0</v>
      </c>
      <c r="Y530" t="str">
        <f t="shared" si="88"/>
        <v/>
      </c>
      <c r="Z530" t="str">
        <f t="shared" si="89"/>
        <v/>
      </c>
      <c r="AA530" t="str">
        <f t="shared" si="90"/>
        <v/>
      </c>
      <c r="AC530" t="str">
        <f t="shared" si="91"/>
        <v/>
      </c>
    </row>
    <row r="531" spans="16:29" x14ac:dyDescent="0.25">
      <c r="P531" s="1" t="str">
        <f>IF($C531&lt;&gt;"",IF(COUNTIF($C:C,$C531)&gt;1,"Plusieurs commentaires",""),"")</f>
        <v/>
      </c>
      <c r="Q531" s="1">
        <f t="shared" si="82"/>
        <v>0</v>
      </c>
      <c r="R531" s="1">
        <f>SUMIFS($Q$5:$Q531,$P$5:$P531,"Plusieurs commentaires",$C$5:$C531,C531)</f>
        <v>0</v>
      </c>
      <c r="S531" t="str">
        <f t="shared" si="83"/>
        <v/>
      </c>
      <c r="T531" t="str">
        <f t="shared" si="84"/>
        <v/>
      </c>
      <c r="U531" t="str">
        <f t="shared" si="85"/>
        <v/>
      </c>
      <c r="V531" s="238" t="str">
        <f t="shared" si="86"/>
        <v/>
      </c>
      <c r="W531" s="238">
        <f t="shared" si="87"/>
        <v>0</v>
      </c>
      <c r="X531" s="238">
        <f>SUMIFS($W$5:$W531,$V$5:$V531,"Plusieurs occurences",$H$5:$H531,H531)</f>
        <v>0</v>
      </c>
      <c r="Y531" t="str">
        <f t="shared" si="88"/>
        <v/>
      </c>
      <c r="Z531" t="str">
        <f t="shared" si="89"/>
        <v/>
      </c>
      <c r="AA531" t="str">
        <f t="shared" si="90"/>
        <v/>
      </c>
      <c r="AC531" t="str">
        <f t="shared" si="91"/>
        <v/>
      </c>
    </row>
    <row r="532" spans="16:29" x14ac:dyDescent="0.25">
      <c r="P532" s="1" t="str">
        <f>IF($C532&lt;&gt;"",IF(COUNTIF($C:C,$C532)&gt;1,"Plusieurs commentaires",""),"")</f>
        <v/>
      </c>
      <c r="Q532" s="1">
        <f t="shared" si="82"/>
        <v>0</v>
      </c>
      <c r="R532" s="1">
        <f>SUMIFS($Q$5:$Q532,$P$5:$P532,"Plusieurs commentaires",$C$5:$C532,C532)</f>
        <v>0</v>
      </c>
      <c r="S532" t="str">
        <f t="shared" si="83"/>
        <v/>
      </c>
      <c r="T532" t="str">
        <f t="shared" si="84"/>
        <v/>
      </c>
      <c r="U532" t="str">
        <f t="shared" si="85"/>
        <v/>
      </c>
      <c r="V532" s="238" t="str">
        <f t="shared" si="86"/>
        <v/>
      </c>
      <c r="W532" s="238">
        <f t="shared" si="87"/>
        <v>0</v>
      </c>
      <c r="X532" s="238">
        <f>SUMIFS($W$5:$W532,$V$5:$V532,"Plusieurs occurences",$H$5:$H532,H532)</f>
        <v>0</v>
      </c>
      <c r="Y532" t="str">
        <f t="shared" si="88"/>
        <v/>
      </c>
      <c r="Z532" t="str">
        <f t="shared" si="89"/>
        <v/>
      </c>
      <c r="AA532" t="str">
        <f t="shared" si="90"/>
        <v/>
      </c>
      <c r="AC532" t="str">
        <f t="shared" si="91"/>
        <v/>
      </c>
    </row>
    <row r="533" spans="16:29" x14ac:dyDescent="0.25">
      <c r="P533" s="1" t="str">
        <f>IF($C533&lt;&gt;"",IF(COUNTIF($C:C,$C533)&gt;1,"Plusieurs commentaires",""),"")</f>
        <v/>
      </c>
      <c r="Q533" s="1">
        <f t="shared" si="82"/>
        <v>0</v>
      </c>
      <c r="R533" s="1">
        <f>SUMIFS($Q$5:$Q533,$P$5:$P533,"Plusieurs commentaires",$C$5:$C533,C533)</f>
        <v>0</v>
      </c>
      <c r="S533" t="str">
        <f t="shared" si="83"/>
        <v/>
      </c>
      <c r="T533" t="str">
        <f t="shared" si="84"/>
        <v/>
      </c>
      <c r="U533" t="str">
        <f t="shared" si="85"/>
        <v/>
      </c>
      <c r="V533" s="238" t="str">
        <f t="shared" si="86"/>
        <v/>
      </c>
      <c r="W533" s="238">
        <f t="shared" si="87"/>
        <v>0</v>
      </c>
      <c r="X533" s="238">
        <f>SUMIFS($W$5:$W533,$V$5:$V533,"Plusieurs occurences",$H$5:$H533,H533)</f>
        <v>0</v>
      </c>
      <c r="Y533" t="str">
        <f t="shared" si="88"/>
        <v/>
      </c>
      <c r="Z533" t="str">
        <f t="shared" si="89"/>
        <v/>
      </c>
      <c r="AA533" t="str">
        <f t="shared" si="90"/>
        <v/>
      </c>
      <c r="AC533" t="str">
        <f t="shared" si="91"/>
        <v/>
      </c>
    </row>
    <row r="534" spans="16:29" x14ac:dyDescent="0.25">
      <c r="P534" s="1" t="str">
        <f>IF($C534&lt;&gt;"",IF(COUNTIF($C:C,$C534)&gt;1,"Plusieurs commentaires",""),"")</f>
        <v/>
      </c>
      <c r="Q534" s="1">
        <f t="shared" si="82"/>
        <v>0</v>
      </c>
      <c r="R534" s="1">
        <f>SUMIFS($Q$5:$Q534,$P$5:$P534,"Plusieurs commentaires",$C$5:$C534,C534)</f>
        <v>0</v>
      </c>
      <c r="S534" t="str">
        <f t="shared" si="83"/>
        <v/>
      </c>
      <c r="T534" t="str">
        <f t="shared" si="84"/>
        <v/>
      </c>
      <c r="U534" t="str">
        <f t="shared" si="85"/>
        <v/>
      </c>
      <c r="V534" s="238" t="str">
        <f t="shared" si="86"/>
        <v/>
      </c>
      <c r="W534" s="238">
        <f t="shared" si="87"/>
        <v>0</v>
      </c>
      <c r="X534" s="238">
        <f>SUMIFS($W$5:$W534,$V$5:$V534,"Plusieurs occurences",$H$5:$H534,H534)</f>
        <v>0</v>
      </c>
      <c r="Y534" t="str">
        <f t="shared" si="88"/>
        <v/>
      </c>
      <c r="Z534" t="str">
        <f t="shared" si="89"/>
        <v/>
      </c>
      <c r="AA534" t="str">
        <f t="shared" si="90"/>
        <v/>
      </c>
      <c r="AC534" t="str">
        <f t="shared" si="91"/>
        <v/>
      </c>
    </row>
    <row r="535" spans="16:29" x14ac:dyDescent="0.25">
      <c r="P535" s="1" t="str">
        <f>IF($C535&lt;&gt;"",IF(COUNTIF($C:C,$C535)&gt;1,"Plusieurs commentaires",""),"")</f>
        <v/>
      </c>
      <c r="Q535" s="1">
        <f t="shared" si="82"/>
        <v>0</v>
      </c>
      <c r="R535" s="1">
        <f>SUMIFS($Q$5:$Q535,$P$5:$P535,"Plusieurs commentaires",$C$5:$C535,C535)</f>
        <v>0</v>
      </c>
      <c r="S535" t="str">
        <f t="shared" si="83"/>
        <v/>
      </c>
      <c r="T535" t="str">
        <f t="shared" si="84"/>
        <v/>
      </c>
      <c r="U535" t="str">
        <f t="shared" si="85"/>
        <v/>
      </c>
      <c r="V535" s="238" t="str">
        <f t="shared" si="86"/>
        <v/>
      </c>
      <c r="W535" s="238">
        <f t="shared" si="87"/>
        <v>0</v>
      </c>
      <c r="X535" s="238">
        <f>SUMIFS($W$5:$W535,$V$5:$V535,"Plusieurs occurences",$H$5:$H535,H535)</f>
        <v>0</v>
      </c>
      <c r="Y535" t="str">
        <f t="shared" si="88"/>
        <v/>
      </c>
      <c r="Z535" t="str">
        <f t="shared" si="89"/>
        <v/>
      </c>
      <c r="AA535" t="str">
        <f t="shared" si="90"/>
        <v/>
      </c>
      <c r="AC535" t="str">
        <f t="shared" si="91"/>
        <v/>
      </c>
    </row>
    <row r="536" spans="16:29" x14ac:dyDescent="0.25">
      <c r="P536" s="1" t="str">
        <f>IF($C536&lt;&gt;"",IF(COUNTIF($C:C,$C536)&gt;1,"Plusieurs commentaires",""),"")</f>
        <v/>
      </c>
      <c r="Q536" s="1">
        <f t="shared" si="82"/>
        <v>0</v>
      </c>
      <c r="R536" s="1">
        <f>SUMIFS($Q$5:$Q536,$P$5:$P536,"Plusieurs commentaires",$C$5:$C536,C536)</f>
        <v>0</v>
      </c>
      <c r="S536" t="str">
        <f t="shared" si="83"/>
        <v/>
      </c>
      <c r="T536" t="str">
        <f t="shared" si="84"/>
        <v/>
      </c>
      <c r="U536" t="str">
        <f t="shared" si="85"/>
        <v/>
      </c>
      <c r="V536" s="238" t="str">
        <f t="shared" si="86"/>
        <v/>
      </c>
      <c r="W536" s="238">
        <f t="shared" si="87"/>
        <v>0</v>
      </c>
      <c r="X536" s="238">
        <f>SUMIFS($W$5:$W536,$V$5:$V536,"Plusieurs occurences",$H$5:$H536,H536)</f>
        <v>0</v>
      </c>
      <c r="Y536" t="str">
        <f t="shared" si="88"/>
        <v/>
      </c>
      <c r="Z536" t="str">
        <f t="shared" si="89"/>
        <v/>
      </c>
      <c r="AA536" t="str">
        <f t="shared" si="90"/>
        <v/>
      </c>
      <c r="AC536" t="str">
        <f t="shared" si="91"/>
        <v/>
      </c>
    </row>
    <row r="537" spans="16:29" x14ac:dyDescent="0.25">
      <c r="P537" s="1" t="str">
        <f>IF($C537&lt;&gt;"",IF(COUNTIF($C:C,$C537)&gt;1,"Plusieurs commentaires",""),"")</f>
        <v/>
      </c>
      <c r="Q537" s="1">
        <f t="shared" si="82"/>
        <v>0</v>
      </c>
      <c r="R537" s="1">
        <f>SUMIFS($Q$5:$Q537,$P$5:$P537,"Plusieurs commentaires",$C$5:$C537,C537)</f>
        <v>0</v>
      </c>
      <c r="S537" t="str">
        <f t="shared" si="83"/>
        <v/>
      </c>
      <c r="T537" t="str">
        <f t="shared" si="84"/>
        <v/>
      </c>
      <c r="U537" t="str">
        <f t="shared" si="85"/>
        <v/>
      </c>
      <c r="V537" s="238" t="str">
        <f t="shared" si="86"/>
        <v/>
      </c>
      <c r="W537" s="238">
        <f t="shared" si="87"/>
        <v>0</v>
      </c>
      <c r="X537" s="238">
        <f>SUMIFS($W$5:$W537,$V$5:$V537,"Plusieurs occurences",$H$5:$H537,H537)</f>
        <v>0</v>
      </c>
      <c r="Y537" t="str">
        <f t="shared" si="88"/>
        <v/>
      </c>
      <c r="Z537" t="str">
        <f t="shared" si="89"/>
        <v/>
      </c>
      <c r="AA537" t="str">
        <f t="shared" si="90"/>
        <v/>
      </c>
      <c r="AC537" t="str">
        <f t="shared" si="91"/>
        <v/>
      </c>
    </row>
    <row r="538" spans="16:29" x14ac:dyDescent="0.25">
      <c r="P538" s="1" t="str">
        <f>IF($C538&lt;&gt;"",IF(COUNTIF($C:C,$C538)&gt;1,"Plusieurs commentaires",""),"")</f>
        <v/>
      </c>
      <c r="Q538" s="1">
        <f t="shared" si="82"/>
        <v>0</v>
      </c>
      <c r="R538" s="1">
        <f>SUMIFS($Q$5:$Q538,$P$5:$P538,"Plusieurs commentaires",$C$5:$C538,C538)</f>
        <v>0</v>
      </c>
      <c r="S538" t="str">
        <f t="shared" si="83"/>
        <v/>
      </c>
      <c r="T538" t="str">
        <f t="shared" si="84"/>
        <v/>
      </c>
      <c r="U538" t="str">
        <f t="shared" si="85"/>
        <v/>
      </c>
      <c r="V538" s="238" t="str">
        <f t="shared" si="86"/>
        <v/>
      </c>
      <c r="W538" s="238">
        <f t="shared" si="87"/>
        <v>0</v>
      </c>
      <c r="X538" s="238">
        <f>SUMIFS($W$5:$W538,$V$5:$V538,"Plusieurs occurences",$H$5:$H538,H538)</f>
        <v>0</v>
      </c>
      <c r="Y538" t="str">
        <f t="shared" si="88"/>
        <v/>
      </c>
      <c r="Z538" t="str">
        <f t="shared" si="89"/>
        <v/>
      </c>
      <c r="AA538" t="str">
        <f t="shared" si="90"/>
        <v/>
      </c>
      <c r="AC538" t="str">
        <f t="shared" si="91"/>
        <v/>
      </c>
    </row>
    <row r="539" spans="16:29" x14ac:dyDescent="0.25">
      <c r="P539" s="1" t="str">
        <f>IF($C539&lt;&gt;"",IF(COUNTIF($C:C,$C539)&gt;1,"Plusieurs commentaires",""),"")</f>
        <v/>
      </c>
      <c r="Q539" s="1">
        <f t="shared" si="82"/>
        <v>0</v>
      </c>
      <c r="R539" s="1">
        <f>SUMIFS($Q$5:$Q539,$P$5:$P539,"Plusieurs commentaires",$C$5:$C539,C539)</f>
        <v>0</v>
      </c>
      <c r="S539" t="str">
        <f t="shared" si="83"/>
        <v/>
      </c>
      <c r="T539" t="str">
        <f t="shared" si="84"/>
        <v/>
      </c>
      <c r="U539" t="str">
        <f t="shared" si="85"/>
        <v/>
      </c>
      <c r="V539" s="238" t="str">
        <f t="shared" si="86"/>
        <v/>
      </c>
      <c r="W539" s="238">
        <f t="shared" si="87"/>
        <v>0</v>
      </c>
      <c r="X539" s="238">
        <f>SUMIFS($W$5:$W539,$V$5:$V539,"Plusieurs occurences",$H$5:$H539,H539)</f>
        <v>0</v>
      </c>
      <c r="Y539" t="str">
        <f t="shared" si="88"/>
        <v/>
      </c>
      <c r="Z539" t="str">
        <f t="shared" si="89"/>
        <v/>
      </c>
      <c r="AA539" t="str">
        <f t="shared" si="90"/>
        <v/>
      </c>
      <c r="AC539" t="str">
        <f t="shared" si="91"/>
        <v/>
      </c>
    </row>
    <row r="540" spans="16:29" x14ac:dyDescent="0.25">
      <c r="P540" s="1" t="str">
        <f>IF($C540&lt;&gt;"",IF(COUNTIF($C:C,$C540)&gt;1,"Plusieurs commentaires",""),"")</f>
        <v/>
      </c>
      <c r="Q540" s="1">
        <f t="shared" si="82"/>
        <v>0</v>
      </c>
      <c r="R540" s="1">
        <f>SUMIFS($Q$5:$Q540,$P$5:$P540,"Plusieurs commentaires",$C$5:$C540,C540)</f>
        <v>0</v>
      </c>
      <c r="S540" t="str">
        <f t="shared" si="83"/>
        <v/>
      </c>
      <c r="T540" t="str">
        <f t="shared" si="84"/>
        <v/>
      </c>
      <c r="U540" t="str">
        <f t="shared" si="85"/>
        <v/>
      </c>
      <c r="V540" s="238" t="str">
        <f t="shared" si="86"/>
        <v/>
      </c>
      <c r="W540" s="238">
        <f t="shared" si="87"/>
        <v>0</v>
      </c>
      <c r="X540" s="238">
        <f>SUMIFS($W$5:$W540,$V$5:$V540,"Plusieurs occurences",$H$5:$H540,H540)</f>
        <v>0</v>
      </c>
      <c r="Y540" t="str">
        <f t="shared" si="88"/>
        <v/>
      </c>
      <c r="Z540" t="str">
        <f t="shared" si="89"/>
        <v/>
      </c>
      <c r="AA540" t="str">
        <f t="shared" si="90"/>
        <v/>
      </c>
      <c r="AC540" t="str">
        <f t="shared" si="91"/>
        <v/>
      </c>
    </row>
    <row r="541" spans="16:29" x14ac:dyDescent="0.25">
      <c r="P541" s="1" t="str">
        <f>IF($C541&lt;&gt;"",IF(COUNTIF($C:C,$C541)&gt;1,"Plusieurs commentaires",""),"")</f>
        <v/>
      </c>
      <c r="Q541" s="1">
        <f t="shared" si="82"/>
        <v>0</v>
      </c>
      <c r="R541" s="1">
        <f>SUMIFS($Q$5:$Q541,$P$5:$P541,"Plusieurs commentaires",$C$5:$C541,C541)</f>
        <v>0</v>
      </c>
      <c r="S541" t="str">
        <f t="shared" si="83"/>
        <v/>
      </c>
      <c r="T541" t="str">
        <f t="shared" si="84"/>
        <v/>
      </c>
      <c r="U541" t="str">
        <f t="shared" si="85"/>
        <v/>
      </c>
      <c r="V541" s="238" t="str">
        <f t="shared" si="86"/>
        <v/>
      </c>
      <c r="W541" s="238">
        <f t="shared" si="87"/>
        <v>0</v>
      </c>
      <c r="X541" s="238">
        <f>SUMIFS($W$5:$W541,$V$5:$V541,"Plusieurs occurences",$H$5:$H541,H541)</f>
        <v>0</v>
      </c>
      <c r="Y541" t="str">
        <f t="shared" si="88"/>
        <v/>
      </c>
      <c r="Z541" t="str">
        <f t="shared" si="89"/>
        <v/>
      </c>
      <c r="AA541" t="str">
        <f t="shared" si="90"/>
        <v/>
      </c>
      <c r="AC541" t="str">
        <f t="shared" si="91"/>
        <v/>
      </c>
    </row>
    <row r="542" spans="16:29" x14ac:dyDescent="0.25">
      <c r="P542" s="1" t="str">
        <f>IF($C542&lt;&gt;"",IF(COUNTIF($C:C,$C542)&gt;1,"Plusieurs commentaires",""),"")</f>
        <v/>
      </c>
      <c r="Q542" s="1">
        <f t="shared" si="82"/>
        <v>0</v>
      </c>
      <c r="R542" s="1">
        <f>SUMIFS($Q$5:$Q542,$P$5:$P542,"Plusieurs commentaires",$C$5:$C542,C542)</f>
        <v>0</v>
      </c>
      <c r="S542" t="str">
        <f t="shared" si="83"/>
        <v/>
      </c>
      <c r="T542" t="str">
        <f t="shared" si="84"/>
        <v/>
      </c>
      <c r="U542" t="str">
        <f t="shared" si="85"/>
        <v/>
      </c>
      <c r="V542" s="238" t="str">
        <f t="shared" si="86"/>
        <v/>
      </c>
      <c r="W542" s="238">
        <f t="shared" si="87"/>
        <v>0</v>
      </c>
      <c r="X542" s="238">
        <f>SUMIFS($W$5:$W542,$V$5:$V542,"Plusieurs occurences",$H$5:$H542,H542)</f>
        <v>0</v>
      </c>
      <c r="Y542" t="str">
        <f t="shared" si="88"/>
        <v/>
      </c>
      <c r="Z542" t="str">
        <f t="shared" si="89"/>
        <v/>
      </c>
      <c r="AA542" t="str">
        <f t="shared" si="90"/>
        <v/>
      </c>
      <c r="AC542" t="str">
        <f t="shared" si="91"/>
        <v/>
      </c>
    </row>
    <row r="543" spans="16:29" x14ac:dyDescent="0.25">
      <c r="P543" s="1" t="str">
        <f>IF($C543&lt;&gt;"",IF(COUNTIF($C:C,$C543)&gt;1,"Plusieurs commentaires",""),"")</f>
        <v/>
      </c>
      <c r="Q543" s="1">
        <f t="shared" si="82"/>
        <v>0</v>
      </c>
      <c r="R543" s="1">
        <f>SUMIFS($Q$5:$Q543,$P$5:$P543,"Plusieurs commentaires",$C$5:$C543,C543)</f>
        <v>0</v>
      </c>
      <c r="S543" t="str">
        <f t="shared" si="83"/>
        <v/>
      </c>
      <c r="T543" t="str">
        <f t="shared" si="84"/>
        <v/>
      </c>
      <c r="U543" t="str">
        <f t="shared" si="85"/>
        <v/>
      </c>
      <c r="V543" s="238" t="str">
        <f t="shared" si="86"/>
        <v/>
      </c>
      <c r="W543" s="238">
        <f t="shared" si="87"/>
        <v>0</v>
      </c>
      <c r="X543" s="238">
        <f>SUMIFS($W$5:$W543,$V$5:$V543,"Plusieurs occurences",$H$5:$H543,H543)</f>
        <v>0</v>
      </c>
      <c r="Y543" t="str">
        <f t="shared" si="88"/>
        <v/>
      </c>
      <c r="Z543" t="str">
        <f t="shared" si="89"/>
        <v/>
      </c>
      <c r="AA543" t="str">
        <f t="shared" si="90"/>
        <v/>
      </c>
      <c r="AC543" t="str">
        <f t="shared" si="91"/>
        <v/>
      </c>
    </row>
    <row r="544" spans="16:29" x14ac:dyDescent="0.25">
      <c r="P544" s="1" t="str">
        <f>IF($C544&lt;&gt;"",IF(COUNTIF($C:C,$C544)&gt;1,"Plusieurs commentaires",""),"")</f>
        <v/>
      </c>
      <c r="Q544" s="1">
        <f t="shared" si="82"/>
        <v>0</v>
      </c>
      <c r="R544" s="1">
        <f>SUMIFS($Q$5:$Q544,$P$5:$P544,"Plusieurs commentaires",$C$5:$C544,C544)</f>
        <v>0</v>
      </c>
      <c r="S544" t="str">
        <f t="shared" si="83"/>
        <v/>
      </c>
      <c r="T544" t="str">
        <f t="shared" si="84"/>
        <v/>
      </c>
      <c r="U544" t="str">
        <f t="shared" si="85"/>
        <v/>
      </c>
      <c r="V544" s="238" t="str">
        <f t="shared" si="86"/>
        <v/>
      </c>
      <c r="W544" s="238">
        <f t="shared" si="87"/>
        <v>0</v>
      </c>
      <c r="X544" s="238">
        <f>SUMIFS($W$5:$W544,$V$5:$V544,"Plusieurs occurences",$H$5:$H544,H544)</f>
        <v>0</v>
      </c>
      <c r="Y544" t="str">
        <f t="shared" si="88"/>
        <v/>
      </c>
      <c r="Z544" t="str">
        <f t="shared" si="89"/>
        <v/>
      </c>
      <c r="AA544" t="str">
        <f t="shared" si="90"/>
        <v/>
      </c>
      <c r="AC544" t="str">
        <f t="shared" si="91"/>
        <v/>
      </c>
    </row>
    <row r="545" spans="16:29" x14ac:dyDescent="0.25">
      <c r="P545" s="1" t="str">
        <f>IF($C545&lt;&gt;"",IF(COUNTIF($C:C,$C545)&gt;1,"Plusieurs commentaires",""),"")</f>
        <v/>
      </c>
      <c r="Q545" s="1">
        <f t="shared" si="82"/>
        <v>0</v>
      </c>
      <c r="R545" s="1">
        <f>SUMIFS($Q$5:$Q545,$P$5:$P545,"Plusieurs commentaires",$C$5:$C545,C545)</f>
        <v>0</v>
      </c>
      <c r="S545" t="str">
        <f t="shared" si="83"/>
        <v/>
      </c>
      <c r="T545" t="str">
        <f t="shared" si="84"/>
        <v/>
      </c>
      <c r="U545" t="str">
        <f t="shared" si="85"/>
        <v/>
      </c>
      <c r="V545" s="238" t="str">
        <f t="shared" si="86"/>
        <v/>
      </c>
      <c r="W545" s="238">
        <f t="shared" si="87"/>
        <v>0</v>
      </c>
      <c r="X545" s="238">
        <f>SUMIFS($W$5:$W545,$V$5:$V545,"Plusieurs occurences",$H$5:$H545,H545)</f>
        <v>0</v>
      </c>
      <c r="Y545" t="str">
        <f t="shared" si="88"/>
        <v/>
      </c>
      <c r="Z545" t="str">
        <f t="shared" si="89"/>
        <v/>
      </c>
      <c r="AA545" t="str">
        <f t="shared" si="90"/>
        <v/>
      </c>
      <c r="AC545" t="str">
        <f t="shared" si="91"/>
        <v/>
      </c>
    </row>
    <row r="546" spans="16:29" x14ac:dyDescent="0.25">
      <c r="P546" s="1" t="str">
        <f>IF($C546&lt;&gt;"",IF(COUNTIF($C:C,$C546)&gt;1,"Plusieurs commentaires",""),"")</f>
        <v/>
      </c>
      <c r="Q546" s="1">
        <f t="shared" si="82"/>
        <v>0</v>
      </c>
      <c r="R546" s="1">
        <f>SUMIFS($Q$5:$Q546,$P$5:$P546,"Plusieurs commentaires",$C$5:$C546,C546)</f>
        <v>0</v>
      </c>
      <c r="S546" t="str">
        <f t="shared" si="83"/>
        <v/>
      </c>
      <c r="T546" t="str">
        <f t="shared" si="84"/>
        <v/>
      </c>
      <c r="U546" t="str">
        <f t="shared" si="85"/>
        <v/>
      </c>
      <c r="V546" s="238" t="str">
        <f t="shared" si="86"/>
        <v/>
      </c>
      <c r="W546" s="238">
        <f t="shared" si="87"/>
        <v>0</v>
      </c>
      <c r="X546" s="238">
        <f>SUMIFS($W$5:$W546,$V$5:$V546,"Plusieurs occurences",$H$5:$H546,H546)</f>
        <v>0</v>
      </c>
      <c r="Y546" t="str">
        <f t="shared" si="88"/>
        <v/>
      </c>
      <c r="Z546" t="str">
        <f t="shared" si="89"/>
        <v/>
      </c>
      <c r="AA546" t="str">
        <f t="shared" si="90"/>
        <v/>
      </c>
      <c r="AC546" t="str">
        <f t="shared" si="91"/>
        <v/>
      </c>
    </row>
    <row r="547" spans="16:29" x14ac:dyDescent="0.25">
      <c r="P547" s="1" t="str">
        <f>IF($C547&lt;&gt;"",IF(COUNTIF($C:C,$C547)&gt;1,"Plusieurs commentaires",""),"")</f>
        <v/>
      </c>
      <c r="Q547" s="1">
        <f t="shared" si="82"/>
        <v>0</v>
      </c>
      <c r="R547" s="1">
        <f>SUMIFS($Q$5:$Q547,$P$5:$P547,"Plusieurs commentaires",$C$5:$C547,C547)</f>
        <v>0</v>
      </c>
      <c r="S547" t="str">
        <f t="shared" si="83"/>
        <v/>
      </c>
      <c r="T547" t="str">
        <f t="shared" si="84"/>
        <v/>
      </c>
      <c r="U547" t="str">
        <f t="shared" si="85"/>
        <v/>
      </c>
      <c r="V547" s="238" t="str">
        <f t="shared" si="86"/>
        <v/>
      </c>
      <c r="W547" s="238">
        <f t="shared" si="87"/>
        <v>0</v>
      </c>
      <c r="X547" s="238">
        <f>SUMIFS($W$5:$W547,$V$5:$V547,"Plusieurs occurences",$H$5:$H547,H547)</f>
        <v>0</v>
      </c>
      <c r="Y547" t="str">
        <f t="shared" si="88"/>
        <v/>
      </c>
      <c r="Z547" t="str">
        <f t="shared" si="89"/>
        <v/>
      </c>
      <c r="AA547" t="str">
        <f t="shared" si="90"/>
        <v/>
      </c>
      <c r="AC547" t="str">
        <f t="shared" si="91"/>
        <v/>
      </c>
    </row>
    <row r="548" spans="16:29" x14ac:dyDescent="0.25">
      <c r="P548" s="1" t="str">
        <f>IF($C548&lt;&gt;"",IF(COUNTIF($C:C,$C548)&gt;1,"Plusieurs commentaires",""),"")</f>
        <v/>
      </c>
      <c r="Q548" s="1">
        <f t="shared" si="82"/>
        <v>0</v>
      </c>
      <c r="R548" s="1">
        <f>SUMIFS($Q$5:$Q548,$P$5:$P548,"Plusieurs commentaires",$C$5:$C548,C548)</f>
        <v>0</v>
      </c>
      <c r="S548" t="str">
        <f t="shared" si="83"/>
        <v/>
      </c>
      <c r="T548" t="str">
        <f t="shared" si="84"/>
        <v/>
      </c>
      <c r="U548" t="str">
        <f t="shared" si="85"/>
        <v/>
      </c>
      <c r="V548" s="238" t="str">
        <f t="shared" si="86"/>
        <v/>
      </c>
      <c r="W548" s="238">
        <f t="shared" si="87"/>
        <v>0</v>
      </c>
      <c r="X548" s="238">
        <f>SUMIFS($W$5:$W548,$V$5:$V548,"Plusieurs occurences",$H$5:$H548,H548)</f>
        <v>0</v>
      </c>
      <c r="Y548" t="str">
        <f t="shared" si="88"/>
        <v/>
      </c>
      <c r="Z548" t="str">
        <f t="shared" si="89"/>
        <v/>
      </c>
      <c r="AA548" t="str">
        <f t="shared" si="90"/>
        <v/>
      </c>
      <c r="AC548" t="str">
        <f t="shared" si="91"/>
        <v/>
      </c>
    </row>
    <row r="549" spans="16:29" x14ac:dyDescent="0.25">
      <c r="P549" s="1" t="str">
        <f>IF($C549&lt;&gt;"",IF(COUNTIF($C:C,$C549)&gt;1,"Plusieurs commentaires",""),"")</f>
        <v/>
      </c>
      <c r="Q549" s="1">
        <f t="shared" si="82"/>
        <v>0</v>
      </c>
      <c r="R549" s="1">
        <f>SUMIFS($Q$5:$Q549,$P$5:$P549,"Plusieurs commentaires",$C$5:$C549,C549)</f>
        <v>0</v>
      </c>
      <c r="S549" t="str">
        <f t="shared" si="83"/>
        <v/>
      </c>
      <c r="T549" t="str">
        <f t="shared" si="84"/>
        <v/>
      </c>
      <c r="U549" t="str">
        <f t="shared" si="85"/>
        <v/>
      </c>
      <c r="V549" s="238" t="str">
        <f t="shared" si="86"/>
        <v/>
      </c>
      <c r="W549" s="238">
        <f t="shared" si="87"/>
        <v>0</v>
      </c>
      <c r="X549" s="238">
        <f>SUMIFS($W$5:$W549,$V$5:$V549,"Plusieurs occurences",$H$5:$H549,H549)</f>
        <v>0</v>
      </c>
      <c r="Y549" t="str">
        <f t="shared" si="88"/>
        <v/>
      </c>
      <c r="Z549" t="str">
        <f t="shared" si="89"/>
        <v/>
      </c>
      <c r="AA549" t="str">
        <f t="shared" si="90"/>
        <v/>
      </c>
      <c r="AC549" t="str">
        <f t="shared" si="91"/>
        <v/>
      </c>
    </row>
    <row r="550" spans="16:29" x14ac:dyDescent="0.25">
      <c r="P550" s="1" t="str">
        <f>IF($C550&lt;&gt;"",IF(COUNTIF($C:C,$C550)&gt;1,"Plusieurs commentaires",""),"")</f>
        <v/>
      </c>
      <c r="Q550" s="1">
        <f t="shared" si="82"/>
        <v>0</v>
      </c>
      <c r="R550" s="1">
        <f>SUMIFS($Q$5:$Q550,$P$5:$P550,"Plusieurs commentaires",$C$5:$C550,C550)</f>
        <v>0</v>
      </c>
      <c r="S550" t="str">
        <f t="shared" si="83"/>
        <v/>
      </c>
      <c r="T550" t="str">
        <f t="shared" si="84"/>
        <v/>
      </c>
      <c r="U550" t="str">
        <f t="shared" si="85"/>
        <v/>
      </c>
      <c r="V550" s="238" t="str">
        <f t="shared" si="86"/>
        <v/>
      </c>
      <c r="W550" s="238">
        <f t="shared" si="87"/>
        <v>0</v>
      </c>
      <c r="X550" s="238">
        <f>SUMIFS($W$5:$W550,$V$5:$V550,"Plusieurs occurences",$H$5:$H550,H550)</f>
        <v>0</v>
      </c>
      <c r="Y550" t="str">
        <f t="shared" si="88"/>
        <v/>
      </c>
      <c r="Z550" t="str">
        <f t="shared" si="89"/>
        <v/>
      </c>
      <c r="AA550" t="str">
        <f t="shared" si="90"/>
        <v/>
      </c>
      <c r="AC550" t="str">
        <f t="shared" si="91"/>
        <v/>
      </c>
    </row>
    <row r="551" spans="16:29" x14ac:dyDescent="0.25">
      <c r="P551" s="1" t="str">
        <f>IF($C551&lt;&gt;"",IF(COUNTIF($C:C,$C551)&gt;1,"Plusieurs commentaires",""),"")</f>
        <v/>
      </c>
      <c r="Q551" s="1">
        <f t="shared" si="82"/>
        <v>0</v>
      </c>
      <c r="R551" s="1">
        <f>SUMIFS($Q$5:$Q551,$P$5:$P551,"Plusieurs commentaires",$C$5:$C551,C551)</f>
        <v>0</v>
      </c>
      <c r="S551" t="str">
        <f t="shared" si="83"/>
        <v/>
      </c>
      <c r="T551" t="str">
        <f t="shared" si="84"/>
        <v/>
      </c>
      <c r="U551" t="str">
        <f t="shared" si="85"/>
        <v/>
      </c>
      <c r="V551" s="238" t="str">
        <f t="shared" si="86"/>
        <v/>
      </c>
      <c r="W551" s="238">
        <f t="shared" si="87"/>
        <v>0</v>
      </c>
      <c r="X551" s="238">
        <f>SUMIFS($W$5:$W551,$V$5:$V551,"Plusieurs occurences",$H$5:$H551,H551)</f>
        <v>0</v>
      </c>
      <c r="Y551" t="str">
        <f t="shared" si="88"/>
        <v/>
      </c>
      <c r="Z551" t="str">
        <f t="shared" si="89"/>
        <v/>
      </c>
      <c r="AA551" t="str">
        <f t="shared" si="90"/>
        <v/>
      </c>
      <c r="AC551" t="str">
        <f t="shared" si="91"/>
        <v/>
      </c>
    </row>
    <row r="552" spans="16:29" x14ac:dyDescent="0.25">
      <c r="P552" s="1" t="str">
        <f>IF($C552&lt;&gt;"",IF(COUNTIF($C:C,$C552)&gt;1,"Plusieurs commentaires",""),"")</f>
        <v/>
      </c>
      <c r="Q552" s="1">
        <f t="shared" si="82"/>
        <v>0</v>
      </c>
      <c r="R552" s="1">
        <f>SUMIFS($Q$5:$Q552,$P$5:$P552,"Plusieurs commentaires",$C$5:$C552,C552)</f>
        <v>0</v>
      </c>
      <c r="S552" t="str">
        <f t="shared" si="83"/>
        <v/>
      </c>
      <c r="T552" t="str">
        <f t="shared" si="84"/>
        <v/>
      </c>
      <c r="U552" t="str">
        <f t="shared" si="85"/>
        <v/>
      </c>
      <c r="V552" s="238" t="str">
        <f t="shared" si="86"/>
        <v/>
      </c>
      <c r="W552" s="238">
        <f t="shared" si="87"/>
        <v>0</v>
      </c>
      <c r="X552" s="238">
        <f>SUMIFS($W$5:$W552,$V$5:$V552,"Plusieurs occurences",$H$5:$H552,H552)</f>
        <v>0</v>
      </c>
      <c r="Y552" t="str">
        <f t="shared" si="88"/>
        <v/>
      </c>
      <c r="Z552" t="str">
        <f t="shared" si="89"/>
        <v/>
      </c>
      <c r="AA552" t="str">
        <f t="shared" si="90"/>
        <v/>
      </c>
      <c r="AC552" t="str">
        <f t="shared" si="91"/>
        <v/>
      </c>
    </row>
    <row r="553" spans="16:29" x14ac:dyDescent="0.25">
      <c r="P553" s="1" t="str">
        <f>IF($C553&lt;&gt;"",IF(COUNTIF($C:C,$C553)&gt;1,"Plusieurs commentaires",""),"")</f>
        <v/>
      </c>
      <c r="Q553" s="1">
        <f t="shared" si="82"/>
        <v>0</v>
      </c>
      <c r="R553" s="1">
        <f>SUMIFS($Q$5:$Q553,$P$5:$P553,"Plusieurs commentaires",$C$5:$C553,C553)</f>
        <v>0</v>
      </c>
      <c r="S553" t="str">
        <f t="shared" si="83"/>
        <v/>
      </c>
      <c r="T553" t="str">
        <f t="shared" si="84"/>
        <v/>
      </c>
      <c r="U553" t="str">
        <f t="shared" si="85"/>
        <v/>
      </c>
      <c r="V553" s="238" t="str">
        <f t="shared" si="86"/>
        <v/>
      </c>
      <c r="W553" s="238">
        <f t="shared" si="87"/>
        <v>0</v>
      </c>
      <c r="X553" s="238">
        <f>SUMIFS($W$5:$W553,$V$5:$V553,"Plusieurs occurences",$H$5:$H553,H553)</f>
        <v>0</v>
      </c>
      <c r="Y553" t="str">
        <f t="shared" si="88"/>
        <v/>
      </c>
      <c r="Z553" t="str">
        <f t="shared" si="89"/>
        <v/>
      </c>
      <c r="AA553" t="str">
        <f t="shared" si="90"/>
        <v/>
      </c>
      <c r="AC553" t="str">
        <f t="shared" si="91"/>
        <v/>
      </c>
    </row>
    <row r="554" spans="16:29" x14ac:dyDescent="0.25">
      <c r="P554" s="1" t="str">
        <f>IF($C554&lt;&gt;"",IF(COUNTIF($C:C,$C554)&gt;1,"Plusieurs commentaires",""),"")</f>
        <v/>
      </c>
      <c r="Q554" s="1">
        <f t="shared" si="82"/>
        <v>0</v>
      </c>
      <c r="R554" s="1">
        <f>SUMIFS($Q$5:$Q554,$P$5:$P554,"Plusieurs commentaires",$C$5:$C554,C554)</f>
        <v>0</v>
      </c>
      <c r="S554" t="str">
        <f t="shared" si="83"/>
        <v/>
      </c>
      <c r="T554" t="str">
        <f t="shared" si="84"/>
        <v/>
      </c>
      <c r="U554" t="str">
        <f t="shared" si="85"/>
        <v/>
      </c>
      <c r="V554" s="238" t="str">
        <f t="shared" si="86"/>
        <v/>
      </c>
      <c r="W554" s="238">
        <f t="shared" si="87"/>
        <v>0</v>
      </c>
      <c r="X554" s="238">
        <f>SUMIFS($W$5:$W554,$V$5:$V554,"Plusieurs occurences",$H$5:$H554,H554)</f>
        <v>0</v>
      </c>
      <c r="Y554" t="str">
        <f t="shared" si="88"/>
        <v/>
      </c>
      <c r="Z554" t="str">
        <f t="shared" si="89"/>
        <v/>
      </c>
      <c r="AA554" t="str">
        <f t="shared" si="90"/>
        <v/>
      </c>
      <c r="AC554" t="str">
        <f t="shared" si="91"/>
        <v/>
      </c>
    </row>
    <row r="555" spans="16:29" x14ac:dyDescent="0.25">
      <c r="P555" s="1" t="str">
        <f>IF($C555&lt;&gt;"",IF(COUNTIF($C:C,$C555)&gt;1,"Plusieurs commentaires",""),"")</f>
        <v/>
      </c>
      <c r="Q555" s="1">
        <f t="shared" si="82"/>
        <v>0</v>
      </c>
      <c r="R555" s="1">
        <f>SUMIFS($Q$5:$Q555,$P$5:$P555,"Plusieurs commentaires",$C$5:$C555,C555)</f>
        <v>0</v>
      </c>
      <c r="S555" t="str">
        <f t="shared" si="83"/>
        <v/>
      </c>
      <c r="T555" t="str">
        <f t="shared" si="84"/>
        <v/>
      </c>
      <c r="U555" t="str">
        <f t="shared" si="85"/>
        <v/>
      </c>
      <c r="V555" s="238" t="str">
        <f t="shared" si="86"/>
        <v/>
      </c>
      <c r="W555" s="238">
        <f t="shared" si="87"/>
        <v>0</v>
      </c>
      <c r="X555" s="238">
        <f>SUMIFS($W$5:$W555,$V$5:$V555,"Plusieurs occurences",$H$5:$H555,H555)</f>
        <v>0</v>
      </c>
      <c r="Y555" t="str">
        <f t="shared" si="88"/>
        <v/>
      </c>
      <c r="Z555" t="str">
        <f t="shared" si="89"/>
        <v/>
      </c>
      <c r="AA555" t="str">
        <f t="shared" si="90"/>
        <v/>
      </c>
      <c r="AC555" t="str">
        <f t="shared" si="91"/>
        <v/>
      </c>
    </row>
    <row r="556" spans="16:29" x14ac:dyDescent="0.25">
      <c r="P556" s="1" t="str">
        <f>IF($C556&lt;&gt;"",IF(COUNTIF($C:C,$C556)&gt;1,"Plusieurs commentaires",""),"")</f>
        <v/>
      </c>
      <c r="Q556" s="1">
        <f t="shared" si="82"/>
        <v>0</v>
      </c>
      <c r="R556" s="1">
        <f>SUMIFS($Q$5:$Q556,$P$5:$P556,"Plusieurs commentaires",$C$5:$C556,C556)</f>
        <v>0</v>
      </c>
      <c r="S556" t="str">
        <f t="shared" si="83"/>
        <v/>
      </c>
      <c r="T556" t="str">
        <f t="shared" si="84"/>
        <v/>
      </c>
      <c r="U556" t="str">
        <f t="shared" si="85"/>
        <v/>
      </c>
      <c r="V556" s="238" t="str">
        <f t="shared" si="86"/>
        <v/>
      </c>
      <c r="W556" s="238">
        <f t="shared" si="87"/>
        <v>0</v>
      </c>
      <c r="X556" s="238">
        <f>SUMIFS($W$5:$W556,$V$5:$V556,"Plusieurs occurences",$H$5:$H556,H556)</f>
        <v>0</v>
      </c>
      <c r="Y556" t="str">
        <f t="shared" si="88"/>
        <v/>
      </c>
      <c r="Z556" t="str">
        <f t="shared" si="89"/>
        <v/>
      </c>
      <c r="AA556" t="str">
        <f t="shared" si="90"/>
        <v/>
      </c>
      <c r="AC556" t="str">
        <f t="shared" si="91"/>
        <v/>
      </c>
    </row>
    <row r="557" spans="16:29" x14ac:dyDescent="0.25">
      <c r="P557" s="1" t="str">
        <f>IF($C557&lt;&gt;"",IF(COUNTIF($C:C,$C557)&gt;1,"Plusieurs commentaires",""),"")</f>
        <v/>
      </c>
      <c r="Q557" s="1">
        <f t="shared" si="82"/>
        <v>0</v>
      </c>
      <c r="R557" s="1">
        <f>SUMIFS($Q$5:$Q557,$P$5:$P557,"Plusieurs commentaires",$C$5:$C557,C557)</f>
        <v>0</v>
      </c>
      <c r="S557" t="str">
        <f t="shared" si="83"/>
        <v/>
      </c>
      <c r="T557" t="str">
        <f t="shared" si="84"/>
        <v/>
      </c>
      <c r="U557" t="str">
        <f t="shared" si="85"/>
        <v/>
      </c>
      <c r="V557" s="238" t="str">
        <f t="shared" si="86"/>
        <v/>
      </c>
      <c r="W557" s="238">
        <f t="shared" si="87"/>
        <v>0</v>
      </c>
      <c r="X557" s="238">
        <f>SUMIFS($W$5:$W557,$V$5:$V557,"Plusieurs occurences",$H$5:$H557,H557)</f>
        <v>0</v>
      </c>
      <c r="Y557" t="str">
        <f t="shared" si="88"/>
        <v/>
      </c>
      <c r="Z557" t="str">
        <f t="shared" si="89"/>
        <v/>
      </c>
      <c r="AA557" t="str">
        <f t="shared" si="90"/>
        <v/>
      </c>
      <c r="AC557" t="str">
        <f t="shared" si="91"/>
        <v/>
      </c>
    </row>
    <row r="558" spans="16:29" x14ac:dyDescent="0.25">
      <c r="P558" s="1" t="str">
        <f>IF($C558&lt;&gt;"",IF(COUNTIF($C:C,$C558)&gt;1,"Plusieurs commentaires",""),"")</f>
        <v/>
      </c>
      <c r="Q558" s="1">
        <f t="shared" si="82"/>
        <v>0</v>
      </c>
      <c r="R558" s="1">
        <f>SUMIFS($Q$5:$Q558,$P$5:$P558,"Plusieurs commentaires",$C$5:$C558,C558)</f>
        <v>0</v>
      </c>
      <c r="S558" t="str">
        <f t="shared" si="83"/>
        <v/>
      </c>
      <c r="T558" t="str">
        <f t="shared" si="84"/>
        <v/>
      </c>
      <c r="U558" t="str">
        <f t="shared" si="85"/>
        <v/>
      </c>
      <c r="V558" s="238" t="str">
        <f t="shared" si="86"/>
        <v/>
      </c>
      <c r="W558" s="238">
        <f t="shared" si="87"/>
        <v>0</v>
      </c>
      <c r="X558" s="238">
        <f>SUMIFS($W$5:$W558,$V$5:$V558,"Plusieurs occurences",$H$5:$H558,H558)</f>
        <v>0</v>
      </c>
      <c r="Y558" t="str">
        <f t="shared" si="88"/>
        <v/>
      </c>
      <c r="Z558" t="str">
        <f t="shared" si="89"/>
        <v/>
      </c>
      <c r="AA558" t="str">
        <f t="shared" si="90"/>
        <v/>
      </c>
      <c r="AC558" t="str">
        <f t="shared" si="91"/>
        <v/>
      </c>
    </row>
    <row r="559" spans="16:29" x14ac:dyDescent="0.25">
      <c r="P559" s="1" t="str">
        <f>IF($C559&lt;&gt;"",IF(COUNTIF($C:C,$C559)&gt;1,"Plusieurs commentaires",""),"")</f>
        <v/>
      </c>
      <c r="Q559" s="1">
        <f t="shared" si="82"/>
        <v>0</v>
      </c>
      <c r="R559" s="1">
        <f>SUMIFS($Q$5:$Q559,$P$5:$P559,"Plusieurs commentaires",$C$5:$C559,C559)</f>
        <v>0</v>
      </c>
      <c r="S559" t="str">
        <f t="shared" si="83"/>
        <v/>
      </c>
      <c r="T559" t="str">
        <f t="shared" si="84"/>
        <v/>
      </c>
      <c r="U559" t="str">
        <f t="shared" si="85"/>
        <v/>
      </c>
      <c r="V559" s="238" t="str">
        <f t="shared" si="86"/>
        <v/>
      </c>
      <c r="W559" s="238">
        <f t="shared" si="87"/>
        <v>0</v>
      </c>
      <c r="X559" s="238">
        <f>SUMIFS($W$5:$W559,$V$5:$V559,"Plusieurs occurences",$H$5:$H559,H559)</f>
        <v>0</v>
      </c>
      <c r="Y559" t="str">
        <f t="shared" si="88"/>
        <v/>
      </c>
      <c r="Z559" t="str">
        <f t="shared" si="89"/>
        <v/>
      </c>
      <c r="AA559" t="str">
        <f t="shared" si="90"/>
        <v/>
      </c>
      <c r="AC559" t="str">
        <f t="shared" si="91"/>
        <v/>
      </c>
    </row>
    <row r="560" spans="16:29" x14ac:dyDescent="0.25">
      <c r="P560" s="1" t="str">
        <f>IF($C560&lt;&gt;"",IF(COUNTIF($C:C,$C560)&gt;1,"Plusieurs commentaires",""),"")</f>
        <v/>
      </c>
      <c r="Q560" s="1">
        <f t="shared" si="82"/>
        <v>0</v>
      </c>
      <c r="R560" s="1">
        <f>SUMIFS($Q$5:$Q560,$P$5:$P560,"Plusieurs commentaires",$C$5:$C560,C560)</f>
        <v>0</v>
      </c>
      <c r="S560" t="str">
        <f t="shared" si="83"/>
        <v/>
      </c>
      <c r="T560" t="str">
        <f t="shared" si="84"/>
        <v/>
      </c>
      <c r="U560" t="str">
        <f t="shared" si="85"/>
        <v/>
      </c>
      <c r="V560" s="238" t="str">
        <f t="shared" si="86"/>
        <v/>
      </c>
      <c r="W560" s="238">
        <f t="shared" si="87"/>
        <v>0</v>
      </c>
      <c r="X560" s="238">
        <f>SUMIFS($W$5:$W560,$V$5:$V560,"Plusieurs occurences",$H$5:$H560,H560)</f>
        <v>0</v>
      </c>
      <c r="Y560" t="str">
        <f t="shared" si="88"/>
        <v/>
      </c>
      <c r="Z560" t="str">
        <f t="shared" si="89"/>
        <v/>
      </c>
      <c r="AA560" t="str">
        <f t="shared" si="90"/>
        <v/>
      </c>
      <c r="AC560" t="str">
        <f t="shared" si="91"/>
        <v/>
      </c>
    </row>
    <row r="561" spans="16:29" x14ac:dyDescent="0.25">
      <c r="P561" s="1" t="str">
        <f>IF($C561&lt;&gt;"",IF(COUNTIF($C:C,$C561)&gt;1,"Plusieurs commentaires",""),"")</f>
        <v/>
      </c>
      <c r="Q561" s="1">
        <f t="shared" si="82"/>
        <v>0</v>
      </c>
      <c r="R561" s="1">
        <f>SUMIFS($Q$5:$Q561,$P$5:$P561,"Plusieurs commentaires",$C$5:$C561,C561)</f>
        <v>0</v>
      </c>
      <c r="S561" t="str">
        <f t="shared" si="83"/>
        <v/>
      </c>
      <c r="T561" t="str">
        <f t="shared" si="84"/>
        <v/>
      </c>
      <c r="U561" t="str">
        <f t="shared" si="85"/>
        <v/>
      </c>
      <c r="V561" s="238" t="str">
        <f t="shared" si="86"/>
        <v/>
      </c>
      <c r="W561" s="238">
        <f t="shared" si="87"/>
        <v>0</v>
      </c>
      <c r="X561" s="238">
        <f>SUMIFS($W$5:$W561,$V$5:$V561,"Plusieurs occurences",$H$5:$H561,H561)</f>
        <v>0</v>
      </c>
      <c r="Y561" t="str">
        <f t="shared" si="88"/>
        <v/>
      </c>
      <c r="Z561" t="str">
        <f t="shared" si="89"/>
        <v/>
      </c>
      <c r="AA561" t="str">
        <f t="shared" si="90"/>
        <v/>
      </c>
      <c r="AC561" t="str">
        <f t="shared" si="91"/>
        <v/>
      </c>
    </row>
    <row r="562" spans="16:29" x14ac:dyDescent="0.25">
      <c r="P562" s="1" t="str">
        <f>IF($C562&lt;&gt;"",IF(COUNTIF($C:C,$C562)&gt;1,"Plusieurs commentaires",""),"")</f>
        <v/>
      </c>
      <c r="Q562" s="1">
        <f t="shared" si="82"/>
        <v>0</v>
      </c>
      <c r="R562" s="1">
        <f>SUMIFS($Q$5:$Q562,$P$5:$P562,"Plusieurs commentaires",$C$5:$C562,C562)</f>
        <v>0</v>
      </c>
      <c r="S562" t="str">
        <f t="shared" si="83"/>
        <v/>
      </c>
      <c r="T562" t="str">
        <f t="shared" si="84"/>
        <v/>
      </c>
      <c r="U562" t="str">
        <f t="shared" si="85"/>
        <v/>
      </c>
      <c r="V562" s="238" t="str">
        <f t="shared" si="86"/>
        <v/>
      </c>
      <c r="W562" s="238">
        <f t="shared" si="87"/>
        <v>0</v>
      </c>
      <c r="X562" s="238">
        <f>SUMIFS($W$5:$W562,$V$5:$V562,"Plusieurs occurences",$H$5:$H562,H562)</f>
        <v>0</v>
      </c>
      <c r="Y562" t="str">
        <f t="shared" si="88"/>
        <v/>
      </c>
      <c r="Z562" t="str">
        <f t="shared" si="89"/>
        <v/>
      </c>
      <c r="AA562" t="str">
        <f t="shared" si="90"/>
        <v/>
      </c>
      <c r="AC562" t="str">
        <f t="shared" si="91"/>
        <v/>
      </c>
    </row>
    <row r="563" spans="16:29" x14ac:dyDescent="0.25">
      <c r="P563" s="1" t="str">
        <f>IF($C563&lt;&gt;"",IF(COUNTIF($C:C,$C563)&gt;1,"Plusieurs commentaires",""),"")</f>
        <v/>
      </c>
      <c r="Q563" s="1">
        <f t="shared" si="82"/>
        <v>0</v>
      </c>
      <c r="R563" s="1">
        <f>SUMIFS($Q$5:$Q563,$P$5:$P563,"Plusieurs commentaires",$C$5:$C563,C563)</f>
        <v>0</v>
      </c>
      <c r="S563" t="str">
        <f t="shared" si="83"/>
        <v/>
      </c>
      <c r="T563" t="str">
        <f t="shared" si="84"/>
        <v/>
      </c>
      <c r="U563" t="str">
        <f t="shared" si="85"/>
        <v/>
      </c>
      <c r="V563" s="238" t="str">
        <f t="shared" si="86"/>
        <v/>
      </c>
      <c r="W563" s="238">
        <f t="shared" si="87"/>
        <v>0</v>
      </c>
      <c r="X563" s="238">
        <f>SUMIFS($W$5:$W563,$V$5:$V563,"Plusieurs occurences",$H$5:$H563,H563)</f>
        <v>0</v>
      </c>
      <c r="Y563" t="str">
        <f t="shared" si="88"/>
        <v/>
      </c>
      <c r="Z563" t="str">
        <f t="shared" si="89"/>
        <v/>
      </c>
      <c r="AA563" t="str">
        <f t="shared" si="90"/>
        <v/>
      </c>
      <c r="AC563" t="str">
        <f t="shared" si="91"/>
        <v/>
      </c>
    </row>
    <row r="564" spans="16:29" x14ac:dyDescent="0.25">
      <c r="P564" s="1" t="str">
        <f>IF($C564&lt;&gt;"",IF(COUNTIF($C:C,$C564)&gt;1,"Plusieurs commentaires",""),"")</f>
        <v/>
      </c>
      <c r="Q564" s="1">
        <f t="shared" si="82"/>
        <v>0</v>
      </c>
      <c r="R564" s="1">
        <f>SUMIFS($Q$5:$Q564,$P$5:$P564,"Plusieurs commentaires",$C$5:$C564,C564)</f>
        <v>0</v>
      </c>
      <c r="S564" t="str">
        <f t="shared" si="83"/>
        <v/>
      </c>
      <c r="T564" t="str">
        <f t="shared" si="84"/>
        <v/>
      </c>
      <c r="U564" t="str">
        <f t="shared" si="85"/>
        <v/>
      </c>
      <c r="V564" s="238" t="str">
        <f t="shared" si="86"/>
        <v/>
      </c>
      <c r="W564" s="238">
        <f t="shared" si="87"/>
        <v>0</v>
      </c>
      <c r="X564" s="238">
        <f>SUMIFS($W$5:$W564,$V$5:$V564,"Plusieurs occurences",$H$5:$H564,H564)</f>
        <v>0</v>
      </c>
      <c r="Y564" t="str">
        <f t="shared" si="88"/>
        <v/>
      </c>
      <c r="Z564" t="str">
        <f t="shared" si="89"/>
        <v/>
      </c>
      <c r="AA564" t="str">
        <f t="shared" si="90"/>
        <v/>
      </c>
      <c r="AC564" t="str">
        <f t="shared" si="91"/>
        <v/>
      </c>
    </row>
    <row r="565" spans="16:29" x14ac:dyDescent="0.25">
      <c r="P565" s="1" t="str">
        <f>IF($C565&lt;&gt;"",IF(COUNTIF($C:C,$C565)&gt;1,"Plusieurs commentaires",""),"")</f>
        <v/>
      </c>
      <c r="Q565" s="1">
        <f t="shared" si="82"/>
        <v>0</v>
      </c>
      <c r="R565" s="1">
        <f>SUMIFS($Q$5:$Q565,$P$5:$P565,"Plusieurs commentaires",$C$5:$C565,C565)</f>
        <v>0</v>
      </c>
      <c r="S565" t="str">
        <f t="shared" si="83"/>
        <v/>
      </c>
      <c r="T565" t="str">
        <f t="shared" si="84"/>
        <v/>
      </c>
      <c r="U565" t="str">
        <f t="shared" si="85"/>
        <v/>
      </c>
      <c r="V565" s="238" t="str">
        <f t="shared" si="86"/>
        <v/>
      </c>
      <c r="W565" s="238">
        <f t="shared" si="87"/>
        <v>0</v>
      </c>
      <c r="X565" s="238">
        <f>SUMIFS($W$5:$W565,$V$5:$V565,"Plusieurs occurences",$H$5:$H565,H565)</f>
        <v>0</v>
      </c>
      <c r="Y565" t="str">
        <f t="shared" si="88"/>
        <v/>
      </c>
      <c r="Z565" t="str">
        <f t="shared" si="89"/>
        <v/>
      </c>
      <c r="AA565" t="str">
        <f t="shared" si="90"/>
        <v/>
      </c>
      <c r="AC565" t="str">
        <f t="shared" si="91"/>
        <v/>
      </c>
    </row>
    <row r="566" spans="16:29" x14ac:dyDescent="0.25">
      <c r="P566" s="1" t="str">
        <f>IF($C566&lt;&gt;"",IF(COUNTIF($C:C,$C566)&gt;1,"Plusieurs commentaires",""),"")</f>
        <v/>
      </c>
      <c r="Q566" s="1">
        <f t="shared" si="82"/>
        <v>0</v>
      </c>
      <c r="R566" s="1">
        <f>SUMIFS($Q$5:$Q566,$P$5:$P566,"Plusieurs commentaires",$C$5:$C566,C566)</f>
        <v>0</v>
      </c>
      <c r="S566" t="str">
        <f t="shared" si="83"/>
        <v/>
      </c>
      <c r="T566" t="str">
        <f t="shared" si="84"/>
        <v/>
      </c>
      <c r="U566" t="str">
        <f t="shared" si="85"/>
        <v/>
      </c>
      <c r="V566" s="238" t="str">
        <f t="shared" si="86"/>
        <v/>
      </c>
      <c r="W566" s="238">
        <f t="shared" si="87"/>
        <v>0</v>
      </c>
      <c r="X566" s="238">
        <f>SUMIFS($W$5:$W566,$V$5:$V566,"Plusieurs occurences",$H$5:$H566,H566)</f>
        <v>0</v>
      </c>
      <c r="Y566" t="str">
        <f t="shared" si="88"/>
        <v/>
      </c>
      <c r="Z566" t="str">
        <f t="shared" si="89"/>
        <v/>
      </c>
      <c r="AA566" t="str">
        <f t="shared" si="90"/>
        <v/>
      </c>
      <c r="AC566" t="str">
        <f t="shared" si="91"/>
        <v/>
      </c>
    </row>
    <row r="567" spans="16:29" x14ac:dyDescent="0.25">
      <c r="P567" s="1" t="str">
        <f>IF($C567&lt;&gt;"",IF(COUNTIF($C:C,$C567)&gt;1,"Plusieurs commentaires",""),"")</f>
        <v/>
      </c>
      <c r="Q567" s="1">
        <f t="shared" si="82"/>
        <v>0</v>
      </c>
      <c r="R567" s="1">
        <f>SUMIFS($Q$5:$Q567,$P$5:$P567,"Plusieurs commentaires",$C$5:$C567,C567)</f>
        <v>0</v>
      </c>
      <c r="S567" t="str">
        <f t="shared" si="83"/>
        <v/>
      </c>
      <c r="T567" t="str">
        <f t="shared" si="84"/>
        <v/>
      </c>
      <c r="U567" t="str">
        <f t="shared" si="85"/>
        <v/>
      </c>
      <c r="V567" s="238" t="str">
        <f t="shared" si="86"/>
        <v/>
      </c>
      <c r="W567" s="238">
        <f t="shared" si="87"/>
        <v>0</v>
      </c>
      <c r="X567" s="238">
        <f>SUMIFS($W$5:$W567,$V$5:$V567,"Plusieurs occurences",$H$5:$H567,H567)</f>
        <v>0</v>
      </c>
      <c r="Y567" t="str">
        <f t="shared" si="88"/>
        <v/>
      </c>
      <c r="Z567" t="str">
        <f t="shared" si="89"/>
        <v/>
      </c>
      <c r="AA567" t="str">
        <f t="shared" si="90"/>
        <v/>
      </c>
      <c r="AC567" t="str">
        <f t="shared" si="91"/>
        <v/>
      </c>
    </row>
    <row r="568" spans="16:29" x14ac:dyDescent="0.25">
      <c r="P568" s="1" t="str">
        <f>IF($C568&lt;&gt;"",IF(COUNTIF($C:C,$C568)&gt;1,"Plusieurs commentaires",""),"")</f>
        <v/>
      </c>
      <c r="Q568" s="1">
        <f t="shared" si="82"/>
        <v>0</v>
      </c>
      <c r="R568" s="1">
        <f>SUMIFS($Q$5:$Q568,$P$5:$P568,"Plusieurs commentaires",$C$5:$C568,C568)</f>
        <v>0</v>
      </c>
      <c r="S568" t="str">
        <f t="shared" si="83"/>
        <v/>
      </c>
      <c r="T568" t="str">
        <f t="shared" si="84"/>
        <v/>
      </c>
      <c r="U568" t="str">
        <f t="shared" si="85"/>
        <v/>
      </c>
      <c r="V568" s="238" t="str">
        <f t="shared" si="86"/>
        <v/>
      </c>
      <c r="W568" s="238">
        <f t="shared" si="87"/>
        <v>0</v>
      </c>
      <c r="X568" s="238">
        <f>SUMIFS($W$5:$W568,$V$5:$V568,"Plusieurs occurences",$H$5:$H568,H568)</f>
        <v>0</v>
      </c>
      <c r="Y568" t="str">
        <f t="shared" si="88"/>
        <v/>
      </c>
      <c r="Z568" t="str">
        <f t="shared" si="89"/>
        <v/>
      </c>
      <c r="AA568" t="str">
        <f t="shared" si="90"/>
        <v/>
      </c>
      <c r="AC568" t="str">
        <f t="shared" si="91"/>
        <v/>
      </c>
    </row>
    <row r="569" spans="16:29" x14ac:dyDescent="0.25">
      <c r="P569" s="1" t="str">
        <f>IF($C569&lt;&gt;"",IF(COUNTIF($C:C,$C569)&gt;1,"Plusieurs commentaires",""),"")</f>
        <v/>
      </c>
      <c r="Q569" s="1">
        <f t="shared" si="82"/>
        <v>0</v>
      </c>
      <c r="R569" s="1">
        <f>SUMIFS($Q$5:$Q569,$P$5:$P569,"Plusieurs commentaires",$C$5:$C569,C569)</f>
        <v>0</v>
      </c>
      <c r="S569" t="str">
        <f t="shared" si="83"/>
        <v/>
      </c>
      <c r="T569" t="str">
        <f t="shared" si="84"/>
        <v/>
      </c>
      <c r="U569" t="str">
        <f t="shared" si="85"/>
        <v/>
      </c>
      <c r="V569" s="238" t="str">
        <f t="shared" si="86"/>
        <v/>
      </c>
      <c r="W569" s="238">
        <f t="shared" si="87"/>
        <v>0</v>
      </c>
      <c r="X569" s="238">
        <f>SUMIFS($W$5:$W569,$V$5:$V569,"Plusieurs occurences",$H$5:$H569,H569)</f>
        <v>0</v>
      </c>
      <c r="Y569" t="str">
        <f t="shared" si="88"/>
        <v/>
      </c>
      <c r="Z569" t="str">
        <f t="shared" si="89"/>
        <v/>
      </c>
      <c r="AA569" t="str">
        <f t="shared" si="90"/>
        <v/>
      </c>
      <c r="AC569" t="str">
        <f t="shared" si="91"/>
        <v/>
      </c>
    </row>
    <row r="570" spans="16:29" x14ac:dyDescent="0.25">
      <c r="P570" s="1" t="str">
        <f>IF($C570&lt;&gt;"",IF(COUNTIF($C:C,$C570)&gt;1,"Plusieurs commentaires",""),"")</f>
        <v/>
      </c>
      <c r="Q570" s="1">
        <f t="shared" si="82"/>
        <v>0</v>
      </c>
      <c r="R570" s="1">
        <f>SUMIFS($Q$5:$Q570,$P$5:$P570,"Plusieurs commentaires",$C$5:$C570,C570)</f>
        <v>0</v>
      </c>
      <c r="S570" t="str">
        <f t="shared" si="83"/>
        <v/>
      </c>
      <c r="T570" t="str">
        <f t="shared" si="84"/>
        <v/>
      </c>
      <c r="U570" t="str">
        <f t="shared" si="85"/>
        <v/>
      </c>
      <c r="V570" s="238" t="str">
        <f t="shared" si="86"/>
        <v/>
      </c>
      <c r="W570" s="238">
        <f t="shared" si="87"/>
        <v>0</v>
      </c>
      <c r="X570" s="238">
        <f>SUMIFS($W$5:$W570,$V$5:$V570,"Plusieurs occurences",$H$5:$H570,H570)</f>
        <v>0</v>
      </c>
      <c r="Y570" t="str">
        <f t="shared" si="88"/>
        <v/>
      </c>
      <c r="Z570" t="str">
        <f t="shared" si="89"/>
        <v/>
      </c>
      <c r="AA570" t="str">
        <f t="shared" si="90"/>
        <v/>
      </c>
      <c r="AC570" t="str">
        <f t="shared" si="91"/>
        <v/>
      </c>
    </row>
    <row r="571" spans="16:29" x14ac:dyDescent="0.25">
      <c r="P571" s="1" t="str">
        <f>IF($C571&lt;&gt;"",IF(COUNTIF($C:C,$C571)&gt;1,"Plusieurs commentaires",""),"")</f>
        <v/>
      </c>
      <c r="Q571" s="1">
        <f t="shared" si="82"/>
        <v>0</v>
      </c>
      <c r="R571" s="1">
        <f>SUMIFS($Q$5:$Q571,$P$5:$P571,"Plusieurs commentaires",$C$5:$C571,C571)</f>
        <v>0</v>
      </c>
      <c r="S571" t="str">
        <f t="shared" si="83"/>
        <v/>
      </c>
      <c r="T571" t="str">
        <f t="shared" si="84"/>
        <v/>
      </c>
      <c r="U571" t="str">
        <f t="shared" si="85"/>
        <v/>
      </c>
      <c r="V571" s="238" t="str">
        <f t="shared" si="86"/>
        <v/>
      </c>
      <c r="W571" s="238">
        <f t="shared" si="87"/>
        <v>0</v>
      </c>
      <c r="X571" s="238">
        <f>SUMIFS($W$5:$W571,$V$5:$V571,"Plusieurs occurences",$H$5:$H571,H571)</f>
        <v>0</v>
      </c>
      <c r="Y571" t="str">
        <f t="shared" si="88"/>
        <v/>
      </c>
      <c r="Z571" t="str">
        <f t="shared" si="89"/>
        <v/>
      </c>
      <c r="AA571" t="str">
        <f t="shared" si="90"/>
        <v/>
      </c>
      <c r="AC571" t="str">
        <f t="shared" si="91"/>
        <v/>
      </c>
    </row>
    <row r="572" spans="16:29" x14ac:dyDescent="0.25">
      <c r="P572" s="1" t="str">
        <f>IF($C572&lt;&gt;"",IF(COUNTIF($C:C,$C572)&gt;1,"Plusieurs commentaires",""),"")</f>
        <v/>
      </c>
      <c r="Q572" s="1">
        <f t="shared" si="82"/>
        <v>0</v>
      </c>
      <c r="R572" s="1">
        <f>SUMIFS($Q$5:$Q572,$P$5:$P572,"Plusieurs commentaires",$C$5:$C572,C572)</f>
        <v>0</v>
      </c>
      <c r="S572" t="str">
        <f t="shared" si="83"/>
        <v/>
      </c>
      <c r="T572" t="str">
        <f t="shared" si="84"/>
        <v/>
      </c>
      <c r="U572" t="str">
        <f t="shared" si="85"/>
        <v/>
      </c>
      <c r="V572" s="238" t="str">
        <f t="shared" si="86"/>
        <v/>
      </c>
      <c r="W572" s="238">
        <f t="shared" si="87"/>
        <v>0</v>
      </c>
      <c r="X572" s="238">
        <f>SUMIFS($W$5:$W572,$V$5:$V572,"Plusieurs occurences",$H$5:$H572,H572)</f>
        <v>0</v>
      </c>
      <c r="Y572" t="str">
        <f t="shared" si="88"/>
        <v/>
      </c>
      <c r="Z572" t="str">
        <f t="shared" si="89"/>
        <v/>
      </c>
      <c r="AA572" t="str">
        <f t="shared" si="90"/>
        <v/>
      </c>
      <c r="AC572" t="str">
        <f t="shared" si="91"/>
        <v/>
      </c>
    </row>
    <row r="573" spans="16:29" x14ac:dyDescent="0.25">
      <c r="P573" s="1" t="str">
        <f>IF($C573&lt;&gt;"",IF(COUNTIF($C:C,$C573)&gt;1,"Plusieurs commentaires",""),"")</f>
        <v/>
      </c>
      <c r="Q573" s="1">
        <f t="shared" si="82"/>
        <v>0</v>
      </c>
      <c r="R573" s="1">
        <f>SUMIFS($Q$5:$Q573,$P$5:$P573,"Plusieurs commentaires",$C$5:$C573,C573)</f>
        <v>0</v>
      </c>
      <c r="S573" t="str">
        <f t="shared" si="83"/>
        <v/>
      </c>
      <c r="T573" t="str">
        <f t="shared" si="84"/>
        <v/>
      </c>
      <c r="U573" t="str">
        <f t="shared" si="85"/>
        <v/>
      </c>
      <c r="V573" s="238" t="str">
        <f t="shared" si="86"/>
        <v/>
      </c>
      <c r="W573" s="238">
        <f t="shared" si="87"/>
        <v>0</v>
      </c>
      <c r="X573" s="238">
        <f>SUMIFS($W$5:$W573,$V$5:$V573,"Plusieurs occurences",$H$5:$H573,H573)</f>
        <v>0</v>
      </c>
      <c r="Y573" t="str">
        <f t="shared" si="88"/>
        <v/>
      </c>
      <c r="Z573" t="str">
        <f t="shared" si="89"/>
        <v/>
      </c>
      <c r="AA573" t="str">
        <f t="shared" si="90"/>
        <v/>
      </c>
      <c r="AC573" t="str">
        <f t="shared" si="91"/>
        <v/>
      </c>
    </row>
    <row r="574" spans="16:29" x14ac:dyDescent="0.25">
      <c r="P574" s="1" t="str">
        <f>IF($C574&lt;&gt;"",IF(COUNTIF($C:C,$C574)&gt;1,"Plusieurs commentaires",""),"")</f>
        <v/>
      </c>
      <c r="Q574" s="1">
        <f t="shared" si="82"/>
        <v>0</v>
      </c>
      <c r="R574" s="1">
        <f>SUMIFS($Q$5:$Q574,$P$5:$P574,"Plusieurs commentaires",$C$5:$C574,C574)</f>
        <v>0</v>
      </c>
      <c r="S574" t="str">
        <f t="shared" si="83"/>
        <v/>
      </c>
      <c r="T574" t="str">
        <f t="shared" si="84"/>
        <v/>
      </c>
      <c r="U574" t="str">
        <f t="shared" si="85"/>
        <v/>
      </c>
      <c r="V574" s="238" t="str">
        <f t="shared" si="86"/>
        <v/>
      </c>
      <c r="W574" s="238">
        <f t="shared" si="87"/>
        <v>0</v>
      </c>
      <c r="X574" s="238">
        <f>SUMIFS($W$5:$W574,$V$5:$V574,"Plusieurs occurences",$H$5:$H574,H574)</f>
        <v>0</v>
      </c>
      <c r="Y574" t="str">
        <f t="shared" si="88"/>
        <v/>
      </c>
      <c r="Z574" t="str">
        <f t="shared" si="89"/>
        <v/>
      </c>
      <c r="AA574" t="str">
        <f t="shared" si="90"/>
        <v/>
      </c>
      <c r="AC574" t="str">
        <f t="shared" si="91"/>
        <v/>
      </c>
    </row>
    <row r="575" spans="16:29" x14ac:dyDescent="0.25">
      <c r="P575" s="1" t="str">
        <f>IF($C575&lt;&gt;"",IF(COUNTIF($C:C,$C575)&gt;1,"Plusieurs commentaires",""),"")</f>
        <v/>
      </c>
      <c r="Q575" s="1">
        <f t="shared" si="82"/>
        <v>0</v>
      </c>
      <c r="R575" s="1">
        <f>SUMIFS($Q$5:$Q575,$P$5:$P575,"Plusieurs commentaires",$C$5:$C575,C575)</f>
        <v>0</v>
      </c>
      <c r="S575" t="str">
        <f t="shared" si="83"/>
        <v/>
      </c>
      <c r="T575" t="str">
        <f t="shared" si="84"/>
        <v/>
      </c>
      <c r="U575" t="str">
        <f t="shared" si="85"/>
        <v/>
      </c>
      <c r="V575" s="238" t="str">
        <f t="shared" si="86"/>
        <v/>
      </c>
      <c r="W575" s="238">
        <f t="shared" si="87"/>
        <v>0</v>
      </c>
      <c r="X575" s="238">
        <f>SUMIFS($W$5:$W575,$V$5:$V575,"Plusieurs occurences",$H$5:$H575,H575)</f>
        <v>0</v>
      </c>
      <c r="Y575" t="str">
        <f t="shared" si="88"/>
        <v/>
      </c>
      <c r="Z575" t="str">
        <f t="shared" si="89"/>
        <v/>
      </c>
      <c r="AA575" t="str">
        <f t="shared" si="90"/>
        <v/>
      </c>
      <c r="AC575" t="str">
        <f t="shared" si="91"/>
        <v/>
      </c>
    </row>
    <row r="576" spans="16:29" x14ac:dyDescent="0.25">
      <c r="P576" s="1" t="str">
        <f>IF($C576&lt;&gt;"",IF(COUNTIF($C:C,$C576)&gt;1,"Plusieurs commentaires",""),"")</f>
        <v/>
      </c>
      <c r="Q576" s="1">
        <f t="shared" si="82"/>
        <v>0</v>
      </c>
      <c r="R576" s="1">
        <f>SUMIFS($Q$5:$Q576,$P$5:$P576,"Plusieurs commentaires",$C$5:$C576,C576)</f>
        <v>0</v>
      </c>
      <c r="S576" t="str">
        <f t="shared" si="83"/>
        <v/>
      </c>
      <c r="T576" t="str">
        <f t="shared" si="84"/>
        <v/>
      </c>
      <c r="U576" t="str">
        <f t="shared" si="85"/>
        <v/>
      </c>
      <c r="V576" s="238" t="str">
        <f t="shared" si="86"/>
        <v/>
      </c>
      <c r="W576" s="238">
        <f t="shared" si="87"/>
        <v>0</v>
      </c>
      <c r="X576" s="238">
        <f>SUMIFS($W$5:$W576,$V$5:$V576,"Plusieurs occurences",$H$5:$H576,H576)</f>
        <v>0</v>
      </c>
      <c r="Y576" t="str">
        <f t="shared" si="88"/>
        <v/>
      </c>
      <c r="Z576" t="str">
        <f t="shared" si="89"/>
        <v/>
      </c>
      <c r="AA576" t="str">
        <f t="shared" si="90"/>
        <v/>
      </c>
      <c r="AC576" t="str">
        <f t="shared" si="91"/>
        <v/>
      </c>
    </row>
    <row r="577" spans="16:29" x14ac:dyDescent="0.25">
      <c r="P577" s="1" t="str">
        <f>IF($C577&lt;&gt;"",IF(COUNTIF($C:C,$C577)&gt;1,"Plusieurs commentaires",""),"")</f>
        <v/>
      </c>
      <c r="Q577" s="1">
        <f t="shared" si="82"/>
        <v>0</v>
      </c>
      <c r="R577" s="1">
        <f>SUMIFS($Q$5:$Q577,$P$5:$P577,"Plusieurs commentaires",$C$5:$C577,C577)</f>
        <v>0</v>
      </c>
      <c r="S577" t="str">
        <f t="shared" si="83"/>
        <v/>
      </c>
      <c r="T577" t="str">
        <f t="shared" si="84"/>
        <v/>
      </c>
      <c r="U577" t="str">
        <f t="shared" si="85"/>
        <v/>
      </c>
      <c r="V577" s="238" t="str">
        <f t="shared" si="86"/>
        <v/>
      </c>
      <c r="W577" s="238">
        <f t="shared" si="87"/>
        <v>0</v>
      </c>
      <c r="X577" s="238">
        <f>SUMIFS($W$5:$W577,$V$5:$V577,"Plusieurs occurences",$H$5:$H577,H577)</f>
        <v>0</v>
      </c>
      <c r="Y577" t="str">
        <f t="shared" si="88"/>
        <v/>
      </c>
      <c r="Z577" t="str">
        <f t="shared" si="89"/>
        <v/>
      </c>
      <c r="AA577" t="str">
        <f t="shared" si="90"/>
        <v/>
      </c>
      <c r="AC577" t="str">
        <f t="shared" si="91"/>
        <v/>
      </c>
    </row>
    <row r="578" spans="16:29" x14ac:dyDescent="0.25">
      <c r="P578" s="1" t="str">
        <f>IF($C578&lt;&gt;"",IF(COUNTIF($C:C,$C578)&gt;1,"Plusieurs commentaires",""),"")</f>
        <v/>
      </c>
      <c r="Q578" s="1">
        <f t="shared" si="82"/>
        <v>0</v>
      </c>
      <c r="R578" s="1">
        <f>SUMIFS($Q$5:$Q578,$P$5:$P578,"Plusieurs commentaires",$C$5:$C578,C578)</f>
        <v>0</v>
      </c>
      <c r="S578" t="str">
        <f t="shared" si="83"/>
        <v/>
      </c>
      <c r="T578" t="str">
        <f t="shared" si="84"/>
        <v/>
      </c>
      <c r="U578" t="str">
        <f t="shared" si="85"/>
        <v/>
      </c>
      <c r="V578" s="238" t="str">
        <f t="shared" si="86"/>
        <v/>
      </c>
      <c r="W578" s="238">
        <f t="shared" si="87"/>
        <v>0</v>
      </c>
      <c r="X578" s="238">
        <f>SUMIFS($W$5:$W578,$V$5:$V578,"Plusieurs occurences",$H$5:$H578,H578)</f>
        <v>0</v>
      </c>
      <c r="Y578" t="str">
        <f t="shared" si="88"/>
        <v/>
      </c>
      <c r="Z578" t="str">
        <f t="shared" si="89"/>
        <v/>
      </c>
      <c r="AA578" t="str">
        <f t="shared" si="90"/>
        <v/>
      </c>
      <c r="AC578" t="str">
        <f t="shared" si="91"/>
        <v/>
      </c>
    </row>
    <row r="579" spans="16:29" x14ac:dyDescent="0.25">
      <c r="P579" s="1" t="str">
        <f>IF($C579&lt;&gt;"",IF(COUNTIF($C:C,$C579)&gt;1,"Plusieurs commentaires",""),"")</f>
        <v/>
      </c>
      <c r="Q579" s="1">
        <f t="shared" si="82"/>
        <v>0</v>
      </c>
      <c r="R579" s="1">
        <f>SUMIFS($Q$5:$Q579,$P$5:$P579,"Plusieurs commentaires",$C$5:$C579,C579)</f>
        <v>0</v>
      </c>
      <c r="S579" t="str">
        <f t="shared" si="83"/>
        <v/>
      </c>
      <c r="T579" t="str">
        <f t="shared" si="84"/>
        <v/>
      </c>
      <c r="U579" t="str">
        <f t="shared" si="85"/>
        <v/>
      </c>
      <c r="V579" s="238" t="str">
        <f t="shared" si="86"/>
        <v/>
      </c>
      <c r="W579" s="238">
        <f t="shared" si="87"/>
        <v>0</v>
      </c>
      <c r="X579" s="238">
        <f>SUMIFS($W$5:$W579,$V$5:$V579,"Plusieurs occurences",$H$5:$H579,H579)</f>
        <v>0</v>
      </c>
      <c r="Y579" t="str">
        <f t="shared" si="88"/>
        <v/>
      </c>
      <c r="Z579" t="str">
        <f t="shared" si="89"/>
        <v/>
      </c>
      <c r="AA579" t="str">
        <f t="shared" si="90"/>
        <v/>
      </c>
      <c r="AC579" t="str">
        <f t="shared" si="91"/>
        <v/>
      </c>
    </row>
    <row r="580" spans="16:29" x14ac:dyDescent="0.25">
      <c r="P580" s="1" t="str">
        <f>IF($C580&lt;&gt;"",IF(COUNTIF($C:C,$C580)&gt;1,"Plusieurs commentaires",""),"")</f>
        <v/>
      </c>
      <c r="Q580" s="1">
        <f t="shared" si="82"/>
        <v>0</v>
      </c>
      <c r="R580" s="1">
        <f>SUMIFS($Q$5:$Q580,$P$5:$P580,"Plusieurs commentaires",$C$5:$C580,C580)</f>
        <v>0</v>
      </c>
      <c r="S580" t="str">
        <f t="shared" si="83"/>
        <v/>
      </c>
      <c r="T580" t="str">
        <f t="shared" si="84"/>
        <v/>
      </c>
      <c r="U580" t="str">
        <f t="shared" si="85"/>
        <v/>
      </c>
      <c r="V580" s="238" t="str">
        <f t="shared" si="86"/>
        <v/>
      </c>
      <c r="W580" s="238">
        <f t="shared" si="87"/>
        <v>0</v>
      </c>
      <c r="X580" s="238">
        <f>SUMIFS($W$5:$W580,$V$5:$V580,"Plusieurs occurences",$H$5:$H580,H580)</f>
        <v>0</v>
      </c>
      <c r="Y580" t="str">
        <f t="shared" si="88"/>
        <v/>
      </c>
      <c r="Z580" t="str">
        <f t="shared" si="89"/>
        <v/>
      </c>
      <c r="AA580" t="str">
        <f t="shared" si="90"/>
        <v/>
      </c>
      <c r="AC580" t="str">
        <f t="shared" si="91"/>
        <v/>
      </c>
    </row>
    <row r="581" spans="16:29" x14ac:dyDescent="0.25">
      <c r="P581" s="1" t="str">
        <f>IF($C581&lt;&gt;"",IF(COUNTIF($C:C,$C581)&gt;1,"Plusieurs commentaires",""),"")</f>
        <v/>
      </c>
      <c r="Q581" s="1">
        <f t="shared" ref="Q581:Q644" si="92">IF(P581="Plusieurs commentaires",1,0)</f>
        <v>0</v>
      </c>
      <c r="R581" s="1">
        <f>SUMIFS($Q$5:$Q581,$P$5:$P581,"Plusieurs commentaires",$C$5:$C581,C581)</f>
        <v>0</v>
      </c>
      <c r="S581" t="str">
        <f t="shared" ref="S581:S644" si="93">IF(I581="Non",IF(F581&lt;=21,IF(M581="Critique",IF(J581&gt;2017,C581,""),""),""),"")</f>
        <v/>
      </c>
      <c r="T581" t="str">
        <f t="shared" ref="T581:T644" si="94">IF(I581="Non",IF(F581&lt;=21,IF(M581="Soutien",IF(J581&gt;2017,C581,""),""),""),"")</f>
        <v/>
      </c>
      <c r="U581" t="str">
        <f t="shared" ref="U581:U644" si="95">IF(I581="Non",IF(F581&lt;=21,IF(M581="Neutre",IF(J581&gt;2017,C581,""),""),""),"")</f>
        <v/>
      </c>
      <c r="V581" s="238" t="str">
        <f t="shared" ref="V581:V644" si="96">IF($H581&lt;&gt;"",IF(COUNTIF($H:$H,$H581)&gt;1,"Plusieurs occurences",""),"")</f>
        <v/>
      </c>
      <c r="W581" s="238">
        <f t="shared" ref="W581:W644" si="97">IF(V581="Plusieurs occurences",1,0)</f>
        <v>0</v>
      </c>
      <c r="X581" s="238">
        <f>SUMIFS($W$5:$W581,$V$5:$V581,"Plusieurs occurences",$H$5:$H581,H581)</f>
        <v>0</v>
      </c>
      <c r="Y581" t="str">
        <f t="shared" ref="Y581:Y644" si="98">IF(R581&lt;2,IF(M581="Critique",H581,""),"")</f>
        <v/>
      </c>
      <c r="Z581" t="str">
        <f t="shared" ref="Z581:Z644" si="99">IF(R581&lt;2,IF(M581="Soutien",H581,""),"")</f>
        <v/>
      </c>
      <c r="AA581" t="str">
        <f t="shared" ref="AA581:AA644" si="100">IF(R581&lt;2,IF(M581="Neutre",H581,""),"")</f>
        <v/>
      </c>
      <c r="AC581" t="str">
        <f t="shared" si="91"/>
        <v/>
      </c>
    </row>
    <row r="582" spans="16:29" x14ac:dyDescent="0.25">
      <c r="P582" s="1" t="str">
        <f>IF($C582&lt;&gt;"",IF(COUNTIF($C:C,$C582)&gt;1,"Plusieurs commentaires",""),"")</f>
        <v/>
      </c>
      <c r="Q582" s="1">
        <f t="shared" si="92"/>
        <v>0</v>
      </c>
      <c r="R582" s="1">
        <f>SUMIFS($Q$5:$Q582,$P$5:$P582,"Plusieurs commentaires",$C$5:$C582,C582)</f>
        <v>0</v>
      </c>
      <c r="S582" t="str">
        <f t="shared" si="93"/>
        <v/>
      </c>
      <c r="T582" t="str">
        <f t="shared" si="94"/>
        <v/>
      </c>
      <c r="U582" t="str">
        <f t="shared" si="95"/>
        <v/>
      </c>
      <c r="V582" s="238" t="str">
        <f t="shared" si="96"/>
        <v/>
      </c>
      <c r="W582" s="238">
        <f t="shared" si="97"/>
        <v>0</v>
      </c>
      <c r="X582" s="238">
        <f>SUMIFS($W$5:$W582,$V$5:$V582,"Plusieurs occurences",$H$5:$H582,H582)</f>
        <v>0</v>
      </c>
      <c r="Y582" t="str">
        <f t="shared" si="98"/>
        <v/>
      </c>
      <c r="Z582" t="str">
        <f t="shared" si="99"/>
        <v/>
      </c>
      <c r="AA582" t="str">
        <f t="shared" si="100"/>
        <v/>
      </c>
      <c r="AC582" t="str">
        <f t="shared" si="91"/>
        <v/>
      </c>
    </row>
    <row r="583" spans="16:29" x14ac:dyDescent="0.25">
      <c r="P583" s="1" t="str">
        <f>IF($C583&lt;&gt;"",IF(COUNTIF($C:C,$C583)&gt;1,"Plusieurs commentaires",""),"")</f>
        <v/>
      </c>
      <c r="Q583" s="1">
        <f t="shared" si="92"/>
        <v>0</v>
      </c>
      <c r="R583" s="1">
        <f>SUMIFS($Q$5:$Q583,$P$5:$P583,"Plusieurs commentaires",$C$5:$C583,C583)</f>
        <v>0</v>
      </c>
      <c r="S583" t="str">
        <f t="shared" si="93"/>
        <v/>
      </c>
      <c r="T583" t="str">
        <f t="shared" si="94"/>
        <v/>
      </c>
      <c r="U583" t="str">
        <f t="shared" si="95"/>
        <v/>
      </c>
      <c r="V583" s="238" t="str">
        <f t="shared" si="96"/>
        <v/>
      </c>
      <c r="W583" s="238">
        <f t="shared" si="97"/>
        <v>0</v>
      </c>
      <c r="X583" s="238">
        <f>SUMIFS($W$5:$W583,$V$5:$V583,"Plusieurs occurences",$H$5:$H583,H583)</f>
        <v>0</v>
      </c>
      <c r="Y583" t="str">
        <f t="shared" si="98"/>
        <v/>
      </c>
      <c r="Z583" t="str">
        <f t="shared" si="99"/>
        <v/>
      </c>
      <c r="AA583" t="str">
        <f t="shared" si="100"/>
        <v/>
      </c>
      <c r="AC583" t="str">
        <f t="shared" si="91"/>
        <v/>
      </c>
    </row>
    <row r="584" spans="16:29" x14ac:dyDescent="0.25">
      <c r="P584" s="1" t="str">
        <f>IF($C584&lt;&gt;"",IF(COUNTIF($C:C,$C584)&gt;1,"Plusieurs commentaires",""),"")</f>
        <v/>
      </c>
      <c r="Q584" s="1">
        <f t="shared" si="92"/>
        <v>0</v>
      </c>
      <c r="R584" s="1">
        <f>SUMIFS($Q$5:$Q584,$P$5:$P584,"Plusieurs commentaires",$C$5:$C584,C584)</f>
        <v>0</v>
      </c>
      <c r="S584" t="str">
        <f t="shared" si="93"/>
        <v/>
      </c>
      <c r="T584" t="str">
        <f t="shared" si="94"/>
        <v/>
      </c>
      <c r="U584" t="str">
        <f t="shared" si="95"/>
        <v/>
      </c>
      <c r="V584" s="238" t="str">
        <f t="shared" si="96"/>
        <v/>
      </c>
      <c r="W584" s="238">
        <f t="shared" si="97"/>
        <v>0</v>
      </c>
      <c r="X584" s="238">
        <f>SUMIFS($W$5:$W584,$V$5:$V584,"Plusieurs occurences",$H$5:$H584,H584)</f>
        <v>0</v>
      </c>
      <c r="Y584" t="str">
        <f t="shared" si="98"/>
        <v/>
      </c>
      <c r="Z584" t="str">
        <f t="shared" si="99"/>
        <v/>
      </c>
      <c r="AA584" t="str">
        <f t="shared" si="100"/>
        <v/>
      </c>
      <c r="AC584" t="str">
        <f t="shared" si="91"/>
        <v/>
      </c>
    </row>
    <row r="585" spans="16:29" x14ac:dyDescent="0.25">
      <c r="P585" s="1" t="str">
        <f>IF($C585&lt;&gt;"",IF(COUNTIF($C:C,$C585)&gt;1,"Plusieurs commentaires",""),"")</f>
        <v/>
      </c>
      <c r="Q585" s="1">
        <f t="shared" si="92"/>
        <v>0</v>
      </c>
      <c r="R585" s="1">
        <f>SUMIFS($Q$5:$Q585,$P$5:$P585,"Plusieurs commentaires",$C$5:$C585,C585)</f>
        <v>0</v>
      </c>
      <c r="S585" t="str">
        <f t="shared" si="93"/>
        <v/>
      </c>
      <c r="T585" t="str">
        <f t="shared" si="94"/>
        <v/>
      </c>
      <c r="U585" t="str">
        <f t="shared" si="95"/>
        <v/>
      </c>
      <c r="V585" s="238" t="str">
        <f t="shared" si="96"/>
        <v/>
      </c>
      <c r="W585" s="238">
        <f t="shared" si="97"/>
        <v>0</v>
      </c>
      <c r="X585" s="238">
        <f>SUMIFS($W$5:$W585,$V$5:$V585,"Plusieurs occurences",$H$5:$H585,H585)</f>
        <v>0</v>
      </c>
      <c r="Y585" t="str">
        <f t="shared" si="98"/>
        <v/>
      </c>
      <c r="Z585" t="str">
        <f t="shared" si="99"/>
        <v/>
      </c>
      <c r="AA585" t="str">
        <f t="shared" si="100"/>
        <v/>
      </c>
      <c r="AC585" t="str">
        <f t="shared" si="91"/>
        <v/>
      </c>
    </row>
    <row r="586" spans="16:29" x14ac:dyDescent="0.25">
      <c r="P586" s="1" t="str">
        <f>IF($C586&lt;&gt;"",IF(COUNTIF($C:C,$C586)&gt;1,"Plusieurs commentaires",""),"")</f>
        <v/>
      </c>
      <c r="Q586" s="1">
        <f t="shared" si="92"/>
        <v>0</v>
      </c>
      <c r="R586" s="1">
        <f>SUMIFS($Q$5:$Q586,$P$5:$P586,"Plusieurs commentaires",$C$5:$C586,C586)</f>
        <v>0</v>
      </c>
      <c r="S586" t="str">
        <f t="shared" si="93"/>
        <v/>
      </c>
      <c r="T586" t="str">
        <f t="shared" si="94"/>
        <v/>
      </c>
      <c r="U586" t="str">
        <f t="shared" si="95"/>
        <v/>
      </c>
      <c r="V586" s="238" t="str">
        <f t="shared" si="96"/>
        <v/>
      </c>
      <c r="W586" s="238">
        <f t="shared" si="97"/>
        <v>0</v>
      </c>
      <c r="X586" s="238">
        <f>SUMIFS($W$5:$W586,$V$5:$V586,"Plusieurs occurences",$H$5:$H586,H586)</f>
        <v>0</v>
      </c>
      <c r="Y586" t="str">
        <f t="shared" si="98"/>
        <v/>
      </c>
      <c r="Z586" t="str">
        <f t="shared" si="99"/>
        <v/>
      </c>
      <c r="AA586" t="str">
        <f t="shared" si="100"/>
        <v/>
      </c>
      <c r="AC586" t="str">
        <f t="shared" ref="AC586:AC649" si="101">IF(R586&lt;2,IF(M586="Critique",C586,""),"")</f>
        <v/>
      </c>
    </row>
    <row r="587" spans="16:29" x14ac:dyDescent="0.25">
      <c r="P587" s="1" t="str">
        <f>IF($C587&lt;&gt;"",IF(COUNTIF($C:C,$C587)&gt;1,"Plusieurs commentaires",""),"")</f>
        <v/>
      </c>
      <c r="Q587" s="1">
        <f t="shared" si="92"/>
        <v>0</v>
      </c>
      <c r="R587" s="1">
        <f>SUMIFS($Q$5:$Q587,$P$5:$P587,"Plusieurs commentaires",$C$5:$C587,C587)</f>
        <v>0</v>
      </c>
      <c r="S587" t="str">
        <f t="shared" si="93"/>
        <v/>
      </c>
      <c r="T587" t="str">
        <f t="shared" si="94"/>
        <v/>
      </c>
      <c r="U587" t="str">
        <f t="shared" si="95"/>
        <v/>
      </c>
      <c r="V587" s="238" t="str">
        <f t="shared" si="96"/>
        <v/>
      </c>
      <c r="W587" s="238">
        <f t="shared" si="97"/>
        <v>0</v>
      </c>
      <c r="X587" s="238">
        <f>SUMIFS($W$5:$W587,$V$5:$V587,"Plusieurs occurences",$H$5:$H587,H587)</f>
        <v>0</v>
      </c>
      <c r="Y587" t="str">
        <f t="shared" si="98"/>
        <v/>
      </c>
      <c r="Z587" t="str">
        <f t="shared" si="99"/>
        <v/>
      </c>
      <c r="AA587" t="str">
        <f t="shared" si="100"/>
        <v/>
      </c>
      <c r="AC587" t="str">
        <f t="shared" si="101"/>
        <v/>
      </c>
    </row>
    <row r="588" spans="16:29" x14ac:dyDescent="0.25">
      <c r="P588" s="1" t="str">
        <f>IF($C588&lt;&gt;"",IF(COUNTIF($C:C,$C588)&gt;1,"Plusieurs commentaires",""),"")</f>
        <v/>
      </c>
      <c r="Q588" s="1">
        <f t="shared" si="92"/>
        <v>0</v>
      </c>
      <c r="R588" s="1">
        <f>SUMIFS($Q$5:$Q588,$P$5:$P588,"Plusieurs commentaires",$C$5:$C588,C588)</f>
        <v>0</v>
      </c>
      <c r="S588" t="str">
        <f t="shared" si="93"/>
        <v/>
      </c>
      <c r="T588" t="str">
        <f t="shared" si="94"/>
        <v/>
      </c>
      <c r="U588" t="str">
        <f t="shared" si="95"/>
        <v/>
      </c>
      <c r="V588" s="238" t="str">
        <f t="shared" si="96"/>
        <v/>
      </c>
      <c r="W588" s="238">
        <f t="shared" si="97"/>
        <v>0</v>
      </c>
      <c r="X588" s="238">
        <f>SUMIFS($W$5:$W588,$V$5:$V588,"Plusieurs occurences",$H$5:$H588,H588)</f>
        <v>0</v>
      </c>
      <c r="Y588" t="str">
        <f t="shared" si="98"/>
        <v/>
      </c>
      <c r="Z588" t="str">
        <f t="shared" si="99"/>
        <v/>
      </c>
      <c r="AA588" t="str">
        <f t="shared" si="100"/>
        <v/>
      </c>
      <c r="AC588" t="str">
        <f t="shared" si="101"/>
        <v/>
      </c>
    </row>
    <row r="589" spans="16:29" x14ac:dyDescent="0.25">
      <c r="P589" s="1" t="str">
        <f>IF($C589&lt;&gt;"",IF(COUNTIF($C:C,$C589)&gt;1,"Plusieurs commentaires",""),"")</f>
        <v/>
      </c>
      <c r="Q589" s="1">
        <f t="shared" si="92"/>
        <v>0</v>
      </c>
      <c r="R589" s="1">
        <f>SUMIFS($Q$5:$Q589,$P$5:$P589,"Plusieurs commentaires",$C$5:$C589,C589)</f>
        <v>0</v>
      </c>
      <c r="S589" t="str">
        <f t="shared" si="93"/>
        <v/>
      </c>
      <c r="T589" t="str">
        <f t="shared" si="94"/>
        <v/>
      </c>
      <c r="U589" t="str">
        <f t="shared" si="95"/>
        <v/>
      </c>
      <c r="V589" s="238" t="str">
        <f t="shared" si="96"/>
        <v/>
      </c>
      <c r="W589" s="238">
        <f t="shared" si="97"/>
        <v>0</v>
      </c>
      <c r="X589" s="238">
        <f>SUMIFS($W$5:$W589,$V$5:$V589,"Plusieurs occurences",$H$5:$H589,H589)</f>
        <v>0</v>
      </c>
      <c r="Y589" t="str">
        <f t="shared" si="98"/>
        <v/>
      </c>
      <c r="Z589" t="str">
        <f t="shared" si="99"/>
        <v/>
      </c>
      <c r="AA589" t="str">
        <f t="shared" si="100"/>
        <v/>
      </c>
      <c r="AC589" t="str">
        <f t="shared" si="101"/>
        <v/>
      </c>
    </row>
    <row r="590" spans="16:29" x14ac:dyDescent="0.25">
      <c r="P590" s="1" t="str">
        <f>IF($C590&lt;&gt;"",IF(COUNTIF($C:C,$C590)&gt;1,"Plusieurs commentaires",""),"")</f>
        <v/>
      </c>
      <c r="Q590" s="1">
        <f t="shared" si="92"/>
        <v>0</v>
      </c>
      <c r="R590" s="1">
        <f>SUMIFS($Q$5:$Q590,$P$5:$P590,"Plusieurs commentaires",$C$5:$C590,C590)</f>
        <v>0</v>
      </c>
      <c r="S590" t="str">
        <f t="shared" si="93"/>
        <v/>
      </c>
      <c r="T590" t="str">
        <f t="shared" si="94"/>
        <v/>
      </c>
      <c r="U590" t="str">
        <f t="shared" si="95"/>
        <v/>
      </c>
      <c r="V590" s="238" t="str">
        <f t="shared" si="96"/>
        <v/>
      </c>
      <c r="W590" s="238">
        <f t="shared" si="97"/>
        <v>0</v>
      </c>
      <c r="X590" s="238">
        <f>SUMIFS($W$5:$W590,$V$5:$V590,"Plusieurs occurences",$H$5:$H590,H590)</f>
        <v>0</v>
      </c>
      <c r="Y590" t="str">
        <f t="shared" si="98"/>
        <v/>
      </c>
      <c r="Z590" t="str">
        <f t="shared" si="99"/>
        <v/>
      </c>
      <c r="AA590" t="str">
        <f t="shared" si="100"/>
        <v/>
      </c>
      <c r="AC590" t="str">
        <f t="shared" si="101"/>
        <v/>
      </c>
    </row>
    <row r="591" spans="16:29" x14ac:dyDescent="0.25">
      <c r="P591" s="1" t="str">
        <f>IF($C591&lt;&gt;"",IF(COUNTIF($C:C,$C591)&gt;1,"Plusieurs commentaires",""),"")</f>
        <v/>
      </c>
      <c r="Q591" s="1">
        <f t="shared" si="92"/>
        <v>0</v>
      </c>
      <c r="R591" s="1">
        <f>SUMIFS($Q$5:$Q591,$P$5:$P591,"Plusieurs commentaires",$C$5:$C591,C591)</f>
        <v>0</v>
      </c>
      <c r="S591" t="str">
        <f t="shared" si="93"/>
        <v/>
      </c>
      <c r="T591" t="str">
        <f t="shared" si="94"/>
        <v/>
      </c>
      <c r="U591" t="str">
        <f t="shared" si="95"/>
        <v/>
      </c>
      <c r="V591" s="238" t="str">
        <f t="shared" si="96"/>
        <v/>
      </c>
      <c r="W591" s="238">
        <f t="shared" si="97"/>
        <v>0</v>
      </c>
      <c r="X591" s="238">
        <f>SUMIFS($W$5:$W591,$V$5:$V591,"Plusieurs occurences",$H$5:$H591,H591)</f>
        <v>0</v>
      </c>
      <c r="Y591" t="str">
        <f t="shared" si="98"/>
        <v/>
      </c>
      <c r="Z591" t="str">
        <f t="shared" si="99"/>
        <v/>
      </c>
      <c r="AA591" t="str">
        <f t="shared" si="100"/>
        <v/>
      </c>
      <c r="AC591" t="str">
        <f t="shared" si="101"/>
        <v/>
      </c>
    </row>
    <row r="592" spans="16:29" x14ac:dyDescent="0.25">
      <c r="P592" s="1" t="str">
        <f>IF($C592&lt;&gt;"",IF(COUNTIF($C:C,$C592)&gt;1,"Plusieurs commentaires",""),"")</f>
        <v/>
      </c>
      <c r="Q592" s="1">
        <f t="shared" si="92"/>
        <v>0</v>
      </c>
      <c r="R592" s="1">
        <f>SUMIFS($Q$5:$Q592,$P$5:$P592,"Plusieurs commentaires",$C$5:$C592,C592)</f>
        <v>0</v>
      </c>
      <c r="S592" t="str">
        <f t="shared" si="93"/>
        <v/>
      </c>
      <c r="T592" t="str">
        <f t="shared" si="94"/>
        <v/>
      </c>
      <c r="U592" t="str">
        <f t="shared" si="95"/>
        <v/>
      </c>
      <c r="V592" s="238" t="str">
        <f t="shared" si="96"/>
        <v/>
      </c>
      <c r="W592" s="238">
        <f t="shared" si="97"/>
        <v>0</v>
      </c>
      <c r="X592" s="238">
        <f>SUMIFS($W$5:$W592,$V$5:$V592,"Plusieurs occurences",$H$5:$H592,H592)</f>
        <v>0</v>
      </c>
      <c r="Y592" t="str">
        <f t="shared" si="98"/>
        <v/>
      </c>
      <c r="Z592" t="str">
        <f t="shared" si="99"/>
        <v/>
      </c>
      <c r="AA592" t="str">
        <f t="shared" si="100"/>
        <v/>
      </c>
      <c r="AC592" t="str">
        <f t="shared" si="101"/>
        <v/>
      </c>
    </row>
    <row r="593" spans="16:29" x14ac:dyDescent="0.25">
      <c r="P593" s="1" t="str">
        <f>IF($C593&lt;&gt;"",IF(COUNTIF($C:C,$C593)&gt;1,"Plusieurs commentaires",""),"")</f>
        <v/>
      </c>
      <c r="Q593" s="1">
        <f t="shared" si="92"/>
        <v>0</v>
      </c>
      <c r="R593" s="1">
        <f>SUMIFS($Q$5:$Q593,$P$5:$P593,"Plusieurs commentaires",$C$5:$C593,C593)</f>
        <v>0</v>
      </c>
      <c r="S593" t="str">
        <f t="shared" si="93"/>
        <v/>
      </c>
      <c r="T593" t="str">
        <f t="shared" si="94"/>
        <v/>
      </c>
      <c r="U593" t="str">
        <f t="shared" si="95"/>
        <v/>
      </c>
      <c r="V593" s="238" t="str">
        <f t="shared" si="96"/>
        <v/>
      </c>
      <c r="W593" s="238">
        <f t="shared" si="97"/>
        <v>0</v>
      </c>
      <c r="X593" s="238">
        <f>SUMIFS($W$5:$W593,$V$5:$V593,"Plusieurs occurences",$H$5:$H593,H593)</f>
        <v>0</v>
      </c>
      <c r="Y593" t="str">
        <f t="shared" si="98"/>
        <v/>
      </c>
      <c r="Z593" t="str">
        <f t="shared" si="99"/>
        <v/>
      </c>
      <c r="AA593" t="str">
        <f t="shared" si="100"/>
        <v/>
      </c>
      <c r="AC593" t="str">
        <f t="shared" si="101"/>
        <v/>
      </c>
    </row>
    <row r="594" spans="16:29" x14ac:dyDescent="0.25">
      <c r="P594" s="1" t="str">
        <f>IF($C594&lt;&gt;"",IF(COUNTIF($C:C,$C594)&gt;1,"Plusieurs commentaires",""),"")</f>
        <v/>
      </c>
      <c r="Q594" s="1">
        <f t="shared" si="92"/>
        <v>0</v>
      </c>
      <c r="R594" s="1">
        <f>SUMIFS($Q$5:$Q594,$P$5:$P594,"Plusieurs commentaires",$C$5:$C594,C594)</f>
        <v>0</v>
      </c>
      <c r="S594" t="str">
        <f t="shared" si="93"/>
        <v/>
      </c>
      <c r="T594" t="str">
        <f t="shared" si="94"/>
        <v/>
      </c>
      <c r="U594" t="str">
        <f t="shared" si="95"/>
        <v/>
      </c>
      <c r="V594" s="238" t="str">
        <f t="shared" si="96"/>
        <v/>
      </c>
      <c r="W594" s="238">
        <f t="shared" si="97"/>
        <v>0</v>
      </c>
      <c r="X594" s="238">
        <f>SUMIFS($W$5:$W594,$V$5:$V594,"Plusieurs occurences",$H$5:$H594,H594)</f>
        <v>0</v>
      </c>
      <c r="Y594" t="str">
        <f t="shared" si="98"/>
        <v/>
      </c>
      <c r="Z594" t="str">
        <f t="shared" si="99"/>
        <v/>
      </c>
      <c r="AA594" t="str">
        <f t="shared" si="100"/>
        <v/>
      </c>
      <c r="AC594" t="str">
        <f t="shared" si="101"/>
        <v/>
      </c>
    </row>
    <row r="595" spans="16:29" x14ac:dyDescent="0.25">
      <c r="P595" s="1" t="str">
        <f>IF($C595&lt;&gt;"",IF(COUNTIF($C:C,$C595)&gt;1,"Plusieurs commentaires",""),"")</f>
        <v/>
      </c>
      <c r="Q595" s="1">
        <f t="shared" si="92"/>
        <v>0</v>
      </c>
      <c r="R595" s="1">
        <f>SUMIFS($Q$5:$Q595,$P$5:$P595,"Plusieurs commentaires",$C$5:$C595,C595)</f>
        <v>0</v>
      </c>
      <c r="S595" t="str">
        <f t="shared" si="93"/>
        <v/>
      </c>
      <c r="T595" t="str">
        <f t="shared" si="94"/>
        <v/>
      </c>
      <c r="U595" t="str">
        <f t="shared" si="95"/>
        <v/>
      </c>
      <c r="V595" s="238" t="str">
        <f t="shared" si="96"/>
        <v/>
      </c>
      <c r="W595" s="238">
        <f t="shared" si="97"/>
        <v>0</v>
      </c>
      <c r="X595" s="238">
        <f>SUMIFS($W$5:$W595,$V$5:$V595,"Plusieurs occurences",$H$5:$H595,H595)</f>
        <v>0</v>
      </c>
      <c r="Y595" t="str">
        <f t="shared" si="98"/>
        <v/>
      </c>
      <c r="Z595" t="str">
        <f t="shared" si="99"/>
        <v/>
      </c>
      <c r="AA595" t="str">
        <f t="shared" si="100"/>
        <v/>
      </c>
      <c r="AC595" t="str">
        <f t="shared" si="101"/>
        <v/>
      </c>
    </row>
    <row r="596" spans="16:29" x14ac:dyDescent="0.25">
      <c r="P596" s="1" t="str">
        <f>IF($C596&lt;&gt;"",IF(COUNTIF($C:C,$C596)&gt;1,"Plusieurs commentaires",""),"")</f>
        <v/>
      </c>
      <c r="Q596" s="1">
        <f t="shared" si="92"/>
        <v>0</v>
      </c>
      <c r="R596" s="1">
        <f>SUMIFS($Q$5:$Q596,$P$5:$P596,"Plusieurs commentaires",$C$5:$C596,C596)</f>
        <v>0</v>
      </c>
      <c r="S596" t="str">
        <f t="shared" si="93"/>
        <v/>
      </c>
      <c r="T596" t="str">
        <f t="shared" si="94"/>
        <v/>
      </c>
      <c r="U596" t="str">
        <f t="shared" si="95"/>
        <v/>
      </c>
      <c r="V596" s="238" t="str">
        <f t="shared" si="96"/>
        <v/>
      </c>
      <c r="W596" s="238">
        <f t="shared" si="97"/>
        <v>0</v>
      </c>
      <c r="X596" s="238">
        <f>SUMIFS($W$5:$W596,$V$5:$V596,"Plusieurs occurences",$H$5:$H596,H596)</f>
        <v>0</v>
      </c>
      <c r="Y596" t="str">
        <f t="shared" si="98"/>
        <v/>
      </c>
      <c r="Z596" t="str">
        <f t="shared" si="99"/>
        <v/>
      </c>
      <c r="AA596" t="str">
        <f t="shared" si="100"/>
        <v/>
      </c>
      <c r="AC596" t="str">
        <f t="shared" si="101"/>
        <v/>
      </c>
    </row>
    <row r="597" spans="16:29" x14ac:dyDescent="0.25">
      <c r="P597" s="1" t="str">
        <f>IF($C597&lt;&gt;"",IF(COUNTIF($C:C,$C597)&gt;1,"Plusieurs commentaires",""),"")</f>
        <v/>
      </c>
      <c r="Q597" s="1">
        <f t="shared" si="92"/>
        <v>0</v>
      </c>
      <c r="R597" s="1">
        <f>SUMIFS($Q$5:$Q597,$P$5:$P597,"Plusieurs commentaires",$C$5:$C597,C597)</f>
        <v>0</v>
      </c>
      <c r="S597" t="str">
        <f t="shared" si="93"/>
        <v/>
      </c>
      <c r="T597" t="str">
        <f t="shared" si="94"/>
        <v/>
      </c>
      <c r="U597" t="str">
        <f t="shared" si="95"/>
        <v/>
      </c>
      <c r="V597" s="238" t="str">
        <f t="shared" si="96"/>
        <v/>
      </c>
      <c r="W597" s="238">
        <f t="shared" si="97"/>
        <v>0</v>
      </c>
      <c r="X597" s="238">
        <f>SUMIFS($W$5:$W597,$V$5:$V597,"Plusieurs occurences",$H$5:$H597,H597)</f>
        <v>0</v>
      </c>
      <c r="Y597" t="str">
        <f t="shared" si="98"/>
        <v/>
      </c>
      <c r="Z597" t="str">
        <f t="shared" si="99"/>
        <v/>
      </c>
      <c r="AA597" t="str">
        <f t="shared" si="100"/>
        <v/>
      </c>
      <c r="AC597" t="str">
        <f t="shared" si="101"/>
        <v/>
      </c>
    </row>
    <row r="598" spans="16:29" x14ac:dyDescent="0.25">
      <c r="P598" s="1" t="str">
        <f>IF($C598&lt;&gt;"",IF(COUNTIF($C:C,$C598)&gt;1,"Plusieurs commentaires",""),"")</f>
        <v/>
      </c>
      <c r="Q598" s="1">
        <f t="shared" si="92"/>
        <v>0</v>
      </c>
      <c r="R598" s="1">
        <f>SUMIFS($Q$5:$Q598,$P$5:$P598,"Plusieurs commentaires",$C$5:$C598,C598)</f>
        <v>0</v>
      </c>
      <c r="S598" t="str">
        <f t="shared" si="93"/>
        <v/>
      </c>
      <c r="T598" t="str">
        <f t="shared" si="94"/>
        <v/>
      </c>
      <c r="U598" t="str">
        <f t="shared" si="95"/>
        <v/>
      </c>
      <c r="V598" s="238" t="str">
        <f t="shared" si="96"/>
        <v/>
      </c>
      <c r="W598" s="238">
        <f t="shared" si="97"/>
        <v>0</v>
      </c>
      <c r="X598" s="238">
        <f>SUMIFS($W$5:$W598,$V$5:$V598,"Plusieurs occurences",$H$5:$H598,H598)</f>
        <v>0</v>
      </c>
      <c r="Y598" t="str">
        <f t="shared" si="98"/>
        <v/>
      </c>
      <c r="Z598" t="str">
        <f t="shared" si="99"/>
        <v/>
      </c>
      <c r="AA598" t="str">
        <f t="shared" si="100"/>
        <v/>
      </c>
      <c r="AC598" t="str">
        <f t="shared" si="101"/>
        <v/>
      </c>
    </row>
    <row r="599" spans="16:29" x14ac:dyDescent="0.25">
      <c r="P599" s="1" t="str">
        <f>IF($C599&lt;&gt;"",IF(COUNTIF($C:C,$C599)&gt;1,"Plusieurs commentaires",""),"")</f>
        <v/>
      </c>
      <c r="Q599" s="1">
        <f t="shared" si="92"/>
        <v>0</v>
      </c>
      <c r="R599" s="1">
        <f>SUMIFS($Q$5:$Q599,$P$5:$P599,"Plusieurs commentaires",$C$5:$C599,C599)</f>
        <v>0</v>
      </c>
      <c r="S599" t="str">
        <f t="shared" si="93"/>
        <v/>
      </c>
      <c r="T599" t="str">
        <f t="shared" si="94"/>
        <v/>
      </c>
      <c r="U599" t="str">
        <f t="shared" si="95"/>
        <v/>
      </c>
      <c r="V599" s="238" t="str">
        <f t="shared" si="96"/>
        <v/>
      </c>
      <c r="W599" s="238">
        <f t="shared" si="97"/>
        <v>0</v>
      </c>
      <c r="X599" s="238">
        <f>SUMIFS($W$5:$W599,$V$5:$V599,"Plusieurs occurences",$H$5:$H599,H599)</f>
        <v>0</v>
      </c>
      <c r="Y599" t="str">
        <f t="shared" si="98"/>
        <v/>
      </c>
      <c r="Z599" t="str">
        <f t="shared" si="99"/>
        <v/>
      </c>
      <c r="AA599" t="str">
        <f t="shared" si="100"/>
        <v/>
      </c>
      <c r="AC599" t="str">
        <f t="shared" si="101"/>
        <v/>
      </c>
    </row>
    <row r="600" spans="16:29" x14ac:dyDescent="0.25">
      <c r="P600" s="1" t="str">
        <f>IF($C600&lt;&gt;"",IF(COUNTIF($C:C,$C600)&gt;1,"Plusieurs commentaires",""),"")</f>
        <v/>
      </c>
      <c r="Q600" s="1">
        <f t="shared" si="92"/>
        <v>0</v>
      </c>
      <c r="R600" s="1">
        <f>SUMIFS($Q$5:$Q600,$P$5:$P600,"Plusieurs commentaires",$C$5:$C600,C600)</f>
        <v>0</v>
      </c>
      <c r="S600" t="str">
        <f t="shared" si="93"/>
        <v/>
      </c>
      <c r="T600" t="str">
        <f t="shared" si="94"/>
        <v/>
      </c>
      <c r="U600" t="str">
        <f t="shared" si="95"/>
        <v/>
      </c>
      <c r="V600" s="238" t="str">
        <f t="shared" si="96"/>
        <v/>
      </c>
      <c r="W600" s="238">
        <f t="shared" si="97"/>
        <v>0</v>
      </c>
      <c r="X600" s="238">
        <f>SUMIFS($W$5:$W600,$V$5:$V600,"Plusieurs occurences",$H$5:$H600,H600)</f>
        <v>0</v>
      </c>
      <c r="Y600" t="str">
        <f t="shared" si="98"/>
        <v/>
      </c>
      <c r="Z600" t="str">
        <f t="shared" si="99"/>
        <v/>
      </c>
      <c r="AA600" t="str">
        <f t="shared" si="100"/>
        <v/>
      </c>
      <c r="AC600" t="str">
        <f t="shared" si="101"/>
        <v/>
      </c>
    </row>
    <row r="601" spans="16:29" x14ac:dyDescent="0.25">
      <c r="P601" s="1" t="str">
        <f>IF($C601&lt;&gt;"",IF(COUNTIF($C:C,$C601)&gt;1,"Plusieurs commentaires",""),"")</f>
        <v/>
      </c>
      <c r="Q601" s="1">
        <f t="shared" si="92"/>
        <v>0</v>
      </c>
      <c r="R601" s="1">
        <f>SUMIFS($Q$5:$Q601,$P$5:$P601,"Plusieurs commentaires",$C$5:$C601,C601)</f>
        <v>0</v>
      </c>
      <c r="S601" t="str">
        <f t="shared" si="93"/>
        <v/>
      </c>
      <c r="T601" t="str">
        <f t="shared" si="94"/>
        <v/>
      </c>
      <c r="U601" t="str">
        <f t="shared" si="95"/>
        <v/>
      </c>
      <c r="V601" s="238" t="str">
        <f t="shared" si="96"/>
        <v/>
      </c>
      <c r="W601" s="238">
        <f t="shared" si="97"/>
        <v>0</v>
      </c>
      <c r="X601" s="238">
        <f>SUMIFS($W$5:$W601,$V$5:$V601,"Plusieurs occurences",$H$5:$H601,H601)</f>
        <v>0</v>
      </c>
      <c r="Y601" t="str">
        <f t="shared" si="98"/>
        <v/>
      </c>
      <c r="Z601" t="str">
        <f t="shared" si="99"/>
        <v/>
      </c>
      <c r="AA601" t="str">
        <f t="shared" si="100"/>
        <v/>
      </c>
      <c r="AC601" t="str">
        <f t="shared" si="101"/>
        <v/>
      </c>
    </row>
    <row r="602" spans="16:29" x14ac:dyDescent="0.25">
      <c r="P602" s="1" t="str">
        <f>IF($C602&lt;&gt;"",IF(COUNTIF($C:C,$C602)&gt;1,"Plusieurs commentaires",""),"")</f>
        <v/>
      </c>
      <c r="Q602" s="1">
        <f t="shared" si="92"/>
        <v>0</v>
      </c>
      <c r="R602" s="1">
        <f>SUMIFS($Q$5:$Q602,$P$5:$P602,"Plusieurs commentaires",$C$5:$C602,C602)</f>
        <v>0</v>
      </c>
      <c r="S602" t="str">
        <f t="shared" si="93"/>
        <v/>
      </c>
      <c r="T602" t="str">
        <f t="shared" si="94"/>
        <v/>
      </c>
      <c r="U602" t="str">
        <f t="shared" si="95"/>
        <v/>
      </c>
      <c r="V602" s="238" t="str">
        <f t="shared" si="96"/>
        <v/>
      </c>
      <c r="W602" s="238">
        <f t="shared" si="97"/>
        <v>0</v>
      </c>
      <c r="X602" s="238">
        <f>SUMIFS($W$5:$W602,$V$5:$V602,"Plusieurs occurences",$H$5:$H602,H602)</f>
        <v>0</v>
      </c>
      <c r="Y602" t="str">
        <f t="shared" si="98"/>
        <v/>
      </c>
      <c r="Z602" t="str">
        <f t="shared" si="99"/>
        <v/>
      </c>
      <c r="AA602" t="str">
        <f t="shared" si="100"/>
        <v/>
      </c>
      <c r="AC602" t="str">
        <f t="shared" si="101"/>
        <v/>
      </c>
    </row>
    <row r="603" spans="16:29" x14ac:dyDescent="0.25">
      <c r="P603" s="1" t="str">
        <f>IF($C603&lt;&gt;"",IF(COUNTIF($C:C,$C603)&gt;1,"Plusieurs commentaires",""),"")</f>
        <v/>
      </c>
      <c r="Q603" s="1">
        <f t="shared" si="92"/>
        <v>0</v>
      </c>
      <c r="R603" s="1">
        <f>SUMIFS($Q$5:$Q603,$P$5:$P603,"Plusieurs commentaires",$C$5:$C603,C603)</f>
        <v>0</v>
      </c>
      <c r="S603" t="str">
        <f t="shared" si="93"/>
        <v/>
      </c>
      <c r="T603" t="str">
        <f t="shared" si="94"/>
        <v/>
      </c>
      <c r="U603" t="str">
        <f t="shared" si="95"/>
        <v/>
      </c>
      <c r="V603" s="238" t="str">
        <f t="shared" si="96"/>
        <v/>
      </c>
      <c r="W603" s="238">
        <f t="shared" si="97"/>
        <v>0</v>
      </c>
      <c r="X603" s="238">
        <f>SUMIFS($W$5:$W603,$V$5:$V603,"Plusieurs occurences",$H$5:$H603,H603)</f>
        <v>0</v>
      </c>
      <c r="Y603" t="str">
        <f t="shared" si="98"/>
        <v/>
      </c>
      <c r="Z603" t="str">
        <f t="shared" si="99"/>
        <v/>
      </c>
      <c r="AA603" t="str">
        <f t="shared" si="100"/>
        <v/>
      </c>
      <c r="AC603" t="str">
        <f t="shared" si="101"/>
        <v/>
      </c>
    </row>
    <row r="604" spans="16:29" x14ac:dyDescent="0.25">
      <c r="P604" s="1" t="str">
        <f>IF($C604&lt;&gt;"",IF(COUNTIF($C:C,$C604)&gt;1,"Plusieurs commentaires",""),"")</f>
        <v/>
      </c>
      <c r="Q604" s="1">
        <f t="shared" si="92"/>
        <v>0</v>
      </c>
      <c r="R604" s="1">
        <f>SUMIFS($Q$5:$Q604,$P$5:$P604,"Plusieurs commentaires",$C$5:$C604,C604)</f>
        <v>0</v>
      </c>
      <c r="S604" t="str">
        <f t="shared" si="93"/>
        <v/>
      </c>
      <c r="T604" t="str">
        <f t="shared" si="94"/>
        <v/>
      </c>
      <c r="U604" t="str">
        <f t="shared" si="95"/>
        <v/>
      </c>
      <c r="V604" s="238" t="str">
        <f t="shared" si="96"/>
        <v/>
      </c>
      <c r="W604" s="238">
        <f t="shared" si="97"/>
        <v>0</v>
      </c>
      <c r="X604" s="238">
        <f>SUMIFS($W$5:$W604,$V$5:$V604,"Plusieurs occurences",$H$5:$H604,H604)</f>
        <v>0</v>
      </c>
      <c r="Y604" t="str">
        <f t="shared" si="98"/>
        <v/>
      </c>
      <c r="Z604" t="str">
        <f t="shared" si="99"/>
        <v/>
      </c>
      <c r="AA604" t="str">
        <f t="shared" si="100"/>
        <v/>
      </c>
      <c r="AC604" t="str">
        <f t="shared" si="101"/>
        <v/>
      </c>
    </row>
    <row r="605" spans="16:29" x14ac:dyDescent="0.25">
      <c r="P605" s="1" t="str">
        <f>IF($C605&lt;&gt;"",IF(COUNTIF($C:C,$C605)&gt;1,"Plusieurs commentaires",""),"")</f>
        <v/>
      </c>
      <c r="Q605" s="1">
        <f t="shared" si="92"/>
        <v>0</v>
      </c>
      <c r="R605" s="1">
        <f>SUMIFS($Q$5:$Q605,$P$5:$P605,"Plusieurs commentaires",$C$5:$C605,C605)</f>
        <v>0</v>
      </c>
      <c r="S605" t="str">
        <f t="shared" si="93"/>
        <v/>
      </c>
      <c r="T605" t="str">
        <f t="shared" si="94"/>
        <v/>
      </c>
      <c r="U605" t="str">
        <f t="shared" si="95"/>
        <v/>
      </c>
      <c r="V605" s="238" t="str">
        <f t="shared" si="96"/>
        <v/>
      </c>
      <c r="W605" s="238">
        <f t="shared" si="97"/>
        <v>0</v>
      </c>
      <c r="X605" s="238">
        <f>SUMIFS($W$5:$W605,$V$5:$V605,"Plusieurs occurences",$H$5:$H605,H605)</f>
        <v>0</v>
      </c>
      <c r="Y605" t="str">
        <f t="shared" si="98"/>
        <v/>
      </c>
      <c r="Z605" t="str">
        <f t="shared" si="99"/>
        <v/>
      </c>
      <c r="AA605" t="str">
        <f t="shared" si="100"/>
        <v/>
      </c>
      <c r="AC605" t="str">
        <f t="shared" si="101"/>
        <v/>
      </c>
    </row>
    <row r="606" spans="16:29" x14ac:dyDescent="0.25">
      <c r="P606" s="1" t="str">
        <f>IF($C606&lt;&gt;"",IF(COUNTIF($C:C,$C606)&gt;1,"Plusieurs commentaires",""),"")</f>
        <v/>
      </c>
      <c r="Q606" s="1">
        <f t="shared" si="92"/>
        <v>0</v>
      </c>
      <c r="R606" s="1">
        <f>SUMIFS($Q$5:$Q606,$P$5:$P606,"Plusieurs commentaires",$C$5:$C606,C606)</f>
        <v>0</v>
      </c>
      <c r="S606" t="str">
        <f t="shared" si="93"/>
        <v/>
      </c>
      <c r="T606" t="str">
        <f t="shared" si="94"/>
        <v/>
      </c>
      <c r="U606" t="str">
        <f t="shared" si="95"/>
        <v/>
      </c>
      <c r="V606" s="238" t="str">
        <f t="shared" si="96"/>
        <v/>
      </c>
      <c r="W606" s="238">
        <f t="shared" si="97"/>
        <v>0</v>
      </c>
      <c r="X606" s="238">
        <f>SUMIFS($W$5:$W606,$V$5:$V606,"Plusieurs occurences",$H$5:$H606,H606)</f>
        <v>0</v>
      </c>
      <c r="Y606" t="str">
        <f t="shared" si="98"/>
        <v/>
      </c>
      <c r="Z606" t="str">
        <f t="shared" si="99"/>
        <v/>
      </c>
      <c r="AA606" t="str">
        <f t="shared" si="100"/>
        <v/>
      </c>
      <c r="AC606" t="str">
        <f t="shared" si="101"/>
        <v/>
      </c>
    </row>
    <row r="607" spans="16:29" x14ac:dyDescent="0.25">
      <c r="P607" s="1" t="str">
        <f>IF($C607&lt;&gt;"",IF(COUNTIF($C:C,$C607)&gt;1,"Plusieurs commentaires",""),"")</f>
        <v/>
      </c>
      <c r="Q607" s="1">
        <f t="shared" si="92"/>
        <v>0</v>
      </c>
      <c r="R607" s="1">
        <f>SUMIFS($Q$5:$Q607,$P$5:$P607,"Plusieurs commentaires",$C$5:$C607,C607)</f>
        <v>0</v>
      </c>
      <c r="S607" t="str">
        <f t="shared" si="93"/>
        <v/>
      </c>
      <c r="T607" t="str">
        <f t="shared" si="94"/>
        <v/>
      </c>
      <c r="U607" t="str">
        <f t="shared" si="95"/>
        <v/>
      </c>
      <c r="V607" s="238" t="str">
        <f t="shared" si="96"/>
        <v/>
      </c>
      <c r="W607" s="238">
        <f t="shared" si="97"/>
        <v>0</v>
      </c>
      <c r="X607" s="238">
        <f>SUMIFS($W$5:$W607,$V$5:$V607,"Plusieurs occurences",$H$5:$H607,H607)</f>
        <v>0</v>
      </c>
      <c r="Y607" t="str">
        <f t="shared" si="98"/>
        <v/>
      </c>
      <c r="Z607" t="str">
        <f t="shared" si="99"/>
        <v/>
      </c>
      <c r="AA607" t="str">
        <f t="shared" si="100"/>
        <v/>
      </c>
      <c r="AC607" t="str">
        <f t="shared" si="101"/>
        <v/>
      </c>
    </row>
    <row r="608" spans="16:29" x14ac:dyDescent="0.25">
      <c r="P608" s="1" t="str">
        <f>IF($C608&lt;&gt;"",IF(COUNTIF($C:C,$C608)&gt;1,"Plusieurs commentaires",""),"")</f>
        <v/>
      </c>
      <c r="Q608" s="1">
        <f t="shared" si="92"/>
        <v>0</v>
      </c>
      <c r="R608" s="1">
        <f>SUMIFS($Q$5:$Q608,$P$5:$P608,"Plusieurs commentaires",$C$5:$C608,C608)</f>
        <v>0</v>
      </c>
      <c r="S608" t="str">
        <f t="shared" si="93"/>
        <v/>
      </c>
      <c r="T608" t="str">
        <f t="shared" si="94"/>
        <v/>
      </c>
      <c r="U608" t="str">
        <f t="shared" si="95"/>
        <v/>
      </c>
      <c r="V608" s="238" t="str">
        <f t="shared" si="96"/>
        <v/>
      </c>
      <c r="W608" s="238">
        <f t="shared" si="97"/>
        <v>0</v>
      </c>
      <c r="X608" s="238">
        <f>SUMIFS($W$5:$W608,$V$5:$V608,"Plusieurs occurences",$H$5:$H608,H608)</f>
        <v>0</v>
      </c>
      <c r="Y608" t="str">
        <f t="shared" si="98"/>
        <v/>
      </c>
      <c r="Z608" t="str">
        <f t="shared" si="99"/>
        <v/>
      </c>
      <c r="AA608" t="str">
        <f t="shared" si="100"/>
        <v/>
      </c>
      <c r="AC608" t="str">
        <f t="shared" si="101"/>
        <v/>
      </c>
    </row>
    <row r="609" spans="16:29" x14ac:dyDescent="0.25">
      <c r="P609" s="1" t="str">
        <f>IF($C609&lt;&gt;"",IF(COUNTIF($C:C,$C609)&gt;1,"Plusieurs commentaires",""),"")</f>
        <v/>
      </c>
      <c r="Q609" s="1">
        <f t="shared" si="92"/>
        <v>0</v>
      </c>
      <c r="R609" s="1">
        <f>SUMIFS($Q$5:$Q609,$P$5:$P609,"Plusieurs commentaires",$C$5:$C609,C609)</f>
        <v>0</v>
      </c>
      <c r="S609" t="str">
        <f t="shared" si="93"/>
        <v/>
      </c>
      <c r="T609" t="str">
        <f t="shared" si="94"/>
        <v/>
      </c>
      <c r="U609" t="str">
        <f t="shared" si="95"/>
        <v/>
      </c>
      <c r="V609" s="238" t="str">
        <f t="shared" si="96"/>
        <v/>
      </c>
      <c r="W609" s="238">
        <f t="shared" si="97"/>
        <v>0</v>
      </c>
      <c r="X609" s="238">
        <f>SUMIFS($W$5:$W609,$V$5:$V609,"Plusieurs occurences",$H$5:$H609,H609)</f>
        <v>0</v>
      </c>
      <c r="Y609" t="str">
        <f t="shared" si="98"/>
        <v/>
      </c>
      <c r="Z609" t="str">
        <f t="shared" si="99"/>
        <v/>
      </c>
      <c r="AA609" t="str">
        <f t="shared" si="100"/>
        <v/>
      </c>
      <c r="AC609" t="str">
        <f t="shared" si="101"/>
        <v/>
      </c>
    </row>
    <row r="610" spans="16:29" x14ac:dyDescent="0.25">
      <c r="P610" s="1" t="str">
        <f>IF($C610&lt;&gt;"",IF(COUNTIF($C:C,$C610)&gt;1,"Plusieurs commentaires",""),"")</f>
        <v/>
      </c>
      <c r="Q610" s="1">
        <f t="shared" si="92"/>
        <v>0</v>
      </c>
      <c r="R610" s="1">
        <f>SUMIFS($Q$5:$Q610,$P$5:$P610,"Plusieurs commentaires",$C$5:$C610,C610)</f>
        <v>0</v>
      </c>
      <c r="S610" t="str">
        <f t="shared" si="93"/>
        <v/>
      </c>
      <c r="T610" t="str">
        <f t="shared" si="94"/>
        <v/>
      </c>
      <c r="U610" t="str">
        <f t="shared" si="95"/>
        <v/>
      </c>
      <c r="V610" s="238" t="str">
        <f t="shared" si="96"/>
        <v/>
      </c>
      <c r="W610" s="238">
        <f t="shared" si="97"/>
        <v>0</v>
      </c>
      <c r="X610" s="238">
        <f>SUMIFS($W$5:$W610,$V$5:$V610,"Plusieurs occurences",$H$5:$H610,H610)</f>
        <v>0</v>
      </c>
      <c r="Y610" t="str">
        <f t="shared" si="98"/>
        <v/>
      </c>
      <c r="Z610" t="str">
        <f t="shared" si="99"/>
        <v/>
      </c>
      <c r="AA610" t="str">
        <f t="shared" si="100"/>
        <v/>
      </c>
      <c r="AC610" t="str">
        <f t="shared" si="101"/>
        <v/>
      </c>
    </row>
    <row r="611" spans="16:29" x14ac:dyDescent="0.25">
      <c r="P611" s="1" t="str">
        <f>IF($C611&lt;&gt;"",IF(COUNTIF($C:C,$C611)&gt;1,"Plusieurs commentaires",""),"")</f>
        <v/>
      </c>
      <c r="Q611" s="1">
        <f t="shared" si="92"/>
        <v>0</v>
      </c>
      <c r="R611" s="1">
        <f>SUMIFS($Q$5:$Q611,$P$5:$P611,"Plusieurs commentaires",$C$5:$C611,C611)</f>
        <v>0</v>
      </c>
      <c r="S611" t="str">
        <f t="shared" si="93"/>
        <v/>
      </c>
      <c r="T611" t="str">
        <f t="shared" si="94"/>
        <v/>
      </c>
      <c r="U611" t="str">
        <f t="shared" si="95"/>
        <v/>
      </c>
      <c r="V611" s="238" t="str">
        <f t="shared" si="96"/>
        <v/>
      </c>
      <c r="W611" s="238">
        <f t="shared" si="97"/>
        <v>0</v>
      </c>
      <c r="X611" s="238">
        <f>SUMIFS($W$5:$W611,$V$5:$V611,"Plusieurs occurences",$H$5:$H611,H611)</f>
        <v>0</v>
      </c>
      <c r="Y611" t="str">
        <f t="shared" si="98"/>
        <v/>
      </c>
      <c r="Z611" t="str">
        <f t="shared" si="99"/>
        <v/>
      </c>
      <c r="AA611" t="str">
        <f t="shared" si="100"/>
        <v/>
      </c>
      <c r="AC611" t="str">
        <f t="shared" si="101"/>
        <v/>
      </c>
    </row>
    <row r="612" spans="16:29" x14ac:dyDescent="0.25">
      <c r="P612" s="1" t="str">
        <f>IF($C612&lt;&gt;"",IF(COUNTIF($C:C,$C612)&gt;1,"Plusieurs commentaires",""),"")</f>
        <v/>
      </c>
      <c r="Q612" s="1">
        <f t="shared" si="92"/>
        <v>0</v>
      </c>
      <c r="R612" s="1">
        <f>SUMIFS($Q$5:$Q612,$P$5:$P612,"Plusieurs commentaires",$C$5:$C612,C612)</f>
        <v>0</v>
      </c>
      <c r="S612" t="str">
        <f t="shared" si="93"/>
        <v/>
      </c>
      <c r="T612" t="str">
        <f t="shared" si="94"/>
        <v/>
      </c>
      <c r="U612" t="str">
        <f t="shared" si="95"/>
        <v/>
      </c>
      <c r="V612" s="238" t="str">
        <f t="shared" si="96"/>
        <v/>
      </c>
      <c r="W612" s="238">
        <f t="shared" si="97"/>
        <v>0</v>
      </c>
      <c r="X612" s="238">
        <f>SUMIFS($W$5:$W612,$V$5:$V612,"Plusieurs occurences",$H$5:$H612,H612)</f>
        <v>0</v>
      </c>
      <c r="Y612" t="str">
        <f t="shared" si="98"/>
        <v/>
      </c>
      <c r="Z612" t="str">
        <f t="shared" si="99"/>
        <v/>
      </c>
      <c r="AA612" t="str">
        <f t="shared" si="100"/>
        <v/>
      </c>
      <c r="AC612" t="str">
        <f t="shared" si="101"/>
        <v/>
      </c>
    </row>
    <row r="613" spans="16:29" x14ac:dyDescent="0.25">
      <c r="P613" s="1" t="str">
        <f>IF($C613&lt;&gt;"",IF(COUNTIF($C:C,$C613)&gt;1,"Plusieurs commentaires",""),"")</f>
        <v/>
      </c>
      <c r="Q613" s="1">
        <f t="shared" si="92"/>
        <v>0</v>
      </c>
      <c r="R613" s="1">
        <f>SUMIFS($Q$5:$Q613,$P$5:$P613,"Plusieurs commentaires",$C$5:$C613,C613)</f>
        <v>0</v>
      </c>
      <c r="S613" t="str">
        <f t="shared" si="93"/>
        <v/>
      </c>
      <c r="T613" t="str">
        <f t="shared" si="94"/>
        <v/>
      </c>
      <c r="U613" t="str">
        <f t="shared" si="95"/>
        <v/>
      </c>
      <c r="V613" s="238" t="str">
        <f t="shared" si="96"/>
        <v/>
      </c>
      <c r="W613" s="238">
        <f t="shared" si="97"/>
        <v>0</v>
      </c>
      <c r="X613" s="238">
        <f>SUMIFS($W$5:$W613,$V$5:$V613,"Plusieurs occurences",$H$5:$H613,H613)</f>
        <v>0</v>
      </c>
      <c r="Y613" t="str">
        <f t="shared" si="98"/>
        <v/>
      </c>
      <c r="Z613" t="str">
        <f t="shared" si="99"/>
        <v/>
      </c>
      <c r="AA613" t="str">
        <f t="shared" si="100"/>
        <v/>
      </c>
      <c r="AC613" t="str">
        <f t="shared" si="101"/>
        <v/>
      </c>
    </row>
    <row r="614" spans="16:29" x14ac:dyDescent="0.25">
      <c r="P614" s="1" t="str">
        <f>IF($C614&lt;&gt;"",IF(COUNTIF($C:C,$C614)&gt;1,"Plusieurs commentaires",""),"")</f>
        <v/>
      </c>
      <c r="Q614" s="1">
        <f t="shared" si="92"/>
        <v>0</v>
      </c>
      <c r="R614" s="1">
        <f>SUMIFS($Q$5:$Q614,$P$5:$P614,"Plusieurs commentaires",$C$5:$C614,C614)</f>
        <v>0</v>
      </c>
      <c r="S614" t="str">
        <f t="shared" si="93"/>
        <v/>
      </c>
      <c r="T614" t="str">
        <f t="shared" si="94"/>
        <v/>
      </c>
      <c r="U614" t="str">
        <f t="shared" si="95"/>
        <v/>
      </c>
      <c r="V614" s="238" t="str">
        <f t="shared" si="96"/>
        <v/>
      </c>
      <c r="W614" s="238">
        <f t="shared" si="97"/>
        <v>0</v>
      </c>
      <c r="X614" s="238">
        <f>SUMIFS($W$5:$W614,$V$5:$V614,"Plusieurs occurences",$H$5:$H614,H614)</f>
        <v>0</v>
      </c>
      <c r="Y614" t="str">
        <f t="shared" si="98"/>
        <v/>
      </c>
      <c r="Z614" t="str">
        <f t="shared" si="99"/>
        <v/>
      </c>
      <c r="AA614" t="str">
        <f t="shared" si="100"/>
        <v/>
      </c>
      <c r="AC614" t="str">
        <f t="shared" si="101"/>
        <v/>
      </c>
    </row>
    <row r="615" spans="16:29" x14ac:dyDescent="0.25">
      <c r="P615" s="1" t="str">
        <f>IF($C615&lt;&gt;"",IF(COUNTIF($C:C,$C615)&gt;1,"Plusieurs commentaires",""),"")</f>
        <v/>
      </c>
      <c r="Q615" s="1">
        <f t="shared" si="92"/>
        <v>0</v>
      </c>
      <c r="R615" s="1">
        <f>SUMIFS($Q$5:$Q615,$P$5:$P615,"Plusieurs commentaires",$C$5:$C615,C615)</f>
        <v>0</v>
      </c>
      <c r="S615" t="str">
        <f t="shared" si="93"/>
        <v/>
      </c>
      <c r="T615" t="str">
        <f t="shared" si="94"/>
        <v/>
      </c>
      <c r="U615" t="str">
        <f t="shared" si="95"/>
        <v/>
      </c>
      <c r="V615" s="238" t="str">
        <f t="shared" si="96"/>
        <v/>
      </c>
      <c r="W615" s="238">
        <f t="shared" si="97"/>
        <v>0</v>
      </c>
      <c r="X615" s="238">
        <f>SUMIFS($W$5:$W615,$V$5:$V615,"Plusieurs occurences",$H$5:$H615,H615)</f>
        <v>0</v>
      </c>
      <c r="Y615" t="str">
        <f t="shared" si="98"/>
        <v/>
      </c>
      <c r="Z615" t="str">
        <f t="shared" si="99"/>
        <v/>
      </c>
      <c r="AA615" t="str">
        <f t="shared" si="100"/>
        <v/>
      </c>
      <c r="AC615" t="str">
        <f t="shared" si="101"/>
        <v/>
      </c>
    </row>
    <row r="616" spans="16:29" x14ac:dyDescent="0.25">
      <c r="P616" s="1" t="str">
        <f>IF($C616&lt;&gt;"",IF(COUNTIF($C:C,$C616)&gt;1,"Plusieurs commentaires",""),"")</f>
        <v/>
      </c>
      <c r="Q616" s="1">
        <f t="shared" si="92"/>
        <v>0</v>
      </c>
      <c r="R616" s="1">
        <f>SUMIFS($Q$5:$Q616,$P$5:$P616,"Plusieurs commentaires",$C$5:$C616,C616)</f>
        <v>0</v>
      </c>
      <c r="S616" t="str">
        <f t="shared" si="93"/>
        <v/>
      </c>
      <c r="T616" t="str">
        <f t="shared" si="94"/>
        <v/>
      </c>
      <c r="U616" t="str">
        <f t="shared" si="95"/>
        <v/>
      </c>
      <c r="V616" s="238" t="str">
        <f t="shared" si="96"/>
        <v/>
      </c>
      <c r="W616" s="238">
        <f t="shared" si="97"/>
        <v>0</v>
      </c>
      <c r="X616" s="238">
        <f>SUMIFS($W$5:$W616,$V$5:$V616,"Plusieurs occurences",$H$5:$H616,H616)</f>
        <v>0</v>
      </c>
      <c r="Y616" t="str">
        <f t="shared" si="98"/>
        <v/>
      </c>
      <c r="Z616" t="str">
        <f t="shared" si="99"/>
        <v/>
      </c>
      <c r="AA616" t="str">
        <f t="shared" si="100"/>
        <v/>
      </c>
      <c r="AC616" t="str">
        <f t="shared" si="101"/>
        <v/>
      </c>
    </row>
    <row r="617" spans="16:29" x14ac:dyDescent="0.25">
      <c r="P617" s="1" t="str">
        <f>IF($C617&lt;&gt;"",IF(COUNTIF($C:C,$C617)&gt;1,"Plusieurs commentaires",""),"")</f>
        <v/>
      </c>
      <c r="Q617" s="1">
        <f t="shared" si="92"/>
        <v>0</v>
      </c>
      <c r="R617" s="1">
        <f>SUMIFS($Q$5:$Q617,$P$5:$P617,"Plusieurs commentaires",$C$5:$C617,C617)</f>
        <v>0</v>
      </c>
      <c r="S617" t="str">
        <f t="shared" si="93"/>
        <v/>
      </c>
      <c r="T617" t="str">
        <f t="shared" si="94"/>
        <v/>
      </c>
      <c r="U617" t="str">
        <f t="shared" si="95"/>
        <v/>
      </c>
      <c r="V617" s="238" t="str">
        <f t="shared" si="96"/>
        <v/>
      </c>
      <c r="W617" s="238">
        <f t="shared" si="97"/>
        <v>0</v>
      </c>
      <c r="X617" s="238">
        <f>SUMIFS($W$5:$W617,$V$5:$V617,"Plusieurs occurences",$H$5:$H617,H617)</f>
        <v>0</v>
      </c>
      <c r="Y617" t="str">
        <f t="shared" si="98"/>
        <v/>
      </c>
      <c r="Z617" t="str">
        <f t="shared" si="99"/>
        <v/>
      </c>
      <c r="AA617" t="str">
        <f t="shared" si="100"/>
        <v/>
      </c>
      <c r="AC617" t="str">
        <f t="shared" si="101"/>
        <v/>
      </c>
    </row>
    <row r="618" spans="16:29" x14ac:dyDescent="0.25">
      <c r="P618" s="1" t="str">
        <f>IF($C618&lt;&gt;"",IF(COUNTIF($C:C,$C618)&gt;1,"Plusieurs commentaires",""),"")</f>
        <v/>
      </c>
      <c r="Q618" s="1">
        <f t="shared" si="92"/>
        <v>0</v>
      </c>
      <c r="R618" s="1">
        <f>SUMIFS($Q$5:$Q618,$P$5:$P618,"Plusieurs commentaires",$C$5:$C618,C618)</f>
        <v>0</v>
      </c>
      <c r="S618" t="str">
        <f t="shared" si="93"/>
        <v/>
      </c>
      <c r="T618" t="str">
        <f t="shared" si="94"/>
        <v/>
      </c>
      <c r="U618" t="str">
        <f t="shared" si="95"/>
        <v/>
      </c>
      <c r="V618" s="238" t="str">
        <f t="shared" si="96"/>
        <v/>
      </c>
      <c r="W618" s="238">
        <f t="shared" si="97"/>
        <v>0</v>
      </c>
      <c r="X618" s="238">
        <f>SUMIFS($W$5:$W618,$V$5:$V618,"Plusieurs occurences",$H$5:$H618,H618)</f>
        <v>0</v>
      </c>
      <c r="Y618" t="str">
        <f t="shared" si="98"/>
        <v/>
      </c>
      <c r="Z618" t="str">
        <f t="shared" si="99"/>
        <v/>
      </c>
      <c r="AA618" t="str">
        <f t="shared" si="100"/>
        <v/>
      </c>
      <c r="AC618" t="str">
        <f t="shared" si="101"/>
        <v/>
      </c>
    </row>
    <row r="619" spans="16:29" x14ac:dyDescent="0.25">
      <c r="P619" s="1" t="str">
        <f>IF($C619&lt;&gt;"",IF(COUNTIF($C:C,$C619)&gt;1,"Plusieurs commentaires",""),"")</f>
        <v/>
      </c>
      <c r="Q619" s="1">
        <f t="shared" si="92"/>
        <v>0</v>
      </c>
      <c r="R619" s="1">
        <f>SUMIFS($Q$5:$Q619,$P$5:$P619,"Plusieurs commentaires",$C$5:$C619,C619)</f>
        <v>0</v>
      </c>
      <c r="S619" t="str">
        <f t="shared" si="93"/>
        <v/>
      </c>
      <c r="T619" t="str">
        <f t="shared" si="94"/>
        <v/>
      </c>
      <c r="U619" t="str">
        <f t="shared" si="95"/>
        <v/>
      </c>
      <c r="V619" s="238" t="str">
        <f t="shared" si="96"/>
        <v/>
      </c>
      <c r="W619" s="238">
        <f t="shared" si="97"/>
        <v>0</v>
      </c>
      <c r="X619" s="238">
        <f>SUMIFS($W$5:$W619,$V$5:$V619,"Plusieurs occurences",$H$5:$H619,H619)</f>
        <v>0</v>
      </c>
      <c r="Y619" t="str">
        <f t="shared" si="98"/>
        <v/>
      </c>
      <c r="Z619" t="str">
        <f t="shared" si="99"/>
        <v/>
      </c>
      <c r="AA619" t="str">
        <f t="shared" si="100"/>
        <v/>
      </c>
      <c r="AC619" t="str">
        <f t="shared" si="101"/>
        <v/>
      </c>
    </row>
    <row r="620" spans="16:29" x14ac:dyDescent="0.25">
      <c r="P620" s="1" t="str">
        <f>IF($C620&lt;&gt;"",IF(COUNTIF($C:C,$C620)&gt;1,"Plusieurs commentaires",""),"")</f>
        <v/>
      </c>
      <c r="Q620" s="1">
        <f t="shared" si="92"/>
        <v>0</v>
      </c>
      <c r="R620" s="1">
        <f>SUMIFS($Q$5:$Q620,$P$5:$P620,"Plusieurs commentaires",$C$5:$C620,C620)</f>
        <v>0</v>
      </c>
      <c r="S620" t="str">
        <f t="shared" si="93"/>
        <v/>
      </c>
      <c r="T620" t="str">
        <f t="shared" si="94"/>
        <v/>
      </c>
      <c r="U620" t="str">
        <f t="shared" si="95"/>
        <v/>
      </c>
      <c r="V620" s="238" t="str">
        <f t="shared" si="96"/>
        <v/>
      </c>
      <c r="W620" s="238">
        <f t="shared" si="97"/>
        <v>0</v>
      </c>
      <c r="X620" s="238">
        <f>SUMIFS($W$5:$W620,$V$5:$V620,"Plusieurs occurences",$H$5:$H620,H620)</f>
        <v>0</v>
      </c>
      <c r="Y620" t="str">
        <f t="shared" si="98"/>
        <v/>
      </c>
      <c r="Z620" t="str">
        <f t="shared" si="99"/>
        <v/>
      </c>
      <c r="AA620" t="str">
        <f t="shared" si="100"/>
        <v/>
      </c>
      <c r="AC620" t="str">
        <f t="shared" si="101"/>
        <v/>
      </c>
    </row>
    <row r="621" spans="16:29" x14ac:dyDescent="0.25">
      <c r="P621" s="1" t="str">
        <f>IF($C621&lt;&gt;"",IF(COUNTIF($C:C,$C621)&gt;1,"Plusieurs commentaires",""),"")</f>
        <v/>
      </c>
      <c r="Q621" s="1">
        <f t="shared" si="92"/>
        <v>0</v>
      </c>
      <c r="R621" s="1">
        <f>SUMIFS($Q$5:$Q621,$P$5:$P621,"Plusieurs commentaires",$C$5:$C621,C621)</f>
        <v>0</v>
      </c>
      <c r="S621" t="str">
        <f t="shared" si="93"/>
        <v/>
      </c>
      <c r="T621" t="str">
        <f t="shared" si="94"/>
        <v/>
      </c>
      <c r="U621" t="str">
        <f t="shared" si="95"/>
        <v/>
      </c>
      <c r="V621" s="238" t="str">
        <f t="shared" si="96"/>
        <v/>
      </c>
      <c r="W621" s="238">
        <f t="shared" si="97"/>
        <v>0</v>
      </c>
      <c r="X621" s="238">
        <f>SUMIFS($W$5:$W621,$V$5:$V621,"Plusieurs occurences",$H$5:$H621,H621)</f>
        <v>0</v>
      </c>
      <c r="Y621" t="str">
        <f t="shared" si="98"/>
        <v/>
      </c>
      <c r="Z621" t="str">
        <f t="shared" si="99"/>
        <v/>
      </c>
      <c r="AA621" t="str">
        <f t="shared" si="100"/>
        <v/>
      </c>
      <c r="AC621" t="str">
        <f t="shared" si="101"/>
        <v/>
      </c>
    </row>
    <row r="622" spans="16:29" x14ac:dyDescent="0.25">
      <c r="P622" s="1" t="str">
        <f>IF($C622&lt;&gt;"",IF(COUNTIF($C:C,$C622)&gt;1,"Plusieurs commentaires",""),"")</f>
        <v/>
      </c>
      <c r="Q622" s="1">
        <f t="shared" si="92"/>
        <v>0</v>
      </c>
      <c r="R622" s="1">
        <f>SUMIFS($Q$5:$Q622,$P$5:$P622,"Plusieurs commentaires",$C$5:$C622,C622)</f>
        <v>0</v>
      </c>
      <c r="S622" t="str">
        <f t="shared" si="93"/>
        <v/>
      </c>
      <c r="T622" t="str">
        <f t="shared" si="94"/>
        <v/>
      </c>
      <c r="U622" t="str">
        <f t="shared" si="95"/>
        <v/>
      </c>
      <c r="V622" s="238" t="str">
        <f t="shared" si="96"/>
        <v/>
      </c>
      <c r="W622" s="238">
        <f t="shared" si="97"/>
        <v>0</v>
      </c>
      <c r="X622" s="238">
        <f>SUMIFS($W$5:$W622,$V$5:$V622,"Plusieurs occurences",$H$5:$H622,H622)</f>
        <v>0</v>
      </c>
      <c r="Y622" t="str">
        <f t="shared" si="98"/>
        <v/>
      </c>
      <c r="Z622" t="str">
        <f t="shared" si="99"/>
        <v/>
      </c>
      <c r="AA622" t="str">
        <f t="shared" si="100"/>
        <v/>
      </c>
      <c r="AC622" t="str">
        <f t="shared" si="101"/>
        <v/>
      </c>
    </row>
    <row r="623" spans="16:29" x14ac:dyDescent="0.25">
      <c r="P623" s="1" t="str">
        <f>IF($C623&lt;&gt;"",IF(COUNTIF($C:C,$C623)&gt;1,"Plusieurs commentaires",""),"")</f>
        <v/>
      </c>
      <c r="Q623" s="1">
        <f t="shared" si="92"/>
        <v>0</v>
      </c>
      <c r="R623" s="1">
        <f>SUMIFS($Q$5:$Q623,$P$5:$P623,"Plusieurs commentaires",$C$5:$C623,C623)</f>
        <v>0</v>
      </c>
      <c r="S623" t="str">
        <f t="shared" si="93"/>
        <v/>
      </c>
      <c r="T623" t="str">
        <f t="shared" si="94"/>
        <v/>
      </c>
      <c r="U623" t="str">
        <f t="shared" si="95"/>
        <v/>
      </c>
      <c r="V623" s="238" t="str">
        <f t="shared" si="96"/>
        <v/>
      </c>
      <c r="W623" s="238">
        <f t="shared" si="97"/>
        <v>0</v>
      </c>
      <c r="X623" s="238">
        <f>SUMIFS($W$5:$W623,$V$5:$V623,"Plusieurs occurences",$H$5:$H623,H623)</f>
        <v>0</v>
      </c>
      <c r="Y623" t="str">
        <f t="shared" si="98"/>
        <v/>
      </c>
      <c r="Z623" t="str">
        <f t="shared" si="99"/>
        <v/>
      </c>
      <c r="AA623" t="str">
        <f t="shared" si="100"/>
        <v/>
      </c>
      <c r="AC623" t="str">
        <f t="shared" si="101"/>
        <v/>
      </c>
    </row>
    <row r="624" spans="16:29" x14ac:dyDescent="0.25">
      <c r="P624" s="1" t="str">
        <f>IF($C624&lt;&gt;"",IF(COUNTIF($C:C,$C624)&gt;1,"Plusieurs commentaires",""),"")</f>
        <v/>
      </c>
      <c r="Q624" s="1">
        <f t="shared" si="92"/>
        <v>0</v>
      </c>
      <c r="R624" s="1">
        <f>SUMIFS($Q$5:$Q624,$P$5:$P624,"Plusieurs commentaires",$C$5:$C624,C624)</f>
        <v>0</v>
      </c>
      <c r="S624" t="str">
        <f t="shared" si="93"/>
        <v/>
      </c>
      <c r="T624" t="str">
        <f t="shared" si="94"/>
        <v/>
      </c>
      <c r="U624" t="str">
        <f t="shared" si="95"/>
        <v/>
      </c>
      <c r="V624" s="238" t="str">
        <f t="shared" si="96"/>
        <v/>
      </c>
      <c r="W624" s="238">
        <f t="shared" si="97"/>
        <v>0</v>
      </c>
      <c r="X624" s="238">
        <f>SUMIFS($W$5:$W624,$V$5:$V624,"Plusieurs occurences",$H$5:$H624,H624)</f>
        <v>0</v>
      </c>
      <c r="Y624" t="str">
        <f t="shared" si="98"/>
        <v/>
      </c>
      <c r="Z624" t="str">
        <f t="shared" si="99"/>
        <v/>
      </c>
      <c r="AA624" t="str">
        <f t="shared" si="100"/>
        <v/>
      </c>
      <c r="AC624" t="str">
        <f t="shared" si="101"/>
        <v/>
      </c>
    </row>
    <row r="625" spans="16:29" x14ac:dyDescent="0.25">
      <c r="P625" s="1" t="str">
        <f>IF($C625&lt;&gt;"",IF(COUNTIF($C:C,$C625)&gt;1,"Plusieurs commentaires",""),"")</f>
        <v/>
      </c>
      <c r="Q625" s="1">
        <f t="shared" si="92"/>
        <v>0</v>
      </c>
      <c r="R625" s="1">
        <f>SUMIFS($Q$5:$Q625,$P$5:$P625,"Plusieurs commentaires",$C$5:$C625,C625)</f>
        <v>0</v>
      </c>
      <c r="S625" t="str">
        <f t="shared" si="93"/>
        <v/>
      </c>
      <c r="T625" t="str">
        <f t="shared" si="94"/>
        <v/>
      </c>
      <c r="U625" t="str">
        <f t="shared" si="95"/>
        <v/>
      </c>
      <c r="V625" s="238" t="str">
        <f t="shared" si="96"/>
        <v/>
      </c>
      <c r="W625" s="238">
        <f t="shared" si="97"/>
        <v>0</v>
      </c>
      <c r="X625" s="238">
        <f>SUMIFS($W$5:$W625,$V$5:$V625,"Plusieurs occurences",$H$5:$H625,H625)</f>
        <v>0</v>
      </c>
      <c r="Y625" t="str">
        <f t="shared" si="98"/>
        <v/>
      </c>
      <c r="Z625" t="str">
        <f t="shared" si="99"/>
        <v/>
      </c>
      <c r="AA625" t="str">
        <f t="shared" si="100"/>
        <v/>
      </c>
      <c r="AC625" t="str">
        <f t="shared" si="101"/>
        <v/>
      </c>
    </row>
    <row r="626" spans="16:29" x14ac:dyDescent="0.25">
      <c r="P626" s="1" t="str">
        <f>IF($C626&lt;&gt;"",IF(COUNTIF($C:C,$C626)&gt;1,"Plusieurs commentaires",""),"")</f>
        <v/>
      </c>
      <c r="Q626" s="1">
        <f t="shared" si="92"/>
        <v>0</v>
      </c>
      <c r="R626" s="1">
        <f>SUMIFS($Q$5:$Q626,$P$5:$P626,"Plusieurs commentaires",$C$5:$C626,C626)</f>
        <v>0</v>
      </c>
      <c r="S626" t="str">
        <f t="shared" si="93"/>
        <v/>
      </c>
      <c r="T626" t="str">
        <f t="shared" si="94"/>
        <v/>
      </c>
      <c r="U626" t="str">
        <f t="shared" si="95"/>
        <v/>
      </c>
      <c r="V626" s="238" t="str">
        <f t="shared" si="96"/>
        <v/>
      </c>
      <c r="W626" s="238">
        <f t="shared" si="97"/>
        <v>0</v>
      </c>
      <c r="X626" s="238">
        <f>SUMIFS($W$5:$W626,$V$5:$V626,"Plusieurs occurences",$H$5:$H626,H626)</f>
        <v>0</v>
      </c>
      <c r="Y626" t="str">
        <f t="shared" si="98"/>
        <v/>
      </c>
      <c r="Z626" t="str">
        <f t="shared" si="99"/>
        <v/>
      </c>
      <c r="AA626" t="str">
        <f t="shared" si="100"/>
        <v/>
      </c>
      <c r="AC626" t="str">
        <f t="shared" si="101"/>
        <v/>
      </c>
    </row>
    <row r="627" spans="16:29" x14ac:dyDescent="0.25">
      <c r="P627" s="1" t="str">
        <f>IF($C627&lt;&gt;"",IF(COUNTIF($C:C,$C627)&gt;1,"Plusieurs commentaires",""),"")</f>
        <v/>
      </c>
      <c r="Q627" s="1">
        <f t="shared" si="92"/>
        <v>0</v>
      </c>
      <c r="R627" s="1">
        <f>SUMIFS($Q$5:$Q627,$P$5:$P627,"Plusieurs commentaires",$C$5:$C627,C627)</f>
        <v>0</v>
      </c>
      <c r="S627" t="str">
        <f t="shared" si="93"/>
        <v/>
      </c>
      <c r="T627" t="str">
        <f t="shared" si="94"/>
        <v/>
      </c>
      <c r="U627" t="str">
        <f t="shared" si="95"/>
        <v/>
      </c>
      <c r="V627" s="238" t="str">
        <f t="shared" si="96"/>
        <v/>
      </c>
      <c r="W627" s="238">
        <f t="shared" si="97"/>
        <v>0</v>
      </c>
      <c r="X627" s="238">
        <f>SUMIFS($W$5:$W627,$V$5:$V627,"Plusieurs occurences",$H$5:$H627,H627)</f>
        <v>0</v>
      </c>
      <c r="Y627" t="str">
        <f t="shared" si="98"/>
        <v/>
      </c>
      <c r="Z627" t="str">
        <f t="shared" si="99"/>
        <v/>
      </c>
      <c r="AA627" t="str">
        <f t="shared" si="100"/>
        <v/>
      </c>
      <c r="AC627" t="str">
        <f t="shared" si="101"/>
        <v/>
      </c>
    </row>
    <row r="628" spans="16:29" x14ac:dyDescent="0.25">
      <c r="P628" s="1" t="str">
        <f>IF($C628&lt;&gt;"",IF(COUNTIF($C:C,$C628)&gt;1,"Plusieurs commentaires",""),"")</f>
        <v/>
      </c>
      <c r="Q628" s="1">
        <f t="shared" si="92"/>
        <v>0</v>
      </c>
      <c r="R628" s="1">
        <f>SUMIFS($Q$5:$Q628,$P$5:$P628,"Plusieurs commentaires",$C$5:$C628,C628)</f>
        <v>0</v>
      </c>
      <c r="S628" t="str">
        <f t="shared" si="93"/>
        <v/>
      </c>
      <c r="T628" t="str">
        <f t="shared" si="94"/>
        <v/>
      </c>
      <c r="U628" t="str">
        <f t="shared" si="95"/>
        <v/>
      </c>
      <c r="V628" s="238" t="str">
        <f t="shared" si="96"/>
        <v/>
      </c>
      <c r="W628" s="238">
        <f t="shared" si="97"/>
        <v>0</v>
      </c>
      <c r="X628" s="238">
        <f>SUMIFS($W$5:$W628,$V$5:$V628,"Plusieurs occurences",$H$5:$H628,H628)</f>
        <v>0</v>
      </c>
      <c r="Y628" t="str">
        <f t="shared" si="98"/>
        <v/>
      </c>
      <c r="Z628" t="str">
        <f t="shared" si="99"/>
        <v/>
      </c>
      <c r="AA628" t="str">
        <f t="shared" si="100"/>
        <v/>
      </c>
      <c r="AC628" t="str">
        <f t="shared" si="101"/>
        <v/>
      </c>
    </row>
    <row r="629" spans="16:29" x14ac:dyDescent="0.25">
      <c r="P629" s="1" t="str">
        <f>IF($C629&lt;&gt;"",IF(COUNTIF($C:C,$C629)&gt;1,"Plusieurs commentaires",""),"")</f>
        <v/>
      </c>
      <c r="Q629" s="1">
        <f t="shared" si="92"/>
        <v>0</v>
      </c>
      <c r="R629" s="1">
        <f>SUMIFS($Q$5:$Q629,$P$5:$P629,"Plusieurs commentaires",$C$5:$C629,C629)</f>
        <v>0</v>
      </c>
      <c r="S629" t="str">
        <f t="shared" si="93"/>
        <v/>
      </c>
      <c r="T629" t="str">
        <f t="shared" si="94"/>
        <v/>
      </c>
      <c r="U629" t="str">
        <f t="shared" si="95"/>
        <v/>
      </c>
      <c r="V629" s="238" t="str">
        <f t="shared" si="96"/>
        <v/>
      </c>
      <c r="W629" s="238">
        <f t="shared" si="97"/>
        <v>0</v>
      </c>
      <c r="X629" s="238">
        <f>SUMIFS($W$5:$W629,$V$5:$V629,"Plusieurs occurences",$H$5:$H629,H629)</f>
        <v>0</v>
      </c>
      <c r="Y629" t="str">
        <f t="shared" si="98"/>
        <v/>
      </c>
      <c r="Z629" t="str">
        <f t="shared" si="99"/>
        <v/>
      </c>
      <c r="AA629" t="str">
        <f t="shared" si="100"/>
        <v/>
      </c>
      <c r="AC629" t="str">
        <f t="shared" si="101"/>
        <v/>
      </c>
    </row>
    <row r="630" spans="16:29" x14ac:dyDescent="0.25">
      <c r="P630" s="1" t="str">
        <f>IF($C630&lt;&gt;"",IF(COUNTIF($C:C,$C630)&gt;1,"Plusieurs commentaires",""),"")</f>
        <v/>
      </c>
      <c r="Q630" s="1">
        <f t="shared" si="92"/>
        <v>0</v>
      </c>
      <c r="R630" s="1">
        <f>SUMIFS($Q$5:$Q630,$P$5:$P630,"Plusieurs commentaires",$C$5:$C630,C630)</f>
        <v>0</v>
      </c>
      <c r="S630" t="str">
        <f t="shared" si="93"/>
        <v/>
      </c>
      <c r="T630" t="str">
        <f t="shared" si="94"/>
        <v/>
      </c>
      <c r="U630" t="str">
        <f t="shared" si="95"/>
        <v/>
      </c>
      <c r="V630" s="238" t="str">
        <f t="shared" si="96"/>
        <v/>
      </c>
      <c r="W630" s="238">
        <f t="shared" si="97"/>
        <v>0</v>
      </c>
      <c r="X630" s="238">
        <f>SUMIFS($W$5:$W630,$V$5:$V630,"Plusieurs occurences",$H$5:$H630,H630)</f>
        <v>0</v>
      </c>
      <c r="Y630" t="str">
        <f t="shared" si="98"/>
        <v/>
      </c>
      <c r="Z630" t="str">
        <f t="shared" si="99"/>
        <v/>
      </c>
      <c r="AA630" t="str">
        <f t="shared" si="100"/>
        <v/>
      </c>
      <c r="AC630" t="str">
        <f t="shared" si="101"/>
        <v/>
      </c>
    </row>
    <row r="631" spans="16:29" x14ac:dyDescent="0.25">
      <c r="P631" s="1" t="str">
        <f>IF($C631&lt;&gt;"",IF(COUNTIF($C:C,$C631)&gt;1,"Plusieurs commentaires",""),"")</f>
        <v/>
      </c>
      <c r="Q631" s="1">
        <f t="shared" si="92"/>
        <v>0</v>
      </c>
      <c r="R631" s="1">
        <f>SUMIFS($Q$5:$Q631,$P$5:$P631,"Plusieurs commentaires",$C$5:$C631,C631)</f>
        <v>0</v>
      </c>
      <c r="S631" t="str">
        <f t="shared" si="93"/>
        <v/>
      </c>
      <c r="T631" t="str">
        <f t="shared" si="94"/>
        <v/>
      </c>
      <c r="U631" t="str">
        <f t="shared" si="95"/>
        <v/>
      </c>
      <c r="V631" s="238" t="str">
        <f t="shared" si="96"/>
        <v/>
      </c>
      <c r="W631" s="238">
        <f t="shared" si="97"/>
        <v>0</v>
      </c>
      <c r="X631" s="238">
        <f>SUMIFS($W$5:$W631,$V$5:$V631,"Plusieurs occurences",$H$5:$H631,H631)</f>
        <v>0</v>
      </c>
      <c r="Y631" t="str">
        <f t="shared" si="98"/>
        <v/>
      </c>
      <c r="Z631" t="str">
        <f t="shared" si="99"/>
        <v/>
      </c>
      <c r="AA631" t="str">
        <f t="shared" si="100"/>
        <v/>
      </c>
      <c r="AC631" t="str">
        <f t="shared" si="101"/>
        <v/>
      </c>
    </row>
    <row r="632" spans="16:29" x14ac:dyDescent="0.25">
      <c r="P632" s="1" t="str">
        <f>IF($C632&lt;&gt;"",IF(COUNTIF($C:C,$C632)&gt;1,"Plusieurs commentaires",""),"")</f>
        <v/>
      </c>
      <c r="Q632" s="1">
        <f t="shared" si="92"/>
        <v>0</v>
      </c>
      <c r="R632" s="1">
        <f>SUMIFS($Q$5:$Q632,$P$5:$P632,"Plusieurs commentaires",$C$5:$C632,C632)</f>
        <v>0</v>
      </c>
      <c r="S632" t="str">
        <f t="shared" si="93"/>
        <v/>
      </c>
      <c r="T632" t="str">
        <f t="shared" si="94"/>
        <v/>
      </c>
      <c r="U632" t="str">
        <f t="shared" si="95"/>
        <v/>
      </c>
      <c r="V632" s="238" t="str">
        <f t="shared" si="96"/>
        <v/>
      </c>
      <c r="W632" s="238">
        <f t="shared" si="97"/>
        <v>0</v>
      </c>
      <c r="X632" s="238">
        <f>SUMIFS($W$5:$W632,$V$5:$V632,"Plusieurs occurences",$H$5:$H632,H632)</f>
        <v>0</v>
      </c>
      <c r="Y632" t="str">
        <f t="shared" si="98"/>
        <v/>
      </c>
      <c r="Z632" t="str">
        <f t="shared" si="99"/>
        <v/>
      </c>
      <c r="AA632" t="str">
        <f t="shared" si="100"/>
        <v/>
      </c>
      <c r="AC632" t="str">
        <f t="shared" si="101"/>
        <v/>
      </c>
    </row>
    <row r="633" spans="16:29" x14ac:dyDescent="0.25">
      <c r="P633" s="1" t="str">
        <f>IF($C633&lt;&gt;"",IF(COUNTIF($C:C,$C633)&gt;1,"Plusieurs commentaires",""),"")</f>
        <v/>
      </c>
      <c r="Q633" s="1">
        <f t="shared" si="92"/>
        <v>0</v>
      </c>
      <c r="R633" s="1">
        <f>SUMIFS($Q$5:$Q633,$P$5:$P633,"Plusieurs commentaires",$C$5:$C633,C633)</f>
        <v>0</v>
      </c>
      <c r="S633" t="str">
        <f t="shared" si="93"/>
        <v/>
      </c>
      <c r="T633" t="str">
        <f t="shared" si="94"/>
        <v/>
      </c>
      <c r="U633" t="str">
        <f t="shared" si="95"/>
        <v/>
      </c>
      <c r="V633" s="238" t="str">
        <f t="shared" si="96"/>
        <v/>
      </c>
      <c r="W633" s="238">
        <f t="shared" si="97"/>
        <v>0</v>
      </c>
      <c r="X633" s="238">
        <f>SUMIFS($W$5:$W633,$V$5:$V633,"Plusieurs occurences",$H$5:$H633,H633)</f>
        <v>0</v>
      </c>
      <c r="Y633" t="str">
        <f t="shared" si="98"/>
        <v/>
      </c>
      <c r="Z633" t="str">
        <f t="shared" si="99"/>
        <v/>
      </c>
      <c r="AA633" t="str">
        <f t="shared" si="100"/>
        <v/>
      </c>
      <c r="AC633" t="str">
        <f t="shared" si="101"/>
        <v/>
      </c>
    </row>
    <row r="634" spans="16:29" x14ac:dyDescent="0.25">
      <c r="P634" s="1" t="str">
        <f>IF($C634&lt;&gt;"",IF(COUNTIF($C:C,$C634)&gt;1,"Plusieurs commentaires",""),"")</f>
        <v/>
      </c>
      <c r="Q634" s="1">
        <f t="shared" si="92"/>
        <v>0</v>
      </c>
      <c r="R634" s="1">
        <f>SUMIFS($Q$5:$Q634,$P$5:$P634,"Plusieurs commentaires",$C$5:$C634,C634)</f>
        <v>0</v>
      </c>
      <c r="S634" t="str">
        <f t="shared" si="93"/>
        <v/>
      </c>
      <c r="T634" t="str">
        <f t="shared" si="94"/>
        <v/>
      </c>
      <c r="U634" t="str">
        <f t="shared" si="95"/>
        <v/>
      </c>
      <c r="V634" s="238" t="str">
        <f t="shared" si="96"/>
        <v/>
      </c>
      <c r="W634" s="238">
        <f t="shared" si="97"/>
        <v>0</v>
      </c>
      <c r="X634" s="238">
        <f>SUMIFS($W$5:$W634,$V$5:$V634,"Plusieurs occurences",$H$5:$H634,H634)</f>
        <v>0</v>
      </c>
      <c r="Y634" t="str">
        <f t="shared" si="98"/>
        <v/>
      </c>
      <c r="Z634" t="str">
        <f t="shared" si="99"/>
        <v/>
      </c>
      <c r="AA634" t="str">
        <f t="shared" si="100"/>
        <v/>
      </c>
      <c r="AC634" t="str">
        <f t="shared" si="101"/>
        <v/>
      </c>
    </row>
    <row r="635" spans="16:29" x14ac:dyDescent="0.25">
      <c r="P635" s="1" t="str">
        <f>IF($C635&lt;&gt;"",IF(COUNTIF($C:C,$C635)&gt;1,"Plusieurs commentaires",""),"")</f>
        <v/>
      </c>
      <c r="Q635" s="1">
        <f t="shared" si="92"/>
        <v>0</v>
      </c>
      <c r="R635" s="1">
        <f>SUMIFS($Q$5:$Q635,$P$5:$P635,"Plusieurs commentaires",$C$5:$C635,C635)</f>
        <v>0</v>
      </c>
      <c r="S635" t="str">
        <f t="shared" si="93"/>
        <v/>
      </c>
      <c r="T635" t="str">
        <f t="shared" si="94"/>
        <v/>
      </c>
      <c r="U635" t="str">
        <f t="shared" si="95"/>
        <v/>
      </c>
      <c r="V635" s="238" t="str">
        <f t="shared" si="96"/>
        <v/>
      </c>
      <c r="W635" s="238">
        <f t="shared" si="97"/>
        <v>0</v>
      </c>
      <c r="X635" s="238">
        <f>SUMIFS($W$5:$W635,$V$5:$V635,"Plusieurs occurences",$H$5:$H635,H635)</f>
        <v>0</v>
      </c>
      <c r="Y635" t="str">
        <f t="shared" si="98"/>
        <v/>
      </c>
      <c r="Z635" t="str">
        <f t="shared" si="99"/>
        <v/>
      </c>
      <c r="AA635" t="str">
        <f t="shared" si="100"/>
        <v/>
      </c>
      <c r="AC635" t="str">
        <f t="shared" si="101"/>
        <v/>
      </c>
    </row>
    <row r="636" spans="16:29" x14ac:dyDescent="0.25">
      <c r="P636" s="1" t="str">
        <f>IF($C636&lt;&gt;"",IF(COUNTIF($C:C,$C636)&gt;1,"Plusieurs commentaires",""),"")</f>
        <v/>
      </c>
      <c r="Q636" s="1">
        <f t="shared" si="92"/>
        <v>0</v>
      </c>
      <c r="R636" s="1">
        <f>SUMIFS($Q$5:$Q636,$P$5:$P636,"Plusieurs commentaires",$C$5:$C636,C636)</f>
        <v>0</v>
      </c>
      <c r="S636" t="str">
        <f t="shared" si="93"/>
        <v/>
      </c>
      <c r="T636" t="str">
        <f t="shared" si="94"/>
        <v/>
      </c>
      <c r="U636" t="str">
        <f t="shared" si="95"/>
        <v/>
      </c>
      <c r="V636" s="238" t="str">
        <f t="shared" si="96"/>
        <v/>
      </c>
      <c r="W636" s="238">
        <f t="shared" si="97"/>
        <v>0</v>
      </c>
      <c r="X636" s="238">
        <f>SUMIFS($W$5:$W636,$V$5:$V636,"Plusieurs occurences",$H$5:$H636,H636)</f>
        <v>0</v>
      </c>
      <c r="Y636" t="str">
        <f t="shared" si="98"/>
        <v/>
      </c>
      <c r="Z636" t="str">
        <f t="shared" si="99"/>
        <v/>
      </c>
      <c r="AA636" t="str">
        <f t="shared" si="100"/>
        <v/>
      </c>
      <c r="AC636" t="str">
        <f t="shared" si="101"/>
        <v/>
      </c>
    </row>
    <row r="637" spans="16:29" x14ac:dyDescent="0.25">
      <c r="P637" s="1" t="str">
        <f>IF($C637&lt;&gt;"",IF(COUNTIF($C:C,$C637)&gt;1,"Plusieurs commentaires",""),"")</f>
        <v/>
      </c>
      <c r="Q637" s="1">
        <f t="shared" si="92"/>
        <v>0</v>
      </c>
      <c r="R637" s="1">
        <f>SUMIFS($Q$5:$Q637,$P$5:$P637,"Plusieurs commentaires",$C$5:$C637,C637)</f>
        <v>0</v>
      </c>
      <c r="S637" t="str">
        <f t="shared" si="93"/>
        <v/>
      </c>
      <c r="T637" t="str">
        <f t="shared" si="94"/>
        <v/>
      </c>
      <c r="U637" t="str">
        <f t="shared" si="95"/>
        <v/>
      </c>
      <c r="V637" s="238" t="str">
        <f t="shared" si="96"/>
        <v/>
      </c>
      <c r="W637" s="238">
        <f t="shared" si="97"/>
        <v>0</v>
      </c>
      <c r="X637" s="238">
        <f>SUMIFS($W$5:$W637,$V$5:$V637,"Plusieurs occurences",$H$5:$H637,H637)</f>
        <v>0</v>
      </c>
      <c r="Y637" t="str">
        <f t="shared" si="98"/>
        <v/>
      </c>
      <c r="Z637" t="str">
        <f t="shared" si="99"/>
        <v/>
      </c>
      <c r="AA637" t="str">
        <f t="shared" si="100"/>
        <v/>
      </c>
      <c r="AC637" t="str">
        <f t="shared" si="101"/>
        <v/>
      </c>
    </row>
    <row r="638" spans="16:29" x14ac:dyDescent="0.25">
      <c r="P638" s="1" t="str">
        <f>IF($C638&lt;&gt;"",IF(COUNTIF($C:C,$C638)&gt;1,"Plusieurs commentaires",""),"")</f>
        <v/>
      </c>
      <c r="Q638" s="1">
        <f t="shared" si="92"/>
        <v>0</v>
      </c>
      <c r="R638" s="1">
        <f>SUMIFS($Q$5:$Q638,$P$5:$P638,"Plusieurs commentaires",$C$5:$C638,C638)</f>
        <v>0</v>
      </c>
      <c r="S638" t="str">
        <f t="shared" si="93"/>
        <v/>
      </c>
      <c r="T638" t="str">
        <f t="shared" si="94"/>
        <v/>
      </c>
      <c r="U638" t="str">
        <f t="shared" si="95"/>
        <v/>
      </c>
      <c r="V638" s="238" t="str">
        <f t="shared" si="96"/>
        <v/>
      </c>
      <c r="W638" s="238">
        <f t="shared" si="97"/>
        <v>0</v>
      </c>
      <c r="X638" s="238">
        <f>SUMIFS($W$5:$W638,$V$5:$V638,"Plusieurs occurences",$H$5:$H638,H638)</f>
        <v>0</v>
      </c>
      <c r="Y638" t="str">
        <f t="shared" si="98"/>
        <v/>
      </c>
      <c r="Z638" t="str">
        <f t="shared" si="99"/>
        <v/>
      </c>
      <c r="AA638" t="str">
        <f t="shared" si="100"/>
        <v/>
      </c>
      <c r="AC638" t="str">
        <f t="shared" si="101"/>
        <v/>
      </c>
    </row>
    <row r="639" spans="16:29" x14ac:dyDescent="0.25">
      <c r="P639" s="1" t="str">
        <f>IF($C639&lt;&gt;"",IF(COUNTIF($C:C,$C639)&gt;1,"Plusieurs commentaires",""),"")</f>
        <v/>
      </c>
      <c r="Q639" s="1">
        <f t="shared" si="92"/>
        <v>0</v>
      </c>
      <c r="R639" s="1">
        <f>SUMIFS($Q$5:$Q639,$P$5:$P639,"Plusieurs commentaires",$C$5:$C639,C639)</f>
        <v>0</v>
      </c>
      <c r="S639" t="str">
        <f t="shared" si="93"/>
        <v/>
      </c>
      <c r="T639" t="str">
        <f t="shared" si="94"/>
        <v/>
      </c>
      <c r="U639" t="str">
        <f t="shared" si="95"/>
        <v/>
      </c>
      <c r="V639" s="238" t="str">
        <f t="shared" si="96"/>
        <v/>
      </c>
      <c r="W639" s="238">
        <f t="shared" si="97"/>
        <v>0</v>
      </c>
      <c r="X639" s="238">
        <f>SUMIFS($W$5:$W639,$V$5:$V639,"Plusieurs occurences",$H$5:$H639,H639)</f>
        <v>0</v>
      </c>
      <c r="Y639" t="str">
        <f t="shared" si="98"/>
        <v/>
      </c>
      <c r="Z639" t="str">
        <f t="shared" si="99"/>
        <v/>
      </c>
      <c r="AA639" t="str">
        <f t="shared" si="100"/>
        <v/>
      </c>
      <c r="AC639" t="str">
        <f t="shared" si="101"/>
        <v/>
      </c>
    </row>
    <row r="640" spans="16:29" x14ac:dyDescent="0.25">
      <c r="P640" s="1" t="str">
        <f>IF($C640&lt;&gt;"",IF(COUNTIF($C:C,$C640)&gt;1,"Plusieurs commentaires",""),"")</f>
        <v/>
      </c>
      <c r="Q640" s="1">
        <f t="shared" si="92"/>
        <v>0</v>
      </c>
      <c r="R640" s="1">
        <f>SUMIFS($Q$5:$Q640,$P$5:$P640,"Plusieurs commentaires",$C$5:$C640,C640)</f>
        <v>0</v>
      </c>
      <c r="S640" t="str">
        <f t="shared" si="93"/>
        <v/>
      </c>
      <c r="T640" t="str">
        <f t="shared" si="94"/>
        <v/>
      </c>
      <c r="U640" t="str">
        <f t="shared" si="95"/>
        <v/>
      </c>
      <c r="V640" s="238" t="str">
        <f t="shared" si="96"/>
        <v/>
      </c>
      <c r="W640" s="238">
        <f t="shared" si="97"/>
        <v>0</v>
      </c>
      <c r="X640" s="238">
        <f>SUMIFS($W$5:$W640,$V$5:$V640,"Plusieurs occurences",$H$5:$H640,H640)</f>
        <v>0</v>
      </c>
      <c r="Y640" t="str">
        <f t="shared" si="98"/>
        <v/>
      </c>
      <c r="Z640" t="str">
        <f t="shared" si="99"/>
        <v/>
      </c>
      <c r="AA640" t="str">
        <f t="shared" si="100"/>
        <v/>
      </c>
      <c r="AC640" t="str">
        <f t="shared" si="101"/>
        <v/>
      </c>
    </row>
    <row r="641" spans="16:29" x14ac:dyDescent="0.25">
      <c r="P641" s="1" t="str">
        <f>IF($C641&lt;&gt;"",IF(COUNTIF($C:C,$C641)&gt;1,"Plusieurs commentaires",""),"")</f>
        <v/>
      </c>
      <c r="Q641" s="1">
        <f t="shared" si="92"/>
        <v>0</v>
      </c>
      <c r="R641" s="1">
        <f>SUMIFS($Q$5:$Q641,$P$5:$P641,"Plusieurs commentaires",$C$5:$C641,C641)</f>
        <v>0</v>
      </c>
      <c r="S641" t="str">
        <f t="shared" si="93"/>
        <v/>
      </c>
      <c r="T641" t="str">
        <f t="shared" si="94"/>
        <v/>
      </c>
      <c r="U641" t="str">
        <f t="shared" si="95"/>
        <v/>
      </c>
      <c r="V641" s="238" t="str">
        <f t="shared" si="96"/>
        <v/>
      </c>
      <c r="W641" s="238">
        <f t="shared" si="97"/>
        <v>0</v>
      </c>
      <c r="X641" s="238">
        <f>SUMIFS($W$5:$W641,$V$5:$V641,"Plusieurs occurences",$H$5:$H641,H641)</f>
        <v>0</v>
      </c>
      <c r="Y641" t="str">
        <f t="shared" si="98"/>
        <v/>
      </c>
      <c r="Z641" t="str">
        <f t="shared" si="99"/>
        <v/>
      </c>
      <c r="AA641" t="str">
        <f t="shared" si="100"/>
        <v/>
      </c>
      <c r="AC641" t="str">
        <f t="shared" si="101"/>
        <v/>
      </c>
    </row>
    <row r="642" spans="16:29" x14ac:dyDescent="0.25">
      <c r="P642" s="1" t="str">
        <f>IF($C642&lt;&gt;"",IF(COUNTIF($C:C,$C642)&gt;1,"Plusieurs commentaires",""),"")</f>
        <v/>
      </c>
      <c r="Q642" s="1">
        <f t="shared" si="92"/>
        <v>0</v>
      </c>
      <c r="R642" s="1">
        <f>SUMIFS($Q$5:$Q642,$P$5:$P642,"Plusieurs commentaires",$C$5:$C642,C642)</f>
        <v>0</v>
      </c>
      <c r="S642" t="str">
        <f t="shared" si="93"/>
        <v/>
      </c>
      <c r="T642" t="str">
        <f t="shared" si="94"/>
        <v/>
      </c>
      <c r="U642" t="str">
        <f t="shared" si="95"/>
        <v/>
      </c>
      <c r="V642" s="238" t="str">
        <f t="shared" si="96"/>
        <v/>
      </c>
      <c r="W642" s="238">
        <f t="shared" si="97"/>
        <v>0</v>
      </c>
      <c r="X642" s="238">
        <f>SUMIFS($W$5:$W642,$V$5:$V642,"Plusieurs occurences",$H$5:$H642,H642)</f>
        <v>0</v>
      </c>
      <c r="Y642" t="str">
        <f t="shared" si="98"/>
        <v/>
      </c>
      <c r="Z642" t="str">
        <f t="shared" si="99"/>
        <v/>
      </c>
      <c r="AA642" t="str">
        <f t="shared" si="100"/>
        <v/>
      </c>
      <c r="AC642" t="str">
        <f t="shared" si="101"/>
        <v/>
      </c>
    </row>
    <row r="643" spans="16:29" x14ac:dyDescent="0.25">
      <c r="P643" s="1" t="str">
        <f>IF($C643&lt;&gt;"",IF(COUNTIF($C:C,$C643)&gt;1,"Plusieurs commentaires",""),"")</f>
        <v/>
      </c>
      <c r="Q643" s="1">
        <f t="shared" si="92"/>
        <v>0</v>
      </c>
      <c r="R643" s="1">
        <f>SUMIFS($Q$5:$Q643,$P$5:$P643,"Plusieurs commentaires",$C$5:$C643,C643)</f>
        <v>0</v>
      </c>
      <c r="S643" t="str">
        <f t="shared" si="93"/>
        <v/>
      </c>
      <c r="T643" t="str">
        <f t="shared" si="94"/>
        <v/>
      </c>
      <c r="U643" t="str">
        <f t="shared" si="95"/>
        <v/>
      </c>
      <c r="V643" s="238" t="str">
        <f t="shared" si="96"/>
        <v/>
      </c>
      <c r="W643" s="238">
        <f t="shared" si="97"/>
        <v>0</v>
      </c>
      <c r="X643" s="238">
        <f>SUMIFS($W$5:$W643,$V$5:$V643,"Plusieurs occurences",$H$5:$H643,H643)</f>
        <v>0</v>
      </c>
      <c r="Y643" t="str">
        <f t="shared" si="98"/>
        <v/>
      </c>
      <c r="Z643" t="str">
        <f t="shared" si="99"/>
        <v/>
      </c>
      <c r="AA643" t="str">
        <f t="shared" si="100"/>
        <v/>
      </c>
      <c r="AC643" t="str">
        <f t="shared" si="101"/>
        <v/>
      </c>
    </row>
    <row r="644" spans="16:29" x14ac:dyDescent="0.25">
      <c r="P644" s="1" t="str">
        <f>IF($C644&lt;&gt;"",IF(COUNTIF($C:C,$C644)&gt;1,"Plusieurs commentaires",""),"")</f>
        <v/>
      </c>
      <c r="Q644" s="1">
        <f t="shared" si="92"/>
        <v>0</v>
      </c>
      <c r="R644" s="1">
        <f>SUMIFS($Q$5:$Q644,$P$5:$P644,"Plusieurs commentaires",$C$5:$C644,C644)</f>
        <v>0</v>
      </c>
      <c r="S644" t="str">
        <f t="shared" si="93"/>
        <v/>
      </c>
      <c r="T644" t="str">
        <f t="shared" si="94"/>
        <v/>
      </c>
      <c r="U644" t="str">
        <f t="shared" si="95"/>
        <v/>
      </c>
      <c r="V644" s="238" t="str">
        <f t="shared" si="96"/>
        <v/>
      </c>
      <c r="W644" s="238">
        <f t="shared" si="97"/>
        <v>0</v>
      </c>
      <c r="X644" s="238">
        <f>SUMIFS($W$5:$W644,$V$5:$V644,"Plusieurs occurences",$H$5:$H644,H644)</f>
        <v>0</v>
      </c>
      <c r="Y644" t="str">
        <f t="shared" si="98"/>
        <v/>
      </c>
      <c r="Z644" t="str">
        <f t="shared" si="99"/>
        <v/>
      </c>
      <c r="AA644" t="str">
        <f t="shared" si="100"/>
        <v/>
      </c>
      <c r="AC644" t="str">
        <f t="shared" si="101"/>
        <v/>
      </c>
    </row>
    <row r="645" spans="16:29" x14ac:dyDescent="0.25">
      <c r="P645" s="1" t="str">
        <f>IF($C645&lt;&gt;"",IF(COUNTIF($C:C,$C645)&gt;1,"Plusieurs commentaires",""),"")</f>
        <v/>
      </c>
      <c r="Q645" s="1">
        <f t="shared" ref="Q645:Q708" si="102">IF(P645="Plusieurs commentaires",1,0)</f>
        <v>0</v>
      </c>
      <c r="R645" s="1">
        <f>SUMIFS($Q$5:$Q645,$P$5:$P645,"Plusieurs commentaires",$C$5:$C645,C645)</f>
        <v>0</v>
      </c>
      <c r="S645" t="str">
        <f t="shared" ref="S645:S708" si="103">IF(I645="Non",IF(F645&lt;=21,IF(M645="Critique",IF(J645&gt;2017,C645,""),""),""),"")</f>
        <v/>
      </c>
      <c r="T645" t="str">
        <f t="shared" ref="T645:T708" si="104">IF(I645="Non",IF(F645&lt;=21,IF(M645="Soutien",IF(J645&gt;2017,C645,""),""),""),"")</f>
        <v/>
      </c>
      <c r="U645" t="str">
        <f t="shared" ref="U645:U708" si="105">IF(I645="Non",IF(F645&lt;=21,IF(M645="Neutre",IF(J645&gt;2017,C645,""),""),""),"")</f>
        <v/>
      </c>
      <c r="V645" s="238" t="str">
        <f t="shared" ref="V645:V708" si="106">IF($H645&lt;&gt;"",IF(COUNTIF($H:$H,$H645)&gt;1,"Plusieurs occurences",""),"")</f>
        <v/>
      </c>
      <c r="W645" s="238">
        <f t="shared" ref="W645:W708" si="107">IF(V645="Plusieurs occurences",1,0)</f>
        <v>0</v>
      </c>
      <c r="X645" s="238">
        <f>SUMIFS($W$5:$W645,$V$5:$V645,"Plusieurs occurences",$H$5:$H645,H645)</f>
        <v>0</v>
      </c>
      <c r="Y645" t="str">
        <f t="shared" ref="Y645:Y708" si="108">IF(R645&lt;2,IF(M645="Critique",H645,""),"")</f>
        <v/>
      </c>
      <c r="Z645" t="str">
        <f t="shared" ref="Z645:Z708" si="109">IF(R645&lt;2,IF(M645="Soutien",H645,""),"")</f>
        <v/>
      </c>
      <c r="AA645" t="str">
        <f t="shared" ref="AA645:AA708" si="110">IF(R645&lt;2,IF(M645="Neutre",H645,""),"")</f>
        <v/>
      </c>
      <c r="AC645" t="str">
        <f t="shared" si="101"/>
        <v/>
      </c>
    </row>
    <row r="646" spans="16:29" x14ac:dyDescent="0.25">
      <c r="P646" s="1" t="str">
        <f>IF($C646&lt;&gt;"",IF(COUNTIF($C:C,$C646)&gt;1,"Plusieurs commentaires",""),"")</f>
        <v/>
      </c>
      <c r="Q646" s="1">
        <f t="shared" si="102"/>
        <v>0</v>
      </c>
      <c r="R646" s="1">
        <f>SUMIFS($Q$5:$Q646,$P$5:$P646,"Plusieurs commentaires",$C$5:$C646,C646)</f>
        <v>0</v>
      </c>
      <c r="S646" t="str">
        <f t="shared" si="103"/>
        <v/>
      </c>
      <c r="T646" t="str">
        <f t="shared" si="104"/>
        <v/>
      </c>
      <c r="U646" t="str">
        <f t="shared" si="105"/>
        <v/>
      </c>
      <c r="V646" s="238" t="str">
        <f t="shared" si="106"/>
        <v/>
      </c>
      <c r="W646" s="238">
        <f t="shared" si="107"/>
        <v>0</v>
      </c>
      <c r="X646" s="238">
        <f>SUMIFS($W$5:$W646,$V$5:$V646,"Plusieurs occurences",$H$5:$H646,H646)</f>
        <v>0</v>
      </c>
      <c r="Y646" t="str">
        <f t="shared" si="108"/>
        <v/>
      </c>
      <c r="Z646" t="str">
        <f t="shared" si="109"/>
        <v/>
      </c>
      <c r="AA646" t="str">
        <f t="shared" si="110"/>
        <v/>
      </c>
      <c r="AC646" t="str">
        <f t="shared" si="101"/>
        <v/>
      </c>
    </row>
    <row r="647" spans="16:29" x14ac:dyDescent="0.25">
      <c r="P647" s="1" t="str">
        <f>IF($C647&lt;&gt;"",IF(COUNTIF($C:C,$C647)&gt;1,"Plusieurs commentaires",""),"")</f>
        <v/>
      </c>
      <c r="Q647" s="1">
        <f t="shared" si="102"/>
        <v>0</v>
      </c>
      <c r="R647" s="1">
        <f>SUMIFS($Q$5:$Q647,$P$5:$P647,"Plusieurs commentaires",$C$5:$C647,C647)</f>
        <v>0</v>
      </c>
      <c r="S647" t="str">
        <f t="shared" si="103"/>
        <v/>
      </c>
      <c r="T647" t="str">
        <f t="shared" si="104"/>
        <v/>
      </c>
      <c r="U647" t="str">
        <f t="shared" si="105"/>
        <v/>
      </c>
      <c r="V647" s="238" t="str">
        <f t="shared" si="106"/>
        <v/>
      </c>
      <c r="W647" s="238">
        <f t="shared" si="107"/>
        <v>0</v>
      </c>
      <c r="X647" s="238">
        <f>SUMIFS($W$5:$W647,$V$5:$V647,"Plusieurs occurences",$H$5:$H647,H647)</f>
        <v>0</v>
      </c>
      <c r="Y647" t="str">
        <f t="shared" si="108"/>
        <v/>
      </c>
      <c r="Z647" t="str">
        <f t="shared" si="109"/>
        <v/>
      </c>
      <c r="AA647" t="str">
        <f t="shared" si="110"/>
        <v/>
      </c>
      <c r="AC647" t="str">
        <f t="shared" si="101"/>
        <v/>
      </c>
    </row>
    <row r="648" spans="16:29" x14ac:dyDescent="0.25">
      <c r="P648" s="1" t="str">
        <f>IF($C648&lt;&gt;"",IF(COUNTIF($C:C,$C648)&gt;1,"Plusieurs commentaires",""),"")</f>
        <v/>
      </c>
      <c r="Q648" s="1">
        <f t="shared" si="102"/>
        <v>0</v>
      </c>
      <c r="R648" s="1">
        <f>SUMIFS($Q$5:$Q648,$P$5:$P648,"Plusieurs commentaires",$C$5:$C648,C648)</f>
        <v>0</v>
      </c>
      <c r="S648" t="str">
        <f t="shared" si="103"/>
        <v/>
      </c>
      <c r="T648" t="str">
        <f t="shared" si="104"/>
        <v/>
      </c>
      <c r="U648" t="str">
        <f t="shared" si="105"/>
        <v/>
      </c>
      <c r="V648" s="238" t="str">
        <f t="shared" si="106"/>
        <v/>
      </c>
      <c r="W648" s="238">
        <f t="shared" si="107"/>
        <v>0</v>
      </c>
      <c r="X648" s="238">
        <f>SUMIFS($W$5:$W648,$V$5:$V648,"Plusieurs occurences",$H$5:$H648,H648)</f>
        <v>0</v>
      </c>
      <c r="Y648" t="str">
        <f t="shared" si="108"/>
        <v/>
      </c>
      <c r="Z648" t="str">
        <f t="shared" si="109"/>
        <v/>
      </c>
      <c r="AA648" t="str">
        <f t="shared" si="110"/>
        <v/>
      </c>
      <c r="AC648" t="str">
        <f t="shared" si="101"/>
        <v/>
      </c>
    </row>
    <row r="649" spans="16:29" x14ac:dyDescent="0.25">
      <c r="P649" s="1" t="str">
        <f>IF($C649&lt;&gt;"",IF(COUNTIF($C:C,$C649)&gt;1,"Plusieurs commentaires",""),"")</f>
        <v/>
      </c>
      <c r="Q649" s="1">
        <f t="shared" si="102"/>
        <v>0</v>
      </c>
      <c r="R649" s="1">
        <f>SUMIFS($Q$5:$Q649,$P$5:$P649,"Plusieurs commentaires",$C$5:$C649,C649)</f>
        <v>0</v>
      </c>
      <c r="S649" t="str">
        <f t="shared" si="103"/>
        <v/>
      </c>
      <c r="T649" t="str">
        <f t="shared" si="104"/>
        <v/>
      </c>
      <c r="U649" t="str">
        <f t="shared" si="105"/>
        <v/>
      </c>
      <c r="V649" s="238" t="str">
        <f t="shared" si="106"/>
        <v/>
      </c>
      <c r="W649" s="238">
        <f t="shared" si="107"/>
        <v>0</v>
      </c>
      <c r="X649" s="238">
        <f>SUMIFS($W$5:$W649,$V$5:$V649,"Plusieurs occurences",$H$5:$H649,H649)</f>
        <v>0</v>
      </c>
      <c r="Y649" t="str">
        <f t="shared" si="108"/>
        <v/>
      </c>
      <c r="Z649" t="str">
        <f t="shared" si="109"/>
        <v/>
      </c>
      <c r="AA649" t="str">
        <f t="shared" si="110"/>
        <v/>
      </c>
      <c r="AC649" t="str">
        <f t="shared" si="101"/>
        <v/>
      </c>
    </row>
    <row r="650" spans="16:29" x14ac:dyDescent="0.25">
      <c r="P650" s="1" t="str">
        <f>IF($C650&lt;&gt;"",IF(COUNTIF($C:C,$C650)&gt;1,"Plusieurs commentaires",""),"")</f>
        <v/>
      </c>
      <c r="Q650" s="1">
        <f t="shared" si="102"/>
        <v>0</v>
      </c>
      <c r="R650" s="1">
        <f>SUMIFS($Q$5:$Q650,$P$5:$P650,"Plusieurs commentaires",$C$5:$C650,C650)</f>
        <v>0</v>
      </c>
      <c r="S650" t="str">
        <f t="shared" si="103"/>
        <v/>
      </c>
      <c r="T650" t="str">
        <f t="shared" si="104"/>
        <v/>
      </c>
      <c r="U650" t="str">
        <f t="shared" si="105"/>
        <v/>
      </c>
      <c r="V650" s="238" t="str">
        <f t="shared" si="106"/>
        <v/>
      </c>
      <c r="W650" s="238">
        <f t="shared" si="107"/>
        <v>0</v>
      </c>
      <c r="X650" s="238">
        <f>SUMIFS($W$5:$W650,$V$5:$V650,"Plusieurs occurences",$H$5:$H650,H650)</f>
        <v>0</v>
      </c>
      <c r="Y650" t="str">
        <f t="shared" si="108"/>
        <v/>
      </c>
      <c r="Z650" t="str">
        <f t="shared" si="109"/>
        <v/>
      </c>
      <c r="AA650" t="str">
        <f t="shared" si="110"/>
        <v/>
      </c>
      <c r="AC650" t="str">
        <f t="shared" ref="AC650:AC713" si="111">IF(R650&lt;2,IF(M650="Critique",C650,""),"")</f>
        <v/>
      </c>
    </row>
    <row r="651" spans="16:29" x14ac:dyDescent="0.25">
      <c r="P651" s="1" t="str">
        <f>IF($C651&lt;&gt;"",IF(COUNTIF($C:C,$C651)&gt;1,"Plusieurs commentaires",""),"")</f>
        <v/>
      </c>
      <c r="Q651" s="1">
        <f t="shared" si="102"/>
        <v>0</v>
      </c>
      <c r="R651" s="1">
        <f>SUMIFS($Q$5:$Q651,$P$5:$P651,"Plusieurs commentaires",$C$5:$C651,C651)</f>
        <v>0</v>
      </c>
      <c r="S651" t="str">
        <f t="shared" si="103"/>
        <v/>
      </c>
      <c r="T651" t="str">
        <f t="shared" si="104"/>
        <v/>
      </c>
      <c r="U651" t="str">
        <f t="shared" si="105"/>
        <v/>
      </c>
      <c r="V651" s="238" t="str">
        <f t="shared" si="106"/>
        <v/>
      </c>
      <c r="W651" s="238">
        <f t="shared" si="107"/>
        <v>0</v>
      </c>
      <c r="X651" s="238">
        <f>SUMIFS($W$5:$W651,$V$5:$V651,"Plusieurs occurences",$H$5:$H651,H651)</f>
        <v>0</v>
      </c>
      <c r="Y651" t="str">
        <f t="shared" si="108"/>
        <v/>
      </c>
      <c r="Z651" t="str">
        <f t="shared" si="109"/>
        <v/>
      </c>
      <c r="AA651" t="str">
        <f t="shared" si="110"/>
        <v/>
      </c>
      <c r="AC651" t="str">
        <f t="shared" si="111"/>
        <v/>
      </c>
    </row>
    <row r="652" spans="16:29" x14ac:dyDescent="0.25">
      <c r="P652" s="1" t="str">
        <f>IF($C652&lt;&gt;"",IF(COUNTIF($C:C,$C652)&gt;1,"Plusieurs commentaires",""),"")</f>
        <v/>
      </c>
      <c r="Q652" s="1">
        <f t="shared" si="102"/>
        <v>0</v>
      </c>
      <c r="R652" s="1">
        <f>SUMIFS($Q$5:$Q652,$P$5:$P652,"Plusieurs commentaires",$C$5:$C652,C652)</f>
        <v>0</v>
      </c>
      <c r="S652" t="str">
        <f t="shared" si="103"/>
        <v/>
      </c>
      <c r="T652" t="str">
        <f t="shared" si="104"/>
        <v/>
      </c>
      <c r="U652" t="str">
        <f t="shared" si="105"/>
        <v/>
      </c>
      <c r="V652" s="238" t="str">
        <f t="shared" si="106"/>
        <v/>
      </c>
      <c r="W652" s="238">
        <f t="shared" si="107"/>
        <v>0</v>
      </c>
      <c r="X652" s="238">
        <f>SUMIFS($W$5:$W652,$V$5:$V652,"Plusieurs occurences",$H$5:$H652,H652)</f>
        <v>0</v>
      </c>
      <c r="Y652" t="str">
        <f t="shared" si="108"/>
        <v/>
      </c>
      <c r="Z652" t="str">
        <f t="shared" si="109"/>
        <v/>
      </c>
      <c r="AA652" t="str">
        <f t="shared" si="110"/>
        <v/>
      </c>
      <c r="AC652" t="str">
        <f t="shared" si="111"/>
        <v/>
      </c>
    </row>
    <row r="653" spans="16:29" x14ac:dyDescent="0.25">
      <c r="P653" s="1" t="str">
        <f>IF($C653&lt;&gt;"",IF(COUNTIF($C:C,$C653)&gt;1,"Plusieurs commentaires",""),"")</f>
        <v/>
      </c>
      <c r="Q653" s="1">
        <f t="shared" si="102"/>
        <v>0</v>
      </c>
      <c r="R653" s="1">
        <f>SUMIFS($Q$5:$Q653,$P$5:$P653,"Plusieurs commentaires",$C$5:$C653,C653)</f>
        <v>0</v>
      </c>
      <c r="S653" t="str">
        <f t="shared" si="103"/>
        <v/>
      </c>
      <c r="T653" t="str">
        <f t="shared" si="104"/>
        <v/>
      </c>
      <c r="U653" t="str">
        <f t="shared" si="105"/>
        <v/>
      </c>
      <c r="V653" s="238" t="str">
        <f t="shared" si="106"/>
        <v/>
      </c>
      <c r="W653" s="238">
        <f t="shared" si="107"/>
        <v>0</v>
      </c>
      <c r="X653" s="238">
        <f>SUMIFS($W$5:$W653,$V$5:$V653,"Plusieurs occurences",$H$5:$H653,H653)</f>
        <v>0</v>
      </c>
      <c r="Y653" t="str">
        <f t="shared" si="108"/>
        <v/>
      </c>
      <c r="Z653" t="str">
        <f t="shared" si="109"/>
        <v/>
      </c>
      <c r="AA653" t="str">
        <f t="shared" si="110"/>
        <v/>
      </c>
      <c r="AC653" t="str">
        <f t="shared" si="111"/>
        <v/>
      </c>
    </row>
    <row r="654" spans="16:29" x14ac:dyDescent="0.25">
      <c r="P654" s="1" t="str">
        <f>IF($C654&lt;&gt;"",IF(COUNTIF($C:C,$C654)&gt;1,"Plusieurs commentaires",""),"")</f>
        <v/>
      </c>
      <c r="Q654" s="1">
        <f t="shared" si="102"/>
        <v>0</v>
      </c>
      <c r="R654" s="1">
        <f>SUMIFS($Q$5:$Q654,$P$5:$P654,"Plusieurs commentaires",$C$5:$C654,C654)</f>
        <v>0</v>
      </c>
      <c r="S654" t="str">
        <f t="shared" si="103"/>
        <v/>
      </c>
      <c r="T654" t="str">
        <f t="shared" si="104"/>
        <v/>
      </c>
      <c r="U654" t="str">
        <f t="shared" si="105"/>
        <v/>
      </c>
      <c r="V654" s="238" t="str">
        <f t="shared" si="106"/>
        <v/>
      </c>
      <c r="W654" s="238">
        <f t="shared" si="107"/>
        <v>0</v>
      </c>
      <c r="X654" s="238">
        <f>SUMIFS($W$5:$W654,$V$5:$V654,"Plusieurs occurences",$H$5:$H654,H654)</f>
        <v>0</v>
      </c>
      <c r="Y654" t="str">
        <f t="shared" si="108"/>
        <v/>
      </c>
      <c r="Z654" t="str">
        <f t="shared" si="109"/>
        <v/>
      </c>
      <c r="AA654" t="str">
        <f t="shared" si="110"/>
        <v/>
      </c>
      <c r="AC654" t="str">
        <f t="shared" si="111"/>
        <v/>
      </c>
    </row>
    <row r="655" spans="16:29" x14ac:dyDescent="0.25">
      <c r="P655" s="1" t="str">
        <f>IF($C655&lt;&gt;"",IF(COUNTIF($C:C,$C655)&gt;1,"Plusieurs commentaires",""),"")</f>
        <v/>
      </c>
      <c r="Q655" s="1">
        <f t="shared" si="102"/>
        <v>0</v>
      </c>
      <c r="R655" s="1">
        <f>SUMIFS($Q$5:$Q655,$P$5:$P655,"Plusieurs commentaires",$C$5:$C655,C655)</f>
        <v>0</v>
      </c>
      <c r="S655" t="str">
        <f t="shared" si="103"/>
        <v/>
      </c>
      <c r="T655" t="str">
        <f t="shared" si="104"/>
        <v/>
      </c>
      <c r="U655" t="str">
        <f t="shared" si="105"/>
        <v/>
      </c>
      <c r="V655" s="238" t="str">
        <f t="shared" si="106"/>
        <v/>
      </c>
      <c r="W655" s="238">
        <f t="shared" si="107"/>
        <v>0</v>
      </c>
      <c r="X655" s="238">
        <f>SUMIFS($W$5:$W655,$V$5:$V655,"Plusieurs occurences",$H$5:$H655,H655)</f>
        <v>0</v>
      </c>
      <c r="Y655" t="str">
        <f t="shared" si="108"/>
        <v/>
      </c>
      <c r="Z655" t="str">
        <f t="shared" si="109"/>
        <v/>
      </c>
      <c r="AA655" t="str">
        <f t="shared" si="110"/>
        <v/>
      </c>
      <c r="AC655" t="str">
        <f t="shared" si="111"/>
        <v/>
      </c>
    </row>
    <row r="656" spans="16:29" x14ac:dyDescent="0.25">
      <c r="P656" s="1" t="str">
        <f>IF($C656&lt;&gt;"",IF(COUNTIF($C:C,$C656)&gt;1,"Plusieurs commentaires",""),"")</f>
        <v/>
      </c>
      <c r="Q656" s="1">
        <f t="shared" si="102"/>
        <v>0</v>
      </c>
      <c r="R656" s="1">
        <f>SUMIFS($Q$5:$Q656,$P$5:$P656,"Plusieurs commentaires",$C$5:$C656,C656)</f>
        <v>0</v>
      </c>
      <c r="S656" t="str">
        <f t="shared" si="103"/>
        <v/>
      </c>
      <c r="T656" t="str">
        <f t="shared" si="104"/>
        <v/>
      </c>
      <c r="U656" t="str">
        <f t="shared" si="105"/>
        <v/>
      </c>
      <c r="V656" s="238" t="str">
        <f t="shared" si="106"/>
        <v/>
      </c>
      <c r="W656" s="238">
        <f t="shared" si="107"/>
        <v>0</v>
      </c>
      <c r="X656" s="238">
        <f>SUMIFS($W$5:$W656,$V$5:$V656,"Plusieurs occurences",$H$5:$H656,H656)</f>
        <v>0</v>
      </c>
      <c r="Y656" t="str">
        <f t="shared" si="108"/>
        <v/>
      </c>
      <c r="Z656" t="str">
        <f t="shared" si="109"/>
        <v/>
      </c>
      <c r="AA656" t="str">
        <f t="shared" si="110"/>
        <v/>
      </c>
      <c r="AC656" t="str">
        <f t="shared" si="111"/>
        <v/>
      </c>
    </row>
    <row r="657" spans="16:29" x14ac:dyDescent="0.25">
      <c r="P657" s="1" t="str">
        <f>IF($C657&lt;&gt;"",IF(COUNTIF($C:C,$C657)&gt;1,"Plusieurs commentaires",""),"")</f>
        <v/>
      </c>
      <c r="Q657" s="1">
        <f t="shared" si="102"/>
        <v>0</v>
      </c>
      <c r="R657" s="1">
        <f>SUMIFS($Q$5:$Q657,$P$5:$P657,"Plusieurs commentaires",$C$5:$C657,C657)</f>
        <v>0</v>
      </c>
      <c r="S657" t="str">
        <f t="shared" si="103"/>
        <v/>
      </c>
      <c r="T657" t="str">
        <f t="shared" si="104"/>
        <v/>
      </c>
      <c r="U657" t="str">
        <f t="shared" si="105"/>
        <v/>
      </c>
      <c r="V657" s="238" t="str">
        <f t="shared" si="106"/>
        <v/>
      </c>
      <c r="W657" s="238">
        <f t="shared" si="107"/>
        <v>0</v>
      </c>
      <c r="X657" s="238">
        <f>SUMIFS($W$5:$W657,$V$5:$V657,"Plusieurs occurences",$H$5:$H657,H657)</f>
        <v>0</v>
      </c>
      <c r="Y657" t="str">
        <f t="shared" si="108"/>
        <v/>
      </c>
      <c r="Z657" t="str">
        <f t="shared" si="109"/>
        <v/>
      </c>
      <c r="AA657" t="str">
        <f t="shared" si="110"/>
        <v/>
      </c>
      <c r="AC657" t="str">
        <f t="shared" si="111"/>
        <v/>
      </c>
    </row>
    <row r="658" spans="16:29" x14ac:dyDescent="0.25">
      <c r="P658" s="1" t="str">
        <f>IF($C658&lt;&gt;"",IF(COUNTIF($C:C,$C658)&gt;1,"Plusieurs commentaires",""),"")</f>
        <v/>
      </c>
      <c r="Q658" s="1">
        <f t="shared" si="102"/>
        <v>0</v>
      </c>
      <c r="R658" s="1">
        <f>SUMIFS($Q$5:$Q658,$P$5:$P658,"Plusieurs commentaires",$C$5:$C658,C658)</f>
        <v>0</v>
      </c>
      <c r="S658" t="str">
        <f t="shared" si="103"/>
        <v/>
      </c>
      <c r="T658" t="str">
        <f t="shared" si="104"/>
        <v/>
      </c>
      <c r="U658" t="str">
        <f t="shared" si="105"/>
        <v/>
      </c>
      <c r="V658" s="238" t="str">
        <f t="shared" si="106"/>
        <v/>
      </c>
      <c r="W658" s="238">
        <f t="shared" si="107"/>
        <v>0</v>
      </c>
      <c r="X658" s="238">
        <f>SUMIFS($W$5:$W658,$V$5:$V658,"Plusieurs occurences",$H$5:$H658,H658)</f>
        <v>0</v>
      </c>
      <c r="Y658" t="str">
        <f t="shared" si="108"/>
        <v/>
      </c>
      <c r="Z658" t="str">
        <f t="shared" si="109"/>
        <v/>
      </c>
      <c r="AA658" t="str">
        <f t="shared" si="110"/>
        <v/>
      </c>
      <c r="AC658" t="str">
        <f t="shared" si="111"/>
        <v/>
      </c>
    </row>
    <row r="659" spans="16:29" x14ac:dyDescent="0.25">
      <c r="P659" s="1" t="str">
        <f>IF($C659&lt;&gt;"",IF(COUNTIF($C:C,$C659)&gt;1,"Plusieurs commentaires",""),"")</f>
        <v/>
      </c>
      <c r="Q659" s="1">
        <f t="shared" si="102"/>
        <v>0</v>
      </c>
      <c r="R659" s="1">
        <f>SUMIFS($Q$5:$Q659,$P$5:$P659,"Plusieurs commentaires",$C$5:$C659,C659)</f>
        <v>0</v>
      </c>
      <c r="S659" t="str">
        <f t="shared" si="103"/>
        <v/>
      </c>
      <c r="T659" t="str">
        <f t="shared" si="104"/>
        <v/>
      </c>
      <c r="U659" t="str">
        <f t="shared" si="105"/>
        <v/>
      </c>
      <c r="V659" s="238" t="str">
        <f t="shared" si="106"/>
        <v/>
      </c>
      <c r="W659" s="238">
        <f t="shared" si="107"/>
        <v>0</v>
      </c>
      <c r="X659" s="238">
        <f>SUMIFS($W$5:$W659,$V$5:$V659,"Plusieurs occurences",$H$5:$H659,H659)</f>
        <v>0</v>
      </c>
      <c r="Y659" t="str">
        <f t="shared" si="108"/>
        <v/>
      </c>
      <c r="Z659" t="str">
        <f t="shared" si="109"/>
        <v/>
      </c>
      <c r="AA659" t="str">
        <f t="shared" si="110"/>
        <v/>
      </c>
      <c r="AC659" t="str">
        <f t="shared" si="111"/>
        <v/>
      </c>
    </row>
    <row r="660" spans="16:29" x14ac:dyDescent="0.25">
      <c r="P660" s="1" t="str">
        <f>IF($C660&lt;&gt;"",IF(COUNTIF($C:C,$C660)&gt;1,"Plusieurs commentaires",""),"")</f>
        <v/>
      </c>
      <c r="Q660" s="1">
        <f t="shared" si="102"/>
        <v>0</v>
      </c>
      <c r="R660" s="1">
        <f>SUMIFS($Q$5:$Q660,$P$5:$P660,"Plusieurs commentaires",$C$5:$C660,C660)</f>
        <v>0</v>
      </c>
      <c r="S660" t="str">
        <f t="shared" si="103"/>
        <v/>
      </c>
      <c r="T660" t="str">
        <f t="shared" si="104"/>
        <v/>
      </c>
      <c r="U660" t="str">
        <f t="shared" si="105"/>
        <v/>
      </c>
      <c r="V660" s="238" t="str">
        <f t="shared" si="106"/>
        <v/>
      </c>
      <c r="W660" s="238">
        <f t="shared" si="107"/>
        <v>0</v>
      </c>
      <c r="X660" s="238">
        <f>SUMIFS($W$5:$W660,$V$5:$V660,"Plusieurs occurences",$H$5:$H660,H660)</f>
        <v>0</v>
      </c>
      <c r="Y660" t="str">
        <f t="shared" si="108"/>
        <v/>
      </c>
      <c r="Z660" t="str">
        <f t="shared" si="109"/>
        <v/>
      </c>
      <c r="AA660" t="str">
        <f t="shared" si="110"/>
        <v/>
      </c>
      <c r="AC660" t="str">
        <f t="shared" si="111"/>
        <v/>
      </c>
    </row>
    <row r="661" spans="16:29" x14ac:dyDescent="0.25">
      <c r="P661" s="1" t="str">
        <f>IF($C661&lt;&gt;"",IF(COUNTIF($C:C,$C661)&gt;1,"Plusieurs commentaires",""),"")</f>
        <v/>
      </c>
      <c r="Q661" s="1">
        <f t="shared" si="102"/>
        <v>0</v>
      </c>
      <c r="R661" s="1">
        <f>SUMIFS($Q$5:$Q661,$P$5:$P661,"Plusieurs commentaires",$C$5:$C661,C661)</f>
        <v>0</v>
      </c>
      <c r="S661" t="str">
        <f t="shared" si="103"/>
        <v/>
      </c>
      <c r="T661" t="str">
        <f t="shared" si="104"/>
        <v/>
      </c>
      <c r="U661" t="str">
        <f t="shared" si="105"/>
        <v/>
      </c>
      <c r="V661" s="238" t="str">
        <f t="shared" si="106"/>
        <v/>
      </c>
      <c r="W661" s="238">
        <f t="shared" si="107"/>
        <v>0</v>
      </c>
      <c r="X661" s="238">
        <f>SUMIFS($W$5:$W661,$V$5:$V661,"Plusieurs occurences",$H$5:$H661,H661)</f>
        <v>0</v>
      </c>
      <c r="Y661" t="str">
        <f t="shared" si="108"/>
        <v/>
      </c>
      <c r="Z661" t="str">
        <f t="shared" si="109"/>
        <v/>
      </c>
      <c r="AA661" t="str">
        <f t="shared" si="110"/>
        <v/>
      </c>
      <c r="AC661" t="str">
        <f t="shared" si="111"/>
        <v/>
      </c>
    </row>
    <row r="662" spans="16:29" x14ac:dyDescent="0.25">
      <c r="P662" s="1" t="str">
        <f>IF($C662&lt;&gt;"",IF(COUNTIF($C:C,$C662)&gt;1,"Plusieurs commentaires",""),"")</f>
        <v/>
      </c>
      <c r="Q662" s="1">
        <f t="shared" si="102"/>
        <v>0</v>
      </c>
      <c r="R662" s="1">
        <f>SUMIFS($Q$5:$Q662,$P$5:$P662,"Plusieurs commentaires",$C$5:$C662,C662)</f>
        <v>0</v>
      </c>
      <c r="S662" t="str">
        <f t="shared" si="103"/>
        <v/>
      </c>
      <c r="T662" t="str">
        <f t="shared" si="104"/>
        <v/>
      </c>
      <c r="U662" t="str">
        <f t="shared" si="105"/>
        <v/>
      </c>
      <c r="V662" s="238" t="str">
        <f t="shared" si="106"/>
        <v/>
      </c>
      <c r="W662" s="238">
        <f t="shared" si="107"/>
        <v>0</v>
      </c>
      <c r="X662" s="238">
        <f>SUMIFS($W$5:$W662,$V$5:$V662,"Plusieurs occurences",$H$5:$H662,H662)</f>
        <v>0</v>
      </c>
      <c r="Y662" t="str">
        <f t="shared" si="108"/>
        <v/>
      </c>
      <c r="Z662" t="str">
        <f t="shared" si="109"/>
        <v/>
      </c>
      <c r="AA662" t="str">
        <f t="shared" si="110"/>
        <v/>
      </c>
      <c r="AC662" t="str">
        <f t="shared" si="111"/>
        <v/>
      </c>
    </row>
    <row r="663" spans="16:29" x14ac:dyDescent="0.25">
      <c r="P663" s="1" t="str">
        <f>IF($C663&lt;&gt;"",IF(COUNTIF($C:C,$C663)&gt;1,"Plusieurs commentaires",""),"")</f>
        <v/>
      </c>
      <c r="Q663" s="1">
        <f t="shared" si="102"/>
        <v>0</v>
      </c>
      <c r="R663" s="1">
        <f>SUMIFS($Q$5:$Q663,$P$5:$P663,"Plusieurs commentaires",$C$5:$C663,C663)</f>
        <v>0</v>
      </c>
      <c r="S663" t="str">
        <f t="shared" si="103"/>
        <v/>
      </c>
      <c r="T663" t="str">
        <f t="shared" si="104"/>
        <v/>
      </c>
      <c r="U663" t="str">
        <f t="shared" si="105"/>
        <v/>
      </c>
      <c r="V663" s="238" t="str">
        <f t="shared" si="106"/>
        <v/>
      </c>
      <c r="W663" s="238">
        <f t="shared" si="107"/>
        <v>0</v>
      </c>
      <c r="X663" s="238">
        <f>SUMIFS($W$5:$W663,$V$5:$V663,"Plusieurs occurences",$H$5:$H663,H663)</f>
        <v>0</v>
      </c>
      <c r="Y663" t="str">
        <f t="shared" si="108"/>
        <v/>
      </c>
      <c r="Z663" t="str">
        <f t="shared" si="109"/>
        <v/>
      </c>
      <c r="AA663" t="str">
        <f t="shared" si="110"/>
        <v/>
      </c>
      <c r="AC663" t="str">
        <f t="shared" si="111"/>
        <v/>
      </c>
    </row>
    <row r="664" spans="16:29" x14ac:dyDescent="0.25">
      <c r="P664" s="1" t="str">
        <f>IF($C664&lt;&gt;"",IF(COUNTIF($C:C,$C664)&gt;1,"Plusieurs commentaires",""),"")</f>
        <v/>
      </c>
      <c r="Q664" s="1">
        <f t="shared" si="102"/>
        <v>0</v>
      </c>
      <c r="R664" s="1">
        <f>SUMIFS($Q$5:$Q664,$P$5:$P664,"Plusieurs commentaires",$C$5:$C664,C664)</f>
        <v>0</v>
      </c>
      <c r="S664" t="str">
        <f t="shared" si="103"/>
        <v/>
      </c>
      <c r="T664" t="str">
        <f t="shared" si="104"/>
        <v/>
      </c>
      <c r="U664" t="str">
        <f t="shared" si="105"/>
        <v/>
      </c>
      <c r="V664" s="238" t="str">
        <f t="shared" si="106"/>
        <v/>
      </c>
      <c r="W664" s="238">
        <f t="shared" si="107"/>
        <v>0</v>
      </c>
      <c r="X664" s="238">
        <f>SUMIFS($W$5:$W664,$V$5:$V664,"Plusieurs occurences",$H$5:$H664,H664)</f>
        <v>0</v>
      </c>
      <c r="Y664" t="str">
        <f t="shared" si="108"/>
        <v/>
      </c>
      <c r="Z664" t="str">
        <f t="shared" si="109"/>
        <v/>
      </c>
      <c r="AA664" t="str">
        <f t="shared" si="110"/>
        <v/>
      </c>
      <c r="AC664" t="str">
        <f t="shared" si="111"/>
        <v/>
      </c>
    </row>
    <row r="665" spans="16:29" x14ac:dyDescent="0.25">
      <c r="P665" s="1" t="str">
        <f>IF($C665&lt;&gt;"",IF(COUNTIF($C:C,$C665)&gt;1,"Plusieurs commentaires",""),"")</f>
        <v/>
      </c>
      <c r="Q665" s="1">
        <f t="shared" si="102"/>
        <v>0</v>
      </c>
      <c r="R665" s="1">
        <f>SUMIFS($Q$5:$Q665,$P$5:$P665,"Plusieurs commentaires",$C$5:$C665,C665)</f>
        <v>0</v>
      </c>
      <c r="S665" t="str">
        <f t="shared" si="103"/>
        <v/>
      </c>
      <c r="T665" t="str">
        <f t="shared" si="104"/>
        <v/>
      </c>
      <c r="U665" t="str">
        <f t="shared" si="105"/>
        <v/>
      </c>
      <c r="V665" s="238" t="str">
        <f t="shared" si="106"/>
        <v/>
      </c>
      <c r="W665" s="238">
        <f t="shared" si="107"/>
        <v>0</v>
      </c>
      <c r="X665" s="238">
        <f>SUMIFS($W$5:$W665,$V$5:$V665,"Plusieurs occurences",$H$5:$H665,H665)</f>
        <v>0</v>
      </c>
      <c r="Y665" t="str">
        <f t="shared" si="108"/>
        <v/>
      </c>
      <c r="Z665" t="str">
        <f t="shared" si="109"/>
        <v/>
      </c>
      <c r="AA665" t="str">
        <f t="shared" si="110"/>
        <v/>
      </c>
      <c r="AC665" t="str">
        <f t="shared" si="111"/>
        <v/>
      </c>
    </row>
    <row r="666" spans="16:29" x14ac:dyDescent="0.25">
      <c r="P666" s="1" t="str">
        <f>IF($C666&lt;&gt;"",IF(COUNTIF($C:C,$C666)&gt;1,"Plusieurs commentaires",""),"")</f>
        <v/>
      </c>
      <c r="Q666" s="1">
        <f t="shared" si="102"/>
        <v>0</v>
      </c>
      <c r="R666" s="1">
        <f>SUMIFS($Q$5:$Q666,$P$5:$P666,"Plusieurs commentaires",$C$5:$C666,C666)</f>
        <v>0</v>
      </c>
      <c r="S666" t="str">
        <f t="shared" si="103"/>
        <v/>
      </c>
      <c r="T666" t="str">
        <f t="shared" si="104"/>
        <v/>
      </c>
      <c r="U666" t="str">
        <f t="shared" si="105"/>
        <v/>
      </c>
      <c r="V666" s="238" t="str">
        <f t="shared" si="106"/>
        <v/>
      </c>
      <c r="W666" s="238">
        <f t="shared" si="107"/>
        <v>0</v>
      </c>
      <c r="X666" s="238">
        <f>SUMIFS($W$5:$W666,$V$5:$V666,"Plusieurs occurences",$H$5:$H666,H666)</f>
        <v>0</v>
      </c>
      <c r="Y666" t="str">
        <f t="shared" si="108"/>
        <v/>
      </c>
      <c r="Z666" t="str">
        <f t="shared" si="109"/>
        <v/>
      </c>
      <c r="AA666" t="str">
        <f t="shared" si="110"/>
        <v/>
      </c>
      <c r="AC666" t="str">
        <f t="shared" si="111"/>
        <v/>
      </c>
    </row>
    <row r="667" spans="16:29" x14ac:dyDescent="0.25">
      <c r="P667" s="1" t="str">
        <f>IF($C667&lt;&gt;"",IF(COUNTIF($C:C,$C667)&gt;1,"Plusieurs commentaires",""),"")</f>
        <v/>
      </c>
      <c r="Q667" s="1">
        <f t="shared" si="102"/>
        <v>0</v>
      </c>
      <c r="R667" s="1">
        <f>SUMIFS($Q$5:$Q667,$P$5:$P667,"Plusieurs commentaires",$C$5:$C667,C667)</f>
        <v>0</v>
      </c>
      <c r="S667" t="str">
        <f t="shared" si="103"/>
        <v/>
      </c>
      <c r="T667" t="str">
        <f t="shared" si="104"/>
        <v/>
      </c>
      <c r="U667" t="str">
        <f t="shared" si="105"/>
        <v/>
      </c>
      <c r="V667" s="238" t="str">
        <f t="shared" si="106"/>
        <v/>
      </c>
      <c r="W667" s="238">
        <f t="shared" si="107"/>
        <v>0</v>
      </c>
      <c r="X667" s="238">
        <f>SUMIFS($W$5:$W667,$V$5:$V667,"Plusieurs occurences",$H$5:$H667,H667)</f>
        <v>0</v>
      </c>
      <c r="Y667" t="str">
        <f t="shared" si="108"/>
        <v/>
      </c>
      <c r="Z667" t="str">
        <f t="shared" si="109"/>
        <v/>
      </c>
      <c r="AA667" t="str">
        <f t="shared" si="110"/>
        <v/>
      </c>
      <c r="AC667" t="str">
        <f t="shared" si="111"/>
        <v/>
      </c>
    </row>
    <row r="668" spans="16:29" x14ac:dyDescent="0.25">
      <c r="P668" s="1" t="str">
        <f>IF($C668&lt;&gt;"",IF(COUNTIF($C:C,$C668)&gt;1,"Plusieurs commentaires",""),"")</f>
        <v/>
      </c>
      <c r="Q668" s="1">
        <f t="shared" si="102"/>
        <v>0</v>
      </c>
      <c r="R668" s="1">
        <f>SUMIFS($Q$5:$Q668,$P$5:$P668,"Plusieurs commentaires",$C$5:$C668,C668)</f>
        <v>0</v>
      </c>
      <c r="S668" t="str">
        <f t="shared" si="103"/>
        <v/>
      </c>
      <c r="T668" t="str">
        <f t="shared" si="104"/>
        <v/>
      </c>
      <c r="U668" t="str">
        <f t="shared" si="105"/>
        <v/>
      </c>
      <c r="V668" s="238" t="str">
        <f t="shared" si="106"/>
        <v/>
      </c>
      <c r="W668" s="238">
        <f t="shared" si="107"/>
        <v>0</v>
      </c>
      <c r="X668" s="238">
        <f>SUMIFS($W$5:$W668,$V$5:$V668,"Plusieurs occurences",$H$5:$H668,H668)</f>
        <v>0</v>
      </c>
      <c r="Y668" t="str">
        <f t="shared" si="108"/>
        <v/>
      </c>
      <c r="Z668" t="str">
        <f t="shared" si="109"/>
        <v/>
      </c>
      <c r="AA668" t="str">
        <f t="shared" si="110"/>
        <v/>
      </c>
      <c r="AC668" t="str">
        <f t="shared" si="111"/>
        <v/>
      </c>
    </row>
    <row r="669" spans="16:29" x14ac:dyDescent="0.25">
      <c r="P669" s="1" t="str">
        <f>IF($C669&lt;&gt;"",IF(COUNTIF($C:C,$C669)&gt;1,"Plusieurs commentaires",""),"")</f>
        <v/>
      </c>
      <c r="Q669" s="1">
        <f t="shared" si="102"/>
        <v>0</v>
      </c>
      <c r="R669" s="1">
        <f>SUMIFS($Q$5:$Q669,$P$5:$P669,"Plusieurs commentaires",$C$5:$C669,C669)</f>
        <v>0</v>
      </c>
      <c r="S669" t="str">
        <f t="shared" si="103"/>
        <v/>
      </c>
      <c r="T669" t="str">
        <f t="shared" si="104"/>
        <v/>
      </c>
      <c r="U669" t="str">
        <f t="shared" si="105"/>
        <v/>
      </c>
      <c r="V669" s="238" t="str">
        <f t="shared" si="106"/>
        <v/>
      </c>
      <c r="W669" s="238">
        <f t="shared" si="107"/>
        <v>0</v>
      </c>
      <c r="X669" s="238">
        <f>SUMIFS($W$5:$W669,$V$5:$V669,"Plusieurs occurences",$H$5:$H669,H669)</f>
        <v>0</v>
      </c>
      <c r="Y669" t="str">
        <f t="shared" si="108"/>
        <v/>
      </c>
      <c r="Z669" t="str">
        <f t="shared" si="109"/>
        <v/>
      </c>
      <c r="AA669" t="str">
        <f t="shared" si="110"/>
        <v/>
      </c>
      <c r="AC669" t="str">
        <f t="shared" si="111"/>
        <v/>
      </c>
    </row>
    <row r="670" spans="16:29" x14ac:dyDescent="0.25">
      <c r="P670" s="1" t="str">
        <f>IF($C670&lt;&gt;"",IF(COUNTIF($C:C,$C670)&gt;1,"Plusieurs commentaires",""),"")</f>
        <v/>
      </c>
      <c r="Q670" s="1">
        <f t="shared" si="102"/>
        <v>0</v>
      </c>
      <c r="R670" s="1">
        <f>SUMIFS($Q$5:$Q670,$P$5:$P670,"Plusieurs commentaires",$C$5:$C670,C670)</f>
        <v>0</v>
      </c>
      <c r="S670" t="str">
        <f t="shared" si="103"/>
        <v/>
      </c>
      <c r="T670" t="str">
        <f t="shared" si="104"/>
        <v/>
      </c>
      <c r="U670" t="str">
        <f t="shared" si="105"/>
        <v/>
      </c>
      <c r="V670" s="238" t="str">
        <f t="shared" si="106"/>
        <v/>
      </c>
      <c r="W670" s="238">
        <f t="shared" si="107"/>
        <v>0</v>
      </c>
      <c r="X670" s="238">
        <f>SUMIFS($W$5:$W670,$V$5:$V670,"Plusieurs occurences",$H$5:$H670,H670)</f>
        <v>0</v>
      </c>
      <c r="Y670" t="str">
        <f t="shared" si="108"/>
        <v/>
      </c>
      <c r="Z670" t="str">
        <f t="shared" si="109"/>
        <v/>
      </c>
      <c r="AA670" t="str">
        <f t="shared" si="110"/>
        <v/>
      </c>
      <c r="AC670" t="str">
        <f t="shared" si="111"/>
        <v/>
      </c>
    </row>
    <row r="671" spans="16:29" x14ac:dyDescent="0.25">
      <c r="P671" s="1" t="str">
        <f>IF($C671&lt;&gt;"",IF(COUNTIF($C:C,$C671)&gt;1,"Plusieurs commentaires",""),"")</f>
        <v/>
      </c>
      <c r="Q671" s="1">
        <f t="shared" si="102"/>
        <v>0</v>
      </c>
      <c r="R671" s="1">
        <f>SUMIFS($Q$5:$Q671,$P$5:$P671,"Plusieurs commentaires",$C$5:$C671,C671)</f>
        <v>0</v>
      </c>
      <c r="S671" t="str">
        <f t="shared" si="103"/>
        <v/>
      </c>
      <c r="T671" t="str">
        <f t="shared" si="104"/>
        <v/>
      </c>
      <c r="U671" t="str">
        <f t="shared" si="105"/>
        <v/>
      </c>
      <c r="V671" s="238" t="str">
        <f t="shared" si="106"/>
        <v/>
      </c>
      <c r="W671" s="238">
        <f t="shared" si="107"/>
        <v>0</v>
      </c>
      <c r="X671" s="238">
        <f>SUMIFS($W$5:$W671,$V$5:$V671,"Plusieurs occurences",$H$5:$H671,H671)</f>
        <v>0</v>
      </c>
      <c r="Y671" t="str">
        <f t="shared" si="108"/>
        <v/>
      </c>
      <c r="Z671" t="str">
        <f t="shared" si="109"/>
        <v/>
      </c>
      <c r="AA671" t="str">
        <f t="shared" si="110"/>
        <v/>
      </c>
      <c r="AC671" t="str">
        <f t="shared" si="111"/>
        <v/>
      </c>
    </row>
    <row r="672" spans="16:29" x14ac:dyDescent="0.25">
      <c r="P672" s="1" t="str">
        <f>IF($C672&lt;&gt;"",IF(COUNTIF($C:C,$C672)&gt;1,"Plusieurs commentaires",""),"")</f>
        <v/>
      </c>
      <c r="Q672" s="1">
        <f t="shared" si="102"/>
        <v>0</v>
      </c>
      <c r="R672" s="1">
        <f>SUMIFS($Q$5:$Q672,$P$5:$P672,"Plusieurs commentaires",$C$5:$C672,C672)</f>
        <v>0</v>
      </c>
      <c r="S672" t="str">
        <f t="shared" si="103"/>
        <v/>
      </c>
      <c r="T672" t="str">
        <f t="shared" si="104"/>
        <v/>
      </c>
      <c r="U672" t="str">
        <f t="shared" si="105"/>
        <v/>
      </c>
      <c r="V672" s="238" t="str">
        <f t="shared" si="106"/>
        <v/>
      </c>
      <c r="W672" s="238">
        <f t="shared" si="107"/>
        <v>0</v>
      </c>
      <c r="X672" s="238">
        <f>SUMIFS($W$5:$W672,$V$5:$V672,"Plusieurs occurences",$H$5:$H672,H672)</f>
        <v>0</v>
      </c>
      <c r="Y672" t="str">
        <f t="shared" si="108"/>
        <v/>
      </c>
      <c r="Z672" t="str">
        <f t="shared" si="109"/>
        <v/>
      </c>
      <c r="AA672" t="str">
        <f t="shared" si="110"/>
        <v/>
      </c>
      <c r="AC672" t="str">
        <f t="shared" si="111"/>
        <v/>
      </c>
    </row>
    <row r="673" spans="16:29" x14ac:dyDescent="0.25">
      <c r="P673" s="1" t="str">
        <f>IF($C673&lt;&gt;"",IF(COUNTIF($C:C,$C673)&gt;1,"Plusieurs commentaires",""),"")</f>
        <v/>
      </c>
      <c r="Q673" s="1">
        <f t="shared" si="102"/>
        <v>0</v>
      </c>
      <c r="R673" s="1">
        <f>SUMIFS($Q$5:$Q673,$P$5:$P673,"Plusieurs commentaires",$C$5:$C673,C673)</f>
        <v>0</v>
      </c>
      <c r="S673" t="str">
        <f t="shared" si="103"/>
        <v/>
      </c>
      <c r="T673" t="str">
        <f t="shared" si="104"/>
        <v/>
      </c>
      <c r="U673" t="str">
        <f t="shared" si="105"/>
        <v/>
      </c>
      <c r="V673" s="238" t="str">
        <f t="shared" si="106"/>
        <v/>
      </c>
      <c r="W673" s="238">
        <f t="shared" si="107"/>
        <v>0</v>
      </c>
      <c r="X673" s="238">
        <f>SUMIFS($W$5:$W673,$V$5:$V673,"Plusieurs occurences",$H$5:$H673,H673)</f>
        <v>0</v>
      </c>
      <c r="Y673" t="str">
        <f t="shared" si="108"/>
        <v/>
      </c>
      <c r="Z673" t="str">
        <f t="shared" si="109"/>
        <v/>
      </c>
      <c r="AA673" t="str">
        <f t="shared" si="110"/>
        <v/>
      </c>
      <c r="AC673" t="str">
        <f t="shared" si="111"/>
        <v/>
      </c>
    </row>
    <row r="674" spans="16:29" x14ac:dyDescent="0.25">
      <c r="P674" s="1" t="str">
        <f>IF($C674&lt;&gt;"",IF(COUNTIF($C:C,$C674)&gt;1,"Plusieurs commentaires",""),"")</f>
        <v/>
      </c>
      <c r="Q674" s="1">
        <f t="shared" si="102"/>
        <v>0</v>
      </c>
      <c r="R674" s="1">
        <f>SUMIFS($Q$5:$Q674,$P$5:$P674,"Plusieurs commentaires",$C$5:$C674,C674)</f>
        <v>0</v>
      </c>
      <c r="S674" t="str">
        <f t="shared" si="103"/>
        <v/>
      </c>
      <c r="T674" t="str">
        <f t="shared" si="104"/>
        <v/>
      </c>
      <c r="U674" t="str">
        <f t="shared" si="105"/>
        <v/>
      </c>
      <c r="V674" s="238" t="str">
        <f t="shared" si="106"/>
        <v/>
      </c>
      <c r="W674" s="238">
        <f t="shared" si="107"/>
        <v>0</v>
      </c>
      <c r="X674" s="238">
        <f>SUMIFS($W$5:$W674,$V$5:$V674,"Plusieurs occurences",$H$5:$H674,H674)</f>
        <v>0</v>
      </c>
      <c r="Y674" t="str">
        <f t="shared" si="108"/>
        <v/>
      </c>
      <c r="Z674" t="str">
        <f t="shared" si="109"/>
        <v/>
      </c>
      <c r="AA674" t="str">
        <f t="shared" si="110"/>
        <v/>
      </c>
      <c r="AC674" t="str">
        <f t="shared" si="111"/>
        <v/>
      </c>
    </row>
    <row r="675" spans="16:29" x14ac:dyDescent="0.25">
      <c r="P675" s="1" t="str">
        <f>IF($C675&lt;&gt;"",IF(COUNTIF($C:C,$C675)&gt;1,"Plusieurs commentaires",""),"")</f>
        <v/>
      </c>
      <c r="Q675" s="1">
        <f t="shared" si="102"/>
        <v>0</v>
      </c>
      <c r="R675" s="1">
        <f>SUMIFS($Q$5:$Q675,$P$5:$P675,"Plusieurs commentaires",$C$5:$C675,C675)</f>
        <v>0</v>
      </c>
      <c r="S675" t="str">
        <f t="shared" si="103"/>
        <v/>
      </c>
      <c r="T675" t="str">
        <f t="shared" si="104"/>
        <v/>
      </c>
      <c r="U675" t="str">
        <f t="shared" si="105"/>
        <v/>
      </c>
      <c r="V675" s="238" t="str">
        <f t="shared" si="106"/>
        <v/>
      </c>
      <c r="W675" s="238">
        <f t="shared" si="107"/>
        <v>0</v>
      </c>
      <c r="X675" s="238">
        <f>SUMIFS($W$5:$W675,$V$5:$V675,"Plusieurs occurences",$H$5:$H675,H675)</f>
        <v>0</v>
      </c>
      <c r="Y675" t="str">
        <f t="shared" si="108"/>
        <v/>
      </c>
      <c r="Z675" t="str">
        <f t="shared" si="109"/>
        <v/>
      </c>
      <c r="AA675" t="str">
        <f t="shared" si="110"/>
        <v/>
      </c>
      <c r="AC675" t="str">
        <f t="shared" si="111"/>
        <v/>
      </c>
    </row>
    <row r="676" spans="16:29" x14ac:dyDescent="0.25">
      <c r="P676" s="1" t="str">
        <f>IF($C676&lt;&gt;"",IF(COUNTIF($C:C,$C676)&gt;1,"Plusieurs commentaires",""),"")</f>
        <v/>
      </c>
      <c r="Q676" s="1">
        <f t="shared" si="102"/>
        <v>0</v>
      </c>
      <c r="R676" s="1">
        <f>SUMIFS($Q$5:$Q676,$P$5:$P676,"Plusieurs commentaires",$C$5:$C676,C676)</f>
        <v>0</v>
      </c>
      <c r="S676" t="str">
        <f t="shared" si="103"/>
        <v/>
      </c>
      <c r="T676" t="str">
        <f t="shared" si="104"/>
        <v/>
      </c>
      <c r="U676" t="str">
        <f t="shared" si="105"/>
        <v/>
      </c>
      <c r="V676" s="238" t="str">
        <f t="shared" si="106"/>
        <v/>
      </c>
      <c r="W676" s="238">
        <f t="shared" si="107"/>
        <v>0</v>
      </c>
      <c r="X676" s="238">
        <f>SUMIFS($W$5:$W676,$V$5:$V676,"Plusieurs occurences",$H$5:$H676,H676)</f>
        <v>0</v>
      </c>
      <c r="Y676" t="str">
        <f t="shared" si="108"/>
        <v/>
      </c>
      <c r="Z676" t="str">
        <f t="shared" si="109"/>
        <v/>
      </c>
      <c r="AA676" t="str">
        <f t="shared" si="110"/>
        <v/>
      </c>
      <c r="AC676" t="str">
        <f t="shared" si="111"/>
        <v/>
      </c>
    </row>
    <row r="677" spans="16:29" x14ac:dyDescent="0.25">
      <c r="P677" s="1" t="str">
        <f>IF($C677&lt;&gt;"",IF(COUNTIF($C:C,$C677)&gt;1,"Plusieurs commentaires",""),"")</f>
        <v/>
      </c>
      <c r="Q677" s="1">
        <f t="shared" si="102"/>
        <v>0</v>
      </c>
      <c r="R677" s="1">
        <f>SUMIFS($Q$5:$Q677,$P$5:$P677,"Plusieurs commentaires",$C$5:$C677,C677)</f>
        <v>0</v>
      </c>
      <c r="S677" t="str">
        <f t="shared" si="103"/>
        <v/>
      </c>
      <c r="T677" t="str">
        <f t="shared" si="104"/>
        <v/>
      </c>
      <c r="U677" t="str">
        <f t="shared" si="105"/>
        <v/>
      </c>
      <c r="V677" s="238" t="str">
        <f t="shared" si="106"/>
        <v/>
      </c>
      <c r="W677" s="238">
        <f t="shared" si="107"/>
        <v>0</v>
      </c>
      <c r="X677" s="238">
        <f>SUMIFS($W$5:$W677,$V$5:$V677,"Plusieurs occurences",$H$5:$H677,H677)</f>
        <v>0</v>
      </c>
      <c r="Y677" t="str">
        <f t="shared" si="108"/>
        <v/>
      </c>
      <c r="Z677" t="str">
        <f t="shared" si="109"/>
        <v/>
      </c>
      <c r="AA677" t="str">
        <f t="shared" si="110"/>
        <v/>
      </c>
      <c r="AC677" t="str">
        <f t="shared" si="111"/>
        <v/>
      </c>
    </row>
    <row r="678" spans="16:29" x14ac:dyDescent="0.25">
      <c r="P678" s="1" t="str">
        <f>IF($C678&lt;&gt;"",IF(COUNTIF($C:C,$C678)&gt;1,"Plusieurs commentaires",""),"")</f>
        <v/>
      </c>
      <c r="Q678" s="1">
        <f t="shared" si="102"/>
        <v>0</v>
      </c>
      <c r="R678" s="1">
        <f>SUMIFS($Q$5:$Q678,$P$5:$P678,"Plusieurs commentaires",$C$5:$C678,C678)</f>
        <v>0</v>
      </c>
      <c r="S678" t="str">
        <f t="shared" si="103"/>
        <v/>
      </c>
      <c r="T678" t="str">
        <f t="shared" si="104"/>
        <v/>
      </c>
      <c r="U678" t="str">
        <f t="shared" si="105"/>
        <v/>
      </c>
      <c r="V678" s="238" t="str">
        <f t="shared" si="106"/>
        <v/>
      </c>
      <c r="W678" s="238">
        <f t="shared" si="107"/>
        <v>0</v>
      </c>
      <c r="X678" s="238">
        <f>SUMIFS($W$5:$W678,$V$5:$V678,"Plusieurs occurences",$H$5:$H678,H678)</f>
        <v>0</v>
      </c>
      <c r="Y678" t="str">
        <f t="shared" si="108"/>
        <v/>
      </c>
      <c r="Z678" t="str">
        <f t="shared" si="109"/>
        <v/>
      </c>
      <c r="AA678" t="str">
        <f t="shared" si="110"/>
        <v/>
      </c>
      <c r="AC678" t="str">
        <f t="shared" si="111"/>
        <v/>
      </c>
    </row>
    <row r="679" spans="16:29" x14ac:dyDescent="0.25">
      <c r="P679" s="1" t="str">
        <f>IF($C679&lt;&gt;"",IF(COUNTIF($C:C,$C679)&gt;1,"Plusieurs commentaires",""),"")</f>
        <v/>
      </c>
      <c r="Q679" s="1">
        <f t="shared" si="102"/>
        <v>0</v>
      </c>
      <c r="R679" s="1">
        <f>SUMIFS($Q$5:$Q679,$P$5:$P679,"Plusieurs commentaires",$C$5:$C679,C679)</f>
        <v>0</v>
      </c>
      <c r="S679" t="str">
        <f t="shared" si="103"/>
        <v/>
      </c>
      <c r="T679" t="str">
        <f t="shared" si="104"/>
        <v/>
      </c>
      <c r="U679" t="str">
        <f t="shared" si="105"/>
        <v/>
      </c>
      <c r="V679" s="238" t="str">
        <f t="shared" si="106"/>
        <v/>
      </c>
      <c r="W679" s="238">
        <f t="shared" si="107"/>
        <v>0</v>
      </c>
      <c r="X679" s="238">
        <f>SUMIFS($W$5:$W679,$V$5:$V679,"Plusieurs occurences",$H$5:$H679,H679)</f>
        <v>0</v>
      </c>
      <c r="Y679" t="str">
        <f t="shared" si="108"/>
        <v/>
      </c>
      <c r="Z679" t="str">
        <f t="shared" si="109"/>
        <v/>
      </c>
      <c r="AA679" t="str">
        <f t="shared" si="110"/>
        <v/>
      </c>
      <c r="AC679" t="str">
        <f t="shared" si="111"/>
        <v/>
      </c>
    </row>
    <row r="680" spans="16:29" x14ac:dyDescent="0.25">
      <c r="P680" s="1" t="str">
        <f>IF($C680&lt;&gt;"",IF(COUNTIF($C:C,$C680)&gt;1,"Plusieurs commentaires",""),"")</f>
        <v/>
      </c>
      <c r="Q680" s="1">
        <f t="shared" si="102"/>
        <v>0</v>
      </c>
      <c r="R680" s="1">
        <f>SUMIFS($Q$5:$Q680,$P$5:$P680,"Plusieurs commentaires",$C$5:$C680,C680)</f>
        <v>0</v>
      </c>
      <c r="S680" t="str">
        <f t="shared" si="103"/>
        <v/>
      </c>
      <c r="T680" t="str">
        <f t="shared" si="104"/>
        <v/>
      </c>
      <c r="U680" t="str">
        <f t="shared" si="105"/>
        <v/>
      </c>
      <c r="V680" s="238" t="str">
        <f t="shared" si="106"/>
        <v/>
      </c>
      <c r="W680" s="238">
        <f t="shared" si="107"/>
        <v>0</v>
      </c>
      <c r="X680" s="238">
        <f>SUMIFS($W$5:$W680,$V$5:$V680,"Plusieurs occurences",$H$5:$H680,H680)</f>
        <v>0</v>
      </c>
      <c r="Y680" t="str">
        <f t="shared" si="108"/>
        <v/>
      </c>
      <c r="Z680" t="str">
        <f t="shared" si="109"/>
        <v/>
      </c>
      <c r="AA680" t="str">
        <f t="shared" si="110"/>
        <v/>
      </c>
      <c r="AC680" t="str">
        <f t="shared" si="111"/>
        <v/>
      </c>
    </row>
    <row r="681" spans="16:29" x14ac:dyDescent="0.25">
      <c r="P681" s="1" t="str">
        <f>IF($C681&lt;&gt;"",IF(COUNTIF($C:C,$C681)&gt;1,"Plusieurs commentaires",""),"")</f>
        <v/>
      </c>
      <c r="Q681" s="1">
        <f t="shared" si="102"/>
        <v>0</v>
      </c>
      <c r="R681" s="1">
        <f>SUMIFS($Q$5:$Q681,$P$5:$P681,"Plusieurs commentaires",$C$5:$C681,C681)</f>
        <v>0</v>
      </c>
      <c r="S681" t="str">
        <f t="shared" si="103"/>
        <v/>
      </c>
      <c r="T681" t="str">
        <f t="shared" si="104"/>
        <v/>
      </c>
      <c r="U681" t="str">
        <f t="shared" si="105"/>
        <v/>
      </c>
      <c r="V681" s="238" t="str">
        <f t="shared" si="106"/>
        <v/>
      </c>
      <c r="W681" s="238">
        <f t="shared" si="107"/>
        <v>0</v>
      </c>
      <c r="X681" s="238">
        <f>SUMIFS($W$5:$W681,$V$5:$V681,"Plusieurs occurences",$H$5:$H681,H681)</f>
        <v>0</v>
      </c>
      <c r="Y681" t="str">
        <f t="shared" si="108"/>
        <v/>
      </c>
      <c r="Z681" t="str">
        <f t="shared" si="109"/>
        <v/>
      </c>
      <c r="AA681" t="str">
        <f t="shared" si="110"/>
        <v/>
      </c>
      <c r="AC681" t="str">
        <f t="shared" si="111"/>
        <v/>
      </c>
    </row>
    <row r="682" spans="16:29" x14ac:dyDescent="0.25">
      <c r="P682" s="1" t="str">
        <f>IF($C682&lt;&gt;"",IF(COUNTIF($C:C,$C682)&gt;1,"Plusieurs commentaires",""),"")</f>
        <v/>
      </c>
      <c r="Q682" s="1">
        <f t="shared" si="102"/>
        <v>0</v>
      </c>
      <c r="R682" s="1">
        <f>SUMIFS($Q$5:$Q682,$P$5:$P682,"Plusieurs commentaires",$C$5:$C682,C682)</f>
        <v>0</v>
      </c>
      <c r="S682" t="str">
        <f t="shared" si="103"/>
        <v/>
      </c>
      <c r="T682" t="str">
        <f t="shared" si="104"/>
        <v/>
      </c>
      <c r="U682" t="str">
        <f t="shared" si="105"/>
        <v/>
      </c>
      <c r="V682" s="238" t="str">
        <f t="shared" si="106"/>
        <v/>
      </c>
      <c r="W682" s="238">
        <f t="shared" si="107"/>
        <v>0</v>
      </c>
      <c r="X682" s="238">
        <f>SUMIFS($W$5:$W682,$V$5:$V682,"Plusieurs occurences",$H$5:$H682,H682)</f>
        <v>0</v>
      </c>
      <c r="Y682" t="str">
        <f t="shared" si="108"/>
        <v/>
      </c>
      <c r="Z682" t="str">
        <f t="shared" si="109"/>
        <v/>
      </c>
      <c r="AA682" t="str">
        <f t="shared" si="110"/>
        <v/>
      </c>
      <c r="AC682" t="str">
        <f t="shared" si="111"/>
        <v/>
      </c>
    </row>
    <row r="683" spans="16:29" x14ac:dyDescent="0.25">
      <c r="P683" s="1" t="str">
        <f>IF($C683&lt;&gt;"",IF(COUNTIF($C:C,$C683)&gt;1,"Plusieurs commentaires",""),"")</f>
        <v/>
      </c>
      <c r="Q683" s="1">
        <f t="shared" si="102"/>
        <v>0</v>
      </c>
      <c r="R683" s="1">
        <f>SUMIFS($Q$5:$Q683,$P$5:$P683,"Plusieurs commentaires",$C$5:$C683,C683)</f>
        <v>0</v>
      </c>
      <c r="S683" t="str">
        <f t="shared" si="103"/>
        <v/>
      </c>
      <c r="T683" t="str">
        <f t="shared" si="104"/>
        <v/>
      </c>
      <c r="U683" t="str">
        <f t="shared" si="105"/>
        <v/>
      </c>
      <c r="V683" s="238" t="str">
        <f t="shared" si="106"/>
        <v/>
      </c>
      <c r="W683" s="238">
        <f t="shared" si="107"/>
        <v>0</v>
      </c>
      <c r="X683" s="238">
        <f>SUMIFS($W$5:$W683,$V$5:$V683,"Plusieurs occurences",$H$5:$H683,H683)</f>
        <v>0</v>
      </c>
      <c r="Y683" t="str">
        <f t="shared" si="108"/>
        <v/>
      </c>
      <c r="Z683" t="str">
        <f t="shared" si="109"/>
        <v/>
      </c>
      <c r="AA683" t="str">
        <f t="shared" si="110"/>
        <v/>
      </c>
      <c r="AC683" t="str">
        <f t="shared" si="111"/>
        <v/>
      </c>
    </row>
    <row r="684" spans="16:29" x14ac:dyDescent="0.25">
      <c r="P684" s="1" t="str">
        <f>IF($C684&lt;&gt;"",IF(COUNTIF($C:C,$C684)&gt;1,"Plusieurs commentaires",""),"")</f>
        <v/>
      </c>
      <c r="Q684" s="1">
        <f t="shared" si="102"/>
        <v>0</v>
      </c>
      <c r="R684" s="1">
        <f>SUMIFS($Q$5:$Q684,$P$5:$P684,"Plusieurs commentaires",$C$5:$C684,C684)</f>
        <v>0</v>
      </c>
      <c r="S684" t="str">
        <f t="shared" si="103"/>
        <v/>
      </c>
      <c r="T684" t="str">
        <f t="shared" si="104"/>
        <v/>
      </c>
      <c r="U684" t="str">
        <f t="shared" si="105"/>
        <v/>
      </c>
      <c r="V684" s="238" t="str">
        <f t="shared" si="106"/>
        <v/>
      </c>
      <c r="W684" s="238">
        <f t="shared" si="107"/>
        <v>0</v>
      </c>
      <c r="X684" s="238">
        <f>SUMIFS($W$5:$W684,$V$5:$V684,"Plusieurs occurences",$H$5:$H684,H684)</f>
        <v>0</v>
      </c>
      <c r="Y684" t="str">
        <f t="shared" si="108"/>
        <v/>
      </c>
      <c r="Z684" t="str">
        <f t="shared" si="109"/>
        <v/>
      </c>
      <c r="AA684" t="str">
        <f t="shared" si="110"/>
        <v/>
      </c>
      <c r="AC684" t="str">
        <f t="shared" si="111"/>
        <v/>
      </c>
    </row>
    <row r="685" spans="16:29" x14ac:dyDescent="0.25">
      <c r="P685" s="1" t="str">
        <f>IF($C685&lt;&gt;"",IF(COUNTIF($C:C,$C685)&gt;1,"Plusieurs commentaires",""),"")</f>
        <v/>
      </c>
      <c r="Q685" s="1">
        <f t="shared" si="102"/>
        <v>0</v>
      </c>
      <c r="R685" s="1">
        <f>SUMIFS($Q$5:$Q685,$P$5:$P685,"Plusieurs commentaires",$C$5:$C685,C685)</f>
        <v>0</v>
      </c>
      <c r="S685" t="str">
        <f t="shared" si="103"/>
        <v/>
      </c>
      <c r="T685" t="str">
        <f t="shared" si="104"/>
        <v/>
      </c>
      <c r="U685" t="str">
        <f t="shared" si="105"/>
        <v/>
      </c>
      <c r="V685" s="238" t="str">
        <f t="shared" si="106"/>
        <v/>
      </c>
      <c r="W685" s="238">
        <f t="shared" si="107"/>
        <v>0</v>
      </c>
      <c r="X685" s="238">
        <f>SUMIFS($W$5:$W685,$V$5:$V685,"Plusieurs occurences",$H$5:$H685,H685)</f>
        <v>0</v>
      </c>
      <c r="Y685" t="str">
        <f t="shared" si="108"/>
        <v/>
      </c>
      <c r="Z685" t="str">
        <f t="shared" si="109"/>
        <v/>
      </c>
      <c r="AA685" t="str">
        <f t="shared" si="110"/>
        <v/>
      </c>
      <c r="AC685" t="str">
        <f t="shared" si="111"/>
        <v/>
      </c>
    </row>
    <row r="686" spans="16:29" x14ac:dyDescent="0.25">
      <c r="P686" s="1" t="str">
        <f>IF($C686&lt;&gt;"",IF(COUNTIF($C:C,$C686)&gt;1,"Plusieurs commentaires",""),"")</f>
        <v/>
      </c>
      <c r="Q686" s="1">
        <f t="shared" si="102"/>
        <v>0</v>
      </c>
      <c r="R686" s="1">
        <f>SUMIFS($Q$5:$Q686,$P$5:$P686,"Plusieurs commentaires",$C$5:$C686,C686)</f>
        <v>0</v>
      </c>
      <c r="S686" t="str">
        <f t="shared" si="103"/>
        <v/>
      </c>
      <c r="T686" t="str">
        <f t="shared" si="104"/>
        <v/>
      </c>
      <c r="U686" t="str">
        <f t="shared" si="105"/>
        <v/>
      </c>
      <c r="V686" s="238" t="str">
        <f t="shared" si="106"/>
        <v/>
      </c>
      <c r="W686" s="238">
        <f t="shared" si="107"/>
        <v>0</v>
      </c>
      <c r="X686" s="238">
        <f>SUMIFS($W$5:$W686,$V$5:$V686,"Plusieurs occurences",$H$5:$H686,H686)</f>
        <v>0</v>
      </c>
      <c r="Y686" t="str">
        <f t="shared" si="108"/>
        <v/>
      </c>
      <c r="Z686" t="str">
        <f t="shared" si="109"/>
        <v/>
      </c>
      <c r="AA686" t="str">
        <f t="shared" si="110"/>
        <v/>
      </c>
      <c r="AC686" t="str">
        <f t="shared" si="111"/>
        <v/>
      </c>
    </row>
    <row r="687" spans="16:29" x14ac:dyDescent="0.25">
      <c r="P687" s="1" t="str">
        <f>IF($C687&lt;&gt;"",IF(COUNTIF($C:C,$C687)&gt;1,"Plusieurs commentaires",""),"")</f>
        <v/>
      </c>
      <c r="Q687" s="1">
        <f t="shared" si="102"/>
        <v>0</v>
      </c>
      <c r="R687" s="1">
        <f>SUMIFS($Q$5:$Q687,$P$5:$P687,"Plusieurs commentaires",$C$5:$C687,C687)</f>
        <v>0</v>
      </c>
      <c r="S687" t="str">
        <f t="shared" si="103"/>
        <v/>
      </c>
      <c r="T687" t="str">
        <f t="shared" si="104"/>
        <v/>
      </c>
      <c r="U687" t="str">
        <f t="shared" si="105"/>
        <v/>
      </c>
      <c r="V687" s="238" t="str">
        <f t="shared" si="106"/>
        <v/>
      </c>
      <c r="W687" s="238">
        <f t="shared" si="107"/>
        <v>0</v>
      </c>
      <c r="X687" s="238">
        <f>SUMIFS($W$5:$W687,$V$5:$V687,"Plusieurs occurences",$H$5:$H687,H687)</f>
        <v>0</v>
      </c>
      <c r="Y687" t="str">
        <f t="shared" si="108"/>
        <v/>
      </c>
      <c r="Z687" t="str">
        <f t="shared" si="109"/>
        <v/>
      </c>
      <c r="AA687" t="str">
        <f t="shared" si="110"/>
        <v/>
      </c>
      <c r="AC687" t="str">
        <f t="shared" si="111"/>
        <v/>
      </c>
    </row>
    <row r="688" spans="16:29" x14ac:dyDescent="0.25">
      <c r="P688" s="1" t="str">
        <f>IF($C688&lt;&gt;"",IF(COUNTIF($C:C,$C688)&gt;1,"Plusieurs commentaires",""),"")</f>
        <v/>
      </c>
      <c r="Q688" s="1">
        <f t="shared" si="102"/>
        <v>0</v>
      </c>
      <c r="R688" s="1">
        <f>SUMIFS($Q$5:$Q688,$P$5:$P688,"Plusieurs commentaires",$C$5:$C688,C688)</f>
        <v>0</v>
      </c>
      <c r="S688" t="str">
        <f t="shared" si="103"/>
        <v/>
      </c>
      <c r="T688" t="str">
        <f t="shared" si="104"/>
        <v/>
      </c>
      <c r="U688" t="str">
        <f t="shared" si="105"/>
        <v/>
      </c>
      <c r="V688" s="238" t="str">
        <f t="shared" si="106"/>
        <v/>
      </c>
      <c r="W688" s="238">
        <f t="shared" si="107"/>
        <v>0</v>
      </c>
      <c r="X688" s="238">
        <f>SUMIFS($W$5:$W688,$V$5:$V688,"Plusieurs occurences",$H$5:$H688,H688)</f>
        <v>0</v>
      </c>
      <c r="Y688" t="str">
        <f t="shared" si="108"/>
        <v/>
      </c>
      <c r="Z688" t="str">
        <f t="shared" si="109"/>
        <v/>
      </c>
      <c r="AA688" t="str">
        <f t="shared" si="110"/>
        <v/>
      </c>
      <c r="AC688" t="str">
        <f t="shared" si="111"/>
        <v/>
      </c>
    </row>
    <row r="689" spans="16:29" x14ac:dyDescent="0.25">
      <c r="P689" s="1" t="str">
        <f>IF($C689&lt;&gt;"",IF(COUNTIF($C:C,$C689)&gt;1,"Plusieurs commentaires",""),"")</f>
        <v/>
      </c>
      <c r="Q689" s="1">
        <f t="shared" si="102"/>
        <v>0</v>
      </c>
      <c r="R689" s="1">
        <f>SUMIFS($Q$5:$Q689,$P$5:$P689,"Plusieurs commentaires",$C$5:$C689,C689)</f>
        <v>0</v>
      </c>
      <c r="S689" t="str">
        <f t="shared" si="103"/>
        <v/>
      </c>
      <c r="T689" t="str">
        <f t="shared" si="104"/>
        <v/>
      </c>
      <c r="U689" t="str">
        <f t="shared" si="105"/>
        <v/>
      </c>
      <c r="V689" s="238" t="str">
        <f t="shared" si="106"/>
        <v/>
      </c>
      <c r="W689" s="238">
        <f t="shared" si="107"/>
        <v>0</v>
      </c>
      <c r="X689" s="238">
        <f>SUMIFS($W$5:$W689,$V$5:$V689,"Plusieurs occurences",$H$5:$H689,H689)</f>
        <v>0</v>
      </c>
      <c r="Y689" t="str">
        <f t="shared" si="108"/>
        <v/>
      </c>
      <c r="Z689" t="str">
        <f t="shared" si="109"/>
        <v/>
      </c>
      <c r="AA689" t="str">
        <f t="shared" si="110"/>
        <v/>
      </c>
      <c r="AC689" t="str">
        <f t="shared" si="111"/>
        <v/>
      </c>
    </row>
    <row r="690" spans="16:29" x14ac:dyDescent="0.25">
      <c r="P690" s="1" t="str">
        <f>IF($C690&lt;&gt;"",IF(COUNTIF($C:C,$C690)&gt;1,"Plusieurs commentaires",""),"")</f>
        <v/>
      </c>
      <c r="Q690" s="1">
        <f t="shared" si="102"/>
        <v>0</v>
      </c>
      <c r="R690" s="1">
        <f>SUMIFS($Q$5:$Q690,$P$5:$P690,"Plusieurs commentaires",$C$5:$C690,C690)</f>
        <v>0</v>
      </c>
      <c r="S690" t="str">
        <f t="shared" si="103"/>
        <v/>
      </c>
      <c r="T690" t="str">
        <f t="shared" si="104"/>
        <v/>
      </c>
      <c r="U690" t="str">
        <f t="shared" si="105"/>
        <v/>
      </c>
      <c r="V690" s="238" t="str">
        <f t="shared" si="106"/>
        <v/>
      </c>
      <c r="W690" s="238">
        <f t="shared" si="107"/>
        <v>0</v>
      </c>
      <c r="X690" s="238">
        <f>SUMIFS($W$5:$W690,$V$5:$V690,"Plusieurs occurences",$H$5:$H690,H690)</f>
        <v>0</v>
      </c>
      <c r="Y690" t="str">
        <f t="shared" si="108"/>
        <v/>
      </c>
      <c r="Z690" t="str">
        <f t="shared" si="109"/>
        <v/>
      </c>
      <c r="AA690" t="str">
        <f t="shared" si="110"/>
        <v/>
      </c>
      <c r="AC690" t="str">
        <f t="shared" si="111"/>
        <v/>
      </c>
    </row>
    <row r="691" spans="16:29" x14ac:dyDescent="0.25">
      <c r="P691" s="1" t="str">
        <f>IF($C691&lt;&gt;"",IF(COUNTIF($C:C,$C691)&gt;1,"Plusieurs commentaires",""),"")</f>
        <v/>
      </c>
      <c r="Q691" s="1">
        <f t="shared" si="102"/>
        <v>0</v>
      </c>
      <c r="R691" s="1">
        <f>SUMIFS($Q$5:$Q691,$P$5:$P691,"Plusieurs commentaires",$C$5:$C691,C691)</f>
        <v>0</v>
      </c>
      <c r="S691" t="str">
        <f t="shared" si="103"/>
        <v/>
      </c>
      <c r="T691" t="str">
        <f t="shared" si="104"/>
        <v/>
      </c>
      <c r="U691" t="str">
        <f t="shared" si="105"/>
        <v/>
      </c>
      <c r="V691" s="238" t="str">
        <f t="shared" si="106"/>
        <v/>
      </c>
      <c r="W691" s="238">
        <f t="shared" si="107"/>
        <v>0</v>
      </c>
      <c r="X691" s="238">
        <f>SUMIFS($W$5:$W691,$V$5:$V691,"Plusieurs occurences",$H$5:$H691,H691)</f>
        <v>0</v>
      </c>
      <c r="Y691" t="str">
        <f t="shared" si="108"/>
        <v/>
      </c>
      <c r="Z691" t="str">
        <f t="shared" si="109"/>
        <v/>
      </c>
      <c r="AA691" t="str">
        <f t="shared" si="110"/>
        <v/>
      </c>
      <c r="AC691" t="str">
        <f t="shared" si="111"/>
        <v/>
      </c>
    </row>
    <row r="692" spans="16:29" x14ac:dyDescent="0.25">
      <c r="P692" s="1" t="str">
        <f>IF($C692&lt;&gt;"",IF(COUNTIF($C:C,$C692)&gt;1,"Plusieurs commentaires",""),"")</f>
        <v/>
      </c>
      <c r="Q692" s="1">
        <f t="shared" si="102"/>
        <v>0</v>
      </c>
      <c r="R692" s="1">
        <f>SUMIFS($Q$5:$Q692,$P$5:$P692,"Plusieurs commentaires",$C$5:$C692,C692)</f>
        <v>0</v>
      </c>
      <c r="S692" t="str">
        <f t="shared" si="103"/>
        <v/>
      </c>
      <c r="T692" t="str">
        <f t="shared" si="104"/>
        <v/>
      </c>
      <c r="U692" t="str">
        <f t="shared" si="105"/>
        <v/>
      </c>
      <c r="V692" s="238" t="str">
        <f t="shared" si="106"/>
        <v/>
      </c>
      <c r="W692" s="238">
        <f t="shared" si="107"/>
        <v>0</v>
      </c>
      <c r="X692" s="238">
        <f>SUMIFS($W$5:$W692,$V$5:$V692,"Plusieurs occurences",$H$5:$H692,H692)</f>
        <v>0</v>
      </c>
      <c r="Y692" t="str">
        <f t="shared" si="108"/>
        <v/>
      </c>
      <c r="Z692" t="str">
        <f t="shared" si="109"/>
        <v/>
      </c>
      <c r="AA692" t="str">
        <f t="shared" si="110"/>
        <v/>
      </c>
      <c r="AC692" t="str">
        <f t="shared" si="111"/>
        <v/>
      </c>
    </row>
    <row r="693" spans="16:29" x14ac:dyDescent="0.25">
      <c r="P693" s="1" t="str">
        <f>IF($C693&lt;&gt;"",IF(COUNTIF($C:C,$C693)&gt;1,"Plusieurs commentaires",""),"")</f>
        <v/>
      </c>
      <c r="Q693" s="1">
        <f t="shared" si="102"/>
        <v>0</v>
      </c>
      <c r="R693" s="1">
        <f>SUMIFS($Q$5:$Q693,$P$5:$P693,"Plusieurs commentaires",$C$5:$C693,C693)</f>
        <v>0</v>
      </c>
      <c r="S693" t="str">
        <f t="shared" si="103"/>
        <v/>
      </c>
      <c r="T693" t="str">
        <f t="shared" si="104"/>
        <v/>
      </c>
      <c r="U693" t="str">
        <f t="shared" si="105"/>
        <v/>
      </c>
      <c r="V693" s="238" t="str">
        <f t="shared" si="106"/>
        <v/>
      </c>
      <c r="W693" s="238">
        <f t="shared" si="107"/>
        <v>0</v>
      </c>
      <c r="X693" s="238">
        <f>SUMIFS($W$5:$W693,$V$5:$V693,"Plusieurs occurences",$H$5:$H693,H693)</f>
        <v>0</v>
      </c>
      <c r="Y693" t="str">
        <f t="shared" si="108"/>
        <v/>
      </c>
      <c r="Z693" t="str">
        <f t="shared" si="109"/>
        <v/>
      </c>
      <c r="AA693" t="str">
        <f t="shared" si="110"/>
        <v/>
      </c>
      <c r="AC693" t="str">
        <f t="shared" si="111"/>
        <v/>
      </c>
    </row>
    <row r="694" spans="16:29" x14ac:dyDescent="0.25">
      <c r="P694" s="1" t="str">
        <f>IF($C694&lt;&gt;"",IF(COUNTIF($C:C,$C694)&gt;1,"Plusieurs commentaires",""),"")</f>
        <v/>
      </c>
      <c r="Q694" s="1">
        <f t="shared" si="102"/>
        <v>0</v>
      </c>
      <c r="R694" s="1">
        <f>SUMIFS($Q$5:$Q694,$P$5:$P694,"Plusieurs commentaires",$C$5:$C694,C694)</f>
        <v>0</v>
      </c>
      <c r="S694" t="str">
        <f t="shared" si="103"/>
        <v/>
      </c>
      <c r="T694" t="str">
        <f t="shared" si="104"/>
        <v/>
      </c>
      <c r="U694" t="str">
        <f t="shared" si="105"/>
        <v/>
      </c>
      <c r="V694" s="238" t="str">
        <f t="shared" si="106"/>
        <v/>
      </c>
      <c r="W694" s="238">
        <f t="shared" si="107"/>
        <v>0</v>
      </c>
      <c r="X694" s="238">
        <f>SUMIFS($W$5:$W694,$V$5:$V694,"Plusieurs occurences",$H$5:$H694,H694)</f>
        <v>0</v>
      </c>
      <c r="Y694" t="str">
        <f t="shared" si="108"/>
        <v/>
      </c>
      <c r="Z694" t="str">
        <f t="shared" si="109"/>
        <v/>
      </c>
      <c r="AA694" t="str">
        <f t="shared" si="110"/>
        <v/>
      </c>
      <c r="AC694" t="str">
        <f t="shared" si="111"/>
        <v/>
      </c>
    </row>
    <row r="695" spans="16:29" x14ac:dyDescent="0.25">
      <c r="P695" s="1" t="str">
        <f>IF($C695&lt;&gt;"",IF(COUNTIF($C:C,$C695)&gt;1,"Plusieurs commentaires",""),"")</f>
        <v/>
      </c>
      <c r="Q695" s="1">
        <f t="shared" si="102"/>
        <v>0</v>
      </c>
      <c r="R695" s="1">
        <f>SUMIFS($Q$5:$Q695,$P$5:$P695,"Plusieurs commentaires",$C$5:$C695,C695)</f>
        <v>0</v>
      </c>
      <c r="S695" t="str">
        <f t="shared" si="103"/>
        <v/>
      </c>
      <c r="T695" t="str">
        <f t="shared" si="104"/>
        <v/>
      </c>
      <c r="U695" t="str">
        <f t="shared" si="105"/>
        <v/>
      </c>
      <c r="V695" s="238" t="str">
        <f t="shared" si="106"/>
        <v/>
      </c>
      <c r="W695" s="238">
        <f t="shared" si="107"/>
        <v>0</v>
      </c>
      <c r="X695" s="238">
        <f>SUMIFS($W$5:$W695,$V$5:$V695,"Plusieurs occurences",$H$5:$H695,H695)</f>
        <v>0</v>
      </c>
      <c r="Y695" t="str">
        <f t="shared" si="108"/>
        <v/>
      </c>
      <c r="Z695" t="str">
        <f t="shared" si="109"/>
        <v/>
      </c>
      <c r="AA695" t="str">
        <f t="shared" si="110"/>
        <v/>
      </c>
      <c r="AC695" t="str">
        <f t="shared" si="111"/>
        <v/>
      </c>
    </row>
    <row r="696" spans="16:29" x14ac:dyDescent="0.25">
      <c r="P696" s="1" t="str">
        <f>IF($C696&lt;&gt;"",IF(COUNTIF($C:C,$C696)&gt;1,"Plusieurs commentaires",""),"")</f>
        <v/>
      </c>
      <c r="Q696" s="1">
        <f t="shared" si="102"/>
        <v>0</v>
      </c>
      <c r="R696" s="1">
        <f>SUMIFS($Q$5:$Q696,$P$5:$P696,"Plusieurs commentaires",$C$5:$C696,C696)</f>
        <v>0</v>
      </c>
      <c r="S696" t="str">
        <f t="shared" si="103"/>
        <v/>
      </c>
      <c r="T696" t="str">
        <f t="shared" si="104"/>
        <v/>
      </c>
      <c r="U696" t="str">
        <f t="shared" si="105"/>
        <v/>
      </c>
      <c r="V696" s="238" t="str">
        <f t="shared" si="106"/>
        <v/>
      </c>
      <c r="W696" s="238">
        <f t="shared" si="107"/>
        <v>0</v>
      </c>
      <c r="X696" s="238">
        <f>SUMIFS($W$5:$W696,$V$5:$V696,"Plusieurs occurences",$H$5:$H696,H696)</f>
        <v>0</v>
      </c>
      <c r="Y696" t="str">
        <f t="shared" si="108"/>
        <v/>
      </c>
      <c r="Z696" t="str">
        <f t="shared" si="109"/>
        <v/>
      </c>
      <c r="AA696" t="str">
        <f t="shared" si="110"/>
        <v/>
      </c>
      <c r="AC696" t="str">
        <f t="shared" si="111"/>
        <v/>
      </c>
    </row>
    <row r="697" spans="16:29" x14ac:dyDescent="0.25">
      <c r="P697" s="1" t="str">
        <f>IF($C697&lt;&gt;"",IF(COUNTIF($C:C,$C697)&gt;1,"Plusieurs commentaires",""),"")</f>
        <v/>
      </c>
      <c r="Q697" s="1">
        <f t="shared" si="102"/>
        <v>0</v>
      </c>
      <c r="R697" s="1">
        <f>SUMIFS($Q$5:$Q697,$P$5:$P697,"Plusieurs commentaires",$C$5:$C697,C697)</f>
        <v>0</v>
      </c>
      <c r="S697" t="str">
        <f t="shared" si="103"/>
        <v/>
      </c>
      <c r="T697" t="str">
        <f t="shared" si="104"/>
        <v/>
      </c>
      <c r="U697" t="str">
        <f t="shared" si="105"/>
        <v/>
      </c>
      <c r="V697" s="238" t="str">
        <f t="shared" si="106"/>
        <v/>
      </c>
      <c r="W697" s="238">
        <f t="shared" si="107"/>
        <v>0</v>
      </c>
      <c r="X697" s="238">
        <f>SUMIFS($W$5:$W697,$V$5:$V697,"Plusieurs occurences",$H$5:$H697,H697)</f>
        <v>0</v>
      </c>
      <c r="Y697" t="str">
        <f t="shared" si="108"/>
        <v/>
      </c>
      <c r="Z697" t="str">
        <f t="shared" si="109"/>
        <v/>
      </c>
      <c r="AA697" t="str">
        <f t="shared" si="110"/>
        <v/>
      </c>
      <c r="AC697" t="str">
        <f t="shared" si="111"/>
        <v/>
      </c>
    </row>
    <row r="698" spans="16:29" x14ac:dyDescent="0.25">
      <c r="P698" s="1" t="str">
        <f>IF($C698&lt;&gt;"",IF(COUNTIF($C:C,$C698)&gt;1,"Plusieurs commentaires",""),"")</f>
        <v/>
      </c>
      <c r="Q698" s="1">
        <f t="shared" si="102"/>
        <v>0</v>
      </c>
      <c r="R698" s="1">
        <f>SUMIFS($Q$5:$Q698,$P$5:$P698,"Plusieurs commentaires",$C$5:$C698,C698)</f>
        <v>0</v>
      </c>
      <c r="S698" t="str">
        <f t="shared" si="103"/>
        <v/>
      </c>
      <c r="T698" t="str">
        <f t="shared" si="104"/>
        <v/>
      </c>
      <c r="U698" t="str">
        <f t="shared" si="105"/>
        <v/>
      </c>
      <c r="V698" s="238" t="str">
        <f t="shared" si="106"/>
        <v/>
      </c>
      <c r="W698" s="238">
        <f t="shared" si="107"/>
        <v>0</v>
      </c>
      <c r="X698" s="238">
        <f>SUMIFS($W$5:$W698,$V$5:$V698,"Plusieurs occurences",$H$5:$H698,H698)</f>
        <v>0</v>
      </c>
      <c r="Y698" t="str">
        <f t="shared" si="108"/>
        <v/>
      </c>
      <c r="Z698" t="str">
        <f t="shared" si="109"/>
        <v/>
      </c>
      <c r="AA698" t="str">
        <f t="shared" si="110"/>
        <v/>
      </c>
      <c r="AC698" t="str">
        <f t="shared" si="111"/>
        <v/>
      </c>
    </row>
    <row r="699" spans="16:29" x14ac:dyDescent="0.25">
      <c r="P699" s="1" t="str">
        <f>IF($C699&lt;&gt;"",IF(COUNTIF($C:C,$C699)&gt;1,"Plusieurs commentaires",""),"")</f>
        <v/>
      </c>
      <c r="Q699" s="1">
        <f t="shared" si="102"/>
        <v>0</v>
      </c>
      <c r="R699" s="1">
        <f>SUMIFS($Q$5:$Q699,$P$5:$P699,"Plusieurs commentaires",$C$5:$C699,C699)</f>
        <v>0</v>
      </c>
      <c r="S699" t="str">
        <f t="shared" si="103"/>
        <v/>
      </c>
      <c r="T699" t="str">
        <f t="shared" si="104"/>
        <v/>
      </c>
      <c r="U699" t="str">
        <f t="shared" si="105"/>
        <v/>
      </c>
      <c r="V699" s="238" t="str">
        <f t="shared" si="106"/>
        <v/>
      </c>
      <c r="W699" s="238">
        <f t="shared" si="107"/>
        <v>0</v>
      </c>
      <c r="X699" s="238">
        <f>SUMIFS($W$5:$W699,$V$5:$V699,"Plusieurs occurences",$H$5:$H699,H699)</f>
        <v>0</v>
      </c>
      <c r="Y699" t="str">
        <f t="shared" si="108"/>
        <v/>
      </c>
      <c r="Z699" t="str">
        <f t="shared" si="109"/>
        <v/>
      </c>
      <c r="AA699" t="str">
        <f t="shared" si="110"/>
        <v/>
      </c>
      <c r="AC699" t="str">
        <f t="shared" si="111"/>
        <v/>
      </c>
    </row>
    <row r="700" spans="16:29" x14ac:dyDescent="0.25">
      <c r="P700" s="1" t="str">
        <f>IF($C700&lt;&gt;"",IF(COUNTIF($C:C,$C700)&gt;1,"Plusieurs commentaires",""),"")</f>
        <v/>
      </c>
      <c r="Q700" s="1">
        <f t="shared" si="102"/>
        <v>0</v>
      </c>
      <c r="R700" s="1">
        <f>SUMIFS($Q$5:$Q700,$P$5:$P700,"Plusieurs commentaires",$C$5:$C700,C700)</f>
        <v>0</v>
      </c>
      <c r="S700" t="str">
        <f t="shared" si="103"/>
        <v/>
      </c>
      <c r="T700" t="str">
        <f t="shared" si="104"/>
        <v/>
      </c>
      <c r="U700" t="str">
        <f t="shared" si="105"/>
        <v/>
      </c>
      <c r="V700" s="238" t="str">
        <f t="shared" si="106"/>
        <v/>
      </c>
      <c r="W700" s="238">
        <f t="shared" si="107"/>
        <v>0</v>
      </c>
      <c r="X700" s="238">
        <f>SUMIFS($W$5:$W700,$V$5:$V700,"Plusieurs occurences",$H$5:$H700,H700)</f>
        <v>0</v>
      </c>
      <c r="Y700" t="str">
        <f t="shared" si="108"/>
        <v/>
      </c>
      <c r="Z700" t="str">
        <f t="shared" si="109"/>
        <v/>
      </c>
      <c r="AA700" t="str">
        <f t="shared" si="110"/>
        <v/>
      </c>
      <c r="AC700" t="str">
        <f t="shared" si="111"/>
        <v/>
      </c>
    </row>
    <row r="701" spans="16:29" x14ac:dyDescent="0.25">
      <c r="P701" s="1" t="str">
        <f>IF($C701&lt;&gt;"",IF(COUNTIF($C:C,$C701)&gt;1,"Plusieurs commentaires",""),"")</f>
        <v/>
      </c>
      <c r="Q701" s="1">
        <f t="shared" si="102"/>
        <v>0</v>
      </c>
      <c r="R701" s="1">
        <f>SUMIFS($Q$5:$Q701,$P$5:$P701,"Plusieurs commentaires",$C$5:$C701,C701)</f>
        <v>0</v>
      </c>
      <c r="S701" t="str">
        <f t="shared" si="103"/>
        <v/>
      </c>
      <c r="T701" t="str">
        <f t="shared" si="104"/>
        <v/>
      </c>
      <c r="U701" t="str">
        <f t="shared" si="105"/>
        <v/>
      </c>
      <c r="V701" s="238" t="str">
        <f t="shared" si="106"/>
        <v/>
      </c>
      <c r="W701" s="238">
        <f t="shared" si="107"/>
        <v>0</v>
      </c>
      <c r="X701" s="238">
        <f>SUMIFS($W$5:$W701,$V$5:$V701,"Plusieurs occurences",$H$5:$H701,H701)</f>
        <v>0</v>
      </c>
      <c r="Y701" t="str">
        <f t="shared" si="108"/>
        <v/>
      </c>
      <c r="Z701" t="str">
        <f t="shared" si="109"/>
        <v/>
      </c>
      <c r="AA701" t="str">
        <f t="shared" si="110"/>
        <v/>
      </c>
      <c r="AC701" t="str">
        <f t="shared" si="111"/>
        <v/>
      </c>
    </row>
    <row r="702" spans="16:29" x14ac:dyDescent="0.25">
      <c r="P702" s="1" t="str">
        <f>IF($C702&lt;&gt;"",IF(COUNTIF($C:C,$C702)&gt;1,"Plusieurs commentaires",""),"")</f>
        <v/>
      </c>
      <c r="Q702" s="1">
        <f t="shared" si="102"/>
        <v>0</v>
      </c>
      <c r="R702" s="1">
        <f>SUMIFS($Q$5:$Q702,$P$5:$P702,"Plusieurs commentaires",$C$5:$C702,C702)</f>
        <v>0</v>
      </c>
      <c r="S702" t="str">
        <f t="shared" si="103"/>
        <v/>
      </c>
      <c r="T702" t="str">
        <f t="shared" si="104"/>
        <v/>
      </c>
      <c r="U702" t="str">
        <f t="shared" si="105"/>
        <v/>
      </c>
      <c r="V702" s="238" t="str">
        <f t="shared" si="106"/>
        <v/>
      </c>
      <c r="W702" s="238">
        <f t="shared" si="107"/>
        <v>0</v>
      </c>
      <c r="X702" s="238">
        <f>SUMIFS($W$5:$W702,$V$5:$V702,"Plusieurs occurences",$H$5:$H702,H702)</f>
        <v>0</v>
      </c>
      <c r="Y702" t="str">
        <f t="shared" si="108"/>
        <v/>
      </c>
      <c r="Z702" t="str">
        <f t="shared" si="109"/>
        <v/>
      </c>
      <c r="AA702" t="str">
        <f t="shared" si="110"/>
        <v/>
      </c>
      <c r="AC702" t="str">
        <f t="shared" si="111"/>
        <v/>
      </c>
    </row>
    <row r="703" spans="16:29" x14ac:dyDescent="0.25">
      <c r="P703" s="1" t="str">
        <f>IF($C703&lt;&gt;"",IF(COUNTIF($C:C,$C703)&gt;1,"Plusieurs commentaires",""),"")</f>
        <v/>
      </c>
      <c r="Q703" s="1">
        <f t="shared" si="102"/>
        <v>0</v>
      </c>
      <c r="R703" s="1">
        <f>SUMIFS($Q$5:$Q703,$P$5:$P703,"Plusieurs commentaires",$C$5:$C703,C703)</f>
        <v>0</v>
      </c>
      <c r="S703" t="str">
        <f t="shared" si="103"/>
        <v/>
      </c>
      <c r="T703" t="str">
        <f t="shared" si="104"/>
        <v/>
      </c>
      <c r="U703" t="str">
        <f t="shared" si="105"/>
        <v/>
      </c>
      <c r="V703" s="238" t="str">
        <f t="shared" si="106"/>
        <v/>
      </c>
      <c r="W703" s="238">
        <f t="shared" si="107"/>
        <v>0</v>
      </c>
      <c r="X703" s="238">
        <f>SUMIFS($W$5:$W703,$V$5:$V703,"Plusieurs occurences",$H$5:$H703,H703)</f>
        <v>0</v>
      </c>
      <c r="Y703" t="str">
        <f t="shared" si="108"/>
        <v/>
      </c>
      <c r="Z703" t="str">
        <f t="shared" si="109"/>
        <v/>
      </c>
      <c r="AA703" t="str">
        <f t="shared" si="110"/>
        <v/>
      </c>
      <c r="AC703" t="str">
        <f t="shared" si="111"/>
        <v/>
      </c>
    </row>
    <row r="704" spans="16:29" x14ac:dyDescent="0.25">
      <c r="P704" s="1" t="str">
        <f>IF($C704&lt;&gt;"",IF(COUNTIF($C:C,$C704)&gt;1,"Plusieurs commentaires",""),"")</f>
        <v/>
      </c>
      <c r="Q704" s="1">
        <f t="shared" si="102"/>
        <v>0</v>
      </c>
      <c r="R704" s="1">
        <f>SUMIFS($Q$5:$Q704,$P$5:$P704,"Plusieurs commentaires",$C$5:$C704,C704)</f>
        <v>0</v>
      </c>
      <c r="S704" t="str">
        <f t="shared" si="103"/>
        <v/>
      </c>
      <c r="T704" t="str">
        <f t="shared" si="104"/>
        <v/>
      </c>
      <c r="U704" t="str">
        <f t="shared" si="105"/>
        <v/>
      </c>
      <c r="V704" s="238" t="str">
        <f t="shared" si="106"/>
        <v/>
      </c>
      <c r="W704" s="238">
        <f t="shared" si="107"/>
        <v>0</v>
      </c>
      <c r="X704" s="238">
        <f>SUMIFS($W$5:$W704,$V$5:$V704,"Plusieurs occurences",$H$5:$H704,H704)</f>
        <v>0</v>
      </c>
      <c r="Y704" t="str">
        <f t="shared" si="108"/>
        <v/>
      </c>
      <c r="Z704" t="str">
        <f t="shared" si="109"/>
        <v/>
      </c>
      <c r="AA704" t="str">
        <f t="shared" si="110"/>
        <v/>
      </c>
      <c r="AC704" t="str">
        <f t="shared" si="111"/>
        <v/>
      </c>
    </row>
    <row r="705" spans="16:29" x14ac:dyDescent="0.25">
      <c r="P705" s="1" t="str">
        <f>IF($C705&lt;&gt;"",IF(COUNTIF($C:C,$C705)&gt;1,"Plusieurs commentaires",""),"")</f>
        <v/>
      </c>
      <c r="Q705" s="1">
        <f t="shared" si="102"/>
        <v>0</v>
      </c>
      <c r="R705" s="1">
        <f>SUMIFS($Q$5:$Q705,$P$5:$P705,"Plusieurs commentaires",$C$5:$C705,C705)</f>
        <v>0</v>
      </c>
      <c r="S705" t="str">
        <f t="shared" si="103"/>
        <v/>
      </c>
      <c r="T705" t="str">
        <f t="shared" si="104"/>
        <v/>
      </c>
      <c r="U705" t="str">
        <f t="shared" si="105"/>
        <v/>
      </c>
      <c r="V705" s="238" t="str">
        <f t="shared" si="106"/>
        <v/>
      </c>
      <c r="W705" s="238">
        <f t="shared" si="107"/>
        <v>0</v>
      </c>
      <c r="X705" s="238">
        <f>SUMIFS($W$5:$W705,$V$5:$V705,"Plusieurs occurences",$H$5:$H705,H705)</f>
        <v>0</v>
      </c>
      <c r="Y705" t="str">
        <f t="shared" si="108"/>
        <v/>
      </c>
      <c r="Z705" t="str">
        <f t="shared" si="109"/>
        <v/>
      </c>
      <c r="AA705" t="str">
        <f t="shared" si="110"/>
        <v/>
      </c>
      <c r="AC705" t="str">
        <f t="shared" si="111"/>
        <v/>
      </c>
    </row>
    <row r="706" spans="16:29" x14ac:dyDescent="0.25">
      <c r="P706" s="1" t="str">
        <f>IF($C706&lt;&gt;"",IF(COUNTIF($C:C,$C706)&gt;1,"Plusieurs commentaires",""),"")</f>
        <v/>
      </c>
      <c r="Q706" s="1">
        <f t="shared" si="102"/>
        <v>0</v>
      </c>
      <c r="R706" s="1">
        <f>SUMIFS($Q$5:$Q706,$P$5:$P706,"Plusieurs commentaires",$C$5:$C706,C706)</f>
        <v>0</v>
      </c>
      <c r="S706" t="str">
        <f t="shared" si="103"/>
        <v/>
      </c>
      <c r="T706" t="str">
        <f t="shared" si="104"/>
        <v/>
      </c>
      <c r="U706" t="str">
        <f t="shared" si="105"/>
        <v/>
      </c>
      <c r="V706" s="238" t="str">
        <f t="shared" si="106"/>
        <v/>
      </c>
      <c r="W706" s="238">
        <f t="shared" si="107"/>
        <v>0</v>
      </c>
      <c r="X706" s="238">
        <f>SUMIFS($W$5:$W706,$V$5:$V706,"Plusieurs occurences",$H$5:$H706,H706)</f>
        <v>0</v>
      </c>
      <c r="Y706" t="str">
        <f t="shared" si="108"/>
        <v/>
      </c>
      <c r="Z706" t="str">
        <f t="shared" si="109"/>
        <v/>
      </c>
      <c r="AA706" t="str">
        <f t="shared" si="110"/>
        <v/>
      </c>
      <c r="AC706" t="str">
        <f t="shared" si="111"/>
        <v/>
      </c>
    </row>
    <row r="707" spans="16:29" x14ac:dyDescent="0.25">
      <c r="P707" s="1" t="str">
        <f>IF($C707&lt;&gt;"",IF(COUNTIF($C:C,$C707)&gt;1,"Plusieurs commentaires",""),"")</f>
        <v/>
      </c>
      <c r="Q707" s="1">
        <f t="shared" si="102"/>
        <v>0</v>
      </c>
      <c r="R707" s="1">
        <f>SUMIFS($Q$5:$Q707,$P$5:$P707,"Plusieurs commentaires",$C$5:$C707,C707)</f>
        <v>0</v>
      </c>
      <c r="S707" t="str">
        <f t="shared" si="103"/>
        <v/>
      </c>
      <c r="T707" t="str">
        <f t="shared" si="104"/>
        <v/>
      </c>
      <c r="U707" t="str">
        <f t="shared" si="105"/>
        <v/>
      </c>
      <c r="V707" s="238" t="str">
        <f t="shared" si="106"/>
        <v/>
      </c>
      <c r="W707" s="238">
        <f t="shared" si="107"/>
        <v>0</v>
      </c>
      <c r="X707" s="238">
        <f>SUMIFS($W$5:$W707,$V$5:$V707,"Plusieurs occurences",$H$5:$H707,H707)</f>
        <v>0</v>
      </c>
      <c r="Y707" t="str">
        <f t="shared" si="108"/>
        <v/>
      </c>
      <c r="Z707" t="str">
        <f t="shared" si="109"/>
        <v/>
      </c>
      <c r="AA707" t="str">
        <f t="shared" si="110"/>
        <v/>
      </c>
      <c r="AC707" t="str">
        <f t="shared" si="111"/>
        <v/>
      </c>
    </row>
    <row r="708" spans="16:29" x14ac:dyDescent="0.25">
      <c r="P708" s="1" t="str">
        <f>IF($C708&lt;&gt;"",IF(COUNTIF($C:C,$C708)&gt;1,"Plusieurs commentaires",""),"")</f>
        <v/>
      </c>
      <c r="Q708" s="1">
        <f t="shared" si="102"/>
        <v>0</v>
      </c>
      <c r="R708" s="1">
        <f>SUMIFS($Q$5:$Q708,$P$5:$P708,"Plusieurs commentaires",$C$5:$C708,C708)</f>
        <v>0</v>
      </c>
      <c r="S708" t="str">
        <f t="shared" si="103"/>
        <v/>
      </c>
      <c r="T708" t="str">
        <f t="shared" si="104"/>
        <v/>
      </c>
      <c r="U708" t="str">
        <f t="shared" si="105"/>
        <v/>
      </c>
      <c r="V708" s="238" t="str">
        <f t="shared" si="106"/>
        <v/>
      </c>
      <c r="W708" s="238">
        <f t="shared" si="107"/>
        <v>0</v>
      </c>
      <c r="X708" s="238">
        <f>SUMIFS($W$5:$W708,$V$5:$V708,"Plusieurs occurences",$H$5:$H708,H708)</f>
        <v>0</v>
      </c>
      <c r="Y708" t="str">
        <f t="shared" si="108"/>
        <v/>
      </c>
      <c r="Z708" t="str">
        <f t="shared" si="109"/>
        <v/>
      </c>
      <c r="AA708" t="str">
        <f t="shared" si="110"/>
        <v/>
      </c>
      <c r="AC708" t="str">
        <f t="shared" si="111"/>
        <v/>
      </c>
    </row>
    <row r="709" spans="16:29" x14ac:dyDescent="0.25">
      <c r="P709" s="1" t="str">
        <f>IF($C709&lt;&gt;"",IF(COUNTIF($C:C,$C709)&gt;1,"Plusieurs commentaires",""),"")</f>
        <v/>
      </c>
      <c r="Q709" s="1">
        <f t="shared" ref="Q709:Q772" si="112">IF(P709="Plusieurs commentaires",1,0)</f>
        <v>0</v>
      </c>
      <c r="R709" s="1">
        <f>SUMIFS($Q$5:$Q709,$P$5:$P709,"Plusieurs commentaires",$C$5:$C709,C709)</f>
        <v>0</v>
      </c>
      <c r="S709" t="str">
        <f t="shared" ref="S709:S772" si="113">IF(I709="Non",IF(F709&lt;=21,IF(M709="Critique",IF(J709&gt;2017,C709,""),""),""),"")</f>
        <v/>
      </c>
      <c r="T709" t="str">
        <f t="shared" ref="T709:T772" si="114">IF(I709="Non",IF(F709&lt;=21,IF(M709="Soutien",IF(J709&gt;2017,C709,""),""),""),"")</f>
        <v/>
      </c>
      <c r="U709" t="str">
        <f t="shared" ref="U709:U772" si="115">IF(I709="Non",IF(F709&lt;=21,IF(M709="Neutre",IF(J709&gt;2017,C709,""),""),""),"")</f>
        <v/>
      </c>
      <c r="V709" s="238" t="str">
        <f t="shared" ref="V709:V772" si="116">IF($H709&lt;&gt;"",IF(COUNTIF($H:$H,$H709)&gt;1,"Plusieurs occurences",""),"")</f>
        <v/>
      </c>
      <c r="W709" s="238">
        <f t="shared" ref="W709:W772" si="117">IF(V709="Plusieurs occurences",1,0)</f>
        <v>0</v>
      </c>
      <c r="X709" s="238">
        <f>SUMIFS($W$5:$W709,$V$5:$V709,"Plusieurs occurences",$H$5:$H709,H709)</f>
        <v>0</v>
      </c>
      <c r="Y709" t="str">
        <f t="shared" ref="Y709:Y772" si="118">IF(R709&lt;2,IF(M709="Critique",H709,""),"")</f>
        <v/>
      </c>
      <c r="Z709" t="str">
        <f t="shared" ref="Z709:Z772" si="119">IF(R709&lt;2,IF(M709="Soutien",H709,""),"")</f>
        <v/>
      </c>
      <c r="AA709" t="str">
        <f t="shared" ref="AA709:AA772" si="120">IF(R709&lt;2,IF(M709="Neutre",H709,""),"")</f>
        <v/>
      </c>
      <c r="AC709" t="str">
        <f t="shared" si="111"/>
        <v/>
      </c>
    </row>
    <row r="710" spans="16:29" x14ac:dyDescent="0.25">
      <c r="P710" s="1" t="str">
        <f>IF($C710&lt;&gt;"",IF(COUNTIF($C:C,$C710)&gt;1,"Plusieurs commentaires",""),"")</f>
        <v/>
      </c>
      <c r="Q710" s="1">
        <f t="shared" si="112"/>
        <v>0</v>
      </c>
      <c r="R710" s="1">
        <f>SUMIFS($Q$5:$Q710,$P$5:$P710,"Plusieurs commentaires",$C$5:$C710,C710)</f>
        <v>0</v>
      </c>
      <c r="S710" t="str">
        <f t="shared" si="113"/>
        <v/>
      </c>
      <c r="T710" t="str">
        <f t="shared" si="114"/>
        <v/>
      </c>
      <c r="U710" t="str">
        <f t="shared" si="115"/>
        <v/>
      </c>
      <c r="V710" s="238" t="str">
        <f t="shared" si="116"/>
        <v/>
      </c>
      <c r="W710" s="238">
        <f t="shared" si="117"/>
        <v>0</v>
      </c>
      <c r="X710" s="238">
        <f>SUMIFS($W$5:$W710,$V$5:$V710,"Plusieurs occurences",$H$5:$H710,H710)</f>
        <v>0</v>
      </c>
      <c r="Y710" t="str">
        <f t="shared" si="118"/>
        <v/>
      </c>
      <c r="Z710" t="str">
        <f t="shared" si="119"/>
        <v/>
      </c>
      <c r="AA710" t="str">
        <f t="shared" si="120"/>
        <v/>
      </c>
      <c r="AC710" t="str">
        <f t="shared" si="111"/>
        <v/>
      </c>
    </row>
    <row r="711" spans="16:29" x14ac:dyDescent="0.25">
      <c r="P711" s="1" t="str">
        <f>IF($C711&lt;&gt;"",IF(COUNTIF($C:C,$C711)&gt;1,"Plusieurs commentaires",""),"")</f>
        <v/>
      </c>
      <c r="Q711" s="1">
        <f t="shared" si="112"/>
        <v>0</v>
      </c>
      <c r="R711" s="1">
        <f>SUMIFS($Q$5:$Q711,$P$5:$P711,"Plusieurs commentaires",$C$5:$C711,C711)</f>
        <v>0</v>
      </c>
      <c r="S711" t="str">
        <f t="shared" si="113"/>
        <v/>
      </c>
      <c r="T711" t="str">
        <f t="shared" si="114"/>
        <v/>
      </c>
      <c r="U711" t="str">
        <f t="shared" si="115"/>
        <v/>
      </c>
      <c r="V711" s="238" t="str">
        <f t="shared" si="116"/>
        <v/>
      </c>
      <c r="W711" s="238">
        <f t="shared" si="117"/>
        <v>0</v>
      </c>
      <c r="X711" s="238">
        <f>SUMIFS($W$5:$W711,$V$5:$V711,"Plusieurs occurences",$H$5:$H711,H711)</f>
        <v>0</v>
      </c>
      <c r="Y711" t="str">
        <f t="shared" si="118"/>
        <v/>
      </c>
      <c r="Z711" t="str">
        <f t="shared" si="119"/>
        <v/>
      </c>
      <c r="AA711" t="str">
        <f t="shared" si="120"/>
        <v/>
      </c>
      <c r="AC711" t="str">
        <f t="shared" si="111"/>
        <v/>
      </c>
    </row>
    <row r="712" spans="16:29" x14ac:dyDescent="0.25">
      <c r="P712" s="1" t="str">
        <f>IF($C712&lt;&gt;"",IF(COUNTIF($C:C,$C712)&gt;1,"Plusieurs commentaires",""),"")</f>
        <v/>
      </c>
      <c r="Q712" s="1">
        <f t="shared" si="112"/>
        <v>0</v>
      </c>
      <c r="R712" s="1">
        <f>SUMIFS($Q$5:$Q712,$P$5:$P712,"Plusieurs commentaires",$C$5:$C712,C712)</f>
        <v>0</v>
      </c>
      <c r="S712" t="str">
        <f t="shared" si="113"/>
        <v/>
      </c>
      <c r="T712" t="str">
        <f t="shared" si="114"/>
        <v/>
      </c>
      <c r="U712" t="str">
        <f t="shared" si="115"/>
        <v/>
      </c>
      <c r="V712" s="238" t="str">
        <f t="shared" si="116"/>
        <v/>
      </c>
      <c r="W712" s="238">
        <f t="shared" si="117"/>
        <v>0</v>
      </c>
      <c r="X712" s="238">
        <f>SUMIFS($W$5:$W712,$V$5:$V712,"Plusieurs occurences",$H$5:$H712,H712)</f>
        <v>0</v>
      </c>
      <c r="Y712" t="str">
        <f t="shared" si="118"/>
        <v/>
      </c>
      <c r="Z712" t="str">
        <f t="shared" si="119"/>
        <v/>
      </c>
      <c r="AA712" t="str">
        <f t="shared" si="120"/>
        <v/>
      </c>
      <c r="AC712" t="str">
        <f t="shared" si="111"/>
        <v/>
      </c>
    </row>
    <row r="713" spans="16:29" x14ac:dyDescent="0.25">
      <c r="P713" s="1" t="str">
        <f>IF($C713&lt;&gt;"",IF(COUNTIF($C:C,$C713)&gt;1,"Plusieurs commentaires",""),"")</f>
        <v/>
      </c>
      <c r="Q713" s="1">
        <f t="shared" si="112"/>
        <v>0</v>
      </c>
      <c r="R713" s="1">
        <f>SUMIFS($Q$5:$Q713,$P$5:$P713,"Plusieurs commentaires",$C$5:$C713,C713)</f>
        <v>0</v>
      </c>
      <c r="S713" t="str">
        <f t="shared" si="113"/>
        <v/>
      </c>
      <c r="T713" t="str">
        <f t="shared" si="114"/>
        <v/>
      </c>
      <c r="U713" t="str">
        <f t="shared" si="115"/>
        <v/>
      </c>
      <c r="V713" s="238" t="str">
        <f t="shared" si="116"/>
        <v/>
      </c>
      <c r="W713" s="238">
        <f t="shared" si="117"/>
        <v>0</v>
      </c>
      <c r="X713" s="238">
        <f>SUMIFS($W$5:$W713,$V$5:$V713,"Plusieurs occurences",$H$5:$H713,H713)</f>
        <v>0</v>
      </c>
      <c r="Y713" t="str">
        <f t="shared" si="118"/>
        <v/>
      </c>
      <c r="Z713" t="str">
        <f t="shared" si="119"/>
        <v/>
      </c>
      <c r="AA713" t="str">
        <f t="shared" si="120"/>
        <v/>
      </c>
      <c r="AC713" t="str">
        <f t="shared" si="111"/>
        <v/>
      </c>
    </row>
    <row r="714" spans="16:29" x14ac:dyDescent="0.25">
      <c r="P714" s="1" t="str">
        <f>IF($C714&lt;&gt;"",IF(COUNTIF($C:C,$C714)&gt;1,"Plusieurs commentaires",""),"")</f>
        <v/>
      </c>
      <c r="Q714" s="1">
        <f t="shared" si="112"/>
        <v>0</v>
      </c>
      <c r="R714" s="1">
        <f>SUMIFS($Q$5:$Q714,$P$5:$P714,"Plusieurs commentaires",$C$5:$C714,C714)</f>
        <v>0</v>
      </c>
      <c r="S714" t="str">
        <f t="shared" si="113"/>
        <v/>
      </c>
      <c r="T714" t="str">
        <f t="shared" si="114"/>
        <v/>
      </c>
      <c r="U714" t="str">
        <f t="shared" si="115"/>
        <v/>
      </c>
      <c r="V714" s="238" t="str">
        <f t="shared" si="116"/>
        <v/>
      </c>
      <c r="W714" s="238">
        <f t="shared" si="117"/>
        <v>0</v>
      </c>
      <c r="X714" s="238">
        <f>SUMIFS($W$5:$W714,$V$5:$V714,"Plusieurs occurences",$H$5:$H714,H714)</f>
        <v>0</v>
      </c>
      <c r="Y714" t="str">
        <f t="shared" si="118"/>
        <v/>
      </c>
      <c r="Z714" t="str">
        <f t="shared" si="119"/>
        <v/>
      </c>
      <c r="AA714" t="str">
        <f t="shared" si="120"/>
        <v/>
      </c>
      <c r="AC714" t="str">
        <f t="shared" ref="AC714:AC777" si="121">IF(R714&lt;2,IF(M714="Critique",C714,""),"")</f>
        <v/>
      </c>
    </row>
    <row r="715" spans="16:29" x14ac:dyDescent="0.25">
      <c r="P715" s="1" t="str">
        <f>IF($C715&lt;&gt;"",IF(COUNTIF($C:C,$C715)&gt;1,"Plusieurs commentaires",""),"")</f>
        <v/>
      </c>
      <c r="Q715" s="1">
        <f t="shared" si="112"/>
        <v>0</v>
      </c>
      <c r="R715" s="1">
        <f>SUMIFS($Q$5:$Q715,$P$5:$P715,"Plusieurs commentaires",$C$5:$C715,C715)</f>
        <v>0</v>
      </c>
      <c r="S715" t="str">
        <f t="shared" si="113"/>
        <v/>
      </c>
      <c r="T715" t="str">
        <f t="shared" si="114"/>
        <v/>
      </c>
      <c r="U715" t="str">
        <f t="shared" si="115"/>
        <v/>
      </c>
      <c r="V715" s="238" t="str">
        <f t="shared" si="116"/>
        <v/>
      </c>
      <c r="W715" s="238">
        <f t="shared" si="117"/>
        <v>0</v>
      </c>
      <c r="X715" s="238">
        <f>SUMIFS($W$5:$W715,$V$5:$V715,"Plusieurs occurences",$H$5:$H715,H715)</f>
        <v>0</v>
      </c>
      <c r="Y715" t="str">
        <f t="shared" si="118"/>
        <v/>
      </c>
      <c r="Z715" t="str">
        <f t="shared" si="119"/>
        <v/>
      </c>
      <c r="AA715" t="str">
        <f t="shared" si="120"/>
        <v/>
      </c>
      <c r="AC715" t="str">
        <f t="shared" si="121"/>
        <v/>
      </c>
    </row>
    <row r="716" spans="16:29" x14ac:dyDescent="0.25">
      <c r="P716" s="1" t="str">
        <f>IF($C716&lt;&gt;"",IF(COUNTIF($C:C,$C716)&gt;1,"Plusieurs commentaires",""),"")</f>
        <v/>
      </c>
      <c r="Q716" s="1">
        <f t="shared" si="112"/>
        <v>0</v>
      </c>
      <c r="R716" s="1">
        <f>SUMIFS($Q$5:$Q716,$P$5:$P716,"Plusieurs commentaires",$C$5:$C716,C716)</f>
        <v>0</v>
      </c>
      <c r="S716" t="str">
        <f t="shared" si="113"/>
        <v/>
      </c>
      <c r="T716" t="str">
        <f t="shared" si="114"/>
        <v/>
      </c>
      <c r="U716" t="str">
        <f t="shared" si="115"/>
        <v/>
      </c>
      <c r="V716" s="238" t="str">
        <f t="shared" si="116"/>
        <v/>
      </c>
      <c r="W716" s="238">
        <f t="shared" si="117"/>
        <v>0</v>
      </c>
      <c r="X716" s="238">
        <f>SUMIFS($W$5:$W716,$V$5:$V716,"Plusieurs occurences",$H$5:$H716,H716)</f>
        <v>0</v>
      </c>
      <c r="Y716" t="str">
        <f t="shared" si="118"/>
        <v/>
      </c>
      <c r="Z716" t="str">
        <f t="shared" si="119"/>
        <v/>
      </c>
      <c r="AA716" t="str">
        <f t="shared" si="120"/>
        <v/>
      </c>
      <c r="AC716" t="str">
        <f t="shared" si="121"/>
        <v/>
      </c>
    </row>
    <row r="717" spans="16:29" x14ac:dyDescent="0.25">
      <c r="P717" s="1" t="str">
        <f>IF($C717&lt;&gt;"",IF(COUNTIF($C:C,$C717)&gt;1,"Plusieurs commentaires",""),"")</f>
        <v/>
      </c>
      <c r="Q717" s="1">
        <f t="shared" si="112"/>
        <v>0</v>
      </c>
      <c r="R717" s="1">
        <f>SUMIFS($Q$5:$Q717,$P$5:$P717,"Plusieurs commentaires",$C$5:$C717,C717)</f>
        <v>0</v>
      </c>
      <c r="S717" t="str">
        <f t="shared" si="113"/>
        <v/>
      </c>
      <c r="T717" t="str">
        <f t="shared" si="114"/>
        <v/>
      </c>
      <c r="U717" t="str">
        <f t="shared" si="115"/>
        <v/>
      </c>
      <c r="V717" s="238" t="str">
        <f t="shared" si="116"/>
        <v/>
      </c>
      <c r="W717" s="238">
        <f t="shared" si="117"/>
        <v>0</v>
      </c>
      <c r="X717" s="238">
        <f>SUMIFS($W$5:$W717,$V$5:$V717,"Plusieurs occurences",$H$5:$H717,H717)</f>
        <v>0</v>
      </c>
      <c r="Y717" t="str">
        <f t="shared" si="118"/>
        <v/>
      </c>
      <c r="Z717" t="str">
        <f t="shared" si="119"/>
        <v/>
      </c>
      <c r="AA717" t="str">
        <f t="shared" si="120"/>
        <v/>
      </c>
      <c r="AC717" t="str">
        <f t="shared" si="121"/>
        <v/>
      </c>
    </row>
    <row r="718" spans="16:29" x14ac:dyDescent="0.25">
      <c r="P718" s="1" t="str">
        <f>IF($C718&lt;&gt;"",IF(COUNTIF($C:C,$C718)&gt;1,"Plusieurs commentaires",""),"")</f>
        <v/>
      </c>
      <c r="Q718" s="1">
        <f t="shared" si="112"/>
        <v>0</v>
      </c>
      <c r="R718" s="1">
        <f>SUMIFS($Q$5:$Q718,$P$5:$P718,"Plusieurs commentaires",$C$5:$C718,C718)</f>
        <v>0</v>
      </c>
      <c r="S718" t="str">
        <f t="shared" si="113"/>
        <v/>
      </c>
      <c r="T718" t="str">
        <f t="shared" si="114"/>
        <v/>
      </c>
      <c r="U718" t="str">
        <f t="shared" si="115"/>
        <v/>
      </c>
      <c r="V718" s="238" t="str">
        <f t="shared" si="116"/>
        <v/>
      </c>
      <c r="W718" s="238">
        <f t="shared" si="117"/>
        <v>0</v>
      </c>
      <c r="X718" s="238">
        <f>SUMIFS($W$5:$W718,$V$5:$V718,"Plusieurs occurences",$H$5:$H718,H718)</f>
        <v>0</v>
      </c>
      <c r="Y718" t="str">
        <f t="shared" si="118"/>
        <v/>
      </c>
      <c r="Z718" t="str">
        <f t="shared" si="119"/>
        <v/>
      </c>
      <c r="AA718" t="str">
        <f t="shared" si="120"/>
        <v/>
      </c>
      <c r="AC718" t="str">
        <f t="shared" si="121"/>
        <v/>
      </c>
    </row>
    <row r="719" spans="16:29" x14ac:dyDescent="0.25">
      <c r="P719" s="1" t="str">
        <f>IF($C719&lt;&gt;"",IF(COUNTIF($C:C,$C719)&gt;1,"Plusieurs commentaires",""),"")</f>
        <v/>
      </c>
      <c r="Q719" s="1">
        <f t="shared" si="112"/>
        <v>0</v>
      </c>
      <c r="R719" s="1">
        <f>SUMIFS($Q$5:$Q719,$P$5:$P719,"Plusieurs commentaires",$C$5:$C719,C719)</f>
        <v>0</v>
      </c>
      <c r="S719" t="str">
        <f t="shared" si="113"/>
        <v/>
      </c>
      <c r="T719" t="str">
        <f t="shared" si="114"/>
        <v/>
      </c>
      <c r="U719" t="str">
        <f t="shared" si="115"/>
        <v/>
      </c>
      <c r="V719" s="238" t="str">
        <f t="shared" si="116"/>
        <v/>
      </c>
      <c r="W719" s="238">
        <f t="shared" si="117"/>
        <v>0</v>
      </c>
      <c r="X719" s="238">
        <f>SUMIFS($W$5:$W719,$V$5:$V719,"Plusieurs occurences",$H$5:$H719,H719)</f>
        <v>0</v>
      </c>
      <c r="Y719" t="str">
        <f t="shared" si="118"/>
        <v/>
      </c>
      <c r="Z719" t="str">
        <f t="shared" si="119"/>
        <v/>
      </c>
      <c r="AA719" t="str">
        <f t="shared" si="120"/>
        <v/>
      </c>
      <c r="AC719" t="str">
        <f t="shared" si="121"/>
        <v/>
      </c>
    </row>
    <row r="720" spans="16:29" x14ac:dyDescent="0.25">
      <c r="P720" s="1" t="str">
        <f>IF($C720&lt;&gt;"",IF(COUNTIF($C:C,$C720)&gt;1,"Plusieurs commentaires",""),"")</f>
        <v/>
      </c>
      <c r="Q720" s="1">
        <f t="shared" si="112"/>
        <v>0</v>
      </c>
      <c r="R720" s="1">
        <f>SUMIFS($Q$5:$Q720,$P$5:$P720,"Plusieurs commentaires",$C$5:$C720,C720)</f>
        <v>0</v>
      </c>
      <c r="S720" t="str">
        <f t="shared" si="113"/>
        <v/>
      </c>
      <c r="T720" t="str">
        <f t="shared" si="114"/>
        <v/>
      </c>
      <c r="U720" t="str">
        <f t="shared" si="115"/>
        <v/>
      </c>
      <c r="V720" s="238" t="str">
        <f t="shared" si="116"/>
        <v/>
      </c>
      <c r="W720" s="238">
        <f t="shared" si="117"/>
        <v>0</v>
      </c>
      <c r="X720" s="238">
        <f>SUMIFS($W$5:$W720,$V$5:$V720,"Plusieurs occurences",$H$5:$H720,H720)</f>
        <v>0</v>
      </c>
      <c r="Y720" t="str">
        <f t="shared" si="118"/>
        <v/>
      </c>
      <c r="Z720" t="str">
        <f t="shared" si="119"/>
        <v/>
      </c>
      <c r="AA720" t="str">
        <f t="shared" si="120"/>
        <v/>
      </c>
      <c r="AC720" t="str">
        <f t="shared" si="121"/>
        <v/>
      </c>
    </row>
    <row r="721" spans="16:29" x14ac:dyDescent="0.25">
      <c r="P721" s="1" t="str">
        <f>IF($C721&lt;&gt;"",IF(COUNTIF($C:C,$C721)&gt;1,"Plusieurs commentaires",""),"")</f>
        <v/>
      </c>
      <c r="Q721" s="1">
        <f t="shared" si="112"/>
        <v>0</v>
      </c>
      <c r="R721" s="1">
        <f>SUMIFS($Q$5:$Q721,$P$5:$P721,"Plusieurs commentaires",$C$5:$C721,C721)</f>
        <v>0</v>
      </c>
      <c r="S721" t="str">
        <f t="shared" si="113"/>
        <v/>
      </c>
      <c r="T721" t="str">
        <f t="shared" si="114"/>
        <v/>
      </c>
      <c r="U721" t="str">
        <f t="shared" si="115"/>
        <v/>
      </c>
      <c r="V721" s="238" t="str">
        <f t="shared" si="116"/>
        <v/>
      </c>
      <c r="W721" s="238">
        <f t="shared" si="117"/>
        <v>0</v>
      </c>
      <c r="X721" s="238">
        <f>SUMIFS($W$5:$W721,$V$5:$V721,"Plusieurs occurences",$H$5:$H721,H721)</f>
        <v>0</v>
      </c>
      <c r="Y721" t="str">
        <f t="shared" si="118"/>
        <v/>
      </c>
      <c r="Z721" t="str">
        <f t="shared" si="119"/>
        <v/>
      </c>
      <c r="AA721" t="str">
        <f t="shared" si="120"/>
        <v/>
      </c>
      <c r="AC721" t="str">
        <f t="shared" si="121"/>
        <v/>
      </c>
    </row>
    <row r="722" spans="16:29" x14ac:dyDescent="0.25">
      <c r="P722" s="1" t="str">
        <f>IF($C722&lt;&gt;"",IF(COUNTIF($C:C,$C722)&gt;1,"Plusieurs commentaires",""),"")</f>
        <v/>
      </c>
      <c r="Q722" s="1">
        <f t="shared" si="112"/>
        <v>0</v>
      </c>
      <c r="R722" s="1">
        <f>SUMIFS($Q$5:$Q722,$P$5:$P722,"Plusieurs commentaires",$C$5:$C722,C722)</f>
        <v>0</v>
      </c>
      <c r="S722" t="str">
        <f t="shared" si="113"/>
        <v/>
      </c>
      <c r="T722" t="str">
        <f t="shared" si="114"/>
        <v/>
      </c>
      <c r="U722" t="str">
        <f t="shared" si="115"/>
        <v/>
      </c>
      <c r="V722" s="238" t="str">
        <f t="shared" si="116"/>
        <v/>
      </c>
      <c r="W722" s="238">
        <f t="shared" si="117"/>
        <v>0</v>
      </c>
      <c r="X722" s="238">
        <f>SUMIFS($W$5:$W722,$V$5:$V722,"Plusieurs occurences",$H$5:$H722,H722)</f>
        <v>0</v>
      </c>
      <c r="Y722" t="str">
        <f t="shared" si="118"/>
        <v/>
      </c>
      <c r="Z722" t="str">
        <f t="shared" si="119"/>
        <v/>
      </c>
      <c r="AA722" t="str">
        <f t="shared" si="120"/>
        <v/>
      </c>
      <c r="AC722" t="str">
        <f t="shared" si="121"/>
        <v/>
      </c>
    </row>
    <row r="723" spans="16:29" x14ac:dyDescent="0.25">
      <c r="P723" s="1" t="str">
        <f>IF($C723&lt;&gt;"",IF(COUNTIF($C:C,$C723)&gt;1,"Plusieurs commentaires",""),"")</f>
        <v/>
      </c>
      <c r="Q723" s="1">
        <f t="shared" si="112"/>
        <v>0</v>
      </c>
      <c r="R723" s="1">
        <f>SUMIFS($Q$5:$Q723,$P$5:$P723,"Plusieurs commentaires",$C$5:$C723,C723)</f>
        <v>0</v>
      </c>
      <c r="S723" t="str">
        <f t="shared" si="113"/>
        <v/>
      </c>
      <c r="T723" t="str">
        <f t="shared" si="114"/>
        <v/>
      </c>
      <c r="U723" t="str">
        <f t="shared" si="115"/>
        <v/>
      </c>
      <c r="V723" s="238" t="str">
        <f t="shared" si="116"/>
        <v/>
      </c>
      <c r="W723" s="238">
        <f t="shared" si="117"/>
        <v>0</v>
      </c>
      <c r="X723" s="238">
        <f>SUMIFS($W$5:$W723,$V$5:$V723,"Plusieurs occurences",$H$5:$H723,H723)</f>
        <v>0</v>
      </c>
      <c r="Y723" t="str">
        <f t="shared" si="118"/>
        <v/>
      </c>
      <c r="Z723" t="str">
        <f t="shared" si="119"/>
        <v/>
      </c>
      <c r="AA723" t="str">
        <f t="shared" si="120"/>
        <v/>
      </c>
      <c r="AC723" t="str">
        <f t="shared" si="121"/>
        <v/>
      </c>
    </row>
    <row r="724" spans="16:29" x14ac:dyDescent="0.25">
      <c r="P724" s="1" t="str">
        <f>IF($C724&lt;&gt;"",IF(COUNTIF($C:C,$C724)&gt;1,"Plusieurs commentaires",""),"")</f>
        <v/>
      </c>
      <c r="Q724" s="1">
        <f t="shared" si="112"/>
        <v>0</v>
      </c>
      <c r="R724" s="1">
        <f>SUMIFS($Q$5:$Q724,$P$5:$P724,"Plusieurs commentaires",$C$5:$C724,C724)</f>
        <v>0</v>
      </c>
      <c r="S724" t="str">
        <f t="shared" si="113"/>
        <v/>
      </c>
      <c r="T724" t="str">
        <f t="shared" si="114"/>
        <v/>
      </c>
      <c r="U724" t="str">
        <f t="shared" si="115"/>
        <v/>
      </c>
      <c r="V724" s="238" t="str">
        <f t="shared" si="116"/>
        <v/>
      </c>
      <c r="W724" s="238">
        <f t="shared" si="117"/>
        <v>0</v>
      </c>
      <c r="X724" s="238">
        <f>SUMIFS($W$5:$W724,$V$5:$V724,"Plusieurs occurences",$H$5:$H724,H724)</f>
        <v>0</v>
      </c>
      <c r="Y724" t="str">
        <f t="shared" si="118"/>
        <v/>
      </c>
      <c r="Z724" t="str">
        <f t="shared" si="119"/>
        <v/>
      </c>
      <c r="AA724" t="str">
        <f t="shared" si="120"/>
        <v/>
      </c>
      <c r="AC724" t="str">
        <f t="shared" si="121"/>
        <v/>
      </c>
    </row>
    <row r="725" spans="16:29" x14ac:dyDescent="0.25">
      <c r="P725" s="1" t="str">
        <f>IF($C725&lt;&gt;"",IF(COUNTIF($C:C,$C725)&gt;1,"Plusieurs commentaires",""),"")</f>
        <v/>
      </c>
      <c r="Q725" s="1">
        <f t="shared" si="112"/>
        <v>0</v>
      </c>
      <c r="R725" s="1">
        <f>SUMIFS($Q$5:$Q725,$P$5:$P725,"Plusieurs commentaires",$C$5:$C725,C725)</f>
        <v>0</v>
      </c>
      <c r="S725" t="str">
        <f t="shared" si="113"/>
        <v/>
      </c>
      <c r="T725" t="str">
        <f t="shared" si="114"/>
        <v/>
      </c>
      <c r="U725" t="str">
        <f t="shared" si="115"/>
        <v/>
      </c>
      <c r="V725" s="238" t="str">
        <f t="shared" si="116"/>
        <v/>
      </c>
      <c r="W725" s="238">
        <f t="shared" si="117"/>
        <v>0</v>
      </c>
      <c r="X725" s="238">
        <f>SUMIFS($W$5:$W725,$V$5:$V725,"Plusieurs occurences",$H$5:$H725,H725)</f>
        <v>0</v>
      </c>
      <c r="Y725" t="str">
        <f t="shared" si="118"/>
        <v/>
      </c>
      <c r="Z725" t="str">
        <f t="shared" si="119"/>
        <v/>
      </c>
      <c r="AA725" t="str">
        <f t="shared" si="120"/>
        <v/>
      </c>
      <c r="AC725" t="str">
        <f t="shared" si="121"/>
        <v/>
      </c>
    </row>
    <row r="726" spans="16:29" x14ac:dyDescent="0.25">
      <c r="P726" s="1" t="str">
        <f>IF($C726&lt;&gt;"",IF(COUNTIF($C:C,$C726)&gt;1,"Plusieurs commentaires",""),"")</f>
        <v/>
      </c>
      <c r="Q726" s="1">
        <f t="shared" si="112"/>
        <v>0</v>
      </c>
      <c r="R726" s="1">
        <f>SUMIFS($Q$5:$Q726,$P$5:$P726,"Plusieurs commentaires",$C$5:$C726,C726)</f>
        <v>0</v>
      </c>
      <c r="S726" t="str">
        <f t="shared" si="113"/>
        <v/>
      </c>
      <c r="T726" t="str">
        <f t="shared" si="114"/>
        <v/>
      </c>
      <c r="U726" t="str">
        <f t="shared" si="115"/>
        <v/>
      </c>
      <c r="V726" s="238" t="str">
        <f t="shared" si="116"/>
        <v/>
      </c>
      <c r="W726" s="238">
        <f t="shared" si="117"/>
        <v>0</v>
      </c>
      <c r="X726" s="238">
        <f>SUMIFS($W$5:$W726,$V$5:$V726,"Plusieurs occurences",$H$5:$H726,H726)</f>
        <v>0</v>
      </c>
      <c r="Y726" t="str">
        <f t="shared" si="118"/>
        <v/>
      </c>
      <c r="Z726" t="str">
        <f t="shared" si="119"/>
        <v/>
      </c>
      <c r="AA726" t="str">
        <f t="shared" si="120"/>
        <v/>
      </c>
      <c r="AC726" t="str">
        <f t="shared" si="121"/>
        <v/>
      </c>
    </row>
    <row r="727" spans="16:29" x14ac:dyDescent="0.25">
      <c r="P727" s="1" t="str">
        <f>IF($C727&lt;&gt;"",IF(COUNTIF($C:C,$C727)&gt;1,"Plusieurs commentaires",""),"")</f>
        <v/>
      </c>
      <c r="Q727" s="1">
        <f t="shared" si="112"/>
        <v>0</v>
      </c>
      <c r="R727" s="1">
        <f>SUMIFS($Q$5:$Q727,$P$5:$P727,"Plusieurs commentaires",$C$5:$C727,C727)</f>
        <v>0</v>
      </c>
      <c r="S727" t="str">
        <f t="shared" si="113"/>
        <v/>
      </c>
      <c r="T727" t="str">
        <f t="shared" si="114"/>
        <v/>
      </c>
      <c r="U727" t="str">
        <f t="shared" si="115"/>
        <v/>
      </c>
      <c r="V727" s="238" t="str">
        <f t="shared" si="116"/>
        <v/>
      </c>
      <c r="W727" s="238">
        <f t="shared" si="117"/>
        <v>0</v>
      </c>
      <c r="X727" s="238">
        <f>SUMIFS($W$5:$W727,$V$5:$V727,"Plusieurs occurences",$H$5:$H727,H727)</f>
        <v>0</v>
      </c>
      <c r="Y727" t="str">
        <f t="shared" si="118"/>
        <v/>
      </c>
      <c r="Z727" t="str">
        <f t="shared" si="119"/>
        <v/>
      </c>
      <c r="AA727" t="str">
        <f t="shared" si="120"/>
        <v/>
      </c>
      <c r="AC727" t="str">
        <f t="shared" si="121"/>
        <v/>
      </c>
    </row>
    <row r="728" spans="16:29" x14ac:dyDescent="0.25">
      <c r="P728" s="1" t="str">
        <f>IF($C728&lt;&gt;"",IF(COUNTIF($C:C,$C728)&gt;1,"Plusieurs commentaires",""),"")</f>
        <v/>
      </c>
      <c r="Q728" s="1">
        <f t="shared" si="112"/>
        <v>0</v>
      </c>
      <c r="R728" s="1">
        <f>SUMIFS($Q$5:$Q728,$P$5:$P728,"Plusieurs commentaires",$C$5:$C728,C728)</f>
        <v>0</v>
      </c>
      <c r="S728" t="str">
        <f t="shared" si="113"/>
        <v/>
      </c>
      <c r="T728" t="str">
        <f t="shared" si="114"/>
        <v/>
      </c>
      <c r="U728" t="str">
        <f t="shared" si="115"/>
        <v/>
      </c>
      <c r="V728" s="238" t="str">
        <f t="shared" si="116"/>
        <v/>
      </c>
      <c r="W728" s="238">
        <f t="shared" si="117"/>
        <v>0</v>
      </c>
      <c r="X728" s="238">
        <f>SUMIFS($W$5:$W728,$V$5:$V728,"Plusieurs occurences",$H$5:$H728,H728)</f>
        <v>0</v>
      </c>
      <c r="Y728" t="str">
        <f t="shared" si="118"/>
        <v/>
      </c>
      <c r="Z728" t="str">
        <f t="shared" si="119"/>
        <v/>
      </c>
      <c r="AA728" t="str">
        <f t="shared" si="120"/>
        <v/>
      </c>
      <c r="AC728" t="str">
        <f t="shared" si="121"/>
        <v/>
      </c>
    </row>
    <row r="729" spans="16:29" x14ac:dyDescent="0.25">
      <c r="P729" s="1" t="str">
        <f>IF($C729&lt;&gt;"",IF(COUNTIF($C:C,$C729)&gt;1,"Plusieurs commentaires",""),"")</f>
        <v/>
      </c>
      <c r="Q729" s="1">
        <f t="shared" si="112"/>
        <v>0</v>
      </c>
      <c r="R729" s="1">
        <f>SUMIFS($Q$5:$Q729,$P$5:$P729,"Plusieurs commentaires",$C$5:$C729,C729)</f>
        <v>0</v>
      </c>
      <c r="S729" t="str">
        <f t="shared" si="113"/>
        <v/>
      </c>
      <c r="T729" t="str">
        <f t="shared" si="114"/>
        <v/>
      </c>
      <c r="U729" t="str">
        <f t="shared" si="115"/>
        <v/>
      </c>
      <c r="V729" s="238" t="str">
        <f t="shared" si="116"/>
        <v/>
      </c>
      <c r="W729" s="238">
        <f t="shared" si="117"/>
        <v>0</v>
      </c>
      <c r="X729" s="238">
        <f>SUMIFS($W$5:$W729,$V$5:$V729,"Plusieurs occurences",$H$5:$H729,H729)</f>
        <v>0</v>
      </c>
      <c r="Y729" t="str">
        <f t="shared" si="118"/>
        <v/>
      </c>
      <c r="Z729" t="str">
        <f t="shared" si="119"/>
        <v/>
      </c>
      <c r="AA729" t="str">
        <f t="shared" si="120"/>
        <v/>
      </c>
      <c r="AC729" t="str">
        <f t="shared" si="121"/>
        <v/>
      </c>
    </row>
    <row r="730" spans="16:29" x14ac:dyDescent="0.25">
      <c r="P730" s="1" t="str">
        <f>IF($C730&lt;&gt;"",IF(COUNTIF($C:C,$C730)&gt;1,"Plusieurs commentaires",""),"")</f>
        <v/>
      </c>
      <c r="Q730" s="1">
        <f t="shared" si="112"/>
        <v>0</v>
      </c>
      <c r="R730" s="1">
        <f>SUMIFS($Q$5:$Q730,$P$5:$P730,"Plusieurs commentaires",$C$5:$C730,C730)</f>
        <v>0</v>
      </c>
      <c r="S730" t="str">
        <f t="shared" si="113"/>
        <v/>
      </c>
      <c r="T730" t="str">
        <f t="shared" si="114"/>
        <v/>
      </c>
      <c r="U730" t="str">
        <f t="shared" si="115"/>
        <v/>
      </c>
      <c r="V730" s="238" t="str">
        <f t="shared" si="116"/>
        <v/>
      </c>
      <c r="W730" s="238">
        <f t="shared" si="117"/>
        <v>0</v>
      </c>
      <c r="X730" s="238">
        <f>SUMIFS($W$5:$W730,$V$5:$V730,"Plusieurs occurences",$H$5:$H730,H730)</f>
        <v>0</v>
      </c>
      <c r="Y730" t="str">
        <f t="shared" si="118"/>
        <v/>
      </c>
      <c r="Z730" t="str">
        <f t="shared" si="119"/>
        <v/>
      </c>
      <c r="AA730" t="str">
        <f t="shared" si="120"/>
        <v/>
      </c>
      <c r="AC730" t="str">
        <f t="shared" si="121"/>
        <v/>
      </c>
    </row>
    <row r="731" spans="16:29" x14ac:dyDescent="0.25">
      <c r="P731" s="1" t="str">
        <f>IF($C731&lt;&gt;"",IF(COUNTIF($C:C,$C731)&gt;1,"Plusieurs commentaires",""),"")</f>
        <v/>
      </c>
      <c r="Q731" s="1">
        <f t="shared" si="112"/>
        <v>0</v>
      </c>
      <c r="R731" s="1">
        <f>SUMIFS($Q$5:$Q731,$P$5:$P731,"Plusieurs commentaires",$C$5:$C731,C731)</f>
        <v>0</v>
      </c>
      <c r="S731" t="str">
        <f t="shared" si="113"/>
        <v/>
      </c>
      <c r="T731" t="str">
        <f t="shared" si="114"/>
        <v/>
      </c>
      <c r="U731" t="str">
        <f t="shared" si="115"/>
        <v/>
      </c>
      <c r="V731" s="238" t="str">
        <f t="shared" si="116"/>
        <v/>
      </c>
      <c r="W731" s="238">
        <f t="shared" si="117"/>
        <v>0</v>
      </c>
      <c r="X731" s="238">
        <f>SUMIFS($W$5:$W731,$V$5:$V731,"Plusieurs occurences",$H$5:$H731,H731)</f>
        <v>0</v>
      </c>
      <c r="Y731" t="str">
        <f t="shared" si="118"/>
        <v/>
      </c>
      <c r="Z731" t="str">
        <f t="shared" si="119"/>
        <v/>
      </c>
      <c r="AA731" t="str">
        <f t="shared" si="120"/>
        <v/>
      </c>
      <c r="AC731" t="str">
        <f t="shared" si="121"/>
        <v/>
      </c>
    </row>
    <row r="732" spans="16:29" x14ac:dyDescent="0.25">
      <c r="P732" s="1" t="str">
        <f>IF($C732&lt;&gt;"",IF(COUNTIF($C:C,$C732)&gt;1,"Plusieurs commentaires",""),"")</f>
        <v/>
      </c>
      <c r="Q732" s="1">
        <f t="shared" si="112"/>
        <v>0</v>
      </c>
      <c r="R732" s="1">
        <f>SUMIFS($Q$5:$Q732,$P$5:$P732,"Plusieurs commentaires",$C$5:$C732,C732)</f>
        <v>0</v>
      </c>
      <c r="S732" t="str">
        <f t="shared" si="113"/>
        <v/>
      </c>
      <c r="T732" t="str">
        <f t="shared" si="114"/>
        <v/>
      </c>
      <c r="U732" t="str">
        <f t="shared" si="115"/>
        <v/>
      </c>
      <c r="V732" s="238" t="str">
        <f t="shared" si="116"/>
        <v/>
      </c>
      <c r="W732" s="238">
        <f t="shared" si="117"/>
        <v>0</v>
      </c>
      <c r="X732" s="238">
        <f>SUMIFS($W$5:$W732,$V$5:$V732,"Plusieurs occurences",$H$5:$H732,H732)</f>
        <v>0</v>
      </c>
      <c r="Y732" t="str">
        <f t="shared" si="118"/>
        <v/>
      </c>
      <c r="Z732" t="str">
        <f t="shared" si="119"/>
        <v/>
      </c>
      <c r="AA732" t="str">
        <f t="shared" si="120"/>
        <v/>
      </c>
      <c r="AC732" t="str">
        <f t="shared" si="121"/>
        <v/>
      </c>
    </row>
    <row r="733" spans="16:29" x14ac:dyDescent="0.25">
      <c r="P733" s="1" t="str">
        <f>IF($C733&lt;&gt;"",IF(COUNTIF($C:C,$C733)&gt;1,"Plusieurs commentaires",""),"")</f>
        <v/>
      </c>
      <c r="Q733" s="1">
        <f t="shared" si="112"/>
        <v>0</v>
      </c>
      <c r="R733" s="1">
        <f>SUMIFS($Q$5:$Q733,$P$5:$P733,"Plusieurs commentaires",$C$5:$C733,C733)</f>
        <v>0</v>
      </c>
      <c r="S733" t="str">
        <f t="shared" si="113"/>
        <v/>
      </c>
      <c r="T733" t="str">
        <f t="shared" si="114"/>
        <v/>
      </c>
      <c r="U733" t="str">
        <f t="shared" si="115"/>
        <v/>
      </c>
      <c r="V733" s="238" t="str">
        <f t="shared" si="116"/>
        <v/>
      </c>
      <c r="W733" s="238">
        <f t="shared" si="117"/>
        <v>0</v>
      </c>
      <c r="X733" s="238">
        <f>SUMIFS($W$5:$W733,$V$5:$V733,"Plusieurs occurences",$H$5:$H733,H733)</f>
        <v>0</v>
      </c>
      <c r="Y733" t="str">
        <f t="shared" si="118"/>
        <v/>
      </c>
      <c r="Z733" t="str">
        <f t="shared" si="119"/>
        <v/>
      </c>
      <c r="AA733" t="str">
        <f t="shared" si="120"/>
        <v/>
      </c>
      <c r="AC733" t="str">
        <f t="shared" si="121"/>
        <v/>
      </c>
    </row>
    <row r="734" spans="16:29" x14ac:dyDescent="0.25">
      <c r="P734" s="1" t="str">
        <f>IF($C734&lt;&gt;"",IF(COUNTIF($C:C,$C734)&gt;1,"Plusieurs commentaires",""),"")</f>
        <v/>
      </c>
      <c r="Q734" s="1">
        <f t="shared" si="112"/>
        <v>0</v>
      </c>
      <c r="R734" s="1">
        <f>SUMIFS($Q$5:$Q734,$P$5:$P734,"Plusieurs commentaires",$C$5:$C734,C734)</f>
        <v>0</v>
      </c>
      <c r="S734" t="str">
        <f t="shared" si="113"/>
        <v/>
      </c>
      <c r="T734" t="str">
        <f t="shared" si="114"/>
        <v/>
      </c>
      <c r="U734" t="str">
        <f t="shared" si="115"/>
        <v/>
      </c>
      <c r="V734" s="238" t="str">
        <f t="shared" si="116"/>
        <v/>
      </c>
      <c r="W734" s="238">
        <f t="shared" si="117"/>
        <v>0</v>
      </c>
      <c r="X734" s="238">
        <f>SUMIFS($W$5:$W734,$V$5:$V734,"Plusieurs occurences",$H$5:$H734,H734)</f>
        <v>0</v>
      </c>
      <c r="Y734" t="str">
        <f t="shared" si="118"/>
        <v/>
      </c>
      <c r="Z734" t="str">
        <f t="shared" si="119"/>
        <v/>
      </c>
      <c r="AA734" t="str">
        <f t="shared" si="120"/>
        <v/>
      </c>
      <c r="AC734" t="str">
        <f t="shared" si="121"/>
        <v/>
      </c>
    </row>
    <row r="735" spans="16:29" x14ac:dyDescent="0.25">
      <c r="P735" s="1" t="str">
        <f>IF($C735&lt;&gt;"",IF(COUNTIF($C:C,$C735)&gt;1,"Plusieurs commentaires",""),"")</f>
        <v/>
      </c>
      <c r="Q735" s="1">
        <f t="shared" si="112"/>
        <v>0</v>
      </c>
      <c r="R735" s="1">
        <f>SUMIFS($Q$5:$Q735,$P$5:$P735,"Plusieurs commentaires",$C$5:$C735,C735)</f>
        <v>0</v>
      </c>
      <c r="S735" t="str">
        <f t="shared" si="113"/>
        <v/>
      </c>
      <c r="T735" t="str">
        <f t="shared" si="114"/>
        <v/>
      </c>
      <c r="U735" t="str">
        <f t="shared" si="115"/>
        <v/>
      </c>
      <c r="V735" s="238" t="str">
        <f t="shared" si="116"/>
        <v/>
      </c>
      <c r="W735" s="238">
        <f t="shared" si="117"/>
        <v>0</v>
      </c>
      <c r="X735" s="238">
        <f>SUMIFS($W$5:$W735,$V$5:$V735,"Plusieurs occurences",$H$5:$H735,H735)</f>
        <v>0</v>
      </c>
      <c r="Y735" t="str">
        <f t="shared" si="118"/>
        <v/>
      </c>
      <c r="Z735" t="str">
        <f t="shared" si="119"/>
        <v/>
      </c>
      <c r="AA735" t="str">
        <f t="shared" si="120"/>
        <v/>
      </c>
      <c r="AC735" t="str">
        <f t="shared" si="121"/>
        <v/>
      </c>
    </row>
    <row r="736" spans="16:29" x14ac:dyDescent="0.25">
      <c r="P736" s="1" t="str">
        <f>IF($C736&lt;&gt;"",IF(COUNTIF($C:C,$C736)&gt;1,"Plusieurs commentaires",""),"")</f>
        <v/>
      </c>
      <c r="Q736" s="1">
        <f t="shared" si="112"/>
        <v>0</v>
      </c>
      <c r="R736" s="1">
        <f>SUMIFS($Q$5:$Q736,$P$5:$P736,"Plusieurs commentaires",$C$5:$C736,C736)</f>
        <v>0</v>
      </c>
      <c r="S736" t="str">
        <f t="shared" si="113"/>
        <v/>
      </c>
      <c r="T736" t="str">
        <f t="shared" si="114"/>
        <v/>
      </c>
      <c r="U736" t="str">
        <f t="shared" si="115"/>
        <v/>
      </c>
      <c r="V736" s="238" t="str">
        <f t="shared" si="116"/>
        <v/>
      </c>
      <c r="W736" s="238">
        <f t="shared" si="117"/>
        <v>0</v>
      </c>
      <c r="X736" s="238">
        <f>SUMIFS($W$5:$W736,$V$5:$V736,"Plusieurs occurences",$H$5:$H736,H736)</f>
        <v>0</v>
      </c>
      <c r="Y736" t="str">
        <f t="shared" si="118"/>
        <v/>
      </c>
      <c r="Z736" t="str">
        <f t="shared" si="119"/>
        <v/>
      </c>
      <c r="AA736" t="str">
        <f t="shared" si="120"/>
        <v/>
      </c>
      <c r="AC736" t="str">
        <f t="shared" si="121"/>
        <v/>
      </c>
    </row>
    <row r="737" spans="16:29" x14ac:dyDescent="0.25">
      <c r="P737" s="1" t="str">
        <f>IF($C737&lt;&gt;"",IF(COUNTIF($C:C,$C737)&gt;1,"Plusieurs commentaires",""),"")</f>
        <v/>
      </c>
      <c r="Q737" s="1">
        <f t="shared" si="112"/>
        <v>0</v>
      </c>
      <c r="R737" s="1">
        <f>SUMIFS($Q$5:$Q737,$P$5:$P737,"Plusieurs commentaires",$C$5:$C737,C737)</f>
        <v>0</v>
      </c>
      <c r="S737" t="str">
        <f t="shared" si="113"/>
        <v/>
      </c>
      <c r="T737" t="str">
        <f t="shared" si="114"/>
        <v/>
      </c>
      <c r="U737" t="str">
        <f t="shared" si="115"/>
        <v/>
      </c>
      <c r="V737" s="238" t="str">
        <f t="shared" si="116"/>
        <v/>
      </c>
      <c r="W737" s="238">
        <f t="shared" si="117"/>
        <v>0</v>
      </c>
      <c r="X737" s="238">
        <f>SUMIFS($W$5:$W737,$V$5:$V737,"Plusieurs occurences",$H$5:$H737,H737)</f>
        <v>0</v>
      </c>
      <c r="Y737" t="str">
        <f t="shared" si="118"/>
        <v/>
      </c>
      <c r="Z737" t="str">
        <f t="shared" si="119"/>
        <v/>
      </c>
      <c r="AA737" t="str">
        <f t="shared" si="120"/>
        <v/>
      </c>
      <c r="AC737" t="str">
        <f t="shared" si="121"/>
        <v/>
      </c>
    </row>
    <row r="738" spans="16:29" x14ac:dyDescent="0.25">
      <c r="P738" s="1" t="str">
        <f>IF($C738&lt;&gt;"",IF(COUNTIF($C:C,$C738)&gt;1,"Plusieurs commentaires",""),"")</f>
        <v/>
      </c>
      <c r="Q738" s="1">
        <f t="shared" si="112"/>
        <v>0</v>
      </c>
      <c r="R738" s="1">
        <f>SUMIFS($Q$5:$Q738,$P$5:$P738,"Plusieurs commentaires",$C$5:$C738,C738)</f>
        <v>0</v>
      </c>
      <c r="S738" t="str">
        <f t="shared" si="113"/>
        <v/>
      </c>
      <c r="T738" t="str">
        <f t="shared" si="114"/>
        <v/>
      </c>
      <c r="U738" t="str">
        <f t="shared" si="115"/>
        <v/>
      </c>
      <c r="V738" s="238" t="str">
        <f t="shared" si="116"/>
        <v/>
      </c>
      <c r="W738" s="238">
        <f t="shared" si="117"/>
        <v>0</v>
      </c>
      <c r="X738" s="238">
        <f>SUMIFS($W$5:$W738,$V$5:$V738,"Plusieurs occurences",$H$5:$H738,H738)</f>
        <v>0</v>
      </c>
      <c r="Y738" t="str">
        <f t="shared" si="118"/>
        <v/>
      </c>
      <c r="Z738" t="str">
        <f t="shared" si="119"/>
        <v/>
      </c>
      <c r="AA738" t="str">
        <f t="shared" si="120"/>
        <v/>
      </c>
      <c r="AC738" t="str">
        <f t="shared" si="121"/>
        <v/>
      </c>
    </row>
    <row r="739" spans="16:29" x14ac:dyDescent="0.25">
      <c r="P739" s="1" t="str">
        <f>IF($C739&lt;&gt;"",IF(COUNTIF($C:C,$C739)&gt;1,"Plusieurs commentaires",""),"")</f>
        <v/>
      </c>
      <c r="Q739" s="1">
        <f t="shared" si="112"/>
        <v>0</v>
      </c>
      <c r="R739" s="1">
        <f>SUMIFS($Q$5:$Q739,$P$5:$P739,"Plusieurs commentaires",$C$5:$C739,C739)</f>
        <v>0</v>
      </c>
      <c r="S739" t="str">
        <f t="shared" si="113"/>
        <v/>
      </c>
      <c r="T739" t="str">
        <f t="shared" si="114"/>
        <v/>
      </c>
      <c r="U739" t="str">
        <f t="shared" si="115"/>
        <v/>
      </c>
      <c r="V739" s="238" t="str">
        <f t="shared" si="116"/>
        <v/>
      </c>
      <c r="W739" s="238">
        <f t="shared" si="117"/>
        <v>0</v>
      </c>
      <c r="X739" s="238">
        <f>SUMIFS($W$5:$W739,$V$5:$V739,"Plusieurs occurences",$H$5:$H739,H739)</f>
        <v>0</v>
      </c>
      <c r="Y739" t="str">
        <f t="shared" si="118"/>
        <v/>
      </c>
      <c r="Z739" t="str">
        <f t="shared" si="119"/>
        <v/>
      </c>
      <c r="AA739" t="str">
        <f t="shared" si="120"/>
        <v/>
      </c>
      <c r="AC739" t="str">
        <f t="shared" si="121"/>
        <v/>
      </c>
    </row>
    <row r="740" spans="16:29" x14ac:dyDescent="0.25">
      <c r="P740" s="1" t="str">
        <f>IF($C740&lt;&gt;"",IF(COUNTIF($C:C,$C740)&gt;1,"Plusieurs commentaires",""),"")</f>
        <v/>
      </c>
      <c r="Q740" s="1">
        <f t="shared" si="112"/>
        <v>0</v>
      </c>
      <c r="R740" s="1">
        <f>SUMIFS($Q$5:$Q740,$P$5:$P740,"Plusieurs commentaires",$C$5:$C740,C740)</f>
        <v>0</v>
      </c>
      <c r="S740" t="str">
        <f t="shared" si="113"/>
        <v/>
      </c>
      <c r="T740" t="str">
        <f t="shared" si="114"/>
        <v/>
      </c>
      <c r="U740" t="str">
        <f t="shared" si="115"/>
        <v/>
      </c>
      <c r="V740" s="238" t="str">
        <f t="shared" si="116"/>
        <v/>
      </c>
      <c r="W740" s="238">
        <f t="shared" si="117"/>
        <v>0</v>
      </c>
      <c r="X740" s="238">
        <f>SUMIFS($W$5:$W740,$V$5:$V740,"Plusieurs occurences",$H$5:$H740,H740)</f>
        <v>0</v>
      </c>
      <c r="Y740" t="str">
        <f t="shared" si="118"/>
        <v/>
      </c>
      <c r="Z740" t="str">
        <f t="shared" si="119"/>
        <v/>
      </c>
      <c r="AA740" t="str">
        <f t="shared" si="120"/>
        <v/>
      </c>
      <c r="AC740" t="str">
        <f t="shared" si="121"/>
        <v/>
      </c>
    </row>
    <row r="741" spans="16:29" x14ac:dyDescent="0.25">
      <c r="P741" s="1" t="str">
        <f>IF($C741&lt;&gt;"",IF(COUNTIF($C:C,$C741)&gt;1,"Plusieurs commentaires",""),"")</f>
        <v/>
      </c>
      <c r="Q741" s="1">
        <f t="shared" si="112"/>
        <v>0</v>
      </c>
      <c r="R741" s="1">
        <f>SUMIFS($Q$5:$Q741,$P$5:$P741,"Plusieurs commentaires",$C$5:$C741,C741)</f>
        <v>0</v>
      </c>
      <c r="S741" t="str">
        <f t="shared" si="113"/>
        <v/>
      </c>
      <c r="T741" t="str">
        <f t="shared" si="114"/>
        <v/>
      </c>
      <c r="U741" t="str">
        <f t="shared" si="115"/>
        <v/>
      </c>
      <c r="V741" s="238" t="str">
        <f t="shared" si="116"/>
        <v/>
      </c>
      <c r="W741" s="238">
        <f t="shared" si="117"/>
        <v>0</v>
      </c>
      <c r="X741" s="238">
        <f>SUMIFS($W$5:$W741,$V$5:$V741,"Plusieurs occurences",$H$5:$H741,H741)</f>
        <v>0</v>
      </c>
      <c r="Y741" t="str">
        <f t="shared" si="118"/>
        <v/>
      </c>
      <c r="Z741" t="str">
        <f t="shared" si="119"/>
        <v/>
      </c>
      <c r="AA741" t="str">
        <f t="shared" si="120"/>
        <v/>
      </c>
      <c r="AC741" t="str">
        <f t="shared" si="121"/>
        <v/>
      </c>
    </row>
    <row r="742" spans="16:29" x14ac:dyDescent="0.25">
      <c r="P742" s="1" t="str">
        <f>IF($C742&lt;&gt;"",IF(COUNTIF($C:C,$C742)&gt;1,"Plusieurs commentaires",""),"")</f>
        <v/>
      </c>
      <c r="Q742" s="1">
        <f t="shared" si="112"/>
        <v>0</v>
      </c>
      <c r="R742" s="1">
        <f>SUMIFS($Q$5:$Q742,$P$5:$P742,"Plusieurs commentaires",$C$5:$C742,C742)</f>
        <v>0</v>
      </c>
      <c r="S742" t="str">
        <f t="shared" si="113"/>
        <v/>
      </c>
      <c r="T742" t="str">
        <f t="shared" si="114"/>
        <v/>
      </c>
      <c r="U742" t="str">
        <f t="shared" si="115"/>
        <v/>
      </c>
      <c r="V742" s="238" t="str">
        <f t="shared" si="116"/>
        <v/>
      </c>
      <c r="W742" s="238">
        <f t="shared" si="117"/>
        <v>0</v>
      </c>
      <c r="X742" s="238">
        <f>SUMIFS($W$5:$W742,$V$5:$V742,"Plusieurs occurences",$H$5:$H742,H742)</f>
        <v>0</v>
      </c>
      <c r="Y742" t="str">
        <f t="shared" si="118"/>
        <v/>
      </c>
      <c r="Z742" t="str">
        <f t="shared" si="119"/>
        <v/>
      </c>
      <c r="AA742" t="str">
        <f t="shared" si="120"/>
        <v/>
      </c>
      <c r="AC742" t="str">
        <f t="shared" si="121"/>
        <v/>
      </c>
    </row>
    <row r="743" spans="16:29" x14ac:dyDescent="0.25">
      <c r="P743" s="1" t="str">
        <f>IF($C743&lt;&gt;"",IF(COUNTIF($C:C,$C743)&gt;1,"Plusieurs commentaires",""),"")</f>
        <v/>
      </c>
      <c r="Q743" s="1">
        <f t="shared" si="112"/>
        <v>0</v>
      </c>
      <c r="R743" s="1">
        <f>SUMIFS($Q$5:$Q743,$P$5:$P743,"Plusieurs commentaires",$C$5:$C743,C743)</f>
        <v>0</v>
      </c>
      <c r="S743" t="str">
        <f t="shared" si="113"/>
        <v/>
      </c>
      <c r="T743" t="str">
        <f t="shared" si="114"/>
        <v/>
      </c>
      <c r="U743" t="str">
        <f t="shared" si="115"/>
        <v/>
      </c>
      <c r="V743" s="238" t="str">
        <f t="shared" si="116"/>
        <v/>
      </c>
      <c r="W743" s="238">
        <f t="shared" si="117"/>
        <v>0</v>
      </c>
      <c r="X743" s="238">
        <f>SUMIFS($W$5:$W743,$V$5:$V743,"Plusieurs occurences",$H$5:$H743,H743)</f>
        <v>0</v>
      </c>
      <c r="Y743" t="str">
        <f t="shared" si="118"/>
        <v/>
      </c>
      <c r="Z743" t="str">
        <f t="shared" si="119"/>
        <v/>
      </c>
      <c r="AA743" t="str">
        <f t="shared" si="120"/>
        <v/>
      </c>
      <c r="AC743" t="str">
        <f t="shared" si="121"/>
        <v/>
      </c>
    </row>
    <row r="744" spans="16:29" x14ac:dyDescent="0.25">
      <c r="P744" s="1" t="str">
        <f>IF($C744&lt;&gt;"",IF(COUNTIF($C:C,$C744)&gt;1,"Plusieurs commentaires",""),"")</f>
        <v/>
      </c>
      <c r="Q744" s="1">
        <f t="shared" si="112"/>
        <v>0</v>
      </c>
      <c r="R744" s="1">
        <f>SUMIFS($Q$5:$Q744,$P$5:$P744,"Plusieurs commentaires",$C$5:$C744,C744)</f>
        <v>0</v>
      </c>
      <c r="S744" t="str">
        <f t="shared" si="113"/>
        <v/>
      </c>
      <c r="T744" t="str">
        <f t="shared" si="114"/>
        <v/>
      </c>
      <c r="U744" t="str">
        <f t="shared" si="115"/>
        <v/>
      </c>
      <c r="V744" s="238" t="str">
        <f t="shared" si="116"/>
        <v/>
      </c>
      <c r="W744" s="238">
        <f t="shared" si="117"/>
        <v>0</v>
      </c>
      <c r="X744" s="238">
        <f>SUMIFS($W$5:$W744,$V$5:$V744,"Plusieurs occurences",$H$5:$H744,H744)</f>
        <v>0</v>
      </c>
      <c r="Y744" t="str">
        <f t="shared" si="118"/>
        <v/>
      </c>
      <c r="Z744" t="str">
        <f t="shared" si="119"/>
        <v/>
      </c>
      <c r="AA744" t="str">
        <f t="shared" si="120"/>
        <v/>
      </c>
      <c r="AC744" t="str">
        <f t="shared" si="121"/>
        <v/>
      </c>
    </row>
    <row r="745" spans="16:29" x14ac:dyDescent="0.25">
      <c r="P745" s="1" t="str">
        <f>IF($C745&lt;&gt;"",IF(COUNTIF($C:C,$C745)&gt;1,"Plusieurs commentaires",""),"")</f>
        <v/>
      </c>
      <c r="Q745" s="1">
        <f t="shared" si="112"/>
        <v>0</v>
      </c>
      <c r="R745" s="1">
        <f>SUMIFS($Q$5:$Q745,$P$5:$P745,"Plusieurs commentaires",$C$5:$C745,C745)</f>
        <v>0</v>
      </c>
      <c r="S745" t="str">
        <f t="shared" si="113"/>
        <v/>
      </c>
      <c r="T745" t="str">
        <f t="shared" si="114"/>
        <v/>
      </c>
      <c r="U745" t="str">
        <f t="shared" si="115"/>
        <v/>
      </c>
      <c r="V745" s="238" t="str">
        <f t="shared" si="116"/>
        <v/>
      </c>
      <c r="W745" s="238">
        <f t="shared" si="117"/>
        <v>0</v>
      </c>
      <c r="X745" s="238">
        <f>SUMIFS($W$5:$W745,$V$5:$V745,"Plusieurs occurences",$H$5:$H745,H745)</f>
        <v>0</v>
      </c>
      <c r="Y745" t="str">
        <f t="shared" si="118"/>
        <v/>
      </c>
      <c r="Z745" t="str">
        <f t="shared" si="119"/>
        <v/>
      </c>
      <c r="AA745" t="str">
        <f t="shared" si="120"/>
        <v/>
      </c>
      <c r="AC745" t="str">
        <f t="shared" si="121"/>
        <v/>
      </c>
    </row>
    <row r="746" spans="16:29" x14ac:dyDescent="0.25">
      <c r="P746" s="1" t="str">
        <f>IF($C746&lt;&gt;"",IF(COUNTIF($C:C,$C746)&gt;1,"Plusieurs commentaires",""),"")</f>
        <v/>
      </c>
      <c r="Q746" s="1">
        <f t="shared" si="112"/>
        <v>0</v>
      </c>
      <c r="R746" s="1">
        <f>SUMIFS($Q$5:$Q746,$P$5:$P746,"Plusieurs commentaires",$C$5:$C746,C746)</f>
        <v>0</v>
      </c>
      <c r="S746" t="str">
        <f t="shared" si="113"/>
        <v/>
      </c>
      <c r="T746" t="str">
        <f t="shared" si="114"/>
        <v/>
      </c>
      <c r="U746" t="str">
        <f t="shared" si="115"/>
        <v/>
      </c>
      <c r="V746" s="238" t="str">
        <f t="shared" si="116"/>
        <v/>
      </c>
      <c r="W746" s="238">
        <f t="shared" si="117"/>
        <v>0</v>
      </c>
      <c r="X746" s="238">
        <f>SUMIFS($W$5:$W746,$V$5:$V746,"Plusieurs occurences",$H$5:$H746,H746)</f>
        <v>0</v>
      </c>
      <c r="Y746" t="str">
        <f t="shared" si="118"/>
        <v/>
      </c>
      <c r="Z746" t="str">
        <f t="shared" si="119"/>
        <v/>
      </c>
      <c r="AA746" t="str">
        <f t="shared" si="120"/>
        <v/>
      </c>
      <c r="AC746" t="str">
        <f t="shared" si="121"/>
        <v/>
      </c>
    </row>
    <row r="747" spans="16:29" x14ac:dyDescent="0.25">
      <c r="P747" s="1" t="str">
        <f>IF($C747&lt;&gt;"",IF(COUNTIF($C:C,$C747)&gt;1,"Plusieurs commentaires",""),"")</f>
        <v/>
      </c>
      <c r="Q747" s="1">
        <f t="shared" si="112"/>
        <v>0</v>
      </c>
      <c r="R747" s="1">
        <f>SUMIFS($Q$5:$Q747,$P$5:$P747,"Plusieurs commentaires",$C$5:$C747,C747)</f>
        <v>0</v>
      </c>
      <c r="S747" t="str">
        <f t="shared" si="113"/>
        <v/>
      </c>
      <c r="T747" t="str">
        <f t="shared" si="114"/>
        <v/>
      </c>
      <c r="U747" t="str">
        <f t="shared" si="115"/>
        <v/>
      </c>
      <c r="V747" s="238" t="str">
        <f t="shared" si="116"/>
        <v/>
      </c>
      <c r="W747" s="238">
        <f t="shared" si="117"/>
        <v>0</v>
      </c>
      <c r="X747" s="238">
        <f>SUMIFS($W$5:$W747,$V$5:$V747,"Plusieurs occurences",$H$5:$H747,H747)</f>
        <v>0</v>
      </c>
      <c r="Y747" t="str">
        <f t="shared" si="118"/>
        <v/>
      </c>
      <c r="Z747" t="str">
        <f t="shared" si="119"/>
        <v/>
      </c>
      <c r="AA747" t="str">
        <f t="shared" si="120"/>
        <v/>
      </c>
      <c r="AC747" t="str">
        <f t="shared" si="121"/>
        <v/>
      </c>
    </row>
    <row r="748" spans="16:29" x14ac:dyDescent="0.25">
      <c r="P748" s="1" t="str">
        <f>IF($C748&lt;&gt;"",IF(COUNTIF($C:C,$C748)&gt;1,"Plusieurs commentaires",""),"")</f>
        <v/>
      </c>
      <c r="Q748" s="1">
        <f t="shared" si="112"/>
        <v>0</v>
      </c>
      <c r="R748" s="1">
        <f>SUMIFS($Q$5:$Q748,$P$5:$P748,"Plusieurs commentaires",$C$5:$C748,C748)</f>
        <v>0</v>
      </c>
      <c r="S748" t="str">
        <f t="shared" si="113"/>
        <v/>
      </c>
      <c r="T748" t="str">
        <f t="shared" si="114"/>
        <v/>
      </c>
      <c r="U748" t="str">
        <f t="shared" si="115"/>
        <v/>
      </c>
      <c r="V748" s="238" t="str">
        <f t="shared" si="116"/>
        <v/>
      </c>
      <c r="W748" s="238">
        <f t="shared" si="117"/>
        <v>0</v>
      </c>
      <c r="X748" s="238">
        <f>SUMIFS($W$5:$W748,$V$5:$V748,"Plusieurs occurences",$H$5:$H748,H748)</f>
        <v>0</v>
      </c>
      <c r="Y748" t="str">
        <f t="shared" si="118"/>
        <v/>
      </c>
      <c r="Z748" t="str">
        <f t="shared" si="119"/>
        <v/>
      </c>
      <c r="AA748" t="str">
        <f t="shared" si="120"/>
        <v/>
      </c>
      <c r="AC748" t="str">
        <f t="shared" si="121"/>
        <v/>
      </c>
    </row>
    <row r="749" spans="16:29" x14ac:dyDescent="0.25">
      <c r="P749" s="1" t="str">
        <f>IF($C749&lt;&gt;"",IF(COUNTIF($C:C,$C749)&gt;1,"Plusieurs commentaires",""),"")</f>
        <v/>
      </c>
      <c r="Q749" s="1">
        <f t="shared" si="112"/>
        <v>0</v>
      </c>
      <c r="R749" s="1">
        <f>SUMIFS($Q$5:$Q749,$P$5:$P749,"Plusieurs commentaires",$C$5:$C749,C749)</f>
        <v>0</v>
      </c>
      <c r="S749" t="str">
        <f t="shared" si="113"/>
        <v/>
      </c>
      <c r="T749" t="str">
        <f t="shared" si="114"/>
        <v/>
      </c>
      <c r="U749" t="str">
        <f t="shared" si="115"/>
        <v/>
      </c>
      <c r="V749" s="238" t="str">
        <f t="shared" si="116"/>
        <v/>
      </c>
      <c r="W749" s="238">
        <f t="shared" si="117"/>
        <v>0</v>
      </c>
      <c r="X749" s="238">
        <f>SUMIFS($W$5:$W749,$V$5:$V749,"Plusieurs occurences",$H$5:$H749,H749)</f>
        <v>0</v>
      </c>
      <c r="Y749" t="str">
        <f t="shared" si="118"/>
        <v/>
      </c>
      <c r="Z749" t="str">
        <f t="shared" si="119"/>
        <v/>
      </c>
      <c r="AA749" t="str">
        <f t="shared" si="120"/>
        <v/>
      </c>
      <c r="AC749" t="str">
        <f t="shared" si="121"/>
        <v/>
      </c>
    </row>
    <row r="750" spans="16:29" x14ac:dyDescent="0.25">
      <c r="P750" s="1" t="str">
        <f>IF($C750&lt;&gt;"",IF(COUNTIF($C:C,$C750)&gt;1,"Plusieurs commentaires",""),"")</f>
        <v/>
      </c>
      <c r="Q750" s="1">
        <f t="shared" si="112"/>
        <v>0</v>
      </c>
      <c r="R750" s="1">
        <f>SUMIFS($Q$5:$Q750,$P$5:$P750,"Plusieurs commentaires",$C$5:$C750,C750)</f>
        <v>0</v>
      </c>
      <c r="S750" t="str">
        <f t="shared" si="113"/>
        <v/>
      </c>
      <c r="T750" t="str">
        <f t="shared" si="114"/>
        <v/>
      </c>
      <c r="U750" t="str">
        <f t="shared" si="115"/>
        <v/>
      </c>
      <c r="V750" s="238" t="str">
        <f t="shared" si="116"/>
        <v/>
      </c>
      <c r="W750" s="238">
        <f t="shared" si="117"/>
        <v>0</v>
      </c>
      <c r="X750" s="238">
        <f>SUMIFS($W$5:$W750,$V$5:$V750,"Plusieurs occurences",$H$5:$H750,H750)</f>
        <v>0</v>
      </c>
      <c r="Y750" t="str">
        <f t="shared" si="118"/>
        <v/>
      </c>
      <c r="Z750" t="str">
        <f t="shared" si="119"/>
        <v/>
      </c>
      <c r="AA750" t="str">
        <f t="shared" si="120"/>
        <v/>
      </c>
      <c r="AC750" t="str">
        <f t="shared" si="121"/>
        <v/>
      </c>
    </row>
    <row r="751" spans="16:29" x14ac:dyDescent="0.25">
      <c r="P751" s="1" t="str">
        <f>IF($C751&lt;&gt;"",IF(COUNTIF($C:C,$C751)&gt;1,"Plusieurs commentaires",""),"")</f>
        <v/>
      </c>
      <c r="Q751" s="1">
        <f t="shared" si="112"/>
        <v>0</v>
      </c>
      <c r="R751" s="1">
        <f>SUMIFS($Q$5:$Q751,$P$5:$P751,"Plusieurs commentaires",$C$5:$C751,C751)</f>
        <v>0</v>
      </c>
      <c r="S751" t="str">
        <f t="shared" si="113"/>
        <v/>
      </c>
      <c r="T751" t="str">
        <f t="shared" si="114"/>
        <v/>
      </c>
      <c r="U751" t="str">
        <f t="shared" si="115"/>
        <v/>
      </c>
      <c r="V751" s="238" t="str">
        <f t="shared" si="116"/>
        <v/>
      </c>
      <c r="W751" s="238">
        <f t="shared" si="117"/>
        <v>0</v>
      </c>
      <c r="X751" s="238">
        <f>SUMIFS($W$5:$W751,$V$5:$V751,"Plusieurs occurences",$H$5:$H751,H751)</f>
        <v>0</v>
      </c>
      <c r="Y751" t="str">
        <f t="shared" si="118"/>
        <v/>
      </c>
      <c r="Z751" t="str">
        <f t="shared" si="119"/>
        <v/>
      </c>
      <c r="AA751" t="str">
        <f t="shared" si="120"/>
        <v/>
      </c>
      <c r="AC751" t="str">
        <f t="shared" si="121"/>
        <v/>
      </c>
    </row>
    <row r="752" spans="16:29" x14ac:dyDescent="0.25">
      <c r="P752" s="1" t="str">
        <f>IF($C752&lt;&gt;"",IF(COUNTIF($C:C,$C752)&gt;1,"Plusieurs commentaires",""),"")</f>
        <v/>
      </c>
      <c r="Q752" s="1">
        <f t="shared" si="112"/>
        <v>0</v>
      </c>
      <c r="R752" s="1">
        <f>SUMIFS($Q$5:$Q752,$P$5:$P752,"Plusieurs commentaires",$C$5:$C752,C752)</f>
        <v>0</v>
      </c>
      <c r="S752" t="str">
        <f t="shared" si="113"/>
        <v/>
      </c>
      <c r="T752" t="str">
        <f t="shared" si="114"/>
        <v/>
      </c>
      <c r="U752" t="str">
        <f t="shared" si="115"/>
        <v/>
      </c>
      <c r="V752" s="238" t="str">
        <f t="shared" si="116"/>
        <v/>
      </c>
      <c r="W752" s="238">
        <f t="shared" si="117"/>
        <v>0</v>
      </c>
      <c r="X752" s="238">
        <f>SUMIFS($W$5:$W752,$V$5:$V752,"Plusieurs occurences",$H$5:$H752,H752)</f>
        <v>0</v>
      </c>
      <c r="Y752" t="str">
        <f t="shared" si="118"/>
        <v/>
      </c>
      <c r="Z752" t="str">
        <f t="shared" si="119"/>
        <v/>
      </c>
      <c r="AA752" t="str">
        <f t="shared" si="120"/>
        <v/>
      </c>
      <c r="AC752" t="str">
        <f t="shared" si="121"/>
        <v/>
      </c>
    </row>
    <row r="753" spans="16:29" x14ac:dyDescent="0.25">
      <c r="P753" s="1" t="str">
        <f>IF($C753&lt;&gt;"",IF(COUNTIF($C:C,$C753)&gt;1,"Plusieurs commentaires",""),"")</f>
        <v/>
      </c>
      <c r="Q753" s="1">
        <f t="shared" si="112"/>
        <v>0</v>
      </c>
      <c r="R753" s="1">
        <f>SUMIFS($Q$5:$Q753,$P$5:$P753,"Plusieurs commentaires",$C$5:$C753,C753)</f>
        <v>0</v>
      </c>
      <c r="S753" t="str">
        <f t="shared" si="113"/>
        <v/>
      </c>
      <c r="T753" t="str">
        <f t="shared" si="114"/>
        <v/>
      </c>
      <c r="U753" t="str">
        <f t="shared" si="115"/>
        <v/>
      </c>
      <c r="V753" s="238" t="str">
        <f t="shared" si="116"/>
        <v/>
      </c>
      <c r="W753" s="238">
        <f t="shared" si="117"/>
        <v>0</v>
      </c>
      <c r="X753" s="238">
        <f>SUMIFS($W$5:$W753,$V$5:$V753,"Plusieurs occurences",$H$5:$H753,H753)</f>
        <v>0</v>
      </c>
      <c r="Y753" t="str">
        <f t="shared" si="118"/>
        <v/>
      </c>
      <c r="Z753" t="str">
        <f t="shared" si="119"/>
        <v/>
      </c>
      <c r="AA753" t="str">
        <f t="shared" si="120"/>
        <v/>
      </c>
      <c r="AC753" t="str">
        <f t="shared" si="121"/>
        <v/>
      </c>
    </row>
    <row r="754" spans="16:29" x14ac:dyDescent="0.25">
      <c r="P754" s="1" t="str">
        <f>IF($C754&lt;&gt;"",IF(COUNTIF($C:C,$C754)&gt;1,"Plusieurs commentaires",""),"")</f>
        <v/>
      </c>
      <c r="Q754" s="1">
        <f t="shared" si="112"/>
        <v>0</v>
      </c>
      <c r="R754" s="1">
        <f>SUMIFS($Q$5:$Q754,$P$5:$P754,"Plusieurs commentaires",$C$5:$C754,C754)</f>
        <v>0</v>
      </c>
      <c r="S754" t="str">
        <f t="shared" si="113"/>
        <v/>
      </c>
      <c r="T754" t="str">
        <f t="shared" si="114"/>
        <v/>
      </c>
      <c r="U754" t="str">
        <f t="shared" si="115"/>
        <v/>
      </c>
      <c r="V754" s="238" t="str">
        <f t="shared" si="116"/>
        <v/>
      </c>
      <c r="W754" s="238">
        <f t="shared" si="117"/>
        <v>0</v>
      </c>
      <c r="X754" s="238">
        <f>SUMIFS($W$5:$W754,$V$5:$V754,"Plusieurs occurences",$H$5:$H754,H754)</f>
        <v>0</v>
      </c>
      <c r="Y754" t="str">
        <f t="shared" si="118"/>
        <v/>
      </c>
      <c r="Z754" t="str">
        <f t="shared" si="119"/>
        <v/>
      </c>
      <c r="AA754" t="str">
        <f t="shared" si="120"/>
        <v/>
      </c>
      <c r="AC754" t="str">
        <f t="shared" si="121"/>
        <v/>
      </c>
    </row>
    <row r="755" spans="16:29" x14ac:dyDescent="0.25">
      <c r="P755" s="1" t="str">
        <f>IF($C755&lt;&gt;"",IF(COUNTIF($C:C,$C755)&gt;1,"Plusieurs commentaires",""),"")</f>
        <v/>
      </c>
      <c r="Q755" s="1">
        <f t="shared" si="112"/>
        <v>0</v>
      </c>
      <c r="R755" s="1">
        <f>SUMIFS($Q$5:$Q755,$P$5:$P755,"Plusieurs commentaires",$C$5:$C755,C755)</f>
        <v>0</v>
      </c>
      <c r="S755" t="str">
        <f t="shared" si="113"/>
        <v/>
      </c>
      <c r="T755" t="str">
        <f t="shared" si="114"/>
        <v/>
      </c>
      <c r="U755" t="str">
        <f t="shared" si="115"/>
        <v/>
      </c>
      <c r="V755" s="238" t="str">
        <f t="shared" si="116"/>
        <v/>
      </c>
      <c r="W755" s="238">
        <f t="shared" si="117"/>
        <v>0</v>
      </c>
      <c r="X755" s="238">
        <f>SUMIFS($W$5:$W755,$V$5:$V755,"Plusieurs occurences",$H$5:$H755,H755)</f>
        <v>0</v>
      </c>
      <c r="Y755" t="str">
        <f t="shared" si="118"/>
        <v/>
      </c>
      <c r="Z755" t="str">
        <f t="shared" si="119"/>
        <v/>
      </c>
      <c r="AA755" t="str">
        <f t="shared" si="120"/>
        <v/>
      </c>
      <c r="AC755" t="str">
        <f t="shared" si="121"/>
        <v/>
      </c>
    </row>
    <row r="756" spans="16:29" x14ac:dyDescent="0.25">
      <c r="P756" s="1" t="str">
        <f>IF($C756&lt;&gt;"",IF(COUNTIF($C:C,$C756)&gt;1,"Plusieurs commentaires",""),"")</f>
        <v/>
      </c>
      <c r="Q756" s="1">
        <f t="shared" si="112"/>
        <v>0</v>
      </c>
      <c r="R756" s="1">
        <f>SUMIFS($Q$5:$Q756,$P$5:$P756,"Plusieurs commentaires",$C$5:$C756,C756)</f>
        <v>0</v>
      </c>
      <c r="S756" t="str">
        <f t="shared" si="113"/>
        <v/>
      </c>
      <c r="T756" t="str">
        <f t="shared" si="114"/>
        <v/>
      </c>
      <c r="U756" t="str">
        <f t="shared" si="115"/>
        <v/>
      </c>
      <c r="V756" s="238" t="str">
        <f t="shared" si="116"/>
        <v/>
      </c>
      <c r="W756" s="238">
        <f t="shared" si="117"/>
        <v>0</v>
      </c>
      <c r="X756" s="238">
        <f>SUMIFS($W$5:$W756,$V$5:$V756,"Plusieurs occurences",$H$5:$H756,H756)</f>
        <v>0</v>
      </c>
      <c r="Y756" t="str">
        <f t="shared" si="118"/>
        <v/>
      </c>
      <c r="Z756" t="str">
        <f t="shared" si="119"/>
        <v/>
      </c>
      <c r="AA756" t="str">
        <f t="shared" si="120"/>
        <v/>
      </c>
      <c r="AC756" t="str">
        <f t="shared" si="121"/>
        <v/>
      </c>
    </row>
    <row r="757" spans="16:29" x14ac:dyDescent="0.25">
      <c r="P757" s="1" t="str">
        <f>IF($C757&lt;&gt;"",IF(COUNTIF($C:C,$C757)&gt;1,"Plusieurs commentaires",""),"")</f>
        <v/>
      </c>
      <c r="Q757" s="1">
        <f t="shared" si="112"/>
        <v>0</v>
      </c>
      <c r="R757" s="1">
        <f>SUMIFS($Q$5:$Q757,$P$5:$P757,"Plusieurs commentaires",$C$5:$C757,C757)</f>
        <v>0</v>
      </c>
      <c r="S757" t="str">
        <f t="shared" si="113"/>
        <v/>
      </c>
      <c r="T757" t="str">
        <f t="shared" si="114"/>
        <v/>
      </c>
      <c r="U757" t="str">
        <f t="shared" si="115"/>
        <v/>
      </c>
      <c r="V757" s="238" t="str">
        <f t="shared" si="116"/>
        <v/>
      </c>
      <c r="W757" s="238">
        <f t="shared" si="117"/>
        <v>0</v>
      </c>
      <c r="X757" s="238">
        <f>SUMIFS($W$5:$W757,$V$5:$V757,"Plusieurs occurences",$H$5:$H757,H757)</f>
        <v>0</v>
      </c>
      <c r="Y757" t="str">
        <f t="shared" si="118"/>
        <v/>
      </c>
      <c r="Z757" t="str">
        <f t="shared" si="119"/>
        <v/>
      </c>
      <c r="AA757" t="str">
        <f t="shared" si="120"/>
        <v/>
      </c>
      <c r="AC757" t="str">
        <f t="shared" si="121"/>
        <v/>
      </c>
    </row>
    <row r="758" spans="16:29" x14ac:dyDescent="0.25">
      <c r="P758" s="1" t="str">
        <f>IF($C758&lt;&gt;"",IF(COUNTIF($C:C,$C758)&gt;1,"Plusieurs commentaires",""),"")</f>
        <v/>
      </c>
      <c r="Q758" s="1">
        <f t="shared" si="112"/>
        <v>0</v>
      </c>
      <c r="R758" s="1">
        <f>SUMIFS($Q$5:$Q758,$P$5:$P758,"Plusieurs commentaires",$C$5:$C758,C758)</f>
        <v>0</v>
      </c>
      <c r="S758" t="str">
        <f t="shared" si="113"/>
        <v/>
      </c>
      <c r="T758" t="str">
        <f t="shared" si="114"/>
        <v/>
      </c>
      <c r="U758" t="str">
        <f t="shared" si="115"/>
        <v/>
      </c>
      <c r="V758" s="238" t="str">
        <f t="shared" si="116"/>
        <v/>
      </c>
      <c r="W758" s="238">
        <f t="shared" si="117"/>
        <v>0</v>
      </c>
      <c r="X758" s="238">
        <f>SUMIFS($W$5:$W758,$V$5:$V758,"Plusieurs occurences",$H$5:$H758,H758)</f>
        <v>0</v>
      </c>
      <c r="Y758" t="str">
        <f t="shared" si="118"/>
        <v/>
      </c>
      <c r="Z758" t="str">
        <f t="shared" si="119"/>
        <v/>
      </c>
      <c r="AA758" t="str">
        <f t="shared" si="120"/>
        <v/>
      </c>
      <c r="AC758" t="str">
        <f t="shared" si="121"/>
        <v/>
      </c>
    </row>
    <row r="759" spans="16:29" x14ac:dyDescent="0.25">
      <c r="P759" s="1" t="str">
        <f>IF($C759&lt;&gt;"",IF(COUNTIF($C:C,$C759)&gt;1,"Plusieurs commentaires",""),"")</f>
        <v/>
      </c>
      <c r="Q759" s="1">
        <f t="shared" si="112"/>
        <v>0</v>
      </c>
      <c r="R759" s="1">
        <f>SUMIFS($Q$5:$Q759,$P$5:$P759,"Plusieurs commentaires",$C$5:$C759,C759)</f>
        <v>0</v>
      </c>
      <c r="S759" t="str">
        <f t="shared" si="113"/>
        <v/>
      </c>
      <c r="T759" t="str">
        <f t="shared" si="114"/>
        <v/>
      </c>
      <c r="U759" t="str">
        <f t="shared" si="115"/>
        <v/>
      </c>
      <c r="V759" s="238" t="str">
        <f t="shared" si="116"/>
        <v/>
      </c>
      <c r="W759" s="238">
        <f t="shared" si="117"/>
        <v>0</v>
      </c>
      <c r="X759" s="238">
        <f>SUMIFS($W$5:$W759,$V$5:$V759,"Plusieurs occurences",$H$5:$H759,H759)</f>
        <v>0</v>
      </c>
      <c r="Y759" t="str">
        <f t="shared" si="118"/>
        <v/>
      </c>
      <c r="Z759" t="str">
        <f t="shared" si="119"/>
        <v/>
      </c>
      <c r="AA759" t="str">
        <f t="shared" si="120"/>
        <v/>
      </c>
      <c r="AC759" t="str">
        <f t="shared" si="121"/>
        <v/>
      </c>
    </row>
    <row r="760" spans="16:29" x14ac:dyDescent="0.25">
      <c r="P760" s="1" t="str">
        <f>IF($C760&lt;&gt;"",IF(COUNTIF($C:C,$C760)&gt;1,"Plusieurs commentaires",""),"")</f>
        <v/>
      </c>
      <c r="Q760" s="1">
        <f t="shared" si="112"/>
        <v>0</v>
      </c>
      <c r="R760" s="1">
        <f>SUMIFS($Q$5:$Q760,$P$5:$P760,"Plusieurs commentaires",$C$5:$C760,C760)</f>
        <v>0</v>
      </c>
      <c r="S760" t="str">
        <f t="shared" si="113"/>
        <v/>
      </c>
      <c r="T760" t="str">
        <f t="shared" si="114"/>
        <v/>
      </c>
      <c r="U760" t="str">
        <f t="shared" si="115"/>
        <v/>
      </c>
      <c r="V760" s="238" t="str">
        <f t="shared" si="116"/>
        <v/>
      </c>
      <c r="W760" s="238">
        <f t="shared" si="117"/>
        <v>0</v>
      </c>
      <c r="X760" s="238">
        <f>SUMIFS($W$5:$W760,$V$5:$V760,"Plusieurs occurences",$H$5:$H760,H760)</f>
        <v>0</v>
      </c>
      <c r="Y760" t="str">
        <f t="shared" si="118"/>
        <v/>
      </c>
      <c r="Z760" t="str">
        <f t="shared" si="119"/>
        <v/>
      </c>
      <c r="AA760" t="str">
        <f t="shared" si="120"/>
        <v/>
      </c>
      <c r="AC760" t="str">
        <f t="shared" si="121"/>
        <v/>
      </c>
    </row>
    <row r="761" spans="16:29" x14ac:dyDescent="0.25">
      <c r="P761" s="1" t="str">
        <f>IF($C761&lt;&gt;"",IF(COUNTIF($C:C,$C761)&gt;1,"Plusieurs commentaires",""),"")</f>
        <v/>
      </c>
      <c r="Q761" s="1">
        <f t="shared" si="112"/>
        <v>0</v>
      </c>
      <c r="R761" s="1">
        <f>SUMIFS($Q$5:$Q761,$P$5:$P761,"Plusieurs commentaires",$C$5:$C761,C761)</f>
        <v>0</v>
      </c>
      <c r="S761" t="str">
        <f t="shared" si="113"/>
        <v/>
      </c>
      <c r="T761" t="str">
        <f t="shared" si="114"/>
        <v/>
      </c>
      <c r="U761" t="str">
        <f t="shared" si="115"/>
        <v/>
      </c>
      <c r="V761" s="238" t="str">
        <f t="shared" si="116"/>
        <v/>
      </c>
      <c r="W761" s="238">
        <f t="shared" si="117"/>
        <v>0</v>
      </c>
      <c r="X761" s="238">
        <f>SUMIFS($W$5:$W761,$V$5:$V761,"Plusieurs occurences",$H$5:$H761,H761)</f>
        <v>0</v>
      </c>
      <c r="Y761" t="str">
        <f t="shared" si="118"/>
        <v/>
      </c>
      <c r="Z761" t="str">
        <f t="shared" si="119"/>
        <v/>
      </c>
      <c r="AA761" t="str">
        <f t="shared" si="120"/>
        <v/>
      </c>
      <c r="AC761" t="str">
        <f t="shared" si="121"/>
        <v/>
      </c>
    </row>
    <row r="762" spans="16:29" x14ac:dyDescent="0.25">
      <c r="P762" s="1" t="str">
        <f>IF($C762&lt;&gt;"",IF(COUNTIF($C:C,$C762)&gt;1,"Plusieurs commentaires",""),"")</f>
        <v/>
      </c>
      <c r="Q762" s="1">
        <f t="shared" si="112"/>
        <v>0</v>
      </c>
      <c r="R762" s="1">
        <f>SUMIFS($Q$5:$Q762,$P$5:$P762,"Plusieurs commentaires",$C$5:$C762,C762)</f>
        <v>0</v>
      </c>
      <c r="S762" t="str">
        <f t="shared" si="113"/>
        <v/>
      </c>
      <c r="T762" t="str">
        <f t="shared" si="114"/>
        <v/>
      </c>
      <c r="U762" t="str">
        <f t="shared" si="115"/>
        <v/>
      </c>
      <c r="V762" s="238" t="str">
        <f t="shared" si="116"/>
        <v/>
      </c>
      <c r="W762" s="238">
        <f t="shared" si="117"/>
        <v>0</v>
      </c>
      <c r="X762" s="238">
        <f>SUMIFS($W$5:$W762,$V$5:$V762,"Plusieurs occurences",$H$5:$H762,H762)</f>
        <v>0</v>
      </c>
      <c r="Y762" t="str">
        <f t="shared" si="118"/>
        <v/>
      </c>
      <c r="Z762" t="str">
        <f t="shared" si="119"/>
        <v/>
      </c>
      <c r="AA762" t="str">
        <f t="shared" si="120"/>
        <v/>
      </c>
      <c r="AC762" t="str">
        <f t="shared" si="121"/>
        <v/>
      </c>
    </row>
    <row r="763" spans="16:29" x14ac:dyDescent="0.25">
      <c r="P763" s="1" t="str">
        <f>IF($C763&lt;&gt;"",IF(COUNTIF($C:C,$C763)&gt;1,"Plusieurs commentaires",""),"")</f>
        <v/>
      </c>
      <c r="Q763" s="1">
        <f t="shared" si="112"/>
        <v>0</v>
      </c>
      <c r="R763" s="1">
        <f>SUMIFS($Q$5:$Q763,$P$5:$P763,"Plusieurs commentaires",$C$5:$C763,C763)</f>
        <v>0</v>
      </c>
      <c r="S763" t="str">
        <f t="shared" si="113"/>
        <v/>
      </c>
      <c r="T763" t="str">
        <f t="shared" si="114"/>
        <v/>
      </c>
      <c r="U763" t="str">
        <f t="shared" si="115"/>
        <v/>
      </c>
      <c r="V763" s="238" t="str">
        <f t="shared" si="116"/>
        <v/>
      </c>
      <c r="W763" s="238">
        <f t="shared" si="117"/>
        <v>0</v>
      </c>
      <c r="X763" s="238">
        <f>SUMIFS($W$5:$W763,$V$5:$V763,"Plusieurs occurences",$H$5:$H763,H763)</f>
        <v>0</v>
      </c>
      <c r="Y763" t="str">
        <f t="shared" si="118"/>
        <v/>
      </c>
      <c r="Z763" t="str">
        <f t="shared" si="119"/>
        <v/>
      </c>
      <c r="AA763" t="str">
        <f t="shared" si="120"/>
        <v/>
      </c>
      <c r="AC763" t="str">
        <f t="shared" si="121"/>
        <v/>
      </c>
    </row>
    <row r="764" spans="16:29" x14ac:dyDescent="0.25">
      <c r="P764" s="1" t="str">
        <f>IF($C764&lt;&gt;"",IF(COUNTIF($C:C,$C764)&gt;1,"Plusieurs commentaires",""),"")</f>
        <v/>
      </c>
      <c r="Q764" s="1">
        <f t="shared" si="112"/>
        <v>0</v>
      </c>
      <c r="R764" s="1">
        <f>SUMIFS($Q$5:$Q764,$P$5:$P764,"Plusieurs commentaires",$C$5:$C764,C764)</f>
        <v>0</v>
      </c>
      <c r="S764" t="str">
        <f t="shared" si="113"/>
        <v/>
      </c>
      <c r="T764" t="str">
        <f t="shared" si="114"/>
        <v/>
      </c>
      <c r="U764" t="str">
        <f t="shared" si="115"/>
        <v/>
      </c>
      <c r="V764" s="238" t="str">
        <f t="shared" si="116"/>
        <v/>
      </c>
      <c r="W764" s="238">
        <f t="shared" si="117"/>
        <v>0</v>
      </c>
      <c r="X764" s="238">
        <f>SUMIFS($W$5:$W764,$V$5:$V764,"Plusieurs occurences",$H$5:$H764,H764)</f>
        <v>0</v>
      </c>
      <c r="Y764" t="str">
        <f t="shared" si="118"/>
        <v/>
      </c>
      <c r="Z764" t="str">
        <f t="shared" si="119"/>
        <v/>
      </c>
      <c r="AA764" t="str">
        <f t="shared" si="120"/>
        <v/>
      </c>
      <c r="AC764" t="str">
        <f t="shared" si="121"/>
        <v/>
      </c>
    </row>
    <row r="765" spans="16:29" x14ac:dyDescent="0.25">
      <c r="P765" s="1" t="str">
        <f>IF($C765&lt;&gt;"",IF(COUNTIF($C:C,$C765)&gt;1,"Plusieurs commentaires",""),"")</f>
        <v/>
      </c>
      <c r="Q765" s="1">
        <f t="shared" si="112"/>
        <v>0</v>
      </c>
      <c r="R765" s="1">
        <f>SUMIFS($Q$5:$Q765,$P$5:$P765,"Plusieurs commentaires",$C$5:$C765,C765)</f>
        <v>0</v>
      </c>
      <c r="S765" t="str">
        <f t="shared" si="113"/>
        <v/>
      </c>
      <c r="T765" t="str">
        <f t="shared" si="114"/>
        <v/>
      </c>
      <c r="U765" t="str">
        <f t="shared" si="115"/>
        <v/>
      </c>
      <c r="V765" s="238" t="str">
        <f t="shared" si="116"/>
        <v/>
      </c>
      <c r="W765" s="238">
        <f t="shared" si="117"/>
        <v>0</v>
      </c>
      <c r="X765" s="238">
        <f>SUMIFS($W$5:$W765,$V$5:$V765,"Plusieurs occurences",$H$5:$H765,H765)</f>
        <v>0</v>
      </c>
      <c r="Y765" t="str">
        <f t="shared" si="118"/>
        <v/>
      </c>
      <c r="Z765" t="str">
        <f t="shared" si="119"/>
        <v/>
      </c>
      <c r="AA765" t="str">
        <f t="shared" si="120"/>
        <v/>
      </c>
      <c r="AC765" t="str">
        <f t="shared" si="121"/>
        <v/>
      </c>
    </row>
    <row r="766" spans="16:29" x14ac:dyDescent="0.25">
      <c r="P766" s="1" t="str">
        <f>IF($C766&lt;&gt;"",IF(COUNTIF($C:C,$C766)&gt;1,"Plusieurs commentaires",""),"")</f>
        <v/>
      </c>
      <c r="Q766" s="1">
        <f t="shared" si="112"/>
        <v>0</v>
      </c>
      <c r="R766" s="1">
        <f>SUMIFS($Q$5:$Q766,$P$5:$P766,"Plusieurs commentaires",$C$5:$C766,C766)</f>
        <v>0</v>
      </c>
      <c r="S766" t="str">
        <f t="shared" si="113"/>
        <v/>
      </c>
      <c r="T766" t="str">
        <f t="shared" si="114"/>
        <v/>
      </c>
      <c r="U766" t="str">
        <f t="shared" si="115"/>
        <v/>
      </c>
      <c r="V766" s="238" t="str">
        <f t="shared" si="116"/>
        <v/>
      </c>
      <c r="W766" s="238">
        <f t="shared" si="117"/>
        <v>0</v>
      </c>
      <c r="X766" s="238">
        <f>SUMIFS($W$5:$W766,$V$5:$V766,"Plusieurs occurences",$H$5:$H766,H766)</f>
        <v>0</v>
      </c>
      <c r="Y766" t="str">
        <f t="shared" si="118"/>
        <v/>
      </c>
      <c r="Z766" t="str">
        <f t="shared" si="119"/>
        <v/>
      </c>
      <c r="AA766" t="str">
        <f t="shared" si="120"/>
        <v/>
      </c>
      <c r="AC766" t="str">
        <f t="shared" si="121"/>
        <v/>
      </c>
    </row>
    <row r="767" spans="16:29" x14ac:dyDescent="0.25">
      <c r="P767" s="1" t="str">
        <f>IF($C767&lt;&gt;"",IF(COUNTIF($C:C,$C767)&gt;1,"Plusieurs commentaires",""),"")</f>
        <v/>
      </c>
      <c r="Q767" s="1">
        <f t="shared" si="112"/>
        <v>0</v>
      </c>
      <c r="R767" s="1">
        <f>SUMIFS($Q$5:$Q767,$P$5:$P767,"Plusieurs commentaires",$C$5:$C767,C767)</f>
        <v>0</v>
      </c>
      <c r="S767" t="str">
        <f t="shared" si="113"/>
        <v/>
      </c>
      <c r="T767" t="str">
        <f t="shared" si="114"/>
        <v/>
      </c>
      <c r="U767" t="str">
        <f t="shared" si="115"/>
        <v/>
      </c>
      <c r="V767" s="238" t="str">
        <f t="shared" si="116"/>
        <v/>
      </c>
      <c r="W767" s="238">
        <f t="shared" si="117"/>
        <v>0</v>
      </c>
      <c r="X767" s="238">
        <f>SUMIFS($W$5:$W767,$V$5:$V767,"Plusieurs occurences",$H$5:$H767,H767)</f>
        <v>0</v>
      </c>
      <c r="Y767" t="str">
        <f t="shared" si="118"/>
        <v/>
      </c>
      <c r="Z767" t="str">
        <f t="shared" si="119"/>
        <v/>
      </c>
      <c r="AA767" t="str">
        <f t="shared" si="120"/>
        <v/>
      </c>
      <c r="AC767" t="str">
        <f t="shared" si="121"/>
        <v/>
      </c>
    </row>
    <row r="768" spans="16:29" x14ac:dyDescent="0.25">
      <c r="P768" s="1" t="str">
        <f>IF($C768&lt;&gt;"",IF(COUNTIF($C:C,$C768)&gt;1,"Plusieurs commentaires",""),"")</f>
        <v/>
      </c>
      <c r="Q768" s="1">
        <f t="shared" si="112"/>
        <v>0</v>
      </c>
      <c r="R768" s="1">
        <f>SUMIFS($Q$5:$Q768,$P$5:$P768,"Plusieurs commentaires",$C$5:$C768,C768)</f>
        <v>0</v>
      </c>
      <c r="S768" t="str">
        <f t="shared" si="113"/>
        <v/>
      </c>
      <c r="T768" t="str">
        <f t="shared" si="114"/>
        <v/>
      </c>
      <c r="U768" t="str">
        <f t="shared" si="115"/>
        <v/>
      </c>
      <c r="V768" s="238" t="str">
        <f t="shared" si="116"/>
        <v/>
      </c>
      <c r="W768" s="238">
        <f t="shared" si="117"/>
        <v>0</v>
      </c>
      <c r="X768" s="238">
        <f>SUMIFS($W$5:$W768,$V$5:$V768,"Plusieurs occurences",$H$5:$H768,H768)</f>
        <v>0</v>
      </c>
      <c r="Y768" t="str">
        <f t="shared" si="118"/>
        <v/>
      </c>
      <c r="Z768" t="str">
        <f t="shared" si="119"/>
        <v/>
      </c>
      <c r="AA768" t="str">
        <f t="shared" si="120"/>
        <v/>
      </c>
      <c r="AC768" t="str">
        <f t="shared" si="121"/>
        <v/>
      </c>
    </row>
    <row r="769" spans="16:29" x14ac:dyDescent="0.25">
      <c r="P769" s="1" t="str">
        <f>IF($C769&lt;&gt;"",IF(COUNTIF($C:C,$C769)&gt;1,"Plusieurs commentaires",""),"")</f>
        <v/>
      </c>
      <c r="Q769" s="1">
        <f t="shared" si="112"/>
        <v>0</v>
      </c>
      <c r="R769" s="1">
        <f>SUMIFS($Q$5:$Q769,$P$5:$P769,"Plusieurs commentaires",$C$5:$C769,C769)</f>
        <v>0</v>
      </c>
      <c r="S769" t="str">
        <f t="shared" si="113"/>
        <v/>
      </c>
      <c r="T769" t="str">
        <f t="shared" si="114"/>
        <v/>
      </c>
      <c r="U769" t="str">
        <f t="shared" si="115"/>
        <v/>
      </c>
      <c r="V769" s="238" t="str">
        <f t="shared" si="116"/>
        <v/>
      </c>
      <c r="W769" s="238">
        <f t="shared" si="117"/>
        <v>0</v>
      </c>
      <c r="X769" s="238">
        <f>SUMIFS($W$5:$W769,$V$5:$V769,"Plusieurs occurences",$H$5:$H769,H769)</f>
        <v>0</v>
      </c>
      <c r="Y769" t="str">
        <f t="shared" si="118"/>
        <v/>
      </c>
      <c r="Z769" t="str">
        <f t="shared" si="119"/>
        <v/>
      </c>
      <c r="AA769" t="str">
        <f t="shared" si="120"/>
        <v/>
      </c>
      <c r="AC769" t="str">
        <f t="shared" si="121"/>
        <v/>
      </c>
    </row>
    <row r="770" spans="16:29" x14ac:dyDescent="0.25">
      <c r="P770" s="1" t="str">
        <f>IF($C770&lt;&gt;"",IF(COUNTIF($C:C,$C770)&gt;1,"Plusieurs commentaires",""),"")</f>
        <v/>
      </c>
      <c r="Q770" s="1">
        <f t="shared" si="112"/>
        <v>0</v>
      </c>
      <c r="R770" s="1">
        <f>SUMIFS($Q$5:$Q770,$P$5:$P770,"Plusieurs commentaires",$C$5:$C770,C770)</f>
        <v>0</v>
      </c>
      <c r="S770" t="str">
        <f t="shared" si="113"/>
        <v/>
      </c>
      <c r="T770" t="str">
        <f t="shared" si="114"/>
        <v/>
      </c>
      <c r="U770" t="str">
        <f t="shared" si="115"/>
        <v/>
      </c>
      <c r="V770" s="238" t="str">
        <f t="shared" si="116"/>
        <v/>
      </c>
      <c r="W770" s="238">
        <f t="shared" si="117"/>
        <v>0</v>
      </c>
      <c r="X770" s="238">
        <f>SUMIFS($W$5:$W770,$V$5:$V770,"Plusieurs occurences",$H$5:$H770,H770)</f>
        <v>0</v>
      </c>
      <c r="Y770" t="str">
        <f t="shared" si="118"/>
        <v/>
      </c>
      <c r="Z770" t="str">
        <f t="shared" si="119"/>
        <v/>
      </c>
      <c r="AA770" t="str">
        <f t="shared" si="120"/>
        <v/>
      </c>
      <c r="AC770" t="str">
        <f t="shared" si="121"/>
        <v/>
      </c>
    </row>
    <row r="771" spans="16:29" x14ac:dyDescent="0.25">
      <c r="P771" s="1" t="str">
        <f>IF($C771&lt;&gt;"",IF(COUNTIF($C:C,$C771)&gt;1,"Plusieurs commentaires",""),"")</f>
        <v/>
      </c>
      <c r="Q771" s="1">
        <f t="shared" si="112"/>
        <v>0</v>
      </c>
      <c r="R771" s="1">
        <f>SUMIFS($Q$5:$Q771,$P$5:$P771,"Plusieurs commentaires",$C$5:$C771,C771)</f>
        <v>0</v>
      </c>
      <c r="S771" t="str">
        <f t="shared" si="113"/>
        <v/>
      </c>
      <c r="T771" t="str">
        <f t="shared" si="114"/>
        <v/>
      </c>
      <c r="U771" t="str">
        <f t="shared" si="115"/>
        <v/>
      </c>
      <c r="V771" s="238" t="str">
        <f t="shared" si="116"/>
        <v/>
      </c>
      <c r="W771" s="238">
        <f t="shared" si="117"/>
        <v>0</v>
      </c>
      <c r="X771" s="238">
        <f>SUMIFS($W$5:$W771,$V$5:$V771,"Plusieurs occurences",$H$5:$H771,H771)</f>
        <v>0</v>
      </c>
      <c r="Y771" t="str">
        <f t="shared" si="118"/>
        <v/>
      </c>
      <c r="Z771" t="str">
        <f t="shared" si="119"/>
        <v/>
      </c>
      <c r="AA771" t="str">
        <f t="shared" si="120"/>
        <v/>
      </c>
      <c r="AC771" t="str">
        <f t="shared" si="121"/>
        <v/>
      </c>
    </row>
    <row r="772" spans="16:29" x14ac:dyDescent="0.25">
      <c r="P772" s="1" t="str">
        <f>IF($C772&lt;&gt;"",IF(COUNTIF($C:C,$C772)&gt;1,"Plusieurs commentaires",""),"")</f>
        <v/>
      </c>
      <c r="Q772" s="1">
        <f t="shared" si="112"/>
        <v>0</v>
      </c>
      <c r="R772" s="1">
        <f>SUMIFS($Q$5:$Q772,$P$5:$P772,"Plusieurs commentaires",$C$5:$C772,C772)</f>
        <v>0</v>
      </c>
      <c r="S772" t="str">
        <f t="shared" si="113"/>
        <v/>
      </c>
      <c r="T772" t="str">
        <f t="shared" si="114"/>
        <v/>
      </c>
      <c r="U772" t="str">
        <f t="shared" si="115"/>
        <v/>
      </c>
      <c r="V772" s="238" t="str">
        <f t="shared" si="116"/>
        <v/>
      </c>
      <c r="W772" s="238">
        <f t="shared" si="117"/>
        <v>0</v>
      </c>
      <c r="X772" s="238">
        <f>SUMIFS($W$5:$W772,$V$5:$V772,"Plusieurs occurences",$H$5:$H772,H772)</f>
        <v>0</v>
      </c>
      <c r="Y772" t="str">
        <f t="shared" si="118"/>
        <v/>
      </c>
      <c r="Z772" t="str">
        <f t="shared" si="119"/>
        <v/>
      </c>
      <c r="AA772" t="str">
        <f t="shared" si="120"/>
        <v/>
      </c>
      <c r="AC772" t="str">
        <f t="shared" si="121"/>
        <v/>
      </c>
    </row>
    <row r="773" spans="16:29" x14ac:dyDescent="0.25">
      <c r="P773" s="1" t="str">
        <f>IF($C773&lt;&gt;"",IF(COUNTIF($C:C,$C773)&gt;1,"Plusieurs commentaires",""),"")</f>
        <v/>
      </c>
      <c r="Q773" s="1">
        <f t="shared" ref="Q773:Q836" si="122">IF(P773="Plusieurs commentaires",1,0)</f>
        <v>0</v>
      </c>
      <c r="R773" s="1">
        <f>SUMIFS($Q$5:$Q773,$P$5:$P773,"Plusieurs commentaires",$C$5:$C773,C773)</f>
        <v>0</v>
      </c>
      <c r="S773" t="str">
        <f t="shared" ref="S773:S836" si="123">IF(I773="Non",IF(F773&lt;=21,IF(M773="Critique",IF(J773&gt;2017,C773,""),""),""),"")</f>
        <v/>
      </c>
      <c r="T773" t="str">
        <f t="shared" ref="T773:T836" si="124">IF(I773="Non",IF(F773&lt;=21,IF(M773="Soutien",IF(J773&gt;2017,C773,""),""),""),"")</f>
        <v/>
      </c>
      <c r="U773" t="str">
        <f t="shared" ref="U773:U836" si="125">IF(I773="Non",IF(F773&lt;=21,IF(M773="Neutre",IF(J773&gt;2017,C773,""),""),""),"")</f>
        <v/>
      </c>
      <c r="V773" s="238" t="str">
        <f t="shared" ref="V773:V836" si="126">IF($H773&lt;&gt;"",IF(COUNTIF($H:$H,$H773)&gt;1,"Plusieurs occurences",""),"")</f>
        <v/>
      </c>
      <c r="W773" s="238">
        <f t="shared" ref="W773:W836" si="127">IF(V773="Plusieurs occurences",1,0)</f>
        <v>0</v>
      </c>
      <c r="X773" s="238">
        <f>SUMIFS($W$5:$W773,$V$5:$V773,"Plusieurs occurences",$H$5:$H773,H773)</f>
        <v>0</v>
      </c>
      <c r="Y773" t="str">
        <f t="shared" ref="Y773:Y836" si="128">IF(R773&lt;2,IF(M773="Critique",H773,""),"")</f>
        <v/>
      </c>
      <c r="Z773" t="str">
        <f t="shared" ref="Z773:Z836" si="129">IF(R773&lt;2,IF(M773="Soutien",H773,""),"")</f>
        <v/>
      </c>
      <c r="AA773" t="str">
        <f t="shared" ref="AA773:AA836" si="130">IF(R773&lt;2,IF(M773="Neutre",H773,""),"")</f>
        <v/>
      </c>
      <c r="AC773" t="str">
        <f t="shared" si="121"/>
        <v/>
      </c>
    </row>
    <row r="774" spans="16:29" x14ac:dyDescent="0.25">
      <c r="P774" s="1" t="str">
        <f>IF($C774&lt;&gt;"",IF(COUNTIF($C:C,$C774)&gt;1,"Plusieurs commentaires",""),"")</f>
        <v/>
      </c>
      <c r="Q774" s="1">
        <f t="shared" si="122"/>
        <v>0</v>
      </c>
      <c r="R774" s="1">
        <f>SUMIFS($Q$5:$Q774,$P$5:$P774,"Plusieurs commentaires",$C$5:$C774,C774)</f>
        <v>0</v>
      </c>
      <c r="S774" t="str">
        <f t="shared" si="123"/>
        <v/>
      </c>
      <c r="T774" t="str">
        <f t="shared" si="124"/>
        <v/>
      </c>
      <c r="U774" t="str">
        <f t="shared" si="125"/>
        <v/>
      </c>
      <c r="V774" s="238" t="str">
        <f t="shared" si="126"/>
        <v/>
      </c>
      <c r="W774" s="238">
        <f t="shared" si="127"/>
        <v>0</v>
      </c>
      <c r="X774" s="238">
        <f>SUMIFS($W$5:$W774,$V$5:$V774,"Plusieurs occurences",$H$5:$H774,H774)</f>
        <v>0</v>
      </c>
      <c r="Y774" t="str">
        <f t="shared" si="128"/>
        <v/>
      </c>
      <c r="Z774" t="str">
        <f t="shared" si="129"/>
        <v/>
      </c>
      <c r="AA774" t="str">
        <f t="shared" si="130"/>
        <v/>
      </c>
      <c r="AC774" t="str">
        <f t="shared" si="121"/>
        <v/>
      </c>
    </row>
    <row r="775" spans="16:29" x14ac:dyDescent="0.25">
      <c r="P775" s="1" t="str">
        <f>IF($C775&lt;&gt;"",IF(COUNTIF($C:C,$C775)&gt;1,"Plusieurs commentaires",""),"")</f>
        <v/>
      </c>
      <c r="Q775" s="1">
        <f t="shared" si="122"/>
        <v>0</v>
      </c>
      <c r="R775" s="1">
        <f>SUMIFS($Q$5:$Q775,$P$5:$P775,"Plusieurs commentaires",$C$5:$C775,C775)</f>
        <v>0</v>
      </c>
      <c r="S775" t="str">
        <f t="shared" si="123"/>
        <v/>
      </c>
      <c r="T775" t="str">
        <f t="shared" si="124"/>
        <v/>
      </c>
      <c r="U775" t="str">
        <f t="shared" si="125"/>
        <v/>
      </c>
      <c r="V775" s="238" t="str">
        <f t="shared" si="126"/>
        <v/>
      </c>
      <c r="W775" s="238">
        <f t="shared" si="127"/>
        <v>0</v>
      </c>
      <c r="X775" s="238">
        <f>SUMIFS($W$5:$W775,$V$5:$V775,"Plusieurs occurences",$H$5:$H775,H775)</f>
        <v>0</v>
      </c>
      <c r="Y775" t="str">
        <f t="shared" si="128"/>
        <v/>
      </c>
      <c r="Z775" t="str">
        <f t="shared" si="129"/>
        <v/>
      </c>
      <c r="AA775" t="str">
        <f t="shared" si="130"/>
        <v/>
      </c>
      <c r="AC775" t="str">
        <f t="shared" si="121"/>
        <v/>
      </c>
    </row>
    <row r="776" spans="16:29" x14ac:dyDescent="0.25">
      <c r="P776" s="1" t="str">
        <f>IF($C776&lt;&gt;"",IF(COUNTIF($C:C,$C776)&gt;1,"Plusieurs commentaires",""),"")</f>
        <v/>
      </c>
      <c r="Q776" s="1">
        <f t="shared" si="122"/>
        <v>0</v>
      </c>
      <c r="R776" s="1">
        <f>SUMIFS($Q$5:$Q776,$P$5:$P776,"Plusieurs commentaires",$C$5:$C776,C776)</f>
        <v>0</v>
      </c>
      <c r="S776" t="str">
        <f t="shared" si="123"/>
        <v/>
      </c>
      <c r="T776" t="str">
        <f t="shared" si="124"/>
        <v/>
      </c>
      <c r="U776" t="str">
        <f t="shared" si="125"/>
        <v/>
      </c>
      <c r="V776" s="238" t="str">
        <f t="shared" si="126"/>
        <v/>
      </c>
      <c r="W776" s="238">
        <f t="shared" si="127"/>
        <v>0</v>
      </c>
      <c r="X776" s="238">
        <f>SUMIFS($W$5:$W776,$V$5:$V776,"Plusieurs occurences",$H$5:$H776,H776)</f>
        <v>0</v>
      </c>
      <c r="Y776" t="str">
        <f t="shared" si="128"/>
        <v/>
      </c>
      <c r="Z776" t="str">
        <f t="shared" si="129"/>
        <v/>
      </c>
      <c r="AA776" t="str">
        <f t="shared" si="130"/>
        <v/>
      </c>
      <c r="AC776" t="str">
        <f t="shared" si="121"/>
        <v/>
      </c>
    </row>
    <row r="777" spans="16:29" x14ac:dyDescent="0.25">
      <c r="P777" s="1" t="str">
        <f>IF($C777&lt;&gt;"",IF(COUNTIF($C:C,$C777)&gt;1,"Plusieurs commentaires",""),"")</f>
        <v/>
      </c>
      <c r="Q777" s="1">
        <f t="shared" si="122"/>
        <v>0</v>
      </c>
      <c r="R777" s="1">
        <f>SUMIFS($Q$5:$Q777,$P$5:$P777,"Plusieurs commentaires",$C$5:$C777,C777)</f>
        <v>0</v>
      </c>
      <c r="S777" t="str">
        <f t="shared" si="123"/>
        <v/>
      </c>
      <c r="T777" t="str">
        <f t="shared" si="124"/>
        <v/>
      </c>
      <c r="U777" t="str">
        <f t="shared" si="125"/>
        <v/>
      </c>
      <c r="V777" s="238" t="str">
        <f t="shared" si="126"/>
        <v/>
      </c>
      <c r="W777" s="238">
        <f t="shared" si="127"/>
        <v>0</v>
      </c>
      <c r="X777" s="238">
        <f>SUMIFS($W$5:$W777,$V$5:$V777,"Plusieurs occurences",$H$5:$H777,H777)</f>
        <v>0</v>
      </c>
      <c r="Y777" t="str">
        <f t="shared" si="128"/>
        <v/>
      </c>
      <c r="Z777" t="str">
        <f t="shared" si="129"/>
        <v/>
      </c>
      <c r="AA777" t="str">
        <f t="shared" si="130"/>
        <v/>
      </c>
      <c r="AC777" t="str">
        <f t="shared" si="121"/>
        <v/>
      </c>
    </row>
    <row r="778" spans="16:29" x14ac:dyDescent="0.25">
      <c r="P778" s="1" t="str">
        <f>IF($C778&lt;&gt;"",IF(COUNTIF($C:C,$C778)&gt;1,"Plusieurs commentaires",""),"")</f>
        <v/>
      </c>
      <c r="Q778" s="1">
        <f t="shared" si="122"/>
        <v>0</v>
      </c>
      <c r="R778" s="1">
        <f>SUMIFS($Q$5:$Q778,$P$5:$P778,"Plusieurs commentaires",$C$5:$C778,C778)</f>
        <v>0</v>
      </c>
      <c r="S778" t="str">
        <f t="shared" si="123"/>
        <v/>
      </c>
      <c r="T778" t="str">
        <f t="shared" si="124"/>
        <v/>
      </c>
      <c r="U778" t="str">
        <f t="shared" si="125"/>
        <v/>
      </c>
      <c r="V778" s="238" t="str">
        <f t="shared" si="126"/>
        <v/>
      </c>
      <c r="W778" s="238">
        <f t="shared" si="127"/>
        <v>0</v>
      </c>
      <c r="X778" s="238">
        <f>SUMIFS($W$5:$W778,$V$5:$V778,"Plusieurs occurences",$H$5:$H778,H778)</f>
        <v>0</v>
      </c>
      <c r="Y778" t="str">
        <f t="shared" si="128"/>
        <v/>
      </c>
      <c r="Z778" t="str">
        <f t="shared" si="129"/>
        <v/>
      </c>
      <c r="AA778" t="str">
        <f t="shared" si="130"/>
        <v/>
      </c>
      <c r="AC778" t="str">
        <f t="shared" ref="AC778:AC841" si="131">IF(R778&lt;2,IF(M778="Critique",C778,""),"")</f>
        <v/>
      </c>
    </row>
    <row r="779" spans="16:29" x14ac:dyDescent="0.25">
      <c r="P779" s="1" t="str">
        <f>IF($C779&lt;&gt;"",IF(COUNTIF($C:C,$C779)&gt;1,"Plusieurs commentaires",""),"")</f>
        <v/>
      </c>
      <c r="Q779" s="1">
        <f t="shared" si="122"/>
        <v>0</v>
      </c>
      <c r="R779" s="1">
        <f>SUMIFS($Q$5:$Q779,$P$5:$P779,"Plusieurs commentaires",$C$5:$C779,C779)</f>
        <v>0</v>
      </c>
      <c r="S779" t="str">
        <f t="shared" si="123"/>
        <v/>
      </c>
      <c r="T779" t="str">
        <f t="shared" si="124"/>
        <v/>
      </c>
      <c r="U779" t="str">
        <f t="shared" si="125"/>
        <v/>
      </c>
      <c r="V779" s="238" t="str">
        <f t="shared" si="126"/>
        <v/>
      </c>
      <c r="W779" s="238">
        <f t="shared" si="127"/>
        <v>0</v>
      </c>
      <c r="X779" s="238">
        <f>SUMIFS($W$5:$W779,$V$5:$V779,"Plusieurs occurences",$H$5:$H779,H779)</f>
        <v>0</v>
      </c>
      <c r="Y779" t="str">
        <f t="shared" si="128"/>
        <v/>
      </c>
      <c r="Z779" t="str">
        <f t="shared" si="129"/>
        <v/>
      </c>
      <c r="AA779" t="str">
        <f t="shared" si="130"/>
        <v/>
      </c>
      <c r="AC779" t="str">
        <f t="shared" si="131"/>
        <v/>
      </c>
    </row>
    <row r="780" spans="16:29" x14ac:dyDescent="0.25">
      <c r="P780" s="1" t="str">
        <f>IF($C780&lt;&gt;"",IF(COUNTIF($C:C,$C780)&gt;1,"Plusieurs commentaires",""),"")</f>
        <v/>
      </c>
      <c r="Q780" s="1">
        <f t="shared" si="122"/>
        <v>0</v>
      </c>
      <c r="R780" s="1">
        <f>SUMIFS($Q$5:$Q780,$P$5:$P780,"Plusieurs commentaires",$C$5:$C780,C780)</f>
        <v>0</v>
      </c>
      <c r="S780" t="str">
        <f t="shared" si="123"/>
        <v/>
      </c>
      <c r="T780" t="str">
        <f t="shared" si="124"/>
        <v/>
      </c>
      <c r="U780" t="str">
        <f t="shared" si="125"/>
        <v/>
      </c>
      <c r="V780" s="238" t="str">
        <f t="shared" si="126"/>
        <v/>
      </c>
      <c r="W780" s="238">
        <f t="shared" si="127"/>
        <v>0</v>
      </c>
      <c r="X780" s="238">
        <f>SUMIFS($W$5:$W780,$V$5:$V780,"Plusieurs occurences",$H$5:$H780,H780)</f>
        <v>0</v>
      </c>
      <c r="Y780" t="str">
        <f t="shared" si="128"/>
        <v/>
      </c>
      <c r="Z780" t="str">
        <f t="shared" si="129"/>
        <v/>
      </c>
      <c r="AA780" t="str">
        <f t="shared" si="130"/>
        <v/>
      </c>
      <c r="AC780" t="str">
        <f t="shared" si="131"/>
        <v/>
      </c>
    </row>
    <row r="781" spans="16:29" x14ac:dyDescent="0.25">
      <c r="P781" s="1" t="str">
        <f>IF($C781&lt;&gt;"",IF(COUNTIF($C:C,$C781)&gt;1,"Plusieurs commentaires",""),"")</f>
        <v/>
      </c>
      <c r="Q781" s="1">
        <f t="shared" si="122"/>
        <v>0</v>
      </c>
      <c r="R781" s="1">
        <f>SUMIFS($Q$5:$Q781,$P$5:$P781,"Plusieurs commentaires",$C$5:$C781,C781)</f>
        <v>0</v>
      </c>
      <c r="S781" t="str">
        <f t="shared" si="123"/>
        <v/>
      </c>
      <c r="T781" t="str">
        <f t="shared" si="124"/>
        <v/>
      </c>
      <c r="U781" t="str">
        <f t="shared" si="125"/>
        <v/>
      </c>
      <c r="V781" s="238" t="str">
        <f t="shared" si="126"/>
        <v/>
      </c>
      <c r="W781" s="238">
        <f t="shared" si="127"/>
        <v>0</v>
      </c>
      <c r="X781" s="238">
        <f>SUMIFS($W$5:$W781,$V$5:$V781,"Plusieurs occurences",$H$5:$H781,H781)</f>
        <v>0</v>
      </c>
      <c r="Y781" t="str">
        <f t="shared" si="128"/>
        <v/>
      </c>
      <c r="Z781" t="str">
        <f t="shared" si="129"/>
        <v/>
      </c>
      <c r="AA781" t="str">
        <f t="shared" si="130"/>
        <v/>
      </c>
      <c r="AC781" t="str">
        <f t="shared" si="131"/>
        <v/>
      </c>
    </row>
    <row r="782" spans="16:29" x14ac:dyDescent="0.25">
      <c r="P782" s="1" t="str">
        <f>IF($C782&lt;&gt;"",IF(COUNTIF($C:C,$C782)&gt;1,"Plusieurs commentaires",""),"")</f>
        <v/>
      </c>
      <c r="Q782" s="1">
        <f t="shared" si="122"/>
        <v>0</v>
      </c>
      <c r="R782" s="1">
        <f>SUMIFS($Q$5:$Q782,$P$5:$P782,"Plusieurs commentaires",$C$5:$C782,C782)</f>
        <v>0</v>
      </c>
      <c r="S782" t="str">
        <f t="shared" si="123"/>
        <v/>
      </c>
      <c r="T782" t="str">
        <f t="shared" si="124"/>
        <v/>
      </c>
      <c r="U782" t="str">
        <f t="shared" si="125"/>
        <v/>
      </c>
      <c r="V782" s="238" t="str">
        <f t="shared" si="126"/>
        <v/>
      </c>
      <c r="W782" s="238">
        <f t="shared" si="127"/>
        <v>0</v>
      </c>
      <c r="X782" s="238">
        <f>SUMIFS($W$5:$W782,$V$5:$V782,"Plusieurs occurences",$H$5:$H782,H782)</f>
        <v>0</v>
      </c>
      <c r="Y782" t="str">
        <f t="shared" si="128"/>
        <v/>
      </c>
      <c r="Z782" t="str">
        <f t="shared" si="129"/>
        <v/>
      </c>
      <c r="AA782" t="str">
        <f t="shared" si="130"/>
        <v/>
      </c>
      <c r="AC782" t="str">
        <f t="shared" si="131"/>
        <v/>
      </c>
    </row>
    <row r="783" spans="16:29" x14ac:dyDescent="0.25">
      <c r="P783" s="1" t="str">
        <f>IF($C783&lt;&gt;"",IF(COUNTIF($C:C,$C783)&gt;1,"Plusieurs commentaires",""),"")</f>
        <v/>
      </c>
      <c r="Q783" s="1">
        <f t="shared" si="122"/>
        <v>0</v>
      </c>
      <c r="R783" s="1">
        <f>SUMIFS($Q$5:$Q783,$P$5:$P783,"Plusieurs commentaires",$C$5:$C783,C783)</f>
        <v>0</v>
      </c>
      <c r="S783" t="str">
        <f t="shared" si="123"/>
        <v/>
      </c>
      <c r="T783" t="str">
        <f t="shared" si="124"/>
        <v/>
      </c>
      <c r="U783" t="str">
        <f t="shared" si="125"/>
        <v/>
      </c>
      <c r="V783" s="238" t="str">
        <f t="shared" si="126"/>
        <v/>
      </c>
      <c r="W783" s="238">
        <f t="shared" si="127"/>
        <v>0</v>
      </c>
      <c r="X783" s="238">
        <f>SUMIFS($W$5:$W783,$V$5:$V783,"Plusieurs occurences",$H$5:$H783,H783)</f>
        <v>0</v>
      </c>
      <c r="Y783" t="str">
        <f t="shared" si="128"/>
        <v/>
      </c>
      <c r="Z783" t="str">
        <f t="shared" si="129"/>
        <v/>
      </c>
      <c r="AA783" t="str">
        <f t="shared" si="130"/>
        <v/>
      </c>
      <c r="AC783" t="str">
        <f t="shared" si="131"/>
        <v/>
      </c>
    </row>
    <row r="784" spans="16:29" x14ac:dyDescent="0.25">
      <c r="P784" s="1" t="str">
        <f>IF($C784&lt;&gt;"",IF(COUNTIF($C:C,$C784)&gt;1,"Plusieurs commentaires",""),"")</f>
        <v/>
      </c>
      <c r="Q784" s="1">
        <f t="shared" si="122"/>
        <v>0</v>
      </c>
      <c r="R784" s="1">
        <f>SUMIFS($Q$5:$Q784,$P$5:$P784,"Plusieurs commentaires",$C$5:$C784,C784)</f>
        <v>0</v>
      </c>
      <c r="S784" t="str">
        <f t="shared" si="123"/>
        <v/>
      </c>
      <c r="T784" t="str">
        <f t="shared" si="124"/>
        <v/>
      </c>
      <c r="U784" t="str">
        <f t="shared" si="125"/>
        <v/>
      </c>
      <c r="V784" s="238" t="str">
        <f t="shared" si="126"/>
        <v/>
      </c>
      <c r="W784" s="238">
        <f t="shared" si="127"/>
        <v>0</v>
      </c>
      <c r="X784" s="238">
        <f>SUMIFS($W$5:$W784,$V$5:$V784,"Plusieurs occurences",$H$5:$H784,H784)</f>
        <v>0</v>
      </c>
      <c r="Y784" t="str">
        <f t="shared" si="128"/>
        <v/>
      </c>
      <c r="Z784" t="str">
        <f t="shared" si="129"/>
        <v/>
      </c>
      <c r="AA784" t="str">
        <f t="shared" si="130"/>
        <v/>
      </c>
      <c r="AC784" t="str">
        <f t="shared" si="131"/>
        <v/>
      </c>
    </row>
    <row r="785" spans="16:29" x14ac:dyDescent="0.25">
      <c r="P785" s="1" t="str">
        <f>IF($C785&lt;&gt;"",IF(COUNTIF($C:C,$C785)&gt;1,"Plusieurs commentaires",""),"")</f>
        <v/>
      </c>
      <c r="Q785" s="1">
        <f t="shared" si="122"/>
        <v>0</v>
      </c>
      <c r="R785" s="1">
        <f>SUMIFS($Q$5:$Q785,$P$5:$P785,"Plusieurs commentaires",$C$5:$C785,C785)</f>
        <v>0</v>
      </c>
      <c r="S785" t="str">
        <f t="shared" si="123"/>
        <v/>
      </c>
      <c r="T785" t="str">
        <f t="shared" si="124"/>
        <v/>
      </c>
      <c r="U785" t="str">
        <f t="shared" si="125"/>
        <v/>
      </c>
      <c r="V785" s="238" t="str">
        <f t="shared" si="126"/>
        <v/>
      </c>
      <c r="W785" s="238">
        <f t="shared" si="127"/>
        <v>0</v>
      </c>
      <c r="X785" s="238">
        <f>SUMIFS($W$5:$W785,$V$5:$V785,"Plusieurs occurences",$H$5:$H785,H785)</f>
        <v>0</v>
      </c>
      <c r="Y785" t="str">
        <f t="shared" si="128"/>
        <v/>
      </c>
      <c r="Z785" t="str">
        <f t="shared" si="129"/>
        <v/>
      </c>
      <c r="AA785" t="str">
        <f t="shared" si="130"/>
        <v/>
      </c>
      <c r="AC785" t="str">
        <f t="shared" si="131"/>
        <v/>
      </c>
    </row>
    <row r="786" spans="16:29" x14ac:dyDescent="0.25">
      <c r="P786" s="1" t="str">
        <f>IF($C786&lt;&gt;"",IF(COUNTIF($C:C,$C786)&gt;1,"Plusieurs commentaires",""),"")</f>
        <v/>
      </c>
      <c r="Q786" s="1">
        <f t="shared" si="122"/>
        <v>0</v>
      </c>
      <c r="R786" s="1">
        <f>SUMIFS($Q$5:$Q786,$P$5:$P786,"Plusieurs commentaires",$C$5:$C786,C786)</f>
        <v>0</v>
      </c>
      <c r="S786" t="str">
        <f t="shared" si="123"/>
        <v/>
      </c>
      <c r="T786" t="str">
        <f t="shared" si="124"/>
        <v/>
      </c>
      <c r="U786" t="str">
        <f t="shared" si="125"/>
        <v/>
      </c>
      <c r="V786" s="238" t="str">
        <f t="shared" si="126"/>
        <v/>
      </c>
      <c r="W786" s="238">
        <f t="shared" si="127"/>
        <v>0</v>
      </c>
      <c r="X786" s="238">
        <f>SUMIFS($W$5:$W786,$V$5:$V786,"Plusieurs occurences",$H$5:$H786,H786)</f>
        <v>0</v>
      </c>
      <c r="Y786" t="str">
        <f t="shared" si="128"/>
        <v/>
      </c>
      <c r="Z786" t="str">
        <f t="shared" si="129"/>
        <v/>
      </c>
      <c r="AA786" t="str">
        <f t="shared" si="130"/>
        <v/>
      </c>
      <c r="AC786" t="str">
        <f t="shared" si="131"/>
        <v/>
      </c>
    </row>
    <row r="787" spans="16:29" x14ac:dyDescent="0.25">
      <c r="P787" s="1" t="str">
        <f>IF($C787&lt;&gt;"",IF(COUNTIF($C:C,$C787)&gt;1,"Plusieurs commentaires",""),"")</f>
        <v/>
      </c>
      <c r="Q787" s="1">
        <f t="shared" si="122"/>
        <v>0</v>
      </c>
      <c r="R787" s="1">
        <f>SUMIFS($Q$5:$Q787,$P$5:$P787,"Plusieurs commentaires",$C$5:$C787,C787)</f>
        <v>0</v>
      </c>
      <c r="S787" t="str">
        <f t="shared" si="123"/>
        <v/>
      </c>
      <c r="T787" t="str">
        <f t="shared" si="124"/>
        <v/>
      </c>
      <c r="U787" t="str">
        <f t="shared" si="125"/>
        <v/>
      </c>
      <c r="V787" s="238" t="str">
        <f t="shared" si="126"/>
        <v/>
      </c>
      <c r="W787" s="238">
        <f t="shared" si="127"/>
        <v>0</v>
      </c>
      <c r="X787" s="238">
        <f>SUMIFS($W$5:$W787,$V$5:$V787,"Plusieurs occurences",$H$5:$H787,H787)</f>
        <v>0</v>
      </c>
      <c r="Y787" t="str">
        <f t="shared" si="128"/>
        <v/>
      </c>
      <c r="Z787" t="str">
        <f t="shared" si="129"/>
        <v/>
      </c>
      <c r="AA787" t="str">
        <f t="shared" si="130"/>
        <v/>
      </c>
      <c r="AC787" t="str">
        <f t="shared" si="131"/>
        <v/>
      </c>
    </row>
    <row r="788" spans="16:29" x14ac:dyDescent="0.25">
      <c r="P788" s="1" t="str">
        <f>IF($C788&lt;&gt;"",IF(COUNTIF($C:C,$C788)&gt;1,"Plusieurs commentaires",""),"")</f>
        <v/>
      </c>
      <c r="Q788" s="1">
        <f t="shared" si="122"/>
        <v>0</v>
      </c>
      <c r="R788" s="1">
        <f>SUMIFS($Q$5:$Q788,$P$5:$P788,"Plusieurs commentaires",$C$5:$C788,C788)</f>
        <v>0</v>
      </c>
      <c r="S788" t="str">
        <f t="shared" si="123"/>
        <v/>
      </c>
      <c r="T788" t="str">
        <f t="shared" si="124"/>
        <v/>
      </c>
      <c r="U788" t="str">
        <f t="shared" si="125"/>
        <v/>
      </c>
      <c r="V788" s="238" t="str">
        <f t="shared" si="126"/>
        <v/>
      </c>
      <c r="W788" s="238">
        <f t="shared" si="127"/>
        <v>0</v>
      </c>
      <c r="X788" s="238">
        <f>SUMIFS($W$5:$W788,$V$5:$V788,"Plusieurs occurences",$H$5:$H788,H788)</f>
        <v>0</v>
      </c>
      <c r="Y788" t="str">
        <f t="shared" si="128"/>
        <v/>
      </c>
      <c r="Z788" t="str">
        <f t="shared" si="129"/>
        <v/>
      </c>
      <c r="AA788" t="str">
        <f t="shared" si="130"/>
        <v/>
      </c>
      <c r="AC788" t="str">
        <f t="shared" si="131"/>
        <v/>
      </c>
    </row>
    <row r="789" spans="16:29" x14ac:dyDescent="0.25">
      <c r="P789" s="1" t="str">
        <f>IF($C789&lt;&gt;"",IF(COUNTIF($C:C,$C789)&gt;1,"Plusieurs commentaires",""),"")</f>
        <v/>
      </c>
      <c r="Q789" s="1">
        <f t="shared" si="122"/>
        <v>0</v>
      </c>
      <c r="R789" s="1">
        <f>SUMIFS($Q$5:$Q789,$P$5:$P789,"Plusieurs commentaires",$C$5:$C789,C789)</f>
        <v>0</v>
      </c>
      <c r="S789" t="str">
        <f t="shared" si="123"/>
        <v/>
      </c>
      <c r="T789" t="str">
        <f t="shared" si="124"/>
        <v/>
      </c>
      <c r="U789" t="str">
        <f t="shared" si="125"/>
        <v/>
      </c>
      <c r="V789" s="238" t="str">
        <f t="shared" si="126"/>
        <v/>
      </c>
      <c r="W789" s="238">
        <f t="shared" si="127"/>
        <v>0</v>
      </c>
      <c r="X789" s="238">
        <f>SUMIFS($W$5:$W789,$V$5:$V789,"Plusieurs occurences",$H$5:$H789,H789)</f>
        <v>0</v>
      </c>
      <c r="Y789" t="str">
        <f t="shared" si="128"/>
        <v/>
      </c>
      <c r="Z789" t="str">
        <f t="shared" si="129"/>
        <v/>
      </c>
      <c r="AA789" t="str">
        <f t="shared" si="130"/>
        <v/>
      </c>
      <c r="AC789" t="str">
        <f t="shared" si="131"/>
        <v/>
      </c>
    </row>
    <row r="790" spans="16:29" x14ac:dyDescent="0.25">
      <c r="P790" s="1" t="str">
        <f>IF($C790&lt;&gt;"",IF(COUNTIF($C:C,$C790)&gt;1,"Plusieurs commentaires",""),"")</f>
        <v/>
      </c>
      <c r="Q790" s="1">
        <f t="shared" si="122"/>
        <v>0</v>
      </c>
      <c r="R790" s="1">
        <f>SUMIFS($Q$5:$Q790,$P$5:$P790,"Plusieurs commentaires",$C$5:$C790,C790)</f>
        <v>0</v>
      </c>
      <c r="S790" t="str">
        <f t="shared" si="123"/>
        <v/>
      </c>
      <c r="T790" t="str">
        <f t="shared" si="124"/>
        <v/>
      </c>
      <c r="U790" t="str">
        <f t="shared" si="125"/>
        <v/>
      </c>
      <c r="V790" s="238" t="str">
        <f t="shared" si="126"/>
        <v/>
      </c>
      <c r="W790" s="238">
        <f t="shared" si="127"/>
        <v>0</v>
      </c>
      <c r="X790" s="238">
        <f>SUMIFS($W$5:$W790,$V$5:$V790,"Plusieurs occurences",$H$5:$H790,H790)</f>
        <v>0</v>
      </c>
      <c r="Y790" t="str">
        <f t="shared" si="128"/>
        <v/>
      </c>
      <c r="Z790" t="str">
        <f t="shared" si="129"/>
        <v/>
      </c>
      <c r="AA790" t="str">
        <f t="shared" si="130"/>
        <v/>
      </c>
      <c r="AC790" t="str">
        <f t="shared" si="131"/>
        <v/>
      </c>
    </row>
    <row r="791" spans="16:29" x14ac:dyDescent="0.25">
      <c r="P791" s="1" t="str">
        <f>IF($C791&lt;&gt;"",IF(COUNTIF($C:C,$C791)&gt;1,"Plusieurs commentaires",""),"")</f>
        <v/>
      </c>
      <c r="Q791" s="1">
        <f t="shared" si="122"/>
        <v>0</v>
      </c>
      <c r="R791" s="1">
        <f>SUMIFS($Q$5:$Q791,$P$5:$P791,"Plusieurs commentaires",$C$5:$C791,C791)</f>
        <v>0</v>
      </c>
      <c r="S791" t="str">
        <f t="shared" si="123"/>
        <v/>
      </c>
      <c r="T791" t="str">
        <f t="shared" si="124"/>
        <v/>
      </c>
      <c r="U791" t="str">
        <f t="shared" si="125"/>
        <v/>
      </c>
      <c r="V791" s="238" t="str">
        <f t="shared" si="126"/>
        <v/>
      </c>
      <c r="W791" s="238">
        <f t="shared" si="127"/>
        <v>0</v>
      </c>
      <c r="X791" s="238">
        <f>SUMIFS($W$5:$W791,$V$5:$V791,"Plusieurs occurences",$H$5:$H791,H791)</f>
        <v>0</v>
      </c>
      <c r="Y791" t="str">
        <f t="shared" si="128"/>
        <v/>
      </c>
      <c r="Z791" t="str">
        <f t="shared" si="129"/>
        <v/>
      </c>
      <c r="AA791" t="str">
        <f t="shared" si="130"/>
        <v/>
      </c>
      <c r="AC791" t="str">
        <f t="shared" si="131"/>
        <v/>
      </c>
    </row>
    <row r="792" spans="16:29" x14ac:dyDescent="0.25">
      <c r="P792" s="1" t="str">
        <f>IF($C792&lt;&gt;"",IF(COUNTIF($C:C,$C792)&gt;1,"Plusieurs commentaires",""),"")</f>
        <v/>
      </c>
      <c r="Q792" s="1">
        <f t="shared" si="122"/>
        <v>0</v>
      </c>
      <c r="R792" s="1">
        <f>SUMIFS($Q$5:$Q792,$P$5:$P792,"Plusieurs commentaires",$C$5:$C792,C792)</f>
        <v>0</v>
      </c>
      <c r="S792" t="str">
        <f t="shared" si="123"/>
        <v/>
      </c>
      <c r="T792" t="str">
        <f t="shared" si="124"/>
        <v/>
      </c>
      <c r="U792" t="str">
        <f t="shared" si="125"/>
        <v/>
      </c>
      <c r="V792" s="238" t="str">
        <f t="shared" si="126"/>
        <v/>
      </c>
      <c r="W792" s="238">
        <f t="shared" si="127"/>
        <v>0</v>
      </c>
      <c r="X792" s="238">
        <f>SUMIFS($W$5:$W792,$V$5:$V792,"Plusieurs occurences",$H$5:$H792,H792)</f>
        <v>0</v>
      </c>
      <c r="Y792" t="str">
        <f t="shared" si="128"/>
        <v/>
      </c>
      <c r="Z792" t="str">
        <f t="shared" si="129"/>
        <v/>
      </c>
      <c r="AA792" t="str">
        <f t="shared" si="130"/>
        <v/>
      </c>
      <c r="AC792" t="str">
        <f t="shared" si="131"/>
        <v/>
      </c>
    </row>
    <row r="793" spans="16:29" x14ac:dyDescent="0.25">
      <c r="P793" s="1" t="str">
        <f>IF($C793&lt;&gt;"",IF(COUNTIF($C:C,$C793)&gt;1,"Plusieurs commentaires",""),"")</f>
        <v/>
      </c>
      <c r="Q793" s="1">
        <f t="shared" si="122"/>
        <v>0</v>
      </c>
      <c r="R793" s="1">
        <f>SUMIFS($Q$5:$Q793,$P$5:$P793,"Plusieurs commentaires",$C$5:$C793,C793)</f>
        <v>0</v>
      </c>
      <c r="S793" t="str">
        <f t="shared" si="123"/>
        <v/>
      </c>
      <c r="T793" t="str">
        <f t="shared" si="124"/>
        <v/>
      </c>
      <c r="U793" t="str">
        <f t="shared" si="125"/>
        <v/>
      </c>
      <c r="V793" s="238" t="str">
        <f t="shared" si="126"/>
        <v/>
      </c>
      <c r="W793" s="238">
        <f t="shared" si="127"/>
        <v>0</v>
      </c>
      <c r="X793" s="238">
        <f>SUMIFS($W$5:$W793,$V$5:$V793,"Plusieurs occurences",$H$5:$H793,H793)</f>
        <v>0</v>
      </c>
      <c r="Y793" t="str">
        <f t="shared" si="128"/>
        <v/>
      </c>
      <c r="Z793" t="str">
        <f t="shared" si="129"/>
        <v/>
      </c>
      <c r="AA793" t="str">
        <f t="shared" si="130"/>
        <v/>
      </c>
      <c r="AC793" t="str">
        <f t="shared" si="131"/>
        <v/>
      </c>
    </row>
    <row r="794" spans="16:29" x14ac:dyDescent="0.25">
      <c r="P794" s="1" t="str">
        <f>IF($C794&lt;&gt;"",IF(COUNTIF($C:C,$C794)&gt;1,"Plusieurs commentaires",""),"")</f>
        <v/>
      </c>
      <c r="Q794" s="1">
        <f t="shared" si="122"/>
        <v>0</v>
      </c>
      <c r="R794" s="1">
        <f>SUMIFS($Q$5:$Q794,$P$5:$P794,"Plusieurs commentaires",$C$5:$C794,C794)</f>
        <v>0</v>
      </c>
      <c r="S794" t="str">
        <f t="shared" si="123"/>
        <v/>
      </c>
      <c r="T794" t="str">
        <f t="shared" si="124"/>
        <v/>
      </c>
      <c r="U794" t="str">
        <f t="shared" si="125"/>
        <v/>
      </c>
      <c r="V794" s="238" t="str">
        <f t="shared" si="126"/>
        <v/>
      </c>
      <c r="W794" s="238">
        <f t="shared" si="127"/>
        <v>0</v>
      </c>
      <c r="X794" s="238">
        <f>SUMIFS($W$5:$W794,$V$5:$V794,"Plusieurs occurences",$H$5:$H794,H794)</f>
        <v>0</v>
      </c>
      <c r="Y794" t="str">
        <f t="shared" si="128"/>
        <v/>
      </c>
      <c r="Z794" t="str">
        <f t="shared" si="129"/>
        <v/>
      </c>
      <c r="AA794" t="str">
        <f t="shared" si="130"/>
        <v/>
      </c>
      <c r="AC794" t="str">
        <f t="shared" si="131"/>
        <v/>
      </c>
    </row>
    <row r="795" spans="16:29" x14ac:dyDescent="0.25">
      <c r="P795" s="1" t="str">
        <f>IF($C795&lt;&gt;"",IF(COUNTIF($C:C,$C795)&gt;1,"Plusieurs commentaires",""),"")</f>
        <v/>
      </c>
      <c r="Q795" s="1">
        <f t="shared" si="122"/>
        <v>0</v>
      </c>
      <c r="R795" s="1">
        <f>SUMIFS($Q$5:$Q795,$P$5:$P795,"Plusieurs commentaires",$C$5:$C795,C795)</f>
        <v>0</v>
      </c>
      <c r="S795" t="str">
        <f t="shared" si="123"/>
        <v/>
      </c>
      <c r="T795" t="str">
        <f t="shared" si="124"/>
        <v/>
      </c>
      <c r="U795" t="str">
        <f t="shared" si="125"/>
        <v/>
      </c>
      <c r="V795" s="238" t="str">
        <f t="shared" si="126"/>
        <v/>
      </c>
      <c r="W795" s="238">
        <f t="shared" si="127"/>
        <v>0</v>
      </c>
      <c r="X795" s="238">
        <f>SUMIFS($W$5:$W795,$V$5:$V795,"Plusieurs occurences",$H$5:$H795,H795)</f>
        <v>0</v>
      </c>
      <c r="Y795" t="str">
        <f t="shared" si="128"/>
        <v/>
      </c>
      <c r="Z795" t="str">
        <f t="shared" si="129"/>
        <v/>
      </c>
      <c r="AA795" t="str">
        <f t="shared" si="130"/>
        <v/>
      </c>
      <c r="AC795" t="str">
        <f t="shared" si="131"/>
        <v/>
      </c>
    </row>
    <row r="796" spans="16:29" x14ac:dyDescent="0.25">
      <c r="P796" s="1" t="str">
        <f>IF($C796&lt;&gt;"",IF(COUNTIF($C:C,$C796)&gt;1,"Plusieurs commentaires",""),"")</f>
        <v/>
      </c>
      <c r="Q796" s="1">
        <f t="shared" si="122"/>
        <v>0</v>
      </c>
      <c r="R796" s="1">
        <f>SUMIFS($Q$5:$Q796,$P$5:$P796,"Plusieurs commentaires",$C$5:$C796,C796)</f>
        <v>0</v>
      </c>
      <c r="S796" t="str">
        <f t="shared" si="123"/>
        <v/>
      </c>
      <c r="T796" t="str">
        <f t="shared" si="124"/>
        <v/>
      </c>
      <c r="U796" t="str">
        <f t="shared" si="125"/>
        <v/>
      </c>
      <c r="V796" s="238" t="str">
        <f t="shared" si="126"/>
        <v/>
      </c>
      <c r="W796" s="238">
        <f t="shared" si="127"/>
        <v>0</v>
      </c>
      <c r="X796" s="238">
        <f>SUMIFS($W$5:$W796,$V$5:$V796,"Plusieurs occurences",$H$5:$H796,H796)</f>
        <v>0</v>
      </c>
      <c r="Y796" t="str">
        <f t="shared" si="128"/>
        <v/>
      </c>
      <c r="Z796" t="str">
        <f t="shared" si="129"/>
        <v/>
      </c>
      <c r="AA796" t="str">
        <f t="shared" si="130"/>
        <v/>
      </c>
      <c r="AC796" t="str">
        <f t="shared" si="131"/>
        <v/>
      </c>
    </row>
    <row r="797" spans="16:29" x14ac:dyDescent="0.25">
      <c r="P797" s="1" t="str">
        <f>IF($C797&lt;&gt;"",IF(COUNTIF($C:C,$C797)&gt;1,"Plusieurs commentaires",""),"")</f>
        <v/>
      </c>
      <c r="Q797" s="1">
        <f t="shared" si="122"/>
        <v>0</v>
      </c>
      <c r="R797" s="1">
        <f>SUMIFS($Q$5:$Q797,$P$5:$P797,"Plusieurs commentaires",$C$5:$C797,C797)</f>
        <v>0</v>
      </c>
      <c r="S797" t="str">
        <f t="shared" si="123"/>
        <v/>
      </c>
      <c r="T797" t="str">
        <f t="shared" si="124"/>
        <v/>
      </c>
      <c r="U797" t="str">
        <f t="shared" si="125"/>
        <v/>
      </c>
      <c r="V797" s="238" t="str">
        <f t="shared" si="126"/>
        <v/>
      </c>
      <c r="W797" s="238">
        <f t="shared" si="127"/>
        <v>0</v>
      </c>
      <c r="X797" s="238">
        <f>SUMIFS($W$5:$W797,$V$5:$V797,"Plusieurs occurences",$H$5:$H797,H797)</f>
        <v>0</v>
      </c>
      <c r="Y797" t="str">
        <f t="shared" si="128"/>
        <v/>
      </c>
      <c r="Z797" t="str">
        <f t="shared" si="129"/>
        <v/>
      </c>
      <c r="AA797" t="str">
        <f t="shared" si="130"/>
        <v/>
      </c>
      <c r="AC797" t="str">
        <f t="shared" si="131"/>
        <v/>
      </c>
    </row>
    <row r="798" spans="16:29" x14ac:dyDescent="0.25">
      <c r="P798" s="1" t="str">
        <f>IF($C798&lt;&gt;"",IF(COUNTIF($C:C,$C798)&gt;1,"Plusieurs commentaires",""),"")</f>
        <v/>
      </c>
      <c r="Q798" s="1">
        <f t="shared" si="122"/>
        <v>0</v>
      </c>
      <c r="R798" s="1">
        <f>SUMIFS($Q$5:$Q798,$P$5:$P798,"Plusieurs commentaires",$C$5:$C798,C798)</f>
        <v>0</v>
      </c>
      <c r="S798" t="str">
        <f t="shared" si="123"/>
        <v/>
      </c>
      <c r="T798" t="str">
        <f t="shared" si="124"/>
        <v/>
      </c>
      <c r="U798" t="str">
        <f t="shared" si="125"/>
        <v/>
      </c>
      <c r="V798" s="238" t="str">
        <f t="shared" si="126"/>
        <v/>
      </c>
      <c r="W798" s="238">
        <f t="shared" si="127"/>
        <v>0</v>
      </c>
      <c r="X798" s="238">
        <f>SUMIFS($W$5:$W798,$V$5:$V798,"Plusieurs occurences",$H$5:$H798,H798)</f>
        <v>0</v>
      </c>
      <c r="Y798" t="str">
        <f t="shared" si="128"/>
        <v/>
      </c>
      <c r="Z798" t="str">
        <f t="shared" si="129"/>
        <v/>
      </c>
      <c r="AA798" t="str">
        <f t="shared" si="130"/>
        <v/>
      </c>
      <c r="AC798" t="str">
        <f t="shared" si="131"/>
        <v/>
      </c>
    </row>
    <row r="799" spans="16:29" x14ac:dyDescent="0.25">
      <c r="P799" s="1" t="str">
        <f>IF($C799&lt;&gt;"",IF(COUNTIF($C:C,$C799)&gt;1,"Plusieurs commentaires",""),"")</f>
        <v/>
      </c>
      <c r="Q799" s="1">
        <f t="shared" si="122"/>
        <v>0</v>
      </c>
      <c r="R799" s="1">
        <f>SUMIFS($Q$5:$Q799,$P$5:$P799,"Plusieurs commentaires",$C$5:$C799,C799)</f>
        <v>0</v>
      </c>
      <c r="S799" t="str">
        <f t="shared" si="123"/>
        <v/>
      </c>
      <c r="T799" t="str">
        <f t="shared" si="124"/>
        <v/>
      </c>
      <c r="U799" t="str">
        <f t="shared" si="125"/>
        <v/>
      </c>
      <c r="V799" s="238" t="str">
        <f t="shared" si="126"/>
        <v/>
      </c>
      <c r="W799" s="238">
        <f t="shared" si="127"/>
        <v>0</v>
      </c>
      <c r="X799" s="238">
        <f>SUMIFS($W$5:$W799,$V$5:$V799,"Plusieurs occurences",$H$5:$H799,H799)</f>
        <v>0</v>
      </c>
      <c r="Y799" t="str">
        <f t="shared" si="128"/>
        <v/>
      </c>
      <c r="Z799" t="str">
        <f t="shared" si="129"/>
        <v/>
      </c>
      <c r="AA799" t="str">
        <f t="shared" si="130"/>
        <v/>
      </c>
      <c r="AC799" t="str">
        <f t="shared" si="131"/>
        <v/>
      </c>
    </row>
    <row r="800" spans="16:29" x14ac:dyDescent="0.25">
      <c r="P800" s="1" t="str">
        <f>IF($C800&lt;&gt;"",IF(COUNTIF($C:C,$C800)&gt;1,"Plusieurs commentaires",""),"")</f>
        <v/>
      </c>
      <c r="Q800" s="1">
        <f t="shared" si="122"/>
        <v>0</v>
      </c>
      <c r="R800" s="1">
        <f>SUMIFS($Q$5:$Q800,$P$5:$P800,"Plusieurs commentaires",$C$5:$C800,C800)</f>
        <v>0</v>
      </c>
      <c r="S800" t="str">
        <f t="shared" si="123"/>
        <v/>
      </c>
      <c r="T800" t="str">
        <f t="shared" si="124"/>
        <v/>
      </c>
      <c r="U800" t="str">
        <f t="shared" si="125"/>
        <v/>
      </c>
      <c r="V800" s="238" t="str">
        <f t="shared" si="126"/>
        <v/>
      </c>
      <c r="W800" s="238">
        <f t="shared" si="127"/>
        <v>0</v>
      </c>
      <c r="X800" s="238">
        <f>SUMIFS($W$5:$W800,$V$5:$V800,"Plusieurs occurences",$H$5:$H800,H800)</f>
        <v>0</v>
      </c>
      <c r="Y800" t="str">
        <f t="shared" si="128"/>
        <v/>
      </c>
      <c r="Z800" t="str">
        <f t="shared" si="129"/>
        <v/>
      </c>
      <c r="AA800" t="str">
        <f t="shared" si="130"/>
        <v/>
      </c>
      <c r="AC800" t="str">
        <f t="shared" si="131"/>
        <v/>
      </c>
    </row>
    <row r="801" spans="16:29" x14ac:dyDescent="0.25">
      <c r="P801" s="1" t="str">
        <f>IF($C801&lt;&gt;"",IF(COUNTIF($C:C,$C801)&gt;1,"Plusieurs commentaires",""),"")</f>
        <v/>
      </c>
      <c r="Q801" s="1">
        <f t="shared" si="122"/>
        <v>0</v>
      </c>
      <c r="R801" s="1">
        <f>SUMIFS($Q$5:$Q801,$P$5:$P801,"Plusieurs commentaires",$C$5:$C801,C801)</f>
        <v>0</v>
      </c>
      <c r="S801" t="str">
        <f t="shared" si="123"/>
        <v/>
      </c>
      <c r="T801" t="str">
        <f t="shared" si="124"/>
        <v/>
      </c>
      <c r="U801" t="str">
        <f t="shared" si="125"/>
        <v/>
      </c>
      <c r="V801" s="238" t="str">
        <f t="shared" si="126"/>
        <v/>
      </c>
      <c r="W801" s="238">
        <f t="shared" si="127"/>
        <v>0</v>
      </c>
      <c r="X801" s="238">
        <f>SUMIFS($W$5:$W801,$V$5:$V801,"Plusieurs occurences",$H$5:$H801,H801)</f>
        <v>0</v>
      </c>
      <c r="Y801" t="str">
        <f t="shared" si="128"/>
        <v/>
      </c>
      <c r="Z801" t="str">
        <f t="shared" si="129"/>
        <v/>
      </c>
      <c r="AA801" t="str">
        <f t="shared" si="130"/>
        <v/>
      </c>
      <c r="AC801" t="str">
        <f t="shared" si="131"/>
        <v/>
      </c>
    </row>
    <row r="802" spans="16:29" x14ac:dyDescent="0.25">
      <c r="P802" s="1" t="str">
        <f>IF($C802&lt;&gt;"",IF(COUNTIF($C:C,$C802)&gt;1,"Plusieurs commentaires",""),"")</f>
        <v/>
      </c>
      <c r="Q802" s="1">
        <f t="shared" si="122"/>
        <v>0</v>
      </c>
      <c r="R802" s="1">
        <f>SUMIFS($Q$5:$Q802,$P$5:$P802,"Plusieurs commentaires",$C$5:$C802,C802)</f>
        <v>0</v>
      </c>
      <c r="S802" t="str">
        <f t="shared" si="123"/>
        <v/>
      </c>
      <c r="T802" t="str">
        <f t="shared" si="124"/>
        <v/>
      </c>
      <c r="U802" t="str">
        <f t="shared" si="125"/>
        <v/>
      </c>
      <c r="V802" s="238" t="str">
        <f t="shared" si="126"/>
        <v/>
      </c>
      <c r="W802" s="238">
        <f t="shared" si="127"/>
        <v>0</v>
      </c>
      <c r="X802" s="238">
        <f>SUMIFS($W$5:$W802,$V$5:$V802,"Plusieurs occurences",$H$5:$H802,H802)</f>
        <v>0</v>
      </c>
      <c r="Y802" t="str">
        <f t="shared" si="128"/>
        <v/>
      </c>
      <c r="Z802" t="str">
        <f t="shared" si="129"/>
        <v/>
      </c>
      <c r="AA802" t="str">
        <f t="shared" si="130"/>
        <v/>
      </c>
      <c r="AC802" t="str">
        <f t="shared" si="131"/>
        <v/>
      </c>
    </row>
    <row r="803" spans="16:29" x14ac:dyDescent="0.25">
      <c r="P803" s="1" t="str">
        <f>IF($C803&lt;&gt;"",IF(COUNTIF($C:C,$C803)&gt;1,"Plusieurs commentaires",""),"")</f>
        <v/>
      </c>
      <c r="Q803" s="1">
        <f t="shared" si="122"/>
        <v>0</v>
      </c>
      <c r="R803" s="1">
        <f>SUMIFS($Q$5:$Q803,$P$5:$P803,"Plusieurs commentaires",$C$5:$C803,C803)</f>
        <v>0</v>
      </c>
      <c r="S803" t="str">
        <f t="shared" si="123"/>
        <v/>
      </c>
      <c r="T803" t="str">
        <f t="shared" si="124"/>
        <v/>
      </c>
      <c r="U803" t="str">
        <f t="shared" si="125"/>
        <v/>
      </c>
      <c r="V803" s="238" t="str">
        <f t="shared" si="126"/>
        <v/>
      </c>
      <c r="W803" s="238">
        <f t="shared" si="127"/>
        <v>0</v>
      </c>
      <c r="X803" s="238">
        <f>SUMIFS($W$5:$W803,$V$5:$V803,"Plusieurs occurences",$H$5:$H803,H803)</f>
        <v>0</v>
      </c>
      <c r="Y803" t="str">
        <f t="shared" si="128"/>
        <v/>
      </c>
      <c r="Z803" t="str">
        <f t="shared" si="129"/>
        <v/>
      </c>
      <c r="AA803" t="str">
        <f t="shared" si="130"/>
        <v/>
      </c>
      <c r="AC803" t="str">
        <f t="shared" si="131"/>
        <v/>
      </c>
    </row>
    <row r="804" spans="16:29" x14ac:dyDescent="0.25">
      <c r="P804" s="1" t="str">
        <f>IF($C804&lt;&gt;"",IF(COUNTIF($C:C,$C804)&gt;1,"Plusieurs commentaires",""),"")</f>
        <v/>
      </c>
      <c r="Q804" s="1">
        <f t="shared" si="122"/>
        <v>0</v>
      </c>
      <c r="R804" s="1">
        <f>SUMIFS($Q$5:$Q804,$P$5:$P804,"Plusieurs commentaires",$C$5:$C804,C804)</f>
        <v>0</v>
      </c>
      <c r="S804" t="str">
        <f t="shared" si="123"/>
        <v/>
      </c>
      <c r="T804" t="str">
        <f t="shared" si="124"/>
        <v/>
      </c>
      <c r="U804" t="str">
        <f t="shared" si="125"/>
        <v/>
      </c>
      <c r="V804" s="238" t="str">
        <f t="shared" si="126"/>
        <v/>
      </c>
      <c r="W804" s="238">
        <f t="shared" si="127"/>
        <v>0</v>
      </c>
      <c r="X804" s="238">
        <f>SUMIFS($W$5:$W804,$V$5:$V804,"Plusieurs occurences",$H$5:$H804,H804)</f>
        <v>0</v>
      </c>
      <c r="Y804" t="str">
        <f t="shared" si="128"/>
        <v/>
      </c>
      <c r="Z804" t="str">
        <f t="shared" si="129"/>
        <v/>
      </c>
      <c r="AA804" t="str">
        <f t="shared" si="130"/>
        <v/>
      </c>
      <c r="AC804" t="str">
        <f t="shared" si="131"/>
        <v/>
      </c>
    </row>
    <row r="805" spans="16:29" x14ac:dyDescent="0.25">
      <c r="P805" s="1" t="str">
        <f>IF($C805&lt;&gt;"",IF(COUNTIF($C:C,$C805)&gt;1,"Plusieurs commentaires",""),"")</f>
        <v/>
      </c>
      <c r="Q805" s="1">
        <f t="shared" si="122"/>
        <v>0</v>
      </c>
      <c r="R805" s="1">
        <f>SUMIFS($Q$5:$Q805,$P$5:$P805,"Plusieurs commentaires",$C$5:$C805,C805)</f>
        <v>0</v>
      </c>
      <c r="S805" t="str">
        <f t="shared" si="123"/>
        <v/>
      </c>
      <c r="T805" t="str">
        <f t="shared" si="124"/>
        <v/>
      </c>
      <c r="U805" t="str">
        <f t="shared" si="125"/>
        <v/>
      </c>
      <c r="V805" s="238" t="str">
        <f t="shared" si="126"/>
        <v/>
      </c>
      <c r="W805" s="238">
        <f t="shared" si="127"/>
        <v>0</v>
      </c>
      <c r="X805" s="238">
        <f>SUMIFS($W$5:$W805,$V$5:$V805,"Plusieurs occurences",$H$5:$H805,H805)</f>
        <v>0</v>
      </c>
      <c r="Y805" t="str">
        <f t="shared" si="128"/>
        <v/>
      </c>
      <c r="Z805" t="str">
        <f t="shared" si="129"/>
        <v/>
      </c>
      <c r="AA805" t="str">
        <f t="shared" si="130"/>
        <v/>
      </c>
      <c r="AC805" t="str">
        <f t="shared" si="131"/>
        <v/>
      </c>
    </row>
    <row r="806" spans="16:29" x14ac:dyDescent="0.25">
      <c r="P806" s="1" t="str">
        <f>IF($C806&lt;&gt;"",IF(COUNTIF($C:C,$C806)&gt;1,"Plusieurs commentaires",""),"")</f>
        <v/>
      </c>
      <c r="Q806" s="1">
        <f t="shared" si="122"/>
        <v>0</v>
      </c>
      <c r="R806" s="1">
        <f>SUMIFS($Q$5:$Q806,$P$5:$P806,"Plusieurs commentaires",$C$5:$C806,C806)</f>
        <v>0</v>
      </c>
      <c r="S806" t="str">
        <f t="shared" si="123"/>
        <v/>
      </c>
      <c r="T806" t="str">
        <f t="shared" si="124"/>
        <v/>
      </c>
      <c r="U806" t="str">
        <f t="shared" si="125"/>
        <v/>
      </c>
      <c r="V806" s="238" t="str">
        <f t="shared" si="126"/>
        <v/>
      </c>
      <c r="W806" s="238">
        <f t="shared" si="127"/>
        <v>0</v>
      </c>
      <c r="X806" s="238">
        <f>SUMIFS($W$5:$W806,$V$5:$V806,"Plusieurs occurences",$H$5:$H806,H806)</f>
        <v>0</v>
      </c>
      <c r="Y806" t="str">
        <f t="shared" si="128"/>
        <v/>
      </c>
      <c r="Z806" t="str">
        <f t="shared" si="129"/>
        <v/>
      </c>
      <c r="AA806" t="str">
        <f t="shared" si="130"/>
        <v/>
      </c>
      <c r="AC806" t="str">
        <f t="shared" si="131"/>
        <v/>
      </c>
    </row>
    <row r="807" spans="16:29" x14ac:dyDescent="0.25">
      <c r="P807" s="1" t="str">
        <f>IF($C807&lt;&gt;"",IF(COUNTIF($C:C,$C807)&gt;1,"Plusieurs commentaires",""),"")</f>
        <v/>
      </c>
      <c r="Q807" s="1">
        <f t="shared" si="122"/>
        <v>0</v>
      </c>
      <c r="R807" s="1">
        <f>SUMIFS($Q$5:$Q807,$P$5:$P807,"Plusieurs commentaires",$C$5:$C807,C807)</f>
        <v>0</v>
      </c>
      <c r="S807" t="str">
        <f t="shared" si="123"/>
        <v/>
      </c>
      <c r="T807" t="str">
        <f t="shared" si="124"/>
        <v/>
      </c>
      <c r="U807" t="str">
        <f t="shared" si="125"/>
        <v/>
      </c>
      <c r="V807" s="238" t="str">
        <f t="shared" si="126"/>
        <v/>
      </c>
      <c r="W807" s="238">
        <f t="shared" si="127"/>
        <v>0</v>
      </c>
      <c r="X807" s="238">
        <f>SUMIFS($W$5:$W807,$V$5:$V807,"Plusieurs occurences",$H$5:$H807,H807)</f>
        <v>0</v>
      </c>
      <c r="Y807" t="str">
        <f t="shared" si="128"/>
        <v/>
      </c>
      <c r="Z807" t="str">
        <f t="shared" si="129"/>
        <v/>
      </c>
      <c r="AA807" t="str">
        <f t="shared" si="130"/>
        <v/>
      </c>
      <c r="AC807" t="str">
        <f t="shared" si="131"/>
        <v/>
      </c>
    </row>
    <row r="808" spans="16:29" x14ac:dyDescent="0.25">
      <c r="P808" s="1" t="str">
        <f>IF($C808&lt;&gt;"",IF(COUNTIF($C:C,$C808)&gt;1,"Plusieurs commentaires",""),"")</f>
        <v/>
      </c>
      <c r="Q808" s="1">
        <f t="shared" si="122"/>
        <v>0</v>
      </c>
      <c r="R808" s="1">
        <f>SUMIFS($Q$5:$Q808,$P$5:$P808,"Plusieurs commentaires",$C$5:$C808,C808)</f>
        <v>0</v>
      </c>
      <c r="S808" t="str">
        <f t="shared" si="123"/>
        <v/>
      </c>
      <c r="T808" t="str">
        <f t="shared" si="124"/>
        <v/>
      </c>
      <c r="U808" t="str">
        <f t="shared" si="125"/>
        <v/>
      </c>
      <c r="V808" s="238" t="str">
        <f t="shared" si="126"/>
        <v/>
      </c>
      <c r="W808" s="238">
        <f t="shared" si="127"/>
        <v>0</v>
      </c>
      <c r="X808" s="238">
        <f>SUMIFS($W$5:$W808,$V$5:$V808,"Plusieurs occurences",$H$5:$H808,H808)</f>
        <v>0</v>
      </c>
      <c r="Y808" t="str">
        <f t="shared" si="128"/>
        <v/>
      </c>
      <c r="Z808" t="str">
        <f t="shared" si="129"/>
        <v/>
      </c>
      <c r="AA808" t="str">
        <f t="shared" si="130"/>
        <v/>
      </c>
      <c r="AC808" t="str">
        <f t="shared" si="131"/>
        <v/>
      </c>
    </row>
    <row r="809" spans="16:29" x14ac:dyDescent="0.25">
      <c r="P809" s="1" t="str">
        <f>IF($C809&lt;&gt;"",IF(COUNTIF($C:C,$C809)&gt;1,"Plusieurs commentaires",""),"")</f>
        <v/>
      </c>
      <c r="Q809" s="1">
        <f t="shared" si="122"/>
        <v>0</v>
      </c>
      <c r="R809" s="1">
        <f>SUMIFS($Q$5:$Q809,$P$5:$P809,"Plusieurs commentaires",$C$5:$C809,C809)</f>
        <v>0</v>
      </c>
      <c r="S809" t="str">
        <f t="shared" si="123"/>
        <v/>
      </c>
      <c r="T809" t="str">
        <f t="shared" si="124"/>
        <v/>
      </c>
      <c r="U809" t="str">
        <f t="shared" si="125"/>
        <v/>
      </c>
      <c r="V809" s="238" t="str">
        <f t="shared" si="126"/>
        <v/>
      </c>
      <c r="W809" s="238">
        <f t="shared" si="127"/>
        <v>0</v>
      </c>
      <c r="X809" s="238">
        <f>SUMIFS($W$5:$W809,$V$5:$V809,"Plusieurs occurences",$H$5:$H809,H809)</f>
        <v>0</v>
      </c>
      <c r="Y809" t="str">
        <f t="shared" si="128"/>
        <v/>
      </c>
      <c r="Z809" t="str">
        <f t="shared" si="129"/>
        <v/>
      </c>
      <c r="AA809" t="str">
        <f t="shared" si="130"/>
        <v/>
      </c>
      <c r="AC809" t="str">
        <f t="shared" si="131"/>
        <v/>
      </c>
    </row>
    <row r="810" spans="16:29" x14ac:dyDescent="0.25">
      <c r="P810" s="1" t="str">
        <f>IF($C810&lt;&gt;"",IF(COUNTIF($C:C,$C810)&gt;1,"Plusieurs commentaires",""),"")</f>
        <v/>
      </c>
      <c r="Q810" s="1">
        <f t="shared" si="122"/>
        <v>0</v>
      </c>
      <c r="R810" s="1">
        <f>SUMIFS($Q$5:$Q810,$P$5:$P810,"Plusieurs commentaires",$C$5:$C810,C810)</f>
        <v>0</v>
      </c>
      <c r="S810" t="str">
        <f t="shared" si="123"/>
        <v/>
      </c>
      <c r="T810" t="str">
        <f t="shared" si="124"/>
        <v/>
      </c>
      <c r="U810" t="str">
        <f t="shared" si="125"/>
        <v/>
      </c>
      <c r="V810" s="238" t="str">
        <f t="shared" si="126"/>
        <v/>
      </c>
      <c r="W810" s="238">
        <f t="shared" si="127"/>
        <v>0</v>
      </c>
      <c r="X810" s="238">
        <f>SUMIFS($W$5:$W810,$V$5:$V810,"Plusieurs occurences",$H$5:$H810,H810)</f>
        <v>0</v>
      </c>
      <c r="Y810" t="str">
        <f t="shared" si="128"/>
        <v/>
      </c>
      <c r="Z810" t="str">
        <f t="shared" si="129"/>
        <v/>
      </c>
      <c r="AA810" t="str">
        <f t="shared" si="130"/>
        <v/>
      </c>
      <c r="AC810" t="str">
        <f t="shared" si="131"/>
        <v/>
      </c>
    </row>
    <row r="811" spans="16:29" x14ac:dyDescent="0.25">
      <c r="P811" s="1" t="str">
        <f>IF($C811&lt;&gt;"",IF(COUNTIF($C:C,$C811)&gt;1,"Plusieurs commentaires",""),"")</f>
        <v/>
      </c>
      <c r="Q811" s="1">
        <f t="shared" si="122"/>
        <v>0</v>
      </c>
      <c r="R811" s="1">
        <f>SUMIFS($Q$5:$Q811,$P$5:$P811,"Plusieurs commentaires",$C$5:$C811,C811)</f>
        <v>0</v>
      </c>
      <c r="S811" t="str">
        <f t="shared" si="123"/>
        <v/>
      </c>
      <c r="T811" t="str">
        <f t="shared" si="124"/>
        <v/>
      </c>
      <c r="U811" t="str">
        <f t="shared" si="125"/>
        <v/>
      </c>
      <c r="V811" s="238" t="str">
        <f t="shared" si="126"/>
        <v/>
      </c>
      <c r="W811" s="238">
        <f t="shared" si="127"/>
        <v>0</v>
      </c>
      <c r="X811" s="238">
        <f>SUMIFS($W$5:$W811,$V$5:$V811,"Plusieurs occurences",$H$5:$H811,H811)</f>
        <v>0</v>
      </c>
      <c r="Y811" t="str">
        <f t="shared" si="128"/>
        <v/>
      </c>
      <c r="Z811" t="str">
        <f t="shared" si="129"/>
        <v/>
      </c>
      <c r="AA811" t="str">
        <f t="shared" si="130"/>
        <v/>
      </c>
      <c r="AC811" t="str">
        <f t="shared" si="131"/>
        <v/>
      </c>
    </row>
    <row r="812" spans="16:29" x14ac:dyDescent="0.25">
      <c r="P812" s="1" t="str">
        <f>IF($C812&lt;&gt;"",IF(COUNTIF($C:C,$C812)&gt;1,"Plusieurs commentaires",""),"")</f>
        <v/>
      </c>
      <c r="Q812" s="1">
        <f t="shared" si="122"/>
        <v>0</v>
      </c>
      <c r="R812" s="1">
        <f>SUMIFS($Q$5:$Q812,$P$5:$P812,"Plusieurs commentaires",$C$5:$C812,C812)</f>
        <v>0</v>
      </c>
      <c r="S812" t="str">
        <f t="shared" si="123"/>
        <v/>
      </c>
      <c r="T812" t="str">
        <f t="shared" si="124"/>
        <v/>
      </c>
      <c r="U812" t="str">
        <f t="shared" si="125"/>
        <v/>
      </c>
      <c r="V812" s="238" t="str">
        <f t="shared" si="126"/>
        <v/>
      </c>
      <c r="W812" s="238">
        <f t="shared" si="127"/>
        <v>0</v>
      </c>
      <c r="X812" s="238">
        <f>SUMIFS($W$5:$W812,$V$5:$V812,"Plusieurs occurences",$H$5:$H812,H812)</f>
        <v>0</v>
      </c>
      <c r="Y812" t="str">
        <f t="shared" si="128"/>
        <v/>
      </c>
      <c r="Z812" t="str">
        <f t="shared" si="129"/>
        <v/>
      </c>
      <c r="AA812" t="str">
        <f t="shared" si="130"/>
        <v/>
      </c>
      <c r="AC812" t="str">
        <f t="shared" si="131"/>
        <v/>
      </c>
    </row>
    <row r="813" spans="16:29" x14ac:dyDescent="0.25">
      <c r="P813" s="1" t="str">
        <f>IF($C813&lt;&gt;"",IF(COUNTIF($C:C,$C813)&gt;1,"Plusieurs commentaires",""),"")</f>
        <v/>
      </c>
      <c r="Q813" s="1">
        <f t="shared" si="122"/>
        <v>0</v>
      </c>
      <c r="R813" s="1">
        <f>SUMIFS($Q$5:$Q813,$P$5:$P813,"Plusieurs commentaires",$C$5:$C813,C813)</f>
        <v>0</v>
      </c>
      <c r="S813" t="str">
        <f t="shared" si="123"/>
        <v/>
      </c>
      <c r="T813" t="str">
        <f t="shared" si="124"/>
        <v/>
      </c>
      <c r="U813" t="str">
        <f t="shared" si="125"/>
        <v/>
      </c>
      <c r="V813" s="238" t="str">
        <f t="shared" si="126"/>
        <v/>
      </c>
      <c r="W813" s="238">
        <f t="shared" si="127"/>
        <v>0</v>
      </c>
      <c r="X813" s="238">
        <f>SUMIFS($W$5:$W813,$V$5:$V813,"Plusieurs occurences",$H$5:$H813,H813)</f>
        <v>0</v>
      </c>
      <c r="Y813" t="str">
        <f t="shared" si="128"/>
        <v/>
      </c>
      <c r="Z813" t="str">
        <f t="shared" si="129"/>
        <v/>
      </c>
      <c r="AA813" t="str">
        <f t="shared" si="130"/>
        <v/>
      </c>
      <c r="AC813" t="str">
        <f t="shared" si="131"/>
        <v/>
      </c>
    </row>
    <row r="814" spans="16:29" x14ac:dyDescent="0.25">
      <c r="P814" s="1" t="str">
        <f>IF($C814&lt;&gt;"",IF(COUNTIF($C:C,$C814)&gt;1,"Plusieurs commentaires",""),"")</f>
        <v/>
      </c>
      <c r="Q814" s="1">
        <f t="shared" si="122"/>
        <v>0</v>
      </c>
      <c r="R814" s="1">
        <f>SUMIFS($Q$5:$Q814,$P$5:$P814,"Plusieurs commentaires",$C$5:$C814,C814)</f>
        <v>0</v>
      </c>
      <c r="S814" t="str">
        <f t="shared" si="123"/>
        <v/>
      </c>
      <c r="T814" t="str">
        <f t="shared" si="124"/>
        <v/>
      </c>
      <c r="U814" t="str">
        <f t="shared" si="125"/>
        <v/>
      </c>
      <c r="V814" s="238" t="str">
        <f t="shared" si="126"/>
        <v/>
      </c>
      <c r="W814" s="238">
        <f t="shared" si="127"/>
        <v>0</v>
      </c>
      <c r="X814" s="238">
        <f>SUMIFS($W$5:$W814,$V$5:$V814,"Plusieurs occurences",$H$5:$H814,H814)</f>
        <v>0</v>
      </c>
      <c r="Y814" t="str">
        <f t="shared" si="128"/>
        <v/>
      </c>
      <c r="Z814" t="str">
        <f t="shared" si="129"/>
        <v/>
      </c>
      <c r="AA814" t="str">
        <f t="shared" si="130"/>
        <v/>
      </c>
      <c r="AC814" t="str">
        <f t="shared" si="131"/>
        <v/>
      </c>
    </row>
    <row r="815" spans="16:29" x14ac:dyDescent="0.25">
      <c r="P815" s="1" t="str">
        <f>IF($C815&lt;&gt;"",IF(COUNTIF($C:C,$C815)&gt;1,"Plusieurs commentaires",""),"")</f>
        <v/>
      </c>
      <c r="Q815" s="1">
        <f t="shared" si="122"/>
        <v>0</v>
      </c>
      <c r="R815" s="1">
        <f>SUMIFS($Q$5:$Q815,$P$5:$P815,"Plusieurs commentaires",$C$5:$C815,C815)</f>
        <v>0</v>
      </c>
      <c r="S815" t="str">
        <f t="shared" si="123"/>
        <v/>
      </c>
      <c r="T815" t="str">
        <f t="shared" si="124"/>
        <v/>
      </c>
      <c r="U815" t="str">
        <f t="shared" si="125"/>
        <v/>
      </c>
      <c r="V815" s="238" t="str">
        <f t="shared" si="126"/>
        <v/>
      </c>
      <c r="W815" s="238">
        <f t="shared" si="127"/>
        <v>0</v>
      </c>
      <c r="X815" s="238">
        <f>SUMIFS($W$5:$W815,$V$5:$V815,"Plusieurs occurences",$H$5:$H815,H815)</f>
        <v>0</v>
      </c>
      <c r="Y815" t="str">
        <f t="shared" si="128"/>
        <v/>
      </c>
      <c r="Z815" t="str">
        <f t="shared" si="129"/>
        <v/>
      </c>
      <c r="AA815" t="str">
        <f t="shared" si="130"/>
        <v/>
      </c>
      <c r="AC815" t="str">
        <f t="shared" si="131"/>
        <v/>
      </c>
    </row>
    <row r="816" spans="16:29" x14ac:dyDescent="0.25">
      <c r="P816" s="1" t="str">
        <f>IF($C816&lt;&gt;"",IF(COUNTIF($C:C,$C816)&gt;1,"Plusieurs commentaires",""),"")</f>
        <v/>
      </c>
      <c r="Q816" s="1">
        <f t="shared" si="122"/>
        <v>0</v>
      </c>
      <c r="R816" s="1">
        <f>SUMIFS($Q$5:$Q816,$P$5:$P816,"Plusieurs commentaires",$C$5:$C816,C816)</f>
        <v>0</v>
      </c>
      <c r="S816" t="str">
        <f t="shared" si="123"/>
        <v/>
      </c>
      <c r="T816" t="str">
        <f t="shared" si="124"/>
        <v/>
      </c>
      <c r="U816" t="str">
        <f t="shared" si="125"/>
        <v/>
      </c>
      <c r="V816" s="238" t="str">
        <f t="shared" si="126"/>
        <v/>
      </c>
      <c r="W816" s="238">
        <f t="shared" si="127"/>
        <v>0</v>
      </c>
      <c r="X816" s="238">
        <f>SUMIFS($W$5:$W816,$V$5:$V816,"Plusieurs occurences",$H$5:$H816,H816)</f>
        <v>0</v>
      </c>
      <c r="Y816" t="str">
        <f t="shared" si="128"/>
        <v/>
      </c>
      <c r="Z816" t="str">
        <f t="shared" si="129"/>
        <v/>
      </c>
      <c r="AA816" t="str">
        <f t="shared" si="130"/>
        <v/>
      </c>
      <c r="AC816" t="str">
        <f t="shared" si="131"/>
        <v/>
      </c>
    </row>
    <row r="817" spans="16:29" x14ac:dyDescent="0.25">
      <c r="P817" s="1" t="str">
        <f>IF($C817&lt;&gt;"",IF(COUNTIF($C:C,$C817)&gt;1,"Plusieurs commentaires",""),"")</f>
        <v/>
      </c>
      <c r="Q817" s="1">
        <f t="shared" si="122"/>
        <v>0</v>
      </c>
      <c r="R817" s="1">
        <f>SUMIFS($Q$5:$Q817,$P$5:$P817,"Plusieurs commentaires",$C$5:$C817,C817)</f>
        <v>0</v>
      </c>
      <c r="S817" t="str">
        <f t="shared" si="123"/>
        <v/>
      </c>
      <c r="T817" t="str">
        <f t="shared" si="124"/>
        <v/>
      </c>
      <c r="U817" t="str">
        <f t="shared" si="125"/>
        <v/>
      </c>
      <c r="V817" s="238" t="str">
        <f t="shared" si="126"/>
        <v/>
      </c>
      <c r="W817" s="238">
        <f t="shared" si="127"/>
        <v>0</v>
      </c>
      <c r="X817" s="238">
        <f>SUMIFS($W$5:$W817,$V$5:$V817,"Plusieurs occurences",$H$5:$H817,H817)</f>
        <v>0</v>
      </c>
      <c r="Y817" t="str">
        <f t="shared" si="128"/>
        <v/>
      </c>
      <c r="Z817" t="str">
        <f t="shared" si="129"/>
        <v/>
      </c>
      <c r="AA817" t="str">
        <f t="shared" si="130"/>
        <v/>
      </c>
      <c r="AC817" t="str">
        <f t="shared" si="131"/>
        <v/>
      </c>
    </row>
    <row r="818" spans="16:29" x14ac:dyDescent="0.25">
      <c r="P818" s="1" t="str">
        <f>IF($C818&lt;&gt;"",IF(COUNTIF($C:C,$C818)&gt;1,"Plusieurs commentaires",""),"")</f>
        <v/>
      </c>
      <c r="Q818" s="1">
        <f t="shared" si="122"/>
        <v>0</v>
      </c>
      <c r="R818" s="1">
        <f>SUMIFS($Q$5:$Q818,$P$5:$P818,"Plusieurs commentaires",$C$5:$C818,C818)</f>
        <v>0</v>
      </c>
      <c r="S818" t="str">
        <f t="shared" si="123"/>
        <v/>
      </c>
      <c r="T818" t="str">
        <f t="shared" si="124"/>
        <v/>
      </c>
      <c r="U818" t="str">
        <f t="shared" si="125"/>
        <v/>
      </c>
      <c r="V818" s="238" t="str">
        <f t="shared" si="126"/>
        <v/>
      </c>
      <c r="W818" s="238">
        <f t="shared" si="127"/>
        <v>0</v>
      </c>
      <c r="X818" s="238">
        <f>SUMIFS($W$5:$W818,$V$5:$V818,"Plusieurs occurences",$H$5:$H818,H818)</f>
        <v>0</v>
      </c>
      <c r="Y818" t="str">
        <f t="shared" si="128"/>
        <v/>
      </c>
      <c r="Z818" t="str">
        <f t="shared" si="129"/>
        <v/>
      </c>
      <c r="AA818" t="str">
        <f t="shared" si="130"/>
        <v/>
      </c>
      <c r="AC818" t="str">
        <f t="shared" si="131"/>
        <v/>
      </c>
    </row>
    <row r="819" spans="16:29" x14ac:dyDescent="0.25">
      <c r="P819" s="1" t="str">
        <f>IF($C819&lt;&gt;"",IF(COUNTIF($C:C,$C819)&gt;1,"Plusieurs commentaires",""),"")</f>
        <v/>
      </c>
      <c r="Q819" s="1">
        <f t="shared" si="122"/>
        <v>0</v>
      </c>
      <c r="R819" s="1">
        <f>SUMIFS($Q$5:$Q819,$P$5:$P819,"Plusieurs commentaires",$C$5:$C819,C819)</f>
        <v>0</v>
      </c>
      <c r="S819" t="str">
        <f t="shared" si="123"/>
        <v/>
      </c>
      <c r="T819" t="str">
        <f t="shared" si="124"/>
        <v/>
      </c>
      <c r="U819" t="str">
        <f t="shared" si="125"/>
        <v/>
      </c>
      <c r="V819" s="238" t="str">
        <f t="shared" si="126"/>
        <v/>
      </c>
      <c r="W819" s="238">
        <f t="shared" si="127"/>
        <v>0</v>
      </c>
      <c r="X819" s="238">
        <f>SUMIFS($W$5:$W819,$V$5:$V819,"Plusieurs occurences",$H$5:$H819,H819)</f>
        <v>0</v>
      </c>
      <c r="Y819" t="str">
        <f t="shared" si="128"/>
        <v/>
      </c>
      <c r="Z819" t="str">
        <f t="shared" si="129"/>
        <v/>
      </c>
      <c r="AA819" t="str">
        <f t="shared" si="130"/>
        <v/>
      </c>
      <c r="AC819" t="str">
        <f t="shared" si="131"/>
        <v/>
      </c>
    </row>
    <row r="820" spans="16:29" x14ac:dyDescent="0.25">
      <c r="P820" s="1" t="str">
        <f>IF($C820&lt;&gt;"",IF(COUNTIF($C:C,$C820)&gt;1,"Plusieurs commentaires",""),"")</f>
        <v/>
      </c>
      <c r="Q820" s="1">
        <f t="shared" si="122"/>
        <v>0</v>
      </c>
      <c r="R820" s="1">
        <f>SUMIFS($Q$5:$Q820,$P$5:$P820,"Plusieurs commentaires",$C$5:$C820,C820)</f>
        <v>0</v>
      </c>
      <c r="S820" t="str">
        <f t="shared" si="123"/>
        <v/>
      </c>
      <c r="T820" t="str">
        <f t="shared" si="124"/>
        <v/>
      </c>
      <c r="U820" t="str">
        <f t="shared" si="125"/>
        <v/>
      </c>
      <c r="V820" s="238" t="str">
        <f t="shared" si="126"/>
        <v/>
      </c>
      <c r="W820" s="238">
        <f t="shared" si="127"/>
        <v>0</v>
      </c>
      <c r="X820" s="238">
        <f>SUMIFS($W$5:$W820,$V$5:$V820,"Plusieurs occurences",$H$5:$H820,H820)</f>
        <v>0</v>
      </c>
      <c r="Y820" t="str">
        <f t="shared" si="128"/>
        <v/>
      </c>
      <c r="Z820" t="str">
        <f t="shared" si="129"/>
        <v/>
      </c>
      <c r="AA820" t="str">
        <f t="shared" si="130"/>
        <v/>
      </c>
      <c r="AC820" t="str">
        <f t="shared" si="131"/>
        <v/>
      </c>
    </row>
    <row r="821" spans="16:29" x14ac:dyDescent="0.25">
      <c r="P821" s="1" t="str">
        <f>IF($C821&lt;&gt;"",IF(COUNTIF($C:C,$C821)&gt;1,"Plusieurs commentaires",""),"")</f>
        <v/>
      </c>
      <c r="Q821" s="1">
        <f t="shared" si="122"/>
        <v>0</v>
      </c>
      <c r="R821" s="1">
        <f>SUMIFS($Q$5:$Q821,$P$5:$P821,"Plusieurs commentaires",$C$5:$C821,C821)</f>
        <v>0</v>
      </c>
      <c r="S821" t="str">
        <f t="shared" si="123"/>
        <v/>
      </c>
      <c r="T821" t="str">
        <f t="shared" si="124"/>
        <v/>
      </c>
      <c r="U821" t="str">
        <f t="shared" si="125"/>
        <v/>
      </c>
      <c r="V821" s="238" t="str">
        <f t="shared" si="126"/>
        <v/>
      </c>
      <c r="W821" s="238">
        <f t="shared" si="127"/>
        <v>0</v>
      </c>
      <c r="X821" s="238">
        <f>SUMIFS($W$5:$W821,$V$5:$V821,"Plusieurs occurences",$H$5:$H821,H821)</f>
        <v>0</v>
      </c>
      <c r="Y821" t="str">
        <f t="shared" si="128"/>
        <v/>
      </c>
      <c r="Z821" t="str">
        <f t="shared" si="129"/>
        <v/>
      </c>
      <c r="AA821" t="str">
        <f t="shared" si="130"/>
        <v/>
      </c>
      <c r="AC821" t="str">
        <f t="shared" si="131"/>
        <v/>
      </c>
    </row>
    <row r="822" spans="16:29" x14ac:dyDescent="0.25">
      <c r="P822" s="1" t="str">
        <f>IF($C822&lt;&gt;"",IF(COUNTIF($C:C,$C822)&gt;1,"Plusieurs commentaires",""),"")</f>
        <v/>
      </c>
      <c r="Q822" s="1">
        <f t="shared" si="122"/>
        <v>0</v>
      </c>
      <c r="R822" s="1">
        <f>SUMIFS($Q$5:$Q822,$P$5:$P822,"Plusieurs commentaires",$C$5:$C822,C822)</f>
        <v>0</v>
      </c>
      <c r="S822" t="str">
        <f t="shared" si="123"/>
        <v/>
      </c>
      <c r="T822" t="str">
        <f t="shared" si="124"/>
        <v/>
      </c>
      <c r="U822" t="str">
        <f t="shared" si="125"/>
        <v/>
      </c>
      <c r="V822" s="238" t="str">
        <f t="shared" si="126"/>
        <v/>
      </c>
      <c r="W822" s="238">
        <f t="shared" si="127"/>
        <v>0</v>
      </c>
      <c r="X822" s="238">
        <f>SUMIFS($W$5:$W822,$V$5:$V822,"Plusieurs occurences",$H$5:$H822,H822)</f>
        <v>0</v>
      </c>
      <c r="Y822" t="str">
        <f t="shared" si="128"/>
        <v/>
      </c>
      <c r="Z822" t="str">
        <f t="shared" si="129"/>
        <v/>
      </c>
      <c r="AA822" t="str">
        <f t="shared" si="130"/>
        <v/>
      </c>
      <c r="AC822" t="str">
        <f t="shared" si="131"/>
        <v/>
      </c>
    </row>
    <row r="823" spans="16:29" x14ac:dyDescent="0.25">
      <c r="P823" s="1" t="str">
        <f>IF($C823&lt;&gt;"",IF(COUNTIF($C:C,$C823)&gt;1,"Plusieurs commentaires",""),"")</f>
        <v/>
      </c>
      <c r="Q823" s="1">
        <f t="shared" si="122"/>
        <v>0</v>
      </c>
      <c r="R823" s="1">
        <f>SUMIFS($Q$5:$Q823,$P$5:$P823,"Plusieurs commentaires",$C$5:$C823,C823)</f>
        <v>0</v>
      </c>
      <c r="S823" t="str">
        <f t="shared" si="123"/>
        <v/>
      </c>
      <c r="T823" t="str">
        <f t="shared" si="124"/>
        <v/>
      </c>
      <c r="U823" t="str">
        <f t="shared" si="125"/>
        <v/>
      </c>
      <c r="V823" s="238" t="str">
        <f t="shared" si="126"/>
        <v/>
      </c>
      <c r="W823" s="238">
        <f t="shared" si="127"/>
        <v>0</v>
      </c>
      <c r="X823" s="238">
        <f>SUMIFS($W$5:$W823,$V$5:$V823,"Plusieurs occurences",$H$5:$H823,H823)</f>
        <v>0</v>
      </c>
      <c r="Y823" t="str">
        <f t="shared" si="128"/>
        <v/>
      </c>
      <c r="Z823" t="str">
        <f t="shared" si="129"/>
        <v/>
      </c>
      <c r="AA823" t="str">
        <f t="shared" si="130"/>
        <v/>
      </c>
      <c r="AC823" t="str">
        <f t="shared" si="131"/>
        <v/>
      </c>
    </row>
    <row r="824" spans="16:29" x14ac:dyDescent="0.25">
      <c r="P824" s="1" t="str">
        <f>IF($C824&lt;&gt;"",IF(COUNTIF($C:C,$C824)&gt;1,"Plusieurs commentaires",""),"")</f>
        <v/>
      </c>
      <c r="Q824" s="1">
        <f t="shared" si="122"/>
        <v>0</v>
      </c>
      <c r="R824" s="1">
        <f>SUMIFS($Q$5:$Q824,$P$5:$P824,"Plusieurs commentaires",$C$5:$C824,C824)</f>
        <v>0</v>
      </c>
      <c r="S824" t="str">
        <f t="shared" si="123"/>
        <v/>
      </c>
      <c r="T824" t="str">
        <f t="shared" si="124"/>
        <v/>
      </c>
      <c r="U824" t="str">
        <f t="shared" si="125"/>
        <v/>
      </c>
      <c r="V824" s="238" t="str">
        <f t="shared" si="126"/>
        <v/>
      </c>
      <c r="W824" s="238">
        <f t="shared" si="127"/>
        <v>0</v>
      </c>
      <c r="X824" s="238">
        <f>SUMIFS($W$5:$W824,$V$5:$V824,"Plusieurs occurences",$H$5:$H824,H824)</f>
        <v>0</v>
      </c>
      <c r="Y824" t="str">
        <f t="shared" si="128"/>
        <v/>
      </c>
      <c r="Z824" t="str">
        <f t="shared" si="129"/>
        <v/>
      </c>
      <c r="AA824" t="str">
        <f t="shared" si="130"/>
        <v/>
      </c>
      <c r="AC824" t="str">
        <f t="shared" si="131"/>
        <v/>
      </c>
    </row>
    <row r="825" spans="16:29" x14ac:dyDescent="0.25">
      <c r="P825" s="1" t="str">
        <f>IF($C825&lt;&gt;"",IF(COUNTIF($C:C,$C825)&gt;1,"Plusieurs commentaires",""),"")</f>
        <v/>
      </c>
      <c r="Q825" s="1">
        <f t="shared" si="122"/>
        <v>0</v>
      </c>
      <c r="R825" s="1">
        <f>SUMIFS($Q$5:$Q825,$P$5:$P825,"Plusieurs commentaires",$C$5:$C825,C825)</f>
        <v>0</v>
      </c>
      <c r="S825" t="str">
        <f t="shared" si="123"/>
        <v/>
      </c>
      <c r="T825" t="str">
        <f t="shared" si="124"/>
        <v/>
      </c>
      <c r="U825" t="str">
        <f t="shared" si="125"/>
        <v/>
      </c>
      <c r="V825" s="238" t="str">
        <f t="shared" si="126"/>
        <v/>
      </c>
      <c r="W825" s="238">
        <f t="shared" si="127"/>
        <v>0</v>
      </c>
      <c r="X825" s="238">
        <f>SUMIFS($W$5:$W825,$V$5:$V825,"Plusieurs occurences",$H$5:$H825,H825)</f>
        <v>0</v>
      </c>
      <c r="Y825" t="str">
        <f t="shared" si="128"/>
        <v/>
      </c>
      <c r="Z825" t="str">
        <f t="shared" si="129"/>
        <v/>
      </c>
      <c r="AA825" t="str">
        <f t="shared" si="130"/>
        <v/>
      </c>
      <c r="AC825" t="str">
        <f t="shared" si="131"/>
        <v/>
      </c>
    </row>
    <row r="826" spans="16:29" x14ac:dyDescent="0.25">
      <c r="P826" s="1" t="str">
        <f>IF($C826&lt;&gt;"",IF(COUNTIF($C:C,$C826)&gt;1,"Plusieurs commentaires",""),"")</f>
        <v/>
      </c>
      <c r="Q826" s="1">
        <f t="shared" si="122"/>
        <v>0</v>
      </c>
      <c r="R826" s="1">
        <f>SUMIFS($Q$5:$Q826,$P$5:$P826,"Plusieurs commentaires",$C$5:$C826,C826)</f>
        <v>0</v>
      </c>
      <c r="S826" t="str">
        <f t="shared" si="123"/>
        <v/>
      </c>
      <c r="T826" t="str">
        <f t="shared" si="124"/>
        <v/>
      </c>
      <c r="U826" t="str">
        <f t="shared" si="125"/>
        <v/>
      </c>
      <c r="V826" s="238" t="str">
        <f t="shared" si="126"/>
        <v/>
      </c>
      <c r="W826" s="238">
        <f t="shared" si="127"/>
        <v>0</v>
      </c>
      <c r="X826" s="238">
        <f>SUMIFS($W$5:$W826,$V$5:$V826,"Plusieurs occurences",$H$5:$H826,H826)</f>
        <v>0</v>
      </c>
      <c r="Y826" t="str">
        <f t="shared" si="128"/>
        <v/>
      </c>
      <c r="Z826" t="str">
        <f t="shared" si="129"/>
        <v/>
      </c>
      <c r="AA826" t="str">
        <f t="shared" si="130"/>
        <v/>
      </c>
      <c r="AC826" t="str">
        <f t="shared" si="131"/>
        <v/>
      </c>
    </row>
    <row r="827" spans="16:29" x14ac:dyDescent="0.25">
      <c r="P827" s="1" t="str">
        <f>IF($C827&lt;&gt;"",IF(COUNTIF($C:C,$C827)&gt;1,"Plusieurs commentaires",""),"")</f>
        <v/>
      </c>
      <c r="Q827" s="1">
        <f t="shared" si="122"/>
        <v>0</v>
      </c>
      <c r="R827" s="1">
        <f>SUMIFS($Q$5:$Q827,$P$5:$P827,"Plusieurs commentaires",$C$5:$C827,C827)</f>
        <v>0</v>
      </c>
      <c r="S827" t="str">
        <f t="shared" si="123"/>
        <v/>
      </c>
      <c r="T827" t="str">
        <f t="shared" si="124"/>
        <v/>
      </c>
      <c r="U827" t="str">
        <f t="shared" si="125"/>
        <v/>
      </c>
      <c r="V827" s="238" t="str">
        <f t="shared" si="126"/>
        <v/>
      </c>
      <c r="W827" s="238">
        <f t="shared" si="127"/>
        <v>0</v>
      </c>
      <c r="X827" s="238">
        <f>SUMIFS($W$5:$W827,$V$5:$V827,"Plusieurs occurences",$H$5:$H827,H827)</f>
        <v>0</v>
      </c>
      <c r="Y827" t="str">
        <f t="shared" si="128"/>
        <v/>
      </c>
      <c r="Z827" t="str">
        <f t="shared" si="129"/>
        <v/>
      </c>
      <c r="AA827" t="str">
        <f t="shared" si="130"/>
        <v/>
      </c>
      <c r="AC827" t="str">
        <f t="shared" si="131"/>
        <v/>
      </c>
    </row>
    <row r="828" spans="16:29" x14ac:dyDescent="0.25">
      <c r="P828" s="1" t="str">
        <f>IF($C828&lt;&gt;"",IF(COUNTIF($C:C,$C828)&gt;1,"Plusieurs commentaires",""),"")</f>
        <v/>
      </c>
      <c r="Q828" s="1">
        <f t="shared" si="122"/>
        <v>0</v>
      </c>
      <c r="R828" s="1">
        <f>SUMIFS($Q$5:$Q828,$P$5:$P828,"Plusieurs commentaires",$C$5:$C828,C828)</f>
        <v>0</v>
      </c>
      <c r="S828" t="str">
        <f t="shared" si="123"/>
        <v/>
      </c>
      <c r="T828" t="str">
        <f t="shared" si="124"/>
        <v/>
      </c>
      <c r="U828" t="str">
        <f t="shared" si="125"/>
        <v/>
      </c>
      <c r="V828" s="238" t="str">
        <f t="shared" si="126"/>
        <v/>
      </c>
      <c r="W828" s="238">
        <f t="shared" si="127"/>
        <v>0</v>
      </c>
      <c r="X828" s="238">
        <f>SUMIFS($W$5:$W828,$V$5:$V828,"Plusieurs occurences",$H$5:$H828,H828)</f>
        <v>0</v>
      </c>
      <c r="Y828" t="str">
        <f t="shared" si="128"/>
        <v/>
      </c>
      <c r="Z828" t="str">
        <f t="shared" si="129"/>
        <v/>
      </c>
      <c r="AA828" t="str">
        <f t="shared" si="130"/>
        <v/>
      </c>
      <c r="AC828" t="str">
        <f t="shared" si="131"/>
        <v/>
      </c>
    </row>
    <row r="829" spans="16:29" x14ac:dyDescent="0.25">
      <c r="P829" s="1" t="str">
        <f>IF($C829&lt;&gt;"",IF(COUNTIF($C:C,$C829)&gt;1,"Plusieurs commentaires",""),"")</f>
        <v/>
      </c>
      <c r="Q829" s="1">
        <f t="shared" si="122"/>
        <v>0</v>
      </c>
      <c r="R829" s="1">
        <f>SUMIFS($Q$5:$Q829,$P$5:$P829,"Plusieurs commentaires",$C$5:$C829,C829)</f>
        <v>0</v>
      </c>
      <c r="S829" t="str">
        <f t="shared" si="123"/>
        <v/>
      </c>
      <c r="T829" t="str">
        <f t="shared" si="124"/>
        <v/>
      </c>
      <c r="U829" t="str">
        <f t="shared" si="125"/>
        <v/>
      </c>
      <c r="V829" s="238" t="str">
        <f t="shared" si="126"/>
        <v/>
      </c>
      <c r="W829" s="238">
        <f t="shared" si="127"/>
        <v>0</v>
      </c>
      <c r="X829" s="238">
        <f>SUMIFS($W$5:$W829,$V$5:$V829,"Plusieurs occurences",$H$5:$H829,H829)</f>
        <v>0</v>
      </c>
      <c r="Y829" t="str">
        <f t="shared" si="128"/>
        <v/>
      </c>
      <c r="Z829" t="str">
        <f t="shared" si="129"/>
        <v/>
      </c>
      <c r="AA829" t="str">
        <f t="shared" si="130"/>
        <v/>
      </c>
      <c r="AC829" t="str">
        <f t="shared" si="131"/>
        <v/>
      </c>
    </row>
    <row r="830" spans="16:29" x14ac:dyDescent="0.25">
      <c r="P830" s="1" t="str">
        <f>IF($C830&lt;&gt;"",IF(COUNTIF($C:C,$C830)&gt;1,"Plusieurs commentaires",""),"")</f>
        <v/>
      </c>
      <c r="Q830" s="1">
        <f t="shared" si="122"/>
        <v>0</v>
      </c>
      <c r="R830" s="1">
        <f>SUMIFS($Q$5:$Q830,$P$5:$P830,"Plusieurs commentaires",$C$5:$C830,C830)</f>
        <v>0</v>
      </c>
      <c r="S830" t="str">
        <f t="shared" si="123"/>
        <v/>
      </c>
      <c r="T830" t="str">
        <f t="shared" si="124"/>
        <v/>
      </c>
      <c r="U830" t="str">
        <f t="shared" si="125"/>
        <v/>
      </c>
      <c r="V830" s="238" t="str">
        <f t="shared" si="126"/>
        <v/>
      </c>
      <c r="W830" s="238">
        <f t="shared" si="127"/>
        <v>0</v>
      </c>
      <c r="X830" s="238">
        <f>SUMIFS($W$5:$W830,$V$5:$V830,"Plusieurs occurences",$H$5:$H830,H830)</f>
        <v>0</v>
      </c>
      <c r="Y830" t="str">
        <f t="shared" si="128"/>
        <v/>
      </c>
      <c r="Z830" t="str">
        <f t="shared" si="129"/>
        <v/>
      </c>
      <c r="AA830" t="str">
        <f t="shared" si="130"/>
        <v/>
      </c>
      <c r="AC830" t="str">
        <f t="shared" si="131"/>
        <v/>
      </c>
    </row>
    <row r="831" spans="16:29" x14ac:dyDescent="0.25">
      <c r="P831" s="1" t="str">
        <f>IF($C831&lt;&gt;"",IF(COUNTIF($C:C,$C831)&gt;1,"Plusieurs commentaires",""),"")</f>
        <v/>
      </c>
      <c r="Q831" s="1">
        <f t="shared" si="122"/>
        <v>0</v>
      </c>
      <c r="R831" s="1">
        <f>SUMIFS($Q$5:$Q831,$P$5:$P831,"Plusieurs commentaires",$C$5:$C831,C831)</f>
        <v>0</v>
      </c>
      <c r="S831" t="str">
        <f t="shared" si="123"/>
        <v/>
      </c>
      <c r="T831" t="str">
        <f t="shared" si="124"/>
        <v/>
      </c>
      <c r="U831" t="str">
        <f t="shared" si="125"/>
        <v/>
      </c>
      <c r="V831" s="238" t="str">
        <f t="shared" si="126"/>
        <v/>
      </c>
      <c r="W831" s="238">
        <f t="shared" si="127"/>
        <v>0</v>
      </c>
      <c r="X831" s="238">
        <f>SUMIFS($W$5:$W831,$V$5:$V831,"Plusieurs occurences",$H$5:$H831,H831)</f>
        <v>0</v>
      </c>
      <c r="Y831" t="str">
        <f t="shared" si="128"/>
        <v/>
      </c>
      <c r="Z831" t="str">
        <f t="shared" si="129"/>
        <v/>
      </c>
      <c r="AA831" t="str">
        <f t="shared" si="130"/>
        <v/>
      </c>
      <c r="AC831" t="str">
        <f t="shared" si="131"/>
        <v/>
      </c>
    </row>
    <row r="832" spans="16:29" x14ac:dyDescent="0.25">
      <c r="P832" s="1" t="str">
        <f>IF($C832&lt;&gt;"",IF(COUNTIF($C:C,$C832)&gt;1,"Plusieurs commentaires",""),"")</f>
        <v/>
      </c>
      <c r="Q832" s="1">
        <f t="shared" si="122"/>
        <v>0</v>
      </c>
      <c r="R832" s="1">
        <f>SUMIFS($Q$5:$Q832,$P$5:$P832,"Plusieurs commentaires",$C$5:$C832,C832)</f>
        <v>0</v>
      </c>
      <c r="S832" t="str">
        <f t="shared" si="123"/>
        <v/>
      </c>
      <c r="T832" t="str">
        <f t="shared" si="124"/>
        <v/>
      </c>
      <c r="U832" t="str">
        <f t="shared" si="125"/>
        <v/>
      </c>
      <c r="V832" s="238" t="str">
        <f t="shared" si="126"/>
        <v/>
      </c>
      <c r="W832" s="238">
        <f t="shared" si="127"/>
        <v>0</v>
      </c>
      <c r="X832" s="238">
        <f>SUMIFS($W$5:$W832,$V$5:$V832,"Plusieurs occurences",$H$5:$H832,H832)</f>
        <v>0</v>
      </c>
      <c r="Y832" t="str">
        <f t="shared" si="128"/>
        <v/>
      </c>
      <c r="Z832" t="str">
        <f t="shared" si="129"/>
        <v/>
      </c>
      <c r="AA832" t="str">
        <f t="shared" si="130"/>
        <v/>
      </c>
      <c r="AC832" t="str">
        <f t="shared" si="131"/>
        <v/>
      </c>
    </row>
    <row r="833" spans="16:29" x14ac:dyDescent="0.25">
      <c r="P833" s="1" t="str">
        <f>IF($C833&lt;&gt;"",IF(COUNTIF($C:C,$C833)&gt;1,"Plusieurs commentaires",""),"")</f>
        <v/>
      </c>
      <c r="Q833" s="1">
        <f t="shared" si="122"/>
        <v>0</v>
      </c>
      <c r="R833" s="1">
        <f>SUMIFS($Q$5:$Q833,$P$5:$P833,"Plusieurs commentaires",$C$5:$C833,C833)</f>
        <v>0</v>
      </c>
      <c r="S833" t="str">
        <f t="shared" si="123"/>
        <v/>
      </c>
      <c r="T833" t="str">
        <f t="shared" si="124"/>
        <v/>
      </c>
      <c r="U833" t="str">
        <f t="shared" si="125"/>
        <v/>
      </c>
      <c r="V833" s="238" t="str">
        <f t="shared" si="126"/>
        <v/>
      </c>
      <c r="W833" s="238">
        <f t="shared" si="127"/>
        <v>0</v>
      </c>
      <c r="X833" s="238">
        <f>SUMIFS($W$5:$W833,$V$5:$V833,"Plusieurs occurences",$H$5:$H833,H833)</f>
        <v>0</v>
      </c>
      <c r="Y833" t="str">
        <f t="shared" si="128"/>
        <v/>
      </c>
      <c r="Z833" t="str">
        <f t="shared" si="129"/>
        <v/>
      </c>
      <c r="AA833" t="str">
        <f t="shared" si="130"/>
        <v/>
      </c>
      <c r="AC833" t="str">
        <f t="shared" si="131"/>
        <v/>
      </c>
    </row>
    <row r="834" spans="16:29" x14ac:dyDescent="0.25">
      <c r="P834" s="1" t="str">
        <f>IF($C834&lt;&gt;"",IF(COUNTIF($C:C,$C834)&gt;1,"Plusieurs commentaires",""),"")</f>
        <v/>
      </c>
      <c r="Q834" s="1">
        <f t="shared" si="122"/>
        <v>0</v>
      </c>
      <c r="R834" s="1">
        <f>SUMIFS($Q$5:$Q834,$P$5:$P834,"Plusieurs commentaires",$C$5:$C834,C834)</f>
        <v>0</v>
      </c>
      <c r="S834" t="str">
        <f t="shared" si="123"/>
        <v/>
      </c>
      <c r="T834" t="str">
        <f t="shared" si="124"/>
        <v/>
      </c>
      <c r="U834" t="str">
        <f t="shared" si="125"/>
        <v/>
      </c>
      <c r="V834" s="238" t="str">
        <f t="shared" si="126"/>
        <v/>
      </c>
      <c r="W834" s="238">
        <f t="shared" si="127"/>
        <v>0</v>
      </c>
      <c r="X834" s="238">
        <f>SUMIFS($W$5:$W834,$V$5:$V834,"Plusieurs occurences",$H$5:$H834,H834)</f>
        <v>0</v>
      </c>
      <c r="Y834" t="str">
        <f t="shared" si="128"/>
        <v/>
      </c>
      <c r="Z834" t="str">
        <f t="shared" si="129"/>
        <v/>
      </c>
      <c r="AA834" t="str">
        <f t="shared" si="130"/>
        <v/>
      </c>
      <c r="AC834" t="str">
        <f t="shared" si="131"/>
        <v/>
      </c>
    </row>
    <row r="835" spans="16:29" x14ac:dyDescent="0.25">
      <c r="P835" s="1" t="str">
        <f>IF($C835&lt;&gt;"",IF(COUNTIF($C:C,$C835)&gt;1,"Plusieurs commentaires",""),"")</f>
        <v/>
      </c>
      <c r="Q835" s="1">
        <f t="shared" si="122"/>
        <v>0</v>
      </c>
      <c r="R835" s="1">
        <f>SUMIFS($Q$5:$Q835,$P$5:$P835,"Plusieurs commentaires",$C$5:$C835,C835)</f>
        <v>0</v>
      </c>
      <c r="S835" t="str">
        <f t="shared" si="123"/>
        <v/>
      </c>
      <c r="T835" t="str">
        <f t="shared" si="124"/>
        <v/>
      </c>
      <c r="U835" t="str">
        <f t="shared" si="125"/>
        <v/>
      </c>
      <c r="V835" s="238" t="str">
        <f t="shared" si="126"/>
        <v/>
      </c>
      <c r="W835" s="238">
        <f t="shared" si="127"/>
        <v>0</v>
      </c>
      <c r="X835" s="238">
        <f>SUMIFS($W$5:$W835,$V$5:$V835,"Plusieurs occurences",$H$5:$H835,H835)</f>
        <v>0</v>
      </c>
      <c r="Y835" t="str">
        <f t="shared" si="128"/>
        <v/>
      </c>
      <c r="Z835" t="str">
        <f t="shared" si="129"/>
        <v/>
      </c>
      <c r="AA835" t="str">
        <f t="shared" si="130"/>
        <v/>
      </c>
      <c r="AC835" t="str">
        <f t="shared" si="131"/>
        <v/>
      </c>
    </row>
    <row r="836" spans="16:29" x14ac:dyDescent="0.25">
      <c r="P836" s="1" t="str">
        <f>IF($C836&lt;&gt;"",IF(COUNTIF($C:C,$C836)&gt;1,"Plusieurs commentaires",""),"")</f>
        <v/>
      </c>
      <c r="Q836" s="1">
        <f t="shared" si="122"/>
        <v>0</v>
      </c>
      <c r="R836" s="1">
        <f>SUMIFS($Q$5:$Q836,$P$5:$P836,"Plusieurs commentaires",$C$5:$C836,C836)</f>
        <v>0</v>
      </c>
      <c r="S836" t="str">
        <f t="shared" si="123"/>
        <v/>
      </c>
      <c r="T836" t="str">
        <f t="shared" si="124"/>
        <v/>
      </c>
      <c r="U836" t="str">
        <f t="shared" si="125"/>
        <v/>
      </c>
      <c r="V836" s="238" t="str">
        <f t="shared" si="126"/>
        <v/>
      </c>
      <c r="W836" s="238">
        <f t="shared" si="127"/>
        <v>0</v>
      </c>
      <c r="X836" s="238">
        <f>SUMIFS($W$5:$W836,$V$5:$V836,"Plusieurs occurences",$H$5:$H836,H836)</f>
        <v>0</v>
      </c>
      <c r="Y836" t="str">
        <f t="shared" si="128"/>
        <v/>
      </c>
      <c r="Z836" t="str">
        <f t="shared" si="129"/>
        <v/>
      </c>
      <c r="AA836" t="str">
        <f t="shared" si="130"/>
        <v/>
      </c>
      <c r="AC836" t="str">
        <f t="shared" si="131"/>
        <v/>
      </c>
    </row>
    <row r="837" spans="16:29" x14ac:dyDescent="0.25">
      <c r="P837" s="1" t="str">
        <f>IF($C837&lt;&gt;"",IF(COUNTIF($C:C,$C837)&gt;1,"Plusieurs commentaires",""),"")</f>
        <v/>
      </c>
      <c r="Q837" s="1">
        <f t="shared" ref="Q837:Q900" si="132">IF(P837="Plusieurs commentaires",1,0)</f>
        <v>0</v>
      </c>
      <c r="R837" s="1">
        <f>SUMIFS($Q$5:$Q837,$P$5:$P837,"Plusieurs commentaires",$C$5:$C837,C837)</f>
        <v>0</v>
      </c>
      <c r="S837" t="str">
        <f t="shared" ref="S837:S900" si="133">IF(I837="Non",IF(F837&lt;=21,IF(M837="Critique",IF(J837&gt;2017,C837,""),""),""),"")</f>
        <v/>
      </c>
      <c r="T837" t="str">
        <f t="shared" ref="T837:T900" si="134">IF(I837="Non",IF(F837&lt;=21,IF(M837="Soutien",IF(J837&gt;2017,C837,""),""),""),"")</f>
        <v/>
      </c>
      <c r="U837" t="str">
        <f t="shared" ref="U837:U900" si="135">IF(I837="Non",IF(F837&lt;=21,IF(M837="Neutre",IF(J837&gt;2017,C837,""),""),""),"")</f>
        <v/>
      </c>
      <c r="V837" s="238" t="str">
        <f t="shared" ref="V837:V900" si="136">IF($H837&lt;&gt;"",IF(COUNTIF($H:$H,$H837)&gt;1,"Plusieurs occurences",""),"")</f>
        <v/>
      </c>
      <c r="W837" s="238">
        <f t="shared" ref="W837:W900" si="137">IF(V837="Plusieurs occurences",1,0)</f>
        <v>0</v>
      </c>
      <c r="X837" s="238">
        <f>SUMIFS($W$5:$W837,$V$5:$V837,"Plusieurs occurences",$H$5:$H837,H837)</f>
        <v>0</v>
      </c>
      <c r="Y837" t="str">
        <f t="shared" ref="Y837:Y900" si="138">IF(R837&lt;2,IF(M837="Critique",H837,""),"")</f>
        <v/>
      </c>
      <c r="Z837" t="str">
        <f t="shared" ref="Z837:Z900" si="139">IF(R837&lt;2,IF(M837="Soutien",H837,""),"")</f>
        <v/>
      </c>
      <c r="AA837" t="str">
        <f t="shared" ref="AA837:AA900" si="140">IF(R837&lt;2,IF(M837="Neutre",H837,""),"")</f>
        <v/>
      </c>
      <c r="AC837" t="str">
        <f t="shared" si="131"/>
        <v/>
      </c>
    </row>
    <row r="838" spans="16:29" x14ac:dyDescent="0.25">
      <c r="P838" s="1" t="str">
        <f>IF($C838&lt;&gt;"",IF(COUNTIF($C:C,$C838)&gt;1,"Plusieurs commentaires",""),"")</f>
        <v/>
      </c>
      <c r="Q838" s="1">
        <f t="shared" si="132"/>
        <v>0</v>
      </c>
      <c r="R838" s="1">
        <f>SUMIFS($Q$5:$Q838,$P$5:$P838,"Plusieurs commentaires",$C$5:$C838,C838)</f>
        <v>0</v>
      </c>
      <c r="S838" t="str">
        <f t="shared" si="133"/>
        <v/>
      </c>
      <c r="T838" t="str">
        <f t="shared" si="134"/>
        <v/>
      </c>
      <c r="U838" t="str">
        <f t="shared" si="135"/>
        <v/>
      </c>
      <c r="V838" s="238" t="str">
        <f t="shared" si="136"/>
        <v/>
      </c>
      <c r="W838" s="238">
        <f t="shared" si="137"/>
        <v>0</v>
      </c>
      <c r="X838" s="238">
        <f>SUMIFS($W$5:$W838,$V$5:$V838,"Plusieurs occurences",$H$5:$H838,H838)</f>
        <v>0</v>
      </c>
      <c r="Y838" t="str">
        <f t="shared" si="138"/>
        <v/>
      </c>
      <c r="Z838" t="str">
        <f t="shared" si="139"/>
        <v/>
      </c>
      <c r="AA838" t="str">
        <f t="shared" si="140"/>
        <v/>
      </c>
      <c r="AC838" t="str">
        <f t="shared" si="131"/>
        <v/>
      </c>
    </row>
    <row r="839" spans="16:29" x14ac:dyDescent="0.25">
      <c r="P839" s="1" t="str">
        <f>IF($C839&lt;&gt;"",IF(COUNTIF($C:C,$C839)&gt;1,"Plusieurs commentaires",""),"")</f>
        <v/>
      </c>
      <c r="Q839" s="1">
        <f t="shared" si="132"/>
        <v>0</v>
      </c>
      <c r="R839" s="1">
        <f>SUMIFS($Q$5:$Q839,$P$5:$P839,"Plusieurs commentaires",$C$5:$C839,C839)</f>
        <v>0</v>
      </c>
      <c r="S839" t="str">
        <f t="shared" si="133"/>
        <v/>
      </c>
      <c r="T839" t="str">
        <f t="shared" si="134"/>
        <v/>
      </c>
      <c r="U839" t="str">
        <f t="shared" si="135"/>
        <v/>
      </c>
      <c r="V839" s="238" t="str">
        <f t="shared" si="136"/>
        <v/>
      </c>
      <c r="W839" s="238">
        <f t="shared" si="137"/>
        <v>0</v>
      </c>
      <c r="X839" s="238">
        <f>SUMIFS($W$5:$W839,$V$5:$V839,"Plusieurs occurences",$H$5:$H839,H839)</f>
        <v>0</v>
      </c>
      <c r="Y839" t="str">
        <f t="shared" si="138"/>
        <v/>
      </c>
      <c r="Z839" t="str">
        <f t="shared" si="139"/>
        <v/>
      </c>
      <c r="AA839" t="str">
        <f t="shared" si="140"/>
        <v/>
      </c>
      <c r="AC839" t="str">
        <f t="shared" si="131"/>
        <v/>
      </c>
    </row>
    <row r="840" spans="16:29" x14ac:dyDescent="0.25">
      <c r="P840" s="1" t="str">
        <f>IF($C840&lt;&gt;"",IF(COUNTIF($C:C,$C840)&gt;1,"Plusieurs commentaires",""),"")</f>
        <v/>
      </c>
      <c r="Q840" s="1">
        <f t="shared" si="132"/>
        <v>0</v>
      </c>
      <c r="R840" s="1">
        <f>SUMIFS($Q$5:$Q840,$P$5:$P840,"Plusieurs commentaires",$C$5:$C840,C840)</f>
        <v>0</v>
      </c>
      <c r="S840" t="str">
        <f t="shared" si="133"/>
        <v/>
      </c>
      <c r="T840" t="str">
        <f t="shared" si="134"/>
        <v/>
      </c>
      <c r="U840" t="str">
        <f t="shared" si="135"/>
        <v/>
      </c>
      <c r="V840" s="238" t="str">
        <f t="shared" si="136"/>
        <v/>
      </c>
      <c r="W840" s="238">
        <f t="shared" si="137"/>
        <v>0</v>
      </c>
      <c r="X840" s="238">
        <f>SUMIFS($W$5:$W840,$V$5:$V840,"Plusieurs occurences",$H$5:$H840,H840)</f>
        <v>0</v>
      </c>
      <c r="Y840" t="str">
        <f t="shared" si="138"/>
        <v/>
      </c>
      <c r="Z840" t="str">
        <f t="shared" si="139"/>
        <v/>
      </c>
      <c r="AA840" t="str">
        <f t="shared" si="140"/>
        <v/>
      </c>
      <c r="AC840" t="str">
        <f t="shared" si="131"/>
        <v/>
      </c>
    </row>
    <row r="841" spans="16:29" x14ac:dyDescent="0.25">
      <c r="P841" s="1" t="str">
        <f>IF($C841&lt;&gt;"",IF(COUNTIF($C:C,$C841)&gt;1,"Plusieurs commentaires",""),"")</f>
        <v/>
      </c>
      <c r="Q841" s="1">
        <f t="shared" si="132"/>
        <v>0</v>
      </c>
      <c r="R841" s="1">
        <f>SUMIFS($Q$5:$Q841,$P$5:$P841,"Plusieurs commentaires",$C$5:$C841,C841)</f>
        <v>0</v>
      </c>
      <c r="S841" t="str">
        <f t="shared" si="133"/>
        <v/>
      </c>
      <c r="T841" t="str">
        <f t="shared" si="134"/>
        <v/>
      </c>
      <c r="U841" t="str">
        <f t="shared" si="135"/>
        <v/>
      </c>
      <c r="V841" s="238" t="str">
        <f t="shared" si="136"/>
        <v/>
      </c>
      <c r="W841" s="238">
        <f t="shared" si="137"/>
        <v>0</v>
      </c>
      <c r="X841" s="238">
        <f>SUMIFS($W$5:$W841,$V$5:$V841,"Plusieurs occurences",$H$5:$H841,H841)</f>
        <v>0</v>
      </c>
      <c r="Y841" t="str">
        <f t="shared" si="138"/>
        <v/>
      </c>
      <c r="Z841" t="str">
        <f t="shared" si="139"/>
        <v/>
      </c>
      <c r="AA841" t="str">
        <f t="shared" si="140"/>
        <v/>
      </c>
      <c r="AC841" t="str">
        <f t="shared" si="131"/>
        <v/>
      </c>
    </row>
    <row r="842" spans="16:29" x14ac:dyDescent="0.25">
      <c r="P842" s="1" t="str">
        <f>IF($C842&lt;&gt;"",IF(COUNTIF($C:C,$C842)&gt;1,"Plusieurs commentaires",""),"")</f>
        <v/>
      </c>
      <c r="Q842" s="1">
        <f t="shared" si="132"/>
        <v>0</v>
      </c>
      <c r="R842" s="1">
        <f>SUMIFS($Q$5:$Q842,$P$5:$P842,"Plusieurs commentaires",$C$5:$C842,C842)</f>
        <v>0</v>
      </c>
      <c r="S842" t="str">
        <f t="shared" si="133"/>
        <v/>
      </c>
      <c r="T842" t="str">
        <f t="shared" si="134"/>
        <v/>
      </c>
      <c r="U842" t="str">
        <f t="shared" si="135"/>
        <v/>
      </c>
      <c r="V842" s="238" t="str">
        <f t="shared" si="136"/>
        <v/>
      </c>
      <c r="W842" s="238">
        <f t="shared" si="137"/>
        <v>0</v>
      </c>
      <c r="X842" s="238">
        <f>SUMIFS($W$5:$W842,$V$5:$V842,"Plusieurs occurences",$H$5:$H842,H842)</f>
        <v>0</v>
      </c>
      <c r="Y842" t="str">
        <f t="shared" si="138"/>
        <v/>
      </c>
      <c r="Z842" t="str">
        <f t="shared" si="139"/>
        <v/>
      </c>
      <c r="AA842" t="str">
        <f t="shared" si="140"/>
        <v/>
      </c>
      <c r="AC842" t="str">
        <f t="shared" ref="AC842:AC905" si="141">IF(R842&lt;2,IF(M842="Critique",C842,""),"")</f>
        <v/>
      </c>
    </row>
    <row r="843" spans="16:29" x14ac:dyDescent="0.25">
      <c r="P843" s="1" t="str">
        <f>IF($C843&lt;&gt;"",IF(COUNTIF($C:C,$C843)&gt;1,"Plusieurs commentaires",""),"")</f>
        <v/>
      </c>
      <c r="Q843" s="1">
        <f t="shared" si="132"/>
        <v>0</v>
      </c>
      <c r="R843" s="1">
        <f>SUMIFS($Q$5:$Q843,$P$5:$P843,"Plusieurs commentaires",$C$5:$C843,C843)</f>
        <v>0</v>
      </c>
      <c r="S843" t="str">
        <f t="shared" si="133"/>
        <v/>
      </c>
      <c r="T843" t="str">
        <f t="shared" si="134"/>
        <v/>
      </c>
      <c r="U843" t="str">
        <f t="shared" si="135"/>
        <v/>
      </c>
      <c r="V843" s="238" t="str">
        <f t="shared" si="136"/>
        <v/>
      </c>
      <c r="W843" s="238">
        <f t="shared" si="137"/>
        <v>0</v>
      </c>
      <c r="X843" s="238">
        <f>SUMIFS($W$5:$W843,$V$5:$V843,"Plusieurs occurences",$H$5:$H843,H843)</f>
        <v>0</v>
      </c>
      <c r="Y843" t="str">
        <f t="shared" si="138"/>
        <v/>
      </c>
      <c r="Z843" t="str">
        <f t="shared" si="139"/>
        <v/>
      </c>
      <c r="AA843" t="str">
        <f t="shared" si="140"/>
        <v/>
      </c>
      <c r="AC843" t="str">
        <f t="shared" si="141"/>
        <v/>
      </c>
    </row>
    <row r="844" spans="16:29" x14ac:dyDescent="0.25">
      <c r="P844" s="1" t="str">
        <f>IF($C844&lt;&gt;"",IF(COUNTIF($C:C,$C844)&gt;1,"Plusieurs commentaires",""),"")</f>
        <v/>
      </c>
      <c r="Q844" s="1">
        <f t="shared" si="132"/>
        <v>0</v>
      </c>
      <c r="R844" s="1">
        <f>SUMIFS($Q$5:$Q844,$P$5:$P844,"Plusieurs commentaires",$C$5:$C844,C844)</f>
        <v>0</v>
      </c>
      <c r="S844" t="str">
        <f t="shared" si="133"/>
        <v/>
      </c>
      <c r="T844" t="str">
        <f t="shared" si="134"/>
        <v/>
      </c>
      <c r="U844" t="str">
        <f t="shared" si="135"/>
        <v/>
      </c>
      <c r="V844" s="238" t="str">
        <f t="shared" si="136"/>
        <v/>
      </c>
      <c r="W844" s="238">
        <f t="shared" si="137"/>
        <v>0</v>
      </c>
      <c r="X844" s="238">
        <f>SUMIFS($W$5:$W844,$V$5:$V844,"Plusieurs occurences",$H$5:$H844,H844)</f>
        <v>0</v>
      </c>
      <c r="Y844" t="str">
        <f t="shared" si="138"/>
        <v/>
      </c>
      <c r="Z844" t="str">
        <f t="shared" si="139"/>
        <v/>
      </c>
      <c r="AA844" t="str">
        <f t="shared" si="140"/>
        <v/>
      </c>
      <c r="AC844" t="str">
        <f t="shared" si="141"/>
        <v/>
      </c>
    </row>
    <row r="845" spans="16:29" x14ac:dyDescent="0.25">
      <c r="P845" s="1" t="str">
        <f>IF($C845&lt;&gt;"",IF(COUNTIF($C:C,$C845)&gt;1,"Plusieurs commentaires",""),"")</f>
        <v/>
      </c>
      <c r="Q845" s="1">
        <f t="shared" si="132"/>
        <v>0</v>
      </c>
      <c r="R845" s="1">
        <f>SUMIFS($Q$5:$Q845,$P$5:$P845,"Plusieurs commentaires",$C$5:$C845,C845)</f>
        <v>0</v>
      </c>
      <c r="S845" t="str">
        <f t="shared" si="133"/>
        <v/>
      </c>
      <c r="T845" t="str">
        <f t="shared" si="134"/>
        <v/>
      </c>
      <c r="U845" t="str">
        <f t="shared" si="135"/>
        <v/>
      </c>
      <c r="V845" s="238" t="str">
        <f t="shared" si="136"/>
        <v/>
      </c>
      <c r="W845" s="238">
        <f t="shared" si="137"/>
        <v>0</v>
      </c>
      <c r="X845" s="238">
        <f>SUMIFS($W$5:$W845,$V$5:$V845,"Plusieurs occurences",$H$5:$H845,H845)</f>
        <v>0</v>
      </c>
      <c r="Y845" t="str">
        <f t="shared" si="138"/>
        <v/>
      </c>
      <c r="Z845" t="str">
        <f t="shared" si="139"/>
        <v/>
      </c>
      <c r="AA845" t="str">
        <f t="shared" si="140"/>
        <v/>
      </c>
      <c r="AC845" t="str">
        <f t="shared" si="141"/>
        <v/>
      </c>
    </row>
    <row r="846" spans="16:29" x14ac:dyDescent="0.25">
      <c r="P846" s="1" t="str">
        <f>IF($C846&lt;&gt;"",IF(COUNTIF($C:C,$C846)&gt;1,"Plusieurs commentaires",""),"")</f>
        <v/>
      </c>
      <c r="Q846" s="1">
        <f t="shared" si="132"/>
        <v>0</v>
      </c>
      <c r="R846" s="1">
        <f>SUMIFS($Q$5:$Q846,$P$5:$P846,"Plusieurs commentaires",$C$5:$C846,C846)</f>
        <v>0</v>
      </c>
      <c r="S846" t="str">
        <f t="shared" si="133"/>
        <v/>
      </c>
      <c r="T846" t="str">
        <f t="shared" si="134"/>
        <v/>
      </c>
      <c r="U846" t="str">
        <f t="shared" si="135"/>
        <v/>
      </c>
      <c r="V846" s="238" t="str">
        <f t="shared" si="136"/>
        <v/>
      </c>
      <c r="W846" s="238">
        <f t="shared" si="137"/>
        <v>0</v>
      </c>
      <c r="X846" s="238">
        <f>SUMIFS($W$5:$W846,$V$5:$V846,"Plusieurs occurences",$H$5:$H846,H846)</f>
        <v>0</v>
      </c>
      <c r="Y846" t="str">
        <f t="shared" si="138"/>
        <v/>
      </c>
      <c r="Z846" t="str">
        <f t="shared" si="139"/>
        <v/>
      </c>
      <c r="AA846" t="str">
        <f t="shared" si="140"/>
        <v/>
      </c>
      <c r="AC846" t="str">
        <f t="shared" si="141"/>
        <v/>
      </c>
    </row>
    <row r="847" spans="16:29" x14ac:dyDescent="0.25">
      <c r="P847" s="1" t="str">
        <f>IF($C847&lt;&gt;"",IF(COUNTIF($C:C,$C847)&gt;1,"Plusieurs commentaires",""),"")</f>
        <v/>
      </c>
      <c r="Q847" s="1">
        <f t="shared" si="132"/>
        <v>0</v>
      </c>
      <c r="R847" s="1">
        <f>SUMIFS($Q$5:$Q847,$P$5:$P847,"Plusieurs commentaires",$C$5:$C847,C847)</f>
        <v>0</v>
      </c>
      <c r="S847" t="str">
        <f t="shared" si="133"/>
        <v/>
      </c>
      <c r="T847" t="str">
        <f t="shared" si="134"/>
        <v/>
      </c>
      <c r="U847" t="str">
        <f t="shared" si="135"/>
        <v/>
      </c>
      <c r="V847" s="238" t="str">
        <f t="shared" si="136"/>
        <v/>
      </c>
      <c r="W847" s="238">
        <f t="shared" si="137"/>
        <v>0</v>
      </c>
      <c r="X847" s="238">
        <f>SUMIFS($W$5:$W847,$V$5:$V847,"Plusieurs occurences",$H$5:$H847,H847)</f>
        <v>0</v>
      </c>
      <c r="Y847" t="str">
        <f t="shared" si="138"/>
        <v/>
      </c>
      <c r="Z847" t="str">
        <f t="shared" si="139"/>
        <v/>
      </c>
      <c r="AA847" t="str">
        <f t="shared" si="140"/>
        <v/>
      </c>
      <c r="AC847" t="str">
        <f t="shared" si="141"/>
        <v/>
      </c>
    </row>
    <row r="848" spans="16:29" x14ac:dyDescent="0.25">
      <c r="P848" s="1" t="str">
        <f>IF($C848&lt;&gt;"",IF(COUNTIF($C:C,$C848)&gt;1,"Plusieurs commentaires",""),"")</f>
        <v/>
      </c>
      <c r="Q848" s="1">
        <f t="shared" si="132"/>
        <v>0</v>
      </c>
      <c r="R848" s="1">
        <f>SUMIFS($Q$5:$Q848,$P$5:$P848,"Plusieurs commentaires",$C$5:$C848,C848)</f>
        <v>0</v>
      </c>
      <c r="S848" t="str">
        <f t="shared" si="133"/>
        <v/>
      </c>
      <c r="T848" t="str">
        <f t="shared" si="134"/>
        <v/>
      </c>
      <c r="U848" t="str">
        <f t="shared" si="135"/>
        <v/>
      </c>
      <c r="V848" s="238" t="str">
        <f t="shared" si="136"/>
        <v/>
      </c>
      <c r="W848" s="238">
        <f t="shared" si="137"/>
        <v>0</v>
      </c>
      <c r="X848" s="238">
        <f>SUMIFS($W$5:$W848,$V$5:$V848,"Plusieurs occurences",$H$5:$H848,H848)</f>
        <v>0</v>
      </c>
      <c r="Y848" t="str">
        <f t="shared" si="138"/>
        <v/>
      </c>
      <c r="Z848" t="str">
        <f t="shared" si="139"/>
        <v/>
      </c>
      <c r="AA848" t="str">
        <f t="shared" si="140"/>
        <v/>
      </c>
      <c r="AC848" t="str">
        <f t="shared" si="141"/>
        <v/>
      </c>
    </row>
    <row r="849" spans="16:29" x14ac:dyDescent="0.25">
      <c r="P849" s="1" t="str">
        <f>IF($C849&lt;&gt;"",IF(COUNTIF($C:C,$C849)&gt;1,"Plusieurs commentaires",""),"")</f>
        <v/>
      </c>
      <c r="Q849" s="1">
        <f t="shared" si="132"/>
        <v>0</v>
      </c>
      <c r="R849" s="1">
        <f>SUMIFS($Q$5:$Q849,$P$5:$P849,"Plusieurs commentaires",$C$5:$C849,C849)</f>
        <v>0</v>
      </c>
      <c r="S849" t="str">
        <f t="shared" si="133"/>
        <v/>
      </c>
      <c r="T849" t="str">
        <f t="shared" si="134"/>
        <v/>
      </c>
      <c r="U849" t="str">
        <f t="shared" si="135"/>
        <v/>
      </c>
      <c r="V849" s="238" t="str">
        <f t="shared" si="136"/>
        <v/>
      </c>
      <c r="W849" s="238">
        <f t="shared" si="137"/>
        <v>0</v>
      </c>
      <c r="X849" s="238">
        <f>SUMIFS($W$5:$W849,$V$5:$V849,"Plusieurs occurences",$H$5:$H849,H849)</f>
        <v>0</v>
      </c>
      <c r="Y849" t="str">
        <f t="shared" si="138"/>
        <v/>
      </c>
      <c r="Z849" t="str">
        <f t="shared" si="139"/>
        <v/>
      </c>
      <c r="AA849" t="str">
        <f t="shared" si="140"/>
        <v/>
      </c>
      <c r="AC849" t="str">
        <f t="shared" si="141"/>
        <v/>
      </c>
    </row>
    <row r="850" spans="16:29" x14ac:dyDescent="0.25">
      <c r="P850" s="1" t="str">
        <f>IF($C850&lt;&gt;"",IF(COUNTIF($C:C,$C850)&gt;1,"Plusieurs commentaires",""),"")</f>
        <v/>
      </c>
      <c r="Q850" s="1">
        <f t="shared" si="132"/>
        <v>0</v>
      </c>
      <c r="R850" s="1">
        <f>SUMIFS($Q$5:$Q850,$P$5:$P850,"Plusieurs commentaires",$C$5:$C850,C850)</f>
        <v>0</v>
      </c>
      <c r="S850" t="str">
        <f t="shared" si="133"/>
        <v/>
      </c>
      <c r="T850" t="str">
        <f t="shared" si="134"/>
        <v/>
      </c>
      <c r="U850" t="str">
        <f t="shared" si="135"/>
        <v/>
      </c>
      <c r="V850" s="238" t="str">
        <f t="shared" si="136"/>
        <v/>
      </c>
      <c r="W850" s="238">
        <f t="shared" si="137"/>
        <v>0</v>
      </c>
      <c r="X850" s="238">
        <f>SUMIFS($W$5:$W850,$V$5:$V850,"Plusieurs occurences",$H$5:$H850,H850)</f>
        <v>0</v>
      </c>
      <c r="Y850" t="str">
        <f t="shared" si="138"/>
        <v/>
      </c>
      <c r="Z850" t="str">
        <f t="shared" si="139"/>
        <v/>
      </c>
      <c r="AA850" t="str">
        <f t="shared" si="140"/>
        <v/>
      </c>
      <c r="AC850" t="str">
        <f t="shared" si="141"/>
        <v/>
      </c>
    </row>
    <row r="851" spans="16:29" x14ac:dyDescent="0.25">
      <c r="P851" s="1" t="str">
        <f>IF($C851&lt;&gt;"",IF(COUNTIF($C:C,$C851)&gt;1,"Plusieurs commentaires",""),"")</f>
        <v/>
      </c>
      <c r="Q851" s="1">
        <f t="shared" si="132"/>
        <v>0</v>
      </c>
      <c r="R851" s="1">
        <f>SUMIFS($Q$5:$Q851,$P$5:$P851,"Plusieurs commentaires",$C$5:$C851,C851)</f>
        <v>0</v>
      </c>
      <c r="S851" t="str">
        <f t="shared" si="133"/>
        <v/>
      </c>
      <c r="T851" t="str">
        <f t="shared" si="134"/>
        <v/>
      </c>
      <c r="U851" t="str">
        <f t="shared" si="135"/>
        <v/>
      </c>
      <c r="V851" s="238" t="str">
        <f t="shared" si="136"/>
        <v/>
      </c>
      <c r="W851" s="238">
        <f t="shared" si="137"/>
        <v>0</v>
      </c>
      <c r="X851" s="238">
        <f>SUMIFS($W$5:$W851,$V$5:$V851,"Plusieurs occurences",$H$5:$H851,H851)</f>
        <v>0</v>
      </c>
      <c r="Y851" t="str">
        <f t="shared" si="138"/>
        <v/>
      </c>
      <c r="Z851" t="str">
        <f t="shared" si="139"/>
        <v/>
      </c>
      <c r="AA851" t="str">
        <f t="shared" si="140"/>
        <v/>
      </c>
      <c r="AC851" t="str">
        <f t="shared" si="141"/>
        <v/>
      </c>
    </row>
    <row r="852" spans="16:29" x14ac:dyDescent="0.25">
      <c r="P852" s="1" t="str">
        <f>IF($C852&lt;&gt;"",IF(COUNTIF($C:C,$C852)&gt;1,"Plusieurs commentaires",""),"")</f>
        <v/>
      </c>
      <c r="Q852" s="1">
        <f t="shared" si="132"/>
        <v>0</v>
      </c>
      <c r="R852" s="1">
        <f>SUMIFS($Q$5:$Q852,$P$5:$P852,"Plusieurs commentaires",$C$5:$C852,C852)</f>
        <v>0</v>
      </c>
      <c r="S852" t="str">
        <f t="shared" si="133"/>
        <v/>
      </c>
      <c r="T852" t="str">
        <f t="shared" si="134"/>
        <v/>
      </c>
      <c r="U852" t="str">
        <f t="shared" si="135"/>
        <v/>
      </c>
      <c r="V852" s="238" t="str">
        <f t="shared" si="136"/>
        <v/>
      </c>
      <c r="W852" s="238">
        <f t="shared" si="137"/>
        <v>0</v>
      </c>
      <c r="X852" s="238">
        <f>SUMIFS($W$5:$W852,$V$5:$V852,"Plusieurs occurences",$H$5:$H852,H852)</f>
        <v>0</v>
      </c>
      <c r="Y852" t="str">
        <f t="shared" si="138"/>
        <v/>
      </c>
      <c r="Z852" t="str">
        <f t="shared" si="139"/>
        <v/>
      </c>
      <c r="AA852" t="str">
        <f t="shared" si="140"/>
        <v/>
      </c>
      <c r="AC852" t="str">
        <f t="shared" si="141"/>
        <v/>
      </c>
    </row>
    <row r="853" spans="16:29" x14ac:dyDescent="0.25">
      <c r="P853" s="1" t="str">
        <f>IF($C853&lt;&gt;"",IF(COUNTIF($C:C,$C853)&gt;1,"Plusieurs commentaires",""),"")</f>
        <v/>
      </c>
      <c r="Q853" s="1">
        <f t="shared" si="132"/>
        <v>0</v>
      </c>
      <c r="R853" s="1">
        <f>SUMIFS($Q$5:$Q853,$P$5:$P853,"Plusieurs commentaires",$C$5:$C853,C853)</f>
        <v>0</v>
      </c>
      <c r="S853" t="str">
        <f t="shared" si="133"/>
        <v/>
      </c>
      <c r="T853" t="str">
        <f t="shared" si="134"/>
        <v/>
      </c>
      <c r="U853" t="str">
        <f t="shared" si="135"/>
        <v/>
      </c>
      <c r="V853" s="238" t="str">
        <f t="shared" si="136"/>
        <v/>
      </c>
      <c r="W853" s="238">
        <f t="shared" si="137"/>
        <v>0</v>
      </c>
      <c r="X853" s="238">
        <f>SUMIFS($W$5:$W853,$V$5:$V853,"Plusieurs occurences",$H$5:$H853,H853)</f>
        <v>0</v>
      </c>
      <c r="Y853" t="str">
        <f t="shared" si="138"/>
        <v/>
      </c>
      <c r="Z853" t="str">
        <f t="shared" si="139"/>
        <v/>
      </c>
      <c r="AA853" t="str">
        <f t="shared" si="140"/>
        <v/>
      </c>
      <c r="AC853" t="str">
        <f t="shared" si="141"/>
        <v/>
      </c>
    </row>
    <row r="854" spans="16:29" x14ac:dyDescent="0.25">
      <c r="P854" s="1" t="str">
        <f>IF($C854&lt;&gt;"",IF(COUNTIF($C:C,$C854)&gt;1,"Plusieurs commentaires",""),"")</f>
        <v/>
      </c>
      <c r="Q854" s="1">
        <f t="shared" si="132"/>
        <v>0</v>
      </c>
      <c r="R854" s="1">
        <f>SUMIFS($Q$5:$Q854,$P$5:$P854,"Plusieurs commentaires",$C$5:$C854,C854)</f>
        <v>0</v>
      </c>
      <c r="S854" t="str">
        <f t="shared" si="133"/>
        <v/>
      </c>
      <c r="T854" t="str">
        <f t="shared" si="134"/>
        <v/>
      </c>
      <c r="U854" t="str">
        <f t="shared" si="135"/>
        <v/>
      </c>
      <c r="V854" s="238" t="str">
        <f t="shared" si="136"/>
        <v/>
      </c>
      <c r="W854" s="238">
        <f t="shared" si="137"/>
        <v>0</v>
      </c>
      <c r="X854" s="238">
        <f>SUMIFS($W$5:$W854,$V$5:$V854,"Plusieurs occurences",$H$5:$H854,H854)</f>
        <v>0</v>
      </c>
      <c r="Y854" t="str">
        <f t="shared" si="138"/>
        <v/>
      </c>
      <c r="Z854" t="str">
        <f t="shared" si="139"/>
        <v/>
      </c>
      <c r="AA854" t="str">
        <f t="shared" si="140"/>
        <v/>
      </c>
      <c r="AC854" t="str">
        <f t="shared" si="141"/>
        <v/>
      </c>
    </row>
    <row r="855" spans="16:29" x14ac:dyDescent="0.25">
      <c r="P855" s="1" t="str">
        <f>IF($C855&lt;&gt;"",IF(COUNTIF($C:C,$C855)&gt;1,"Plusieurs commentaires",""),"")</f>
        <v/>
      </c>
      <c r="Q855" s="1">
        <f t="shared" si="132"/>
        <v>0</v>
      </c>
      <c r="R855" s="1">
        <f>SUMIFS($Q$5:$Q855,$P$5:$P855,"Plusieurs commentaires",$C$5:$C855,C855)</f>
        <v>0</v>
      </c>
      <c r="S855" t="str">
        <f t="shared" si="133"/>
        <v/>
      </c>
      <c r="T855" t="str">
        <f t="shared" si="134"/>
        <v/>
      </c>
      <c r="U855" t="str">
        <f t="shared" si="135"/>
        <v/>
      </c>
      <c r="V855" s="238" t="str">
        <f t="shared" si="136"/>
        <v/>
      </c>
      <c r="W855" s="238">
        <f t="shared" si="137"/>
        <v>0</v>
      </c>
      <c r="X855" s="238">
        <f>SUMIFS($W$5:$W855,$V$5:$V855,"Plusieurs occurences",$H$5:$H855,H855)</f>
        <v>0</v>
      </c>
      <c r="Y855" t="str">
        <f t="shared" si="138"/>
        <v/>
      </c>
      <c r="Z855" t="str">
        <f t="shared" si="139"/>
        <v/>
      </c>
      <c r="AA855" t="str">
        <f t="shared" si="140"/>
        <v/>
      </c>
      <c r="AC855" t="str">
        <f t="shared" si="141"/>
        <v/>
      </c>
    </row>
    <row r="856" spans="16:29" x14ac:dyDescent="0.25">
      <c r="P856" s="1" t="str">
        <f>IF($C856&lt;&gt;"",IF(COUNTIF($C:C,$C856)&gt;1,"Plusieurs commentaires",""),"")</f>
        <v/>
      </c>
      <c r="Q856" s="1">
        <f t="shared" si="132"/>
        <v>0</v>
      </c>
      <c r="R856" s="1">
        <f>SUMIFS($Q$5:$Q856,$P$5:$P856,"Plusieurs commentaires",$C$5:$C856,C856)</f>
        <v>0</v>
      </c>
      <c r="S856" t="str">
        <f t="shared" si="133"/>
        <v/>
      </c>
      <c r="T856" t="str">
        <f t="shared" si="134"/>
        <v/>
      </c>
      <c r="U856" t="str">
        <f t="shared" si="135"/>
        <v/>
      </c>
      <c r="V856" s="238" t="str">
        <f t="shared" si="136"/>
        <v/>
      </c>
      <c r="W856" s="238">
        <f t="shared" si="137"/>
        <v>0</v>
      </c>
      <c r="X856" s="238">
        <f>SUMIFS($W$5:$W856,$V$5:$V856,"Plusieurs occurences",$H$5:$H856,H856)</f>
        <v>0</v>
      </c>
      <c r="Y856" t="str">
        <f t="shared" si="138"/>
        <v/>
      </c>
      <c r="Z856" t="str">
        <f t="shared" si="139"/>
        <v/>
      </c>
      <c r="AA856" t="str">
        <f t="shared" si="140"/>
        <v/>
      </c>
      <c r="AC856" t="str">
        <f t="shared" si="141"/>
        <v/>
      </c>
    </row>
    <row r="857" spans="16:29" x14ac:dyDescent="0.25">
      <c r="P857" s="1" t="str">
        <f>IF($C857&lt;&gt;"",IF(COUNTIF($C:C,$C857)&gt;1,"Plusieurs commentaires",""),"")</f>
        <v/>
      </c>
      <c r="Q857" s="1">
        <f t="shared" si="132"/>
        <v>0</v>
      </c>
      <c r="R857" s="1">
        <f>SUMIFS($Q$5:$Q857,$P$5:$P857,"Plusieurs commentaires",$C$5:$C857,C857)</f>
        <v>0</v>
      </c>
      <c r="S857" t="str">
        <f t="shared" si="133"/>
        <v/>
      </c>
      <c r="T857" t="str">
        <f t="shared" si="134"/>
        <v/>
      </c>
      <c r="U857" t="str">
        <f t="shared" si="135"/>
        <v/>
      </c>
      <c r="V857" s="238" t="str">
        <f t="shared" si="136"/>
        <v/>
      </c>
      <c r="W857" s="238">
        <f t="shared" si="137"/>
        <v>0</v>
      </c>
      <c r="X857" s="238">
        <f>SUMIFS($W$5:$W857,$V$5:$V857,"Plusieurs occurences",$H$5:$H857,H857)</f>
        <v>0</v>
      </c>
      <c r="Y857" t="str">
        <f t="shared" si="138"/>
        <v/>
      </c>
      <c r="Z857" t="str">
        <f t="shared" si="139"/>
        <v/>
      </c>
      <c r="AA857" t="str">
        <f t="shared" si="140"/>
        <v/>
      </c>
      <c r="AC857" t="str">
        <f t="shared" si="141"/>
        <v/>
      </c>
    </row>
    <row r="858" spans="16:29" x14ac:dyDescent="0.25">
      <c r="P858" s="1" t="str">
        <f>IF($C858&lt;&gt;"",IF(COUNTIF($C:C,$C858)&gt;1,"Plusieurs commentaires",""),"")</f>
        <v/>
      </c>
      <c r="Q858" s="1">
        <f t="shared" si="132"/>
        <v>0</v>
      </c>
      <c r="R858" s="1">
        <f>SUMIFS($Q$5:$Q858,$P$5:$P858,"Plusieurs commentaires",$C$5:$C858,C858)</f>
        <v>0</v>
      </c>
      <c r="S858" t="str">
        <f t="shared" si="133"/>
        <v/>
      </c>
      <c r="T858" t="str">
        <f t="shared" si="134"/>
        <v/>
      </c>
      <c r="U858" t="str">
        <f t="shared" si="135"/>
        <v/>
      </c>
      <c r="V858" s="238" t="str">
        <f t="shared" si="136"/>
        <v/>
      </c>
      <c r="W858" s="238">
        <f t="shared" si="137"/>
        <v>0</v>
      </c>
      <c r="X858" s="238">
        <f>SUMIFS($W$5:$W858,$V$5:$V858,"Plusieurs occurences",$H$5:$H858,H858)</f>
        <v>0</v>
      </c>
      <c r="Y858" t="str">
        <f t="shared" si="138"/>
        <v/>
      </c>
      <c r="Z858" t="str">
        <f t="shared" si="139"/>
        <v/>
      </c>
      <c r="AA858" t="str">
        <f t="shared" si="140"/>
        <v/>
      </c>
      <c r="AC858" t="str">
        <f t="shared" si="141"/>
        <v/>
      </c>
    </row>
    <row r="859" spans="16:29" x14ac:dyDescent="0.25">
      <c r="P859" s="1" t="str">
        <f>IF($C859&lt;&gt;"",IF(COUNTIF($C:C,$C859)&gt;1,"Plusieurs commentaires",""),"")</f>
        <v/>
      </c>
      <c r="Q859" s="1">
        <f t="shared" si="132"/>
        <v>0</v>
      </c>
      <c r="R859" s="1">
        <f>SUMIFS($Q$5:$Q859,$P$5:$P859,"Plusieurs commentaires",$C$5:$C859,C859)</f>
        <v>0</v>
      </c>
      <c r="S859" t="str">
        <f t="shared" si="133"/>
        <v/>
      </c>
      <c r="T859" t="str">
        <f t="shared" si="134"/>
        <v/>
      </c>
      <c r="U859" t="str">
        <f t="shared" si="135"/>
        <v/>
      </c>
      <c r="V859" s="238" t="str">
        <f t="shared" si="136"/>
        <v/>
      </c>
      <c r="W859" s="238">
        <f t="shared" si="137"/>
        <v>0</v>
      </c>
      <c r="X859" s="238">
        <f>SUMIFS($W$5:$W859,$V$5:$V859,"Plusieurs occurences",$H$5:$H859,H859)</f>
        <v>0</v>
      </c>
      <c r="Y859" t="str">
        <f t="shared" si="138"/>
        <v/>
      </c>
      <c r="Z859" t="str">
        <f t="shared" si="139"/>
        <v/>
      </c>
      <c r="AA859" t="str">
        <f t="shared" si="140"/>
        <v/>
      </c>
      <c r="AC859" t="str">
        <f t="shared" si="141"/>
        <v/>
      </c>
    </row>
    <row r="860" spans="16:29" x14ac:dyDescent="0.25">
      <c r="P860" s="1" t="str">
        <f>IF($C860&lt;&gt;"",IF(COUNTIF($C:C,$C860)&gt;1,"Plusieurs commentaires",""),"")</f>
        <v/>
      </c>
      <c r="Q860" s="1">
        <f t="shared" si="132"/>
        <v>0</v>
      </c>
      <c r="R860" s="1">
        <f>SUMIFS($Q$5:$Q860,$P$5:$P860,"Plusieurs commentaires",$C$5:$C860,C860)</f>
        <v>0</v>
      </c>
      <c r="S860" t="str">
        <f t="shared" si="133"/>
        <v/>
      </c>
      <c r="T860" t="str">
        <f t="shared" si="134"/>
        <v/>
      </c>
      <c r="U860" t="str">
        <f t="shared" si="135"/>
        <v/>
      </c>
      <c r="V860" s="238" t="str">
        <f t="shared" si="136"/>
        <v/>
      </c>
      <c r="W860" s="238">
        <f t="shared" si="137"/>
        <v>0</v>
      </c>
      <c r="X860" s="238">
        <f>SUMIFS($W$5:$W860,$V$5:$V860,"Plusieurs occurences",$H$5:$H860,H860)</f>
        <v>0</v>
      </c>
      <c r="Y860" t="str">
        <f t="shared" si="138"/>
        <v/>
      </c>
      <c r="Z860" t="str">
        <f t="shared" si="139"/>
        <v/>
      </c>
      <c r="AA860" t="str">
        <f t="shared" si="140"/>
        <v/>
      </c>
      <c r="AC860" t="str">
        <f t="shared" si="141"/>
        <v/>
      </c>
    </row>
    <row r="861" spans="16:29" x14ac:dyDescent="0.25">
      <c r="P861" s="1" t="str">
        <f>IF($C861&lt;&gt;"",IF(COUNTIF($C:C,$C861)&gt;1,"Plusieurs commentaires",""),"")</f>
        <v/>
      </c>
      <c r="Q861" s="1">
        <f t="shared" si="132"/>
        <v>0</v>
      </c>
      <c r="R861" s="1">
        <f>SUMIFS($Q$5:$Q861,$P$5:$P861,"Plusieurs commentaires",$C$5:$C861,C861)</f>
        <v>0</v>
      </c>
      <c r="S861" t="str">
        <f t="shared" si="133"/>
        <v/>
      </c>
      <c r="T861" t="str">
        <f t="shared" si="134"/>
        <v/>
      </c>
      <c r="U861" t="str">
        <f t="shared" si="135"/>
        <v/>
      </c>
      <c r="V861" s="238" t="str">
        <f t="shared" si="136"/>
        <v/>
      </c>
      <c r="W861" s="238">
        <f t="shared" si="137"/>
        <v>0</v>
      </c>
      <c r="X861" s="238">
        <f>SUMIFS($W$5:$W861,$V$5:$V861,"Plusieurs occurences",$H$5:$H861,H861)</f>
        <v>0</v>
      </c>
      <c r="Y861" t="str">
        <f t="shared" si="138"/>
        <v/>
      </c>
      <c r="Z861" t="str">
        <f t="shared" si="139"/>
        <v/>
      </c>
      <c r="AA861" t="str">
        <f t="shared" si="140"/>
        <v/>
      </c>
      <c r="AC861" t="str">
        <f t="shared" si="141"/>
        <v/>
      </c>
    </row>
    <row r="862" spans="16:29" x14ac:dyDescent="0.25">
      <c r="P862" s="1" t="str">
        <f>IF($C862&lt;&gt;"",IF(COUNTIF($C:C,$C862)&gt;1,"Plusieurs commentaires",""),"")</f>
        <v/>
      </c>
      <c r="Q862" s="1">
        <f t="shared" si="132"/>
        <v>0</v>
      </c>
      <c r="R862" s="1">
        <f>SUMIFS($Q$5:$Q862,$P$5:$P862,"Plusieurs commentaires",$C$5:$C862,C862)</f>
        <v>0</v>
      </c>
      <c r="S862" t="str">
        <f t="shared" si="133"/>
        <v/>
      </c>
      <c r="T862" t="str">
        <f t="shared" si="134"/>
        <v/>
      </c>
      <c r="U862" t="str">
        <f t="shared" si="135"/>
        <v/>
      </c>
      <c r="V862" s="238" t="str">
        <f t="shared" si="136"/>
        <v/>
      </c>
      <c r="W862" s="238">
        <f t="shared" si="137"/>
        <v>0</v>
      </c>
      <c r="X862" s="238">
        <f>SUMIFS($W$5:$W862,$V$5:$V862,"Plusieurs occurences",$H$5:$H862,H862)</f>
        <v>0</v>
      </c>
      <c r="Y862" t="str">
        <f t="shared" si="138"/>
        <v/>
      </c>
      <c r="Z862" t="str">
        <f t="shared" si="139"/>
        <v/>
      </c>
      <c r="AA862" t="str">
        <f t="shared" si="140"/>
        <v/>
      </c>
      <c r="AC862" t="str">
        <f t="shared" si="141"/>
        <v/>
      </c>
    </row>
    <row r="863" spans="16:29" x14ac:dyDescent="0.25">
      <c r="P863" s="1" t="str">
        <f>IF($C863&lt;&gt;"",IF(COUNTIF($C:C,$C863)&gt;1,"Plusieurs commentaires",""),"")</f>
        <v/>
      </c>
      <c r="Q863" s="1">
        <f t="shared" si="132"/>
        <v>0</v>
      </c>
      <c r="R863" s="1">
        <f>SUMIFS($Q$5:$Q863,$P$5:$P863,"Plusieurs commentaires",$C$5:$C863,C863)</f>
        <v>0</v>
      </c>
      <c r="S863" t="str">
        <f t="shared" si="133"/>
        <v/>
      </c>
      <c r="T863" t="str">
        <f t="shared" si="134"/>
        <v/>
      </c>
      <c r="U863" t="str">
        <f t="shared" si="135"/>
        <v/>
      </c>
      <c r="V863" s="238" t="str">
        <f t="shared" si="136"/>
        <v/>
      </c>
      <c r="W863" s="238">
        <f t="shared" si="137"/>
        <v>0</v>
      </c>
      <c r="X863" s="238">
        <f>SUMIFS($W$5:$W863,$V$5:$V863,"Plusieurs occurences",$H$5:$H863,H863)</f>
        <v>0</v>
      </c>
      <c r="Y863" t="str">
        <f t="shared" si="138"/>
        <v/>
      </c>
      <c r="Z863" t="str">
        <f t="shared" si="139"/>
        <v/>
      </c>
      <c r="AA863" t="str">
        <f t="shared" si="140"/>
        <v/>
      </c>
      <c r="AC863" t="str">
        <f t="shared" si="141"/>
        <v/>
      </c>
    </row>
    <row r="864" spans="16:29" x14ac:dyDescent="0.25">
      <c r="P864" s="1" t="str">
        <f>IF($C864&lt;&gt;"",IF(COUNTIF($C:C,$C864)&gt;1,"Plusieurs commentaires",""),"")</f>
        <v/>
      </c>
      <c r="Q864" s="1">
        <f t="shared" si="132"/>
        <v>0</v>
      </c>
      <c r="R864" s="1">
        <f>SUMIFS($Q$5:$Q864,$P$5:$P864,"Plusieurs commentaires",$C$5:$C864,C864)</f>
        <v>0</v>
      </c>
      <c r="S864" t="str">
        <f t="shared" si="133"/>
        <v/>
      </c>
      <c r="T864" t="str">
        <f t="shared" si="134"/>
        <v/>
      </c>
      <c r="U864" t="str">
        <f t="shared" si="135"/>
        <v/>
      </c>
      <c r="V864" s="238" t="str">
        <f t="shared" si="136"/>
        <v/>
      </c>
      <c r="W864" s="238">
        <f t="shared" si="137"/>
        <v>0</v>
      </c>
      <c r="X864" s="238">
        <f>SUMIFS($W$5:$W864,$V$5:$V864,"Plusieurs occurences",$H$5:$H864,H864)</f>
        <v>0</v>
      </c>
      <c r="Y864" t="str">
        <f t="shared" si="138"/>
        <v/>
      </c>
      <c r="Z864" t="str">
        <f t="shared" si="139"/>
        <v/>
      </c>
      <c r="AA864" t="str">
        <f t="shared" si="140"/>
        <v/>
      </c>
      <c r="AC864" t="str">
        <f t="shared" si="141"/>
        <v/>
      </c>
    </row>
    <row r="865" spans="16:29" x14ac:dyDescent="0.25">
      <c r="P865" s="1" t="str">
        <f>IF($C865&lt;&gt;"",IF(COUNTIF($C:C,$C865)&gt;1,"Plusieurs commentaires",""),"")</f>
        <v/>
      </c>
      <c r="Q865" s="1">
        <f t="shared" si="132"/>
        <v>0</v>
      </c>
      <c r="R865" s="1">
        <f>SUMIFS($Q$5:$Q865,$P$5:$P865,"Plusieurs commentaires",$C$5:$C865,C865)</f>
        <v>0</v>
      </c>
      <c r="S865" t="str">
        <f t="shared" si="133"/>
        <v/>
      </c>
      <c r="T865" t="str">
        <f t="shared" si="134"/>
        <v/>
      </c>
      <c r="U865" t="str">
        <f t="shared" si="135"/>
        <v/>
      </c>
      <c r="V865" s="238" t="str">
        <f t="shared" si="136"/>
        <v/>
      </c>
      <c r="W865" s="238">
        <f t="shared" si="137"/>
        <v>0</v>
      </c>
      <c r="X865" s="238">
        <f>SUMIFS($W$5:$W865,$V$5:$V865,"Plusieurs occurences",$H$5:$H865,H865)</f>
        <v>0</v>
      </c>
      <c r="Y865" t="str">
        <f t="shared" si="138"/>
        <v/>
      </c>
      <c r="Z865" t="str">
        <f t="shared" si="139"/>
        <v/>
      </c>
      <c r="AA865" t="str">
        <f t="shared" si="140"/>
        <v/>
      </c>
      <c r="AC865" t="str">
        <f t="shared" si="141"/>
        <v/>
      </c>
    </row>
    <row r="866" spans="16:29" x14ac:dyDescent="0.25">
      <c r="P866" s="1" t="str">
        <f>IF($C866&lt;&gt;"",IF(COUNTIF($C:C,$C866)&gt;1,"Plusieurs commentaires",""),"")</f>
        <v/>
      </c>
      <c r="Q866" s="1">
        <f t="shared" si="132"/>
        <v>0</v>
      </c>
      <c r="R866" s="1">
        <f>SUMIFS($Q$5:$Q866,$P$5:$P866,"Plusieurs commentaires",$C$5:$C866,C866)</f>
        <v>0</v>
      </c>
      <c r="S866" t="str">
        <f t="shared" si="133"/>
        <v/>
      </c>
      <c r="T866" t="str">
        <f t="shared" si="134"/>
        <v/>
      </c>
      <c r="U866" t="str">
        <f t="shared" si="135"/>
        <v/>
      </c>
      <c r="V866" s="238" t="str">
        <f t="shared" si="136"/>
        <v/>
      </c>
      <c r="W866" s="238">
        <f t="shared" si="137"/>
        <v>0</v>
      </c>
      <c r="X866" s="238">
        <f>SUMIFS($W$5:$W866,$V$5:$V866,"Plusieurs occurences",$H$5:$H866,H866)</f>
        <v>0</v>
      </c>
      <c r="Y866" t="str">
        <f t="shared" si="138"/>
        <v/>
      </c>
      <c r="Z866" t="str">
        <f t="shared" si="139"/>
        <v/>
      </c>
      <c r="AA866" t="str">
        <f t="shared" si="140"/>
        <v/>
      </c>
      <c r="AC866" t="str">
        <f t="shared" si="141"/>
        <v/>
      </c>
    </row>
    <row r="867" spans="16:29" x14ac:dyDescent="0.25">
      <c r="P867" s="1" t="str">
        <f>IF($C867&lt;&gt;"",IF(COUNTIF($C:C,$C867)&gt;1,"Plusieurs commentaires",""),"")</f>
        <v/>
      </c>
      <c r="Q867" s="1">
        <f t="shared" si="132"/>
        <v>0</v>
      </c>
      <c r="R867" s="1">
        <f>SUMIFS($Q$5:$Q867,$P$5:$P867,"Plusieurs commentaires",$C$5:$C867,C867)</f>
        <v>0</v>
      </c>
      <c r="S867" t="str">
        <f t="shared" si="133"/>
        <v/>
      </c>
      <c r="T867" t="str">
        <f t="shared" si="134"/>
        <v/>
      </c>
      <c r="U867" t="str">
        <f t="shared" si="135"/>
        <v/>
      </c>
      <c r="V867" s="238" t="str">
        <f t="shared" si="136"/>
        <v/>
      </c>
      <c r="W867" s="238">
        <f t="shared" si="137"/>
        <v>0</v>
      </c>
      <c r="X867" s="238">
        <f>SUMIFS($W$5:$W867,$V$5:$V867,"Plusieurs occurences",$H$5:$H867,H867)</f>
        <v>0</v>
      </c>
      <c r="Y867" t="str">
        <f t="shared" si="138"/>
        <v/>
      </c>
      <c r="Z867" t="str">
        <f t="shared" si="139"/>
        <v/>
      </c>
      <c r="AA867" t="str">
        <f t="shared" si="140"/>
        <v/>
      </c>
      <c r="AC867" t="str">
        <f t="shared" si="141"/>
        <v/>
      </c>
    </row>
    <row r="868" spans="16:29" x14ac:dyDescent="0.25">
      <c r="P868" s="1" t="str">
        <f>IF($C868&lt;&gt;"",IF(COUNTIF($C:C,$C868)&gt;1,"Plusieurs commentaires",""),"")</f>
        <v/>
      </c>
      <c r="Q868" s="1">
        <f t="shared" si="132"/>
        <v>0</v>
      </c>
      <c r="R868" s="1">
        <f>SUMIFS($Q$5:$Q868,$P$5:$P868,"Plusieurs commentaires",$C$5:$C868,C868)</f>
        <v>0</v>
      </c>
      <c r="S868" t="str">
        <f t="shared" si="133"/>
        <v/>
      </c>
      <c r="T868" t="str">
        <f t="shared" si="134"/>
        <v/>
      </c>
      <c r="U868" t="str">
        <f t="shared" si="135"/>
        <v/>
      </c>
      <c r="V868" s="238" t="str">
        <f t="shared" si="136"/>
        <v/>
      </c>
      <c r="W868" s="238">
        <f t="shared" si="137"/>
        <v>0</v>
      </c>
      <c r="X868" s="238">
        <f>SUMIFS($W$5:$W868,$V$5:$V868,"Plusieurs occurences",$H$5:$H868,H868)</f>
        <v>0</v>
      </c>
      <c r="Y868" t="str">
        <f t="shared" si="138"/>
        <v/>
      </c>
      <c r="Z868" t="str">
        <f t="shared" si="139"/>
        <v/>
      </c>
      <c r="AA868" t="str">
        <f t="shared" si="140"/>
        <v/>
      </c>
      <c r="AC868" t="str">
        <f t="shared" si="141"/>
        <v/>
      </c>
    </row>
    <row r="869" spans="16:29" x14ac:dyDescent="0.25">
      <c r="P869" s="1" t="str">
        <f>IF($C869&lt;&gt;"",IF(COUNTIF($C:C,$C869)&gt;1,"Plusieurs commentaires",""),"")</f>
        <v/>
      </c>
      <c r="Q869" s="1">
        <f t="shared" si="132"/>
        <v>0</v>
      </c>
      <c r="R869" s="1">
        <f>SUMIFS($Q$5:$Q869,$P$5:$P869,"Plusieurs commentaires",$C$5:$C869,C869)</f>
        <v>0</v>
      </c>
      <c r="S869" t="str">
        <f t="shared" si="133"/>
        <v/>
      </c>
      <c r="T869" t="str">
        <f t="shared" si="134"/>
        <v/>
      </c>
      <c r="U869" t="str">
        <f t="shared" si="135"/>
        <v/>
      </c>
      <c r="V869" s="238" t="str">
        <f t="shared" si="136"/>
        <v/>
      </c>
      <c r="W869" s="238">
        <f t="shared" si="137"/>
        <v>0</v>
      </c>
      <c r="X869" s="238">
        <f>SUMIFS($W$5:$W869,$V$5:$V869,"Plusieurs occurences",$H$5:$H869,H869)</f>
        <v>0</v>
      </c>
      <c r="Y869" t="str">
        <f t="shared" si="138"/>
        <v/>
      </c>
      <c r="Z869" t="str">
        <f t="shared" si="139"/>
        <v/>
      </c>
      <c r="AA869" t="str">
        <f t="shared" si="140"/>
        <v/>
      </c>
      <c r="AC869" t="str">
        <f t="shared" si="141"/>
        <v/>
      </c>
    </row>
    <row r="870" spans="16:29" x14ac:dyDescent="0.25">
      <c r="P870" s="1" t="str">
        <f>IF($C870&lt;&gt;"",IF(COUNTIF($C:C,$C870)&gt;1,"Plusieurs commentaires",""),"")</f>
        <v/>
      </c>
      <c r="Q870" s="1">
        <f t="shared" si="132"/>
        <v>0</v>
      </c>
      <c r="R870" s="1">
        <f>SUMIFS($Q$5:$Q870,$P$5:$P870,"Plusieurs commentaires",$C$5:$C870,C870)</f>
        <v>0</v>
      </c>
      <c r="S870" t="str">
        <f t="shared" si="133"/>
        <v/>
      </c>
      <c r="T870" t="str">
        <f t="shared" si="134"/>
        <v/>
      </c>
      <c r="U870" t="str">
        <f t="shared" si="135"/>
        <v/>
      </c>
      <c r="V870" s="238" t="str">
        <f t="shared" si="136"/>
        <v/>
      </c>
      <c r="W870" s="238">
        <f t="shared" si="137"/>
        <v>0</v>
      </c>
      <c r="X870" s="238">
        <f>SUMIFS($W$5:$W870,$V$5:$V870,"Plusieurs occurences",$H$5:$H870,H870)</f>
        <v>0</v>
      </c>
      <c r="Y870" t="str">
        <f t="shared" si="138"/>
        <v/>
      </c>
      <c r="Z870" t="str">
        <f t="shared" si="139"/>
        <v/>
      </c>
      <c r="AA870" t="str">
        <f t="shared" si="140"/>
        <v/>
      </c>
      <c r="AC870" t="str">
        <f t="shared" si="141"/>
        <v/>
      </c>
    </row>
    <row r="871" spans="16:29" x14ac:dyDescent="0.25">
      <c r="P871" s="1" t="str">
        <f>IF($C871&lt;&gt;"",IF(COUNTIF($C:C,$C871)&gt;1,"Plusieurs commentaires",""),"")</f>
        <v/>
      </c>
      <c r="Q871" s="1">
        <f t="shared" si="132"/>
        <v>0</v>
      </c>
      <c r="R871" s="1">
        <f>SUMIFS($Q$5:$Q871,$P$5:$P871,"Plusieurs commentaires",$C$5:$C871,C871)</f>
        <v>0</v>
      </c>
      <c r="S871" t="str">
        <f t="shared" si="133"/>
        <v/>
      </c>
      <c r="T871" t="str">
        <f t="shared" si="134"/>
        <v/>
      </c>
      <c r="U871" t="str">
        <f t="shared" si="135"/>
        <v/>
      </c>
      <c r="V871" s="238" t="str">
        <f t="shared" si="136"/>
        <v/>
      </c>
      <c r="W871" s="238">
        <f t="shared" si="137"/>
        <v>0</v>
      </c>
      <c r="X871" s="238">
        <f>SUMIFS($W$5:$W871,$V$5:$V871,"Plusieurs occurences",$H$5:$H871,H871)</f>
        <v>0</v>
      </c>
      <c r="Y871" t="str">
        <f t="shared" si="138"/>
        <v/>
      </c>
      <c r="Z871" t="str">
        <f t="shared" si="139"/>
        <v/>
      </c>
      <c r="AA871" t="str">
        <f t="shared" si="140"/>
        <v/>
      </c>
      <c r="AC871" t="str">
        <f t="shared" si="141"/>
        <v/>
      </c>
    </row>
    <row r="872" spans="16:29" x14ac:dyDescent="0.25">
      <c r="P872" s="1" t="str">
        <f>IF($C872&lt;&gt;"",IF(COUNTIF($C:C,$C872)&gt;1,"Plusieurs commentaires",""),"")</f>
        <v/>
      </c>
      <c r="Q872" s="1">
        <f t="shared" si="132"/>
        <v>0</v>
      </c>
      <c r="R872" s="1">
        <f>SUMIFS($Q$5:$Q872,$P$5:$P872,"Plusieurs commentaires",$C$5:$C872,C872)</f>
        <v>0</v>
      </c>
      <c r="S872" t="str">
        <f t="shared" si="133"/>
        <v/>
      </c>
      <c r="T872" t="str">
        <f t="shared" si="134"/>
        <v/>
      </c>
      <c r="U872" t="str">
        <f t="shared" si="135"/>
        <v/>
      </c>
      <c r="V872" s="238" t="str">
        <f t="shared" si="136"/>
        <v/>
      </c>
      <c r="W872" s="238">
        <f t="shared" si="137"/>
        <v>0</v>
      </c>
      <c r="X872" s="238">
        <f>SUMIFS($W$5:$W872,$V$5:$V872,"Plusieurs occurences",$H$5:$H872,H872)</f>
        <v>0</v>
      </c>
      <c r="Y872" t="str">
        <f t="shared" si="138"/>
        <v/>
      </c>
      <c r="Z872" t="str">
        <f t="shared" si="139"/>
        <v/>
      </c>
      <c r="AA872" t="str">
        <f t="shared" si="140"/>
        <v/>
      </c>
      <c r="AC872" t="str">
        <f t="shared" si="141"/>
        <v/>
      </c>
    </row>
    <row r="873" spans="16:29" x14ac:dyDescent="0.25">
      <c r="P873" s="1" t="str">
        <f>IF($C873&lt;&gt;"",IF(COUNTIF($C:C,$C873)&gt;1,"Plusieurs commentaires",""),"")</f>
        <v/>
      </c>
      <c r="Q873" s="1">
        <f t="shared" si="132"/>
        <v>0</v>
      </c>
      <c r="R873" s="1">
        <f>SUMIFS($Q$5:$Q873,$P$5:$P873,"Plusieurs commentaires",$C$5:$C873,C873)</f>
        <v>0</v>
      </c>
      <c r="S873" t="str">
        <f t="shared" si="133"/>
        <v/>
      </c>
      <c r="T873" t="str">
        <f t="shared" si="134"/>
        <v/>
      </c>
      <c r="U873" t="str">
        <f t="shared" si="135"/>
        <v/>
      </c>
      <c r="V873" s="238" t="str">
        <f t="shared" si="136"/>
        <v/>
      </c>
      <c r="W873" s="238">
        <f t="shared" si="137"/>
        <v>0</v>
      </c>
      <c r="X873" s="238">
        <f>SUMIFS($W$5:$W873,$V$5:$V873,"Plusieurs occurences",$H$5:$H873,H873)</f>
        <v>0</v>
      </c>
      <c r="Y873" t="str">
        <f t="shared" si="138"/>
        <v/>
      </c>
      <c r="Z873" t="str">
        <f t="shared" si="139"/>
        <v/>
      </c>
      <c r="AA873" t="str">
        <f t="shared" si="140"/>
        <v/>
      </c>
      <c r="AC873" t="str">
        <f t="shared" si="141"/>
        <v/>
      </c>
    </row>
    <row r="874" spans="16:29" x14ac:dyDescent="0.25">
      <c r="P874" s="1" t="str">
        <f>IF($C874&lt;&gt;"",IF(COUNTIF($C:C,$C874)&gt;1,"Plusieurs commentaires",""),"")</f>
        <v/>
      </c>
      <c r="Q874" s="1">
        <f t="shared" si="132"/>
        <v>0</v>
      </c>
      <c r="R874" s="1">
        <f>SUMIFS($Q$5:$Q874,$P$5:$P874,"Plusieurs commentaires",$C$5:$C874,C874)</f>
        <v>0</v>
      </c>
      <c r="S874" t="str">
        <f t="shared" si="133"/>
        <v/>
      </c>
      <c r="T874" t="str">
        <f t="shared" si="134"/>
        <v/>
      </c>
      <c r="U874" t="str">
        <f t="shared" si="135"/>
        <v/>
      </c>
      <c r="V874" s="238" t="str">
        <f t="shared" si="136"/>
        <v/>
      </c>
      <c r="W874" s="238">
        <f t="shared" si="137"/>
        <v>0</v>
      </c>
      <c r="X874" s="238">
        <f>SUMIFS($W$5:$W874,$V$5:$V874,"Plusieurs occurences",$H$5:$H874,H874)</f>
        <v>0</v>
      </c>
      <c r="Y874" t="str">
        <f t="shared" si="138"/>
        <v/>
      </c>
      <c r="Z874" t="str">
        <f t="shared" si="139"/>
        <v/>
      </c>
      <c r="AA874" t="str">
        <f t="shared" si="140"/>
        <v/>
      </c>
      <c r="AC874" t="str">
        <f t="shared" si="141"/>
        <v/>
      </c>
    </row>
    <row r="875" spans="16:29" x14ac:dyDescent="0.25">
      <c r="P875" s="1" t="str">
        <f>IF($C875&lt;&gt;"",IF(COUNTIF($C:C,$C875)&gt;1,"Plusieurs commentaires",""),"")</f>
        <v/>
      </c>
      <c r="Q875" s="1">
        <f t="shared" si="132"/>
        <v>0</v>
      </c>
      <c r="R875" s="1">
        <f>SUMIFS($Q$5:$Q875,$P$5:$P875,"Plusieurs commentaires",$C$5:$C875,C875)</f>
        <v>0</v>
      </c>
      <c r="S875" t="str">
        <f t="shared" si="133"/>
        <v/>
      </c>
      <c r="T875" t="str">
        <f t="shared" si="134"/>
        <v/>
      </c>
      <c r="U875" t="str">
        <f t="shared" si="135"/>
        <v/>
      </c>
      <c r="V875" s="238" t="str">
        <f t="shared" si="136"/>
        <v/>
      </c>
      <c r="W875" s="238">
        <f t="shared" si="137"/>
        <v>0</v>
      </c>
      <c r="X875" s="238">
        <f>SUMIFS($W$5:$W875,$V$5:$V875,"Plusieurs occurences",$H$5:$H875,H875)</f>
        <v>0</v>
      </c>
      <c r="Y875" t="str">
        <f t="shared" si="138"/>
        <v/>
      </c>
      <c r="Z875" t="str">
        <f t="shared" si="139"/>
        <v/>
      </c>
      <c r="AA875" t="str">
        <f t="shared" si="140"/>
        <v/>
      </c>
      <c r="AC875" t="str">
        <f t="shared" si="141"/>
        <v/>
      </c>
    </row>
    <row r="876" spans="16:29" x14ac:dyDescent="0.25">
      <c r="P876" s="1" t="str">
        <f>IF($C876&lt;&gt;"",IF(COUNTIF($C:C,$C876)&gt;1,"Plusieurs commentaires",""),"")</f>
        <v/>
      </c>
      <c r="Q876" s="1">
        <f t="shared" si="132"/>
        <v>0</v>
      </c>
      <c r="R876" s="1">
        <f>SUMIFS($Q$5:$Q876,$P$5:$P876,"Plusieurs commentaires",$C$5:$C876,C876)</f>
        <v>0</v>
      </c>
      <c r="S876" t="str">
        <f t="shared" si="133"/>
        <v/>
      </c>
      <c r="T876" t="str">
        <f t="shared" si="134"/>
        <v/>
      </c>
      <c r="U876" t="str">
        <f t="shared" si="135"/>
        <v/>
      </c>
      <c r="V876" s="238" t="str">
        <f t="shared" si="136"/>
        <v/>
      </c>
      <c r="W876" s="238">
        <f t="shared" si="137"/>
        <v>0</v>
      </c>
      <c r="X876" s="238">
        <f>SUMIFS($W$5:$W876,$V$5:$V876,"Plusieurs occurences",$H$5:$H876,H876)</f>
        <v>0</v>
      </c>
      <c r="Y876" t="str">
        <f t="shared" si="138"/>
        <v/>
      </c>
      <c r="Z876" t="str">
        <f t="shared" si="139"/>
        <v/>
      </c>
      <c r="AA876" t="str">
        <f t="shared" si="140"/>
        <v/>
      </c>
      <c r="AC876" t="str">
        <f t="shared" si="141"/>
        <v/>
      </c>
    </row>
    <row r="877" spans="16:29" x14ac:dyDescent="0.25">
      <c r="P877" s="1" t="str">
        <f>IF($C877&lt;&gt;"",IF(COUNTIF($C:C,$C877)&gt;1,"Plusieurs commentaires",""),"")</f>
        <v/>
      </c>
      <c r="Q877" s="1">
        <f t="shared" si="132"/>
        <v>0</v>
      </c>
      <c r="R877" s="1">
        <f>SUMIFS($Q$5:$Q877,$P$5:$P877,"Plusieurs commentaires",$C$5:$C877,C877)</f>
        <v>0</v>
      </c>
      <c r="S877" t="str">
        <f t="shared" si="133"/>
        <v/>
      </c>
      <c r="T877" t="str">
        <f t="shared" si="134"/>
        <v/>
      </c>
      <c r="U877" t="str">
        <f t="shared" si="135"/>
        <v/>
      </c>
      <c r="V877" s="238" t="str">
        <f t="shared" si="136"/>
        <v/>
      </c>
      <c r="W877" s="238">
        <f t="shared" si="137"/>
        <v>0</v>
      </c>
      <c r="X877" s="238">
        <f>SUMIFS($W$5:$W877,$V$5:$V877,"Plusieurs occurences",$H$5:$H877,H877)</f>
        <v>0</v>
      </c>
      <c r="Y877" t="str">
        <f t="shared" si="138"/>
        <v/>
      </c>
      <c r="Z877" t="str">
        <f t="shared" si="139"/>
        <v/>
      </c>
      <c r="AA877" t="str">
        <f t="shared" si="140"/>
        <v/>
      </c>
      <c r="AC877" t="str">
        <f t="shared" si="141"/>
        <v/>
      </c>
    </row>
    <row r="878" spans="16:29" x14ac:dyDescent="0.25">
      <c r="P878" s="1" t="str">
        <f>IF($C878&lt;&gt;"",IF(COUNTIF($C:C,$C878)&gt;1,"Plusieurs commentaires",""),"")</f>
        <v/>
      </c>
      <c r="Q878" s="1">
        <f t="shared" si="132"/>
        <v>0</v>
      </c>
      <c r="R878" s="1">
        <f>SUMIFS($Q$5:$Q878,$P$5:$P878,"Plusieurs commentaires",$C$5:$C878,C878)</f>
        <v>0</v>
      </c>
      <c r="S878" t="str">
        <f t="shared" si="133"/>
        <v/>
      </c>
      <c r="T878" t="str">
        <f t="shared" si="134"/>
        <v/>
      </c>
      <c r="U878" t="str">
        <f t="shared" si="135"/>
        <v/>
      </c>
      <c r="V878" s="238" t="str">
        <f t="shared" si="136"/>
        <v/>
      </c>
      <c r="W878" s="238">
        <f t="shared" si="137"/>
        <v>0</v>
      </c>
      <c r="X878" s="238">
        <f>SUMIFS($W$5:$W878,$V$5:$V878,"Plusieurs occurences",$H$5:$H878,H878)</f>
        <v>0</v>
      </c>
      <c r="Y878" t="str">
        <f t="shared" si="138"/>
        <v/>
      </c>
      <c r="Z878" t="str">
        <f t="shared" si="139"/>
        <v/>
      </c>
      <c r="AA878" t="str">
        <f t="shared" si="140"/>
        <v/>
      </c>
      <c r="AC878" t="str">
        <f t="shared" si="141"/>
        <v/>
      </c>
    </row>
    <row r="879" spans="16:29" x14ac:dyDescent="0.25">
      <c r="P879" s="1" t="str">
        <f>IF($C879&lt;&gt;"",IF(COUNTIF($C:C,$C879)&gt;1,"Plusieurs commentaires",""),"")</f>
        <v/>
      </c>
      <c r="Q879" s="1">
        <f t="shared" si="132"/>
        <v>0</v>
      </c>
      <c r="R879" s="1">
        <f>SUMIFS($Q$5:$Q879,$P$5:$P879,"Plusieurs commentaires",$C$5:$C879,C879)</f>
        <v>0</v>
      </c>
      <c r="S879" t="str">
        <f t="shared" si="133"/>
        <v/>
      </c>
      <c r="T879" t="str">
        <f t="shared" si="134"/>
        <v/>
      </c>
      <c r="U879" t="str">
        <f t="shared" si="135"/>
        <v/>
      </c>
      <c r="V879" s="238" t="str">
        <f t="shared" si="136"/>
        <v/>
      </c>
      <c r="W879" s="238">
        <f t="shared" si="137"/>
        <v>0</v>
      </c>
      <c r="X879" s="238">
        <f>SUMIFS($W$5:$W879,$V$5:$V879,"Plusieurs occurences",$H$5:$H879,H879)</f>
        <v>0</v>
      </c>
      <c r="Y879" t="str">
        <f t="shared" si="138"/>
        <v/>
      </c>
      <c r="Z879" t="str">
        <f t="shared" si="139"/>
        <v/>
      </c>
      <c r="AA879" t="str">
        <f t="shared" si="140"/>
        <v/>
      </c>
      <c r="AC879" t="str">
        <f t="shared" si="141"/>
        <v/>
      </c>
    </row>
    <row r="880" spans="16:29" x14ac:dyDescent="0.25">
      <c r="P880" s="1" t="str">
        <f>IF($C880&lt;&gt;"",IF(COUNTIF($C:C,$C880)&gt;1,"Plusieurs commentaires",""),"")</f>
        <v/>
      </c>
      <c r="Q880" s="1">
        <f t="shared" si="132"/>
        <v>0</v>
      </c>
      <c r="R880" s="1">
        <f>SUMIFS($Q$5:$Q880,$P$5:$P880,"Plusieurs commentaires",$C$5:$C880,C880)</f>
        <v>0</v>
      </c>
      <c r="S880" t="str">
        <f t="shared" si="133"/>
        <v/>
      </c>
      <c r="T880" t="str">
        <f t="shared" si="134"/>
        <v/>
      </c>
      <c r="U880" t="str">
        <f t="shared" si="135"/>
        <v/>
      </c>
      <c r="V880" s="238" t="str">
        <f t="shared" si="136"/>
        <v/>
      </c>
      <c r="W880" s="238">
        <f t="shared" si="137"/>
        <v>0</v>
      </c>
      <c r="X880" s="238">
        <f>SUMIFS($W$5:$W880,$V$5:$V880,"Plusieurs occurences",$H$5:$H880,H880)</f>
        <v>0</v>
      </c>
      <c r="Y880" t="str">
        <f t="shared" si="138"/>
        <v/>
      </c>
      <c r="Z880" t="str">
        <f t="shared" si="139"/>
        <v/>
      </c>
      <c r="AA880" t="str">
        <f t="shared" si="140"/>
        <v/>
      </c>
      <c r="AC880" t="str">
        <f t="shared" si="141"/>
        <v/>
      </c>
    </row>
    <row r="881" spans="16:29" x14ac:dyDescent="0.25">
      <c r="P881" s="1" t="str">
        <f>IF($C881&lt;&gt;"",IF(COUNTIF($C:C,$C881)&gt;1,"Plusieurs commentaires",""),"")</f>
        <v/>
      </c>
      <c r="Q881" s="1">
        <f t="shared" si="132"/>
        <v>0</v>
      </c>
      <c r="R881" s="1">
        <f>SUMIFS($Q$5:$Q881,$P$5:$P881,"Plusieurs commentaires",$C$5:$C881,C881)</f>
        <v>0</v>
      </c>
      <c r="S881" t="str">
        <f t="shared" si="133"/>
        <v/>
      </c>
      <c r="T881" t="str">
        <f t="shared" si="134"/>
        <v/>
      </c>
      <c r="U881" t="str">
        <f t="shared" si="135"/>
        <v/>
      </c>
      <c r="V881" s="238" t="str">
        <f t="shared" si="136"/>
        <v/>
      </c>
      <c r="W881" s="238">
        <f t="shared" si="137"/>
        <v>0</v>
      </c>
      <c r="X881" s="238">
        <f>SUMIFS($W$5:$W881,$V$5:$V881,"Plusieurs occurences",$H$5:$H881,H881)</f>
        <v>0</v>
      </c>
      <c r="Y881" t="str">
        <f t="shared" si="138"/>
        <v/>
      </c>
      <c r="Z881" t="str">
        <f t="shared" si="139"/>
        <v/>
      </c>
      <c r="AA881" t="str">
        <f t="shared" si="140"/>
        <v/>
      </c>
      <c r="AC881" t="str">
        <f t="shared" si="141"/>
        <v/>
      </c>
    </row>
    <row r="882" spans="16:29" x14ac:dyDescent="0.25">
      <c r="P882" s="1" t="str">
        <f>IF($C882&lt;&gt;"",IF(COUNTIF($C:C,$C882)&gt;1,"Plusieurs commentaires",""),"")</f>
        <v/>
      </c>
      <c r="Q882" s="1">
        <f t="shared" si="132"/>
        <v>0</v>
      </c>
      <c r="R882" s="1">
        <f>SUMIFS($Q$5:$Q882,$P$5:$P882,"Plusieurs commentaires",$C$5:$C882,C882)</f>
        <v>0</v>
      </c>
      <c r="S882" t="str">
        <f t="shared" si="133"/>
        <v/>
      </c>
      <c r="T882" t="str">
        <f t="shared" si="134"/>
        <v/>
      </c>
      <c r="U882" t="str">
        <f t="shared" si="135"/>
        <v/>
      </c>
      <c r="V882" s="238" t="str">
        <f t="shared" si="136"/>
        <v/>
      </c>
      <c r="W882" s="238">
        <f t="shared" si="137"/>
        <v>0</v>
      </c>
      <c r="X882" s="238">
        <f>SUMIFS($W$5:$W882,$V$5:$V882,"Plusieurs occurences",$H$5:$H882,H882)</f>
        <v>0</v>
      </c>
      <c r="Y882" t="str">
        <f t="shared" si="138"/>
        <v/>
      </c>
      <c r="Z882" t="str">
        <f t="shared" si="139"/>
        <v/>
      </c>
      <c r="AA882" t="str">
        <f t="shared" si="140"/>
        <v/>
      </c>
      <c r="AC882" t="str">
        <f t="shared" si="141"/>
        <v/>
      </c>
    </row>
    <row r="883" spans="16:29" x14ac:dyDescent="0.25">
      <c r="P883" s="1" t="str">
        <f>IF($C883&lt;&gt;"",IF(COUNTIF($C:C,$C883)&gt;1,"Plusieurs commentaires",""),"")</f>
        <v/>
      </c>
      <c r="Q883" s="1">
        <f t="shared" si="132"/>
        <v>0</v>
      </c>
      <c r="R883" s="1">
        <f>SUMIFS($Q$5:$Q883,$P$5:$P883,"Plusieurs commentaires",$C$5:$C883,C883)</f>
        <v>0</v>
      </c>
      <c r="S883" t="str">
        <f t="shared" si="133"/>
        <v/>
      </c>
      <c r="T883" t="str">
        <f t="shared" si="134"/>
        <v/>
      </c>
      <c r="U883" t="str">
        <f t="shared" si="135"/>
        <v/>
      </c>
      <c r="V883" s="238" t="str">
        <f t="shared" si="136"/>
        <v/>
      </c>
      <c r="W883" s="238">
        <f t="shared" si="137"/>
        <v>0</v>
      </c>
      <c r="X883" s="238">
        <f>SUMIFS($W$5:$W883,$V$5:$V883,"Plusieurs occurences",$H$5:$H883,H883)</f>
        <v>0</v>
      </c>
      <c r="Y883" t="str">
        <f t="shared" si="138"/>
        <v/>
      </c>
      <c r="Z883" t="str">
        <f t="shared" si="139"/>
        <v/>
      </c>
      <c r="AA883" t="str">
        <f t="shared" si="140"/>
        <v/>
      </c>
      <c r="AC883" t="str">
        <f t="shared" si="141"/>
        <v/>
      </c>
    </row>
    <row r="884" spans="16:29" x14ac:dyDescent="0.25">
      <c r="P884" s="1" t="str">
        <f>IF($C884&lt;&gt;"",IF(COUNTIF($C:C,$C884)&gt;1,"Plusieurs commentaires",""),"")</f>
        <v/>
      </c>
      <c r="Q884" s="1">
        <f t="shared" si="132"/>
        <v>0</v>
      </c>
      <c r="R884" s="1">
        <f>SUMIFS($Q$5:$Q884,$P$5:$P884,"Plusieurs commentaires",$C$5:$C884,C884)</f>
        <v>0</v>
      </c>
      <c r="S884" t="str">
        <f t="shared" si="133"/>
        <v/>
      </c>
      <c r="T884" t="str">
        <f t="shared" si="134"/>
        <v/>
      </c>
      <c r="U884" t="str">
        <f t="shared" si="135"/>
        <v/>
      </c>
      <c r="V884" s="238" t="str">
        <f t="shared" si="136"/>
        <v/>
      </c>
      <c r="W884" s="238">
        <f t="shared" si="137"/>
        <v>0</v>
      </c>
      <c r="X884" s="238">
        <f>SUMIFS($W$5:$W884,$V$5:$V884,"Plusieurs occurences",$H$5:$H884,H884)</f>
        <v>0</v>
      </c>
      <c r="Y884" t="str">
        <f t="shared" si="138"/>
        <v/>
      </c>
      <c r="Z884" t="str">
        <f t="shared" si="139"/>
        <v/>
      </c>
      <c r="AA884" t="str">
        <f t="shared" si="140"/>
        <v/>
      </c>
      <c r="AC884" t="str">
        <f t="shared" si="141"/>
        <v/>
      </c>
    </row>
    <row r="885" spans="16:29" x14ac:dyDescent="0.25">
      <c r="P885" s="1" t="str">
        <f>IF($C885&lt;&gt;"",IF(COUNTIF($C:C,$C885)&gt;1,"Plusieurs commentaires",""),"")</f>
        <v/>
      </c>
      <c r="Q885" s="1">
        <f t="shared" si="132"/>
        <v>0</v>
      </c>
      <c r="R885" s="1">
        <f>SUMIFS($Q$5:$Q885,$P$5:$P885,"Plusieurs commentaires",$C$5:$C885,C885)</f>
        <v>0</v>
      </c>
      <c r="S885" t="str">
        <f t="shared" si="133"/>
        <v/>
      </c>
      <c r="T885" t="str">
        <f t="shared" si="134"/>
        <v/>
      </c>
      <c r="U885" t="str">
        <f t="shared" si="135"/>
        <v/>
      </c>
      <c r="V885" s="238" t="str">
        <f t="shared" si="136"/>
        <v/>
      </c>
      <c r="W885" s="238">
        <f t="shared" si="137"/>
        <v>0</v>
      </c>
      <c r="X885" s="238">
        <f>SUMIFS($W$5:$W885,$V$5:$V885,"Plusieurs occurences",$H$5:$H885,H885)</f>
        <v>0</v>
      </c>
      <c r="Y885" t="str">
        <f t="shared" si="138"/>
        <v/>
      </c>
      <c r="Z885" t="str">
        <f t="shared" si="139"/>
        <v/>
      </c>
      <c r="AA885" t="str">
        <f t="shared" si="140"/>
        <v/>
      </c>
      <c r="AC885" t="str">
        <f t="shared" si="141"/>
        <v/>
      </c>
    </row>
    <row r="886" spans="16:29" x14ac:dyDescent="0.25">
      <c r="P886" s="1" t="str">
        <f>IF($C886&lt;&gt;"",IF(COUNTIF($C:C,$C886)&gt;1,"Plusieurs commentaires",""),"")</f>
        <v/>
      </c>
      <c r="Q886" s="1">
        <f t="shared" si="132"/>
        <v>0</v>
      </c>
      <c r="R886" s="1">
        <f>SUMIFS($Q$5:$Q886,$P$5:$P886,"Plusieurs commentaires",$C$5:$C886,C886)</f>
        <v>0</v>
      </c>
      <c r="S886" t="str">
        <f t="shared" si="133"/>
        <v/>
      </c>
      <c r="T886" t="str">
        <f t="shared" si="134"/>
        <v/>
      </c>
      <c r="U886" t="str">
        <f t="shared" si="135"/>
        <v/>
      </c>
      <c r="V886" s="238" t="str">
        <f t="shared" si="136"/>
        <v/>
      </c>
      <c r="W886" s="238">
        <f t="shared" si="137"/>
        <v>0</v>
      </c>
      <c r="X886" s="238">
        <f>SUMIFS($W$5:$W886,$V$5:$V886,"Plusieurs occurences",$H$5:$H886,H886)</f>
        <v>0</v>
      </c>
      <c r="Y886" t="str">
        <f t="shared" si="138"/>
        <v/>
      </c>
      <c r="Z886" t="str">
        <f t="shared" si="139"/>
        <v/>
      </c>
      <c r="AA886" t="str">
        <f t="shared" si="140"/>
        <v/>
      </c>
      <c r="AC886" t="str">
        <f t="shared" si="141"/>
        <v/>
      </c>
    </row>
    <row r="887" spans="16:29" x14ac:dyDescent="0.25">
      <c r="P887" s="1" t="str">
        <f>IF($C887&lt;&gt;"",IF(COUNTIF($C:C,$C887)&gt;1,"Plusieurs commentaires",""),"")</f>
        <v/>
      </c>
      <c r="Q887" s="1">
        <f t="shared" si="132"/>
        <v>0</v>
      </c>
      <c r="R887" s="1">
        <f>SUMIFS($Q$5:$Q887,$P$5:$P887,"Plusieurs commentaires",$C$5:$C887,C887)</f>
        <v>0</v>
      </c>
      <c r="S887" t="str">
        <f t="shared" si="133"/>
        <v/>
      </c>
      <c r="T887" t="str">
        <f t="shared" si="134"/>
        <v/>
      </c>
      <c r="U887" t="str">
        <f t="shared" si="135"/>
        <v/>
      </c>
      <c r="V887" s="238" t="str">
        <f t="shared" si="136"/>
        <v/>
      </c>
      <c r="W887" s="238">
        <f t="shared" si="137"/>
        <v>0</v>
      </c>
      <c r="X887" s="238">
        <f>SUMIFS($W$5:$W887,$V$5:$V887,"Plusieurs occurences",$H$5:$H887,H887)</f>
        <v>0</v>
      </c>
      <c r="Y887" t="str">
        <f t="shared" si="138"/>
        <v/>
      </c>
      <c r="Z887" t="str">
        <f t="shared" si="139"/>
        <v/>
      </c>
      <c r="AA887" t="str">
        <f t="shared" si="140"/>
        <v/>
      </c>
      <c r="AC887" t="str">
        <f t="shared" si="141"/>
        <v/>
      </c>
    </row>
    <row r="888" spans="16:29" x14ac:dyDescent="0.25">
      <c r="P888" s="1" t="str">
        <f>IF($C888&lt;&gt;"",IF(COUNTIF($C:C,$C888)&gt;1,"Plusieurs commentaires",""),"")</f>
        <v/>
      </c>
      <c r="Q888" s="1">
        <f t="shared" si="132"/>
        <v>0</v>
      </c>
      <c r="R888" s="1">
        <f>SUMIFS($Q$5:$Q888,$P$5:$P888,"Plusieurs commentaires",$C$5:$C888,C888)</f>
        <v>0</v>
      </c>
      <c r="S888" t="str">
        <f t="shared" si="133"/>
        <v/>
      </c>
      <c r="T888" t="str">
        <f t="shared" si="134"/>
        <v/>
      </c>
      <c r="U888" t="str">
        <f t="shared" si="135"/>
        <v/>
      </c>
      <c r="V888" s="238" t="str">
        <f t="shared" si="136"/>
        <v/>
      </c>
      <c r="W888" s="238">
        <f t="shared" si="137"/>
        <v>0</v>
      </c>
      <c r="X888" s="238">
        <f>SUMIFS($W$5:$W888,$V$5:$V888,"Plusieurs occurences",$H$5:$H888,H888)</f>
        <v>0</v>
      </c>
      <c r="Y888" t="str">
        <f t="shared" si="138"/>
        <v/>
      </c>
      <c r="Z888" t="str">
        <f t="shared" si="139"/>
        <v/>
      </c>
      <c r="AA888" t="str">
        <f t="shared" si="140"/>
        <v/>
      </c>
      <c r="AC888" t="str">
        <f t="shared" si="141"/>
        <v/>
      </c>
    </row>
    <row r="889" spans="16:29" x14ac:dyDescent="0.25">
      <c r="P889" s="1" t="str">
        <f>IF($C889&lt;&gt;"",IF(COUNTIF($C:C,$C889)&gt;1,"Plusieurs commentaires",""),"")</f>
        <v/>
      </c>
      <c r="Q889" s="1">
        <f t="shared" si="132"/>
        <v>0</v>
      </c>
      <c r="R889" s="1">
        <f>SUMIFS($Q$5:$Q889,$P$5:$P889,"Plusieurs commentaires",$C$5:$C889,C889)</f>
        <v>0</v>
      </c>
      <c r="S889" t="str">
        <f t="shared" si="133"/>
        <v/>
      </c>
      <c r="T889" t="str">
        <f t="shared" si="134"/>
        <v/>
      </c>
      <c r="U889" t="str">
        <f t="shared" si="135"/>
        <v/>
      </c>
      <c r="V889" s="238" t="str">
        <f t="shared" si="136"/>
        <v/>
      </c>
      <c r="W889" s="238">
        <f t="shared" si="137"/>
        <v>0</v>
      </c>
      <c r="X889" s="238">
        <f>SUMIFS($W$5:$W889,$V$5:$V889,"Plusieurs occurences",$H$5:$H889,H889)</f>
        <v>0</v>
      </c>
      <c r="Y889" t="str">
        <f t="shared" si="138"/>
        <v/>
      </c>
      <c r="Z889" t="str">
        <f t="shared" si="139"/>
        <v/>
      </c>
      <c r="AA889" t="str">
        <f t="shared" si="140"/>
        <v/>
      </c>
      <c r="AC889" t="str">
        <f t="shared" si="141"/>
        <v/>
      </c>
    </row>
    <row r="890" spans="16:29" x14ac:dyDescent="0.25">
      <c r="P890" s="1" t="str">
        <f>IF($C890&lt;&gt;"",IF(COUNTIF($C:C,$C890)&gt;1,"Plusieurs commentaires",""),"")</f>
        <v/>
      </c>
      <c r="Q890" s="1">
        <f t="shared" si="132"/>
        <v>0</v>
      </c>
      <c r="R890" s="1">
        <f>SUMIFS($Q$5:$Q890,$P$5:$P890,"Plusieurs commentaires",$C$5:$C890,C890)</f>
        <v>0</v>
      </c>
      <c r="S890" t="str">
        <f t="shared" si="133"/>
        <v/>
      </c>
      <c r="T890" t="str">
        <f t="shared" si="134"/>
        <v/>
      </c>
      <c r="U890" t="str">
        <f t="shared" si="135"/>
        <v/>
      </c>
      <c r="V890" s="238" t="str">
        <f t="shared" si="136"/>
        <v/>
      </c>
      <c r="W890" s="238">
        <f t="shared" si="137"/>
        <v>0</v>
      </c>
      <c r="X890" s="238">
        <f>SUMIFS($W$5:$W890,$V$5:$V890,"Plusieurs occurences",$H$5:$H890,H890)</f>
        <v>0</v>
      </c>
      <c r="Y890" t="str">
        <f t="shared" si="138"/>
        <v/>
      </c>
      <c r="Z890" t="str">
        <f t="shared" si="139"/>
        <v/>
      </c>
      <c r="AA890" t="str">
        <f t="shared" si="140"/>
        <v/>
      </c>
      <c r="AC890" t="str">
        <f t="shared" si="141"/>
        <v/>
      </c>
    </row>
    <row r="891" spans="16:29" x14ac:dyDescent="0.25">
      <c r="P891" s="1" t="str">
        <f>IF($C891&lt;&gt;"",IF(COUNTIF($C:C,$C891)&gt;1,"Plusieurs commentaires",""),"")</f>
        <v/>
      </c>
      <c r="Q891" s="1">
        <f t="shared" si="132"/>
        <v>0</v>
      </c>
      <c r="R891" s="1">
        <f>SUMIFS($Q$5:$Q891,$P$5:$P891,"Plusieurs commentaires",$C$5:$C891,C891)</f>
        <v>0</v>
      </c>
      <c r="S891" t="str">
        <f t="shared" si="133"/>
        <v/>
      </c>
      <c r="T891" t="str">
        <f t="shared" si="134"/>
        <v/>
      </c>
      <c r="U891" t="str">
        <f t="shared" si="135"/>
        <v/>
      </c>
      <c r="V891" s="238" t="str">
        <f t="shared" si="136"/>
        <v/>
      </c>
      <c r="W891" s="238">
        <f t="shared" si="137"/>
        <v>0</v>
      </c>
      <c r="X891" s="238">
        <f>SUMIFS($W$5:$W891,$V$5:$V891,"Plusieurs occurences",$H$5:$H891,H891)</f>
        <v>0</v>
      </c>
      <c r="Y891" t="str">
        <f t="shared" si="138"/>
        <v/>
      </c>
      <c r="Z891" t="str">
        <f t="shared" si="139"/>
        <v/>
      </c>
      <c r="AA891" t="str">
        <f t="shared" si="140"/>
        <v/>
      </c>
      <c r="AC891" t="str">
        <f t="shared" si="141"/>
        <v/>
      </c>
    </row>
    <row r="892" spans="16:29" x14ac:dyDescent="0.25">
      <c r="P892" s="1" t="str">
        <f>IF($C892&lt;&gt;"",IF(COUNTIF($C:C,$C892)&gt;1,"Plusieurs commentaires",""),"")</f>
        <v/>
      </c>
      <c r="Q892" s="1">
        <f t="shared" si="132"/>
        <v>0</v>
      </c>
      <c r="R892" s="1">
        <f>SUMIFS($Q$5:$Q892,$P$5:$P892,"Plusieurs commentaires",$C$5:$C892,C892)</f>
        <v>0</v>
      </c>
      <c r="S892" t="str">
        <f t="shared" si="133"/>
        <v/>
      </c>
      <c r="T892" t="str">
        <f t="shared" si="134"/>
        <v/>
      </c>
      <c r="U892" t="str">
        <f t="shared" si="135"/>
        <v/>
      </c>
      <c r="V892" s="238" t="str">
        <f t="shared" si="136"/>
        <v/>
      </c>
      <c r="W892" s="238">
        <f t="shared" si="137"/>
        <v>0</v>
      </c>
      <c r="X892" s="238">
        <f>SUMIFS($W$5:$W892,$V$5:$V892,"Plusieurs occurences",$H$5:$H892,H892)</f>
        <v>0</v>
      </c>
      <c r="Y892" t="str">
        <f t="shared" si="138"/>
        <v/>
      </c>
      <c r="Z892" t="str">
        <f t="shared" si="139"/>
        <v/>
      </c>
      <c r="AA892" t="str">
        <f t="shared" si="140"/>
        <v/>
      </c>
      <c r="AC892" t="str">
        <f t="shared" si="141"/>
        <v/>
      </c>
    </row>
    <row r="893" spans="16:29" x14ac:dyDescent="0.25">
      <c r="P893" s="1" t="str">
        <f>IF($C893&lt;&gt;"",IF(COUNTIF($C:C,$C893)&gt;1,"Plusieurs commentaires",""),"")</f>
        <v/>
      </c>
      <c r="Q893" s="1">
        <f t="shared" si="132"/>
        <v>0</v>
      </c>
      <c r="R893" s="1">
        <f>SUMIFS($Q$5:$Q893,$P$5:$P893,"Plusieurs commentaires",$C$5:$C893,C893)</f>
        <v>0</v>
      </c>
      <c r="S893" t="str">
        <f t="shared" si="133"/>
        <v/>
      </c>
      <c r="T893" t="str">
        <f t="shared" si="134"/>
        <v/>
      </c>
      <c r="U893" t="str">
        <f t="shared" si="135"/>
        <v/>
      </c>
      <c r="V893" s="238" t="str">
        <f t="shared" si="136"/>
        <v/>
      </c>
      <c r="W893" s="238">
        <f t="shared" si="137"/>
        <v>0</v>
      </c>
      <c r="X893" s="238">
        <f>SUMIFS($W$5:$W893,$V$5:$V893,"Plusieurs occurences",$H$5:$H893,H893)</f>
        <v>0</v>
      </c>
      <c r="Y893" t="str">
        <f t="shared" si="138"/>
        <v/>
      </c>
      <c r="Z893" t="str">
        <f t="shared" si="139"/>
        <v/>
      </c>
      <c r="AA893" t="str">
        <f t="shared" si="140"/>
        <v/>
      </c>
      <c r="AC893" t="str">
        <f t="shared" si="141"/>
        <v/>
      </c>
    </row>
    <row r="894" spans="16:29" x14ac:dyDescent="0.25">
      <c r="P894" s="1" t="str">
        <f>IF($C894&lt;&gt;"",IF(COUNTIF($C:C,$C894)&gt;1,"Plusieurs commentaires",""),"")</f>
        <v/>
      </c>
      <c r="Q894" s="1">
        <f t="shared" si="132"/>
        <v>0</v>
      </c>
      <c r="R894" s="1">
        <f>SUMIFS($Q$5:$Q894,$P$5:$P894,"Plusieurs commentaires",$C$5:$C894,C894)</f>
        <v>0</v>
      </c>
      <c r="S894" t="str">
        <f t="shared" si="133"/>
        <v/>
      </c>
      <c r="T894" t="str">
        <f t="shared" si="134"/>
        <v/>
      </c>
      <c r="U894" t="str">
        <f t="shared" si="135"/>
        <v/>
      </c>
      <c r="V894" s="238" t="str">
        <f t="shared" si="136"/>
        <v/>
      </c>
      <c r="W894" s="238">
        <f t="shared" si="137"/>
        <v>0</v>
      </c>
      <c r="X894" s="238">
        <f>SUMIFS($W$5:$W894,$V$5:$V894,"Plusieurs occurences",$H$5:$H894,H894)</f>
        <v>0</v>
      </c>
      <c r="Y894" t="str">
        <f t="shared" si="138"/>
        <v/>
      </c>
      <c r="Z894" t="str">
        <f t="shared" si="139"/>
        <v/>
      </c>
      <c r="AA894" t="str">
        <f t="shared" si="140"/>
        <v/>
      </c>
      <c r="AC894" t="str">
        <f t="shared" si="141"/>
        <v/>
      </c>
    </row>
    <row r="895" spans="16:29" x14ac:dyDescent="0.25">
      <c r="P895" s="1" t="str">
        <f>IF($C895&lt;&gt;"",IF(COUNTIF($C:C,$C895)&gt;1,"Plusieurs commentaires",""),"")</f>
        <v/>
      </c>
      <c r="Q895" s="1">
        <f t="shared" si="132"/>
        <v>0</v>
      </c>
      <c r="R895" s="1">
        <f>SUMIFS($Q$5:$Q895,$P$5:$P895,"Plusieurs commentaires",$C$5:$C895,C895)</f>
        <v>0</v>
      </c>
      <c r="S895" t="str">
        <f t="shared" si="133"/>
        <v/>
      </c>
      <c r="T895" t="str">
        <f t="shared" si="134"/>
        <v/>
      </c>
      <c r="U895" t="str">
        <f t="shared" si="135"/>
        <v/>
      </c>
      <c r="V895" s="238" t="str">
        <f t="shared" si="136"/>
        <v/>
      </c>
      <c r="W895" s="238">
        <f t="shared" si="137"/>
        <v>0</v>
      </c>
      <c r="X895" s="238">
        <f>SUMIFS($W$5:$W895,$V$5:$V895,"Plusieurs occurences",$H$5:$H895,H895)</f>
        <v>0</v>
      </c>
      <c r="Y895" t="str">
        <f t="shared" si="138"/>
        <v/>
      </c>
      <c r="Z895" t="str">
        <f t="shared" si="139"/>
        <v/>
      </c>
      <c r="AA895" t="str">
        <f t="shared" si="140"/>
        <v/>
      </c>
      <c r="AC895" t="str">
        <f t="shared" si="141"/>
        <v/>
      </c>
    </row>
    <row r="896" spans="16:29" x14ac:dyDescent="0.25">
      <c r="P896" s="1" t="str">
        <f>IF($C896&lt;&gt;"",IF(COUNTIF($C:C,$C896)&gt;1,"Plusieurs commentaires",""),"")</f>
        <v/>
      </c>
      <c r="Q896" s="1">
        <f t="shared" si="132"/>
        <v>0</v>
      </c>
      <c r="R896" s="1">
        <f>SUMIFS($Q$5:$Q896,$P$5:$P896,"Plusieurs commentaires",$C$5:$C896,C896)</f>
        <v>0</v>
      </c>
      <c r="S896" t="str">
        <f t="shared" si="133"/>
        <v/>
      </c>
      <c r="T896" t="str">
        <f t="shared" si="134"/>
        <v/>
      </c>
      <c r="U896" t="str">
        <f t="shared" si="135"/>
        <v/>
      </c>
      <c r="V896" s="238" t="str">
        <f t="shared" si="136"/>
        <v/>
      </c>
      <c r="W896" s="238">
        <f t="shared" si="137"/>
        <v>0</v>
      </c>
      <c r="X896" s="238">
        <f>SUMIFS($W$5:$W896,$V$5:$V896,"Plusieurs occurences",$H$5:$H896,H896)</f>
        <v>0</v>
      </c>
      <c r="Y896" t="str">
        <f t="shared" si="138"/>
        <v/>
      </c>
      <c r="Z896" t="str">
        <f t="shared" si="139"/>
        <v/>
      </c>
      <c r="AA896" t="str">
        <f t="shared" si="140"/>
        <v/>
      </c>
      <c r="AC896" t="str">
        <f t="shared" si="141"/>
        <v/>
      </c>
    </row>
    <row r="897" spans="16:29" x14ac:dyDescent="0.25">
      <c r="P897" s="1" t="str">
        <f>IF($C897&lt;&gt;"",IF(COUNTIF($C:C,$C897)&gt;1,"Plusieurs commentaires",""),"")</f>
        <v/>
      </c>
      <c r="Q897" s="1">
        <f t="shared" si="132"/>
        <v>0</v>
      </c>
      <c r="R897" s="1">
        <f>SUMIFS($Q$5:$Q897,$P$5:$P897,"Plusieurs commentaires",$C$5:$C897,C897)</f>
        <v>0</v>
      </c>
      <c r="S897" t="str">
        <f t="shared" si="133"/>
        <v/>
      </c>
      <c r="T897" t="str">
        <f t="shared" si="134"/>
        <v/>
      </c>
      <c r="U897" t="str">
        <f t="shared" si="135"/>
        <v/>
      </c>
      <c r="V897" s="238" t="str">
        <f t="shared" si="136"/>
        <v/>
      </c>
      <c r="W897" s="238">
        <f t="shared" si="137"/>
        <v>0</v>
      </c>
      <c r="X897" s="238">
        <f>SUMIFS($W$5:$W897,$V$5:$V897,"Plusieurs occurences",$H$5:$H897,H897)</f>
        <v>0</v>
      </c>
      <c r="Y897" t="str">
        <f t="shared" si="138"/>
        <v/>
      </c>
      <c r="Z897" t="str">
        <f t="shared" si="139"/>
        <v/>
      </c>
      <c r="AA897" t="str">
        <f t="shared" si="140"/>
        <v/>
      </c>
      <c r="AC897" t="str">
        <f t="shared" si="141"/>
        <v/>
      </c>
    </row>
    <row r="898" spans="16:29" x14ac:dyDescent="0.25">
      <c r="P898" s="1" t="str">
        <f>IF($C898&lt;&gt;"",IF(COUNTIF($C:C,$C898)&gt;1,"Plusieurs commentaires",""),"")</f>
        <v/>
      </c>
      <c r="Q898" s="1">
        <f t="shared" si="132"/>
        <v>0</v>
      </c>
      <c r="R898" s="1">
        <f>SUMIFS($Q$5:$Q898,$P$5:$P898,"Plusieurs commentaires",$C$5:$C898,C898)</f>
        <v>0</v>
      </c>
      <c r="S898" t="str">
        <f t="shared" si="133"/>
        <v/>
      </c>
      <c r="T898" t="str">
        <f t="shared" si="134"/>
        <v/>
      </c>
      <c r="U898" t="str">
        <f t="shared" si="135"/>
        <v/>
      </c>
      <c r="V898" s="238" t="str">
        <f t="shared" si="136"/>
        <v/>
      </c>
      <c r="W898" s="238">
        <f t="shared" si="137"/>
        <v>0</v>
      </c>
      <c r="X898" s="238">
        <f>SUMIFS($W$5:$W898,$V$5:$V898,"Plusieurs occurences",$H$5:$H898,H898)</f>
        <v>0</v>
      </c>
      <c r="Y898" t="str">
        <f t="shared" si="138"/>
        <v/>
      </c>
      <c r="Z898" t="str">
        <f t="shared" si="139"/>
        <v/>
      </c>
      <c r="AA898" t="str">
        <f t="shared" si="140"/>
        <v/>
      </c>
      <c r="AC898" t="str">
        <f t="shared" si="141"/>
        <v/>
      </c>
    </row>
    <row r="899" spans="16:29" x14ac:dyDescent="0.25">
      <c r="P899" s="1" t="str">
        <f>IF($C899&lt;&gt;"",IF(COUNTIF($C:C,$C899)&gt;1,"Plusieurs commentaires",""),"")</f>
        <v/>
      </c>
      <c r="Q899" s="1">
        <f t="shared" si="132"/>
        <v>0</v>
      </c>
      <c r="R899" s="1">
        <f>SUMIFS($Q$5:$Q899,$P$5:$P899,"Plusieurs commentaires",$C$5:$C899,C899)</f>
        <v>0</v>
      </c>
      <c r="S899" t="str">
        <f t="shared" si="133"/>
        <v/>
      </c>
      <c r="T899" t="str">
        <f t="shared" si="134"/>
        <v/>
      </c>
      <c r="U899" t="str">
        <f t="shared" si="135"/>
        <v/>
      </c>
      <c r="V899" s="238" t="str">
        <f t="shared" si="136"/>
        <v/>
      </c>
      <c r="W899" s="238">
        <f t="shared" si="137"/>
        <v>0</v>
      </c>
      <c r="X899" s="238">
        <f>SUMIFS($W$5:$W899,$V$5:$V899,"Plusieurs occurences",$H$5:$H899,H899)</f>
        <v>0</v>
      </c>
      <c r="Y899" t="str">
        <f t="shared" si="138"/>
        <v/>
      </c>
      <c r="Z899" t="str">
        <f t="shared" si="139"/>
        <v/>
      </c>
      <c r="AA899" t="str">
        <f t="shared" si="140"/>
        <v/>
      </c>
      <c r="AC899" t="str">
        <f t="shared" si="141"/>
        <v/>
      </c>
    </row>
    <row r="900" spans="16:29" x14ac:dyDescent="0.25">
      <c r="P900" s="1" t="str">
        <f>IF($C900&lt;&gt;"",IF(COUNTIF($C:C,$C900)&gt;1,"Plusieurs commentaires",""),"")</f>
        <v/>
      </c>
      <c r="Q900" s="1">
        <f t="shared" si="132"/>
        <v>0</v>
      </c>
      <c r="R900" s="1">
        <f>SUMIFS($Q$5:$Q900,$P$5:$P900,"Plusieurs commentaires",$C$5:$C900,C900)</f>
        <v>0</v>
      </c>
      <c r="S900" t="str">
        <f t="shared" si="133"/>
        <v/>
      </c>
      <c r="T900" t="str">
        <f t="shared" si="134"/>
        <v/>
      </c>
      <c r="U900" t="str">
        <f t="shared" si="135"/>
        <v/>
      </c>
      <c r="V900" s="238" t="str">
        <f t="shared" si="136"/>
        <v/>
      </c>
      <c r="W900" s="238">
        <f t="shared" si="137"/>
        <v>0</v>
      </c>
      <c r="X900" s="238">
        <f>SUMIFS($W$5:$W900,$V$5:$V900,"Plusieurs occurences",$H$5:$H900,H900)</f>
        <v>0</v>
      </c>
      <c r="Y900" t="str">
        <f t="shared" si="138"/>
        <v/>
      </c>
      <c r="Z900" t="str">
        <f t="shared" si="139"/>
        <v/>
      </c>
      <c r="AA900" t="str">
        <f t="shared" si="140"/>
        <v/>
      </c>
      <c r="AC900" t="str">
        <f t="shared" si="141"/>
        <v/>
      </c>
    </row>
    <row r="901" spans="16:29" x14ac:dyDescent="0.25">
      <c r="P901" s="1" t="str">
        <f>IF($C901&lt;&gt;"",IF(COUNTIF($C:C,$C901)&gt;1,"Plusieurs commentaires",""),"")</f>
        <v/>
      </c>
      <c r="Q901" s="1">
        <f t="shared" ref="Q901:Q957" si="142">IF(P901="Plusieurs commentaires",1,0)</f>
        <v>0</v>
      </c>
      <c r="R901" s="1">
        <f>SUMIFS($Q$5:$Q901,$P$5:$P901,"Plusieurs commentaires",$C$5:$C901,C901)</f>
        <v>0</v>
      </c>
      <c r="S901" t="str">
        <f t="shared" ref="S901:S957" si="143">IF(I901="Non",IF(F901&lt;=21,IF(M901="Critique",IF(J901&gt;2017,C901,""),""),""),"")</f>
        <v/>
      </c>
      <c r="T901" t="str">
        <f t="shared" ref="T901:T958" si="144">IF(I901="Non",IF(F901&lt;=21,IF(M901="Soutien",IF(J901&gt;2017,C901,""),""),""),"")</f>
        <v/>
      </c>
      <c r="U901" t="str">
        <f t="shared" ref="U901:U964" si="145">IF(I901="Non",IF(F901&lt;=21,IF(M901="Neutre",IF(J901&gt;2017,C901,""),""),""),"")</f>
        <v/>
      </c>
      <c r="V901" s="238" t="str">
        <f t="shared" ref="V901:V959" si="146">IF($H901&lt;&gt;"",IF(COUNTIF($H:$H,$H901)&gt;1,"Plusieurs occurences",""),"")</f>
        <v/>
      </c>
      <c r="W901" s="238">
        <f t="shared" ref="W901:W959" si="147">IF(V901="Plusieurs occurences",1,0)</f>
        <v>0</v>
      </c>
      <c r="X901" s="238">
        <f>SUMIFS($W$5:$W901,$V$5:$V901,"Plusieurs occurences",$H$5:$H901,H901)</f>
        <v>0</v>
      </c>
      <c r="Y901" t="str">
        <f t="shared" ref="Y901:Y960" si="148">IF(R901&lt;2,IF(M901="Critique",H901,""),"")</f>
        <v/>
      </c>
      <c r="Z901" t="str">
        <f t="shared" ref="Z901:Z960" si="149">IF(R901&lt;2,IF(M901="Soutien",H901,""),"")</f>
        <v/>
      </c>
      <c r="AA901" t="str">
        <f t="shared" ref="AA901:AA960" si="150">IF(R901&lt;2,IF(M901="Neutre",H901,""),"")</f>
        <v/>
      </c>
      <c r="AC901" t="str">
        <f t="shared" si="141"/>
        <v/>
      </c>
    </row>
    <row r="902" spans="16:29" x14ac:dyDescent="0.25">
      <c r="P902" s="1" t="str">
        <f>IF($C902&lt;&gt;"",IF(COUNTIF($C:C,$C902)&gt;1,"Plusieurs commentaires",""),"")</f>
        <v/>
      </c>
      <c r="Q902" s="1">
        <f t="shared" si="142"/>
        <v>0</v>
      </c>
      <c r="R902" s="1">
        <f>SUMIFS($Q$5:$Q902,$P$5:$P902,"Plusieurs commentaires",$C$5:$C902,C902)</f>
        <v>0</v>
      </c>
      <c r="S902" t="str">
        <f t="shared" si="143"/>
        <v/>
      </c>
      <c r="T902" t="str">
        <f t="shared" si="144"/>
        <v/>
      </c>
      <c r="U902" t="str">
        <f t="shared" si="145"/>
        <v/>
      </c>
      <c r="V902" s="238" t="str">
        <f t="shared" si="146"/>
        <v/>
      </c>
      <c r="W902" s="238">
        <f t="shared" si="147"/>
        <v>0</v>
      </c>
      <c r="X902" s="238">
        <f>SUMIFS($W$5:$W902,$V$5:$V902,"Plusieurs occurences",$H$5:$H902,H902)</f>
        <v>0</v>
      </c>
      <c r="Y902" t="str">
        <f t="shared" si="148"/>
        <v/>
      </c>
      <c r="Z902" t="str">
        <f t="shared" si="149"/>
        <v/>
      </c>
      <c r="AA902" t="str">
        <f t="shared" si="150"/>
        <v/>
      </c>
      <c r="AC902" t="str">
        <f t="shared" si="141"/>
        <v/>
      </c>
    </row>
    <row r="903" spans="16:29" x14ac:dyDescent="0.25">
      <c r="P903" s="1" t="str">
        <f>IF($C903&lt;&gt;"",IF(COUNTIF($C:C,$C903)&gt;1,"Plusieurs commentaires",""),"")</f>
        <v/>
      </c>
      <c r="Q903" s="1">
        <f t="shared" si="142"/>
        <v>0</v>
      </c>
      <c r="R903" s="1">
        <f>SUMIFS($Q$5:$Q903,$P$5:$P903,"Plusieurs commentaires",$C$5:$C903,C903)</f>
        <v>0</v>
      </c>
      <c r="S903" t="str">
        <f t="shared" si="143"/>
        <v/>
      </c>
      <c r="T903" t="str">
        <f t="shared" si="144"/>
        <v/>
      </c>
      <c r="U903" t="str">
        <f t="shared" si="145"/>
        <v/>
      </c>
      <c r="V903" s="238" t="str">
        <f t="shared" si="146"/>
        <v/>
      </c>
      <c r="W903" s="238">
        <f t="shared" si="147"/>
        <v>0</v>
      </c>
      <c r="X903" s="238">
        <f>SUMIFS($W$5:$W903,$V$5:$V903,"Plusieurs occurences",$H$5:$H903,H903)</f>
        <v>0</v>
      </c>
      <c r="Y903" t="str">
        <f t="shared" si="148"/>
        <v/>
      </c>
      <c r="Z903" t="str">
        <f t="shared" si="149"/>
        <v/>
      </c>
      <c r="AA903" t="str">
        <f t="shared" si="150"/>
        <v/>
      </c>
      <c r="AC903" t="str">
        <f t="shared" si="141"/>
        <v/>
      </c>
    </row>
    <row r="904" spans="16:29" x14ac:dyDescent="0.25">
      <c r="P904" s="1" t="str">
        <f>IF($C904&lt;&gt;"",IF(COUNTIF($C:C,$C904)&gt;1,"Plusieurs commentaires",""),"")</f>
        <v/>
      </c>
      <c r="Q904" s="1">
        <f t="shared" si="142"/>
        <v>0</v>
      </c>
      <c r="R904" s="1">
        <f>SUMIFS($Q$5:$Q904,$P$5:$P904,"Plusieurs commentaires",$C$5:$C904,C904)</f>
        <v>0</v>
      </c>
      <c r="S904" t="str">
        <f t="shared" si="143"/>
        <v/>
      </c>
      <c r="T904" t="str">
        <f t="shared" si="144"/>
        <v/>
      </c>
      <c r="U904" t="str">
        <f t="shared" si="145"/>
        <v/>
      </c>
      <c r="V904" s="238" t="str">
        <f t="shared" si="146"/>
        <v/>
      </c>
      <c r="W904" s="238">
        <f t="shared" si="147"/>
        <v>0</v>
      </c>
      <c r="X904" s="238">
        <f>SUMIFS($W$5:$W904,$V$5:$V904,"Plusieurs occurences",$H$5:$H904,H904)</f>
        <v>0</v>
      </c>
      <c r="Y904" t="str">
        <f t="shared" si="148"/>
        <v/>
      </c>
      <c r="Z904" t="str">
        <f t="shared" si="149"/>
        <v/>
      </c>
      <c r="AA904" t="str">
        <f t="shared" si="150"/>
        <v/>
      </c>
      <c r="AC904" t="str">
        <f t="shared" si="141"/>
        <v/>
      </c>
    </row>
    <row r="905" spans="16:29" x14ac:dyDescent="0.25">
      <c r="P905" s="1" t="str">
        <f>IF($C905&lt;&gt;"",IF(COUNTIF($C:C,$C905)&gt;1,"Plusieurs commentaires",""),"")</f>
        <v/>
      </c>
      <c r="Q905" s="1">
        <f t="shared" si="142"/>
        <v>0</v>
      </c>
      <c r="R905" s="1">
        <f>SUMIFS($Q$5:$Q905,$P$5:$P905,"Plusieurs commentaires",$C$5:$C905,C905)</f>
        <v>0</v>
      </c>
      <c r="S905" t="str">
        <f t="shared" si="143"/>
        <v/>
      </c>
      <c r="T905" t="str">
        <f t="shared" si="144"/>
        <v/>
      </c>
      <c r="U905" t="str">
        <f t="shared" si="145"/>
        <v/>
      </c>
      <c r="V905" s="238" t="str">
        <f t="shared" si="146"/>
        <v/>
      </c>
      <c r="W905" s="238">
        <f t="shared" si="147"/>
        <v>0</v>
      </c>
      <c r="X905" s="238">
        <f>SUMIFS($W$5:$W905,$V$5:$V905,"Plusieurs occurences",$H$5:$H905,H905)</f>
        <v>0</v>
      </c>
      <c r="Y905" t="str">
        <f t="shared" si="148"/>
        <v/>
      </c>
      <c r="Z905" t="str">
        <f t="shared" si="149"/>
        <v/>
      </c>
      <c r="AA905" t="str">
        <f t="shared" si="150"/>
        <v/>
      </c>
      <c r="AC905" t="str">
        <f t="shared" si="141"/>
        <v/>
      </c>
    </row>
    <row r="906" spans="16:29" x14ac:dyDescent="0.25">
      <c r="P906" s="1" t="str">
        <f>IF($C906&lt;&gt;"",IF(COUNTIF($C:C,$C906)&gt;1,"Plusieurs commentaires",""),"")</f>
        <v/>
      </c>
      <c r="Q906" s="1">
        <f t="shared" si="142"/>
        <v>0</v>
      </c>
      <c r="R906" s="1">
        <f>SUMIFS($Q$5:$Q906,$P$5:$P906,"Plusieurs commentaires",$C$5:$C906,C906)</f>
        <v>0</v>
      </c>
      <c r="S906" t="str">
        <f t="shared" si="143"/>
        <v/>
      </c>
      <c r="T906" t="str">
        <f t="shared" si="144"/>
        <v/>
      </c>
      <c r="U906" t="str">
        <f t="shared" si="145"/>
        <v/>
      </c>
      <c r="V906" s="238" t="str">
        <f t="shared" si="146"/>
        <v/>
      </c>
      <c r="W906" s="238">
        <f t="shared" si="147"/>
        <v>0</v>
      </c>
      <c r="X906" s="238">
        <f>SUMIFS($W$5:$W906,$V$5:$V906,"Plusieurs occurences",$H$5:$H906,H906)</f>
        <v>0</v>
      </c>
      <c r="Y906" t="str">
        <f t="shared" si="148"/>
        <v/>
      </c>
      <c r="Z906" t="str">
        <f t="shared" si="149"/>
        <v/>
      </c>
      <c r="AA906" t="str">
        <f t="shared" si="150"/>
        <v/>
      </c>
      <c r="AC906" t="str">
        <f t="shared" ref="AC906:AC969" si="151">IF(R906&lt;2,IF(M906="Critique",C906,""),"")</f>
        <v/>
      </c>
    </row>
    <row r="907" spans="16:29" x14ac:dyDescent="0.25">
      <c r="P907" s="1" t="str">
        <f>IF($C907&lt;&gt;"",IF(COUNTIF($C:C,$C907)&gt;1,"Plusieurs commentaires",""),"")</f>
        <v/>
      </c>
      <c r="Q907" s="1">
        <f t="shared" si="142"/>
        <v>0</v>
      </c>
      <c r="R907" s="1">
        <f>SUMIFS($Q$5:$Q907,$P$5:$P907,"Plusieurs commentaires",$C$5:$C907,C907)</f>
        <v>0</v>
      </c>
      <c r="S907" t="str">
        <f t="shared" si="143"/>
        <v/>
      </c>
      <c r="T907" t="str">
        <f t="shared" si="144"/>
        <v/>
      </c>
      <c r="U907" t="str">
        <f t="shared" si="145"/>
        <v/>
      </c>
      <c r="V907" s="238" t="str">
        <f t="shared" si="146"/>
        <v/>
      </c>
      <c r="W907" s="238">
        <f t="shared" si="147"/>
        <v>0</v>
      </c>
      <c r="X907" s="238">
        <f>SUMIFS($W$5:$W907,$V$5:$V907,"Plusieurs occurences",$H$5:$H907,H907)</f>
        <v>0</v>
      </c>
      <c r="Y907" t="str">
        <f t="shared" si="148"/>
        <v/>
      </c>
      <c r="Z907" t="str">
        <f t="shared" si="149"/>
        <v/>
      </c>
      <c r="AA907" t="str">
        <f t="shared" si="150"/>
        <v/>
      </c>
      <c r="AC907" t="str">
        <f t="shared" si="151"/>
        <v/>
      </c>
    </row>
    <row r="908" spans="16:29" x14ac:dyDescent="0.25">
      <c r="P908" s="1" t="str">
        <f>IF($C908&lt;&gt;"",IF(COUNTIF($C:C,$C908)&gt;1,"Plusieurs commentaires",""),"")</f>
        <v/>
      </c>
      <c r="Q908" s="1">
        <f t="shared" si="142"/>
        <v>0</v>
      </c>
      <c r="R908" s="1">
        <f>SUMIFS($Q$5:$Q908,$P$5:$P908,"Plusieurs commentaires",$C$5:$C908,C908)</f>
        <v>0</v>
      </c>
      <c r="S908" t="str">
        <f t="shared" si="143"/>
        <v/>
      </c>
      <c r="T908" t="str">
        <f t="shared" si="144"/>
        <v/>
      </c>
      <c r="U908" t="str">
        <f t="shared" si="145"/>
        <v/>
      </c>
      <c r="V908" s="238" t="str">
        <f t="shared" si="146"/>
        <v/>
      </c>
      <c r="W908" s="238">
        <f t="shared" si="147"/>
        <v>0</v>
      </c>
      <c r="X908" s="238">
        <f>SUMIFS($W$5:$W908,$V$5:$V908,"Plusieurs occurences",$H$5:$H908,H908)</f>
        <v>0</v>
      </c>
      <c r="Y908" t="str">
        <f t="shared" si="148"/>
        <v/>
      </c>
      <c r="Z908" t="str">
        <f t="shared" si="149"/>
        <v/>
      </c>
      <c r="AA908" t="str">
        <f t="shared" si="150"/>
        <v/>
      </c>
      <c r="AC908" t="str">
        <f t="shared" si="151"/>
        <v/>
      </c>
    </row>
    <row r="909" spans="16:29" x14ac:dyDescent="0.25">
      <c r="P909" s="1" t="str">
        <f>IF($C909&lt;&gt;"",IF(COUNTIF($C:C,$C909)&gt;1,"Plusieurs commentaires",""),"")</f>
        <v/>
      </c>
      <c r="Q909" s="1">
        <f t="shared" si="142"/>
        <v>0</v>
      </c>
      <c r="R909" s="1">
        <f>SUMIFS($Q$5:$Q909,$P$5:$P909,"Plusieurs commentaires",$C$5:$C909,C909)</f>
        <v>0</v>
      </c>
      <c r="S909" t="str">
        <f t="shared" si="143"/>
        <v/>
      </c>
      <c r="T909" t="str">
        <f t="shared" si="144"/>
        <v/>
      </c>
      <c r="U909" t="str">
        <f t="shared" si="145"/>
        <v/>
      </c>
      <c r="V909" s="238" t="str">
        <f t="shared" si="146"/>
        <v/>
      </c>
      <c r="W909" s="238">
        <f t="shared" si="147"/>
        <v>0</v>
      </c>
      <c r="X909" s="238">
        <f>SUMIFS($W$5:$W909,$V$5:$V909,"Plusieurs occurences",$H$5:$H909,H909)</f>
        <v>0</v>
      </c>
      <c r="Y909" t="str">
        <f t="shared" si="148"/>
        <v/>
      </c>
      <c r="Z909" t="str">
        <f t="shared" si="149"/>
        <v/>
      </c>
      <c r="AA909" t="str">
        <f t="shared" si="150"/>
        <v/>
      </c>
      <c r="AC909" t="str">
        <f t="shared" si="151"/>
        <v/>
      </c>
    </row>
    <row r="910" spans="16:29" x14ac:dyDescent="0.25">
      <c r="P910" s="1" t="str">
        <f>IF($C910&lt;&gt;"",IF(COUNTIF($C:C,$C910)&gt;1,"Plusieurs commentaires",""),"")</f>
        <v/>
      </c>
      <c r="Q910" s="1">
        <f t="shared" si="142"/>
        <v>0</v>
      </c>
      <c r="R910" s="1">
        <f>SUMIFS($Q$5:$Q910,$P$5:$P910,"Plusieurs commentaires",$C$5:$C910,C910)</f>
        <v>0</v>
      </c>
      <c r="S910" t="str">
        <f t="shared" si="143"/>
        <v/>
      </c>
      <c r="T910" t="str">
        <f t="shared" si="144"/>
        <v/>
      </c>
      <c r="U910" t="str">
        <f t="shared" si="145"/>
        <v/>
      </c>
      <c r="V910" s="238" t="str">
        <f t="shared" si="146"/>
        <v/>
      </c>
      <c r="W910" s="238">
        <f t="shared" si="147"/>
        <v>0</v>
      </c>
      <c r="X910" s="238">
        <f>SUMIFS($W$5:$W910,$V$5:$V910,"Plusieurs occurences",$H$5:$H910,H910)</f>
        <v>0</v>
      </c>
      <c r="Y910" t="str">
        <f t="shared" si="148"/>
        <v/>
      </c>
      <c r="Z910" t="str">
        <f t="shared" si="149"/>
        <v/>
      </c>
      <c r="AA910" t="str">
        <f t="shared" si="150"/>
        <v/>
      </c>
      <c r="AC910" t="str">
        <f t="shared" si="151"/>
        <v/>
      </c>
    </row>
    <row r="911" spans="16:29" x14ac:dyDescent="0.25">
      <c r="P911" s="1" t="str">
        <f>IF($C911&lt;&gt;"",IF(COUNTIF($C:C,$C911)&gt;1,"Plusieurs commentaires",""),"")</f>
        <v/>
      </c>
      <c r="Q911" s="1">
        <f t="shared" si="142"/>
        <v>0</v>
      </c>
      <c r="R911" s="1">
        <f>SUMIFS($Q$5:$Q911,$P$5:$P911,"Plusieurs commentaires",$C$5:$C911,C911)</f>
        <v>0</v>
      </c>
      <c r="S911" t="str">
        <f t="shared" si="143"/>
        <v/>
      </c>
      <c r="T911" t="str">
        <f t="shared" si="144"/>
        <v/>
      </c>
      <c r="U911" t="str">
        <f t="shared" si="145"/>
        <v/>
      </c>
      <c r="V911" s="238" t="str">
        <f t="shared" si="146"/>
        <v/>
      </c>
      <c r="W911" s="238">
        <f t="shared" si="147"/>
        <v>0</v>
      </c>
      <c r="X911" s="238">
        <f>SUMIFS($W$5:$W911,$V$5:$V911,"Plusieurs occurences",$H$5:$H911,H911)</f>
        <v>0</v>
      </c>
      <c r="Y911" t="str">
        <f t="shared" si="148"/>
        <v/>
      </c>
      <c r="Z911" t="str">
        <f t="shared" si="149"/>
        <v/>
      </c>
      <c r="AA911" t="str">
        <f t="shared" si="150"/>
        <v/>
      </c>
      <c r="AC911" t="str">
        <f t="shared" si="151"/>
        <v/>
      </c>
    </row>
    <row r="912" spans="16:29" x14ac:dyDescent="0.25">
      <c r="P912" s="1" t="str">
        <f>IF($C912&lt;&gt;"",IF(COUNTIF($C:C,$C912)&gt;1,"Plusieurs commentaires",""),"")</f>
        <v/>
      </c>
      <c r="Q912" s="1">
        <f t="shared" si="142"/>
        <v>0</v>
      </c>
      <c r="R912" s="1">
        <f>SUMIFS($Q$5:$Q912,$P$5:$P912,"Plusieurs commentaires",$C$5:$C912,C912)</f>
        <v>0</v>
      </c>
      <c r="S912" t="str">
        <f t="shared" si="143"/>
        <v/>
      </c>
      <c r="T912" t="str">
        <f t="shared" si="144"/>
        <v/>
      </c>
      <c r="U912" t="str">
        <f t="shared" si="145"/>
        <v/>
      </c>
      <c r="V912" s="238" t="str">
        <f t="shared" si="146"/>
        <v/>
      </c>
      <c r="W912" s="238">
        <f t="shared" si="147"/>
        <v>0</v>
      </c>
      <c r="X912" s="238">
        <f>SUMIFS($W$5:$W912,$V$5:$V912,"Plusieurs occurences",$H$5:$H912,H912)</f>
        <v>0</v>
      </c>
      <c r="Y912" t="str">
        <f t="shared" si="148"/>
        <v/>
      </c>
      <c r="Z912" t="str">
        <f t="shared" si="149"/>
        <v/>
      </c>
      <c r="AA912" t="str">
        <f t="shared" si="150"/>
        <v/>
      </c>
      <c r="AC912" t="str">
        <f t="shared" si="151"/>
        <v/>
      </c>
    </row>
    <row r="913" spans="16:29" x14ac:dyDescent="0.25">
      <c r="P913" s="1" t="str">
        <f>IF($C913&lt;&gt;"",IF(COUNTIF($C:C,$C913)&gt;1,"Plusieurs commentaires",""),"")</f>
        <v/>
      </c>
      <c r="Q913" s="1">
        <f t="shared" si="142"/>
        <v>0</v>
      </c>
      <c r="R913" s="1">
        <f>SUMIFS($Q$5:$Q913,$P$5:$P913,"Plusieurs commentaires",$C$5:$C913,C913)</f>
        <v>0</v>
      </c>
      <c r="S913" t="str">
        <f t="shared" si="143"/>
        <v/>
      </c>
      <c r="T913" t="str">
        <f t="shared" si="144"/>
        <v/>
      </c>
      <c r="U913" t="str">
        <f t="shared" si="145"/>
        <v/>
      </c>
      <c r="V913" s="238" t="str">
        <f t="shared" si="146"/>
        <v/>
      </c>
      <c r="W913" s="238">
        <f t="shared" si="147"/>
        <v>0</v>
      </c>
      <c r="X913" s="238">
        <f>SUMIFS($W$5:$W913,$V$5:$V913,"Plusieurs occurences",$H$5:$H913,H913)</f>
        <v>0</v>
      </c>
      <c r="Y913" t="str">
        <f t="shared" si="148"/>
        <v/>
      </c>
      <c r="Z913" t="str">
        <f t="shared" si="149"/>
        <v/>
      </c>
      <c r="AA913" t="str">
        <f t="shared" si="150"/>
        <v/>
      </c>
      <c r="AC913" t="str">
        <f t="shared" si="151"/>
        <v/>
      </c>
    </row>
    <row r="914" spans="16:29" x14ac:dyDescent="0.25">
      <c r="P914" s="1" t="str">
        <f>IF($C914&lt;&gt;"",IF(COUNTIF($C:C,$C914)&gt;1,"Plusieurs commentaires",""),"")</f>
        <v/>
      </c>
      <c r="Q914" s="1">
        <f t="shared" si="142"/>
        <v>0</v>
      </c>
      <c r="R914" s="1">
        <f>SUMIFS($Q$5:$Q914,$P$5:$P914,"Plusieurs commentaires",$C$5:$C914,C914)</f>
        <v>0</v>
      </c>
      <c r="S914" t="str">
        <f t="shared" si="143"/>
        <v/>
      </c>
      <c r="T914" t="str">
        <f t="shared" si="144"/>
        <v/>
      </c>
      <c r="U914" t="str">
        <f t="shared" si="145"/>
        <v/>
      </c>
      <c r="V914" s="238" t="str">
        <f t="shared" si="146"/>
        <v/>
      </c>
      <c r="W914" s="238">
        <f t="shared" si="147"/>
        <v>0</v>
      </c>
      <c r="X914" s="238">
        <f>SUMIFS($W$5:$W914,$V$5:$V914,"Plusieurs occurences",$H$5:$H914,H914)</f>
        <v>0</v>
      </c>
      <c r="Y914" t="str">
        <f t="shared" si="148"/>
        <v/>
      </c>
      <c r="Z914" t="str">
        <f t="shared" si="149"/>
        <v/>
      </c>
      <c r="AA914" t="str">
        <f t="shared" si="150"/>
        <v/>
      </c>
      <c r="AC914" t="str">
        <f t="shared" si="151"/>
        <v/>
      </c>
    </row>
    <row r="915" spans="16:29" x14ac:dyDescent="0.25">
      <c r="P915" s="1" t="str">
        <f>IF($C915&lt;&gt;"",IF(COUNTIF($C:C,$C915)&gt;1,"Plusieurs commentaires",""),"")</f>
        <v/>
      </c>
      <c r="Q915" s="1">
        <f t="shared" si="142"/>
        <v>0</v>
      </c>
      <c r="R915" s="1">
        <f>SUMIFS($Q$5:$Q915,$P$5:$P915,"Plusieurs commentaires",$C$5:$C915,C915)</f>
        <v>0</v>
      </c>
      <c r="S915" t="str">
        <f t="shared" si="143"/>
        <v/>
      </c>
      <c r="T915" t="str">
        <f t="shared" si="144"/>
        <v/>
      </c>
      <c r="U915" t="str">
        <f t="shared" si="145"/>
        <v/>
      </c>
      <c r="V915" s="238" t="str">
        <f t="shared" si="146"/>
        <v/>
      </c>
      <c r="W915" s="238">
        <f t="shared" si="147"/>
        <v>0</v>
      </c>
      <c r="X915" s="238">
        <f>SUMIFS($W$5:$W915,$V$5:$V915,"Plusieurs occurences",$H$5:$H915,H915)</f>
        <v>0</v>
      </c>
      <c r="Y915" t="str">
        <f t="shared" si="148"/>
        <v/>
      </c>
      <c r="Z915" t="str">
        <f t="shared" si="149"/>
        <v/>
      </c>
      <c r="AA915" t="str">
        <f t="shared" si="150"/>
        <v/>
      </c>
      <c r="AC915" t="str">
        <f t="shared" si="151"/>
        <v/>
      </c>
    </row>
    <row r="916" spans="16:29" x14ac:dyDescent="0.25">
      <c r="P916" s="1" t="str">
        <f>IF($C916&lt;&gt;"",IF(COUNTIF($C:C,$C916)&gt;1,"Plusieurs commentaires",""),"")</f>
        <v/>
      </c>
      <c r="Q916" s="1">
        <f t="shared" si="142"/>
        <v>0</v>
      </c>
      <c r="R916" s="1">
        <f>SUMIFS($Q$5:$Q916,$P$5:$P916,"Plusieurs commentaires",$C$5:$C916,C916)</f>
        <v>0</v>
      </c>
      <c r="S916" t="str">
        <f t="shared" si="143"/>
        <v/>
      </c>
      <c r="T916" t="str">
        <f t="shared" si="144"/>
        <v/>
      </c>
      <c r="U916" t="str">
        <f t="shared" si="145"/>
        <v/>
      </c>
      <c r="V916" s="238" t="str">
        <f t="shared" si="146"/>
        <v/>
      </c>
      <c r="W916" s="238">
        <f t="shared" si="147"/>
        <v>0</v>
      </c>
      <c r="X916" s="238">
        <f>SUMIFS($W$5:$W916,$V$5:$V916,"Plusieurs occurences",$H$5:$H916,H916)</f>
        <v>0</v>
      </c>
      <c r="Y916" t="str">
        <f t="shared" si="148"/>
        <v/>
      </c>
      <c r="Z916" t="str">
        <f t="shared" si="149"/>
        <v/>
      </c>
      <c r="AA916" t="str">
        <f t="shared" si="150"/>
        <v/>
      </c>
      <c r="AC916" t="str">
        <f t="shared" si="151"/>
        <v/>
      </c>
    </row>
    <row r="917" spans="16:29" x14ac:dyDescent="0.25">
      <c r="P917" s="1" t="str">
        <f>IF($C917&lt;&gt;"",IF(COUNTIF($C:C,$C917)&gt;1,"Plusieurs commentaires",""),"")</f>
        <v/>
      </c>
      <c r="Q917" s="1">
        <f t="shared" si="142"/>
        <v>0</v>
      </c>
      <c r="R917" s="1">
        <f>SUMIFS($Q$5:$Q917,$P$5:$P917,"Plusieurs commentaires",$C$5:$C917,C917)</f>
        <v>0</v>
      </c>
      <c r="S917" t="str">
        <f t="shared" si="143"/>
        <v/>
      </c>
      <c r="T917" t="str">
        <f t="shared" si="144"/>
        <v/>
      </c>
      <c r="U917" t="str">
        <f t="shared" si="145"/>
        <v/>
      </c>
      <c r="V917" s="238" t="str">
        <f t="shared" si="146"/>
        <v/>
      </c>
      <c r="W917" s="238">
        <f t="shared" si="147"/>
        <v>0</v>
      </c>
      <c r="X917" s="238">
        <f>SUMIFS($W$5:$W917,$V$5:$V917,"Plusieurs occurences",$H$5:$H917,H917)</f>
        <v>0</v>
      </c>
      <c r="Y917" t="str">
        <f t="shared" si="148"/>
        <v/>
      </c>
      <c r="Z917" t="str">
        <f t="shared" si="149"/>
        <v/>
      </c>
      <c r="AA917" t="str">
        <f t="shared" si="150"/>
        <v/>
      </c>
      <c r="AC917" t="str">
        <f t="shared" si="151"/>
        <v/>
      </c>
    </row>
    <row r="918" spans="16:29" x14ac:dyDescent="0.25">
      <c r="P918" s="1" t="str">
        <f>IF($C918&lt;&gt;"",IF(COUNTIF($C:C,$C918)&gt;1,"Plusieurs commentaires",""),"")</f>
        <v/>
      </c>
      <c r="Q918" s="1">
        <f t="shared" si="142"/>
        <v>0</v>
      </c>
      <c r="R918" s="1">
        <f>SUMIFS($Q$5:$Q918,$P$5:$P918,"Plusieurs commentaires",$C$5:$C918,C918)</f>
        <v>0</v>
      </c>
      <c r="S918" t="str">
        <f t="shared" si="143"/>
        <v/>
      </c>
      <c r="T918" t="str">
        <f t="shared" si="144"/>
        <v/>
      </c>
      <c r="U918" t="str">
        <f t="shared" si="145"/>
        <v/>
      </c>
      <c r="V918" s="238" t="str">
        <f t="shared" si="146"/>
        <v/>
      </c>
      <c r="W918" s="238">
        <f t="shared" si="147"/>
        <v>0</v>
      </c>
      <c r="X918" s="238">
        <f>SUMIFS($W$5:$W918,$V$5:$V918,"Plusieurs occurences",$H$5:$H918,H918)</f>
        <v>0</v>
      </c>
      <c r="Y918" t="str">
        <f t="shared" si="148"/>
        <v/>
      </c>
      <c r="Z918" t="str">
        <f t="shared" si="149"/>
        <v/>
      </c>
      <c r="AA918" t="str">
        <f t="shared" si="150"/>
        <v/>
      </c>
      <c r="AC918" t="str">
        <f t="shared" si="151"/>
        <v/>
      </c>
    </row>
    <row r="919" spans="16:29" x14ac:dyDescent="0.25">
      <c r="P919" s="1" t="str">
        <f>IF($C919&lt;&gt;"",IF(COUNTIF($C:C,$C919)&gt;1,"Plusieurs commentaires",""),"")</f>
        <v/>
      </c>
      <c r="Q919" s="1">
        <f t="shared" si="142"/>
        <v>0</v>
      </c>
      <c r="R919" s="1">
        <f>SUMIFS($Q$5:$Q919,$P$5:$P919,"Plusieurs commentaires",$C$5:$C919,C919)</f>
        <v>0</v>
      </c>
      <c r="S919" t="str">
        <f t="shared" si="143"/>
        <v/>
      </c>
      <c r="T919" t="str">
        <f t="shared" si="144"/>
        <v/>
      </c>
      <c r="U919" t="str">
        <f t="shared" si="145"/>
        <v/>
      </c>
      <c r="V919" s="238" t="str">
        <f t="shared" si="146"/>
        <v/>
      </c>
      <c r="W919" s="238">
        <f t="shared" si="147"/>
        <v>0</v>
      </c>
      <c r="X919" s="238">
        <f>SUMIFS($W$5:$W919,$V$5:$V919,"Plusieurs occurences",$H$5:$H919,H919)</f>
        <v>0</v>
      </c>
      <c r="Y919" t="str">
        <f t="shared" si="148"/>
        <v/>
      </c>
      <c r="Z919" t="str">
        <f t="shared" si="149"/>
        <v/>
      </c>
      <c r="AA919" t="str">
        <f t="shared" si="150"/>
        <v/>
      </c>
      <c r="AC919" t="str">
        <f t="shared" si="151"/>
        <v/>
      </c>
    </row>
    <row r="920" spans="16:29" x14ac:dyDescent="0.25">
      <c r="P920" s="1" t="str">
        <f>IF($C920&lt;&gt;"",IF(COUNTIF($C:C,$C920)&gt;1,"Plusieurs commentaires",""),"")</f>
        <v/>
      </c>
      <c r="Q920" s="1">
        <f t="shared" si="142"/>
        <v>0</v>
      </c>
      <c r="R920" s="1">
        <f>SUMIFS($Q$5:$Q920,$P$5:$P920,"Plusieurs commentaires",$C$5:$C920,C920)</f>
        <v>0</v>
      </c>
      <c r="S920" t="str">
        <f t="shared" si="143"/>
        <v/>
      </c>
      <c r="T920" t="str">
        <f t="shared" si="144"/>
        <v/>
      </c>
      <c r="U920" t="str">
        <f t="shared" si="145"/>
        <v/>
      </c>
      <c r="V920" s="238" t="str">
        <f t="shared" si="146"/>
        <v/>
      </c>
      <c r="W920" s="238">
        <f t="shared" si="147"/>
        <v>0</v>
      </c>
      <c r="X920" s="238">
        <f>SUMIFS($W$5:$W920,$V$5:$V920,"Plusieurs occurences",$H$5:$H920,H920)</f>
        <v>0</v>
      </c>
      <c r="Y920" t="str">
        <f t="shared" si="148"/>
        <v/>
      </c>
      <c r="Z920" t="str">
        <f t="shared" si="149"/>
        <v/>
      </c>
      <c r="AA920" t="str">
        <f t="shared" si="150"/>
        <v/>
      </c>
      <c r="AC920" t="str">
        <f t="shared" si="151"/>
        <v/>
      </c>
    </row>
    <row r="921" spans="16:29" x14ac:dyDescent="0.25">
      <c r="P921" s="1" t="str">
        <f>IF($C921&lt;&gt;"",IF(COUNTIF($C:C,$C921)&gt;1,"Plusieurs commentaires",""),"")</f>
        <v/>
      </c>
      <c r="Q921" s="1">
        <f t="shared" si="142"/>
        <v>0</v>
      </c>
      <c r="R921" s="1">
        <f>SUMIFS($Q$5:$Q921,$P$5:$P921,"Plusieurs commentaires",$C$5:$C921,C921)</f>
        <v>0</v>
      </c>
      <c r="S921" t="str">
        <f t="shared" si="143"/>
        <v/>
      </c>
      <c r="T921" t="str">
        <f t="shared" si="144"/>
        <v/>
      </c>
      <c r="U921" t="str">
        <f t="shared" si="145"/>
        <v/>
      </c>
      <c r="V921" s="238" t="str">
        <f t="shared" si="146"/>
        <v/>
      </c>
      <c r="W921" s="238">
        <f t="shared" si="147"/>
        <v>0</v>
      </c>
      <c r="X921" s="238">
        <f>SUMIFS($W$5:$W921,$V$5:$V921,"Plusieurs occurences",$H$5:$H921,H921)</f>
        <v>0</v>
      </c>
      <c r="Y921" t="str">
        <f t="shared" si="148"/>
        <v/>
      </c>
      <c r="Z921" t="str">
        <f t="shared" si="149"/>
        <v/>
      </c>
      <c r="AA921" t="str">
        <f t="shared" si="150"/>
        <v/>
      </c>
      <c r="AC921" t="str">
        <f t="shared" si="151"/>
        <v/>
      </c>
    </row>
    <row r="922" spans="16:29" x14ac:dyDescent="0.25">
      <c r="P922" s="1" t="str">
        <f>IF($C922&lt;&gt;"",IF(COUNTIF($C:C,$C922)&gt;1,"Plusieurs commentaires",""),"")</f>
        <v/>
      </c>
      <c r="Q922" s="1">
        <f t="shared" si="142"/>
        <v>0</v>
      </c>
      <c r="R922" s="1">
        <f>SUMIFS($Q$5:$Q922,$P$5:$P922,"Plusieurs commentaires",$C$5:$C922,C922)</f>
        <v>0</v>
      </c>
      <c r="S922" t="str">
        <f t="shared" si="143"/>
        <v/>
      </c>
      <c r="T922" t="str">
        <f t="shared" si="144"/>
        <v/>
      </c>
      <c r="U922" t="str">
        <f t="shared" si="145"/>
        <v/>
      </c>
      <c r="V922" s="238" t="str">
        <f t="shared" si="146"/>
        <v/>
      </c>
      <c r="W922" s="238">
        <f t="shared" si="147"/>
        <v>0</v>
      </c>
      <c r="X922" s="238">
        <f>SUMIFS($W$5:$W922,$V$5:$V922,"Plusieurs occurences",$H$5:$H922,H922)</f>
        <v>0</v>
      </c>
      <c r="Y922" t="str">
        <f t="shared" si="148"/>
        <v/>
      </c>
      <c r="Z922" t="str">
        <f t="shared" si="149"/>
        <v/>
      </c>
      <c r="AA922" t="str">
        <f t="shared" si="150"/>
        <v/>
      </c>
      <c r="AC922" t="str">
        <f t="shared" si="151"/>
        <v/>
      </c>
    </row>
    <row r="923" spans="16:29" x14ac:dyDescent="0.25">
      <c r="P923" s="1" t="str">
        <f>IF($C923&lt;&gt;"",IF(COUNTIF($C:C,$C923)&gt;1,"Plusieurs commentaires",""),"")</f>
        <v/>
      </c>
      <c r="Q923" s="1">
        <f t="shared" si="142"/>
        <v>0</v>
      </c>
      <c r="R923" s="1">
        <f>SUMIFS($Q$5:$Q923,$P$5:$P923,"Plusieurs commentaires",$C$5:$C923,C923)</f>
        <v>0</v>
      </c>
      <c r="S923" t="str">
        <f t="shared" si="143"/>
        <v/>
      </c>
      <c r="T923" t="str">
        <f t="shared" si="144"/>
        <v/>
      </c>
      <c r="U923" t="str">
        <f t="shared" si="145"/>
        <v/>
      </c>
      <c r="V923" s="238" t="str">
        <f t="shared" si="146"/>
        <v/>
      </c>
      <c r="W923" s="238">
        <f t="shared" si="147"/>
        <v>0</v>
      </c>
      <c r="X923" s="238">
        <f>SUMIFS($W$5:$W923,$V$5:$V923,"Plusieurs occurences",$H$5:$H923,H923)</f>
        <v>0</v>
      </c>
      <c r="Y923" t="str">
        <f t="shared" si="148"/>
        <v/>
      </c>
      <c r="Z923" t="str">
        <f t="shared" si="149"/>
        <v/>
      </c>
      <c r="AA923" t="str">
        <f t="shared" si="150"/>
        <v/>
      </c>
      <c r="AC923" t="str">
        <f t="shared" si="151"/>
        <v/>
      </c>
    </row>
    <row r="924" spans="16:29" x14ac:dyDescent="0.25">
      <c r="P924" s="1" t="str">
        <f>IF($C924&lt;&gt;"",IF(COUNTIF($C:C,$C924)&gt;1,"Plusieurs commentaires",""),"")</f>
        <v/>
      </c>
      <c r="Q924" s="1">
        <f t="shared" si="142"/>
        <v>0</v>
      </c>
      <c r="R924" s="1">
        <f>SUMIFS($Q$5:$Q924,$P$5:$P924,"Plusieurs commentaires",$C$5:$C924,C924)</f>
        <v>0</v>
      </c>
      <c r="S924" t="str">
        <f t="shared" si="143"/>
        <v/>
      </c>
      <c r="T924" t="str">
        <f t="shared" si="144"/>
        <v/>
      </c>
      <c r="U924" t="str">
        <f t="shared" si="145"/>
        <v/>
      </c>
      <c r="V924" s="238" t="str">
        <f t="shared" si="146"/>
        <v/>
      </c>
      <c r="W924" s="238">
        <f t="shared" si="147"/>
        <v>0</v>
      </c>
      <c r="X924" s="238">
        <f>SUMIFS($W$5:$W924,$V$5:$V924,"Plusieurs occurences",$H$5:$H924,H924)</f>
        <v>0</v>
      </c>
      <c r="Y924" t="str">
        <f t="shared" si="148"/>
        <v/>
      </c>
      <c r="Z924" t="str">
        <f t="shared" si="149"/>
        <v/>
      </c>
      <c r="AA924" t="str">
        <f t="shared" si="150"/>
        <v/>
      </c>
      <c r="AC924" t="str">
        <f t="shared" si="151"/>
        <v/>
      </c>
    </row>
    <row r="925" spans="16:29" x14ac:dyDescent="0.25">
      <c r="P925" s="1" t="str">
        <f>IF($C925&lt;&gt;"",IF(COUNTIF($C:C,$C925)&gt;1,"Plusieurs commentaires",""),"")</f>
        <v/>
      </c>
      <c r="Q925" s="1">
        <f t="shared" si="142"/>
        <v>0</v>
      </c>
      <c r="R925" s="1">
        <f>SUMIFS($Q$5:$Q925,$P$5:$P925,"Plusieurs commentaires",$C$5:$C925,C925)</f>
        <v>0</v>
      </c>
      <c r="S925" t="str">
        <f t="shared" si="143"/>
        <v/>
      </c>
      <c r="T925" t="str">
        <f t="shared" si="144"/>
        <v/>
      </c>
      <c r="U925" t="str">
        <f t="shared" si="145"/>
        <v/>
      </c>
      <c r="V925" s="238" t="str">
        <f t="shared" si="146"/>
        <v/>
      </c>
      <c r="W925" s="238">
        <f t="shared" si="147"/>
        <v>0</v>
      </c>
      <c r="X925" s="238">
        <f>SUMIFS($W$5:$W925,$V$5:$V925,"Plusieurs occurences",$H$5:$H925,H925)</f>
        <v>0</v>
      </c>
      <c r="Y925" t="str">
        <f t="shared" si="148"/>
        <v/>
      </c>
      <c r="Z925" t="str">
        <f t="shared" si="149"/>
        <v/>
      </c>
      <c r="AA925" t="str">
        <f t="shared" si="150"/>
        <v/>
      </c>
      <c r="AC925" t="str">
        <f t="shared" si="151"/>
        <v/>
      </c>
    </row>
    <row r="926" spans="16:29" x14ac:dyDescent="0.25">
      <c r="P926" s="1" t="str">
        <f>IF($C926&lt;&gt;"",IF(COUNTIF($C:C,$C926)&gt;1,"Plusieurs commentaires",""),"")</f>
        <v/>
      </c>
      <c r="Q926" s="1">
        <f t="shared" si="142"/>
        <v>0</v>
      </c>
      <c r="R926" s="1">
        <f>SUMIFS($Q$5:$Q926,$P$5:$P926,"Plusieurs commentaires",$C$5:$C926,C926)</f>
        <v>0</v>
      </c>
      <c r="S926" t="str">
        <f t="shared" si="143"/>
        <v/>
      </c>
      <c r="T926" t="str">
        <f t="shared" si="144"/>
        <v/>
      </c>
      <c r="U926" t="str">
        <f t="shared" si="145"/>
        <v/>
      </c>
      <c r="V926" s="238" t="str">
        <f t="shared" si="146"/>
        <v/>
      </c>
      <c r="W926" s="238">
        <f t="shared" si="147"/>
        <v>0</v>
      </c>
      <c r="X926" s="238">
        <f>SUMIFS($W$5:$W926,$V$5:$V926,"Plusieurs occurences",$H$5:$H926,H926)</f>
        <v>0</v>
      </c>
      <c r="Y926" t="str">
        <f t="shared" si="148"/>
        <v/>
      </c>
      <c r="Z926" t="str">
        <f t="shared" si="149"/>
        <v/>
      </c>
      <c r="AA926" t="str">
        <f t="shared" si="150"/>
        <v/>
      </c>
      <c r="AC926" t="str">
        <f t="shared" si="151"/>
        <v/>
      </c>
    </row>
    <row r="927" spans="16:29" x14ac:dyDescent="0.25">
      <c r="P927" s="1" t="str">
        <f>IF($C927&lt;&gt;"",IF(COUNTIF($C:C,$C927)&gt;1,"Plusieurs commentaires",""),"")</f>
        <v/>
      </c>
      <c r="Q927" s="1">
        <f t="shared" si="142"/>
        <v>0</v>
      </c>
      <c r="R927" s="1">
        <f>SUMIFS($Q$5:$Q927,$P$5:$P927,"Plusieurs commentaires",$C$5:$C927,C927)</f>
        <v>0</v>
      </c>
      <c r="S927" t="str">
        <f t="shared" si="143"/>
        <v/>
      </c>
      <c r="T927" t="str">
        <f t="shared" si="144"/>
        <v/>
      </c>
      <c r="U927" t="str">
        <f t="shared" si="145"/>
        <v/>
      </c>
      <c r="V927" s="238" t="str">
        <f t="shared" si="146"/>
        <v/>
      </c>
      <c r="W927" s="238">
        <f t="shared" si="147"/>
        <v>0</v>
      </c>
      <c r="X927" s="238">
        <f>SUMIFS($W$5:$W927,$V$5:$V927,"Plusieurs occurences",$H$5:$H927,H927)</f>
        <v>0</v>
      </c>
      <c r="Y927" t="str">
        <f t="shared" si="148"/>
        <v/>
      </c>
      <c r="Z927" t="str">
        <f t="shared" si="149"/>
        <v/>
      </c>
      <c r="AA927" t="str">
        <f t="shared" si="150"/>
        <v/>
      </c>
      <c r="AC927" t="str">
        <f t="shared" si="151"/>
        <v/>
      </c>
    </row>
    <row r="928" spans="16:29" x14ac:dyDescent="0.25">
      <c r="P928" s="1" t="str">
        <f>IF($C928&lt;&gt;"",IF(COUNTIF($C:C,$C928)&gt;1,"Plusieurs commentaires",""),"")</f>
        <v/>
      </c>
      <c r="Q928" s="1">
        <f t="shared" si="142"/>
        <v>0</v>
      </c>
      <c r="R928" s="1">
        <f>SUMIFS($Q$5:$Q928,$P$5:$P928,"Plusieurs commentaires",$C$5:$C928,C928)</f>
        <v>0</v>
      </c>
      <c r="S928" t="str">
        <f t="shared" si="143"/>
        <v/>
      </c>
      <c r="T928" t="str">
        <f t="shared" si="144"/>
        <v/>
      </c>
      <c r="U928" t="str">
        <f t="shared" si="145"/>
        <v/>
      </c>
      <c r="V928" s="238" t="str">
        <f t="shared" si="146"/>
        <v/>
      </c>
      <c r="W928" s="238">
        <f t="shared" si="147"/>
        <v>0</v>
      </c>
      <c r="X928" s="238">
        <f>SUMIFS($W$5:$W928,$V$5:$V928,"Plusieurs occurences",$H$5:$H928,H928)</f>
        <v>0</v>
      </c>
      <c r="Y928" t="str">
        <f t="shared" si="148"/>
        <v/>
      </c>
      <c r="Z928" t="str">
        <f t="shared" si="149"/>
        <v/>
      </c>
      <c r="AA928" t="str">
        <f t="shared" si="150"/>
        <v/>
      </c>
      <c r="AC928" t="str">
        <f t="shared" si="151"/>
        <v/>
      </c>
    </row>
    <row r="929" spans="16:29" x14ac:dyDescent="0.25">
      <c r="P929" s="1" t="str">
        <f>IF($C929&lt;&gt;"",IF(COUNTIF($C:C,$C929)&gt;1,"Plusieurs commentaires",""),"")</f>
        <v/>
      </c>
      <c r="Q929" s="1">
        <f t="shared" si="142"/>
        <v>0</v>
      </c>
      <c r="R929" s="1">
        <f>SUMIFS($Q$5:$Q929,$P$5:$P929,"Plusieurs commentaires",$C$5:$C929,C929)</f>
        <v>0</v>
      </c>
      <c r="S929" t="str">
        <f t="shared" si="143"/>
        <v/>
      </c>
      <c r="T929" t="str">
        <f t="shared" si="144"/>
        <v/>
      </c>
      <c r="U929" t="str">
        <f t="shared" si="145"/>
        <v/>
      </c>
      <c r="V929" s="238" t="str">
        <f t="shared" si="146"/>
        <v/>
      </c>
      <c r="W929" s="238">
        <f t="shared" si="147"/>
        <v>0</v>
      </c>
      <c r="X929" s="238">
        <f>SUMIFS($W$5:$W929,$V$5:$V929,"Plusieurs occurences",$H$5:$H929,H929)</f>
        <v>0</v>
      </c>
      <c r="Y929" t="str">
        <f t="shared" si="148"/>
        <v/>
      </c>
      <c r="Z929" t="str">
        <f t="shared" si="149"/>
        <v/>
      </c>
      <c r="AA929" t="str">
        <f t="shared" si="150"/>
        <v/>
      </c>
      <c r="AC929" t="str">
        <f t="shared" si="151"/>
        <v/>
      </c>
    </row>
    <row r="930" spans="16:29" x14ac:dyDescent="0.25">
      <c r="P930" s="1" t="str">
        <f>IF($C930&lt;&gt;"",IF(COUNTIF($C:C,$C930)&gt;1,"Plusieurs commentaires",""),"")</f>
        <v/>
      </c>
      <c r="Q930" s="1">
        <f t="shared" si="142"/>
        <v>0</v>
      </c>
      <c r="R930" s="1">
        <f>SUMIFS($Q$5:$Q930,$P$5:$P930,"Plusieurs commentaires",$C$5:$C930,C930)</f>
        <v>0</v>
      </c>
      <c r="S930" t="str">
        <f t="shared" si="143"/>
        <v/>
      </c>
      <c r="T930" t="str">
        <f t="shared" si="144"/>
        <v/>
      </c>
      <c r="U930" t="str">
        <f t="shared" si="145"/>
        <v/>
      </c>
      <c r="V930" s="238" t="str">
        <f t="shared" si="146"/>
        <v/>
      </c>
      <c r="W930" s="238">
        <f t="shared" si="147"/>
        <v>0</v>
      </c>
      <c r="X930" s="238">
        <f>SUMIFS($W$5:$W930,$V$5:$V930,"Plusieurs occurences",$H$5:$H930,H930)</f>
        <v>0</v>
      </c>
      <c r="Y930" t="str">
        <f t="shared" si="148"/>
        <v/>
      </c>
      <c r="Z930" t="str">
        <f t="shared" si="149"/>
        <v/>
      </c>
      <c r="AA930" t="str">
        <f t="shared" si="150"/>
        <v/>
      </c>
      <c r="AC930" t="str">
        <f t="shared" si="151"/>
        <v/>
      </c>
    </row>
    <row r="931" spans="16:29" x14ac:dyDescent="0.25">
      <c r="P931" s="1" t="str">
        <f>IF($C931&lt;&gt;"",IF(COUNTIF($C:C,$C931)&gt;1,"Plusieurs commentaires",""),"")</f>
        <v/>
      </c>
      <c r="Q931" s="1">
        <f t="shared" si="142"/>
        <v>0</v>
      </c>
      <c r="R931" s="1">
        <f>SUMIFS($Q$5:$Q931,$P$5:$P931,"Plusieurs commentaires",$C$5:$C931,C931)</f>
        <v>0</v>
      </c>
      <c r="S931" t="str">
        <f t="shared" si="143"/>
        <v/>
      </c>
      <c r="T931" t="str">
        <f t="shared" si="144"/>
        <v/>
      </c>
      <c r="U931" t="str">
        <f t="shared" si="145"/>
        <v/>
      </c>
      <c r="V931" s="238" t="str">
        <f t="shared" si="146"/>
        <v/>
      </c>
      <c r="W931" s="238">
        <f t="shared" si="147"/>
        <v>0</v>
      </c>
      <c r="X931" s="238">
        <f>SUMIFS($W$5:$W931,$V$5:$V931,"Plusieurs occurences",$H$5:$H931,H931)</f>
        <v>0</v>
      </c>
      <c r="Y931" t="str">
        <f t="shared" si="148"/>
        <v/>
      </c>
      <c r="Z931" t="str">
        <f t="shared" si="149"/>
        <v/>
      </c>
      <c r="AA931" t="str">
        <f t="shared" si="150"/>
        <v/>
      </c>
      <c r="AC931" t="str">
        <f t="shared" si="151"/>
        <v/>
      </c>
    </row>
    <row r="932" spans="16:29" x14ac:dyDescent="0.25">
      <c r="P932" s="1" t="str">
        <f>IF($C932&lt;&gt;"",IF(COUNTIF($C:C,$C932)&gt;1,"Plusieurs commentaires",""),"")</f>
        <v/>
      </c>
      <c r="Q932" s="1">
        <f t="shared" si="142"/>
        <v>0</v>
      </c>
      <c r="R932" s="1">
        <f>SUMIFS($Q$5:$Q932,$P$5:$P932,"Plusieurs commentaires",$C$5:$C932,C932)</f>
        <v>0</v>
      </c>
      <c r="S932" t="str">
        <f t="shared" si="143"/>
        <v/>
      </c>
      <c r="T932" t="str">
        <f t="shared" si="144"/>
        <v/>
      </c>
      <c r="U932" t="str">
        <f t="shared" si="145"/>
        <v/>
      </c>
      <c r="V932" s="238" t="str">
        <f t="shared" si="146"/>
        <v/>
      </c>
      <c r="W932" s="238">
        <f t="shared" si="147"/>
        <v>0</v>
      </c>
      <c r="X932" s="238">
        <f>SUMIFS($W$5:$W932,$V$5:$V932,"Plusieurs occurences",$H$5:$H932,H932)</f>
        <v>0</v>
      </c>
      <c r="Y932" t="str">
        <f t="shared" si="148"/>
        <v/>
      </c>
      <c r="Z932" t="str">
        <f t="shared" si="149"/>
        <v/>
      </c>
      <c r="AA932" t="str">
        <f t="shared" si="150"/>
        <v/>
      </c>
      <c r="AC932" t="str">
        <f t="shared" si="151"/>
        <v/>
      </c>
    </row>
    <row r="933" spans="16:29" x14ac:dyDescent="0.25">
      <c r="P933" s="1" t="str">
        <f>IF($C933&lt;&gt;"",IF(COUNTIF($C:C,$C933)&gt;1,"Plusieurs commentaires",""),"")</f>
        <v/>
      </c>
      <c r="Q933" s="1">
        <f t="shared" si="142"/>
        <v>0</v>
      </c>
      <c r="R933" s="1">
        <f>SUMIFS($Q$5:$Q933,$P$5:$P933,"Plusieurs commentaires",$C$5:$C933,C933)</f>
        <v>0</v>
      </c>
      <c r="S933" t="str">
        <f t="shared" si="143"/>
        <v/>
      </c>
      <c r="T933" t="str">
        <f t="shared" si="144"/>
        <v/>
      </c>
      <c r="U933" t="str">
        <f t="shared" si="145"/>
        <v/>
      </c>
      <c r="V933" s="238" t="str">
        <f t="shared" si="146"/>
        <v/>
      </c>
      <c r="W933" s="238">
        <f t="shared" si="147"/>
        <v>0</v>
      </c>
      <c r="X933" s="238">
        <f>SUMIFS($W$5:$W933,$V$5:$V933,"Plusieurs occurences",$H$5:$H933,H933)</f>
        <v>0</v>
      </c>
      <c r="Y933" t="str">
        <f t="shared" si="148"/>
        <v/>
      </c>
      <c r="Z933" t="str">
        <f t="shared" si="149"/>
        <v/>
      </c>
      <c r="AA933" t="str">
        <f t="shared" si="150"/>
        <v/>
      </c>
      <c r="AC933" t="str">
        <f t="shared" si="151"/>
        <v/>
      </c>
    </row>
    <row r="934" spans="16:29" x14ac:dyDescent="0.25">
      <c r="P934" s="1" t="str">
        <f>IF($C934&lt;&gt;"",IF(COUNTIF($C:C,$C934)&gt;1,"Plusieurs commentaires",""),"")</f>
        <v/>
      </c>
      <c r="Q934" s="1">
        <f t="shared" si="142"/>
        <v>0</v>
      </c>
      <c r="R934" s="1">
        <f>SUMIFS($Q$5:$Q934,$P$5:$P934,"Plusieurs commentaires",$C$5:$C934,C934)</f>
        <v>0</v>
      </c>
      <c r="S934" t="str">
        <f t="shared" si="143"/>
        <v/>
      </c>
      <c r="T934" t="str">
        <f t="shared" si="144"/>
        <v/>
      </c>
      <c r="U934" t="str">
        <f t="shared" si="145"/>
        <v/>
      </c>
      <c r="V934" s="238" t="str">
        <f t="shared" si="146"/>
        <v/>
      </c>
      <c r="W934" s="238">
        <f t="shared" si="147"/>
        <v>0</v>
      </c>
      <c r="X934" s="238">
        <f>SUMIFS($W$5:$W934,$V$5:$V934,"Plusieurs occurences",$H$5:$H934,H934)</f>
        <v>0</v>
      </c>
      <c r="Y934" t="str">
        <f t="shared" si="148"/>
        <v/>
      </c>
      <c r="Z934" t="str">
        <f t="shared" si="149"/>
        <v/>
      </c>
      <c r="AA934" t="str">
        <f t="shared" si="150"/>
        <v/>
      </c>
      <c r="AC934" t="str">
        <f t="shared" si="151"/>
        <v/>
      </c>
    </row>
    <row r="935" spans="16:29" x14ac:dyDescent="0.25">
      <c r="P935" s="1" t="str">
        <f>IF($C935&lt;&gt;"",IF(COUNTIF($C:C,$C935)&gt;1,"Plusieurs commentaires",""),"")</f>
        <v/>
      </c>
      <c r="Q935" s="1">
        <f t="shared" si="142"/>
        <v>0</v>
      </c>
      <c r="R935" s="1">
        <f>SUMIFS($Q$5:$Q935,$P$5:$P935,"Plusieurs commentaires",$C$5:$C935,C935)</f>
        <v>0</v>
      </c>
      <c r="S935" t="str">
        <f t="shared" si="143"/>
        <v/>
      </c>
      <c r="T935" t="str">
        <f t="shared" si="144"/>
        <v/>
      </c>
      <c r="U935" t="str">
        <f t="shared" si="145"/>
        <v/>
      </c>
      <c r="V935" s="238" t="str">
        <f t="shared" si="146"/>
        <v/>
      </c>
      <c r="W935" s="238">
        <f t="shared" si="147"/>
        <v>0</v>
      </c>
      <c r="X935" s="238">
        <f>SUMIFS($W$5:$W935,$V$5:$V935,"Plusieurs occurences",$H$5:$H935,H935)</f>
        <v>0</v>
      </c>
      <c r="Y935" t="str">
        <f t="shared" si="148"/>
        <v/>
      </c>
      <c r="Z935" t="str">
        <f t="shared" si="149"/>
        <v/>
      </c>
      <c r="AA935" t="str">
        <f t="shared" si="150"/>
        <v/>
      </c>
      <c r="AC935" t="str">
        <f t="shared" si="151"/>
        <v/>
      </c>
    </row>
    <row r="936" spans="16:29" x14ac:dyDescent="0.25">
      <c r="P936" s="1" t="str">
        <f>IF($C936&lt;&gt;"",IF(COUNTIF($C:C,$C936)&gt;1,"Plusieurs commentaires",""),"")</f>
        <v/>
      </c>
      <c r="Q936" s="1">
        <f t="shared" si="142"/>
        <v>0</v>
      </c>
      <c r="R936" s="1">
        <f>SUMIFS($Q$5:$Q936,$P$5:$P936,"Plusieurs commentaires",$C$5:$C936,C936)</f>
        <v>0</v>
      </c>
      <c r="S936" t="str">
        <f t="shared" si="143"/>
        <v/>
      </c>
      <c r="T936" t="str">
        <f t="shared" si="144"/>
        <v/>
      </c>
      <c r="U936" t="str">
        <f t="shared" si="145"/>
        <v/>
      </c>
      <c r="V936" s="238" t="str">
        <f t="shared" si="146"/>
        <v/>
      </c>
      <c r="W936" s="238">
        <f t="shared" si="147"/>
        <v>0</v>
      </c>
      <c r="X936" s="238">
        <f>SUMIFS($W$5:$W936,$V$5:$V936,"Plusieurs occurences",$H$5:$H936,H936)</f>
        <v>0</v>
      </c>
      <c r="Y936" t="str">
        <f t="shared" si="148"/>
        <v/>
      </c>
      <c r="Z936" t="str">
        <f t="shared" si="149"/>
        <v/>
      </c>
      <c r="AA936" t="str">
        <f t="shared" si="150"/>
        <v/>
      </c>
      <c r="AC936" t="str">
        <f t="shared" si="151"/>
        <v/>
      </c>
    </row>
    <row r="937" spans="16:29" x14ac:dyDescent="0.25">
      <c r="P937" s="1" t="str">
        <f>IF($C937&lt;&gt;"",IF(COUNTIF($C:C,$C937)&gt;1,"Plusieurs commentaires",""),"")</f>
        <v/>
      </c>
      <c r="Q937" s="1">
        <f t="shared" si="142"/>
        <v>0</v>
      </c>
      <c r="R937" s="1">
        <f>SUMIFS($Q$5:$Q937,$P$5:$P937,"Plusieurs commentaires",$C$5:$C937,C937)</f>
        <v>0</v>
      </c>
      <c r="S937" t="str">
        <f t="shared" si="143"/>
        <v/>
      </c>
      <c r="T937" t="str">
        <f t="shared" si="144"/>
        <v/>
      </c>
      <c r="U937" t="str">
        <f t="shared" si="145"/>
        <v/>
      </c>
      <c r="V937" s="238" t="str">
        <f t="shared" si="146"/>
        <v/>
      </c>
      <c r="W937" s="238">
        <f t="shared" si="147"/>
        <v>0</v>
      </c>
      <c r="X937" s="238">
        <f>SUMIFS($W$5:$W937,$V$5:$V937,"Plusieurs occurences",$H$5:$H937,H937)</f>
        <v>0</v>
      </c>
      <c r="Y937" t="str">
        <f t="shared" si="148"/>
        <v/>
      </c>
      <c r="Z937" t="str">
        <f t="shared" si="149"/>
        <v/>
      </c>
      <c r="AA937" t="str">
        <f t="shared" si="150"/>
        <v/>
      </c>
      <c r="AC937" t="str">
        <f t="shared" si="151"/>
        <v/>
      </c>
    </row>
    <row r="938" spans="16:29" x14ac:dyDescent="0.25">
      <c r="P938" s="1" t="str">
        <f>IF($C938&lt;&gt;"",IF(COUNTIF($C:C,$C938)&gt;1,"Plusieurs commentaires",""),"")</f>
        <v/>
      </c>
      <c r="Q938" s="1">
        <f t="shared" si="142"/>
        <v>0</v>
      </c>
      <c r="R938" s="1">
        <f>SUMIFS($Q$5:$Q938,$P$5:$P938,"Plusieurs commentaires",$C$5:$C938,C938)</f>
        <v>0</v>
      </c>
      <c r="S938" t="str">
        <f t="shared" si="143"/>
        <v/>
      </c>
      <c r="T938" t="str">
        <f t="shared" si="144"/>
        <v/>
      </c>
      <c r="U938" t="str">
        <f t="shared" si="145"/>
        <v/>
      </c>
      <c r="V938" s="238" t="str">
        <f t="shared" si="146"/>
        <v/>
      </c>
      <c r="W938" s="238">
        <f t="shared" si="147"/>
        <v>0</v>
      </c>
      <c r="X938" s="238">
        <f>SUMIFS($W$5:$W938,$V$5:$V938,"Plusieurs occurences",$H$5:$H938,H938)</f>
        <v>0</v>
      </c>
      <c r="Y938" t="str">
        <f t="shared" si="148"/>
        <v/>
      </c>
      <c r="Z938" t="str">
        <f t="shared" si="149"/>
        <v/>
      </c>
      <c r="AA938" t="str">
        <f t="shared" si="150"/>
        <v/>
      </c>
      <c r="AC938" t="str">
        <f t="shared" si="151"/>
        <v/>
      </c>
    </row>
    <row r="939" spans="16:29" x14ac:dyDescent="0.25">
      <c r="P939" s="1" t="str">
        <f>IF($C939&lt;&gt;"",IF(COUNTIF($C:C,$C939)&gt;1,"Plusieurs commentaires",""),"")</f>
        <v/>
      </c>
      <c r="Q939" s="1">
        <f t="shared" si="142"/>
        <v>0</v>
      </c>
      <c r="R939" s="1">
        <f>SUMIFS($Q$5:$Q939,$P$5:$P939,"Plusieurs commentaires",$C$5:$C939,C939)</f>
        <v>0</v>
      </c>
      <c r="S939" t="str">
        <f t="shared" si="143"/>
        <v/>
      </c>
      <c r="T939" t="str">
        <f t="shared" si="144"/>
        <v/>
      </c>
      <c r="U939" t="str">
        <f t="shared" si="145"/>
        <v/>
      </c>
      <c r="V939" s="238" t="str">
        <f t="shared" si="146"/>
        <v/>
      </c>
      <c r="W939" s="238">
        <f t="shared" si="147"/>
        <v>0</v>
      </c>
      <c r="X939" s="238">
        <f>SUMIFS($W$5:$W939,$V$5:$V939,"Plusieurs occurences",$H$5:$H939,H939)</f>
        <v>0</v>
      </c>
      <c r="Y939" t="str">
        <f t="shared" si="148"/>
        <v/>
      </c>
      <c r="Z939" t="str">
        <f t="shared" si="149"/>
        <v/>
      </c>
      <c r="AA939" t="str">
        <f t="shared" si="150"/>
        <v/>
      </c>
      <c r="AC939" t="str">
        <f t="shared" si="151"/>
        <v/>
      </c>
    </row>
    <row r="940" spans="16:29" x14ac:dyDescent="0.25">
      <c r="P940" s="1" t="str">
        <f>IF($C940&lt;&gt;"",IF(COUNTIF($C:C,$C940)&gt;1,"Plusieurs commentaires",""),"")</f>
        <v/>
      </c>
      <c r="Q940" s="1">
        <f t="shared" si="142"/>
        <v>0</v>
      </c>
      <c r="R940" s="1">
        <f>SUMIFS($Q$5:$Q940,$P$5:$P940,"Plusieurs commentaires",$C$5:$C940,C940)</f>
        <v>0</v>
      </c>
      <c r="S940" t="str">
        <f t="shared" si="143"/>
        <v/>
      </c>
      <c r="T940" t="str">
        <f t="shared" si="144"/>
        <v/>
      </c>
      <c r="U940" t="str">
        <f t="shared" si="145"/>
        <v/>
      </c>
      <c r="V940" s="238" t="str">
        <f t="shared" si="146"/>
        <v/>
      </c>
      <c r="W940" s="238">
        <f t="shared" si="147"/>
        <v>0</v>
      </c>
      <c r="X940" s="238">
        <f>SUMIFS($W$5:$W940,$V$5:$V940,"Plusieurs occurences",$H$5:$H940,H940)</f>
        <v>0</v>
      </c>
      <c r="Y940" t="str">
        <f t="shared" si="148"/>
        <v/>
      </c>
      <c r="Z940" t="str">
        <f t="shared" si="149"/>
        <v/>
      </c>
      <c r="AA940" t="str">
        <f t="shared" si="150"/>
        <v/>
      </c>
      <c r="AC940" t="str">
        <f t="shared" si="151"/>
        <v/>
      </c>
    </row>
    <row r="941" spans="16:29" x14ac:dyDescent="0.25">
      <c r="P941" s="1" t="str">
        <f>IF($C941&lt;&gt;"",IF(COUNTIF($C:C,$C941)&gt;1,"Plusieurs commentaires",""),"")</f>
        <v/>
      </c>
      <c r="Q941" s="1">
        <f t="shared" si="142"/>
        <v>0</v>
      </c>
      <c r="R941" s="1">
        <f>SUMIFS($Q$5:$Q941,$P$5:$P941,"Plusieurs commentaires",$C$5:$C941,C941)</f>
        <v>0</v>
      </c>
      <c r="S941" t="str">
        <f t="shared" si="143"/>
        <v/>
      </c>
      <c r="T941" t="str">
        <f t="shared" si="144"/>
        <v/>
      </c>
      <c r="U941" t="str">
        <f t="shared" si="145"/>
        <v/>
      </c>
      <c r="V941" s="238" t="str">
        <f t="shared" si="146"/>
        <v/>
      </c>
      <c r="W941" s="238">
        <f t="shared" si="147"/>
        <v>0</v>
      </c>
      <c r="X941" s="238">
        <f>SUMIFS($W$5:$W941,$V$5:$V941,"Plusieurs occurences",$H$5:$H941,H941)</f>
        <v>0</v>
      </c>
      <c r="Y941" t="str">
        <f t="shared" si="148"/>
        <v/>
      </c>
      <c r="Z941" t="str">
        <f t="shared" si="149"/>
        <v/>
      </c>
      <c r="AA941" t="str">
        <f t="shared" si="150"/>
        <v/>
      </c>
      <c r="AC941" t="str">
        <f t="shared" si="151"/>
        <v/>
      </c>
    </row>
    <row r="942" spans="16:29" x14ac:dyDescent="0.25">
      <c r="P942" s="1" t="str">
        <f>IF($C942&lt;&gt;"",IF(COUNTIF($C:C,$C942)&gt;1,"Plusieurs commentaires",""),"")</f>
        <v/>
      </c>
      <c r="Q942" s="1">
        <f t="shared" si="142"/>
        <v>0</v>
      </c>
      <c r="R942" s="1">
        <f>SUMIFS($Q$5:$Q942,$P$5:$P942,"Plusieurs commentaires",$C$5:$C942,C942)</f>
        <v>0</v>
      </c>
      <c r="S942" t="str">
        <f t="shared" si="143"/>
        <v/>
      </c>
      <c r="T942" t="str">
        <f t="shared" si="144"/>
        <v/>
      </c>
      <c r="U942" t="str">
        <f t="shared" si="145"/>
        <v/>
      </c>
      <c r="V942" s="238" t="str">
        <f t="shared" si="146"/>
        <v/>
      </c>
      <c r="W942" s="238">
        <f t="shared" si="147"/>
        <v>0</v>
      </c>
      <c r="X942" s="238">
        <f>SUMIFS($W$5:$W942,$V$5:$V942,"Plusieurs occurences",$H$5:$H942,H942)</f>
        <v>0</v>
      </c>
      <c r="Y942" t="str">
        <f t="shared" si="148"/>
        <v/>
      </c>
      <c r="Z942" t="str">
        <f t="shared" si="149"/>
        <v/>
      </c>
      <c r="AA942" t="str">
        <f t="shared" si="150"/>
        <v/>
      </c>
      <c r="AC942" t="str">
        <f t="shared" si="151"/>
        <v/>
      </c>
    </row>
    <row r="943" spans="16:29" x14ac:dyDescent="0.25">
      <c r="P943" s="1" t="str">
        <f>IF($C943&lt;&gt;"",IF(COUNTIF($C:C,$C943)&gt;1,"Plusieurs commentaires",""),"")</f>
        <v/>
      </c>
      <c r="Q943" s="1">
        <f t="shared" si="142"/>
        <v>0</v>
      </c>
      <c r="R943" s="1">
        <f>SUMIFS($Q$5:$Q943,$P$5:$P943,"Plusieurs commentaires",$C$5:$C943,C943)</f>
        <v>0</v>
      </c>
      <c r="S943" t="str">
        <f t="shared" si="143"/>
        <v/>
      </c>
      <c r="T943" t="str">
        <f t="shared" si="144"/>
        <v/>
      </c>
      <c r="U943" t="str">
        <f t="shared" si="145"/>
        <v/>
      </c>
      <c r="V943" s="238" t="str">
        <f t="shared" si="146"/>
        <v/>
      </c>
      <c r="W943" s="238">
        <f t="shared" si="147"/>
        <v>0</v>
      </c>
      <c r="X943" s="238">
        <f>SUMIFS($W$5:$W943,$V$5:$V943,"Plusieurs occurences",$H$5:$H943,H943)</f>
        <v>0</v>
      </c>
      <c r="Y943" t="str">
        <f t="shared" si="148"/>
        <v/>
      </c>
      <c r="Z943" t="str">
        <f t="shared" si="149"/>
        <v/>
      </c>
      <c r="AA943" t="str">
        <f t="shared" si="150"/>
        <v/>
      </c>
      <c r="AC943" t="str">
        <f t="shared" si="151"/>
        <v/>
      </c>
    </row>
    <row r="944" spans="16:29" x14ac:dyDescent="0.25">
      <c r="P944" s="1" t="str">
        <f>IF($C944&lt;&gt;"",IF(COUNTIF($C:C,$C944)&gt;1,"Plusieurs commentaires",""),"")</f>
        <v/>
      </c>
      <c r="Q944" s="1">
        <f t="shared" si="142"/>
        <v>0</v>
      </c>
      <c r="R944" s="1">
        <f>SUMIFS($Q$5:$Q944,$P$5:$P944,"Plusieurs commentaires",$C$5:$C944,C944)</f>
        <v>0</v>
      </c>
      <c r="S944" t="str">
        <f t="shared" si="143"/>
        <v/>
      </c>
      <c r="T944" t="str">
        <f t="shared" si="144"/>
        <v/>
      </c>
      <c r="U944" t="str">
        <f t="shared" si="145"/>
        <v/>
      </c>
      <c r="V944" s="238" t="str">
        <f t="shared" si="146"/>
        <v/>
      </c>
      <c r="W944" s="238">
        <f t="shared" si="147"/>
        <v>0</v>
      </c>
      <c r="X944" s="238">
        <f>SUMIFS($W$5:$W944,$V$5:$V944,"Plusieurs occurences",$H$5:$H944,H944)</f>
        <v>0</v>
      </c>
      <c r="Y944" t="str">
        <f t="shared" si="148"/>
        <v/>
      </c>
      <c r="Z944" t="str">
        <f t="shared" si="149"/>
        <v/>
      </c>
      <c r="AA944" t="str">
        <f t="shared" si="150"/>
        <v/>
      </c>
      <c r="AC944" t="str">
        <f t="shared" si="151"/>
        <v/>
      </c>
    </row>
    <row r="945" spans="16:29" x14ac:dyDescent="0.25">
      <c r="P945" s="1" t="str">
        <f>IF($C945&lt;&gt;"",IF(COUNTIF($C:C,$C945)&gt;1,"Plusieurs commentaires",""),"")</f>
        <v/>
      </c>
      <c r="Q945" s="1">
        <f t="shared" si="142"/>
        <v>0</v>
      </c>
      <c r="R945" s="1">
        <f>SUMIFS($Q$5:$Q945,$P$5:$P945,"Plusieurs commentaires",$C$5:$C945,C945)</f>
        <v>0</v>
      </c>
      <c r="S945" t="str">
        <f t="shared" si="143"/>
        <v/>
      </c>
      <c r="T945" t="str">
        <f t="shared" si="144"/>
        <v/>
      </c>
      <c r="U945" t="str">
        <f t="shared" si="145"/>
        <v/>
      </c>
      <c r="V945" s="238" t="str">
        <f t="shared" si="146"/>
        <v/>
      </c>
      <c r="W945" s="238">
        <f t="shared" si="147"/>
        <v>0</v>
      </c>
      <c r="X945" s="238">
        <f>SUMIFS($W$5:$W945,$V$5:$V945,"Plusieurs occurences",$H$5:$H945,H945)</f>
        <v>0</v>
      </c>
      <c r="Y945" t="str">
        <f t="shared" si="148"/>
        <v/>
      </c>
      <c r="Z945" t="str">
        <f t="shared" si="149"/>
        <v/>
      </c>
      <c r="AA945" t="str">
        <f t="shared" si="150"/>
        <v/>
      </c>
      <c r="AC945" t="str">
        <f t="shared" si="151"/>
        <v/>
      </c>
    </row>
    <row r="946" spans="16:29" x14ac:dyDescent="0.25">
      <c r="P946" s="1" t="str">
        <f>IF($C946&lt;&gt;"",IF(COUNTIF($C:C,$C946)&gt;1,"Plusieurs commentaires",""),"")</f>
        <v/>
      </c>
      <c r="Q946" s="1">
        <f t="shared" si="142"/>
        <v>0</v>
      </c>
      <c r="R946" s="1">
        <f>SUMIFS($Q$5:$Q946,$P$5:$P946,"Plusieurs commentaires",$C$5:$C946,C946)</f>
        <v>0</v>
      </c>
      <c r="S946" t="str">
        <f t="shared" si="143"/>
        <v/>
      </c>
      <c r="T946" t="str">
        <f t="shared" si="144"/>
        <v/>
      </c>
      <c r="U946" t="str">
        <f t="shared" si="145"/>
        <v/>
      </c>
      <c r="V946" s="238" t="str">
        <f t="shared" si="146"/>
        <v/>
      </c>
      <c r="W946" s="238">
        <f t="shared" si="147"/>
        <v>0</v>
      </c>
      <c r="X946" s="238">
        <f>SUMIFS($W$5:$W946,$V$5:$V946,"Plusieurs occurences",$H$5:$H946,H946)</f>
        <v>0</v>
      </c>
      <c r="Y946" t="str">
        <f t="shared" si="148"/>
        <v/>
      </c>
      <c r="Z946" t="str">
        <f t="shared" si="149"/>
        <v/>
      </c>
      <c r="AA946" t="str">
        <f t="shared" si="150"/>
        <v/>
      </c>
      <c r="AC946" t="str">
        <f t="shared" si="151"/>
        <v/>
      </c>
    </row>
    <row r="947" spans="16:29" x14ac:dyDescent="0.25">
      <c r="P947" s="1" t="str">
        <f>IF($C947&lt;&gt;"",IF(COUNTIF($C:C,$C947)&gt;1,"Plusieurs commentaires",""),"")</f>
        <v/>
      </c>
      <c r="Q947" s="1">
        <f t="shared" si="142"/>
        <v>0</v>
      </c>
      <c r="R947" s="1">
        <f>SUMIFS($Q$5:$Q947,$P$5:$P947,"Plusieurs commentaires",$C$5:$C947,C947)</f>
        <v>0</v>
      </c>
      <c r="S947" t="str">
        <f t="shared" si="143"/>
        <v/>
      </c>
      <c r="T947" t="str">
        <f t="shared" si="144"/>
        <v/>
      </c>
      <c r="U947" t="str">
        <f t="shared" si="145"/>
        <v/>
      </c>
      <c r="V947" s="238" t="str">
        <f t="shared" si="146"/>
        <v/>
      </c>
      <c r="W947" s="238">
        <f t="shared" si="147"/>
        <v>0</v>
      </c>
      <c r="X947" s="238">
        <f>SUMIFS($W$5:$W947,$V$5:$V947,"Plusieurs occurences",$H$5:$H947,H947)</f>
        <v>0</v>
      </c>
      <c r="Y947" t="str">
        <f t="shared" si="148"/>
        <v/>
      </c>
      <c r="Z947" t="str">
        <f t="shared" si="149"/>
        <v/>
      </c>
      <c r="AA947" t="str">
        <f t="shared" si="150"/>
        <v/>
      </c>
      <c r="AC947" t="str">
        <f t="shared" si="151"/>
        <v/>
      </c>
    </row>
    <row r="948" spans="16:29" x14ac:dyDescent="0.25">
      <c r="P948" s="1" t="str">
        <f>IF($C948&lt;&gt;"",IF(COUNTIF($C:C,$C948)&gt;1,"Plusieurs commentaires",""),"")</f>
        <v/>
      </c>
      <c r="Q948" s="1">
        <f t="shared" si="142"/>
        <v>0</v>
      </c>
      <c r="R948" s="1">
        <f>SUMIFS($Q$5:$Q948,$P$5:$P948,"Plusieurs commentaires",$C$5:$C948,C948)</f>
        <v>0</v>
      </c>
      <c r="S948" t="str">
        <f t="shared" si="143"/>
        <v/>
      </c>
      <c r="T948" t="str">
        <f t="shared" si="144"/>
        <v/>
      </c>
      <c r="U948" t="str">
        <f t="shared" si="145"/>
        <v/>
      </c>
      <c r="V948" s="238" t="str">
        <f t="shared" si="146"/>
        <v/>
      </c>
      <c r="W948" s="238">
        <f t="shared" si="147"/>
        <v>0</v>
      </c>
      <c r="X948" s="238">
        <f>SUMIFS($W$5:$W948,$V$5:$V948,"Plusieurs occurences",$H$5:$H948,H948)</f>
        <v>0</v>
      </c>
      <c r="Y948" t="str">
        <f t="shared" si="148"/>
        <v/>
      </c>
      <c r="Z948" t="str">
        <f t="shared" si="149"/>
        <v/>
      </c>
      <c r="AA948" t="str">
        <f t="shared" si="150"/>
        <v/>
      </c>
      <c r="AC948" t="str">
        <f t="shared" si="151"/>
        <v/>
      </c>
    </row>
    <row r="949" spans="16:29" x14ac:dyDescent="0.25">
      <c r="P949" s="1" t="str">
        <f>IF($C949&lt;&gt;"",IF(COUNTIF($C:C,$C949)&gt;1,"Plusieurs commentaires",""),"")</f>
        <v/>
      </c>
      <c r="Q949" s="1">
        <f t="shared" si="142"/>
        <v>0</v>
      </c>
      <c r="R949" s="1">
        <f>SUMIFS($Q$5:$Q949,$P$5:$P949,"Plusieurs commentaires",$C$5:$C949,C949)</f>
        <v>0</v>
      </c>
      <c r="S949" t="str">
        <f t="shared" si="143"/>
        <v/>
      </c>
      <c r="T949" t="str">
        <f t="shared" si="144"/>
        <v/>
      </c>
      <c r="U949" t="str">
        <f t="shared" si="145"/>
        <v/>
      </c>
      <c r="V949" s="238" t="str">
        <f t="shared" si="146"/>
        <v/>
      </c>
      <c r="W949" s="238">
        <f t="shared" si="147"/>
        <v>0</v>
      </c>
      <c r="X949" s="238">
        <f>SUMIFS($W$5:$W949,$V$5:$V949,"Plusieurs occurences",$H$5:$H949,H949)</f>
        <v>0</v>
      </c>
      <c r="Y949" t="str">
        <f t="shared" si="148"/>
        <v/>
      </c>
      <c r="Z949" t="str">
        <f t="shared" si="149"/>
        <v/>
      </c>
      <c r="AA949" t="str">
        <f t="shared" si="150"/>
        <v/>
      </c>
      <c r="AC949" t="str">
        <f t="shared" si="151"/>
        <v/>
      </c>
    </row>
    <row r="950" spans="16:29" x14ac:dyDescent="0.25">
      <c r="P950" s="1" t="str">
        <f>IF($C950&lt;&gt;"",IF(COUNTIF($C:C,$C950)&gt;1,"Plusieurs commentaires",""),"")</f>
        <v/>
      </c>
      <c r="Q950" s="1">
        <f t="shared" si="142"/>
        <v>0</v>
      </c>
      <c r="R950" s="1">
        <f>SUMIFS($Q$5:$Q950,$P$5:$P950,"Plusieurs commentaires",$C$5:$C950,C950)</f>
        <v>0</v>
      </c>
      <c r="S950" t="str">
        <f t="shared" si="143"/>
        <v/>
      </c>
      <c r="T950" t="str">
        <f t="shared" si="144"/>
        <v/>
      </c>
      <c r="U950" t="str">
        <f t="shared" si="145"/>
        <v/>
      </c>
      <c r="V950" s="238" t="str">
        <f t="shared" si="146"/>
        <v/>
      </c>
      <c r="W950" s="238">
        <f t="shared" si="147"/>
        <v>0</v>
      </c>
      <c r="X950" s="238">
        <f>SUMIFS($W$5:$W950,$V$5:$V950,"Plusieurs occurences",$H$5:$H950,H950)</f>
        <v>0</v>
      </c>
      <c r="Y950" t="str">
        <f t="shared" si="148"/>
        <v/>
      </c>
      <c r="Z950" t="str">
        <f t="shared" si="149"/>
        <v/>
      </c>
      <c r="AA950" t="str">
        <f t="shared" si="150"/>
        <v/>
      </c>
      <c r="AC950" t="str">
        <f t="shared" si="151"/>
        <v/>
      </c>
    </row>
    <row r="951" spans="16:29" x14ac:dyDescent="0.25">
      <c r="P951" s="1" t="str">
        <f>IF($C951&lt;&gt;"",IF(COUNTIF($C:C,$C951)&gt;1,"Plusieurs commentaires",""),"")</f>
        <v/>
      </c>
      <c r="Q951" s="1">
        <f t="shared" si="142"/>
        <v>0</v>
      </c>
      <c r="R951" s="1">
        <f>SUMIFS($Q$5:$Q951,$P$5:$P951,"Plusieurs commentaires",$C$5:$C951,C951)</f>
        <v>0</v>
      </c>
      <c r="S951" t="str">
        <f t="shared" si="143"/>
        <v/>
      </c>
      <c r="T951" t="str">
        <f t="shared" si="144"/>
        <v/>
      </c>
      <c r="U951" t="str">
        <f t="shared" si="145"/>
        <v/>
      </c>
      <c r="V951" s="238" t="str">
        <f t="shared" si="146"/>
        <v/>
      </c>
      <c r="W951" s="238">
        <f t="shared" si="147"/>
        <v>0</v>
      </c>
      <c r="X951" s="238">
        <f>SUMIFS($W$5:$W951,$V$5:$V951,"Plusieurs occurences",$H$5:$H951,H951)</f>
        <v>0</v>
      </c>
      <c r="Y951" t="str">
        <f t="shared" si="148"/>
        <v/>
      </c>
      <c r="Z951" t="str">
        <f t="shared" si="149"/>
        <v/>
      </c>
      <c r="AA951" t="str">
        <f t="shared" si="150"/>
        <v/>
      </c>
      <c r="AC951" t="str">
        <f t="shared" si="151"/>
        <v/>
      </c>
    </row>
    <row r="952" spans="16:29" x14ac:dyDescent="0.25">
      <c r="P952" s="1" t="str">
        <f>IF($C952&lt;&gt;"",IF(COUNTIF($C:C,$C952)&gt;1,"Plusieurs commentaires",""),"")</f>
        <v/>
      </c>
      <c r="Q952" s="1">
        <f t="shared" si="142"/>
        <v>0</v>
      </c>
      <c r="R952" s="1">
        <f>SUMIFS($Q$5:$Q952,$P$5:$P952,"Plusieurs commentaires",$C$5:$C952,C952)</f>
        <v>0</v>
      </c>
      <c r="S952" t="str">
        <f t="shared" si="143"/>
        <v/>
      </c>
      <c r="T952" t="str">
        <f t="shared" si="144"/>
        <v/>
      </c>
      <c r="U952" t="str">
        <f t="shared" si="145"/>
        <v/>
      </c>
      <c r="V952" s="238" t="str">
        <f t="shared" si="146"/>
        <v/>
      </c>
      <c r="W952" s="238">
        <f t="shared" si="147"/>
        <v>0</v>
      </c>
      <c r="X952" s="238">
        <f>SUMIFS($W$5:$W952,$V$5:$V952,"Plusieurs occurences",$H$5:$H952,H952)</f>
        <v>0</v>
      </c>
      <c r="Y952" t="str">
        <f t="shared" si="148"/>
        <v/>
      </c>
      <c r="Z952" t="str">
        <f t="shared" si="149"/>
        <v/>
      </c>
      <c r="AA952" t="str">
        <f t="shared" si="150"/>
        <v/>
      </c>
      <c r="AC952" t="str">
        <f t="shared" si="151"/>
        <v/>
      </c>
    </row>
    <row r="953" spans="16:29" x14ac:dyDescent="0.25">
      <c r="P953" s="1" t="str">
        <f>IF($C953&lt;&gt;"",IF(COUNTIF($C:C,$C953)&gt;1,"Plusieurs commentaires",""),"")</f>
        <v/>
      </c>
      <c r="Q953" s="1">
        <f t="shared" si="142"/>
        <v>0</v>
      </c>
      <c r="R953" s="1">
        <f>SUMIFS($Q$5:$Q953,$P$5:$P953,"Plusieurs commentaires",$C$5:$C953,C953)</f>
        <v>0</v>
      </c>
      <c r="S953" t="str">
        <f t="shared" si="143"/>
        <v/>
      </c>
      <c r="T953" t="str">
        <f t="shared" si="144"/>
        <v/>
      </c>
      <c r="U953" t="str">
        <f t="shared" si="145"/>
        <v/>
      </c>
      <c r="V953" s="238" t="str">
        <f t="shared" si="146"/>
        <v/>
      </c>
      <c r="W953" s="238">
        <f t="shared" si="147"/>
        <v>0</v>
      </c>
      <c r="X953" s="238">
        <f>SUMIFS($W$5:$W953,$V$5:$V953,"Plusieurs occurences",$H$5:$H953,H953)</f>
        <v>0</v>
      </c>
      <c r="Y953" t="str">
        <f t="shared" si="148"/>
        <v/>
      </c>
      <c r="Z953" t="str">
        <f t="shared" si="149"/>
        <v/>
      </c>
      <c r="AA953" t="str">
        <f t="shared" si="150"/>
        <v/>
      </c>
      <c r="AC953" t="str">
        <f t="shared" si="151"/>
        <v/>
      </c>
    </row>
    <row r="954" spans="16:29" x14ac:dyDescent="0.25">
      <c r="P954" s="1" t="str">
        <f>IF($C954&lt;&gt;"",IF(COUNTIF($C:C,$C954)&gt;1,"Plusieurs commentaires",""),"")</f>
        <v/>
      </c>
      <c r="Q954" s="1">
        <f t="shared" si="142"/>
        <v>0</v>
      </c>
      <c r="R954" s="1">
        <f>SUMIFS($Q$5:$Q954,$P$5:$P954,"Plusieurs commentaires",$C$5:$C954,C954)</f>
        <v>0</v>
      </c>
      <c r="S954" t="str">
        <f t="shared" si="143"/>
        <v/>
      </c>
      <c r="T954" t="str">
        <f t="shared" si="144"/>
        <v/>
      </c>
      <c r="U954" t="str">
        <f t="shared" si="145"/>
        <v/>
      </c>
      <c r="V954" s="238" t="str">
        <f t="shared" si="146"/>
        <v/>
      </c>
      <c r="W954" s="238">
        <f t="shared" si="147"/>
        <v>0</v>
      </c>
      <c r="X954" s="238">
        <f>SUMIFS($W$5:$W954,$V$5:$V954,"Plusieurs occurences",$H$5:$H954,H954)</f>
        <v>0</v>
      </c>
      <c r="Y954" t="str">
        <f t="shared" si="148"/>
        <v/>
      </c>
      <c r="Z954" t="str">
        <f t="shared" si="149"/>
        <v/>
      </c>
      <c r="AA954" t="str">
        <f t="shared" si="150"/>
        <v/>
      </c>
      <c r="AC954" t="str">
        <f t="shared" si="151"/>
        <v/>
      </c>
    </row>
    <row r="955" spans="16:29" x14ac:dyDescent="0.25">
      <c r="P955" s="1" t="str">
        <f>IF($C955&lt;&gt;"",IF(COUNTIF($C:C,$C955)&gt;1,"Plusieurs commentaires",""),"")</f>
        <v/>
      </c>
      <c r="Q955" s="1">
        <f t="shared" si="142"/>
        <v>0</v>
      </c>
      <c r="R955" s="1">
        <f>SUMIFS($Q$5:$Q955,$P$5:$P955,"Plusieurs commentaires",$C$5:$C955,C955)</f>
        <v>0</v>
      </c>
      <c r="S955" t="str">
        <f t="shared" si="143"/>
        <v/>
      </c>
      <c r="T955" t="str">
        <f t="shared" si="144"/>
        <v/>
      </c>
      <c r="U955" t="str">
        <f t="shared" si="145"/>
        <v/>
      </c>
      <c r="V955" s="238" t="str">
        <f t="shared" si="146"/>
        <v/>
      </c>
      <c r="W955" s="238">
        <f t="shared" si="147"/>
        <v>0</v>
      </c>
      <c r="X955" s="238">
        <f>SUMIFS($W$5:$W955,$V$5:$V955,"Plusieurs occurences",$H$5:$H955,H955)</f>
        <v>0</v>
      </c>
      <c r="Y955" t="str">
        <f t="shared" si="148"/>
        <v/>
      </c>
      <c r="Z955" t="str">
        <f t="shared" si="149"/>
        <v/>
      </c>
      <c r="AA955" t="str">
        <f t="shared" si="150"/>
        <v/>
      </c>
      <c r="AC955" t="str">
        <f t="shared" si="151"/>
        <v/>
      </c>
    </row>
    <row r="956" spans="16:29" x14ac:dyDescent="0.25">
      <c r="P956" s="1" t="str">
        <f>IF($C956&lt;&gt;"",IF(COUNTIF($C:C,$C956)&gt;1,"Plusieurs commentaires",""),"")</f>
        <v/>
      </c>
      <c r="Q956" s="1">
        <f t="shared" si="142"/>
        <v>0</v>
      </c>
      <c r="R956" s="1">
        <f>SUMIFS($Q$5:$Q956,$P$5:$P956,"Plusieurs commentaires",$C$5:$C956,C956)</f>
        <v>0</v>
      </c>
      <c r="S956" t="str">
        <f t="shared" si="143"/>
        <v/>
      </c>
      <c r="T956" t="str">
        <f t="shared" si="144"/>
        <v/>
      </c>
      <c r="U956" t="str">
        <f t="shared" si="145"/>
        <v/>
      </c>
      <c r="V956" s="238" t="str">
        <f t="shared" si="146"/>
        <v/>
      </c>
      <c r="W956" s="238">
        <f t="shared" si="147"/>
        <v>0</v>
      </c>
      <c r="X956" s="238">
        <f>SUMIFS($W$5:$W956,$V$5:$V956,"Plusieurs occurences",$H$5:$H956,H956)</f>
        <v>0</v>
      </c>
      <c r="Y956" t="str">
        <f t="shared" si="148"/>
        <v/>
      </c>
      <c r="Z956" t="str">
        <f t="shared" si="149"/>
        <v/>
      </c>
      <c r="AA956" t="str">
        <f t="shared" si="150"/>
        <v/>
      </c>
      <c r="AC956" t="str">
        <f t="shared" si="151"/>
        <v/>
      </c>
    </row>
    <row r="957" spans="16:29" x14ac:dyDescent="0.25">
      <c r="P957" s="1" t="str">
        <f>IF($C957&lt;&gt;"",IF(COUNTIF($C:C,$C957)&gt;1,"Plusieurs commentaires",""),"")</f>
        <v/>
      </c>
      <c r="Q957" s="1">
        <f t="shared" si="142"/>
        <v>0</v>
      </c>
      <c r="R957" s="1">
        <f>SUMIFS($Q$5:$Q957,$P$5:$P957,"Plusieurs commentaires",$C$5:$C957,C957)</f>
        <v>0</v>
      </c>
      <c r="S957" t="str">
        <f t="shared" si="143"/>
        <v/>
      </c>
      <c r="T957" t="str">
        <f t="shared" si="144"/>
        <v/>
      </c>
      <c r="U957" t="str">
        <f t="shared" si="145"/>
        <v/>
      </c>
      <c r="V957" s="238" t="str">
        <f t="shared" si="146"/>
        <v/>
      </c>
      <c r="W957" s="238">
        <f t="shared" si="147"/>
        <v>0</v>
      </c>
      <c r="X957" s="238">
        <f>SUMIFS($W$5:$W957,$V$5:$V957,"Plusieurs occurences",$H$5:$H957,H957)</f>
        <v>0</v>
      </c>
      <c r="Y957" t="str">
        <f t="shared" si="148"/>
        <v/>
      </c>
      <c r="Z957" t="str">
        <f t="shared" si="149"/>
        <v/>
      </c>
      <c r="AA957" t="str">
        <f t="shared" si="150"/>
        <v/>
      </c>
      <c r="AC957" t="str">
        <f t="shared" si="151"/>
        <v/>
      </c>
    </row>
    <row r="958" spans="16:29" x14ac:dyDescent="0.25">
      <c r="P958" s="1"/>
      <c r="Q958" s="1"/>
      <c r="R958" s="1"/>
      <c r="T958" t="str">
        <f t="shared" si="144"/>
        <v/>
      </c>
      <c r="U958" t="str">
        <f t="shared" si="145"/>
        <v/>
      </c>
      <c r="V958" s="238" t="str">
        <f t="shared" si="146"/>
        <v/>
      </c>
      <c r="W958" s="238">
        <f t="shared" si="147"/>
        <v>0</v>
      </c>
      <c r="X958" s="238">
        <f>SUMIFS($W$5:$W958,$V$5:$V958,"Plusieurs occurences",$H$5:$H958,H958)</f>
        <v>0</v>
      </c>
      <c r="Y958" t="str">
        <f t="shared" si="148"/>
        <v/>
      </c>
      <c r="Z958" t="str">
        <f t="shared" si="149"/>
        <v/>
      </c>
      <c r="AA958" t="str">
        <f t="shared" si="150"/>
        <v/>
      </c>
      <c r="AC958" t="str">
        <f t="shared" si="151"/>
        <v/>
      </c>
    </row>
    <row r="959" spans="16:29" x14ac:dyDescent="0.25">
      <c r="U959" t="str">
        <f t="shared" si="145"/>
        <v/>
      </c>
      <c r="V959" s="238" t="str">
        <f t="shared" si="146"/>
        <v/>
      </c>
      <c r="W959" s="238">
        <f t="shared" si="147"/>
        <v>0</v>
      </c>
      <c r="X959" s="238">
        <f>SUMIFS($W$5:$W959,$V$5:$V959,"Plusieurs occurences",$H$5:$H959,H959)</f>
        <v>0</v>
      </c>
      <c r="Y959" t="str">
        <f t="shared" si="148"/>
        <v/>
      </c>
      <c r="Z959" t="str">
        <f t="shared" si="149"/>
        <v/>
      </c>
      <c r="AA959" t="str">
        <f t="shared" si="150"/>
        <v/>
      </c>
      <c r="AC959" t="str">
        <f t="shared" si="151"/>
        <v/>
      </c>
    </row>
    <row r="960" spans="16:29" x14ac:dyDescent="0.25">
      <c r="U960" t="str">
        <f t="shared" si="145"/>
        <v/>
      </c>
      <c r="W960" t="s">
        <v>5571</v>
      </c>
      <c r="Y960" t="str">
        <f t="shared" si="148"/>
        <v/>
      </c>
      <c r="Z960" t="str">
        <f t="shared" si="149"/>
        <v/>
      </c>
      <c r="AA960" t="str">
        <f t="shared" si="150"/>
        <v/>
      </c>
      <c r="AC960" t="str">
        <f t="shared" si="151"/>
        <v/>
      </c>
    </row>
    <row r="961" spans="21:29" x14ac:dyDescent="0.25">
      <c r="U961" t="str">
        <f t="shared" si="145"/>
        <v/>
      </c>
      <c r="W961" t="s">
        <v>5571</v>
      </c>
      <c r="AC961" t="str">
        <f t="shared" si="151"/>
        <v/>
      </c>
    </row>
    <row r="962" spans="21:29" x14ac:dyDescent="0.25">
      <c r="U962" t="str">
        <f t="shared" si="145"/>
        <v/>
      </c>
      <c r="W962" t="s">
        <v>5571</v>
      </c>
      <c r="AC962" t="str">
        <f t="shared" si="151"/>
        <v/>
      </c>
    </row>
    <row r="963" spans="21:29" x14ac:dyDescent="0.25">
      <c r="U963" t="str">
        <f t="shared" si="145"/>
        <v/>
      </c>
      <c r="W963" t="s">
        <v>5571</v>
      </c>
      <c r="AC963" t="str">
        <f t="shared" si="151"/>
        <v/>
      </c>
    </row>
    <row r="964" spans="21:29" x14ac:dyDescent="0.25">
      <c r="U964" t="str">
        <f t="shared" si="145"/>
        <v/>
      </c>
      <c r="W964" t="s">
        <v>5571</v>
      </c>
      <c r="AC964" t="str">
        <f t="shared" si="151"/>
        <v/>
      </c>
    </row>
    <row r="965" spans="21:29" x14ac:dyDescent="0.25">
      <c r="U965" t="str">
        <f t="shared" ref="U965:U988" si="152">IF(I965="Non",IF(F965&lt;=21,IF(M965="Neutre",IF(J965&gt;2017,C965,""),""),""),"")</f>
        <v/>
      </c>
      <c r="W965" t="s">
        <v>5571</v>
      </c>
      <c r="AC965" t="str">
        <f t="shared" si="151"/>
        <v/>
      </c>
    </row>
    <row r="966" spans="21:29" x14ac:dyDescent="0.25">
      <c r="U966" t="str">
        <f t="shared" si="152"/>
        <v/>
      </c>
      <c r="W966" t="s">
        <v>5571</v>
      </c>
      <c r="AC966" t="str">
        <f t="shared" si="151"/>
        <v/>
      </c>
    </row>
    <row r="967" spans="21:29" x14ac:dyDescent="0.25">
      <c r="U967" t="str">
        <f t="shared" si="152"/>
        <v/>
      </c>
      <c r="W967" t="s">
        <v>5571</v>
      </c>
      <c r="AC967" t="str">
        <f t="shared" si="151"/>
        <v/>
      </c>
    </row>
    <row r="968" spans="21:29" x14ac:dyDescent="0.25">
      <c r="U968" t="str">
        <f t="shared" si="152"/>
        <v/>
      </c>
      <c r="W968" t="s">
        <v>5571</v>
      </c>
      <c r="AC968" t="str">
        <f t="shared" si="151"/>
        <v/>
      </c>
    </row>
    <row r="969" spans="21:29" x14ac:dyDescent="0.25">
      <c r="U969" t="str">
        <f t="shared" si="152"/>
        <v/>
      </c>
      <c r="W969" t="s">
        <v>5571</v>
      </c>
      <c r="AC969" t="str">
        <f t="shared" si="151"/>
        <v/>
      </c>
    </row>
    <row r="970" spans="21:29" x14ac:dyDescent="0.25">
      <c r="U970" t="str">
        <f t="shared" si="152"/>
        <v/>
      </c>
      <c r="W970" t="s">
        <v>5571</v>
      </c>
      <c r="AC970" t="str">
        <f t="shared" ref="AC970:AC1006" si="153">IF(R970&lt;2,IF(M970="Critique",C970,""),"")</f>
        <v/>
      </c>
    </row>
    <row r="971" spans="21:29" x14ac:dyDescent="0.25">
      <c r="U971" t="str">
        <f t="shared" si="152"/>
        <v/>
      </c>
      <c r="W971" t="s">
        <v>5571</v>
      </c>
      <c r="AC971" t="str">
        <f t="shared" si="153"/>
        <v/>
      </c>
    </row>
    <row r="972" spans="21:29" x14ac:dyDescent="0.25">
      <c r="U972" t="str">
        <f t="shared" si="152"/>
        <v/>
      </c>
      <c r="W972" t="s">
        <v>5571</v>
      </c>
      <c r="AC972" t="str">
        <f t="shared" si="153"/>
        <v/>
      </c>
    </row>
    <row r="973" spans="21:29" x14ac:dyDescent="0.25">
      <c r="U973" t="str">
        <f t="shared" si="152"/>
        <v/>
      </c>
      <c r="W973" t="s">
        <v>5571</v>
      </c>
      <c r="AC973" t="str">
        <f t="shared" si="153"/>
        <v/>
      </c>
    </row>
    <row r="974" spans="21:29" x14ac:dyDescent="0.25">
      <c r="U974" t="str">
        <f t="shared" si="152"/>
        <v/>
      </c>
      <c r="W974" t="s">
        <v>5571</v>
      </c>
      <c r="AC974" t="str">
        <f t="shared" si="153"/>
        <v/>
      </c>
    </row>
    <row r="975" spans="21:29" x14ac:dyDescent="0.25">
      <c r="U975" t="str">
        <f t="shared" si="152"/>
        <v/>
      </c>
      <c r="W975" t="s">
        <v>5571</v>
      </c>
      <c r="AC975" t="str">
        <f t="shared" si="153"/>
        <v/>
      </c>
    </row>
    <row r="976" spans="21:29" x14ac:dyDescent="0.25">
      <c r="U976" t="str">
        <f t="shared" si="152"/>
        <v/>
      </c>
      <c r="W976" t="s">
        <v>5571</v>
      </c>
      <c r="AC976" t="str">
        <f t="shared" si="153"/>
        <v/>
      </c>
    </row>
    <row r="977" spans="21:29" x14ac:dyDescent="0.25">
      <c r="U977" t="str">
        <f t="shared" si="152"/>
        <v/>
      </c>
      <c r="W977" t="s">
        <v>5571</v>
      </c>
      <c r="AC977" t="str">
        <f t="shared" si="153"/>
        <v/>
      </c>
    </row>
    <row r="978" spans="21:29" x14ac:dyDescent="0.25">
      <c r="U978" t="str">
        <f t="shared" si="152"/>
        <v/>
      </c>
      <c r="W978" t="s">
        <v>5571</v>
      </c>
      <c r="AC978" t="str">
        <f t="shared" si="153"/>
        <v/>
      </c>
    </row>
    <row r="979" spans="21:29" x14ac:dyDescent="0.25">
      <c r="U979" t="str">
        <f t="shared" si="152"/>
        <v/>
      </c>
      <c r="W979" t="str">
        <f t="shared" ref="W979:W988" si="154">IF(J979="Non",IF(G979&lt;=21,IF(O979="Neutre",IF(K979&gt;2017,D979,""),""),""),"")</f>
        <v/>
      </c>
      <c r="AC979" t="str">
        <f t="shared" si="153"/>
        <v/>
      </c>
    </row>
    <row r="980" spans="21:29" x14ac:dyDescent="0.25">
      <c r="U980" t="str">
        <f t="shared" si="152"/>
        <v/>
      </c>
      <c r="W980" t="str">
        <f t="shared" si="154"/>
        <v/>
      </c>
      <c r="AC980" t="str">
        <f t="shared" si="153"/>
        <v/>
      </c>
    </row>
    <row r="981" spans="21:29" x14ac:dyDescent="0.25">
      <c r="U981" t="str">
        <f t="shared" si="152"/>
        <v/>
      </c>
      <c r="W981" t="str">
        <f t="shared" si="154"/>
        <v/>
      </c>
      <c r="AC981" t="str">
        <f t="shared" si="153"/>
        <v/>
      </c>
    </row>
    <row r="982" spans="21:29" x14ac:dyDescent="0.25">
      <c r="U982" t="str">
        <f t="shared" si="152"/>
        <v/>
      </c>
      <c r="W982" t="str">
        <f t="shared" si="154"/>
        <v/>
      </c>
      <c r="AC982" t="str">
        <f t="shared" si="153"/>
        <v/>
      </c>
    </row>
    <row r="983" spans="21:29" x14ac:dyDescent="0.25">
      <c r="U983" t="str">
        <f t="shared" si="152"/>
        <v/>
      </c>
      <c r="W983" t="str">
        <f t="shared" si="154"/>
        <v/>
      </c>
      <c r="AC983" t="str">
        <f t="shared" si="153"/>
        <v/>
      </c>
    </row>
    <row r="984" spans="21:29" x14ac:dyDescent="0.25">
      <c r="U984" t="str">
        <f t="shared" si="152"/>
        <v/>
      </c>
      <c r="W984" t="str">
        <f t="shared" si="154"/>
        <v/>
      </c>
      <c r="AC984" t="str">
        <f t="shared" si="153"/>
        <v/>
      </c>
    </row>
    <row r="985" spans="21:29" x14ac:dyDescent="0.25">
      <c r="U985" t="str">
        <f t="shared" si="152"/>
        <v/>
      </c>
      <c r="W985" t="str">
        <f t="shared" si="154"/>
        <v/>
      </c>
      <c r="AC985" t="str">
        <f t="shared" si="153"/>
        <v/>
      </c>
    </row>
    <row r="986" spans="21:29" x14ac:dyDescent="0.25">
      <c r="U986" t="str">
        <f t="shared" si="152"/>
        <v/>
      </c>
      <c r="W986" t="str">
        <f t="shared" si="154"/>
        <v/>
      </c>
      <c r="AC986" t="str">
        <f t="shared" si="153"/>
        <v/>
      </c>
    </row>
    <row r="987" spans="21:29" x14ac:dyDescent="0.25">
      <c r="U987" t="str">
        <f t="shared" si="152"/>
        <v/>
      </c>
      <c r="W987" t="str">
        <f t="shared" si="154"/>
        <v/>
      </c>
      <c r="AC987" t="str">
        <f t="shared" si="153"/>
        <v/>
      </c>
    </row>
    <row r="988" spans="21:29" x14ac:dyDescent="0.25">
      <c r="U988" t="str">
        <f t="shared" si="152"/>
        <v/>
      </c>
      <c r="W988" t="str">
        <f t="shared" si="154"/>
        <v/>
      </c>
      <c r="AC988" t="str">
        <f t="shared" si="153"/>
        <v/>
      </c>
    </row>
    <row r="989" spans="21:29" x14ac:dyDescent="0.25">
      <c r="AC989" t="str">
        <f t="shared" si="153"/>
        <v/>
      </c>
    </row>
    <row r="990" spans="21:29" x14ac:dyDescent="0.25">
      <c r="AC990" t="str">
        <f t="shared" si="153"/>
        <v/>
      </c>
    </row>
    <row r="991" spans="21:29" x14ac:dyDescent="0.25">
      <c r="AC991" t="str">
        <f t="shared" si="153"/>
        <v/>
      </c>
    </row>
    <row r="992" spans="21:29" x14ac:dyDescent="0.25">
      <c r="AC992" t="str">
        <f t="shared" si="153"/>
        <v/>
      </c>
    </row>
    <row r="993" spans="29:29" x14ac:dyDescent="0.25">
      <c r="AC993" t="str">
        <f t="shared" si="153"/>
        <v/>
      </c>
    </row>
    <row r="994" spans="29:29" x14ac:dyDescent="0.25">
      <c r="AC994" t="str">
        <f t="shared" si="153"/>
        <v/>
      </c>
    </row>
    <row r="995" spans="29:29" x14ac:dyDescent="0.25">
      <c r="AC995" t="str">
        <f t="shared" si="153"/>
        <v/>
      </c>
    </row>
    <row r="996" spans="29:29" x14ac:dyDescent="0.25">
      <c r="AC996" t="str">
        <f t="shared" si="153"/>
        <v/>
      </c>
    </row>
    <row r="997" spans="29:29" x14ac:dyDescent="0.25">
      <c r="AC997" t="str">
        <f t="shared" si="153"/>
        <v/>
      </c>
    </row>
    <row r="998" spans="29:29" x14ac:dyDescent="0.25">
      <c r="AC998" t="str">
        <f t="shared" si="153"/>
        <v/>
      </c>
    </row>
    <row r="999" spans="29:29" x14ac:dyDescent="0.25">
      <c r="AC999" t="str">
        <f t="shared" si="153"/>
        <v/>
      </c>
    </row>
    <row r="1000" spans="29:29" x14ac:dyDescent="0.25">
      <c r="AC1000" t="str">
        <f t="shared" si="153"/>
        <v/>
      </c>
    </row>
    <row r="1001" spans="29:29" x14ac:dyDescent="0.25">
      <c r="AC1001" t="str">
        <f t="shared" si="153"/>
        <v/>
      </c>
    </row>
    <row r="1002" spans="29:29" x14ac:dyDescent="0.25">
      <c r="AC1002" t="str">
        <f t="shared" si="153"/>
        <v/>
      </c>
    </row>
    <row r="1003" spans="29:29" x14ac:dyDescent="0.25">
      <c r="AC1003" t="str">
        <f t="shared" si="153"/>
        <v/>
      </c>
    </row>
    <row r="1004" spans="29:29" x14ac:dyDescent="0.25">
      <c r="AC1004" t="str">
        <f t="shared" si="153"/>
        <v/>
      </c>
    </row>
    <row r="1005" spans="29:29" x14ac:dyDescent="0.25">
      <c r="AC1005" t="str">
        <f t="shared" si="153"/>
        <v/>
      </c>
    </row>
    <row r="1006" spans="29:29" x14ac:dyDescent="0.25">
      <c r="AC1006" t="str">
        <f t="shared" si="153"/>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G1006"/>
  <sheetViews>
    <sheetView topLeftCell="B1" zoomScaleNormal="100" workbookViewId="0">
      <pane ySplit="4" topLeftCell="A5" activePane="bottomLeft" state="frozen"/>
      <selection pane="bottomLeft" activeCell="C1" sqref="C1:C1048576"/>
    </sheetView>
  </sheetViews>
  <sheetFormatPr baseColWidth="10" defaultRowHeight="15" x14ac:dyDescent="0.25"/>
  <cols>
    <col min="1" max="1" width="4.5703125" customWidth="1"/>
    <col min="2" max="2" width="72.42578125" customWidth="1"/>
    <col min="3" max="3" width="20.28515625" customWidth="1"/>
    <col min="4" max="4" width="9.28515625" customWidth="1"/>
    <col min="5" max="5" width="13.28515625" customWidth="1"/>
    <col min="6" max="6" width="12.42578125" customWidth="1"/>
    <col min="7" max="7" width="26.85546875" customWidth="1"/>
    <col min="8" max="8" width="23.7109375" customWidth="1"/>
    <col min="9" max="9" width="18.28515625" customWidth="1"/>
    <col min="11" max="11" width="22" customWidth="1"/>
    <col min="12" max="12" width="11.85546875" customWidth="1"/>
    <col min="13" max="13" width="14.42578125" customWidth="1"/>
    <col min="14" max="14" width="11.42578125" style="142"/>
    <col min="15" max="15" width="11.42578125" style="132"/>
    <col min="16" max="16" width="23.7109375" customWidth="1"/>
    <col min="17" max="17" width="7.42578125" customWidth="1"/>
    <col min="18" max="18" width="13" customWidth="1"/>
    <col min="19" max="19" width="24.42578125" customWidth="1"/>
    <col min="20" max="20" width="40.7109375" customWidth="1"/>
    <col min="21" max="21" width="35.5703125" customWidth="1"/>
    <col min="22" max="22" width="20.42578125" customWidth="1"/>
    <col min="23" max="23" width="19.140625" customWidth="1"/>
    <col min="24" max="24" width="15.85546875" customWidth="1"/>
    <col min="25" max="25" width="21.85546875" customWidth="1"/>
    <col min="26" max="26" width="22.85546875" customWidth="1"/>
    <col min="27" max="27" width="21.5703125" customWidth="1"/>
  </cols>
  <sheetData>
    <row r="1" spans="1:33" x14ac:dyDescent="0.25">
      <c r="A1" s="122"/>
      <c r="B1" s="127"/>
      <c r="C1" s="129"/>
      <c r="D1" s="121"/>
      <c r="E1" s="121"/>
      <c r="F1" s="121"/>
      <c r="G1" s="121"/>
      <c r="H1" s="121"/>
      <c r="I1" s="126"/>
      <c r="J1" s="121"/>
      <c r="K1" s="121"/>
      <c r="L1" s="121"/>
      <c r="M1" s="121"/>
      <c r="N1" s="139"/>
      <c r="P1" s="132"/>
      <c r="Q1" s="132"/>
      <c r="R1" s="132"/>
      <c r="S1" s="132"/>
      <c r="T1" s="132"/>
      <c r="U1" s="132"/>
      <c r="V1" s="132"/>
      <c r="W1" s="132"/>
      <c r="X1" s="132"/>
      <c r="Y1" s="132"/>
      <c r="Z1" s="132"/>
      <c r="AA1" s="132"/>
      <c r="AB1" s="132"/>
      <c r="AC1" s="132"/>
      <c r="AD1" s="132"/>
      <c r="AE1" s="132"/>
      <c r="AF1" s="132"/>
      <c r="AG1" s="132"/>
    </row>
    <row r="2" spans="1:33" x14ac:dyDescent="0.25">
      <c r="A2" s="122"/>
      <c r="B2" s="127"/>
      <c r="C2" s="123" t="s">
        <v>6828</v>
      </c>
      <c r="D2" s="121"/>
      <c r="E2" s="121"/>
      <c r="F2" s="121"/>
      <c r="G2" s="121"/>
      <c r="H2" s="121"/>
      <c r="I2" s="126"/>
      <c r="J2" s="121"/>
      <c r="K2" s="121"/>
      <c r="L2" s="121"/>
      <c r="M2" s="121"/>
      <c r="N2" s="139"/>
      <c r="P2" s="132"/>
      <c r="Q2" s="132"/>
      <c r="R2" s="132"/>
      <c r="S2" s="132"/>
      <c r="T2" s="132"/>
      <c r="U2" s="132"/>
      <c r="V2" s="132"/>
      <c r="W2" s="132"/>
      <c r="X2" s="132"/>
      <c r="Y2" s="132"/>
      <c r="Z2" s="132"/>
      <c r="AA2" s="132"/>
      <c r="AB2" s="132"/>
      <c r="AC2" s="132"/>
      <c r="AD2" s="132"/>
      <c r="AE2" s="132"/>
      <c r="AF2" s="132"/>
      <c r="AG2" s="132"/>
    </row>
    <row r="3" spans="1:33" ht="15.75" thickBot="1" x14ac:dyDescent="0.3">
      <c r="A3" s="122"/>
      <c r="B3" s="127"/>
      <c r="C3" s="129"/>
      <c r="D3" s="121"/>
      <c r="E3" s="121"/>
      <c r="F3" s="121"/>
      <c r="G3" s="121"/>
      <c r="H3" s="121"/>
      <c r="I3" s="126"/>
      <c r="J3" s="121"/>
      <c r="K3" s="121"/>
      <c r="L3" s="121"/>
      <c r="M3" s="121"/>
      <c r="N3" s="139"/>
      <c r="P3" s="132"/>
      <c r="Q3" s="132"/>
      <c r="R3" s="132"/>
      <c r="S3" s="132"/>
      <c r="T3" s="132"/>
      <c r="U3" s="132"/>
      <c r="V3" s="132"/>
      <c r="W3" s="132"/>
      <c r="X3" s="132"/>
      <c r="Y3" s="132"/>
      <c r="Z3" s="132"/>
      <c r="AA3" s="132"/>
      <c r="AB3" s="132"/>
      <c r="AC3" s="132"/>
      <c r="AD3" s="132"/>
      <c r="AE3" s="132"/>
      <c r="AF3" s="132"/>
      <c r="AG3" s="132"/>
    </row>
    <row r="4" spans="1:33" ht="16.5" thickBot="1" x14ac:dyDescent="0.3">
      <c r="A4" s="150" t="s">
        <v>5498</v>
      </c>
      <c r="B4" s="128" t="s">
        <v>0</v>
      </c>
      <c r="C4" s="130" t="s">
        <v>6806</v>
      </c>
      <c r="D4" s="124" t="s">
        <v>1</v>
      </c>
      <c r="E4" s="124" t="s">
        <v>2</v>
      </c>
      <c r="F4" s="124" t="s">
        <v>3</v>
      </c>
      <c r="G4" s="124" t="s">
        <v>4</v>
      </c>
      <c r="H4" s="125" t="s">
        <v>5</v>
      </c>
      <c r="I4" s="125" t="s">
        <v>6</v>
      </c>
      <c r="J4" s="125" t="s">
        <v>7</v>
      </c>
      <c r="K4" s="125" t="s">
        <v>8</v>
      </c>
      <c r="L4" s="125" t="s">
        <v>5500</v>
      </c>
      <c r="M4" s="125" t="s">
        <v>9</v>
      </c>
      <c r="N4" s="140" t="s">
        <v>10</v>
      </c>
      <c r="P4" s="211" t="s">
        <v>5559</v>
      </c>
      <c r="Q4" s="212" t="s">
        <v>5546</v>
      </c>
      <c r="R4" s="213" t="s">
        <v>5560</v>
      </c>
      <c r="S4" s="214" t="s">
        <v>5608</v>
      </c>
      <c r="T4" s="214" t="s">
        <v>5625</v>
      </c>
      <c r="U4" s="214" t="s">
        <v>5626</v>
      </c>
      <c r="V4" s="213" t="s">
        <v>5633</v>
      </c>
      <c r="W4" s="237" t="s">
        <v>5631</v>
      </c>
      <c r="X4" s="213" t="s">
        <v>5632</v>
      </c>
      <c r="Y4" s="237" t="s">
        <v>5639</v>
      </c>
      <c r="Z4" s="214" t="s">
        <v>5640</v>
      </c>
      <c r="AA4" s="213" t="s">
        <v>5641</v>
      </c>
      <c r="AB4" s="132"/>
      <c r="AC4" s="132"/>
      <c r="AD4" s="132"/>
      <c r="AE4" s="132"/>
      <c r="AF4" s="132"/>
      <c r="AG4" s="132"/>
    </row>
    <row r="5" spans="1:33" ht="45" x14ac:dyDescent="0.25">
      <c r="A5" s="112">
        <v>1</v>
      </c>
      <c r="B5" s="137" t="s">
        <v>5362</v>
      </c>
      <c r="C5" t="s">
        <v>6807</v>
      </c>
      <c r="D5" s="133">
        <v>2364</v>
      </c>
      <c r="E5" s="133">
        <v>292</v>
      </c>
      <c r="F5" s="133">
        <v>13500</v>
      </c>
      <c r="G5" s="25">
        <f t="shared" ref="G5:G36" si="0">F5/E5</f>
        <v>46.232876712328768</v>
      </c>
      <c r="H5" s="133" t="s">
        <v>561</v>
      </c>
      <c r="I5" s="134" t="s">
        <v>13</v>
      </c>
      <c r="J5" s="135">
        <v>2010</v>
      </c>
      <c r="K5" s="134" t="s">
        <v>14</v>
      </c>
      <c r="L5" s="338" t="s">
        <v>13</v>
      </c>
      <c r="M5" s="136" t="s">
        <v>15</v>
      </c>
      <c r="N5" s="141"/>
      <c r="P5" s="1" t="str">
        <f>IF($C5&lt;&gt;"",IF(COUNTIF($C:C,$C5)&gt;1,"Plusieurs commentaires",""),"")</f>
        <v/>
      </c>
      <c r="Q5" s="1">
        <f t="shared" ref="Q5:Q68" si="1">IF(P5="Plusieurs commentaires",1,0)</f>
        <v>0</v>
      </c>
      <c r="R5" s="1">
        <f>SUMIFS($Q$5:$Q5,$P$5:$P5,"Plusieurs commentaires",$C$5:$C5,C5)</f>
        <v>0</v>
      </c>
      <c r="S5" t="str">
        <f t="shared" ref="S5:S68" si="2">IF(I5="Non",IF(F5&lt;=21,IF(M5="Critique",IF(J5&gt;2017,C5,""),""),""),"")</f>
        <v/>
      </c>
      <c r="T5" t="str">
        <f t="shared" ref="T5:T68" si="3">IF(I5="Non",IF(F5&lt;=21,IF(M5="Soutien",IF(J5&gt;2017,C5,""),""),""),"")</f>
        <v/>
      </c>
      <c r="U5" t="str">
        <f t="shared" ref="U5:U68" si="4">IF(I5="Non",IF(F5&lt;=21,IF(M5="Neutre",IF(J5&gt;2017,C5,""),""),""),"")</f>
        <v/>
      </c>
      <c r="V5" s="238" t="str">
        <f t="shared" ref="V5:V68" si="5">IF($H5&lt;&gt;"",IF(COUNTIF($H:$H,$H5)&gt;1,"Plusieurs occurences",""),"")</f>
        <v>Plusieurs occurences</v>
      </c>
      <c r="W5" s="238">
        <f t="shared" ref="W5:W68" si="6">IF(V5="Plusieurs occurences",1,0)</f>
        <v>1</v>
      </c>
      <c r="X5" s="238">
        <f>SUMIFS($W$5:$W5,$V$5:$V5,"Plusieurs occurences",$H$5:$H5,H5)</f>
        <v>1</v>
      </c>
      <c r="Y5" t="str">
        <f t="shared" ref="Y5:Y68" si="7">IF(R5&lt;2,IF(M5="Critique",H5,""),"")</f>
        <v>journaliste</v>
      </c>
      <c r="Z5" t="str">
        <f t="shared" ref="Z5:Z68" si="8">IF(R5&lt;2,IF(M5="Soutien",H5,""),"")</f>
        <v/>
      </c>
      <c r="AA5" t="str">
        <f t="shared" ref="AA5:AA68" si="9">IF(R5&lt;2,IF(M5="Neutre",H5,""),"")</f>
        <v/>
      </c>
      <c r="AC5" t="str">
        <f t="shared" ref="AC5:AC36" si="10">IF(R5&lt;2,IF(M5="Critique",C5,""),"")</f>
        <v>vbuLzsyyy</v>
      </c>
    </row>
    <row r="6" spans="1:33" ht="60" x14ac:dyDescent="0.25">
      <c r="A6" s="112">
        <v>2</v>
      </c>
      <c r="B6" s="137" t="s">
        <v>5363</v>
      </c>
      <c r="C6" t="s">
        <v>6792</v>
      </c>
      <c r="D6" s="133">
        <v>47900</v>
      </c>
      <c r="E6" s="133">
        <v>565</v>
      </c>
      <c r="F6" s="133">
        <v>3611</v>
      </c>
      <c r="G6" s="25">
        <f t="shared" si="0"/>
        <v>6.3911504424778762</v>
      </c>
      <c r="H6" s="133" t="s">
        <v>5519</v>
      </c>
      <c r="I6" s="134" t="s">
        <v>14</v>
      </c>
      <c r="J6" s="135">
        <v>2015</v>
      </c>
      <c r="K6" s="134" t="s">
        <v>14</v>
      </c>
      <c r="L6" s="338" t="s">
        <v>14</v>
      </c>
      <c r="M6" s="136" t="s">
        <v>15</v>
      </c>
      <c r="N6" s="141"/>
      <c r="P6" s="1" t="str">
        <f>IF($C6&lt;&gt;"",IF(COUNTIF($C:C,$C6)&gt;1,"Plusieurs commentaires",""),"")</f>
        <v/>
      </c>
      <c r="Q6" s="1">
        <f t="shared" si="1"/>
        <v>0</v>
      </c>
      <c r="R6" s="1">
        <f>SUMIFS($Q$5:$Q6,$P$5:$P6,"Plusieurs commentaires",$C$5:$C6,C6)</f>
        <v>0</v>
      </c>
      <c r="S6" t="str">
        <f t="shared" si="2"/>
        <v/>
      </c>
      <c r="T6" t="str">
        <f t="shared" si="3"/>
        <v/>
      </c>
      <c r="U6" t="str">
        <f t="shared" si="4"/>
        <v/>
      </c>
      <c r="V6" s="238" t="str">
        <f t="shared" si="5"/>
        <v/>
      </c>
      <c r="W6" s="238">
        <f t="shared" si="6"/>
        <v>0</v>
      </c>
      <c r="X6" s="238">
        <f>SUMIFS($W$5:$W6,$V$5:$V6,"Plusieurs occurences",$H$5:$H6,H6)</f>
        <v>0</v>
      </c>
      <c r="Y6" t="str">
        <f t="shared" si="7"/>
        <v>médecin</v>
      </c>
      <c r="Z6" t="str">
        <f t="shared" si="8"/>
        <v/>
      </c>
      <c r="AA6" t="str">
        <f t="shared" si="9"/>
        <v/>
      </c>
      <c r="AC6" t="str">
        <f t="shared" si="10"/>
        <v>p_yrbl0</v>
      </c>
    </row>
    <row r="7" spans="1:33" ht="45" x14ac:dyDescent="0.25">
      <c r="A7" s="112">
        <v>3</v>
      </c>
      <c r="B7" s="137" t="s">
        <v>5364</v>
      </c>
      <c r="C7" t="s">
        <v>6829</v>
      </c>
      <c r="D7" s="133">
        <v>2849</v>
      </c>
      <c r="E7" s="133">
        <v>512</v>
      </c>
      <c r="F7" s="133">
        <v>5135</v>
      </c>
      <c r="G7" s="25">
        <f t="shared" si="0"/>
        <v>10.029296875</v>
      </c>
      <c r="H7" s="133"/>
      <c r="I7" s="134" t="s">
        <v>14</v>
      </c>
      <c r="J7" s="135">
        <v>2018</v>
      </c>
      <c r="K7" s="134" t="s">
        <v>14</v>
      </c>
      <c r="L7" s="339" t="s">
        <v>14</v>
      </c>
      <c r="M7" s="136" t="s">
        <v>15</v>
      </c>
      <c r="P7" s="1" t="str">
        <f>IF($C7&lt;&gt;"",IF(COUNTIF($C:C,$C7)&gt;1,"Plusieurs commentaires",""),"")</f>
        <v/>
      </c>
      <c r="Q7" s="1">
        <f t="shared" si="1"/>
        <v>0</v>
      </c>
      <c r="R7" s="1">
        <f>SUMIFS($Q$5:$Q7,$P$5:$P7,"Plusieurs commentaires",$C$5:$C7,C7)</f>
        <v>0</v>
      </c>
      <c r="S7" t="str">
        <f t="shared" si="2"/>
        <v/>
      </c>
      <c r="T7" t="str">
        <f t="shared" si="3"/>
        <v/>
      </c>
      <c r="U7" t="str">
        <f t="shared" si="4"/>
        <v/>
      </c>
      <c r="V7" s="238" t="str">
        <f t="shared" si="5"/>
        <v/>
      </c>
      <c r="W7" s="238">
        <f t="shared" si="6"/>
        <v>0</v>
      </c>
      <c r="X7" s="238">
        <f>SUMIFS($W$5:$W7,$V$5:$V7,"Plusieurs occurences",$H$5:$H7,H7)</f>
        <v>0</v>
      </c>
      <c r="Y7">
        <f t="shared" si="7"/>
        <v>0</v>
      </c>
      <c r="Z7" t="str">
        <f t="shared" si="8"/>
        <v/>
      </c>
      <c r="AA7" t="str">
        <f t="shared" si="9"/>
        <v/>
      </c>
      <c r="AC7" t="str">
        <f t="shared" si="10"/>
        <v>zvizzcuzbby</v>
      </c>
    </row>
    <row r="8" spans="1:33" ht="30" x14ac:dyDescent="0.25">
      <c r="A8" s="112">
        <v>4</v>
      </c>
      <c r="B8" s="137" t="s">
        <v>5365</v>
      </c>
      <c r="C8" t="s">
        <v>6830</v>
      </c>
      <c r="D8" s="133">
        <v>12800</v>
      </c>
      <c r="E8" s="133">
        <v>241</v>
      </c>
      <c r="F8" s="133">
        <v>2967</v>
      </c>
      <c r="G8" s="25">
        <f t="shared" si="0"/>
        <v>12.311203319502075</v>
      </c>
      <c r="H8" s="133" t="s">
        <v>5520</v>
      </c>
      <c r="I8" s="134" t="s">
        <v>13</v>
      </c>
      <c r="J8" s="135">
        <v>2012</v>
      </c>
      <c r="K8" s="134" t="s">
        <v>14</v>
      </c>
      <c r="L8" s="339" t="s">
        <v>13</v>
      </c>
      <c r="M8" s="136" t="s">
        <v>15</v>
      </c>
      <c r="P8" s="1" t="str">
        <f>IF($C8&lt;&gt;"",IF(COUNTIF($C:C,$C8)&gt;1,"Plusieurs commentaires",""),"")</f>
        <v/>
      </c>
      <c r="Q8" s="1">
        <f t="shared" si="1"/>
        <v>0</v>
      </c>
      <c r="R8" s="1">
        <f>SUMIFS($Q$5:$Q8,$P$5:$P8,"Plusieurs commentaires",$C$5:$C8,C8)</f>
        <v>0</v>
      </c>
      <c r="S8" t="str">
        <f t="shared" si="2"/>
        <v/>
      </c>
      <c r="T8" t="str">
        <f t="shared" si="3"/>
        <v/>
      </c>
      <c r="U8" t="str">
        <f t="shared" si="4"/>
        <v/>
      </c>
      <c r="V8" s="238" t="str">
        <f t="shared" si="5"/>
        <v/>
      </c>
      <c r="W8" s="238">
        <f t="shared" si="6"/>
        <v>0</v>
      </c>
      <c r="X8" s="238">
        <f>SUMIFS($W$5:$W8,$V$5:$V8,"Plusieurs occurences",$H$5:$H8,H8)</f>
        <v>0</v>
      </c>
      <c r="Y8" t="str">
        <f t="shared" si="7"/>
        <v>biologiste moléculaire</v>
      </c>
      <c r="Z8" t="str">
        <f t="shared" si="8"/>
        <v/>
      </c>
      <c r="AA8" t="str">
        <f t="shared" si="9"/>
        <v/>
      </c>
      <c r="AC8" t="str">
        <f t="shared" si="10"/>
        <v>vbtbzoc_</v>
      </c>
    </row>
    <row r="9" spans="1:33" ht="45" x14ac:dyDescent="0.25">
      <c r="A9" s="112">
        <v>5</v>
      </c>
      <c r="B9" s="137" t="s">
        <v>5366</v>
      </c>
      <c r="C9" t="s">
        <v>6831</v>
      </c>
      <c r="D9" s="133">
        <v>6888</v>
      </c>
      <c r="E9" s="133">
        <v>171</v>
      </c>
      <c r="F9" s="133">
        <v>3025</v>
      </c>
      <c r="G9" s="25">
        <f t="shared" si="0"/>
        <v>17.690058479532162</v>
      </c>
      <c r="H9" s="133"/>
      <c r="I9" s="134" t="s">
        <v>14</v>
      </c>
      <c r="J9" s="135">
        <v>2015</v>
      </c>
      <c r="K9" s="134" t="s">
        <v>14</v>
      </c>
      <c r="L9" s="339" t="s">
        <v>14</v>
      </c>
      <c r="M9" s="136" t="s">
        <v>15</v>
      </c>
      <c r="P9" s="1" t="str">
        <f>IF($C9&lt;&gt;"",IF(COUNTIF($C:C,$C9)&gt;1,"Plusieurs commentaires",""),"")</f>
        <v/>
      </c>
      <c r="Q9" s="1">
        <f t="shared" si="1"/>
        <v>0</v>
      </c>
      <c r="R9" s="1">
        <f>SUMIFS($Q$5:$Q9,$P$5:$P9,"Plusieurs commentaires",$C$5:$C9,C9)</f>
        <v>0</v>
      </c>
      <c r="S9" t="str">
        <f t="shared" si="2"/>
        <v/>
      </c>
      <c r="T9" t="str">
        <f t="shared" si="3"/>
        <v/>
      </c>
      <c r="U9" t="str">
        <f t="shared" si="4"/>
        <v/>
      </c>
      <c r="V9" s="238" t="str">
        <f t="shared" si="5"/>
        <v/>
      </c>
      <c r="W9" s="238">
        <f t="shared" si="6"/>
        <v>0</v>
      </c>
      <c r="X9" s="238">
        <f>SUMIFS($W$5:$W9,$V$5:$V9,"Plusieurs occurences",$H$5:$H9,H9)</f>
        <v>0</v>
      </c>
      <c r="Y9">
        <f t="shared" si="7"/>
        <v>0</v>
      </c>
      <c r="Z9" t="str">
        <f t="shared" si="8"/>
        <v/>
      </c>
      <c r="AA9" t="str">
        <f t="shared" si="9"/>
        <v/>
      </c>
      <c r="AC9" t="str">
        <f t="shared" si="10"/>
        <v>Buckzr_z_</v>
      </c>
    </row>
    <row r="10" spans="1:33" ht="60" x14ac:dyDescent="0.25">
      <c r="A10" s="112">
        <v>6</v>
      </c>
      <c r="B10" s="137" t="s">
        <v>5367</v>
      </c>
      <c r="C10" t="s">
        <v>6832</v>
      </c>
      <c r="D10" s="133">
        <v>3429</v>
      </c>
      <c r="E10" s="133">
        <v>191</v>
      </c>
      <c r="F10" s="133">
        <v>4118</v>
      </c>
      <c r="G10" s="25">
        <f t="shared" si="0"/>
        <v>21.560209424083769</v>
      </c>
      <c r="H10" s="133"/>
      <c r="I10" s="134" t="s">
        <v>14</v>
      </c>
      <c r="J10" s="135">
        <v>2016</v>
      </c>
      <c r="K10" s="134" t="s">
        <v>14</v>
      </c>
      <c r="L10" s="339" t="s">
        <v>14</v>
      </c>
      <c r="M10" s="136" t="s">
        <v>15</v>
      </c>
      <c r="P10" s="1" t="str">
        <f>IF($C10&lt;&gt;"",IF(COUNTIF($C:C,$C10)&gt;1,"Plusieurs commentaires",""),"")</f>
        <v/>
      </c>
      <c r="Q10" s="1">
        <f t="shared" si="1"/>
        <v>0</v>
      </c>
      <c r="R10" s="1">
        <f>SUMIFS($Q$5:$Q10,$P$5:$P10,"Plusieurs commentaires",$C$5:$C10,C10)</f>
        <v>0</v>
      </c>
      <c r="S10" t="str">
        <f t="shared" si="2"/>
        <v/>
      </c>
      <c r="T10" t="str">
        <f t="shared" si="3"/>
        <v/>
      </c>
      <c r="U10" t="str">
        <f t="shared" si="4"/>
        <v/>
      </c>
      <c r="V10" s="238" t="str">
        <f t="shared" si="5"/>
        <v/>
      </c>
      <c r="W10" s="238">
        <f t="shared" si="6"/>
        <v>0</v>
      </c>
      <c r="X10" s="238">
        <f>SUMIFS($W$5:$W10,$V$5:$V10,"Plusieurs occurences",$H$5:$H10,H10)</f>
        <v>0</v>
      </c>
      <c r="Y10">
        <f t="shared" si="7"/>
        <v>0</v>
      </c>
      <c r="Z10" t="str">
        <f t="shared" si="8"/>
        <v/>
      </c>
      <c r="AA10" t="str">
        <f t="shared" si="9"/>
        <v/>
      </c>
      <c r="AC10" t="str">
        <f t="shared" si="10"/>
        <v>zzBucKzrztoilzs</v>
      </c>
    </row>
    <row r="11" spans="1:33" ht="60" x14ac:dyDescent="0.25">
      <c r="A11" s="112">
        <v>7</v>
      </c>
      <c r="B11" s="137" t="s">
        <v>5368</v>
      </c>
      <c r="C11" t="s">
        <v>6833</v>
      </c>
      <c r="D11" s="133">
        <v>9808</v>
      </c>
      <c r="E11" s="133">
        <v>501</v>
      </c>
      <c r="F11" s="133">
        <v>18500</v>
      </c>
      <c r="G11" s="25">
        <f t="shared" si="0"/>
        <v>36.926147704590818</v>
      </c>
      <c r="H11" s="133"/>
      <c r="I11" s="134" t="s">
        <v>14</v>
      </c>
      <c r="J11" s="135">
        <v>2014</v>
      </c>
      <c r="K11" s="134" t="s">
        <v>14</v>
      </c>
      <c r="L11" s="339" t="s">
        <v>14</v>
      </c>
      <c r="M11" s="136" t="s">
        <v>15</v>
      </c>
      <c r="P11" s="1" t="str">
        <f>IF($C11&lt;&gt;"",IF(COUNTIF($C:C,$C11)&gt;1,"Plusieurs commentaires",""),"")</f>
        <v/>
      </c>
      <c r="Q11" s="1">
        <f t="shared" si="1"/>
        <v>0</v>
      </c>
      <c r="R11" s="1">
        <f>SUMIFS($Q$5:$Q11,$P$5:$P11,"Plusieurs commentaires",$C$5:$C11,C11)</f>
        <v>0</v>
      </c>
      <c r="S11" t="str">
        <f t="shared" si="2"/>
        <v/>
      </c>
      <c r="T11" t="str">
        <f t="shared" si="3"/>
        <v/>
      </c>
      <c r="U11" t="str">
        <f t="shared" si="4"/>
        <v/>
      </c>
      <c r="V11" s="238" t="str">
        <f t="shared" si="5"/>
        <v/>
      </c>
      <c r="W11" s="238">
        <f t="shared" si="6"/>
        <v>0</v>
      </c>
      <c r="X11" s="238">
        <f>SUMIFS($W$5:$W11,$V$5:$V11,"Plusieurs occurences",$H$5:$H11,H11)</f>
        <v>0</v>
      </c>
      <c r="Y11">
        <f t="shared" si="7"/>
        <v>0</v>
      </c>
      <c r="Z11" t="str">
        <f t="shared" si="8"/>
        <v/>
      </c>
      <c r="AA11" t="str">
        <f t="shared" si="9"/>
        <v/>
      </c>
      <c r="AC11" t="str">
        <f t="shared" si="10"/>
        <v>TrocuyzBibis</v>
      </c>
    </row>
    <row r="12" spans="1:33" ht="30" x14ac:dyDescent="0.25">
      <c r="A12" s="112">
        <v>8</v>
      </c>
      <c r="B12" s="137" t="s">
        <v>5435</v>
      </c>
      <c r="C12" t="s">
        <v>6834</v>
      </c>
      <c r="D12" s="133">
        <v>291000</v>
      </c>
      <c r="E12" s="133">
        <v>3653</v>
      </c>
      <c r="F12" s="133">
        <v>4506</v>
      </c>
      <c r="G12" s="25">
        <f t="shared" si="0"/>
        <v>1.2335067068163155</v>
      </c>
      <c r="H12" s="133"/>
      <c r="I12" s="134" t="s">
        <v>14</v>
      </c>
      <c r="J12" s="135">
        <v>2009</v>
      </c>
      <c r="K12" s="134" t="s">
        <v>14</v>
      </c>
      <c r="L12" s="339" t="s">
        <v>13</v>
      </c>
      <c r="M12" s="136" t="s">
        <v>15</v>
      </c>
      <c r="P12" s="1" t="str">
        <f>IF($C12&lt;&gt;"",IF(COUNTIF($C:C,$C12)&gt;1,"Plusieurs commentaires",""),"")</f>
        <v/>
      </c>
      <c r="Q12" s="1">
        <f t="shared" si="1"/>
        <v>0</v>
      </c>
      <c r="R12" s="1">
        <f>SUMIFS($Q$5:$Q12,$P$5:$P12,"Plusieurs commentaires",$C$5:$C12,C12)</f>
        <v>0</v>
      </c>
      <c r="S12" t="str">
        <f t="shared" si="2"/>
        <v/>
      </c>
      <c r="T12" t="str">
        <f t="shared" si="3"/>
        <v/>
      </c>
      <c r="U12" t="str">
        <f t="shared" si="4"/>
        <v/>
      </c>
      <c r="V12" s="238" t="str">
        <f t="shared" si="5"/>
        <v/>
      </c>
      <c r="W12" s="238">
        <f t="shared" si="6"/>
        <v>0</v>
      </c>
      <c r="X12" s="238">
        <f>SUMIFS($W$5:$W12,$V$5:$V12,"Plusieurs occurences",$H$5:$H12,H12)</f>
        <v>0</v>
      </c>
      <c r="Y12">
        <f t="shared" si="7"/>
        <v>0</v>
      </c>
      <c r="Z12" t="str">
        <f t="shared" si="8"/>
        <v/>
      </c>
      <c r="AA12" t="str">
        <f t="shared" si="9"/>
        <v/>
      </c>
      <c r="AC12" t="str">
        <f t="shared" si="10"/>
        <v>Tivzo_zbcbos</v>
      </c>
    </row>
    <row r="13" spans="1:33" ht="60" x14ac:dyDescent="0.25">
      <c r="A13" s="112">
        <v>9</v>
      </c>
      <c r="B13" s="137" t="s">
        <v>5369</v>
      </c>
      <c r="C13" t="s">
        <v>6784</v>
      </c>
      <c r="D13" s="133">
        <v>32900</v>
      </c>
      <c r="E13" s="133">
        <v>1880</v>
      </c>
      <c r="F13" s="133">
        <v>1456</v>
      </c>
      <c r="G13" s="25">
        <f t="shared" si="0"/>
        <v>0.77446808510638299</v>
      </c>
      <c r="H13" s="133" t="s">
        <v>5120</v>
      </c>
      <c r="I13" s="134" t="s">
        <v>14</v>
      </c>
      <c r="J13" s="135">
        <v>2010</v>
      </c>
      <c r="K13" s="134" t="s">
        <v>14</v>
      </c>
      <c r="L13" s="339" t="s">
        <v>14</v>
      </c>
      <c r="M13" s="136" t="s">
        <v>15</v>
      </c>
      <c r="P13" s="1" t="str">
        <f>IF($C13&lt;&gt;"",IF(COUNTIF($C:C,$C13)&gt;1,"Plusieurs commentaires",""),"")</f>
        <v/>
      </c>
      <c r="Q13" s="1">
        <f t="shared" si="1"/>
        <v>0</v>
      </c>
      <c r="R13" s="1">
        <f>SUMIFS($Q$5:$Q13,$P$5:$P13,"Plusieurs commentaires",$C$5:$C13,C13)</f>
        <v>0</v>
      </c>
      <c r="S13" t="str">
        <f t="shared" si="2"/>
        <v/>
      </c>
      <c r="T13" t="str">
        <f t="shared" si="3"/>
        <v/>
      </c>
      <c r="U13" t="str">
        <f t="shared" si="4"/>
        <v/>
      </c>
      <c r="V13" s="238" t="str">
        <f t="shared" si="5"/>
        <v/>
      </c>
      <c r="W13" s="238">
        <f t="shared" si="6"/>
        <v>0</v>
      </c>
      <c r="X13" s="238">
        <f>SUMIFS($W$5:$W13,$V$5:$V13,"Plusieurs occurences",$H$5:$H13,H13)</f>
        <v>0</v>
      </c>
      <c r="Y13" t="str">
        <f t="shared" si="7"/>
        <v>Développeur</v>
      </c>
      <c r="Z13" t="str">
        <f t="shared" si="8"/>
        <v/>
      </c>
      <c r="AA13" t="str">
        <f t="shared" si="9"/>
        <v/>
      </c>
      <c r="AC13" t="str">
        <f t="shared" si="10"/>
        <v>skzptbobrzzr</v>
      </c>
    </row>
    <row r="14" spans="1:33" ht="30" x14ac:dyDescent="0.25">
      <c r="A14" s="112">
        <v>10</v>
      </c>
      <c r="B14" s="137" t="s">
        <v>5370</v>
      </c>
      <c r="C14" t="s">
        <v>6793</v>
      </c>
      <c r="D14" s="133">
        <v>17000</v>
      </c>
      <c r="E14" s="133">
        <v>45</v>
      </c>
      <c r="F14" s="133">
        <v>111</v>
      </c>
      <c r="G14" s="25">
        <f t="shared" si="0"/>
        <v>2.4666666666666668</v>
      </c>
      <c r="H14" s="133"/>
      <c r="I14" s="134" t="s">
        <v>14</v>
      </c>
      <c r="J14" s="135">
        <v>2013</v>
      </c>
      <c r="K14" s="134" t="s">
        <v>14</v>
      </c>
      <c r="L14" s="339" t="s">
        <v>13</v>
      </c>
      <c r="M14" s="136" t="s">
        <v>15</v>
      </c>
      <c r="P14" s="1" t="str">
        <f>IF($C14&lt;&gt;"",IF(COUNTIF($C:C,$C14)&gt;1,"Plusieurs commentaires",""),"")</f>
        <v/>
      </c>
      <c r="Q14" s="1">
        <f t="shared" si="1"/>
        <v>0</v>
      </c>
      <c r="R14" s="1">
        <f>SUMIFS($Q$5:$Q14,$P$5:$P14,"Plusieurs commentaires",$C$5:$C14,C14)</f>
        <v>0</v>
      </c>
      <c r="S14" t="str">
        <f t="shared" si="2"/>
        <v/>
      </c>
      <c r="T14" t="str">
        <f t="shared" si="3"/>
        <v/>
      </c>
      <c r="U14" t="str">
        <f t="shared" si="4"/>
        <v/>
      </c>
      <c r="V14" s="238" t="str">
        <f t="shared" si="5"/>
        <v/>
      </c>
      <c r="W14" s="238">
        <f t="shared" si="6"/>
        <v>0</v>
      </c>
      <c r="X14" s="238">
        <f>SUMIFS($W$5:$W14,$V$5:$V14,"Plusieurs occurences",$H$5:$H14,H14)</f>
        <v>0</v>
      </c>
      <c r="Y14">
        <f t="shared" si="7"/>
        <v>0</v>
      </c>
      <c r="Z14" t="str">
        <f t="shared" si="8"/>
        <v/>
      </c>
      <c r="AA14" t="str">
        <f t="shared" si="9"/>
        <v/>
      </c>
      <c r="AC14" t="str">
        <f t="shared" si="10"/>
        <v>YoyiYoyui</v>
      </c>
    </row>
    <row r="15" spans="1:33" ht="60" x14ac:dyDescent="0.25">
      <c r="A15" s="112">
        <v>11</v>
      </c>
      <c r="B15" s="137" t="s">
        <v>5371</v>
      </c>
      <c r="C15" t="s">
        <v>6835</v>
      </c>
      <c r="D15" s="133">
        <v>6308</v>
      </c>
      <c r="E15" s="133">
        <v>288</v>
      </c>
      <c r="F15" s="133">
        <v>1410</v>
      </c>
      <c r="G15" s="25">
        <f t="shared" si="0"/>
        <v>4.895833333333333</v>
      </c>
      <c r="H15" s="133" t="s">
        <v>5372</v>
      </c>
      <c r="I15" s="134"/>
      <c r="J15" s="135">
        <v>2014</v>
      </c>
      <c r="K15" s="134" t="s">
        <v>5373</v>
      </c>
      <c r="L15" s="339" t="s">
        <v>13</v>
      </c>
      <c r="M15" s="136" t="s">
        <v>15</v>
      </c>
      <c r="P15" s="1" t="str">
        <f>IF($C15&lt;&gt;"",IF(COUNTIF($C:C,$C15)&gt;1,"Plusieurs commentaires",""),"")</f>
        <v/>
      </c>
      <c r="Q15" s="1">
        <f t="shared" si="1"/>
        <v>0</v>
      </c>
      <c r="R15" s="1">
        <f>SUMIFS($Q$5:$Q15,$P$5:$P15,"Plusieurs commentaires",$C$5:$C15,C15)</f>
        <v>0</v>
      </c>
      <c r="S15" t="str">
        <f t="shared" si="2"/>
        <v/>
      </c>
      <c r="T15" t="str">
        <f t="shared" si="3"/>
        <v/>
      </c>
      <c r="U15" t="str">
        <f t="shared" si="4"/>
        <v/>
      </c>
      <c r="V15" s="238" t="str">
        <f t="shared" si="5"/>
        <v/>
      </c>
      <c r="W15" s="238">
        <f t="shared" si="6"/>
        <v>0</v>
      </c>
      <c r="X15" s="238">
        <f>SUMIFS($W$5:$W15,$V$5:$V15,"Plusieurs occurences",$H$5:$H15,H15)</f>
        <v>0</v>
      </c>
      <c r="Y15" t="str">
        <f t="shared" si="7"/>
        <v>Ingénieur, physicien @CERN, Data Analyst.</v>
      </c>
      <c r="Z15" t="str">
        <f t="shared" si="8"/>
        <v/>
      </c>
      <c r="AA15" t="str">
        <f t="shared" si="9"/>
        <v/>
      </c>
      <c r="AC15" t="str">
        <f t="shared" si="10"/>
        <v>bltzrc_is</v>
      </c>
    </row>
    <row r="16" spans="1:33" ht="45" x14ac:dyDescent="0.25">
      <c r="A16" s="112">
        <v>12</v>
      </c>
      <c r="B16" s="137" t="s">
        <v>5374</v>
      </c>
      <c r="C16" t="s">
        <v>6800</v>
      </c>
      <c r="D16" s="133">
        <v>444</v>
      </c>
      <c r="E16" s="133">
        <v>70</v>
      </c>
      <c r="F16" s="133">
        <v>52</v>
      </c>
      <c r="G16" s="25">
        <f t="shared" si="0"/>
        <v>0.74285714285714288</v>
      </c>
      <c r="H16" s="133" t="s">
        <v>5375</v>
      </c>
      <c r="I16" s="134" t="s">
        <v>13</v>
      </c>
      <c r="J16" s="135">
        <v>2015</v>
      </c>
      <c r="K16" s="134" t="s">
        <v>14</v>
      </c>
      <c r="L16" s="339" t="s">
        <v>14</v>
      </c>
      <c r="M16" s="136" t="s">
        <v>15</v>
      </c>
      <c r="P16" s="1" t="str">
        <f>IF($C16&lt;&gt;"",IF(COUNTIF($C:C,$C16)&gt;1,"Plusieurs commentaires",""),"")</f>
        <v/>
      </c>
      <c r="Q16" s="1">
        <f t="shared" si="1"/>
        <v>0</v>
      </c>
      <c r="R16" s="1">
        <f>SUMIFS($Q$5:$Q16,$P$5:$P16,"Plusieurs commentaires",$C$5:$C16,C16)</f>
        <v>0</v>
      </c>
      <c r="S16" t="str">
        <f t="shared" si="2"/>
        <v/>
      </c>
      <c r="T16" t="str">
        <f t="shared" si="3"/>
        <v/>
      </c>
      <c r="U16" t="str">
        <f t="shared" si="4"/>
        <v/>
      </c>
      <c r="V16" s="238" t="str">
        <f t="shared" si="5"/>
        <v/>
      </c>
      <c r="W16" s="238">
        <f t="shared" si="6"/>
        <v>0</v>
      </c>
      <c r="X16" s="238">
        <f>SUMIFS($W$5:$W16,$V$5:$V16,"Plusieurs occurences",$H$5:$H16,H16)</f>
        <v>0</v>
      </c>
      <c r="Y16" t="str">
        <f t="shared" si="7"/>
        <v>Doctorant en physique des plasmas, </v>
      </c>
      <c r="Z16" t="str">
        <f t="shared" si="8"/>
        <v/>
      </c>
      <c r="AA16" t="str">
        <f t="shared" si="9"/>
        <v/>
      </c>
      <c r="AC16" t="str">
        <f t="shared" si="10"/>
        <v>buyilzzlbpyysiq</v>
      </c>
    </row>
    <row r="17" spans="1:29" ht="60" x14ac:dyDescent="0.25">
      <c r="A17" s="112">
        <v>13</v>
      </c>
      <c r="B17" s="137" t="s">
        <v>5376</v>
      </c>
      <c r="C17" t="s">
        <v>6836</v>
      </c>
      <c r="D17" s="133">
        <v>6587</v>
      </c>
      <c r="E17" s="133">
        <v>266</v>
      </c>
      <c r="F17" s="133">
        <v>155</v>
      </c>
      <c r="G17" s="25">
        <f t="shared" si="0"/>
        <v>0.58270676691729328</v>
      </c>
      <c r="H17" s="133" t="s">
        <v>5377</v>
      </c>
      <c r="I17" s="134" t="s">
        <v>13</v>
      </c>
      <c r="J17" s="135">
        <v>2013</v>
      </c>
      <c r="K17" s="134" t="s">
        <v>14</v>
      </c>
      <c r="L17" s="339" t="s">
        <v>14</v>
      </c>
      <c r="M17" s="136" t="s">
        <v>15</v>
      </c>
      <c r="P17" s="1" t="str">
        <f>IF($C17&lt;&gt;"",IF(COUNTIF($C:C,$C17)&gt;1,"Plusieurs commentaires",""),"")</f>
        <v/>
      </c>
      <c r="Q17" s="1">
        <f t="shared" si="1"/>
        <v>0</v>
      </c>
      <c r="R17" s="1">
        <f>SUMIFS($Q$5:$Q17,$P$5:$P17,"Plusieurs commentaires",$C$5:$C17,C17)</f>
        <v>0</v>
      </c>
      <c r="S17" t="str">
        <f t="shared" si="2"/>
        <v/>
      </c>
      <c r="T17" t="str">
        <f t="shared" si="3"/>
        <v/>
      </c>
      <c r="U17" t="str">
        <f t="shared" si="4"/>
        <v/>
      </c>
      <c r="V17" s="238" t="str">
        <f t="shared" si="5"/>
        <v/>
      </c>
      <c r="W17" s="238">
        <f t="shared" si="6"/>
        <v>0</v>
      </c>
      <c r="X17" s="238">
        <f>SUMIFS($W$5:$W17,$V$5:$V17,"Plusieurs occurences",$H$5:$H17,H17)</f>
        <v>0</v>
      </c>
      <c r="Y17" t="str">
        <f t="shared" si="7"/>
        <v>Ingénieur en nano électronique concerné. </v>
      </c>
      <c r="Z17" t="str">
        <f t="shared" si="8"/>
        <v/>
      </c>
      <c r="AA17" t="str">
        <f t="shared" si="9"/>
        <v/>
      </c>
      <c r="AC17" t="str">
        <f t="shared" si="10"/>
        <v>zurbctyrb</v>
      </c>
    </row>
    <row r="18" spans="1:29" ht="60" x14ac:dyDescent="0.25">
      <c r="A18" s="112">
        <v>14</v>
      </c>
      <c r="B18" s="137" t="s">
        <v>5378</v>
      </c>
      <c r="C18" t="s">
        <v>6801</v>
      </c>
      <c r="D18" s="133">
        <v>32500</v>
      </c>
      <c r="E18" s="133">
        <v>1639</v>
      </c>
      <c r="F18" s="133">
        <v>3780</v>
      </c>
      <c r="G18" s="25">
        <f t="shared" si="0"/>
        <v>2.3062843197071383</v>
      </c>
      <c r="H18" s="133" t="s">
        <v>3387</v>
      </c>
      <c r="I18" s="134" t="s">
        <v>13</v>
      </c>
      <c r="J18" s="135">
        <v>2013</v>
      </c>
      <c r="K18" s="134" t="s">
        <v>14</v>
      </c>
      <c r="L18" s="339" t="s">
        <v>14</v>
      </c>
      <c r="M18" s="136" t="s">
        <v>15</v>
      </c>
      <c r="P18" s="1" t="str">
        <f>IF($C18&lt;&gt;"",IF(COUNTIF($C:C,$C18)&gt;1,"Plusieurs commentaires",""),"")</f>
        <v/>
      </c>
      <c r="Q18" s="1">
        <f t="shared" si="1"/>
        <v>0</v>
      </c>
      <c r="R18" s="1">
        <f>SUMIFS($Q$5:$Q18,$P$5:$P18,"Plusieurs commentaires",$C$5:$C18,C18)</f>
        <v>0</v>
      </c>
      <c r="S18" t="str">
        <f t="shared" si="2"/>
        <v/>
      </c>
      <c r="T18" t="str">
        <f t="shared" si="3"/>
        <v/>
      </c>
      <c r="U18" t="str">
        <f t="shared" si="4"/>
        <v/>
      </c>
      <c r="V18" s="238" t="str">
        <f t="shared" si="5"/>
        <v/>
      </c>
      <c r="W18" s="238">
        <f t="shared" si="6"/>
        <v>0</v>
      </c>
      <c r="X18" s="238">
        <f>SUMIFS($W$5:$W18,$V$5:$V18,"Plusieurs occurences",$H$5:$H18,H18)</f>
        <v>0</v>
      </c>
      <c r="Y18" t="str">
        <f t="shared" si="7"/>
        <v>Agriculteur en ACS et viticulteur</v>
      </c>
      <c r="Z18" t="str">
        <f t="shared" si="8"/>
        <v/>
      </c>
      <c r="AA18" t="str">
        <f t="shared" si="9"/>
        <v/>
      </c>
      <c r="AC18" t="str">
        <f t="shared" si="10"/>
        <v>uyrRousszbu</v>
      </c>
    </row>
    <row r="19" spans="1:29" ht="45" x14ac:dyDescent="0.25">
      <c r="A19" s="112">
        <v>15</v>
      </c>
      <c r="B19" s="137" t="s">
        <v>5379</v>
      </c>
      <c r="C19" t="s">
        <v>6837</v>
      </c>
      <c r="D19" s="133">
        <v>755</v>
      </c>
      <c r="E19" s="133">
        <v>348</v>
      </c>
      <c r="F19" s="133">
        <v>18</v>
      </c>
      <c r="G19" s="25">
        <f t="shared" si="0"/>
        <v>5.1724137931034482E-2</v>
      </c>
      <c r="H19" s="133"/>
      <c r="I19" s="134" t="s">
        <v>14</v>
      </c>
      <c r="J19" s="135">
        <v>2015</v>
      </c>
      <c r="K19" s="134" t="s">
        <v>14</v>
      </c>
      <c r="L19" s="339" t="s">
        <v>14</v>
      </c>
      <c r="M19" s="136" t="s">
        <v>15</v>
      </c>
      <c r="P19" s="1" t="str">
        <f>IF($C19&lt;&gt;"",IF(COUNTIF($C:C,$C19)&gt;1,"Plusieurs commentaires",""),"")</f>
        <v/>
      </c>
      <c r="Q19" s="1">
        <f t="shared" si="1"/>
        <v>0</v>
      </c>
      <c r="R19" s="1">
        <f>SUMIFS($Q$5:$Q19,$P$5:$P19,"Plusieurs commentaires",$C$5:$C19,C19)</f>
        <v>0</v>
      </c>
      <c r="S19" t="str">
        <f t="shared" si="2"/>
        <v/>
      </c>
      <c r="T19" t="str">
        <f t="shared" si="3"/>
        <v/>
      </c>
      <c r="U19" t="str">
        <f t="shared" si="4"/>
        <v/>
      </c>
      <c r="V19" s="238" t="str">
        <f t="shared" si="5"/>
        <v/>
      </c>
      <c r="W19" s="238">
        <f t="shared" si="6"/>
        <v>0</v>
      </c>
      <c r="X19" s="238">
        <f>SUMIFS($W$5:$W19,$V$5:$V19,"Plusieurs occurences",$H$5:$H19,H19)</f>
        <v>0</v>
      </c>
      <c r="Y19">
        <f t="shared" si="7"/>
        <v>0</v>
      </c>
      <c r="Z19" t="str">
        <f t="shared" si="8"/>
        <v/>
      </c>
      <c r="AA19" t="str">
        <f t="shared" si="9"/>
        <v/>
      </c>
      <c r="AC19" t="str">
        <f t="shared" si="10"/>
        <v>Skorcz7</v>
      </c>
    </row>
    <row r="20" spans="1:29" ht="60" x14ac:dyDescent="0.25">
      <c r="A20" s="112">
        <v>16</v>
      </c>
      <c r="B20" s="137" t="s">
        <v>5380</v>
      </c>
      <c r="C20" t="s">
        <v>6838</v>
      </c>
      <c r="D20" s="133">
        <v>440</v>
      </c>
      <c r="E20" s="133">
        <v>321</v>
      </c>
      <c r="F20" s="133">
        <v>30</v>
      </c>
      <c r="G20" s="25">
        <f t="shared" si="0"/>
        <v>9.3457943925233641E-2</v>
      </c>
      <c r="H20" s="133"/>
      <c r="I20" s="134" t="s">
        <v>13</v>
      </c>
      <c r="J20" s="135">
        <v>2011</v>
      </c>
      <c r="K20" s="134" t="s">
        <v>14</v>
      </c>
      <c r="L20" s="339" t="s">
        <v>14</v>
      </c>
      <c r="M20" s="136" t="s">
        <v>15</v>
      </c>
      <c r="P20" s="1" t="str">
        <f>IF($C20&lt;&gt;"",IF(COUNTIF($C:C,$C20)&gt;1,"Plusieurs commentaires",""),"")</f>
        <v>Plusieurs commentaires</v>
      </c>
      <c r="Q20" s="1">
        <f t="shared" si="1"/>
        <v>1</v>
      </c>
      <c r="R20" s="1">
        <f>SUMIFS($Q$5:$Q20,$P$5:$P20,"Plusieurs commentaires",$C$5:$C20,C20)</f>
        <v>1</v>
      </c>
      <c r="S20" t="str">
        <f t="shared" si="2"/>
        <v/>
      </c>
      <c r="T20" t="str">
        <f t="shared" si="3"/>
        <v/>
      </c>
      <c r="U20" t="str">
        <f t="shared" si="4"/>
        <v/>
      </c>
      <c r="V20" s="238" t="str">
        <f t="shared" si="5"/>
        <v/>
      </c>
      <c r="W20" s="238">
        <f t="shared" si="6"/>
        <v>0</v>
      </c>
      <c r="X20" s="238">
        <f>SUMIFS($W$5:$W20,$V$5:$V20,"Plusieurs occurences",$H$5:$H20,H20)</f>
        <v>0</v>
      </c>
      <c r="Y20">
        <f t="shared" si="7"/>
        <v>0</v>
      </c>
      <c r="Z20" t="str">
        <f t="shared" si="8"/>
        <v/>
      </c>
      <c r="AA20" t="str">
        <f t="shared" si="9"/>
        <v/>
      </c>
      <c r="AC20" t="str">
        <f t="shared" si="10"/>
        <v>Kzvicyoccorz</v>
      </c>
    </row>
    <row r="21" spans="1:29" ht="60" x14ac:dyDescent="0.25">
      <c r="A21" s="112">
        <v>17</v>
      </c>
      <c r="B21" s="137" t="s">
        <v>5381</v>
      </c>
      <c r="C21" t="s">
        <v>6839</v>
      </c>
      <c r="D21" s="133">
        <v>8482</v>
      </c>
      <c r="E21" s="133">
        <v>527</v>
      </c>
      <c r="F21" s="133">
        <v>253</v>
      </c>
      <c r="G21" s="25">
        <f t="shared" si="0"/>
        <v>0.48007590132827327</v>
      </c>
      <c r="H21" s="133"/>
      <c r="I21" s="134" t="s">
        <v>14</v>
      </c>
      <c r="J21" s="135">
        <v>2016</v>
      </c>
      <c r="K21" s="134" t="s">
        <v>14</v>
      </c>
      <c r="L21" s="339" t="s">
        <v>14</v>
      </c>
      <c r="M21" s="136" t="s">
        <v>15</v>
      </c>
      <c r="P21" s="1" t="str">
        <f>IF($C21&lt;&gt;"",IF(COUNTIF($C:C,$C21)&gt;1,"Plusieurs commentaires",""),"")</f>
        <v/>
      </c>
      <c r="Q21" s="1">
        <f t="shared" si="1"/>
        <v>0</v>
      </c>
      <c r="R21" s="1">
        <f>SUMIFS($Q$5:$Q21,$P$5:$P21,"Plusieurs commentaires",$C$5:$C21,C21)</f>
        <v>0</v>
      </c>
      <c r="S21" t="str">
        <f t="shared" si="2"/>
        <v/>
      </c>
      <c r="T21" t="str">
        <f t="shared" si="3"/>
        <v/>
      </c>
      <c r="U21" t="str">
        <f t="shared" si="4"/>
        <v/>
      </c>
      <c r="V21" s="238" t="str">
        <f t="shared" si="5"/>
        <v/>
      </c>
      <c r="W21" s="238">
        <f t="shared" si="6"/>
        <v>0</v>
      </c>
      <c r="X21" s="238">
        <f>SUMIFS($W$5:$W21,$V$5:$V21,"Plusieurs occurences",$H$5:$H21,H21)</f>
        <v>0</v>
      </c>
      <c r="Y21">
        <f t="shared" si="7"/>
        <v>0</v>
      </c>
      <c r="Z21" t="str">
        <f t="shared" si="8"/>
        <v/>
      </c>
      <c r="AA21" t="str">
        <f t="shared" si="9"/>
        <v/>
      </c>
      <c r="AC21" t="str">
        <f t="shared" si="10"/>
        <v>Proyzsszur_KcuT</v>
      </c>
    </row>
    <row r="22" spans="1:29" ht="60" x14ac:dyDescent="0.25">
      <c r="A22" s="112">
        <v>18</v>
      </c>
      <c r="B22" s="137" t="s">
        <v>5382</v>
      </c>
      <c r="C22" t="s">
        <v>6808</v>
      </c>
      <c r="D22" s="133">
        <v>81300</v>
      </c>
      <c r="E22" s="133">
        <v>692</v>
      </c>
      <c r="F22" s="133">
        <v>2352</v>
      </c>
      <c r="G22" s="25">
        <f t="shared" si="0"/>
        <v>3.398843930635838</v>
      </c>
      <c r="H22" s="133"/>
      <c r="I22" s="134" t="s">
        <v>14</v>
      </c>
      <c r="J22" s="135">
        <v>2012</v>
      </c>
      <c r="K22" s="134" t="s">
        <v>14</v>
      </c>
      <c r="L22" s="339" t="s">
        <v>14</v>
      </c>
      <c r="M22" s="136" t="s">
        <v>15</v>
      </c>
      <c r="P22" s="1" t="str">
        <f>IF($C22&lt;&gt;"",IF(COUNTIF($C:C,$C22)&gt;1,"Plusieurs commentaires",""),"")</f>
        <v/>
      </c>
      <c r="Q22" s="1">
        <f t="shared" si="1"/>
        <v>0</v>
      </c>
      <c r="R22" s="1">
        <f>SUMIFS($Q$5:$Q22,$P$5:$P22,"Plusieurs commentaires",$C$5:$C22,C22)</f>
        <v>0</v>
      </c>
      <c r="S22" t="str">
        <f t="shared" si="2"/>
        <v/>
      </c>
      <c r="T22" t="str">
        <f t="shared" si="3"/>
        <v/>
      </c>
      <c r="U22" t="str">
        <f t="shared" si="4"/>
        <v/>
      </c>
      <c r="V22" s="238" t="str">
        <f t="shared" si="5"/>
        <v/>
      </c>
      <c r="W22" s="238">
        <f t="shared" si="6"/>
        <v>0</v>
      </c>
      <c r="X22" s="238">
        <f>SUMIFS($W$5:$W22,$V$5:$V22,"Plusieurs occurences",$H$5:$H22,H22)</f>
        <v>0</v>
      </c>
      <c r="Y22">
        <f t="shared" si="7"/>
        <v>0</v>
      </c>
      <c r="Z22" t="str">
        <f t="shared" si="8"/>
        <v/>
      </c>
      <c r="AA22" t="str">
        <f t="shared" si="9"/>
        <v/>
      </c>
      <c r="AC22" t="str">
        <f t="shared" si="10"/>
        <v>Zzvbx__lib</v>
      </c>
    </row>
    <row r="23" spans="1:29" ht="60" x14ac:dyDescent="0.25">
      <c r="A23" s="112">
        <v>19</v>
      </c>
      <c r="B23" s="137" t="s">
        <v>5383</v>
      </c>
      <c r="C23" t="s">
        <v>6779</v>
      </c>
      <c r="D23" s="133">
        <v>1260</v>
      </c>
      <c r="E23" s="133">
        <v>196</v>
      </c>
      <c r="F23" s="133">
        <v>225</v>
      </c>
      <c r="G23" s="25">
        <f t="shared" si="0"/>
        <v>1.1479591836734695</v>
      </c>
      <c r="H23" s="133"/>
      <c r="I23" s="134" t="s">
        <v>14</v>
      </c>
      <c r="J23" s="135">
        <v>2017</v>
      </c>
      <c r="K23" s="134" t="s">
        <v>14</v>
      </c>
      <c r="L23" s="339" t="s">
        <v>13</v>
      </c>
      <c r="M23" s="136" t="s">
        <v>15</v>
      </c>
      <c r="P23" s="1" t="str">
        <f>IF($C23&lt;&gt;"",IF(COUNTIF($C:C,$C23)&gt;1,"Plusieurs commentaires",""),"")</f>
        <v/>
      </c>
      <c r="Q23" s="1">
        <f t="shared" si="1"/>
        <v>0</v>
      </c>
      <c r="R23" s="1">
        <f>SUMIFS($Q$5:$Q23,$P$5:$P23,"Plusieurs commentaires",$C$5:$C23,C23)</f>
        <v>0</v>
      </c>
      <c r="S23" t="str">
        <f t="shared" si="2"/>
        <v/>
      </c>
      <c r="T23" t="str">
        <f t="shared" si="3"/>
        <v/>
      </c>
      <c r="U23" t="str">
        <f t="shared" si="4"/>
        <v/>
      </c>
      <c r="V23" s="238" t="str">
        <f t="shared" si="5"/>
        <v/>
      </c>
      <c r="W23" s="238">
        <f t="shared" si="6"/>
        <v>0</v>
      </c>
      <c r="X23" s="238">
        <f>SUMIFS($W$5:$W23,$V$5:$V23,"Plusieurs occurences",$H$5:$H23,H23)</f>
        <v>0</v>
      </c>
      <c r="Y23">
        <f t="shared" si="7"/>
        <v>0</v>
      </c>
      <c r="Z23" t="str">
        <f t="shared" si="8"/>
        <v/>
      </c>
      <c r="AA23" t="str">
        <f t="shared" si="9"/>
        <v/>
      </c>
      <c r="AC23" t="str">
        <f t="shared" si="10"/>
        <v>Utopib_Rbbbit</v>
      </c>
    </row>
    <row r="24" spans="1:29" ht="45" x14ac:dyDescent="0.25">
      <c r="A24" s="112">
        <v>21</v>
      </c>
      <c r="B24" s="137" t="s">
        <v>5385</v>
      </c>
      <c r="C24" t="s">
        <v>6840</v>
      </c>
      <c r="D24" s="133">
        <v>14000</v>
      </c>
      <c r="E24" s="133">
        <v>2656</v>
      </c>
      <c r="F24" s="133">
        <v>889</v>
      </c>
      <c r="G24" s="25">
        <f t="shared" si="0"/>
        <v>0.33471385542168675</v>
      </c>
      <c r="H24" s="133" t="s">
        <v>5386</v>
      </c>
      <c r="I24" s="134" t="s">
        <v>13</v>
      </c>
      <c r="J24" s="135">
        <v>2015</v>
      </c>
      <c r="K24" s="134" t="s">
        <v>14</v>
      </c>
      <c r="L24" s="339" t="s">
        <v>13</v>
      </c>
      <c r="M24" s="136" t="s">
        <v>15</v>
      </c>
      <c r="P24" s="1" t="str">
        <f>IF($C24&lt;&gt;"",IF(COUNTIF($C:C,$C24)&gt;1,"Plusieurs commentaires",""),"")</f>
        <v>Plusieurs commentaires</v>
      </c>
      <c r="Q24" s="1">
        <f t="shared" si="1"/>
        <v>1</v>
      </c>
      <c r="R24" s="1">
        <f>SUMIFS($Q$5:$Q24,$P$5:$P24,"Plusieurs commentaires",$C$5:$C24,C24)</f>
        <v>1</v>
      </c>
      <c r="S24" t="str">
        <f t="shared" si="2"/>
        <v/>
      </c>
      <c r="T24" t="str">
        <f t="shared" si="3"/>
        <v/>
      </c>
      <c r="U24" t="str">
        <f t="shared" si="4"/>
        <v/>
      </c>
      <c r="V24" s="238" t="str">
        <f t="shared" si="5"/>
        <v/>
      </c>
      <c r="W24" s="238">
        <f t="shared" si="6"/>
        <v>0</v>
      </c>
      <c r="X24" s="238">
        <f>SUMIFS($W$5:$W24,$V$5:$V24,"Plusieurs occurences",$H$5:$H24,H24)</f>
        <v>0</v>
      </c>
      <c r="Y24" t="str">
        <f t="shared" si="7"/>
        <v>Agriculteur;</v>
      </c>
      <c r="Z24" t="str">
        <f t="shared" si="8"/>
        <v/>
      </c>
      <c r="AA24" t="str">
        <f t="shared" si="9"/>
        <v/>
      </c>
      <c r="AC24" t="str">
        <f t="shared" si="10"/>
        <v>ciuo_zubriy</v>
      </c>
    </row>
    <row r="25" spans="1:29" ht="30" x14ac:dyDescent="0.25">
      <c r="A25" s="112">
        <v>22</v>
      </c>
      <c r="B25" s="137" t="s">
        <v>5387</v>
      </c>
      <c r="C25" t="s">
        <v>6809</v>
      </c>
      <c r="D25" s="133">
        <v>1357</v>
      </c>
      <c r="E25" s="133">
        <v>148</v>
      </c>
      <c r="F25" s="133">
        <v>42</v>
      </c>
      <c r="G25" s="25">
        <f t="shared" si="0"/>
        <v>0.28378378378378377</v>
      </c>
      <c r="H25" s="133"/>
      <c r="I25" s="134" t="s">
        <v>14</v>
      </c>
      <c r="J25" s="135">
        <v>2017</v>
      </c>
      <c r="K25" s="134" t="s">
        <v>14</v>
      </c>
      <c r="L25" s="339" t="s">
        <v>13</v>
      </c>
      <c r="M25" s="136" t="s">
        <v>15</v>
      </c>
      <c r="P25" s="1" t="str">
        <f>IF($C25&lt;&gt;"",IF(COUNTIF($C:C,$C25)&gt;1,"Plusieurs commentaires",""),"")</f>
        <v>Plusieurs commentaires</v>
      </c>
      <c r="Q25" s="1">
        <f t="shared" si="1"/>
        <v>1</v>
      </c>
      <c r="R25" s="1">
        <f>SUMIFS($Q$5:$Q25,$P$5:$P25,"Plusieurs commentaires",$C$5:$C25,C25)</f>
        <v>1</v>
      </c>
      <c r="S25" t="str">
        <f t="shared" si="2"/>
        <v/>
      </c>
      <c r="T25" t="str">
        <f t="shared" si="3"/>
        <v/>
      </c>
      <c r="U25" t="str">
        <f t="shared" si="4"/>
        <v/>
      </c>
      <c r="V25" s="238" t="str">
        <f t="shared" si="5"/>
        <v/>
      </c>
      <c r="W25" s="238">
        <f t="shared" si="6"/>
        <v>0</v>
      </c>
      <c r="X25" s="238">
        <f>SUMIFS($W$5:$W25,$V$5:$V25,"Plusieurs occurences",$H$5:$H25,H25)</f>
        <v>0</v>
      </c>
      <c r="Y25">
        <f t="shared" si="7"/>
        <v>0</v>
      </c>
      <c r="Z25" t="str">
        <f t="shared" si="8"/>
        <v/>
      </c>
      <c r="AA25" t="str">
        <f t="shared" si="9"/>
        <v/>
      </c>
      <c r="AC25" t="str">
        <f t="shared" si="10"/>
        <v>vzYuzy</v>
      </c>
    </row>
    <row r="26" spans="1:29" ht="45" x14ac:dyDescent="0.25">
      <c r="A26" s="112">
        <v>23</v>
      </c>
      <c r="B26" s="137" t="s">
        <v>5388</v>
      </c>
      <c r="C26" t="s">
        <v>6810</v>
      </c>
      <c r="D26" s="133">
        <v>4443</v>
      </c>
      <c r="E26" s="133">
        <v>362</v>
      </c>
      <c r="F26" s="133">
        <v>314</v>
      </c>
      <c r="G26" s="25">
        <f t="shared" si="0"/>
        <v>0.86740331491712708</v>
      </c>
      <c r="H26" s="133"/>
      <c r="I26" s="134" t="s">
        <v>14</v>
      </c>
      <c r="J26" s="135">
        <v>2011</v>
      </c>
      <c r="K26" s="134" t="s">
        <v>14</v>
      </c>
      <c r="L26" s="339" t="s">
        <v>13</v>
      </c>
      <c r="M26" s="136" t="s">
        <v>15</v>
      </c>
      <c r="P26" s="1" t="str">
        <f>IF($C26&lt;&gt;"",IF(COUNTIF($C:C,$C26)&gt;1,"Plusieurs commentaires",""),"")</f>
        <v/>
      </c>
      <c r="Q26" s="1">
        <f t="shared" si="1"/>
        <v>0</v>
      </c>
      <c r="R26" s="1">
        <f>SUMIFS($Q$5:$Q26,$P$5:$P26,"Plusieurs commentaires",$C$5:$C26,C26)</f>
        <v>0</v>
      </c>
      <c r="S26" t="str">
        <f t="shared" si="2"/>
        <v/>
      </c>
      <c r="T26" t="str">
        <f t="shared" si="3"/>
        <v/>
      </c>
      <c r="U26" t="str">
        <f t="shared" si="4"/>
        <v/>
      </c>
      <c r="V26" s="238" t="str">
        <f t="shared" si="5"/>
        <v/>
      </c>
      <c r="W26" s="238">
        <f t="shared" si="6"/>
        <v>0</v>
      </c>
      <c r="X26" s="238">
        <f>SUMIFS($W$5:$W26,$V$5:$V26,"Plusieurs occurences",$H$5:$H26,H26)</f>
        <v>0</v>
      </c>
      <c r="Y26">
        <f t="shared" si="7"/>
        <v>0</v>
      </c>
      <c r="Z26" t="str">
        <f t="shared" si="8"/>
        <v/>
      </c>
      <c r="AA26" t="str">
        <f t="shared" si="9"/>
        <v/>
      </c>
      <c r="AC26" t="str">
        <f t="shared" si="10"/>
        <v>Izzs_zz_vbrs</v>
      </c>
    </row>
    <row r="27" spans="1:29" ht="45" x14ac:dyDescent="0.25">
      <c r="A27" s="112">
        <v>24</v>
      </c>
      <c r="B27" s="137" t="s">
        <v>5389</v>
      </c>
      <c r="C27" t="s">
        <v>6794</v>
      </c>
      <c r="D27" s="133">
        <v>36800</v>
      </c>
      <c r="E27" s="133">
        <v>110</v>
      </c>
      <c r="F27" s="133">
        <v>105</v>
      </c>
      <c r="G27" s="25">
        <f t="shared" si="0"/>
        <v>0.95454545454545459</v>
      </c>
      <c r="H27" s="133"/>
      <c r="I27" s="134" t="s">
        <v>14</v>
      </c>
      <c r="J27" s="135">
        <v>2012</v>
      </c>
      <c r="K27" s="134" t="s">
        <v>14</v>
      </c>
      <c r="L27" s="339" t="s">
        <v>14</v>
      </c>
      <c r="M27" s="136" t="s">
        <v>15</v>
      </c>
      <c r="P27" s="1" t="str">
        <f>IF($C27&lt;&gt;"",IF(COUNTIF($C:C,$C27)&gt;1,"Plusieurs commentaires",""),"")</f>
        <v>Plusieurs commentaires</v>
      </c>
      <c r="Q27" s="1">
        <f t="shared" si="1"/>
        <v>1</v>
      </c>
      <c r="R27" s="1">
        <f>SUMIFS($Q$5:$Q27,$P$5:$P27,"Plusieurs commentaires",$C$5:$C27,C27)</f>
        <v>1</v>
      </c>
      <c r="S27" t="str">
        <f t="shared" si="2"/>
        <v/>
      </c>
      <c r="T27" t="str">
        <f t="shared" si="3"/>
        <v/>
      </c>
      <c r="U27" t="str">
        <f t="shared" si="4"/>
        <v/>
      </c>
      <c r="V27" s="238" t="str">
        <f t="shared" si="5"/>
        <v/>
      </c>
      <c r="W27" s="238">
        <f t="shared" si="6"/>
        <v>0</v>
      </c>
      <c r="X27" s="238">
        <f>SUMIFS($W$5:$W27,$V$5:$V27,"Plusieurs occurences",$H$5:$H27,H27)</f>
        <v>0</v>
      </c>
      <c r="Y27">
        <f t="shared" si="7"/>
        <v>0</v>
      </c>
      <c r="Z27" t="str">
        <f t="shared" si="8"/>
        <v/>
      </c>
      <c r="AA27" t="str">
        <f t="shared" si="9"/>
        <v/>
      </c>
      <c r="AC27" t="str">
        <f t="shared" si="10"/>
        <v>yyrzquzl</v>
      </c>
    </row>
    <row r="28" spans="1:29" ht="30" x14ac:dyDescent="0.25">
      <c r="A28" s="112">
        <v>25</v>
      </c>
      <c r="B28" s="137" t="s">
        <v>5390</v>
      </c>
      <c r="C28" t="s">
        <v>6795</v>
      </c>
      <c r="D28" s="133">
        <v>21500</v>
      </c>
      <c r="E28" s="133">
        <v>2149</v>
      </c>
      <c r="F28" s="133">
        <v>4133</v>
      </c>
      <c r="G28" s="25">
        <f t="shared" si="0"/>
        <v>1.9232201023731967</v>
      </c>
      <c r="H28" s="133"/>
      <c r="I28" s="134" t="s">
        <v>14</v>
      </c>
      <c r="J28" s="135">
        <v>2012</v>
      </c>
      <c r="K28" s="134" t="s">
        <v>14</v>
      </c>
      <c r="L28" s="339" t="s">
        <v>14</v>
      </c>
      <c r="M28" s="136" t="s">
        <v>15</v>
      </c>
      <c r="P28" s="1" t="str">
        <f>IF($C28&lt;&gt;"",IF(COUNTIF($C:C,$C28)&gt;1,"Plusieurs commentaires",""),"")</f>
        <v/>
      </c>
      <c r="Q28" s="1">
        <f t="shared" si="1"/>
        <v>0</v>
      </c>
      <c r="R28" s="1">
        <f>SUMIFS($Q$5:$Q28,$P$5:$P28,"Plusieurs commentaires",$C$5:$C28,C28)</f>
        <v>0</v>
      </c>
      <c r="S28" t="str">
        <f t="shared" si="2"/>
        <v/>
      </c>
      <c r="T28" t="str">
        <f t="shared" si="3"/>
        <v/>
      </c>
      <c r="U28" t="str">
        <f t="shared" si="4"/>
        <v/>
      </c>
      <c r="V28" s="238" t="str">
        <f t="shared" si="5"/>
        <v/>
      </c>
      <c r="W28" s="238">
        <f t="shared" si="6"/>
        <v>0</v>
      </c>
      <c r="X28" s="238">
        <f>SUMIFS($W$5:$W28,$V$5:$V28,"Plusieurs occurences",$H$5:$H28,H28)</f>
        <v>0</v>
      </c>
      <c r="Y28">
        <f t="shared" si="7"/>
        <v>0</v>
      </c>
      <c r="Z28" t="str">
        <f t="shared" si="8"/>
        <v/>
      </c>
      <c r="AA28" t="str">
        <f t="shared" si="9"/>
        <v/>
      </c>
      <c r="AC28" t="str">
        <f t="shared" si="10"/>
        <v>VIPbyri</v>
      </c>
    </row>
    <row r="29" spans="1:29" ht="45" x14ac:dyDescent="0.25">
      <c r="A29" s="112">
        <v>26</v>
      </c>
      <c r="B29" s="137" t="s">
        <v>5391</v>
      </c>
      <c r="C29" t="s">
        <v>6811</v>
      </c>
      <c r="D29" s="133">
        <v>1092</v>
      </c>
      <c r="E29" s="133">
        <v>121</v>
      </c>
      <c r="F29" s="133">
        <v>2874</v>
      </c>
      <c r="G29" s="25">
        <f t="shared" si="0"/>
        <v>23.75206611570248</v>
      </c>
      <c r="H29" s="133"/>
      <c r="I29" s="134" t="s">
        <v>13</v>
      </c>
      <c r="J29" s="135">
        <v>2015</v>
      </c>
      <c r="K29" s="134" t="s">
        <v>14</v>
      </c>
      <c r="L29" s="339" t="s">
        <v>14</v>
      </c>
      <c r="M29" s="136" t="s">
        <v>15</v>
      </c>
      <c r="P29" s="1" t="str">
        <f>IF($C29&lt;&gt;"",IF(COUNTIF($C:C,$C29)&gt;1,"Plusieurs commentaires",""),"")</f>
        <v/>
      </c>
      <c r="Q29" s="1">
        <f t="shared" si="1"/>
        <v>0</v>
      </c>
      <c r="R29" s="1">
        <f>SUMIFS($Q$5:$Q29,$P$5:$P29,"Plusieurs commentaires",$C$5:$C29,C29)</f>
        <v>0</v>
      </c>
      <c r="S29" t="str">
        <f t="shared" si="2"/>
        <v/>
      </c>
      <c r="T29" t="str">
        <f t="shared" si="3"/>
        <v/>
      </c>
      <c r="U29" t="str">
        <f t="shared" si="4"/>
        <v/>
      </c>
      <c r="V29" s="238" t="str">
        <f t="shared" si="5"/>
        <v/>
      </c>
      <c r="W29" s="238">
        <f t="shared" si="6"/>
        <v>0</v>
      </c>
      <c r="X29" s="238">
        <f>SUMIFS($W$5:$W29,$V$5:$V29,"Plusieurs occurences",$H$5:$H29,H29)</f>
        <v>0</v>
      </c>
      <c r="Y29">
        <f t="shared" si="7"/>
        <v>0</v>
      </c>
      <c r="Z29" t="str">
        <f t="shared" si="8"/>
        <v/>
      </c>
      <c r="AA29" t="str">
        <f t="shared" si="9"/>
        <v/>
      </c>
      <c r="AC29" t="str">
        <f t="shared" si="10"/>
        <v>vrSbvTV</v>
      </c>
    </row>
    <row r="30" spans="1:29" ht="60" x14ac:dyDescent="0.25">
      <c r="A30" s="112">
        <v>27</v>
      </c>
      <c r="B30" s="137" t="s">
        <v>5392</v>
      </c>
      <c r="C30" t="s">
        <v>6841</v>
      </c>
      <c r="D30" s="133">
        <v>35800</v>
      </c>
      <c r="E30" s="133">
        <v>643</v>
      </c>
      <c r="F30" s="133">
        <v>567</v>
      </c>
      <c r="G30" s="25">
        <f t="shared" si="0"/>
        <v>0.88180404354587871</v>
      </c>
      <c r="H30" s="133"/>
      <c r="I30" s="134" t="s">
        <v>14</v>
      </c>
      <c r="J30" s="135">
        <v>2011</v>
      </c>
      <c r="K30" s="134" t="s">
        <v>14</v>
      </c>
      <c r="L30" s="339" t="s">
        <v>14</v>
      </c>
      <c r="M30" s="136" t="s">
        <v>15</v>
      </c>
      <c r="P30" s="1" t="str">
        <f>IF($C30&lt;&gt;"",IF(COUNTIF($C:C,$C30)&gt;1,"Plusieurs commentaires",""),"")</f>
        <v/>
      </c>
      <c r="Q30" s="1">
        <f t="shared" si="1"/>
        <v>0</v>
      </c>
      <c r="R30" s="1">
        <f>SUMIFS($Q$5:$Q30,$P$5:$P30,"Plusieurs commentaires",$C$5:$C30,C30)</f>
        <v>0</v>
      </c>
      <c r="S30" t="str">
        <f t="shared" si="2"/>
        <v/>
      </c>
      <c r="T30" t="str">
        <f t="shared" si="3"/>
        <v/>
      </c>
      <c r="U30" t="str">
        <f t="shared" si="4"/>
        <v/>
      </c>
      <c r="V30" s="238" t="str">
        <f t="shared" si="5"/>
        <v/>
      </c>
      <c r="W30" s="238">
        <f t="shared" si="6"/>
        <v>0</v>
      </c>
      <c r="X30" s="238">
        <f>SUMIFS($W$5:$W30,$V$5:$V30,"Plusieurs occurences",$H$5:$H30,H30)</f>
        <v>0</v>
      </c>
      <c r="Y30">
        <f t="shared" si="7"/>
        <v>0</v>
      </c>
      <c r="Z30" t="str">
        <f t="shared" si="8"/>
        <v/>
      </c>
      <c r="AA30" t="str">
        <f t="shared" si="9"/>
        <v/>
      </c>
      <c r="AC30" t="str">
        <f t="shared" si="10"/>
        <v>cbbolzoc_3</v>
      </c>
    </row>
    <row r="31" spans="1:29" ht="30" x14ac:dyDescent="0.25">
      <c r="A31" s="112">
        <v>30</v>
      </c>
      <c r="B31" s="137" t="s">
        <v>5395</v>
      </c>
      <c r="C31" t="s">
        <v>6842</v>
      </c>
      <c r="D31" s="133">
        <v>729</v>
      </c>
      <c r="E31" s="133">
        <v>384</v>
      </c>
      <c r="F31" s="133">
        <v>67</v>
      </c>
      <c r="G31" s="25">
        <f t="shared" si="0"/>
        <v>0.17447916666666666</v>
      </c>
      <c r="H31" s="133"/>
      <c r="I31" s="134" t="s">
        <v>14</v>
      </c>
      <c r="J31" s="135">
        <v>2018</v>
      </c>
      <c r="K31" s="134" t="s">
        <v>14</v>
      </c>
      <c r="L31" s="339" t="s">
        <v>14</v>
      </c>
      <c r="M31" s="136" t="s">
        <v>15</v>
      </c>
      <c r="P31" s="1" t="str">
        <f>IF($C31&lt;&gt;"",IF(COUNTIF($C:C,$C31)&gt;1,"Plusieurs commentaires",""),"")</f>
        <v/>
      </c>
      <c r="Q31" s="1">
        <f t="shared" si="1"/>
        <v>0</v>
      </c>
      <c r="R31" s="1">
        <f>SUMIFS($Q$5:$Q31,$P$5:$P31,"Plusieurs commentaires",$C$5:$C31,C31)</f>
        <v>0</v>
      </c>
      <c r="S31" t="str">
        <f t="shared" si="2"/>
        <v/>
      </c>
      <c r="T31" t="str">
        <f t="shared" si="3"/>
        <v/>
      </c>
      <c r="U31" t="str">
        <f t="shared" si="4"/>
        <v/>
      </c>
      <c r="V31" s="238" t="str">
        <f t="shared" si="5"/>
        <v/>
      </c>
      <c r="W31" s="238">
        <f t="shared" si="6"/>
        <v>0</v>
      </c>
      <c r="X31" s="238">
        <f>SUMIFS($W$5:$W31,$V$5:$V31,"Plusieurs occurences",$H$5:$H31,H31)</f>
        <v>0</v>
      </c>
      <c r="Y31">
        <f t="shared" si="7"/>
        <v>0</v>
      </c>
      <c r="Z31" t="str">
        <f t="shared" si="8"/>
        <v/>
      </c>
      <c r="AA31" t="str">
        <f t="shared" si="9"/>
        <v/>
      </c>
      <c r="AC31" t="str">
        <f t="shared" si="10"/>
        <v>cicjbbuzrz</v>
      </c>
    </row>
    <row r="32" spans="1:29" x14ac:dyDescent="0.25">
      <c r="A32" s="112">
        <v>31</v>
      </c>
      <c r="B32" s="137" t="s">
        <v>5396</v>
      </c>
      <c r="C32" t="s">
        <v>6843</v>
      </c>
      <c r="D32" s="133">
        <v>8520</v>
      </c>
      <c r="E32" s="133">
        <v>128</v>
      </c>
      <c r="F32" s="133">
        <v>1623</v>
      </c>
      <c r="G32" s="25">
        <f t="shared" si="0"/>
        <v>12.6796875</v>
      </c>
      <c r="H32" s="133"/>
      <c r="I32" s="134" t="s">
        <v>14</v>
      </c>
      <c r="J32" s="135">
        <v>2018</v>
      </c>
      <c r="K32" s="134" t="s">
        <v>14</v>
      </c>
      <c r="L32" s="339" t="s">
        <v>14</v>
      </c>
      <c r="M32" s="136" t="s">
        <v>15</v>
      </c>
      <c r="P32" s="1" t="str">
        <f>IF($C32&lt;&gt;"",IF(COUNTIF($C:C,$C32)&gt;1,"Plusieurs commentaires",""),"")</f>
        <v/>
      </c>
      <c r="Q32" s="1">
        <f t="shared" si="1"/>
        <v>0</v>
      </c>
      <c r="R32" s="1">
        <f>SUMIFS($Q$5:$Q32,$P$5:$P32,"Plusieurs commentaires",$C$5:$C32,C32)</f>
        <v>0</v>
      </c>
      <c r="S32" t="str">
        <f t="shared" si="2"/>
        <v/>
      </c>
      <c r="T32" t="str">
        <f t="shared" si="3"/>
        <v/>
      </c>
      <c r="U32" t="str">
        <f t="shared" si="4"/>
        <v/>
      </c>
      <c r="V32" s="238" t="str">
        <f t="shared" si="5"/>
        <v/>
      </c>
      <c r="W32" s="238">
        <f t="shared" si="6"/>
        <v>0</v>
      </c>
      <c r="X32" s="238">
        <f>SUMIFS($W$5:$W32,$V$5:$V32,"Plusieurs occurences",$H$5:$H32,H32)</f>
        <v>0</v>
      </c>
      <c r="Y32">
        <f t="shared" si="7"/>
        <v>0</v>
      </c>
      <c r="Z32" t="str">
        <f t="shared" si="8"/>
        <v/>
      </c>
      <c r="AA32" t="str">
        <f t="shared" si="9"/>
        <v/>
      </c>
      <c r="AC32" t="str">
        <f t="shared" si="10"/>
        <v>uitrocblublic</v>
      </c>
    </row>
    <row r="33" spans="1:29" ht="30" x14ac:dyDescent="0.25">
      <c r="A33" s="112">
        <v>33</v>
      </c>
      <c r="B33" s="137" t="s">
        <v>5398</v>
      </c>
      <c r="C33" t="s">
        <v>6844</v>
      </c>
      <c r="D33" s="133">
        <v>25800</v>
      </c>
      <c r="E33" s="133">
        <v>1272</v>
      </c>
      <c r="F33" s="133">
        <v>3335</v>
      </c>
      <c r="G33" s="25">
        <f t="shared" si="0"/>
        <v>2.6218553459119498</v>
      </c>
      <c r="H33" s="133" t="s">
        <v>5399</v>
      </c>
      <c r="I33" s="134" t="s">
        <v>13</v>
      </c>
      <c r="J33" s="135">
        <v>2013</v>
      </c>
      <c r="K33" s="134" t="s">
        <v>14</v>
      </c>
      <c r="L33" s="339" t="s">
        <v>14</v>
      </c>
      <c r="M33" s="136" t="s">
        <v>15</v>
      </c>
      <c r="P33" s="1" t="str">
        <f>IF($C33&lt;&gt;"",IF(COUNTIF($C:C,$C33)&gt;1,"Plusieurs commentaires",""),"")</f>
        <v/>
      </c>
      <c r="Q33" s="1">
        <f t="shared" si="1"/>
        <v>0</v>
      </c>
      <c r="R33" s="1">
        <f>SUMIFS($Q$5:$Q33,$P$5:$P33,"Plusieurs commentaires",$C$5:$C33,C33)</f>
        <v>0</v>
      </c>
      <c r="S33" t="str">
        <f t="shared" si="2"/>
        <v/>
      </c>
      <c r="T33" t="str">
        <f t="shared" si="3"/>
        <v/>
      </c>
      <c r="U33" t="str">
        <f t="shared" si="4"/>
        <v/>
      </c>
      <c r="V33" s="238" t="str">
        <f t="shared" si="5"/>
        <v/>
      </c>
      <c r="W33" s="238">
        <f t="shared" si="6"/>
        <v>0</v>
      </c>
      <c r="X33" s="238">
        <f>SUMIFS($W$5:$W33,$V$5:$V33,"Plusieurs occurences",$H$5:$H33,H33)</f>
        <v>0</v>
      </c>
      <c r="Y33" t="str">
        <f t="shared" si="7"/>
        <v>Neuroscience PhD - Post-doctoral researcher</v>
      </c>
      <c r="Z33" t="str">
        <f t="shared" si="8"/>
        <v/>
      </c>
      <c r="AA33" t="str">
        <f t="shared" si="9"/>
        <v/>
      </c>
      <c r="AC33" t="str">
        <f t="shared" si="10"/>
        <v>blzxbczrb_yros</v>
      </c>
    </row>
    <row r="34" spans="1:29" ht="45" x14ac:dyDescent="0.25">
      <c r="A34" s="112">
        <v>35</v>
      </c>
      <c r="B34" s="137" t="s">
        <v>5401</v>
      </c>
      <c r="C34" t="s">
        <v>6785</v>
      </c>
      <c r="D34" s="133">
        <v>1218</v>
      </c>
      <c r="E34" s="133">
        <v>62</v>
      </c>
      <c r="F34" s="133">
        <v>86</v>
      </c>
      <c r="G34" s="25">
        <f t="shared" si="0"/>
        <v>1.3870967741935485</v>
      </c>
      <c r="H34" s="133" t="s">
        <v>1188</v>
      </c>
      <c r="I34" s="134" t="s">
        <v>14</v>
      </c>
      <c r="J34" s="135">
        <v>2015</v>
      </c>
      <c r="K34" s="134" t="s">
        <v>14</v>
      </c>
      <c r="L34" s="339" t="s">
        <v>13</v>
      </c>
      <c r="M34" s="136" t="s">
        <v>15</v>
      </c>
      <c r="P34" s="1" t="str">
        <f>IF($C34&lt;&gt;"",IF(COUNTIF($C:C,$C34)&gt;1,"Plusieurs commentaires",""),"")</f>
        <v>Plusieurs commentaires</v>
      </c>
      <c r="Q34" s="1">
        <f t="shared" si="1"/>
        <v>1</v>
      </c>
      <c r="R34" s="1">
        <f>SUMIFS($Q$5:$Q34,$P$5:$P34,"Plusieurs commentaires",$C$5:$C34,C34)</f>
        <v>1</v>
      </c>
      <c r="S34" t="str">
        <f t="shared" si="2"/>
        <v/>
      </c>
      <c r="T34" t="str">
        <f t="shared" si="3"/>
        <v/>
      </c>
      <c r="U34" t="str">
        <f t="shared" si="4"/>
        <v/>
      </c>
      <c r="V34" s="238" t="str">
        <f t="shared" si="5"/>
        <v/>
      </c>
      <c r="W34" s="238">
        <f t="shared" si="6"/>
        <v>0</v>
      </c>
      <c r="X34" s="238">
        <f>SUMIFS($W$5:$W34,$V$5:$V34,"Plusieurs occurences",$H$5:$H34,H34)</f>
        <v>0</v>
      </c>
      <c r="Y34" t="str">
        <f t="shared" si="7"/>
        <v>paysan</v>
      </c>
      <c r="Z34" t="str">
        <f t="shared" si="8"/>
        <v/>
      </c>
      <c r="AA34" t="str">
        <f t="shared" si="9"/>
        <v/>
      </c>
      <c r="AC34" t="str">
        <f t="shared" si="10"/>
        <v>zRIu59621</v>
      </c>
    </row>
    <row r="35" spans="1:29" ht="45" x14ac:dyDescent="0.25">
      <c r="A35" s="112">
        <v>36</v>
      </c>
      <c r="B35" s="137" t="s">
        <v>5402</v>
      </c>
      <c r="C35" t="s">
        <v>6796</v>
      </c>
      <c r="D35" s="133">
        <v>569</v>
      </c>
      <c r="E35" s="133">
        <v>57</v>
      </c>
      <c r="F35" s="133">
        <v>29</v>
      </c>
      <c r="G35" s="25">
        <f t="shared" si="0"/>
        <v>0.50877192982456143</v>
      </c>
      <c r="H35" s="133"/>
      <c r="I35" s="134" t="s">
        <v>14</v>
      </c>
      <c r="J35" s="135">
        <v>2010</v>
      </c>
      <c r="K35" s="134" t="s">
        <v>14</v>
      </c>
      <c r="L35" s="339" t="s">
        <v>14</v>
      </c>
      <c r="M35" s="136" t="s">
        <v>15</v>
      </c>
      <c r="P35" s="1" t="str">
        <f>IF($C35&lt;&gt;"",IF(COUNTIF($C:C,$C35)&gt;1,"Plusieurs commentaires",""),"")</f>
        <v/>
      </c>
      <c r="Q35" s="1">
        <f t="shared" si="1"/>
        <v>0</v>
      </c>
      <c r="R35" s="1">
        <f>SUMIFS($Q$5:$Q35,$P$5:$P35,"Plusieurs commentaires",$C$5:$C35,C35)</f>
        <v>0</v>
      </c>
      <c r="S35" t="str">
        <f t="shared" si="2"/>
        <v/>
      </c>
      <c r="T35" t="str">
        <f t="shared" si="3"/>
        <v/>
      </c>
      <c r="U35" t="str">
        <f t="shared" si="4"/>
        <v/>
      </c>
      <c r="V35" s="238" t="str">
        <f t="shared" si="5"/>
        <v/>
      </c>
      <c r="W35" s="238">
        <f t="shared" si="6"/>
        <v>0</v>
      </c>
      <c r="X35" s="238">
        <f>SUMIFS($W$5:$W35,$V$5:$V35,"Plusieurs occurences",$H$5:$H35,H35)</f>
        <v>0</v>
      </c>
      <c r="Y35">
        <f t="shared" si="7"/>
        <v>0</v>
      </c>
      <c r="Z35" t="str">
        <f t="shared" si="8"/>
        <v/>
      </c>
      <c r="AA35" t="str">
        <f t="shared" si="9"/>
        <v/>
      </c>
      <c r="AC35" t="str">
        <f t="shared" si="10"/>
        <v>IyiyK</v>
      </c>
    </row>
    <row r="36" spans="1:29" ht="60" x14ac:dyDescent="0.25">
      <c r="A36" s="112">
        <v>37</v>
      </c>
      <c r="B36" s="137" t="s">
        <v>5403</v>
      </c>
      <c r="C36" t="s">
        <v>6845</v>
      </c>
      <c r="D36" s="133">
        <v>4327</v>
      </c>
      <c r="E36" s="133">
        <v>1584</v>
      </c>
      <c r="F36" s="133">
        <v>1564</v>
      </c>
      <c r="G36" s="25">
        <f t="shared" si="0"/>
        <v>0.98737373737373735</v>
      </c>
      <c r="H36" s="133" t="s">
        <v>1217</v>
      </c>
      <c r="I36" s="134" t="s">
        <v>13</v>
      </c>
      <c r="J36" s="135">
        <v>2013</v>
      </c>
      <c r="K36" s="134" t="s">
        <v>14</v>
      </c>
      <c r="L36" s="339" t="s">
        <v>13</v>
      </c>
      <c r="M36" s="136" t="s">
        <v>15</v>
      </c>
      <c r="P36" s="1" t="str">
        <f>IF($C36&lt;&gt;"",IF(COUNTIF($C:C,$C36)&gt;1,"Plusieurs commentaires",""),"")</f>
        <v/>
      </c>
      <c r="Q36" s="1">
        <f t="shared" si="1"/>
        <v>0</v>
      </c>
      <c r="R36" s="1">
        <f>SUMIFS($Q$5:$Q36,$P$5:$P36,"Plusieurs commentaires",$C$5:$C36,C36)</f>
        <v>0</v>
      </c>
      <c r="S36" t="str">
        <f t="shared" si="2"/>
        <v/>
      </c>
      <c r="T36" t="str">
        <f t="shared" si="3"/>
        <v/>
      </c>
      <c r="U36" t="str">
        <f t="shared" si="4"/>
        <v/>
      </c>
      <c r="V36" s="238" t="str">
        <f t="shared" si="5"/>
        <v>Plusieurs occurences</v>
      </c>
      <c r="W36" s="238">
        <f t="shared" si="6"/>
        <v>1</v>
      </c>
      <c r="X36" s="238">
        <f>SUMIFS($W$5:$W36,$V$5:$V36,"Plusieurs occurences",$H$5:$H36,H36)</f>
        <v>1</v>
      </c>
      <c r="Y36" t="str">
        <f t="shared" si="7"/>
        <v>agriculteur</v>
      </c>
      <c r="Z36" t="str">
        <f t="shared" si="8"/>
        <v/>
      </c>
      <c r="AA36" t="str">
        <f t="shared" si="9"/>
        <v/>
      </c>
      <c r="AC36" t="str">
        <f t="shared" si="10"/>
        <v>Bzcoit_Lbvizr</v>
      </c>
    </row>
    <row r="37" spans="1:29" ht="60" x14ac:dyDescent="0.25">
      <c r="A37" s="112">
        <v>38</v>
      </c>
      <c r="B37" s="137" t="s">
        <v>5404</v>
      </c>
      <c r="C37" t="s">
        <v>6846</v>
      </c>
      <c r="D37" s="133">
        <v>1956</v>
      </c>
      <c r="E37" s="133">
        <v>238</v>
      </c>
      <c r="F37" s="133">
        <v>248</v>
      </c>
      <c r="G37" s="25">
        <f t="shared" ref="G37:G68" si="11">F37/E37</f>
        <v>1.0420168067226891</v>
      </c>
      <c r="H37" s="133"/>
      <c r="I37" s="134" t="s">
        <v>14</v>
      </c>
      <c r="J37" s="135">
        <v>2012</v>
      </c>
      <c r="K37" s="134" t="s">
        <v>14</v>
      </c>
      <c r="L37" s="339" t="s">
        <v>13</v>
      </c>
      <c r="M37" s="136" t="s">
        <v>15</v>
      </c>
      <c r="P37" s="1" t="str">
        <f>IF($C37&lt;&gt;"",IF(COUNTIF($C:C,$C37)&gt;1,"Plusieurs commentaires",""),"")</f>
        <v/>
      </c>
      <c r="Q37" s="1">
        <f t="shared" si="1"/>
        <v>0</v>
      </c>
      <c r="R37" s="1">
        <f>SUMIFS($Q$5:$Q37,$P$5:$P37,"Plusieurs commentaires",$C$5:$C37,C37)</f>
        <v>0</v>
      </c>
      <c r="S37" t="str">
        <f t="shared" si="2"/>
        <v/>
      </c>
      <c r="T37" t="str">
        <f t="shared" si="3"/>
        <v/>
      </c>
      <c r="U37" t="str">
        <f t="shared" si="4"/>
        <v/>
      </c>
      <c r="V37" s="238" t="str">
        <f t="shared" si="5"/>
        <v/>
      </c>
      <c r="W37" s="238">
        <f t="shared" si="6"/>
        <v>0</v>
      </c>
      <c r="X37" s="238">
        <f>SUMIFS($W$5:$W37,$V$5:$V37,"Plusieurs occurences",$H$5:$H37,H37)</f>
        <v>0</v>
      </c>
      <c r="Y37">
        <f t="shared" si="7"/>
        <v>0</v>
      </c>
      <c r="Z37" t="str">
        <f t="shared" si="8"/>
        <v/>
      </c>
      <c r="AA37" t="str">
        <f t="shared" si="9"/>
        <v/>
      </c>
      <c r="AC37" t="str">
        <f t="shared" ref="AC37:AC68" si="12">IF(R37&lt;2,IF(M37="Critique",C37,""),"")</f>
        <v>sbpricti</v>
      </c>
    </row>
    <row r="38" spans="1:29" ht="60" x14ac:dyDescent="0.25">
      <c r="A38" s="112">
        <v>39</v>
      </c>
      <c r="B38" s="137" t="s">
        <v>5405</v>
      </c>
      <c r="C38" t="s">
        <v>6802</v>
      </c>
      <c r="D38" s="133">
        <v>9531</v>
      </c>
      <c r="E38" s="133">
        <v>700</v>
      </c>
      <c r="F38" s="133">
        <v>75</v>
      </c>
      <c r="G38" s="25">
        <f t="shared" si="11"/>
        <v>0.10714285714285714</v>
      </c>
      <c r="H38" s="133"/>
      <c r="I38" s="134" t="s">
        <v>14</v>
      </c>
      <c r="J38" s="135">
        <v>2009</v>
      </c>
      <c r="K38" s="134" t="s">
        <v>14</v>
      </c>
      <c r="L38" s="339" t="s">
        <v>14</v>
      </c>
      <c r="M38" s="136" t="s">
        <v>15</v>
      </c>
      <c r="P38" s="1" t="str">
        <f>IF($C38&lt;&gt;"",IF(COUNTIF($C:C,$C38)&gt;1,"Plusieurs commentaires",""),"")</f>
        <v>Plusieurs commentaires</v>
      </c>
      <c r="Q38" s="1">
        <f t="shared" si="1"/>
        <v>1</v>
      </c>
      <c r="R38" s="1">
        <f>SUMIFS($Q$5:$Q38,$P$5:$P38,"Plusieurs commentaires",$C$5:$C38,C38)</f>
        <v>1</v>
      </c>
      <c r="S38" t="str">
        <f t="shared" si="2"/>
        <v/>
      </c>
      <c r="T38" t="str">
        <f t="shared" si="3"/>
        <v/>
      </c>
      <c r="U38" t="str">
        <f t="shared" si="4"/>
        <v/>
      </c>
      <c r="V38" s="238" t="str">
        <f t="shared" si="5"/>
        <v/>
      </c>
      <c r="W38" s="238">
        <f t="shared" si="6"/>
        <v>0</v>
      </c>
      <c r="X38" s="238">
        <f>SUMIFS($W$5:$W38,$V$5:$V38,"Plusieurs occurences",$H$5:$H38,H38)</f>
        <v>0</v>
      </c>
      <c r="Y38">
        <f t="shared" si="7"/>
        <v>0</v>
      </c>
      <c r="Z38" t="str">
        <f t="shared" si="8"/>
        <v/>
      </c>
      <c r="AA38" t="str">
        <f t="shared" si="9"/>
        <v/>
      </c>
      <c r="AC38" t="str">
        <f t="shared" si="12"/>
        <v>uyzbp_Tyrobt</v>
      </c>
    </row>
    <row r="39" spans="1:29" ht="45" x14ac:dyDescent="0.25">
      <c r="A39" s="112">
        <v>40</v>
      </c>
      <c r="B39" s="137" t="s">
        <v>5406</v>
      </c>
      <c r="C39" t="s">
        <v>6797</v>
      </c>
      <c r="D39" s="133">
        <v>256</v>
      </c>
      <c r="E39" s="133">
        <v>1052</v>
      </c>
      <c r="F39" s="133">
        <v>1534</v>
      </c>
      <c r="G39" s="25">
        <f t="shared" si="11"/>
        <v>1.4581749049429658</v>
      </c>
      <c r="H39" s="133"/>
      <c r="I39" s="134" t="s">
        <v>14</v>
      </c>
      <c r="J39" s="135">
        <v>2017</v>
      </c>
      <c r="K39" s="134" t="s">
        <v>14</v>
      </c>
      <c r="L39" s="339" t="s">
        <v>13</v>
      </c>
      <c r="M39" s="136" t="s">
        <v>15</v>
      </c>
      <c r="P39" s="1" t="str">
        <f>IF($C39&lt;&gt;"",IF(COUNTIF($C:C,$C39)&gt;1,"Plusieurs commentaires",""),"")</f>
        <v/>
      </c>
      <c r="Q39" s="1">
        <f t="shared" si="1"/>
        <v>0</v>
      </c>
      <c r="R39" s="1">
        <f>SUMIFS($Q$5:$Q39,$P$5:$P39,"Plusieurs commentaires",$C$5:$C39,C39)</f>
        <v>0</v>
      </c>
      <c r="S39" t="str">
        <f t="shared" si="2"/>
        <v/>
      </c>
      <c r="T39" t="str">
        <f t="shared" si="3"/>
        <v/>
      </c>
      <c r="U39" t="str">
        <f t="shared" si="4"/>
        <v/>
      </c>
      <c r="V39" s="238" t="str">
        <f t="shared" si="5"/>
        <v/>
      </c>
      <c r="W39" s="238">
        <f t="shared" si="6"/>
        <v>0</v>
      </c>
      <c r="X39" s="238">
        <f>SUMIFS($W$5:$W39,$V$5:$V39,"Plusieurs occurences",$H$5:$H39,H39)</f>
        <v>0</v>
      </c>
      <c r="Y39">
        <f t="shared" si="7"/>
        <v>0</v>
      </c>
      <c r="Z39" t="str">
        <f t="shared" si="8"/>
        <v/>
      </c>
      <c r="AA39" t="str">
        <f t="shared" si="9"/>
        <v/>
      </c>
      <c r="AC39" t="str">
        <f t="shared" si="12"/>
        <v>Lbybkzbyriuolz</v>
      </c>
    </row>
    <row r="40" spans="1:29" x14ac:dyDescent="0.25">
      <c r="A40" s="112">
        <v>42</v>
      </c>
      <c r="B40" s="137" t="s">
        <v>5408</v>
      </c>
      <c r="C40" t="s">
        <v>6847</v>
      </c>
      <c r="D40" s="133">
        <v>877</v>
      </c>
      <c r="E40" s="133">
        <v>594</v>
      </c>
      <c r="F40" s="133">
        <v>301</v>
      </c>
      <c r="G40" s="25">
        <f t="shared" si="11"/>
        <v>0.5067340067340067</v>
      </c>
      <c r="H40" s="133" t="s">
        <v>5409</v>
      </c>
      <c r="I40" s="134" t="s">
        <v>13</v>
      </c>
      <c r="J40" s="135">
        <v>2013</v>
      </c>
      <c r="K40" s="134" t="s">
        <v>14</v>
      </c>
      <c r="L40" s="339" t="s">
        <v>13</v>
      </c>
      <c r="M40" s="136" t="s">
        <v>15</v>
      </c>
      <c r="P40" s="1" t="str">
        <f>IF($C40&lt;&gt;"",IF(COUNTIF($C:C,$C40)&gt;1,"Plusieurs commentaires",""),"")</f>
        <v/>
      </c>
      <c r="Q40" s="1">
        <f t="shared" si="1"/>
        <v>0</v>
      </c>
      <c r="R40" s="1">
        <f>SUMIFS($Q$5:$Q40,$P$5:$P40,"Plusieurs commentaires",$C$5:$C40,C40)</f>
        <v>0</v>
      </c>
      <c r="S40" t="str">
        <f t="shared" si="2"/>
        <v/>
      </c>
      <c r="T40" t="str">
        <f t="shared" si="3"/>
        <v/>
      </c>
      <c r="U40" t="str">
        <f t="shared" si="4"/>
        <v/>
      </c>
      <c r="V40" s="238" t="str">
        <f t="shared" si="5"/>
        <v/>
      </c>
      <c r="W40" s="238">
        <f t="shared" si="6"/>
        <v>0</v>
      </c>
      <c r="X40" s="238">
        <f>SUMIFS($W$5:$W40,$V$5:$V40,"Plusieurs occurences",$H$5:$H40,H40)</f>
        <v>0</v>
      </c>
      <c r="Y40" t="str">
        <f t="shared" si="7"/>
        <v>Économiste / chargé de missions </v>
      </c>
      <c r="Z40" t="str">
        <f t="shared" si="8"/>
        <v/>
      </c>
      <c r="AA40" t="str">
        <f t="shared" si="9"/>
        <v/>
      </c>
      <c r="AC40" t="str">
        <f t="shared" si="12"/>
        <v>vbtyizuQuzctic4</v>
      </c>
    </row>
    <row r="41" spans="1:29" ht="60" x14ac:dyDescent="0.25">
      <c r="A41" s="112">
        <v>43</v>
      </c>
      <c r="B41" s="137" t="s">
        <v>5410</v>
      </c>
      <c r="C41" t="s">
        <v>6848</v>
      </c>
      <c r="D41" s="133">
        <v>2789</v>
      </c>
      <c r="E41" s="133">
        <v>875</v>
      </c>
      <c r="F41" s="133">
        <v>479</v>
      </c>
      <c r="G41" s="25">
        <f t="shared" si="11"/>
        <v>0.54742857142857138</v>
      </c>
      <c r="H41" s="133"/>
      <c r="I41" s="134" t="s">
        <v>13</v>
      </c>
      <c r="J41" s="135">
        <v>2014</v>
      </c>
      <c r="K41" s="134" t="s">
        <v>14</v>
      </c>
      <c r="L41" s="339" t="s">
        <v>14</v>
      </c>
      <c r="M41" s="136" t="s">
        <v>15</v>
      </c>
      <c r="P41" s="1" t="str">
        <f>IF($C41&lt;&gt;"",IF(COUNTIF($C:C,$C41)&gt;1,"Plusieurs commentaires",""),"")</f>
        <v/>
      </c>
      <c r="Q41" s="1">
        <f t="shared" si="1"/>
        <v>0</v>
      </c>
      <c r="R41" s="1">
        <f>SUMIFS($Q$5:$Q41,$P$5:$P41,"Plusieurs commentaires",$C$5:$C41,C41)</f>
        <v>0</v>
      </c>
      <c r="S41" t="str">
        <f t="shared" si="2"/>
        <v/>
      </c>
      <c r="T41" t="str">
        <f t="shared" si="3"/>
        <v/>
      </c>
      <c r="U41" t="str">
        <f t="shared" si="4"/>
        <v/>
      </c>
      <c r="V41" s="238" t="str">
        <f t="shared" si="5"/>
        <v/>
      </c>
      <c r="W41" s="238">
        <f t="shared" si="6"/>
        <v>0</v>
      </c>
      <c r="X41" s="238">
        <f>SUMIFS($W$5:$W41,$V$5:$V41,"Plusieurs occurences",$H$5:$H41,H41)</f>
        <v>0</v>
      </c>
      <c r="Y41">
        <f t="shared" si="7"/>
        <v>0</v>
      </c>
      <c r="Z41" t="str">
        <f t="shared" si="8"/>
        <v/>
      </c>
      <c r="AA41" t="str">
        <f t="shared" si="9"/>
        <v/>
      </c>
      <c r="AC41" t="str">
        <f t="shared" si="12"/>
        <v>ubbstizc_76</v>
      </c>
    </row>
    <row r="42" spans="1:29" ht="60" x14ac:dyDescent="0.25">
      <c r="A42" s="112">
        <v>44</v>
      </c>
      <c r="B42" s="137" t="s">
        <v>5411</v>
      </c>
      <c r="C42" t="s">
        <v>6849</v>
      </c>
      <c r="D42" s="133">
        <v>4077</v>
      </c>
      <c r="E42" s="133">
        <v>622</v>
      </c>
      <c r="F42" s="133">
        <v>457</v>
      </c>
      <c r="G42" s="25">
        <f t="shared" si="11"/>
        <v>0.73472668810289388</v>
      </c>
      <c r="H42" s="133" t="s">
        <v>5412</v>
      </c>
      <c r="I42" s="134" t="s">
        <v>14</v>
      </c>
      <c r="J42" s="135">
        <v>2016</v>
      </c>
      <c r="K42" s="134" t="s">
        <v>14</v>
      </c>
      <c r="L42" s="339" t="s">
        <v>13</v>
      </c>
      <c r="M42" s="136" t="s">
        <v>15</v>
      </c>
      <c r="P42" s="1" t="str">
        <f>IF($C42&lt;&gt;"",IF(COUNTIF($C:C,$C42)&gt;1,"Plusieurs commentaires",""),"")</f>
        <v/>
      </c>
      <c r="Q42" s="1">
        <f t="shared" si="1"/>
        <v>0</v>
      </c>
      <c r="R42" s="1">
        <f>SUMIFS($Q$5:$Q42,$P$5:$P42,"Plusieurs commentaires",$C$5:$C42,C42)</f>
        <v>0</v>
      </c>
      <c r="S42" t="str">
        <f t="shared" si="2"/>
        <v/>
      </c>
      <c r="T42" t="str">
        <f t="shared" si="3"/>
        <v/>
      </c>
      <c r="U42" t="str">
        <f t="shared" si="4"/>
        <v/>
      </c>
      <c r="V42" s="238" t="str">
        <f t="shared" si="5"/>
        <v/>
      </c>
      <c r="W42" s="238">
        <f t="shared" si="6"/>
        <v>0</v>
      </c>
      <c r="X42" s="238">
        <f>SUMIFS($W$5:$W42,$V$5:$V42,"Plusieurs occurences",$H$5:$H42,H42)</f>
        <v>0</v>
      </c>
      <c r="Y42" t="str">
        <f t="shared" si="7"/>
        <v>Éleveur, céréalier A2C</v>
      </c>
      <c r="Z42" t="str">
        <f t="shared" si="8"/>
        <v/>
      </c>
      <c r="AA42" t="str">
        <f t="shared" si="9"/>
        <v/>
      </c>
      <c r="AC42" t="str">
        <f t="shared" si="12"/>
        <v>PlziczLb</v>
      </c>
    </row>
    <row r="43" spans="1:29" ht="30" x14ac:dyDescent="0.25">
      <c r="A43" s="112">
        <v>45</v>
      </c>
      <c r="B43" s="137" t="s">
        <v>5413</v>
      </c>
      <c r="C43" t="s">
        <v>6850</v>
      </c>
      <c r="D43" s="133">
        <v>7393</v>
      </c>
      <c r="E43" s="133">
        <v>344</v>
      </c>
      <c r="F43" s="133">
        <v>332</v>
      </c>
      <c r="G43" s="25">
        <f t="shared" si="11"/>
        <v>0.96511627906976749</v>
      </c>
      <c r="H43" s="133"/>
      <c r="I43" s="134" t="s">
        <v>14</v>
      </c>
      <c r="J43" s="135">
        <v>2012</v>
      </c>
      <c r="K43" s="342" t="s">
        <v>5860</v>
      </c>
      <c r="L43" s="339" t="s">
        <v>13</v>
      </c>
      <c r="M43" s="136" t="s">
        <v>15</v>
      </c>
      <c r="P43" s="1" t="str">
        <f>IF($C43&lt;&gt;"",IF(COUNTIF($C:C,$C43)&gt;1,"Plusieurs commentaires",""),"")</f>
        <v/>
      </c>
      <c r="Q43" s="1">
        <f t="shared" si="1"/>
        <v>0</v>
      </c>
      <c r="R43" s="1">
        <f>SUMIFS($Q$5:$Q43,$P$5:$P43,"Plusieurs commentaires",$C$5:$C43,C43)</f>
        <v>0</v>
      </c>
      <c r="S43" t="str">
        <f t="shared" si="2"/>
        <v/>
      </c>
      <c r="T43" t="str">
        <f t="shared" si="3"/>
        <v/>
      </c>
      <c r="U43" t="str">
        <f t="shared" si="4"/>
        <v/>
      </c>
      <c r="V43" s="238" t="str">
        <f t="shared" si="5"/>
        <v/>
      </c>
      <c r="W43" s="238">
        <f t="shared" si="6"/>
        <v>0</v>
      </c>
      <c r="X43" s="238">
        <f>SUMIFS($W$5:$W43,$V$5:$V43,"Plusieurs occurences",$H$5:$H43,H43)</f>
        <v>0</v>
      </c>
      <c r="Y43">
        <f t="shared" si="7"/>
        <v>0</v>
      </c>
      <c r="Z43" t="str">
        <f t="shared" si="8"/>
        <v/>
      </c>
      <c r="AA43" t="str">
        <f t="shared" si="9"/>
        <v/>
      </c>
      <c r="AC43" t="str">
        <f t="shared" si="12"/>
        <v>TyzRbtiocblistz</v>
      </c>
    </row>
    <row r="44" spans="1:29" ht="30" x14ac:dyDescent="0.25">
      <c r="A44" s="112">
        <v>46</v>
      </c>
      <c r="B44" s="137" t="s">
        <v>5414</v>
      </c>
      <c r="C44" t="s">
        <v>6803</v>
      </c>
      <c r="D44" s="133">
        <v>4278</v>
      </c>
      <c r="E44" s="133">
        <v>699</v>
      </c>
      <c r="F44" s="133">
        <v>96</v>
      </c>
      <c r="G44" s="25">
        <f t="shared" si="11"/>
        <v>0.13733905579399142</v>
      </c>
      <c r="H44" s="133"/>
      <c r="I44" s="134" t="s">
        <v>14</v>
      </c>
      <c r="J44" s="135">
        <v>2009</v>
      </c>
      <c r="K44" s="134" t="s">
        <v>14</v>
      </c>
      <c r="L44" s="339" t="s">
        <v>13</v>
      </c>
      <c r="M44" s="136" t="s">
        <v>15</v>
      </c>
      <c r="P44" s="1" t="str">
        <f>IF($C44&lt;&gt;"",IF(COUNTIF($C:C,$C44)&gt;1,"Plusieurs commentaires",""),"")</f>
        <v/>
      </c>
      <c r="Q44" s="1">
        <f t="shared" si="1"/>
        <v>0</v>
      </c>
      <c r="R44" s="1">
        <f>SUMIFS($Q$5:$Q44,$P$5:$P44,"Plusieurs commentaires",$C$5:$C44,C44)</f>
        <v>0</v>
      </c>
      <c r="S44" t="str">
        <f t="shared" si="2"/>
        <v/>
      </c>
      <c r="T44" t="str">
        <f t="shared" si="3"/>
        <v/>
      </c>
      <c r="U44" t="str">
        <f t="shared" si="4"/>
        <v/>
      </c>
      <c r="V44" s="238" t="str">
        <f t="shared" si="5"/>
        <v/>
      </c>
      <c r="W44" s="238">
        <f t="shared" si="6"/>
        <v>0</v>
      </c>
      <c r="X44" s="238">
        <f>SUMIFS($W$5:$W44,$V$5:$V44,"Plusieurs occurences",$H$5:$H44,H44)</f>
        <v>0</v>
      </c>
      <c r="Y44">
        <f t="shared" si="7"/>
        <v>0</v>
      </c>
      <c r="Z44" t="str">
        <f t="shared" si="8"/>
        <v/>
      </c>
      <c r="AA44" t="str">
        <f t="shared" si="9"/>
        <v/>
      </c>
      <c r="AC44" t="str">
        <f t="shared" si="12"/>
        <v>jiybiy</v>
      </c>
    </row>
    <row r="45" spans="1:29" ht="30" x14ac:dyDescent="0.25">
      <c r="A45" s="112">
        <v>47</v>
      </c>
      <c r="B45" s="137" t="s">
        <v>5415</v>
      </c>
      <c r="C45" t="s">
        <v>6786</v>
      </c>
      <c r="D45" s="133">
        <v>832</v>
      </c>
      <c r="E45" s="133">
        <v>122</v>
      </c>
      <c r="F45" s="133">
        <v>33</v>
      </c>
      <c r="G45" s="25">
        <f t="shared" si="11"/>
        <v>0.27049180327868855</v>
      </c>
      <c r="H45" s="133"/>
      <c r="I45" s="134" t="s">
        <v>13</v>
      </c>
      <c r="J45" s="135">
        <v>2013</v>
      </c>
      <c r="K45" s="134" t="s">
        <v>14</v>
      </c>
      <c r="L45" s="339" t="s">
        <v>13</v>
      </c>
      <c r="M45" s="136" t="s">
        <v>15</v>
      </c>
      <c r="P45" s="1" t="str">
        <f>IF($C45&lt;&gt;"",IF(COUNTIF($C:C,$C45)&gt;1,"Plusieurs commentaires",""),"")</f>
        <v/>
      </c>
      <c r="Q45" s="1">
        <f t="shared" si="1"/>
        <v>0</v>
      </c>
      <c r="R45" s="1">
        <f>SUMIFS($Q$5:$Q45,$P$5:$P45,"Plusieurs commentaires",$C$5:$C45,C45)</f>
        <v>0</v>
      </c>
      <c r="S45" t="str">
        <f t="shared" si="2"/>
        <v/>
      </c>
      <c r="T45" t="str">
        <f t="shared" si="3"/>
        <v/>
      </c>
      <c r="U45" t="str">
        <f t="shared" si="4"/>
        <v/>
      </c>
      <c r="V45" s="238" t="str">
        <f t="shared" si="5"/>
        <v/>
      </c>
      <c r="W45" s="238">
        <f t="shared" si="6"/>
        <v>0</v>
      </c>
      <c r="X45" s="238">
        <f>SUMIFS($W$5:$W45,$V$5:$V45,"Plusieurs occurences",$H$5:$H45,H45)</f>
        <v>0</v>
      </c>
      <c r="Y45">
        <f t="shared" si="7"/>
        <v>0</v>
      </c>
      <c r="Z45" t="str">
        <f t="shared" si="8"/>
        <v/>
      </c>
      <c r="AA45" t="str">
        <f t="shared" si="9"/>
        <v/>
      </c>
      <c r="AC45" t="str">
        <f t="shared" si="12"/>
        <v>Pizrrzzuviu</v>
      </c>
    </row>
    <row r="46" spans="1:29" ht="30" x14ac:dyDescent="0.25">
      <c r="A46" s="112">
        <v>48</v>
      </c>
      <c r="B46" s="137" t="s">
        <v>5416</v>
      </c>
      <c r="C46" t="s">
        <v>6851</v>
      </c>
      <c r="D46" s="133">
        <v>2520</v>
      </c>
      <c r="E46" s="133">
        <v>245</v>
      </c>
      <c r="F46" s="133">
        <v>59</v>
      </c>
      <c r="G46" s="25">
        <f t="shared" si="11"/>
        <v>0.24081632653061225</v>
      </c>
      <c r="H46" s="133"/>
      <c r="I46" s="134" t="s">
        <v>13</v>
      </c>
      <c r="J46" s="135">
        <v>2014</v>
      </c>
      <c r="K46" s="134" t="s">
        <v>14</v>
      </c>
      <c r="L46" s="339" t="s">
        <v>14</v>
      </c>
      <c r="M46" s="136" t="s">
        <v>15</v>
      </c>
      <c r="P46" s="1" t="str">
        <f>IF($C46&lt;&gt;"",IF(COUNTIF($C:C,$C46)&gt;1,"Plusieurs commentaires",""),"")</f>
        <v/>
      </c>
      <c r="Q46" s="1">
        <f t="shared" si="1"/>
        <v>0</v>
      </c>
      <c r="R46" s="1">
        <f>SUMIFS($Q$5:$Q46,$P$5:$P46,"Plusieurs commentaires",$C$5:$C46,C46)</f>
        <v>0</v>
      </c>
      <c r="S46" t="str">
        <f t="shared" si="2"/>
        <v/>
      </c>
      <c r="T46" t="str">
        <f t="shared" si="3"/>
        <v/>
      </c>
      <c r="U46" t="str">
        <f t="shared" si="4"/>
        <v/>
      </c>
      <c r="V46" s="238" t="str">
        <f t="shared" si="5"/>
        <v/>
      </c>
      <c r="W46" s="238">
        <f t="shared" si="6"/>
        <v>0</v>
      </c>
      <c r="X46" s="238">
        <f>SUMIFS($W$5:$W46,$V$5:$V46,"Plusieurs occurences",$H$5:$H46,H46)</f>
        <v>0</v>
      </c>
      <c r="Y46">
        <f t="shared" si="7"/>
        <v>0</v>
      </c>
      <c r="Z46" t="str">
        <f t="shared" si="8"/>
        <v/>
      </c>
      <c r="AA46" t="str">
        <f t="shared" si="9"/>
        <v/>
      </c>
      <c r="AC46" t="str">
        <f t="shared" si="12"/>
        <v>uoliczSovzk</v>
      </c>
    </row>
    <row r="47" spans="1:29" ht="60" x14ac:dyDescent="0.25">
      <c r="A47" s="112">
        <v>49</v>
      </c>
      <c r="B47" s="137" t="s">
        <v>5417</v>
      </c>
      <c r="C47" t="s">
        <v>6852</v>
      </c>
      <c r="D47" s="133">
        <v>19000</v>
      </c>
      <c r="E47" s="133">
        <v>190</v>
      </c>
      <c r="F47" s="133">
        <v>322</v>
      </c>
      <c r="G47" s="25">
        <f t="shared" si="11"/>
        <v>1.6947368421052631</v>
      </c>
      <c r="H47" s="133"/>
      <c r="I47" s="134" t="s">
        <v>14</v>
      </c>
      <c r="J47" s="135">
        <v>2015</v>
      </c>
      <c r="K47" s="134" t="s">
        <v>14</v>
      </c>
      <c r="L47" s="339" t="s">
        <v>13</v>
      </c>
      <c r="M47" s="136" t="s">
        <v>15</v>
      </c>
      <c r="P47" s="1" t="str">
        <f>IF($C47&lt;&gt;"",IF(COUNTIF($C:C,$C47)&gt;1,"Plusieurs commentaires",""),"")</f>
        <v/>
      </c>
      <c r="Q47" s="1">
        <f t="shared" si="1"/>
        <v>0</v>
      </c>
      <c r="R47" s="1">
        <f>SUMIFS($Q$5:$Q47,$P$5:$P47,"Plusieurs commentaires",$C$5:$C47,C47)</f>
        <v>0</v>
      </c>
      <c r="S47" t="str">
        <f t="shared" si="2"/>
        <v/>
      </c>
      <c r="T47" t="str">
        <f t="shared" si="3"/>
        <v/>
      </c>
      <c r="U47" t="str">
        <f t="shared" si="4"/>
        <v/>
      </c>
      <c r="V47" s="238" t="str">
        <f t="shared" si="5"/>
        <v/>
      </c>
      <c r="W47" s="238">
        <f t="shared" si="6"/>
        <v>0</v>
      </c>
      <c r="X47" s="238">
        <f>SUMIFS($W$5:$W47,$V$5:$V47,"Plusieurs occurences",$H$5:$H47,H47)</f>
        <v>0</v>
      </c>
      <c r="Y47">
        <f t="shared" si="7"/>
        <v>0</v>
      </c>
      <c r="Z47" t="str">
        <f t="shared" si="8"/>
        <v/>
      </c>
      <c r="AA47" t="str">
        <f t="shared" si="9"/>
        <v/>
      </c>
      <c r="AC47" t="str">
        <f t="shared" si="12"/>
        <v>ziouyci</v>
      </c>
    </row>
    <row r="48" spans="1:29" ht="45" x14ac:dyDescent="0.25">
      <c r="A48" s="112">
        <v>50</v>
      </c>
      <c r="B48" s="137" t="s">
        <v>5418</v>
      </c>
      <c r="C48" t="s">
        <v>6802</v>
      </c>
      <c r="D48" s="133">
        <v>9531</v>
      </c>
      <c r="E48" s="133">
        <v>700</v>
      </c>
      <c r="F48" s="133">
        <v>75</v>
      </c>
      <c r="G48" s="25">
        <f t="shared" si="11"/>
        <v>0.10714285714285714</v>
      </c>
      <c r="H48" s="133"/>
      <c r="I48" s="134" t="s">
        <v>14</v>
      </c>
      <c r="J48" s="135">
        <v>2009</v>
      </c>
      <c r="K48" s="134" t="s">
        <v>14</v>
      </c>
      <c r="L48" s="339" t="s">
        <v>14</v>
      </c>
      <c r="M48" s="136" t="s">
        <v>15</v>
      </c>
      <c r="P48" s="1" t="str">
        <f>IF($C48&lt;&gt;"",IF(COUNTIF($C:C,$C48)&gt;1,"Plusieurs commentaires",""),"")</f>
        <v>Plusieurs commentaires</v>
      </c>
      <c r="Q48" s="1">
        <f t="shared" si="1"/>
        <v>1</v>
      </c>
      <c r="R48" s="1">
        <f>SUMIFS($Q$5:$Q48,$P$5:$P48,"Plusieurs commentaires",$C$5:$C48,C48)</f>
        <v>2</v>
      </c>
      <c r="S48" t="str">
        <f t="shared" si="2"/>
        <v/>
      </c>
      <c r="T48" t="str">
        <f t="shared" si="3"/>
        <v/>
      </c>
      <c r="U48" t="str">
        <f t="shared" si="4"/>
        <v/>
      </c>
      <c r="V48" s="238" t="str">
        <f t="shared" si="5"/>
        <v/>
      </c>
      <c r="W48" s="238">
        <f t="shared" si="6"/>
        <v>0</v>
      </c>
      <c r="X48" s="238">
        <f>SUMIFS($W$5:$W48,$V$5:$V48,"Plusieurs occurences",$H$5:$H48,H48)</f>
        <v>0</v>
      </c>
      <c r="Y48" t="str">
        <f t="shared" si="7"/>
        <v/>
      </c>
      <c r="Z48" t="str">
        <f t="shared" si="8"/>
        <v/>
      </c>
      <c r="AA48" t="str">
        <f t="shared" si="9"/>
        <v/>
      </c>
      <c r="AC48" t="str">
        <f t="shared" si="12"/>
        <v/>
      </c>
    </row>
    <row r="49" spans="1:29" ht="30" x14ac:dyDescent="0.25">
      <c r="A49" s="112">
        <v>51</v>
      </c>
      <c r="B49" s="137" t="s">
        <v>5419</v>
      </c>
      <c r="C49" t="s">
        <v>6782</v>
      </c>
      <c r="D49" s="133">
        <v>2508</v>
      </c>
      <c r="E49" s="133">
        <v>343</v>
      </c>
      <c r="F49" s="133">
        <v>59</v>
      </c>
      <c r="G49" s="25">
        <f t="shared" si="11"/>
        <v>0.17201166180758018</v>
      </c>
      <c r="H49" s="133"/>
      <c r="I49" s="134" t="s">
        <v>14</v>
      </c>
      <c r="J49" s="135">
        <v>2016</v>
      </c>
      <c r="K49" s="134" t="s">
        <v>14</v>
      </c>
      <c r="L49" s="339" t="s">
        <v>13</v>
      </c>
      <c r="M49" s="136" t="s">
        <v>15</v>
      </c>
      <c r="P49" s="1" t="str">
        <f>IF($C49&lt;&gt;"",IF(COUNTIF($C:C,$C49)&gt;1,"Plusieurs commentaires",""),"")</f>
        <v/>
      </c>
      <c r="Q49" s="1">
        <f t="shared" si="1"/>
        <v>0</v>
      </c>
      <c r="R49" s="1">
        <f>SUMIFS($Q$5:$Q49,$P$5:$P49,"Plusieurs commentaires",$C$5:$C49,C49)</f>
        <v>0</v>
      </c>
      <c r="S49" t="str">
        <f t="shared" si="2"/>
        <v/>
      </c>
      <c r="T49" t="str">
        <f t="shared" si="3"/>
        <v/>
      </c>
      <c r="U49" t="str">
        <f t="shared" si="4"/>
        <v/>
      </c>
      <c r="V49" s="238" t="str">
        <f t="shared" si="5"/>
        <v/>
      </c>
      <c r="W49" s="238">
        <f t="shared" si="6"/>
        <v>0</v>
      </c>
      <c r="X49" s="238">
        <f>SUMIFS($W$5:$W49,$V$5:$V49,"Plusieurs occurences",$H$5:$H49,H49)</f>
        <v>0</v>
      </c>
      <c r="Y49">
        <f t="shared" si="7"/>
        <v>0</v>
      </c>
      <c r="Z49" t="str">
        <f t="shared" si="8"/>
        <v/>
      </c>
      <c r="AA49" t="str">
        <f t="shared" si="9"/>
        <v/>
      </c>
      <c r="AC49" t="str">
        <f t="shared" si="12"/>
        <v>zJoLbbriuot</v>
      </c>
    </row>
    <row r="50" spans="1:29" ht="45" x14ac:dyDescent="0.25">
      <c r="A50" s="112">
        <v>52</v>
      </c>
      <c r="B50" s="137" t="s">
        <v>5420</v>
      </c>
      <c r="C50" t="s">
        <v>6812</v>
      </c>
      <c r="D50" s="133">
        <v>900</v>
      </c>
      <c r="E50" s="133">
        <v>223</v>
      </c>
      <c r="F50" s="133">
        <v>12</v>
      </c>
      <c r="G50" s="25">
        <f t="shared" si="11"/>
        <v>5.3811659192825115E-2</v>
      </c>
      <c r="H50" s="133"/>
      <c r="I50" s="134" t="s">
        <v>14</v>
      </c>
      <c r="J50" s="135">
        <v>2016</v>
      </c>
      <c r="K50" s="134" t="s">
        <v>14</v>
      </c>
      <c r="L50" s="339" t="s">
        <v>14</v>
      </c>
      <c r="M50" s="136" t="s">
        <v>15</v>
      </c>
      <c r="P50" s="1" t="str">
        <f>IF($C50&lt;&gt;"",IF(COUNTIF($C:C,$C50)&gt;1,"Plusieurs commentaires",""),"")</f>
        <v/>
      </c>
      <c r="Q50" s="1">
        <f t="shared" si="1"/>
        <v>0</v>
      </c>
      <c r="R50" s="1">
        <f>SUMIFS($Q$5:$Q50,$P$5:$P50,"Plusieurs commentaires",$C$5:$C50,C50)</f>
        <v>0</v>
      </c>
      <c r="S50" t="str">
        <f t="shared" si="2"/>
        <v/>
      </c>
      <c r="T50" t="str">
        <f t="shared" si="3"/>
        <v/>
      </c>
      <c r="U50" t="str">
        <f t="shared" si="4"/>
        <v/>
      </c>
      <c r="V50" s="238" t="str">
        <f t="shared" si="5"/>
        <v/>
      </c>
      <c r="W50" s="238">
        <f t="shared" si="6"/>
        <v>0</v>
      </c>
      <c r="X50" s="238">
        <f>SUMIFS($W$5:$W50,$V$5:$V50,"Plusieurs occurences",$H$5:$H50,H50)</f>
        <v>0</v>
      </c>
      <c r="Y50">
        <f t="shared" si="7"/>
        <v>0</v>
      </c>
      <c r="Z50" t="str">
        <f t="shared" si="8"/>
        <v/>
      </c>
      <c r="AA50" t="str">
        <f t="shared" si="9"/>
        <v/>
      </c>
      <c r="AC50" t="str">
        <f t="shared" si="12"/>
        <v>vzzrbziu</v>
      </c>
    </row>
    <row r="51" spans="1:29" ht="30" x14ac:dyDescent="0.25">
      <c r="A51" s="112">
        <v>53</v>
      </c>
      <c r="B51" s="137" t="s">
        <v>5421</v>
      </c>
      <c r="C51" t="s">
        <v>6798</v>
      </c>
      <c r="D51" s="133">
        <v>1521</v>
      </c>
      <c r="E51" s="133">
        <v>781</v>
      </c>
      <c r="F51" s="133">
        <v>743</v>
      </c>
      <c r="G51" s="25">
        <f t="shared" si="11"/>
        <v>0.95134443021766968</v>
      </c>
      <c r="H51" s="133" t="s">
        <v>1217</v>
      </c>
      <c r="I51" s="134" t="s">
        <v>13</v>
      </c>
      <c r="J51" s="135">
        <v>2016</v>
      </c>
      <c r="K51" s="134" t="s">
        <v>14</v>
      </c>
      <c r="L51" s="339" t="s">
        <v>14</v>
      </c>
      <c r="M51" s="136" t="s">
        <v>15</v>
      </c>
      <c r="P51" s="1" t="str">
        <f>IF($C51&lt;&gt;"",IF(COUNTIF($C:C,$C51)&gt;1,"Plusieurs commentaires",""),"")</f>
        <v>Plusieurs commentaires</v>
      </c>
      <c r="Q51" s="1">
        <f t="shared" si="1"/>
        <v>1</v>
      </c>
      <c r="R51" s="1">
        <f>SUMIFS($Q$5:$Q51,$P$5:$P51,"Plusieurs commentaires",$C$5:$C51,C51)</f>
        <v>1</v>
      </c>
      <c r="S51" t="str">
        <f t="shared" si="2"/>
        <v/>
      </c>
      <c r="T51" t="str">
        <f t="shared" si="3"/>
        <v/>
      </c>
      <c r="U51" t="str">
        <f t="shared" si="4"/>
        <v/>
      </c>
      <c r="V51" s="238" t="str">
        <f t="shared" si="5"/>
        <v>Plusieurs occurences</v>
      </c>
      <c r="W51" s="238">
        <f t="shared" si="6"/>
        <v>1</v>
      </c>
      <c r="X51" s="238">
        <f>SUMIFS($W$5:$W51,$V$5:$V51,"Plusieurs occurences",$H$5:$H51,H51)</f>
        <v>2</v>
      </c>
      <c r="Y51" t="str">
        <f t="shared" si="7"/>
        <v>agriculteur</v>
      </c>
      <c r="Z51" t="str">
        <f t="shared" si="8"/>
        <v/>
      </c>
      <c r="AA51" t="str">
        <f t="shared" si="9"/>
        <v/>
      </c>
      <c r="AC51" t="str">
        <f t="shared" si="12"/>
        <v>Tyuilvzrt77</v>
      </c>
    </row>
    <row r="52" spans="1:29" x14ac:dyDescent="0.25">
      <c r="A52" s="112">
        <v>54</v>
      </c>
      <c r="B52" s="137" t="s">
        <v>5422</v>
      </c>
      <c r="C52" t="s">
        <v>6853</v>
      </c>
      <c r="D52" s="133">
        <v>12300</v>
      </c>
      <c r="E52" s="133">
        <v>762</v>
      </c>
      <c r="F52" s="133">
        <v>891</v>
      </c>
      <c r="G52" s="25">
        <f t="shared" si="11"/>
        <v>1.1692913385826771</v>
      </c>
      <c r="H52" s="133" t="s">
        <v>1217</v>
      </c>
      <c r="I52" s="134" t="s">
        <v>14</v>
      </c>
      <c r="J52" s="135">
        <v>2016</v>
      </c>
      <c r="K52" s="134" t="s">
        <v>14</v>
      </c>
      <c r="L52" s="339" t="s">
        <v>14</v>
      </c>
      <c r="M52" s="136" t="s">
        <v>15</v>
      </c>
      <c r="P52" s="1" t="str">
        <f>IF($C52&lt;&gt;"",IF(COUNTIF($C:C,$C52)&gt;1,"Plusieurs commentaires",""),"")</f>
        <v/>
      </c>
      <c r="Q52" s="1">
        <f t="shared" si="1"/>
        <v>0</v>
      </c>
      <c r="R52" s="1">
        <f>SUMIFS($Q$5:$Q52,$P$5:$P52,"Plusieurs commentaires",$C$5:$C52,C52)</f>
        <v>0</v>
      </c>
      <c r="S52" t="str">
        <f t="shared" si="2"/>
        <v/>
      </c>
      <c r="T52" t="str">
        <f t="shared" si="3"/>
        <v/>
      </c>
      <c r="U52" t="str">
        <f t="shared" si="4"/>
        <v/>
      </c>
      <c r="V52" s="238" t="str">
        <f t="shared" si="5"/>
        <v>Plusieurs occurences</v>
      </c>
      <c r="W52" s="238">
        <f t="shared" si="6"/>
        <v>1</v>
      </c>
      <c r="X52" s="238">
        <f>SUMIFS($W$5:$W52,$V$5:$V52,"Plusieurs occurences",$H$5:$H52,H52)</f>
        <v>3</v>
      </c>
      <c r="Y52" t="str">
        <f t="shared" si="7"/>
        <v>agriculteur</v>
      </c>
      <c r="Z52" t="str">
        <f t="shared" si="8"/>
        <v/>
      </c>
      <c r="AA52" t="str">
        <f t="shared" si="9"/>
        <v/>
      </c>
      <c r="AC52" t="str">
        <f t="shared" si="12"/>
        <v>Pbtooc68</v>
      </c>
    </row>
    <row r="53" spans="1:29" ht="60" x14ac:dyDescent="0.25">
      <c r="A53" s="112">
        <v>55</v>
      </c>
      <c r="B53" s="137" t="s">
        <v>5423</v>
      </c>
      <c r="C53" t="s">
        <v>6809</v>
      </c>
      <c r="D53" s="133">
        <v>1357</v>
      </c>
      <c r="E53" s="133">
        <v>148</v>
      </c>
      <c r="F53" s="133">
        <v>42</v>
      </c>
      <c r="G53" s="25">
        <f t="shared" si="11"/>
        <v>0.28378378378378377</v>
      </c>
      <c r="H53" s="133"/>
      <c r="I53" s="134" t="s">
        <v>14</v>
      </c>
      <c r="J53" s="135">
        <v>2017</v>
      </c>
      <c r="K53" s="134" t="s">
        <v>14</v>
      </c>
      <c r="L53" s="339" t="s">
        <v>14</v>
      </c>
      <c r="M53" s="136" t="s">
        <v>15</v>
      </c>
      <c r="P53" s="1" t="str">
        <f>IF($C53&lt;&gt;"",IF(COUNTIF($C:C,$C53)&gt;1,"Plusieurs commentaires",""),"")</f>
        <v>Plusieurs commentaires</v>
      </c>
      <c r="Q53" s="1">
        <f t="shared" si="1"/>
        <v>1</v>
      </c>
      <c r="R53" s="1">
        <f>SUMIFS($Q$5:$Q53,$P$5:$P53,"Plusieurs commentaires",$C$5:$C53,C53)</f>
        <v>2</v>
      </c>
      <c r="S53" t="str">
        <f t="shared" si="2"/>
        <v/>
      </c>
      <c r="T53" t="str">
        <f t="shared" si="3"/>
        <v/>
      </c>
      <c r="U53" t="str">
        <f t="shared" si="4"/>
        <v/>
      </c>
      <c r="V53" s="238" t="str">
        <f t="shared" si="5"/>
        <v/>
      </c>
      <c r="W53" s="238">
        <f t="shared" si="6"/>
        <v>0</v>
      </c>
      <c r="X53" s="238">
        <f>SUMIFS($W$5:$W53,$V$5:$V53,"Plusieurs occurences",$H$5:$H53,H53)</f>
        <v>0</v>
      </c>
      <c r="Y53" t="str">
        <f t="shared" si="7"/>
        <v/>
      </c>
      <c r="Z53" t="str">
        <f t="shared" si="8"/>
        <v/>
      </c>
      <c r="AA53" t="str">
        <f t="shared" si="9"/>
        <v/>
      </c>
      <c r="AC53" t="str">
        <f t="shared" si="12"/>
        <v/>
      </c>
    </row>
    <row r="54" spans="1:29" x14ac:dyDescent="0.25">
      <c r="A54" s="112">
        <v>56</v>
      </c>
      <c r="B54" s="137" t="s">
        <v>5424</v>
      </c>
      <c r="C54" t="s">
        <v>6787</v>
      </c>
      <c r="D54" s="133">
        <v>167</v>
      </c>
      <c r="E54" s="133">
        <v>2</v>
      </c>
      <c r="F54" s="133">
        <v>17</v>
      </c>
      <c r="G54" s="25">
        <f t="shared" si="11"/>
        <v>8.5</v>
      </c>
      <c r="H54" s="133"/>
      <c r="I54" s="134" t="s">
        <v>14</v>
      </c>
      <c r="J54" s="135">
        <v>2018</v>
      </c>
      <c r="K54" s="134" t="s">
        <v>14</v>
      </c>
      <c r="L54" s="339" t="s">
        <v>14</v>
      </c>
      <c r="M54" s="136" t="s">
        <v>15</v>
      </c>
      <c r="P54" s="1" t="str">
        <f>IF($C54&lt;&gt;"",IF(COUNTIF($C:C,$C54)&gt;1,"Plusieurs commentaires",""),"")</f>
        <v>Plusieurs commentaires</v>
      </c>
      <c r="Q54" s="1">
        <f t="shared" si="1"/>
        <v>1</v>
      </c>
      <c r="R54" s="1">
        <f>SUMIFS($Q$5:$Q54,$P$5:$P54,"Plusieurs commentaires",$C$5:$C54,C54)</f>
        <v>1</v>
      </c>
      <c r="S54" t="str">
        <f t="shared" si="2"/>
        <v>kbwzkbwzo</v>
      </c>
      <c r="T54" t="str">
        <f t="shared" si="3"/>
        <v/>
      </c>
      <c r="U54" t="str">
        <f t="shared" si="4"/>
        <v/>
      </c>
      <c r="V54" s="238" t="str">
        <f t="shared" si="5"/>
        <v/>
      </c>
      <c r="W54" s="238">
        <f t="shared" si="6"/>
        <v>0</v>
      </c>
      <c r="X54" s="238">
        <f>SUMIFS($W$5:$W54,$V$5:$V54,"Plusieurs occurences",$H$5:$H54,H54)</f>
        <v>0</v>
      </c>
      <c r="Y54">
        <f t="shared" si="7"/>
        <v>0</v>
      </c>
      <c r="Z54" t="str">
        <f t="shared" si="8"/>
        <v/>
      </c>
      <c r="AA54" t="str">
        <f t="shared" si="9"/>
        <v/>
      </c>
      <c r="AC54" t="str">
        <f t="shared" si="12"/>
        <v>kbwzkbwzo</v>
      </c>
    </row>
    <row r="55" spans="1:29" ht="60" x14ac:dyDescent="0.25">
      <c r="A55" s="112">
        <v>57</v>
      </c>
      <c r="B55" s="137" t="s">
        <v>5425</v>
      </c>
      <c r="C55" t="s">
        <v>6813</v>
      </c>
      <c r="D55" s="133">
        <v>4831</v>
      </c>
      <c r="E55" s="133">
        <v>294</v>
      </c>
      <c r="F55" s="133">
        <v>449</v>
      </c>
      <c r="G55" s="25">
        <f t="shared" si="11"/>
        <v>1.5272108843537415</v>
      </c>
      <c r="H55" s="133"/>
      <c r="I55" s="134" t="s">
        <v>14</v>
      </c>
      <c r="J55" s="135">
        <v>2015</v>
      </c>
      <c r="K55" s="134" t="s">
        <v>14</v>
      </c>
      <c r="L55" s="339" t="s">
        <v>13</v>
      </c>
      <c r="M55" s="136" t="s">
        <v>15</v>
      </c>
      <c r="P55" s="1" t="str">
        <f>IF($C55&lt;&gt;"",IF(COUNTIF($C:C,$C55)&gt;1,"Plusieurs commentaires",""),"")</f>
        <v/>
      </c>
      <c r="Q55" s="1">
        <f t="shared" si="1"/>
        <v>0</v>
      </c>
      <c r="R55" s="1">
        <f>SUMIFS($Q$5:$Q55,$P$5:$P55,"Plusieurs commentaires",$C$5:$C55,C55)</f>
        <v>0</v>
      </c>
      <c r="S55" t="str">
        <f t="shared" si="2"/>
        <v/>
      </c>
      <c r="T55" t="str">
        <f t="shared" si="3"/>
        <v/>
      </c>
      <c r="U55" t="str">
        <f t="shared" si="4"/>
        <v/>
      </c>
      <c r="V55" s="238" t="str">
        <f t="shared" si="5"/>
        <v/>
      </c>
      <c r="W55" s="238">
        <f t="shared" si="6"/>
        <v>0</v>
      </c>
      <c r="X55" s="238">
        <f>SUMIFS($W$5:$W55,$V$5:$V55,"Plusieurs occurences",$H$5:$H55,H55)</f>
        <v>0</v>
      </c>
      <c r="Y55">
        <f t="shared" si="7"/>
        <v>0</v>
      </c>
      <c r="Z55" t="str">
        <f t="shared" si="8"/>
        <v/>
      </c>
      <c r="AA55" t="str">
        <f t="shared" si="9"/>
        <v/>
      </c>
      <c r="AC55" t="str">
        <f t="shared" si="12"/>
        <v>Sivplzuorrzut</v>
      </c>
    </row>
    <row r="56" spans="1:29" ht="60" x14ac:dyDescent="0.25">
      <c r="A56" s="112">
        <v>58</v>
      </c>
      <c r="B56" s="137" t="s">
        <v>5426</v>
      </c>
      <c r="C56" t="s">
        <v>6854</v>
      </c>
      <c r="D56" s="133">
        <v>10200</v>
      </c>
      <c r="E56" s="133">
        <v>88</v>
      </c>
      <c r="F56" s="133">
        <v>184</v>
      </c>
      <c r="G56" s="25">
        <f t="shared" si="11"/>
        <v>2.0909090909090908</v>
      </c>
      <c r="H56" s="133"/>
      <c r="I56" s="134" t="s">
        <v>13</v>
      </c>
      <c r="J56" s="135">
        <v>2010</v>
      </c>
      <c r="K56" s="134" t="s">
        <v>14</v>
      </c>
      <c r="L56" s="339" t="s">
        <v>13</v>
      </c>
      <c r="M56" s="136" t="s">
        <v>15</v>
      </c>
      <c r="P56" s="1" t="str">
        <f>IF($C56&lt;&gt;"",IF(COUNTIF($C:C,$C56)&gt;1,"Plusieurs commentaires",""),"")</f>
        <v/>
      </c>
      <c r="Q56" s="1">
        <f t="shared" si="1"/>
        <v>0</v>
      </c>
      <c r="R56" s="1">
        <f>SUMIFS($Q$5:$Q56,$P$5:$P56,"Plusieurs commentaires",$C$5:$C56,C56)</f>
        <v>0</v>
      </c>
      <c r="S56" t="str">
        <f t="shared" si="2"/>
        <v/>
      </c>
      <c r="T56" t="str">
        <f t="shared" si="3"/>
        <v/>
      </c>
      <c r="U56" t="str">
        <f t="shared" si="4"/>
        <v/>
      </c>
      <c r="V56" s="238" t="str">
        <f t="shared" si="5"/>
        <v/>
      </c>
      <c r="W56" s="238">
        <f t="shared" si="6"/>
        <v>0</v>
      </c>
      <c r="X56" s="238">
        <f>SUMIFS($W$5:$W56,$V$5:$V56,"Plusieurs occurences",$H$5:$H56,H56)</f>
        <v>0</v>
      </c>
      <c r="Y56">
        <f t="shared" si="7"/>
        <v>0</v>
      </c>
      <c r="Z56" t="str">
        <f t="shared" si="8"/>
        <v/>
      </c>
      <c r="AA56" t="str">
        <f t="shared" si="9"/>
        <v/>
      </c>
      <c r="AC56" t="str">
        <f t="shared" si="12"/>
        <v>Bzcybvvouuov</v>
      </c>
    </row>
    <row r="57" spans="1:29" ht="30" x14ac:dyDescent="0.25">
      <c r="A57" s="112">
        <v>59</v>
      </c>
      <c r="B57" s="137" t="s">
        <v>5427</v>
      </c>
      <c r="C57" t="s">
        <v>6790</v>
      </c>
      <c r="D57" s="133">
        <v>10900</v>
      </c>
      <c r="E57" s="133">
        <v>69</v>
      </c>
      <c r="F57" s="133">
        <v>93</v>
      </c>
      <c r="G57" s="25">
        <f t="shared" si="11"/>
        <v>1.3478260869565217</v>
      </c>
      <c r="H57" s="133"/>
      <c r="I57" s="134" t="s">
        <v>14</v>
      </c>
      <c r="J57" s="135">
        <v>2013</v>
      </c>
      <c r="K57" s="134" t="s">
        <v>14</v>
      </c>
      <c r="L57" s="339" t="s">
        <v>13</v>
      </c>
      <c r="M57" s="136" t="s">
        <v>15</v>
      </c>
      <c r="P57" s="1" t="str">
        <f>IF($C57&lt;&gt;"",IF(COUNTIF($C:C,$C57)&gt;1,"Plusieurs commentaires",""),"")</f>
        <v/>
      </c>
      <c r="Q57" s="1">
        <f t="shared" si="1"/>
        <v>0</v>
      </c>
      <c r="R57" s="1">
        <f>SUMIFS($Q$5:$Q57,$P$5:$P57,"Plusieurs commentaires",$C$5:$C57,C57)</f>
        <v>0</v>
      </c>
      <c r="S57" t="str">
        <f t="shared" si="2"/>
        <v/>
      </c>
      <c r="T57" t="str">
        <f t="shared" si="3"/>
        <v/>
      </c>
      <c r="U57" t="str">
        <f t="shared" si="4"/>
        <v/>
      </c>
      <c r="V57" s="238" t="str">
        <f t="shared" si="5"/>
        <v/>
      </c>
      <c r="W57" s="238">
        <f t="shared" si="6"/>
        <v>0</v>
      </c>
      <c r="X57" s="238">
        <f>SUMIFS($W$5:$W57,$V$5:$V57,"Plusieurs occurences",$H$5:$H57,H57)</f>
        <v>0</v>
      </c>
      <c r="Y57">
        <f t="shared" si="7"/>
        <v>0</v>
      </c>
      <c r="Z57" t="str">
        <f t="shared" si="8"/>
        <v/>
      </c>
      <c r="AA57" t="str">
        <f t="shared" si="9"/>
        <v/>
      </c>
      <c r="AC57" t="str">
        <f t="shared" si="12"/>
        <v>yrzzy515</v>
      </c>
    </row>
    <row r="58" spans="1:29" ht="30" x14ac:dyDescent="0.25">
      <c r="A58" s="112">
        <v>60</v>
      </c>
      <c r="B58" s="137" t="s">
        <v>5428</v>
      </c>
      <c r="C58" t="s">
        <v>6855</v>
      </c>
      <c r="D58" s="133">
        <v>684</v>
      </c>
      <c r="E58" s="133">
        <v>153</v>
      </c>
      <c r="F58" s="133">
        <v>73</v>
      </c>
      <c r="G58" s="25">
        <f t="shared" si="11"/>
        <v>0.47712418300653597</v>
      </c>
      <c r="H58" s="133"/>
      <c r="I58" s="134" t="s">
        <v>14</v>
      </c>
      <c r="J58" s="135">
        <v>2018</v>
      </c>
      <c r="K58" s="134" t="s">
        <v>14</v>
      </c>
      <c r="L58" s="339" t="s">
        <v>13</v>
      </c>
      <c r="M58" s="136" t="s">
        <v>15</v>
      </c>
      <c r="P58" s="1" t="str">
        <f>IF($C58&lt;&gt;"",IF(COUNTIF($C:C,$C58)&gt;1,"Plusieurs commentaires",""),"")</f>
        <v/>
      </c>
      <c r="Q58" s="1">
        <f t="shared" si="1"/>
        <v>0</v>
      </c>
      <c r="R58" s="1">
        <f>SUMIFS($Q$5:$Q58,$P$5:$P58,"Plusieurs commentaires",$C$5:$C58,C58)</f>
        <v>0</v>
      </c>
      <c r="S58" t="str">
        <f t="shared" si="2"/>
        <v/>
      </c>
      <c r="T58" t="str">
        <f t="shared" si="3"/>
        <v/>
      </c>
      <c r="U58" t="str">
        <f t="shared" si="4"/>
        <v/>
      </c>
      <c r="V58" s="238" t="str">
        <f t="shared" si="5"/>
        <v/>
      </c>
      <c r="W58" s="238">
        <f t="shared" si="6"/>
        <v>0</v>
      </c>
      <c r="X58" s="238">
        <f>SUMIFS($W$5:$W58,$V$5:$V58,"Plusieurs occurences",$H$5:$H58,H58)</f>
        <v>0</v>
      </c>
      <c r="Y58">
        <f t="shared" si="7"/>
        <v>0</v>
      </c>
      <c r="Z58" t="str">
        <f t="shared" si="8"/>
        <v/>
      </c>
      <c r="AA58" t="str">
        <f t="shared" si="9"/>
        <v/>
      </c>
      <c r="AC58" t="str">
        <f t="shared" si="12"/>
        <v>suizcti_yzzk</v>
      </c>
    </row>
    <row r="59" spans="1:29" ht="60" x14ac:dyDescent="0.25">
      <c r="A59" s="112">
        <v>61</v>
      </c>
      <c r="B59" s="137" t="s">
        <v>5429</v>
      </c>
      <c r="C59" t="s">
        <v>6856</v>
      </c>
      <c r="D59" s="133">
        <v>42100</v>
      </c>
      <c r="E59" s="133">
        <v>1068</v>
      </c>
      <c r="F59" s="133">
        <v>1961</v>
      </c>
      <c r="G59" s="25">
        <f t="shared" si="11"/>
        <v>1.8361423220973783</v>
      </c>
      <c r="H59" s="133"/>
      <c r="I59" s="134" t="s">
        <v>14</v>
      </c>
      <c r="J59" s="135">
        <v>2016</v>
      </c>
      <c r="K59" s="342" t="s">
        <v>5861</v>
      </c>
      <c r="L59" s="339" t="s">
        <v>13</v>
      </c>
      <c r="M59" s="136" t="s">
        <v>15</v>
      </c>
      <c r="P59" s="1" t="str">
        <f>IF($C59&lt;&gt;"",IF(COUNTIF($C:C,$C59)&gt;1,"Plusieurs commentaires",""),"")</f>
        <v/>
      </c>
      <c r="Q59" s="1">
        <f t="shared" si="1"/>
        <v>0</v>
      </c>
      <c r="R59" s="1">
        <f>SUMIFS($Q$5:$Q59,$P$5:$P59,"Plusieurs commentaires",$C$5:$C59,C59)</f>
        <v>0</v>
      </c>
      <c r="S59" t="str">
        <f t="shared" si="2"/>
        <v/>
      </c>
      <c r="T59" t="str">
        <f t="shared" si="3"/>
        <v/>
      </c>
      <c r="U59" t="str">
        <f t="shared" si="4"/>
        <v/>
      </c>
      <c r="V59" s="238" t="str">
        <f t="shared" si="5"/>
        <v/>
      </c>
      <c r="W59" s="238">
        <f t="shared" si="6"/>
        <v>0</v>
      </c>
      <c r="X59" s="238">
        <f>SUMIFS($W$5:$W59,$V$5:$V59,"Plusieurs occurences",$H$5:$H59,H59)</f>
        <v>0</v>
      </c>
      <c r="Y59">
        <f t="shared" si="7"/>
        <v>0</v>
      </c>
      <c r="Z59" t="str">
        <f t="shared" si="8"/>
        <v/>
      </c>
      <c r="AA59" t="str">
        <f t="shared" si="9"/>
        <v/>
      </c>
      <c r="AC59" t="str">
        <f t="shared" si="12"/>
        <v>yluizlobzicy</v>
      </c>
    </row>
    <row r="60" spans="1:29" ht="60" x14ac:dyDescent="0.25">
      <c r="A60" s="112">
        <v>62</v>
      </c>
      <c r="B60" s="137" t="s">
        <v>5430</v>
      </c>
      <c r="C60" t="s">
        <v>6783</v>
      </c>
      <c r="D60" s="133">
        <v>1852</v>
      </c>
      <c r="E60" s="133">
        <v>132</v>
      </c>
      <c r="F60" s="133">
        <v>123</v>
      </c>
      <c r="G60" s="25">
        <f t="shared" si="11"/>
        <v>0.93181818181818177</v>
      </c>
      <c r="H60" s="133"/>
      <c r="I60" s="134" t="s">
        <v>13</v>
      </c>
      <c r="J60" s="135">
        <v>2012</v>
      </c>
      <c r="K60" s="134" t="s">
        <v>14</v>
      </c>
      <c r="L60" s="339" t="s">
        <v>14</v>
      </c>
      <c r="M60" s="136" t="s">
        <v>15</v>
      </c>
      <c r="P60" s="1" t="str">
        <f>IF($C60&lt;&gt;"",IF(COUNTIF($C:C,$C60)&gt;1,"Plusieurs commentaires",""),"")</f>
        <v/>
      </c>
      <c r="Q60" s="1">
        <f t="shared" si="1"/>
        <v>0</v>
      </c>
      <c r="R60" s="1">
        <f>SUMIFS($Q$5:$Q60,$P$5:$P60,"Plusieurs commentaires",$C$5:$C60,C60)</f>
        <v>0</v>
      </c>
      <c r="S60" t="str">
        <f t="shared" si="2"/>
        <v/>
      </c>
      <c r="T60" t="str">
        <f t="shared" si="3"/>
        <v/>
      </c>
      <c r="U60" t="str">
        <f t="shared" si="4"/>
        <v/>
      </c>
      <c r="V60" s="238" t="str">
        <f t="shared" si="5"/>
        <v/>
      </c>
      <c r="W60" s="238">
        <f t="shared" si="6"/>
        <v>0</v>
      </c>
      <c r="X60" s="238">
        <f>SUMIFS($W$5:$W60,$V$5:$V60,"Plusieurs occurences",$H$5:$H60,H60)</f>
        <v>0</v>
      </c>
      <c r="Y60">
        <f t="shared" si="7"/>
        <v>0</v>
      </c>
      <c r="Z60" t="str">
        <f t="shared" si="8"/>
        <v/>
      </c>
      <c r="AA60" t="str">
        <f t="shared" si="9"/>
        <v/>
      </c>
      <c r="AC60" t="str">
        <f t="shared" si="12"/>
        <v>plz_97</v>
      </c>
    </row>
    <row r="61" spans="1:29" ht="45" x14ac:dyDescent="0.25">
      <c r="A61" s="112">
        <v>63</v>
      </c>
      <c r="B61" s="137" t="s">
        <v>5431</v>
      </c>
      <c r="C61" t="s">
        <v>6788</v>
      </c>
      <c r="D61" s="133">
        <v>37100</v>
      </c>
      <c r="E61" s="133">
        <v>44</v>
      </c>
      <c r="F61" s="133">
        <v>436</v>
      </c>
      <c r="G61" s="25">
        <f t="shared" si="11"/>
        <v>9.9090909090909083</v>
      </c>
      <c r="H61" s="133"/>
      <c r="I61" s="134" t="s">
        <v>14</v>
      </c>
      <c r="J61" s="135">
        <v>2015</v>
      </c>
      <c r="K61" s="134" t="s">
        <v>14</v>
      </c>
      <c r="L61" s="339" t="s">
        <v>13</v>
      </c>
      <c r="M61" s="136" t="s">
        <v>15</v>
      </c>
      <c r="P61" s="1" t="str">
        <f>IF($C61&lt;&gt;"",IF(COUNTIF($C:C,$C61)&gt;1,"Plusieurs commentaires",""),"")</f>
        <v/>
      </c>
      <c r="Q61" s="1">
        <f t="shared" si="1"/>
        <v>0</v>
      </c>
      <c r="R61" s="1">
        <f>SUMIFS($Q$5:$Q61,$P$5:$P61,"Plusieurs commentaires",$C$5:$C61,C61)</f>
        <v>0</v>
      </c>
      <c r="S61" t="str">
        <f t="shared" si="2"/>
        <v/>
      </c>
      <c r="T61" t="str">
        <f t="shared" si="3"/>
        <v/>
      </c>
      <c r="U61" t="str">
        <f t="shared" si="4"/>
        <v/>
      </c>
      <c r="V61" s="238" t="str">
        <f t="shared" si="5"/>
        <v/>
      </c>
      <c r="W61" s="238">
        <f t="shared" si="6"/>
        <v>0</v>
      </c>
      <c r="X61" s="238">
        <f>SUMIFS($W$5:$W61,$V$5:$V61,"Plusieurs occurences",$H$5:$H61,H61)</f>
        <v>0</v>
      </c>
      <c r="Y61">
        <f t="shared" si="7"/>
        <v>0</v>
      </c>
      <c r="Z61" t="str">
        <f t="shared" si="8"/>
        <v/>
      </c>
      <c r="AA61" t="str">
        <f t="shared" si="9"/>
        <v/>
      </c>
      <c r="AC61" t="str">
        <f t="shared" si="12"/>
        <v>Kopzuz93</v>
      </c>
    </row>
    <row r="62" spans="1:29" ht="30" x14ac:dyDescent="0.25">
      <c r="A62" s="112">
        <v>64</v>
      </c>
      <c r="B62" s="137" t="s">
        <v>5432</v>
      </c>
      <c r="C62" t="s">
        <v>6857</v>
      </c>
      <c r="D62" s="133">
        <v>5934</v>
      </c>
      <c r="E62" s="133">
        <v>60</v>
      </c>
      <c r="F62" s="133">
        <v>74</v>
      </c>
      <c r="G62" s="25">
        <f t="shared" si="11"/>
        <v>1.2333333333333334</v>
      </c>
      <c r="H62" s="133"/>
      <c r="I62" s="134" t="s">
        <v>14</v>
      </c>
      <c r="J62" s="135">
        <v>2015</v>
      </c>
      <c r="K62" s="342" t="s">
        <v>5862</v>
      </c>
      <c r="L62" s="339" t="s">
        <v>13</v>
      </c>
      <c r="M62" s="136" t="s">
        <v>15</v>
      </c>
      <c r="P62" s="1" t="str">
        <f>IF($C62&lt;&gt;"",IF(COUNTIF($C:C,$C62)&gt;1,"Plusieurs commentaires",""),"")</f>
        <v/>
      </c>
      <c r="Q62" s="1">
        <f t="shared" si="1"/>
        <v>0</v>
      </c>
      <c r="R62" s="1">
        <f>SUMIFS($Q$5:$Q62,$P$5:$P62,"Plusieurs commentaires",$C$5:$C62,C62)</f>
        <v>0</v>
      </c>
      <c r="S62" t="str">
        <f t="shared" si="2"/>
        <v/>
      </c>
      <c r="T62" t="str">
        <f t="shared" si="3"/>
        <v/>
      </c>
      <c r="U62" t="str">
        <f t="shared" si="4"/>
        <v/>
      </c>
      <c r="V62" s="238" t="str">
        <f t="shared" si="5"/>
        <v/>
      </c>
      <c r="W62" s="238">
        <f t="shared" si="6"/>
        <v>0</v>
      </c>
      <c r="X62" s="238">
        <f>SUMIFS($W$5:$W62,$V$5:$V62,"Plusieurs occurences",$H$5:$H62,H62)</f>
        <v>0</v>
      </c>
      <c r="Y62">
        <f t="shared" si="7"/>
        <v>0</v>
      </c>
      <c r="Z62" t="str">
        <f t="shared" si="8"/>
        <v/>
      </c>
      <c r="AA62" t="str">
        <f t="shared" si="9"/>
        <v/>
      </c>
      <c r="AC62" t="str">
        <f t="shared" si="12"/>
        <v>Tocio_Loyiquz</v>
      </c>
    </row>
    <row r="63" spans="1:29" ht="45" x14ac:dyDescent="0.25">
      <c r="A63" s="112">
        <v>65</v>
      </c>
      <c r="B63" s="137" t="s">
        <v>5433</v>
      </c>
      <c r="C63" t="s">
        <v>6814</v>
      </c>
      <c r="D63" s="133">
        <v>549</v>
      </c>
      <c r="E63" s="133">
        <v>158</v>
      </c>
      <c r="F63" s="133">
        <v>101</v>
      </c>
      <c r="G63" s="25">
        <f t="shared" si="11"/>
        <v>0.63924050632911389</v>
      </c>
      <c r="H63" s="133"/>
      <c r="I63" s="134" t="s">
        <v>13</v>
      </c>
      <c r="J63" s="135">
        <v>2012</v>
      </c>
      <c r="K63" s="134" t="s">
        <v>14</v>
      </c>
      <c r="L63" s="339" t="s">
        <v>13</v>
      </c>
      <c r="M63" s="136" t="s">
        <v>15</v>
      </c>
      <c r="P63" s="1" t="str">
        <f>IF($C63&lt;&gt;"",IF(COUNTIF($C:C,$C63)&gt;1,"Plusieurs commentaires",""),"")</f>
        <v/>
      </c>
      <c r="Q63" s="1">
        <f t="shared" si="1"/>
        <v>0</v>
      </c>
      <c r="R63" s="1">
        <f>SUMIFS($Q$5:$Q63,$P$5:$P63,"Plusieurs commentaires",$C$5:$C63,C63)</f>
        <v>0</v>
      </c>
      <c r="S63" t="str">
        <f t="shared" si="2"/>
        <v/>
      </c>
      <c r="T63" t="str">
        <f t="shared" si="3"/>
        <v/>
      </c>
      <c r="U63" t="str">
        <f t="shared" si="4"/>
        <v/>
      </c>
      <c r="V63" s="238" t="str">
        <f t="shared" si="5"/>
        <v/>
      </c>
      <c r="W63" s="238">
        <f t="shared" si="6"/>
        <v>0</v>
      </c>
      <c r="X63" s="238">
        <f>SUMIFS($W$5:$W63,$V$5:$V63,"Plusieurs occurences",$H$5:$H63,H63)</f>
        <v>0</v>
      </c>
      <c r="Y63">
        <f t="shared" si="7"/>
        <v>0</v>
      </c>
      <c r="Z63" t="str">
        <f t="shared" si="8"/>
        <v/>
      </c>
      <c r="AA63" t="str">
        <f t="shared" si="9"/>
        <v/>
      </c>
      <c r="AC63" t="str">
        <f t="shared" si="12"/>
        <v>vbiulzv</v>
      </c>
    </row>
    <row r="64" spans="1:29" ht="45" x14ac:dyDescent="0.25">
      <c r="A64" s="112">
        <v>66</v>
      </c>
      <c r="B64" s="137" t="s">
        <v>5434</v>
      </c>
      <c r="C64" t="s">
        <v>6858</v>
      </c>
      <c r="D64" s="133">
        <v>693</v>
      </c>
      <c r="E64" s="133">
        <v>219</v>
      </c>
      <c r="F64" s="133">
        <v>79</v>
      </c>
      <c r="G64" s="25">
        <f t="shared" si="11"/>
        <v>0.36073059360730592</v>
      </c>
      <c r="H64" s="133"/>
      <c r="I64" s="134" t="s">
        <v>13</v>
      </c>
      <c r="J64" s="135">
        <v>2013</v>
      </c>
      <c r="K64" s="342" t="s">
        <v>5863</v>
      </c>
      <c r="L64" t="s">
        <v>14</v>
      </c>
      <c r="M64" s="136" t="s">
        <v>15</v>
      </c>
      <c r="P64" s="1" t="str">
        <f>IF($C64&lt;&gt;"",IF(COUNTIF($C:C,$C64)&gt;1,"Plusieurs commentaires",""),"")</f>
        <v>Plusieurs commentaires</v>
      </c>
      <c r="Q64" s="1">
        <f t="shared" si="1"/>
        <v>1</v>
      </c>
      <c r="R64" s="1">
        <f>SUMIFS($Q$5:$Q64,$P$5:$P64,"Plusieurs commentaires",$C$5:$C64,C64)</f>
        <v>1</v>
      </c>
      <c r="S64" t="str">
        <f t="shared" si="2"/>
        <v/>
      </c>
      <c r="T64" t="str">
        <f t="shared" si="3"/>
        <v/>
      </c>
      <c r="U64" t="str">
        <f t="shared" si="4"/>
        <v/>
      </c>
      <c r="V64" s="238" t="str">
        <f t="shared" si="5"/>
        <v/>
      </c>
      <c r="W64" s="238">
        <f t="shared" si="6"/>
        <v>0</v>
      </c>
      <c r="X64" s="238">
        <f>SUMIFS($W$5:$W64,$V$5:$V64,"Plusieurs occurences",$H$5:$H64,H64)</f>
        <v>0</v>
      </c>
      <c r="Y64">
        <f t="shared" si="7"/>
        <v>0</v>
      </c>
      <c r="Z64" t="str">
        <f t="shared" si="8"/>
        <v/>
      </c>
      <c r="AA64" t="str">
        <f t="shared" si="9"/>
        <v/>
      </c>
      <c r="AC64" t="str">
        <f t="shared" si="12"/>
        <v>pbquic54</v>
      </c>
    </row>
    <row r="65" spans="1:29" ht="45" x14ac:dyDescent="0.25">
      <c r="A65" s="112">
        <v>68</v>
      </c>
      <c r="B65" s="390" t="s">
        <v>5436</v>
      </c>
      <c r="C65" t="s">
        <v>6858</v>
      </c>
      <c r="D65" s="133">
        <v>703</v>
      </c>
      <c r="E65" s="133">
        <v>221</v>
      </c>
      <c r="F65" s="133">
        <v>79</v>
      </c>
      <c r="G65" s="25">
        <f t="shared" si="11"/>
        <v>0.3574660633484163</v>
      </c>
      <c r="H65" s="133"/>
      <c r="I65" s="134" t="s">
        <v>14</v>
      </c>
      <c r="J65" s="135">
        <v>2013</v>
      </c>
      <c r="K65" s="134" t="s">
        <v>5439</v>
      </c>
      <c r="L65" t="s">
        <v>14</v>
      </c>
      <c r="M65" s="136" t="s">
        <v>15</v>
      </c>
      <c r="P65" s="1" t="str">
        <f>IF($C65&lt;&gt;"",IF(COUNTIF($C:C,$C65)&gt;1,"Plusieurs commentaires",""),"")</f>
        <v>Plusieurs commentaires</v>
      </c>
      <c r="Q65" s="1">
        <f t="shared" si="1"/>
        <v>1</v>
      </c>
      <c r="R65" s="1">
        <f>SUMIFS($Q$5:$Q65,$P$5:$P65,"Plusieurs commentaires",$C$5:$C65,C65)</f>
        <v>2</v>
      </c>
      <c r="S65" t="str">
        <f t="shared" si="2"/>
        <v/>
      </c>
      <c r="T65" t="str">
        <f t="shared" si="3"/>
        <v/>
      </c>
      <c r="U65" t="str">
        <f t="shared" si="4"/>
        <v/>
      </c>
      <c r="V65" s="238" t="str">
        <f t="shared" si="5"/>
        <v/>
      </c>
      <c r="W65" s="238">
        <f t="shared" si="6"/>
        <v>0</v>
      </c>
      <c r="X65" s="238">
        <f>SUMIFS($W$5:$W65,$V$5:$V65,"Plusieurs occurences",$H$5:$H65,H65)</f>
        <v>0</v>
      </c>
      <c r="Y65" t="str">
        <f t="shared" si="7"/>
        <v/>
      </c>
      <c r="Z65" t="str">
        <f t="shared" si="8"/>
        <v/>
      </c>
      <c r="AA65" t="str">
        <f t="shared" si="9"/>
        <v/>
      </c>
      <c r="AC65" t="str">
        <f t="shared" si="12"/>
        <v/>
      </c>
    </row>
    <row r="66" spans="1:29" x14ac:dyDescent="0.25">
      <c r="A66" s="112">
        <v>69</v>
      </c>
      <c r="B66" s="390" t="s">
        <v>5437</v>
      </c>
      <c r="C66" t="s">
        <v>6815</v>
      </c>
      <c r="D66" s="133">
        <v>7950</v>
      </c>
      <c r="E66" s="133">
        <v>872</v>
      </c>
      <c r="F66" s="133">
        <v>871</v>
      </c>
      <c r="G66" s="25">
        <f t="shared" si="11"/>
        <v>0.99885321100917435</v>
      </c>
      <c r="H66" s="133" t="s">
        <v>19</v>
      </c>
      <c r="I66" s="134" t="s">
        <v>13</v>
      </c>
      <c r="J66" s="135">
        <v>2016</v>
      </c>
      <c r="K66" s="134" t="s">
        <v>14</v>
      </c>
      <c r="L66" t="s">
        <v>13</v>
      </c>
      <c r="M66" s="136" t="s">
        <v>15</v>
      </c>
      <c r="P66" s="1" t="str">
        <f>IF($C66&lt;&gt;"",IF(COUNTIF($C:C,$C66)&gt;1,"Plusieurs commentaires",""),"")</f>
        <v/>
      </c>
      <c r="Q66" s="1">
        <f t="shared" si="1"/>
        <v>0</v>
      </c>
      <c r="R66" s="1">
        <f>SUMIFS($Q$5:$Q66,$P$5:$P66,"Plusieurs commentaires",$C$5:$C66,C66)</f>
        <v>0</v>
      </c>
      <c r="S66" t="str">
        <f t="shared" si="2"/>
        <v/>
      </c>
      <c r="T66" t="str">
        <f t="shared" si="3"/>
        <v/>
      </c>
      <c r="U66" t="str">
        <f t="shared" si="4"/>
        <v/>
      </c>
      <c r="V66" s="238" t="str">
        <f t="shared" si="5"/>
        <v>Plusieurs occurences</v>
      </c>
      <c r="W66" s="238">
        <f t="shared" si="6"/>
        <v>1</v>
      </c>
      <c r="X66" s="238">
        <f>SUMIFS($W$5:$W66,$V$5:$V66,"Plusieurs occurences",$H$5:$H66,H66)</f>
        <v>4</v>
      </c>
      <c r="Y66" t="str">
        <f t="shared" si="7"/>
        <v>Agriculteur</v>
      </c>
      <c r="Z66" t="str">
        <f t="shared" si="8"/>
        <v/>
      </c>
      <c r="AA66" t="str">
        <f t="shared" si="9"/>
        <v/>
      </c>
      <c r="AC66" t="str">
        <f t="shared" si="12"/>
        <v>jzrovz_vblizrz</v>
      </c>
    </row>
    <row r="67" spans="1:29" ht="60" x14ac:dyDescent="0.25">
      <c r="A67" s="112">
        <v>70</v>
      </c>
      <c r="B67" s="390" t="s">
        <v>5438</v>
      </c>
      <c r="C67" t="s">
        <v>6859</v>
      </c>
      <c r="D67" s="133">
        <v>1560</v>
      </c>
      <c r="E67" s="133">
        <v>877</v>
      </c>
      <c r="F67" s="133">
        <v>689</v>
      </c>
      <c r="G67" s="25">
        <f t="shared" si="11"/>
        <v>0.78563283922462945</v>
      </c>
      <c r="H67" s="133" t="s">
        <v>19</v>
      </c>
      <c r="I67" s="134" t="s">
        <v>13</v>
      </c>
      <c r="J67" s="135">
        <v>2015</v>
      </c>
      <c r="K67" s="134" t="s">
        <v>14</v>
      </c>
      <c r="L67" t="s">
        <v>13</v>
      </c>
      <c r="M67" s="136" t="s">
        <v>15</v>
      </c>
      <c r="P67" s="1" t="str">
        <f>IF($C67&lt;&gt;"",IF(COUNTIF($C:C,$C67)&gt;1,"Plusieurs commentaires",""),"")</f>
        <v/>
      </c>
      <c r="Q67" s="1">
        <f t="shared" si="1"/>
        <v>0</v>
      </c>
      <c r="R67" s="1">
        <f>SUMIFS($Q$5:$Q67,$P$5:$P67,"Plusieurs commentaires",$C$5:$C67,C67)</f>
        <v>0</v>
      </c>
      <c r="S67" t="str">
        <f t="shared" si="2"/>
        <v/>
      </c>
      <c r="T67" t="str">
        <f t="shared" si="3"/>
        <v/>
      </c>
      <c r="U67" t="str">
        <f t="shared" si="4"/>
        <v/>
      </c>
      <c r="V67" s="238" t="str">
        <f t="shared" si="5"/>
        <v>Plusieurs occurences</v>
      </c>
      <c r="W67" s="238">
        <f t="shared" si="6"/>
        <v>1</v>
      </c>
      <c r="X67" s="238">
        <f>SUMIFS($W$5:$W67,$V$5:$V67,"Plusieurs occurences",$H$5:$H67,H67)</f>
        <v>5</v>
      </c>
      <c r="Y67" t="str">
        <f t="shared" si="7"/>
        <v>Agriculteur</v>
      </c>
      <c r="Z67" t="str">
        <f t="shared" si="8"/>
        <v/>
      </c>
      <c r="AA67" t="str">
        <f t="shared" si="9"/>
        <v/>
      </c>
      <c r="AC67" t="str">
        <f t="shared" si="12"/>
        <v>PrzuisiocBzcoit</v>
      </c>
    </row>
    <row r="68" spans="1:29" ht="60" x14ac:dyDescent="0.25">
      <c r="A68" s="112">
        <v>71</v>
      </c>
      <c r="B68" s="390" t="s">
        <v>5440</v>
      </c>
      <c r="C68" t="s">
        <v>6816</v>
      </c>
      <c r="D68" s="133">
        <v>314</v>
      </c>
      <c r="E68" s="133">
        <v>743</v>
      </c>
      <c r="F68" s="133">
        <v>26</v>
      </c>
      <c r="G68" s="25">
        <f t="shared" si="11"/>
        <v>3.4993270524899055E-2</v>
      </c>
      <c r="H68" s="133"/>
      <c r="I68" s="134" t="s">
        <v>13</v>
      </c>
      <c r="J68" s="135">
        <v>2014</v>
      </c>
      <c r="K68" s="134" t="s">
        <v>14</v>
      </c>
      <c r="L68" t="s">
        <v>13</v>
      </c>
      <c r="M68" s="136" t="s">
        <v>15</v>
      </c>
      <c r="P68" s="1" t="str">
        <f>IF($C68&lt;&gt;"",IF(COUNTIF($C:C,$C68)&gt;1,"Plusieurs commentaires",""),"")</f>
        <v/>
      </c>
      <c r="Q68" s="1">
        <f t="shared" si="1"/>
        <v>0</v>
      </c>
      <c r="R68" s="1">
        <f>SUMIFS($Q$5:$Q68,$P$5:$P68,"Plusieurs commentaires",$C$5:$C68,C68)</f>
        <v>0</v>
      </c>
      <c r="S68" t="str">
        <f t="shared" si="2"/>
        <v/>
      </c>
      <c r="T68" t="str">
        <f t="shared" si="3"/>
        <v/>
      </c>
      <c r="U68" t="str">
        <f t="shared" si="4"/>
        <v/>
      </c>
      <c r="V68" s="238" t="str">
        <f t="shared" si="5"/>
        <v/>
      </c>
      <c r="W68" s="238">
        <f t="shared" si="6"/>
        <v>0</v>
      </c>
      <c r="X68" s="238">
        <f>SUMIFS($W$5:$W68,$V$5:$V68,"Plusieurs occurences",$H$5:$H68,H68)</f>
        <v>0</v>
      </c>
      <c r="Y68">
        <f t="shared" si="7"/>
        <v>0</v>
      </c>
      <c r="Z68" t="str">
        <f t="shared" si="8"/>
        <v/>
      </c>
      <c r="AA68" t="str">
        <f t="shared" si="9"/>
        <v/>
      </c>
      <c r="AC68" t="str">
        <f t="shared" si="12"/>
        <v>svouquzry</v>
      </c>
    </row>
    <row r="69" spans="1:29" ht="30" x14ac:dyDescent="0.25">
      <c r="A69" s="112">
        <v>72</v>
      </c>
      <c r="B69" s="390" t="s">
        <v>5441</v>
      </c>
      <c r="C69" t="s">
        <v>6860</v>
      </c>
      <c r="D69" s="133">
        <v>1435</v>
      </c>
      <c r="E69" s="133">
        <v>80</v>
      </c>
      <c r="F69" s="133">
        <v>25</v>
      </c>
      <c r="G69" s="25">
        <f t="shared" ref="G69:G84" si="13">F69/E69</f>
        <v>0.3125</v>
      </c>
      <c r="H69" s="133"/>
      <c r="I69" s="134" t="s">
        <v>14</v>
      </c>
      <c r="J69" s="135">
        <v>2015</v>
      </c>
      <c r="K69" s="134" t="s">
        <v>14</v>
      </c>
      <c r="L69" t="s">
        <v>14</v>
      </c>
      <c r="M69" s="136" t="s">
        <v>15</v>
      </c>
      <c r="P69" s="1" t="str">
        <f>IF($C69&lt;&gt;"",IF(COUNTIF($C:C,$C69)&gt;1,"Plusieurs commentaires",""),"")</f>
        <v/>
      </c>
      <c r="Q69" s="1">
        <f t="shared" ref="Q69:Q132" si="14">IF(P69="Plusieurs commentaires",1,0)</f>
        <v>0</v>
      </c>
      <c r="R69" s="1">
        <f>SUMIFS($Q$5:$Q69,$P$5:$P69,"Plusieurs commentaires",$C$5:$C69,C69)</f>
        <v>0</v>
      </c>
      <c r="S69" t="str">
        <f t="shared" ref="S69:S132" si="15">IF(I69="Non",IF(F69&lt;=21,IF(M69="Critique",IF(J69&gt;2017,C69,""),""),""),"")</f>
        <v/>
      </c>
      <c r="T69" t="str">
        <f t="shared" ref="T69:T132" si="16">IF(I69="Non",IF(F69&lt;=21,IF(M69="Soutien",IF(J69&gt;2017,C69,""),""),""),"")</f>
        <v/>
      </c>
      <c r="U69" t="str">
        <f t="shared" ref="U69:U132" si="17">IF(I69="Non",IF(F69&lt;=21,IF(M69="Neutre",IF(J69&gt;2017,C69,""),""),""),"")</f>
        <v/>
      </c>
      <c r="V69" s="238" t="str">
        <f t="shared" ref="V69:V132" si="18">IF($H69&lt;&gt;"",IF(COUNTIF($H:$H,$H69)&gt;1,"Plusieurs occurences",""),"")</f>
        <v/>
      </c>
      <c r="W69" s="238">
        <f t="shared" ref="W69:W132" si="19">IF(V69="Plusieurs occurences",1,0)</f>
        <v>0</v>
      </c>
      <c r="X69" s="238">
        <f>SUMIFS($W$5:$W69,$V$5:$V69,"Plusieurs occurences",$H$5:$H69,H69)</f>
        <v>0</v>
      </c>
      <c r="Y69">
        <f t="shared" ref="Y69:Y132" si="20">IF(R69&lt;2,IF(M69="Critique",H69,""),"")</f>
        <v>0</v>
      </c>
      <c r="Z69" t="str">
        <f t="shared" ref="Z69:Z132" si="21">IF(R69&lt;2,IF(M69="Soutien",H69,""),"")</f>
        <v/>
      </c>
      <c r="AA69" t="str">
        <f t="shared" ref="AA69:AA132" si="22">IF(R69&lt;2,IF(M69="Neutre",H69,""),"")</f>
        <v/>
      </c>
      <c r="AC69" t="str">
        <f t="shared" ref="AC69:AC100" si="23">IF(R69&lt;2,IF(M69="Critique",C69,""),"")</f>
        <v>yzt__vbstzzc</v>
      </c>
    </row>
    <row r="70" spans="1:29" x14ac:dyDescent="0.25">
      <c r="A70" s="112">
        <v>74</v>
      </c>
      <c r="B70" s="390" t="s">
        <v>5444</v>
      </c>
      <c r="C70" t="s">
        <v>6861</v>
      </c>
      <c r="D70" s="133">
        <v>22100</v>
      </c>
      <c r="E70" s="133">
        <v>654</v>
      </c>
      <c r="F70" s="133">
        <v>521</v>
      </c>
      <c r="G70" s="25">
        <f t="shared" si="13"/>
        <v>0.79663608562691135</v>
      </c>
      <c r="H70" s="133"/>
      <c r="I70" s="134" t="s">
        <v>14</v>
      </c>
      <c r="J70" s="135">
        <v>2014</v>
      </c>
      <c r="K70" s="134" t="s">
        <v>14</v>
      </c>
      <c r="L70" s="339" t="s">
        <v>14</v>
      </c>
      <c r="M70" s="136" t="s">
        <v>15</v>
      </c>
      <c r="P70" s="1" t="str">
        <f>IF($C70&lt;&gt;"",IF(COUNTIF($C:C,$C70)&gt;1,"Plusieurs commentaires",""),"")</f>
        <v/>
      </c>
      <c r="Q70" s="1">
        <f t="shared" si="14"/>
        <v>0</v>
      </c>
      <c r="R70" s="1">
        <f>SUMIFS($Q$5:$Q70,$P$5:$P70,"Plusieurs commentaires",$C$5:$C70,C70)</f>
        <v>0</v>
      </c>
      <c r="S70" t="str">
        <f t="shared" si="15"/>
        <v/>
      </c>
      <c r="T70" t="str">
        <f t="shared" si="16"/>
        <v/>
      </c>
      <c r="U70" t="str">
        <f t="shared" si="17"/>
        <v/>
      </c>
      <c r="V70" s="238" t="str">
        <f t="shared" si="18"/>
        <v/>
      </c>
      <c r="W70" s="238">
        <f t="shared" si="19"/>
        <v>0</v>
      </c>
      <c r="X70" s="238">
        <f>SUMIFS($W$5:$W70,$V$5:$V70,"Plusieurs occurences",$H$5:$H70,H70)</f>
        <v>0</v>
      </c>
      <c r="Y70">
        <f t="shared" si="20"/>
        <v>0</v>
      </c>
      <c r="Z70" t="str">
        <f t="shared" si="21"/>
        <v/>
      </c>
      <c r="AA70" t="str">
        <f t="shared" si="22"/>
        <v/>
      </c>
      <c r="AC70" t="str">
        <f t="shared" si="23"/>
        <v>urosszzBzc</v>
      </c>
    </row>
    <row r="71" spans="1:29" ht="30" x14ac:dyDescent="0.25">
      <c r="A71" s="112">
        <v>75</v>
      </c>
      <c r="B71" s="138" t="s">
        <v>5445</v>
      </c>
      <c r="C71" t="s">
        <v>6817</v>
      </c>
      <c r="D71" s="24">
        <v>1456</v>
      </c>
      <c r="E71" s="24">
        <v>153</v>
      </c>
      <c r="F71" s="24">
        <v>128</v>
      </c>
      <c r="G71" s="25">
        <f t="shared" si="13"/>
        <v>0.83660130718954251</v>
      </c>
      <c r="H71" s="133"/>
      <c r="I71" s="134" t="s">
        <v>13</v>
      </c>
      <c r="J71" s="135">
        <v>2010</v>
      </c>
      <c r="K71" s="134" t="s">
        <v>14</v>
      </c>
      <c r="L71" t="s">
        <v>13</v>
      </c>
      <c r="M71" s="136" t="s">
        <v>15</v>
      </c>
      <c r="P71" s="1" t="str">
        <f>IF($C71&lt;&gt;"",IF(COUNTIF($C:C,$C71)&gt;1,"Plusieurs commentaires",""),"")</f>
        <v/>
      </c>
      <c r="Q71" s="1">
        <f t="shared" si="14"/>
        <v>0</v>
      </c>
      <c r="R71" s="1">
        <f>SUMIFS($Q$5:$Q71,$P$5:$P71,"Plusieurs commentaires",$C$5:$C71,C71)</f>
        <v>0</v>
      </c>
      <c r="S71" t="str">
        <f t="shared" si="15"/>
        <v/>
      </c>
      <c r="T71" t="str">
        <f t="shared" si="16"/>
        <v/>
      </c>
      <c r="U71" t="str">
        <f t="shared" si="17"/>
        <v/>
      </c>
      <c r="V71" s="238" t="str">
        <f t="shared" si="18"/>
        <v/>
      </c>
      <c r="W71" s="238">
        <f t="shared" si="19"/>
        <v>0</v>
      </c>
      <c r="X71" s="238">
        <f>SUMIFS($W$5:$W71,$V$5:$V71,"Plusieurs occurences",$H$5:$H71,H71)</f>
        <v>0</v>
      </c>
      <c r="Y71">
        <f t="shared" si="20"/>
        <v>0</v>
      </c>
      <c r="Z71" t="str">
        <f t="shared" si="21"/>
        <v/>
      </c>
      <c r="AA71" t="str">
        <f t="shared" si="22"/>
        <v/>
      </c>
      <c r="AC71" t="str">
        <f t="shared" si="23"/>
        <v>Jv_BRIzLLzS</v>
      </c>
    </row>
    <row r="72" spans="1:29" ht="60" x14ac:dyDescent="0.25">
      <c r="A72" s="112">
        <v>77</v>
      </c>
      <c r="B72" s="138" t="s">
        <v>5380</v>
      </c>
      <c r="C72" t="s">
        <v>6838</v>
      </c>
      <c r="D72" s="24">
        <v>496</v>
      </c>
      <c r="E72" s="24">
        <v>327</v>
      </c>
      <c r="F72" s="24">
        <v>30</v>
      </c>
      <c r="G72" s="25">
        <f t="shared" si="13"/>
        <v>9.1743119266055051E-2</v>
      </c>
      <c r="H72" s="133" t="s">
        <v>5448</v>
      </c>
      <c r="I72" s="134" t="s">
        <v>13</v>
      </c>
      <c r="J72" s="135">
        <v>2011</v>
      </c>
      <c r="K72" s="134" t="s">
        <v>14</v>
      </c>
      <c r="L72" t="s">
        <v>14</v>
      </c>
      <c r="M72" s="136" t="s">
        <v>15</v>
      </c>
      <c r="P72" s="1" t="str">
        <f>IF($C72&lt;&gt;"",IF(COUNTIF($C:C,$C72)&gt;1,"Plusieurs commentaires",""),"")</f>
        <v>Plusieurs commentaires</v>
      </c>
      <c r="Q72" s="1">
        <f t="shared" si="14"/>
        <v>1</v>
      </c>
      <c r="R72" s="1">
        <f>SUMIFS($Q$5:$Q72,$P$5:$P72,"Plusieurs commentaires",$C$5:$C72,C72)</f>
        <v>2</v>
      </c>
      <c r="S72" t="str">
        <f t="shared" si="15"/>
        <v/>
      </c>
      <c r="T72" t="str">
        <f t="shared" si="16"/>
        <v/>
      </c>
      <c r="U72" t="str">
        <f t="shared" si="17"/>
        <v/>
      </c>
      <c r="V72" s="238" t="str">
        <f t="shared" si="18"/>
        <v/>
      </c>
      <c r="W72" s="238">
        <f t="shared" si="19"/>
        <v>0</v>
      </c>
      <c r="X72" s="238">
        <f>SUMIFS($W$5:$W72,$V$5:$V72,"Plusieurs occurences",$H$5:$H72,H72)</f>
        <v>0</v>
      </c>
      <c r="Y72" t="str">
        <f t="shared" si="20"/>
        <v/>
      </c>
      <c r="Z72" t="str">
        <f t="shared" si="21"/>
        <v/>
      </c>
      <c r="AA72" t="str">
        <f t="shared" si="22"/>
        <v/>
      </c>
      <c r="AC72" t="str">
        <f t="shared" si="23"/>
        <v/>
      </c>
    </row>
    <row r="73" spans="1:29" ht="60" x14ac:dyDescent="0.25">
      <c r="A73" s="112">
        <v>78</v>
      </c>
      <c r="B73" s="138" t="s">
        <v>5449</v>
      </c>
      <c r="C73" t="s">
        <v>6862</v>
      </c>
      <c r="D73" s="24">
        <v>56600</v>
      </c>
      <c r="E73" s="24">
        <v>350</v>
      </c>
      <c r="F73" s="24">
        <v>554</v>
      </c>
      <c r="G73" s="25">
        <f t="shared" si="13"/>
        <v>1.582857142857143</v>
      </c>
      <c r="H73" s="133"/>
      <c r="I73" s="134" t="s">
        <v>14</v>
      </c>
      <c r="J73" s="135">
        <v>2014</v>
      </c>
      <c r="K73" s="134" t="s">
        <v>14</v>
      </c>
      <c r="L73" s="339" t="s">
        <v>14</v>
      </c>
      <c r="M73" s="136" t="s">
        <v>15</v>
      </c>
      <c r="P73" s="1" t="str">
        <f>IF($C73&lt;&gt;"",IF(COUNTIF($C:C,$C73)&gt;1,"Plusieurs commentaires",""),"")</f>
        <v/>
      </c>
      <c r="Q73" s="1">
        <f t="shared" si="14"/>
        <v>0</v>
      </c>
      <c r="R73" s="1">
        <f>SUMIFS($Q$5:$Q73,$P$5:$P73,"Plusieurs commentaires",$C$5:$C73,C73)</f>
        <v>0</v>
      </c>
      <c r="S73" t="str">
        <f t="shared" si="15"/>
        <v/>
      </c>
      <c r="T73" t="str">
        <f t="shared" si="16"/>
        <v/>
      </c>
      <c r="U73" t="str">
        <f t="shared" si="17"/>
        <v/>
      </c>
      <c r="V73" s="238" t="str">
        <f t="shared" si="18"/>
        <v/>
      </c>
      <c r="W73" s="238">
        <f t="shared" si="19"/>
        <v>0</v>
      </c>
      <c r="X73" s="238">
        <f>SUMIFS($W$5:$W73,$V$5:$V73,"Plusieurs occurences",$H$5:$H73,H73)</f>
        <v>0</v>
      </c>
      <c r="Y73">
        <f t="shared" si="20"/>
        <v>0</v>
      </c>
      <c r="Z73" t="str">
        <f t="shared" si="21"/>
        <v/>
      </c>
      <c r="AA73" t="str">
        <f t="shared" si="22"/>
        <v/>
      </c>
      <c r="AC73" t="str">
        <f t="shared" si="23"/>
        <v>zzslcyorvbtzur</v>
      </c>
    </row>
    <row r="74" spans="1:29" ht="45" x14ac:dyDescent="0.25">
      <c r="A74" s="112">
        <v>79</v>
      </c>
      <c r="B74" s="138" t="s">
        <v>5450</v>
      </c>
      <c r="C74" t="s">
        <v>6799</v>
      </c>
      <c r="D74" s="24">
        <v>2748</v>
      </c>
      <c r="E74" s="24">
        <v>407</v>
      </c>
      <c r="F74" s="24">
        <v>125</v>
      </c>
      <c r="G74" s="25">
        <f t="shared" si="13"/>
        <v>0.30712530712530711</v>
      </c>
      <c r="H74" s="133"/>
      <c r="I74" s="134" t="s">
        <v>14</v>
      </c>
      <c r="J74" s="135">
        <v>2013</v>
      </c>
      <c r="K74" s="134" t="s">
        <v>14</v>
      </c>
      <c r="L74" t="s">
        <v>13</v>
      </c>
      <c r="M74" s="136" t="s">
        <v>15</v>
      </c>
      <c r="P74" s="1" t="str">
        <f>IF($C74&lt;&gt;"",IF(COUNTIF($C:C,$C74)&gt;1,"Plusieurs commentaires",""),"")</f>
        <v/>
      </c>
      <c r="Q74" s="1">
        <f t="shared" si="14"/>
        <v>0</v>
      </c>
      <c r="R74" s="1">
        <f>SUMIFS($Q$5:$Q74,$P$5:$P74,"Plusieurs commentaires",$C$5:$C74,C74)</f>
        <v>0</v>
      </c>
      <c r="S74" t="str">
        <f t="shared" si="15"/>
        <v/>
      </c>
      <c r="T74" t="str">
        <f t="shared" si="16"/>
        <v/>
      </c>
      <c r="U74" t="str">
        <f t="shared" si="17"/>
        <v/>
      </c>
      <c r="V74" s="238" t="str">
        <f t="shared" si="18"/>
        <v/>
      </c>
      <c r="W74" s="238">
        <f t="shared" si="19"/>
        <v>0</v>
      </c>
      <c r="X74" s="238">
        <f>SUMIFS($W$5:$W74,$V$5:$V74,"Plusieurs occurences",$H$5:$H74,H74)</f>
        <v>0</v>
      </c>
      <c r="Y74">
        <f t="shared" si="20"/>
        <v>0</v>
      </c>
      <c r="Z74" t="str">
        <f t="shared" si="21"/>
        <v/>
      </c>
      <c r="AA74" t="str">
        <f t="shared" si="22"/>
        <v/>
      </c>
      <c r="AC74" t="str">
        <f t="shared" si="23"/>
        <v>twzztzzrjuzyz</v>
      </c>
    </row>
    <row r="75" spans="1:29" ht="60" x14ac:dyDescent="0.25">
      <c r="A75" s="112">
        <v>80</v>
      </c>
      <c r="B75" s="138" t="s">
        <v>5451</v>
      </c>
      <c r="C75" t="s">
        <v>6863</v>
      </c>
      <c r="D75" s="24"/>
      <c r="E75" s="24"/>
      <c r="F75" s="24"/>
      <c r="G75" s="25" t="e">
        <f t="shared" si="13"/>
        <v>#DIV/0!</v>
      </c>
      <c r="H75" s="133"/>
      <c r="I75" s="134" t="s">
        <v>13</v>
      </c>
      <c r="J75" s="135">
        <v>20123</v>
      </c>
      <c r="K75" s="134" t="s">
        <v>14</v>
      </c>
      <c r="L75" t="s">
        <v>13</v>
      </c>
      <c r="M75" s="136" t="s">
        <v>15</v>
      </c>
      <c r="P75" s="1" t="str">
        <f>IF($C75&lt;&gt;"",IF(COUNTIF($C:C,$C75)&gt;1,"Plusieurs commentaires",""),"")</f>
        <v/>
      </c>
      <c r="Q75" s="1">
        <f t="shared" si="14"/>
        <v>0</v>
      </c>
      <c r="R75" s="1">
        <f>SUMIFS($Q$5:$Q75,$P$5:$P75,"Plusieurs commentaires",$C$5:$C75,C75)</f>
        <v>0</v>
      </c>
      <c r="S75" t="str">
        <f t="shared" si="15"/>
        <v/>
      </c>
      <c r="T75" t="str">
        <f t="shared" si="16"/>
        <v/>
      </c>
      <c r="U75" t="str">
        <f t="shared" si="17"/>
        <v/>
      </c>
      <c r="V75" s="238" t="str">
        <f t="shared" si="18"/>
        <v/>
      </c>
      <c r="W75" s="238">
        <f t="shared" si="19"/>
        <v>0</v>
      </c>
      <c r="X75" s="238">
        <f>SUMIFS($W$5:$W75,$V$5:$V75,"Plusieurs occurences",$H$5:$H75,H75)</f>
        <v>0</v>
      </c>
      <c r="Y75">
        <f t="shared" si="20"/>
        <v>0</v>
      </c>
      <c r="Z75" t="str">
        <f t="shared" si="21"/>
        <v/>
      </c>
      <c r="AA75" t="str">
        <f t="shared" si="22"/>
        <v/>
      </c>
      <c r="AC75" t="str">
        <f t="shared" si="23"/>
        <v>vzcizrjzbcrzcz</v>
      </c>
    </row>
    <row r="76" spans="1:29" ht="60" x14ac:dyDescent="0.25">
      <c r="A76" s="112">
        <v>81</v>
      </c>
      <c r="B76" s="138" t="s">
        <v>5452</v>
      </c>
      <c r="C76" t="s">
        <v>6864</v>
      </c>
      <c r="D76" s="24">
        <v>8509</v>
      </c>
      <c r="E76" s="24">
        <v>722</v>
      </c>
      <c r="F76" s="24">
        <v>707</v>
      </c>
      <c r="G76" s="25">
        <f t="shared" si="13"/>
        <v>0.97922437673130192</v>
      </c>
      <c r="H76" s="133" t="s">
        <v>5453</v>
      </c>
      <c r="I76" s="134" t="s">
        <v>13</v>
      </c>
      <c r="J76" s="135">
        <v>2013</v>
      </c>
      <c r="K76" s="342" t="s">
        <v>14</v>
      </c>
      <c r="L76" t="s">
        <v>14</v>
      </c>
      <c r="M76" s="136" t="s">
        <v>15</v>
      </c>
      <c r="P76" s="1" t="str">
        <f>IF($C76&lt;&gt;"",IF(COUNTIF($C:C,$C76)&gt;1,"Plusieurs commentaires",""),"")</f>
        <v/>
      </c>
      <c r="Q76" s="1">
        <f t="shared" si="14"/>
        <v>0</v>
      </c>
      <c r="R76" s="1">
        <f>SUMIFS($Q$5:$Q76,$P$5:$P76,"Plusieurs commentaires",$C$5:$C76,C76)</f>
        <v>0</v>
      </c>
      <c r="S76" t="str">
        <f t="shared" si="15"/>
        <v/>
      </c>
      <c r="T76" t="str">
        <f t="shared" si="16"/>
        <v/>
      </c>
      <c r="U76" t="str">
        <f t="shared" si="17"/>
        <v/>
      </c>
      <c r="V76" s="238" t="str">
        <f t="shared" si="18"/>
        <v/>
      </c>
      <c r="W76" s="238">
        <f t="shared" si="19"/>
        <v>0</v>
      </c>
      <c r="X76" s="238">
        <f>SUMIFS($W$5:$W76,$V$5:$V76,"Plusieurs occurences",$H$5:$H76,H76)</f>
        <v>0</v>
      </c>
      <c r="Y76" t="str">
        <f t="shared" si="20"/>
        <v>Assistant achat</v>
      </c>
      <c r="Z76" t="str">
        <f t="shared" si="21"/>
        <v/>
      </c>
      <c r="AA76" t="str">
        <f t="shared" si="22"/>
        <v/>
      </c>
      <c r="AC76" t="str">
        <f t="shared" si="23"/>
        <v>yrzossbct</v>
      </c>
    </row>
    <row r="77" spans="1:29" x14ac:dyDescent="0.25">
      <c r="A77" s="112">
        <v>82</v>
      </c>
      <c r="B77" s="138" t="s">
        <v>5454</v>
      </c>
      <c r="C77" t="s">
        <v>6865</v>
      </c>
      <c r="D77" s="24">
        <v>4966</v>
      </c>
      <c r="E77" s="24">
        <v>113</v>
      </c>
      <c r="F77" s="24">
        <v>634</v>
      </c>
      <c r="G77" s="25">
        <f t="shared" si="13"/>
        <v>5.610619469026549</v>
      </c>
      <c r="H77" s="133"/>
      <c r="I77" s="134" t="s">
        <v>14</v>
      </c>
      <c r="J77" s="135">
        <v>2017</v>
      </c>
      <c r="K77" s="134" t="s">
        <v>14</v>
      </c>
      <c r="L77" t="s">
        <v>13</v>
      </c>
      <c r="M77" s="136" t="s">
        <v>15</v>
      </c>
      <c r="P77" s="1" t="str">
        <f>IF($C77&lt;&gt;"",IF(COUNTIF($C:C,$C77)&gt;1,"Plusieurs commentaires",""),"")</f>
        <v/>
      </c>
      <c r="Q77" s="1">
        <f t="shared" si="14"/>
        <v>0</v>
      </c>
      <c r="R77" s="1">
        <f>SUMIFS($Q$5:$Q77,$P$5:$P77,"Plusieurs commentaires",$C$5:$C77,C77)</f>
        <v>0</v>
      </c>
      <c r="S77" t="str">
        <f t="shared" si="15"/>
        <v/>
      </c>
      <c r="T77" t="str">
        <f t="shared" si="16"/>
        <v/>
      </c>
      <c r="U77" t="str">
        <f t="shared" si="17"/>
        <v/>
      </c>
      <c r="V77" s="238" t="str">
        <f t="shared" si="18"/>
        <v/>
      </c>
      <c r="W77" s="238">
        <f t="shared" si="19"/>
        <v>0</v>
      </c>
      <c r="X77" s="238">
        <f>SUMIFS($W$5:$W77,$V$5:$V77,"Plusieurs occurences",$H$5:$H77,H77)</f>
        <v>0</v>
      </c>
      <c r="Y77">
        <f t="shared" si="20"/>
        <v>0</v>
      </c>
      <c r="Z77" t="str">
        <f t="shared" si="21"/>
        <v/>
      </c>
      <c r="AA77" t="str">
        <f t="shared" si="22"/>
        <v/>
      </c>
      <c r="AC77" t="str">
        <f t="shared" si="23"/>
        <v>bct0voloyiz</v>
      </c>
    </row>
    <row r="78" spans="1:29" ht="60" x14ac:dyDescent="0.25">
      <c r="A78" s="112">
        <v>84</v>
      </c>
      <c r="B78" s="138" t="s">
        <v>5457</v>
      </c>
      <c r="C78" t="s">
        <v>6866</v>
      </c>
      <c r="D78" s="24">
        <v>895</v>
      </c>
      <c r="E78" s="24">
        <v>49</v>
      </c>
      <c r="F78" s="24">
        <v>18</v>
      </c>
      <c r="G78" s="25">
        <f t="shared" si="13"/>
        <v>0.36734693877551022</v>
      </c>
      <c r="H78" s="133"/>
      <c r="I78" s="134" t="s">
        <v>14</v>
      </c>
      <c r="J78" s="135">
        <v>2018</v>
      </c>
      <c r="K78" s="134" t="s">
        <v>14</v>
      </c>
      <c r="L78" t="s">
        <v>14</v>
      </c>
      <c r="M78" s="136" t="s">
        <v>15</v>
      </c>
      <c r="P78" s="1" t="str">
        <f>IF($C78&lt;&gt;"",IF(COUNTIF($C:C,$C78)&gt;1,"Plusieurs commentaires",""),"")</f>
        <v/>
      </c>
      <c r="Q78" s="1">
        <f t="shared" si="14"/>
        <v>0</v>
      </c>
      <c r="R78" s="1">
        <f>SUMIFS($Q$5:$Q78,$P$5:$P78,"Plusieurs commentaires",$C$5:$C78,C78)</f>
        <v>0</v>
      </c>
      <c r="S78" t="str">
        <f t="shared" si="15"/>
        <v>Lozczzc</v>
      </c>
      <c r="T78" t="str">
        <f t="shared" si="16"/>
        <v/>
      </c>
      <c r="U78" t="str">
        <f t="shared" si="17"/>
        <v/>
      </c>
      <c r="V78" s="238" t="str">
        <f t="shared" si="18"/>
        <v/>
      </c>
      <c r="W78" s="238">
        <f t="shared" si="19"/>
        <v>0</v>
      </c>
      <c r="X78" s="238">
        <f>SUMIFS($W$5:$W78,$V$5:$V78,"Plusieurs occurences",$H$5:$H78,H78)</f>
        <v>0</v>
      </c>
      <c r="Y78">
        <f t="shared" si="20"/>
        <v>0</v>
      </c>
      <c r="Z78" t="str">
        <f t="shared" si="21"/>
        <v/>
      </c>
      <c r="AA78" t="str">
        <f t="shared" si="22"/>
        <v/>
      </c>
      <c r="AC78" t="str">
        <f t="shared" si="23"/>
        <v>Lozczzc</v>
      </c>
    </row>
    <row r="79" spans="1:29" ht="45" x14ac:dyDescent="0.25">
      <c r="A79" s="112">
        <v>85</v>
      </c>
      <c r="B79" s="138" t="s">
        <v>5458</v>
      </c>
      <c r="C79" t="s">
        <v>6789</v>
      </c>
      <c r="D79" s="24">
        <v>1024</v>
      </c>
      <c r="E79" s="24">
        <v>110</v>
      </c>
      <c r="F79" s="24">
        <v>25</v>
      </c>
      <c r="G79" s="25">
        <f t="shared" si="13"/>
        <v>0.22727272727272727</v>
      </c>
      <c r="H79" s="133"/>
      <c r="I79" s="134" t="s">
        <v>13</v>
      </c>
      <c r="J79" s="135">
        <v>2015</v>
      </c>
      <c r="K79" s="134" t="s">
        <v>14</v>
      </c>
      <c r="L79" s="339" t="s">
        <v>14</v>
      </c>
      <c r="M79" s="136" t="s">
        <v>15</v>
      </c>
      <c r="P79" s="1" t="str">
        <f>IF($C79&lt;&gt;"",IF(COUNTIF($C:C,$C79)&gt;1,"Plusieurs commentaires",""),"")</f>
        <v/>
      </c>
      <c r="Q79" s="1">
        <f t="shared" si="14"/>
        <v>0</v>
      </c>
      <c r="R79" s="1">
        <f>SUMIFS($Q$5:$Q79,$P$5:$P79,"Plusieurs commentaires",$C$5:$C79,C79)</f>
        <v>0</v>
      </c>
      <c r="S79" t="str">
        <f t="shared" si="15"/>
        <v/>
      </c>
      <c r="T79" t="str">
        <f t="shared" si="16"/>
        <v/>
      </c>
      <c r="U79" t="str">
        <f t="shared" si="17"/>
        <v/>
      </c>
      <c r="V79" s="238" t="str">
        <f t="shared" si="18"/>
        <v/>
      </c>
      <c r="W79" s="238">
        <f t="shared" si="19"/>
        <v>0</v>
      </c>
      <c r="X79" s="238">
        <f>SUMIFS($W$5:$W79,$V$5:$V79,"Plusieurs occurences",$H$5:$H79,H79)</f>
        <v>0</v>
      </c>
      <c r="Y79">
        <f t="shared" si="20"/>
        <v>0</v>
      </c>
      <c r="Z79" t="str">
        <f t="shared" si="21"/>
        <v/>
      </c>
      <c r="AA79" t="str">
        <f t="shared" si="22"/>
        <v/>
      </c>
      <c r="AC79" t="str">
        <f t="shared" si="23"/>
        <v>zbviz_bbrzzt</v>
      </c>
    </row>
    <row r="80" spans="1:29" x14ac:dyDescent="0.25">
      <c r="A80" s="112">
        <v>86</v>
      </c>
      <c r="B80" s="138" t="s">
        <v>5459</v>
      </c>
      <c r="C80" t="s">
        <v>6818</v>
      </c>
      <c r="D80" s="24">
        <v>575</v>
      </c>
      <c r="E80" s="24">
        <v>157</v>
      </c>
      <c r="F80" s="24">
        <v>9</v>
      </c>
      <c r="G80" s="25">
        <f t="shared" si="13"/>
        <v>5.7324840764331211E-2</v>
      </c>
      <c r="H80" s="133"/>
      <c r="I80" s="134" t="s">
        <v>14</v>
      </c>
      <c r="J80" s="135">
        <v>2018</v>
      </c>
      <c r="K80" s="134" t="s">
        <v>14</v>
      </c>
      <c r="L80" t="s">
        <v>13</v>
      </c>
      <c r="M80" s="136" t="s">
        <v>15</v>
      </c>
      <c r="P80" s="1" t="str">
        <f>IF($C80&lt;&gt;"",IF(COUNTIF($C:C,$C80)&gt;1,"Plusieurs commentaires",""),"")</f>
        <v/>
      </c>
      <c r="Q80" s="1">
        <f t="shared" si="14"/>
        <v>0</v>
      </c>
      <c r="R80" s="1">
        <f>SUMIFS($Q$5:$Q80,$P$5:$P80,"Plusieurs commentaires",$C$5:$C80,C80)</f>
        <v>0</v>
      </c>
      <c r="S80" t="str">
        <f t="shared" si="15"/>
        <v>viuyuipbsbio</v>
      </c>
      <c r="T80" t="str">
        <f t="shared" si="16"/>
        <v/>
      </c>
      <c r="U80" t="str">
        <f t="shared" si="17"/>
        <v/>
      </c>
      <c r="V80" s="238" t="str">
        <f t="shared" si="18"/>
        <v/>
      </c>
      <c r="W80" s="238">
        <f t="shared" si="19"/>
        <v>0</v>
      </c>
      <c r="X80" s="238">
        <f>SUMIFS($W$5:$W80,$V$5:$V80,"Plusieurs occurences",$H$5:$H80,H80)</f>
        <v>0</v>
      </c>
      <c r="Y80">
        <f t="shared" si="20"/>
        <v>0</v>
      </c>
      <c r="Z80" t="str">
        <f t="shared" si="21"/>
        <v/>
      </c>
      <c r="AA80" t="str">
        <f t="shared" si="22"/>
        <v/>
      </c>
      <c r="AC80" t="str">
        <f t="shared" si="23"/>
        <v>viuyuipbsbio</v>
      </c>
    </row>
    <row r="81" spans="1:29" ht="60" x14ac:dyDescent="0.25">
      <c r="A81" s="112">
        <v>87</v>
      </c>
      <c r="B81" s="138" t="s">
        <v>5460</v>
      </c>
      <c r="C81" t="s">
        <v>6867</v>
      </c>
      <c r="D81" s="24">
        <v>883</v>
      </c>
      <c r="E81" s="24">
        <v>1272</v>
      </c>
      <c r="F81" s="24">
        <v>72</v>
      </c>
      <c r="G81" s="25">
        <f t="shared" si="13"/>
        <v>5.6603773584905662E-2</v>
      </c>
      <c r="H81" s="133" t="s">
        <v>5204</v>
      </c>
      <c r="I81" s="134" t="s">
        <v>14</v>
      </c>
      <c r="J81" s="135">
        <v>2018</v>
      </c>
      <c r="K81" s="342" t="s">
        <v>5864</v>
      </c>
      <c r="L81" t="s">
        <v>13</v>
      </c>
      <c r="M81" s="136" t="s">
        <v>15</v>
      </c>
      <c r="P81" s="1" t="str">
        <f>IF($C81&lt;&gt;"",IF(COUNTIF($C:C,$C81)&gt;1,"Plusieurs commentaires",""),"")</f>
        <v/>
      </c>
      <c r="Q81" s="1">
        <f t="shared" si="14"/>
        <v>0</v>
      </c>
      <c r="R81" s="1">
        <f>SUMIFS($Q$5:$Q81,$P$5:$P81,"Plusieurs commentaires",$C$5:$C81,C81)</f>
        <v>0</v>
      </c>
      <c r="S81" t="str">
        <f t="shared" si="15"/>
        <v/>
      </c>
      <c r="T81" t="str">
        <f t="shared" si="16"/>
        <v/>
      </c>
      <c r="U81" t="str">
        <f t="shared" si="17"/>
        <v/>
      </c>
      <c r="V81" s="238" t="str">
        <f t="shared" si="18"/>
        <v/>
      </c>
      <c r="W81" s="238">
        <f t="shared" si="19"/>
        <v>0</v>
      </c>
      <c r="X81" s="238">
        <f>SUMIFS($W$5:$W81,$V$5:$V81,"Plusieurs occurences",$H$5:$H81,H81)</f>
        <v>0</v>
      </c>
      <c r="Y81" t="str">
        <f t="shared" si="20"/>
        <v>Informatique</v>
      </c>
      <c r="Z81" t="str">
        <f t="shared" si="21"/>
        <v/>
      </c>
      <c r="AA81" t="str">
        <f t="shared" si="22"/>
        <v/>
      </c>
      <c r="AC81" t="str">
        <f t="shared" si="23"/>
        <v>zlzuzTybcb</v>
      </c>
    </row>
    <row r="82" spans="1:29" x14ac:dyDescent="0.25">
      <c r="A82" s="112">
        <v>88</v>
      </c>
      <c r="B82" s="138" t="s">
        <v>5461</v>
      </c>
      <c r="C82" t="s">
        <v>6868</v>
      </c>
      <c r="D82" s="24">
        <v>8201</v>
      </c>
      <c r="E82" s="24">
        <v>3291</v>
      </c>
      <c r="F82" s="24">
        <v>817</v>
      </c>
      <c r="G82" s="25">
        <f t="shared" si="13"/>
        <v>0.24825281069583713</v>
      </c>
      <c r="H82" s="133"/>
      <c r="I82" s="134" t="s">
        <v>13</v>
      </c>
      <c r="J82" s="135">
        <v>2010</v>
      </c>
      <c r="K82" s="342" t="s">
        <v>14</v>
      </c>
      <c r="L82" s="339" t="s">
        <v>14</v>
      </c>
      <c r="M82" s="136" t="s">
        <v>15</v>
      </c>
      <c r="P82" s="1" t="str">
        <f>IF($C82&lt;&gt;"",IF(COUNTIF($C:C,$C82)&gt;1,"Plusieurs commentaires",""),"")</f>
        <v/>
      </c>
      <c r="Q82" s="1">
        <f t="shared" si="14"/>
        <v>0</v>
      </c>
      <c r="R82" s="1">
        <f>SUMIFS($Q$5:$Q82,$P$5:$P82,"Plusieurs commentaires",$C$5:$C82,C82)</f>
        <v>0</v>
      </c>
      <c r="S82" t="str">
        <f t="shared" si="15"/>
        <v/>
      </c>
      <c r="T82" t="str">
        <f t="shared" si="16"/>
        <v/>
      </c>
      <c r="U82" t="str">
        <f t="shared" si="17"/>
        <v/>
      </c>
      <c r="V82" s="238" t="str">
        <f t="shared" si="18"/>
        <v/>
      </c>
      <c r="W82" s="238">
        <f t="shared" si="19"/>
        <v>0</v>
      </c>
      <c r="X82" s="238">
        <f>SUMIFS($W$5:$W82,$V$5:$V82,"Plusieurs occurences",$H$5:$H82,H82)</f>
        <v>0</v>
      </c>
      <c r="Y82">
        <f t="shared" si="20"/>
        <v>0</v>
      </c>
      <c r="Z82" t="str">
        <f t="shared" si="21"/>
        <v/>
      </c>
      <c r="AA82" t="str">
        <f t="shared" si="22"/>
        <v/>
      </c>
      <c r="AC82" t="str">
        <f t="shared" si="23"/>
        <v>ulzvBlbicIczK</v>
      </c>
    </row>
    <row r="83" spans="1:29" x14ac:dyDescent="0.25">
      <c r="A83" s="112">
        <v>89</v>
      </c>
      <c r="B83" s="138" t="s">
        <v>5462</v>
      </c>
      <c r="C83" t="s">
        <v>6804</v>
      </c>
      <c r="D83" s="24">
        <v>7917</v>
      </c>
      <c r="E83" s="24">
        <v>393</v>
      </c>
      <c r="F83" s="24">
        <v>402</v>
      </c>
      <c r="G83" s="25">
        <f t="shared" si="13"/>
        <v>1.0229007633587786</v>
      </c>
      <c r="H83" s="133"/>
      <c r="I83" s="134" t="s">
        <v>14</v>
      </c>
      <c r="J83" s="135">
        <v>2009</v>
      </c>
      <c r="K83" s="342" t="s">
        <v>5865</v>
      </c>
      <c r="L83" t="s">
        <v>13</v>
      </c>
      <c r="M83" s="136" t="s">
        <v>15</v>
      </c>
      <c r="P83" s="1" t="str">
        <f>IF($C83&lt;&gt;"",IF(COUNTIF($C:C,$C83)&gt;1,"Plusieurs commentaires",""),"")</f>
        <v/>
      </c>
      <c r="Q83" s="1">
        <f t="shared" si="14"/>
        <v>0</v>
      </c>
      <c r="R83" s="1">
        <f>SUMIFS($Q$5:$Q83,$P$5:$P83,"Plusieurs commentaires",$C$5:$C83,C83)</f>
        <v>0</v>
      </c>
      <c r="S83" t="str">
        <f t="shared" si="15"/>
        <v/>
      </c>
      <c r="T83" t="str">
        <f t="shared" si="16"/>
        <v/>
      </c>
      <c r="U83" t="str">
        <f t="shared" si="17"/>
        <v/>
      </c>
      <c r="V83" s="238" t="str">
        <f t="shared" si="18"/>
        <v/>
      </c>
      <c r="W83" s="238">
        <f t="shared" si="19"/>
        <v>0</v>
      </c>
      <c r="X83" s="238">
        <f>SUMIFS($W$5:$W83,$V$5:$V83,"Plusieurs occurences",$H$5:$H83,H83)</f>
        <v>0</v>
      </c>
      <c r="Y83">
        <f t="shared" si="20"/>
        <v>0</v>
      </c>
      <c r="Z83" t="str">
        <f t="shared" si="21"/>
        <v/>
      </c>
      <c r="AA83" t="str">
        <f t="shared" si="22"/>
        <v/>
      </c>
      <c r="AC83" t="str">
        <f t="shared" si="23"/>
        <v>py11</v>
      </c>
    </row>
    <row r="84" spans="1:29" x14ac:dyDescent="0.25">
      <c r="A84" s="112">
        <v>90</v>
      </c>
      <c r="B84" s="138" t="s">
        <v>5463</v>
      </c>
      <c r="C84" t="s">
        <v>6869</v>
      </c>
      <c r="D84" s="24">
        <v>2157</v>
      </c>
      <c r="E84" s="24">
        <v>208</v>
      </c>
      <c r="F84" s="24">
        <v>105</v>
      </c>
      <c r="G84" s="25">
        <f t="shared" si="13"/>
        <v>0.50480769230769229</v>
      </c>
      <c r="H84" s="133" t="s">
        <v>687</v>
      </c>
      <c r="I84" s="134" t="s">
        <v>13</v>
      </c>
      <c r="J84" s="135">
        <v>2012</v>
      </c>
      <c r="K84" s="134" t="s">
        <v>14</v>
      </c>
      <c r="L84" t="s">
        <v>14</v>
      </c>
      <c r="M84" s="136" t="s">
        <v>15</v>
      </c>
      <c r="P84" s="1" t="str">
        <f>IF($C84&lt;&gt;"",IF(COUNTIF($C:C,$C84)&gt;1,"Plusieurs commentaires",""),"")</f>
        <v/>
      </c>
      <c r="Q84" s="1">
        <f t="shared" si="14"/>
        <v>0</v>
      </c>
      <c r="R84" s="1">
        <f>SUMIFS($Q$5:$Q84,$P$5:$P84,"Plusieurs commentaires",$C$5:$C84,C84)</f>
        <v>0</v>
      </c>
      <c r="S84" t="str">
        <f t="shared" si="15"/>
        <v/>
      </c>
      <c r="T84" t="str">
        <f t="shared" si="16"/>
        <v/>
      </c>
      <c r="U84" t="str">
        <f t="shared" si="17"/>
        <v/>
      </c>
      <c r="V84" s="238" t="str">
        <f t="shared" si="18"/>
        <v/>
      </c>
      <c r="W84" s="238">
        <f t="shared" si="19"/>
        <v>0</v>
      </c>
      <c r="X84" s="238">
        <f>SUMIFS($W$5:$W84,$V$5:$V84,"Plusieurs occurences",$H$5:$H84,H84)</f>
        <v>0</v>
      </c>
      <c r="Y84" t="str">
        <f t="shared" si="20"/>
        <v>Bioinformaticien</v>
      </c>
      <c r="Z84" t="str">
        <f t="shared" si="21"/>
        <v/>
      </c>
      <c r="AA84" t="str">
        <f t="shared" si="22"/>
        <v/>
      </c>
      <c r="AC84" t="str">
        <f t="shared" si="23"/>
        <v>Sbvuzl_voczy</v>
      </c>
    </row>
    <row r="85" spans="1:29" ht="30" x14ac:dyDescent="0.25">
      <c r="A85" s="112">
        <v>91</v>
      </c>
      <c r="B85" s="138" t="s">
        <v>5464</v>
      </c>
      <c r="C85" t="s">
        <v>6870</v>
      </c>
      <c r="D85" s="24">
        <v>477</v>
      </c>
      <c r="E85" s="24">
        <v>103</v>
      </c>
      <c r="F85" s="24">
        <v>16</v>
      </c>
      <c r="G85" s="25">
        <f t="shared" ref="G85:G108" si="24">IFERROR(F85/E85,0)</f>
        <v>0.1553398058252427</v>
      </c>
      <c r="H85" s="133"/>
      <c r="I85" s="134" t="s">
        <v>14</v>
      </c>
      <c r="J85" s="135">
        <v>2015</v>
      </c>
      <c r="K85" s="134" t="s">
        <v>14</v>
      </c>
      <c r="L85" t="s">
        <v>14</v>
      </c>
      <c r="M85" s="136" t="s">
        <v>15</v>
      </c>
      <c r="P85" s="1" t="str">
        <f>IF($C85&lt;&gt;"",IF(COUNTIF($C:C,$C85)&gt;1,"Plusieurs commentaires",""),"")</f>
        <v/>
      </c>
      <c r="Q85" s="1">
        <f t="shared" si="14"/>
        <v>0</v>
      </c>
      <c r="R85" s="1">
        <f>SUMIFS($Q$5:$Q85,$P$5:$P85,"Plusieurs commentaires",$C$5:$C85,C85)</f>
        <v>0</v>
      </c>
      <c r="S85" t="str">
        <f t="shared" si="15"/>
        <v/>
      </c>
      <c r="T85" t="str">
        <f t="shared" si="16"/>
        <v/>
      </c>
      <c r="U85" t="str">
        <f t="shared" si="17"/>
        <v/>
      </c>
      <c r="V85" s="238" t="str">
        <f t="shared" si="18"/>
        <v/>
      </c>
      <c r="W85" s="238">
        <f t="shared" si="19"/>
        <v>0</v>
      </c>
      <c r="X85" s="238">
        <f>SUMIFS($W$5:$W85,$V$5:$V85,"Plusieurs occurences",$H$5:$H85,H85)</f>
        <v>0</v>
      </c>
      <c r="Y85">
        <f t="shared" si="20"/>
        <v>0</v>
      </c>
      <c r="Z85" t="str">
        <f t="shared" si="21"/>
        <v/>
      </c>
      <c r="AA85" t="str">
        <f t="shared" si="22"/>
        <v/>
      </c>
      <c r="AC85" t="str">
        <f t="shared" si="23"/>
        <v>zzbcb12</v>
      </c>
    </row>
    <row r="86" spans="1:29" ht="30" x14ac:dyDescent="0.25">
      <c r="A86" s="112">
        <v>93</v>
      </c>
      <c r="B86" s="138" t="s">
        <v>5467</v>
      </c>
      <c r="C86" t="s">
        <v>6819</v>
      </c>
      <c r="D86" s="24">
        <v>12800</v>
      </c>
      <c r="E86" s="24">
        <v>758</v>
      </c>
      <c r="F86" s="24">
        <v>332</v>
      </c>
      <c r="G86" s="25">
        <f t="shared" si="24"/>
        <v>0.43799472295514513</v>
      </c>
      <c r="H86" s="133"/>
      <c r="I86" s="134" t="s">
        <v>13</v>
      </c>
      <c r="J86" s="135">
        <v>2017</v>
      </c>
      <c r="K86" s="134" t="s">
        <v>14</v>
      </c>
      <c r="L86" t="s">
        <v>14</v>
      </c>
      <c r="M86" s="136" t="s">
        <v>15</v>
      </c>
      <c r="P86" s="1" t="str">
        <f>IF($C86&lt;&gt;"",IF(COUNTIF($C:C,$C86)&gt;1,"Plusieurs commentaires",""),"")</f>
        <v>Plusieurs commentaires</v>
      </c>
      <c r="Q86" s="1">
        <f t="shared" si="14"/>
        <v>1</v>
      </c>
      <c r="R86" s="1">
        <f>SUMIFS($Q$5:$Q86,$P$5:$P86,"Plusieurs commentaires",$C$5:$C86,C86)</f>
        <v>1</v>
      </c>
      <c r="S86" t="str">
        <f t="shared" si="15"/>
        <v/>
      </c>
      <c r="T86" t="str">
        <f t="shared" si="16"/>
        <v/>
      </c>
      <c r="U86" t="str">
        <f t="shared" si="17"/>
        <v/>
      </c>
      <c r="V86" s="238" t="str">
        <f t="shared" si="18"/>
        <v/>
      </c>
      <c r="W86" s="238">
        <f t="shared" si="19"/>
        <v>0</v>
      </c>
      <c r="X86" s="238">
        <f>SUMIFS($W$5:$W86,$V$5:$V86,"Plusieurs occurences",$H$5:$H86,H86)</f>
        <v>0</v>
      </c>
      <c r="Y86">
        <f t="shared" si="20"/>
        <v>0</v>
      </c>
      <c r="Z86" t="str">
        <f t="shared" si="21"/>
        <v/>
      </c>
      <c r="AA86" t="str">
        <f t="shared" si="22"/>
        <v/>
      </c>
      <c r="AC86" t="str">
        <f t="shared" si="23"/>
        <v>lzbrzt_tbvbrb</v>
      </c>
    </row>
    <row r="87" spans="1:29" ht="45" x14ac:dyDescent="0.25">
      <c r="A87" s="112">
        <v>94</v>
      </c>
      <c r="B87" s="138" t="s">
        <v>5389</v>
      </c>
      <c r="C87" t="s">
        <v>6794</v>
      </c>
      <c r="D87" s="24">
        <v>36900</v>
      </c>
      <c r="E87" s="24">
        <v>110</v>
      </c>
      <c r="F87" s="24">
        <v>106</v>
      </c>
      <c r="G87" s="25">
        <f t="shared" si="24"/>
        <v>0.96363636363636362</v>
      </c>
      <c r="H87" s="133"/>
      <c r="I87" s="134" t="s">
        <v>14</v>
      </c>
      <c r="J87" s="135">
        <v>2012</v>
      </c>
      <c r="K87" s="134" t="s">
        <v>14</v>
      </c>
      <c r="L87" t="s">
        <v>14</v>
      </c>
      <c r="M87" s="136" t="s">
        <v>15</v>
      </c>
      <c r="P87" s="1" t="str">
        <f>IF($C87&lt;&gt;"",IF(COUNTIF($C:C,$C87)&gt;1,"Plusieurs commentaires",""),"")</f>
        <v>Plusieurs commentaires</v>
      </c>
      <c r="Q87" s="1">
        <f t="shared" si="14"/>
        <v>1</v>
      </c>
      <c r="R87" s="1">
        <f>SUMIFS($Q$5:$Q87,$P$5:$P87,"Plusieurs commentaires",$C$5:$C87,C87)</f>
        <v>2</v>
      </c>
      <c r="S87" t="str">
        <f t="shared" si="15"/>
        <v/>
      </c>
      <c r="T87" t="str">
        <f t="shared" si="16"/>
        <v/>
      </c>
      <c r="U87" t="str">
        <f t="shared" si="17"/>
        <v/>
      </c>
      <c r="V87" s="238" t="str">
        <f t="shared" si="18"/>
        <v/>
      </c>
      <c r="W87" s="238">
        <f t="shared" si="19"/>
        <v>0</v>
      </c>
      <c r="X87" s="238">
        <f>SUMIFS($W$5:$W87,$V$5:$V87,"Plusieurs occurences",$H$5:$H87,H87)</f>
        <v>0</v>
      </c>
      <c r="Y87" t="str">
        <f t="shared" si="20"/>
        <v/>
      </c>
      <c r="Z87" t="str">
        <f t="shared" si="21"/>
        <v/>
      </c>
      <c r="AA87" t="str">
        <f t="shared" si="22"/>
        <v/>
      </c>
      <c r="AC87" t="str">
        <f t="shared" si="23"/>
        <v/>
      </c>
    </row>
    <row r="88" spans="1:29" ht="45" x14ac:dyDescent="0.25">
      <c r="A88" s="112">
        <v>95</v>
      </c>
      <c r="B88" s="138" t="s">
        <v>5401</v>
      </c>
      <c r="C88" t="s">
        <v>6785</v>
      </c>
      <c r="D88" s="24">
        <v>1222</v>
      </c>
      <c r="E88" s="24">
        <v>62</v>
      </c>
      <c r="F88" s="24">
        <v>88</v>
      </c>
      <c r="G88" s="25">
        <f t="shared" si="24"/>
        <v>1.4193548387096775</v>
      </c>
      <c r="H88" s="133" t="s">
        <v>5468</v>
      </c>
      <c r="I88" s="134" t="s">
        <v>14</v>
      </c>
      <c r="J88" s="135">
        <v>2015</v>
      </c>
      <c r="K88" s="134" t="s">
        <v>14</v>
      </c>
      <c r="L88" t="s">
        <v>13</v>
      </c>
      <c r="M88" s="136" t="s">
        <v>15</v>
      </c>
      <c r="P88" s="1" t="str">
        <f>IF($C88&lt;&gt;"",IF(COUNTIF($C:C,$C88)&gt;1,"Plusieurs commentaires",""),"")</f>
        <v>Plusieurs commentaires</v>
      </c>
      <c r="Q88" s="1">
        <f t="shared" si="14"/>
        <v>1</v>
      </c>
      <c r="R88" s="1">
        <f>SUMIFS($Q$5:$Q88,$P$5:$P88,"Plusieurs commentaires",$C$5:$C88,C88)</f>
        <v>2</v>
      </c>
      <c r="S88" t="str">
        <f t="shared" si="15"/>
        <v/>
      </c>
      <c r="T88" t="str">
        <f t="shared" si="16"/>
        <v/>
      </c>
      <c r="U88" t="str">
        <f t="shared" si="17"/>
        <v/>
      </c>
      <c r="V88" s="238" t="str">
        <f t="shared" si="18"/>
        <v/>
      </c>
      <c r="W88" s="238">
        <f t="shared" si="19"/>
        <v>0</v>
      </c>
      <c r="X88" s="238">
        <f>SUMIFS($W$5:$W88,$V$5:$V88,"Plusieurs occurences",$H$5:$H88,H88)</f>
        <v>0</v>
      </c>
      <c r="Y88" t="str">
        <f t="shared" si="20"/>
        <v/>
      </c>
      <c r="Z88" t="str">
        <f t="shared" si="21"/>
        <v/>
      </c>
      <c r="AA88" t="str">
        <f t="shared" si="22"/>
        <v/>
      </c>
      <c r="AC88" t="str">
        <f t="shared" si="23"/>
        <v/>
      </c>
    </row>
    <row r="89" spans="1:29" x14ac:dyDescent="0.25">
      <c r="A89" s="112">
        <v>96</v>
      </c>
      <c r="B89" s="138" t="s">
        <v>5424</v>
      </c>
      <c r="C89" t="s">
        <v>6787</v>
      </c>
      <c r="D89" s="24">
        <v>167</v>
      </c>
      <c r="E89" s="24">
        <v>52</v>
      </c>
      <c r="F89" s="24">
        <v>17</v>
      </c>
      <c r="G89" s="25">
        <f t="shared" si="24"/>
        <v>0.32692307692307693</v>
      </c>
      <c r="H89" s="133"/>
      <c r="I89" s="134" t="s">
        <v>14</v>
      </c>
      <c r="J89" s="135">
        <v>2018</v>
      </c>
      <c r="K89" s="134" t="s">
        <v>14</v>
      </c>
      <c r="L89" s="339" t="s">
        <v>14</v>
      </c>
      <c r="M89" s="136" t="s">
        <v>15</v>
      </c>
      <c r="P89" s="1" t="str">
        <f>IF($C89&lt;&gt;"",IF(COUNTIF($C:C,$C89)&gt;1,"Plusieurs commentaires",""),"")</f>
        <v>Plusieurs commentaires</v>
      </c>
      <c r="Q89" s="1">
        <f t="shared" si="14"/>
        <v>1</v>
      </c>
      <c r="R89" s="1">
        <f>SUMIFS($Q$5:$Q89,$P$5:$P89,"Plusieurs commentaires",$C$5:$C89,C89)</f>
        <v>2</v>
      </c>
      <c r="S89" t="str">
        <f t="shared" si="15"/>
        <v>kbwzkbwzo</v>
      </c>
      <c r="T89" t="str">
        <f t="shared" si="16"/>
        <v/>
      </c>
      <c r="U89" t="str">
        <f t="shared" si="17"/>
        <v/>
      </c>
      <c r="V89" s="238" t="str">
        <f t="shared" si="18"/>
        <v/>
      </c>
      <c r="W89" s="238">
        <f t="shared" si="19"/>
        <v>0</v>
      </c>
      <c r="X89" s="238">
        <f>SUMIFS($W$5:$W89,$V$5:$V89,"Plusieurs occurences",$H$5:$H89,H89)</f>
        <v>0</v>
      </c>
      <c r="Y89" t="str">
        <f t="shared" si="20"/>
        <v/>
      </c>
      <c r="Z89" t="str">
        <f t="shared" si="21"/>
        <v/>
      </c>
      <c r="AA89" t="str">
        <f t="shared" si="22"/>
        <v/>
      </c>
      <c r="AC89" t="str">
        <f t="shared" si="23"/>
        <v/>
      </c>
    </row>
    <row r="90" spans="1:29" ht="60" x14ac:dyDescent="0.25">
      <c r="A90" s="112">
        <v>97</v>
      </c>
      <c r="B90" s="138" t="s">
        <v>5469</v>
      </c>
      <c r="C90" t="s">
        <v>6820</v>
      </c>
      <c r="D90" s="24">
        <v>711</v>
      </c>
      <c r="E90" s="24">
        <v>452</v>
      </c>
      <c r="F90" s="24">
        <v>73</v>
      </c>
      <c r="G90" s="25">
        <f t="shared" si="24"/>
        <v>0.16150442477876106</v>
      </c>
      <c r="H90" s="133"/>
      <c r="I90" s="134" t="s">
        <v>14</v>
      </c>
      <c r="J90" s="135">
        <v>2007</v>
      </c>
      <c r="K90" s="342" t="s">
        <v>14</v>
      </c>
      <c r="L90" t="s">
        <v>14</v>
      </c>
      <c r="M90" s="136" t="s">
        <v>15</v>
      </c>
      <c r="P90" s="1" t="str">
        <f>IF($C90&lt;&gt;"",IF(COUNTIF($C:C,$C90)&gt;1,"Plusieurs commentaires",""),"")</f>
        <v/>
      </c>
      <c r="Q90" s="1">
        <f t="shared" si="14"/>
        <v>0</v>
      </c>
      <c r="R90" s="1">
        <f>SUMIFS($Q$5:$Q90,$P$5:$P90,"Plusieurs commentaires",$C$5:$C90,C90)</f>
        <v>0</v>
      </c>
      <c r="S90" t="str">
        <f t="shared" si="15"/>
        <v/>
      </c>
      <c r="T90" t="str">
        <f t="shared" si="16"/>
        <v/>
      </c>
      <c r="U90" t="str">
        <f t="shared" si="17"/>
        <v/>
      </c>
      <c r="V90" s="238" t="str">
        <f t="shared" si="18"/>
        <v/>
      </c>
      <c r="W90" s="238">
        <f t="shared" si="19"/>
        <v>0</v>
      </c>
      <c r="X90" s="238">
        <f>SUMIFS($W$5:$W90,$V$5:$V90,"Plusieurs occurences",$H$5:$H90,H90)</f>
        <v>0</v>
      </c>
      <c r="Y90">
        <f t="shared" si="20"/>
        <v>0</v>
      </c>
      <c r="Z90" t="str">
        <f t="shared" si="21"/>
        <v/>
      </c>
      <c r="AA90" t="str">
        <f t="shared" si="22"/>
        <v/>
      </c>
      <c r="AC90" t="str">
        <f t="shared" si="23"/>
        <v>Willou_I_bv</v>
      </c>
    </row>
    <row r="91" spans="1:29" ht="75" x14ac:dyDescent="0.25">
      <c r="A91" s="112">
        <v>98</v>
      </c>
      <c r="B91" s="138" t="s">
        <v>5470</v>
      </c>
      <c r="C91" t="s">
        <v>6840</v>
      </c>
      <c r="D91" s="24">
        <v>14100</v>
      </c>
      <c r="E91" s="24">
        <v>2664</v>
      </c>
      <c r="F91" s="24">
        <v>899</v>
      </c>
      <c r="G91" s="25">
        <f t="shared" si="24"/>
        <v>0.33746246246246248</v>
      </c>
      <c r="H91" s="133" t="s">
        <v>19</v>
      </c>
      <c r="I91" s="134" t="s">
        <v>13</v>
      </c>
      <c r="J91" s="135">
        <v>2015</v>
      </c>
      <c r="K91" s="134" t="s">
        <v>14</v>
      </c>
      <c r="L91" t="s">
        <v>13</v>
      </c>
      <c r="M91" s="136" t="s">
        <v>15</v>
      </c>
      <c r="P91" s="1" t="str">
        <f>IF($C91&lt;&gt;"",IF(COUNTIF($C:C,$C91)&gt;1,"Plusieurs commentaires",""),"")</f>
        <v>Plusieurs commentaires</v>
      </c>
      <c r="Q91" s="1">
        <f t="shared" si="14"/>
        <v>1</v>
      </c>
      <c r="R91" s="1">
        <f>SUMIFS($Q$5:$Q91,$P$5:$P91,"Plusieurs commentaires",$C$5:$C91,C91)</f>
        <v>2</v>
      </c>
      <c r="S91" t="str">
        <f t="shared" si="15"/>
        <v/>
      </c>
      <c r="T91" t="str">
        <f t="shared" si="16"/>
        <v/>
      </c>
      <c r="U91" t="str">
        <f t="shared" si="17"/>
        <v/>
      </c>
      <c r="V91" s="238" t="str">
        <f t="shared" si="18"/>
        <v>Plusieurs occurences</v>
      </c>
      <c r="W91" s="238">
        <f t="shared" si="19"/>
        <v>1</v>
      </c>
      <c r="X91" s="238">
        <f>SUMIFS($W$5:$W91,$V$5:$V91,"Plusieurs occurences",$H$5:$H91,H91)</f>
        <v>6</v>
      </c>
      <c r="Y91" t="str">
        <f t="shared" si="20"/>
        <v/>
      </c>
      <c r="Z91" t="str">
        <f t="shared" si="21"/>
        <v/>
      </c>
      <c r="AA91" t="str">
        <f t="shared" si="22"/>
        <v/>
      </c>
      <c r="AC91" t="str">
        <f t="shared" si="23"/>
        <v/>
      </c>
    </row>
    <row r="92" spans="1:29" ht="45" x14ac:dyDescent="0.25">
      <c r="A92" s="112">
        <v>101</v>
      </c>
      <c r="B92" s="138" t="s">
        <v>5473</v>
      </c>
      <c r="C92" t="s">
        <v>6805</v>
      </c>
      <c r="D92" s="24">
        <v>2567</v>
      </c>
      <c r="E92" s="24">
        <v>190</v>
      </c>
      <c r="F92" s="24">
        <v>37</v>
      </c>
      <c r="G92" s="25">
        <f t="shared" si="24"/>
        <v>0.19473684210526315</v>
      </c>
      <c r="H92" s="133"/>
      <c r="I92" s="134" t="s">
        <v>14</v>
      </c>
      <c r="J92" s="135">
        <v>2016</v>
      </c>
      <c r="K92" s="134" t="s">
        <v>14</v>
      </c>
      <c r="L92" t="s">
        <v>13</v>
      </c>
      <c r="M92" s="136" t="s">
        <v>15</v>
      </c>
      <c r="P92" s="1" t="str">
        <f>IF($C92&lt;&gt;"",IF(COUNTIF($C:C,$C92)&gt;1,"Plusieurs commentaires",""),"")</f>
        <v/>
      </c>
      <c r="Q92" s="1">
        <f t="shared" si="14"/>
        <v>0</v>
      </c>
      <c r="R92" s="1">
        <f>SUMIFS($Q$5:$Q92,$P$5:$P92,"Plusieurs commentaires",$C$5:$C92,C92)</f>
        <v>0</v>
      </c>
      <c r="S92" t="str">
        <f t="shared" si="15"/>
        <v/>
      </c>
      <c r="T92" t="str">
        <f t="shared" si="16"/>
        <v/>
      </c>
      <c r="U92" t="str">
        <f t="shared" si="17"/>
        <v/>
      </c>
      <c r="V92" s="238" t="str">
        <f t="shared" si="18"/>
        <v/>
      </c>
      <c r="W92" s="238">
        <f t="shared" si="19"/>
        <v>0</v>
      </c>
      <c r="X92" s="238">
        <f>SUMIFS($W$5:$W92,$V$5:$V92,"Plusieurs occurences",$H$5:$H92,H92)</f>
        <v>0</v>
      </c>
      <c r="Y92">
        <f t="shared" si="20"/>
        <v>0</v>
      </c>
      <c r="Z92" t="str">
        <f t="shared" si="21"/>
        <v/>
      </c>
      <c r="AA92" t="str">
        <f t="shared" si="22"/>
        <v/>
      </c>
      <c r="AC92" t="str">
        <f t="shared" si="23"/>
        <v>Wyitzwolysvz</v>
      </c>
    </row>
    <row r="93" spans="1:29" ht="30" x14ac:dyDescent="0.25">
      <c r="A93" s="112">
        <v>102</v>
      </c>
      <c r="B93" s="138" t="s">
        <v>5474</v>
      </c>
      <c r="C93" t="s">
        <v>6821</v>
      </c>
      <c r="D93" s="24">
        <v>1510</v>
      </c>
      <c r="E93" s="24">
        <v>301</v>
      </c>
      <c r="F93" s="24">
        <v>45</v>
      </c>
      <c r="G93" s="25">
        <f t="shared" si="24"/>
        <v>0.14950166112956811</v>
      </c>
      <c r="H93" s="133" t="s">
        <v>107</v>
      </c>
      <c r="I93" s="134" t="s">
        <v>14</v>
      </c>
      <c r="J93" s="135">
        <v>2012</v>
      </c>
      <c r="K93" s="134" t="s">
        <v>14</v>
      </c>
      <c r="L93" t="s">
        <v>13</v>
      </c>
      <c r="M93" s="136" t="s">
        <v>15</v>
      </c>
      <c r="P93" s="1" t="str">
        <f>IF($C93&lt;&gt;"",IF(COUNTIF($C:C,$C93)&gt;1,"Plusieurs commentaires",""),"")</f>
        <v/>
      </c>
      <c r="Q93" s="1">
        <f t="shared" si="14"/>
        <v>0</v>
      </c>
      <c r="R93" s="1">
        <f>SUMIFS($Q$5:$Q93,$P$5:$P93,"Plusieurs commentaires",$C$5:$C93,C93)</f>
        <v>0</v>
      </c>
      <c r="S93" t="str">
        <f t="shared" si="15"/>
        <v/>
      </c>
      <c r="T93" t="str">
        <f t="shared" si="16"/>
        <v/>
      </c>
      <c r="U93" t="str">
        <f t="shared" si="17"/>
        <v/>
      </c>
      <c r="V93" s="238" t="str">
        <f t="shared" si="18"/>
        <v/>
      </c>
      <c r="W93" s="238">
        <f t="shared" si="19"/>
        <v>0</v>
      </c>
      <c r="X93" s="238">
        <f>SUMIFS($W$5:$W93,$V$5:$V93,"Plusieurs occurences",$H$5:$H93,H93)</f>
        <v>0</v>
      </c>
      <c r="Y93" t="str">
        <f t="shared" si="20"/>
        <v>Ingénieur</v>
      </c>
      <c r="Z93" t="str">
        <f t="shared" si="21"/>
        <v/>
      </c>
      <c r="AA93" t="str">
        <f t="shared" si="22"/>
        <v/>
      </c>
      <c r="AC93" t="str">
        <f t="shared" si="23"/>
        <v>zbtKbrvbLovz</v>
      </c>
    </row>
    <row r="94" spans="1:29" ht="45" x14ac:dyDescent="0.25">
      <c r="A94" s="112">
        <v>103</v>
      </c>
      <c r="B94" s="138" t="s">
        <v>5475</v>
      </c>
      <c r="C94" t="s">
        <v>6871</v>
      </c>
      <c r="D94" s="24">
        <v>431</v>
      </c>
      <c r="E94" s="24">
        <v>66</v>
      </c>
      <c r="F94" s="24">
        <v>7</v>
      </c>
      <c r="G94" s="25">
        <f t="shared" si="24"/>
        <v>0.10606060606060606</v>
      </c>
      <c r="H94" s="133" t="s">
        <v>4921</v>
      </c>
      <c r="I94" s="134" t="s">
        <v>14</v>
      </c>
      <c r="J94" s="135">
        <v>2018</v>
      </c>
      <c r="K94" s="134" t="s">
        <v>5476</v>
      </c>
      <c r="L94" s="339" t="s">
        <v>13</v>
      </c>
      <c r="M94" s="136" t="s">
        <v>15</v>
      </c>
      <c r="P94" s="1" t="str">
        <f>IF($C94&lt;&gt;"",IF(COUNTIF($C:C,$C94)&gt;1,"Plusieurs commentaires",""),"")</f>
        <v/>
      </c>
      <c r="Q94" s="1">
        <f t="shared" si="14"/>
        <v>0</v>
      </c>
      <c r="R94" s="1">
        <f>SUMIFS($Q$5:$Q94,$P$5:$P94,"Plusieurs commentaires",$C$5:$C94,C94)</f>
        <v>0</v>
      </c>
      <c r="S94" t="str">
        <f t="shared" si="15"/>
        <v>PbTROcvbcU1</v>
      </c>
      <c r="T94" t="str">
        <f t="shared" si="16"/>
        <v/>
      </c>
      <c r="U94" t="str">
        <f t="shared" si="17"/>
        <v/>
      </c>
      <c r="V94" s="238" t="str">
        <f t="shared" si="18"/>
        <v/>
      </c>
      <c r="W94" s="238">
        <f t="shared" si="19"/>
        <v>0</v>
      </c>
      <c r="X94" s="238">
        <f>SUMIFS($W$5:$W94,$V$5:$V94,"Plusieurs occurences",$H$5:$H94,H94)</f>
        <v>0</v>
      </c>
      <c r="Y94" t="str">
        <f t="shared" si="20"/>
        <v>Professeur</v>
      </c>
      <c r="Z94" t="str">
        <f t="shared" si="21"/>
        <v/>
      </c>
      <c r="AA94" t="str">
        <f t="shared" si="22"/>
        <v/>
      </c>
      <c r="AC94" t="str">
        <f t="shared" si="23"/>
        <v>PbTROcvbcU1</v>
      </c>
    </row>
    <row r="95" spans="1:29" x14ac:dyDescent="0.25">
      <c r="A95" s="112">
        <v>104</v>
      </c>
      <c r="B95" s="138" t="s">
        <v>5477</v>
      </c>
      <c r="C95" t="s">
        <v>6872</v>
      </c>
      <c r="D95" s="24">
        <v>2329</v>
      </c>
      <c r="E95" s="24">
        <v>241</v>
      </c>
      <c r="F95" s="24">
        <v>49</v>
      </c>
      <c r="G95" s="133">
        <f t="shared" si="24"/>
        <v>0.2033195020746888</v>
      </c>
      <c r="H95" s="133"/>
      <c r="I95" s="134" t="s">
        <v>14</v>
      </c>
      <c r="J95" s="135">
        <v>2012</v>
      </c>
      <c r="K95" s="134" t="s">
        <v>5478</v>
      </c>
      <c r="L95" t="s">
        <v>14</v>
      </c>
      <c r="M95" s="136" t="s">
        <v>15</v>
      </c>
      <c r="P95" s="1" t="str">
        <f>IF($C95&lt;&gt;"",IF(COUNTIF($C:C,$C95)&gt;1,"Plusieurs commentaires",""),"")</f>
        <v/>
      </c>
      <c r="Q95" s="1">
        <f t="shared" si="14"/>
        <v>0</v>
      </c>
      <c r="R95" s="1">
        <f>SUMIFS($Q$5:$Q95,$P$5:$P95,"Plusieurs commentaires",$C$5:$C95,C95)</f>
        <v>0</v>
      </c>
      <c r="S95" t="str">
        <f t="shared" si="15"/>
        <v/>
      </c>
      <c r="T95" t="str">
        <f t="shared" si="16"/>
        <v/>
      </c>
      <c r="U95" t="str">
        <f t="shared" si="17"/>
        <v/>
      </c>
      <c r="V95" s="238" t="str">
        <f t="shared" si="18"/>
        <v/>
      </c>
      <c r="W95" s="238">
        <f t="shared" si="19"/>
        <v>0</v>
      </c>
      <c r="X95" s="238">
        <f>SUMIFS($W$5:$W95,$V$5:$V95,"Plusieurs occurences",$H$5:$H95,H95)</f>
        <v>0</v>
      </c>
      <c r="Y95">
        <f t="shared" si="20"/>
        <v>0</v>
      </c>
      <c r="Z95" t="str">
        <f t="shared" si="21"/>
        <v/>
      </c>
      <c r="AA95" t="str">
        <f t="shared" si="22"/>
        <v/>
      </c>
      <c r="AC95" t="str">
        <f t="shared" si="23"/>
        <v>cb838</v>
      </c>
    </row>
    <row r="96" spans="1:29" ht="75" x14ac:dyDescent="0.25">
      <c r="A96" s="112">
        <v>106</v>
      </c>
      <c r="B96" s="138" t="s">
        <v>5481</v>
      </c>
      <c r="C96" t="s">
        <v>6873</v>
      </c>
      <c r="D96" s="24">
        <v>5299</v>
      </c>
      <c r="E96" s="24">
        <v>615</v>
      </c>
      <c r="F96" s="24">
        <v>182</v>
      </c>
      <c r="G96" s="133">
        <f t="shared" si="24"/>
        <v>0.29593495934959352</v>
      </c>
      <c r="H96" s="133"/>
      <c r="I96" s="134" t="s">
        <v>13</v>
      </c>
      <c r="J96" s="135">
        <v>2011</v>
      </c>
      <c r="K96" s="134" t="s">
        <v>14</v>
      </c>
      <c r="L96" t="s">
        <v>14</v>
      </c>
      <c r="M96" s="136" t="s">
        <v>15</v>
      </c>
      <c r="P96" s="1" t="str">
        <f>IF($C96&lt;&gt;"",IF(COUNTIF($C:C,$C96)&gt;1,"Plusieurs commentaires",""),"")</f>
        <v/>
      </c>
      <c r="Q96" s="1">
        <f t="shared" si="14"/>
        <v>0</v>
      </c>
      <c r="R96" s="1">
        <f>SUMIFS($Q$5:$Q96,$P$5:$P96,"Plusieurs commentaires",$C$5:$C96,C96)</f>
        <v>0</v>
      </c>
      <c r="S96" t="str">
        <f t="shared" si="15"/>
        <v/>
      </c>
      <c r="T96" t="str">
        <f t="shared" si="16"/>
        <v/>
      </c>
      <c r="U96" t="str">
        <f t="shared" si="17"/>
        <v/>
      </c>
      <c r="V96" s="238" t="str">
        <f t="shared" si="18"/>
        <v/>
      </c>
      <c r="W96" s="238">
        <f t="shared" si="19"/>
        <v>0</v>
      </c>
      <c r="X96" s="238">
        <f>SUMIFS($W$5:$W96,$V$5:$V96,"Plusieurs occurences",$H$5:$H96,H96)</f>
        <v>0</v>
      </c>
      <c r="Y96">
        <f t="shared" si="20"/>
        <v>0</v>
      </c>
      <c r="Z96" t="str">
        <f t="shared" si="21"/>
        <v/>
      </c>
      <c r="AA96" t="str">
        <f t="shared" si="22"/>
        <v/>
      </c>
      <c r="AC96" t="str">
        <f t="shared" si="23"/>
        <v>rovbicboussoc</v>
      </c>
    </row>
    <row r="97" spans="1:29" ht="60" x14ac:dyDescent="0.25">
      <c r="A97" s="112">
        <v>107</v>
      </c>
      <c r="B97" s="138" t="s">
        <v>5482</v>
      </c>
      <c r="C97" t="s">
        <v>6874</v>
      </c>
      <c r="D97" s="24">
        <v>3831</v>
      </c>
      <c r="E97" s="24">
        <v>62</v>
      </c>
      <c r="F97" s="24">
        <v>21</v>
      </c>
      <c r="G97" s="133">
        <f t="shared" si="24"/>
        <v>0.33870967741935482</v>
      </c>
      <c r="H97" s="133"/>
      <c r="I97" s="134" t="s">
        <v>14</v>
      </c>
      <c r="J97" s="135">
        <v>2012</v>
      </c>
      <c r="K97" s="134" t="s">
        <v>14</v>
      </c>
      <c r="L97" t="s">
        <v>13</v>
      </c>
      <c r="M97" s="136" t="s">
        <v>15</v>
      </c>
      <c r="P97" s="1" t="str">
        <f>IF($C97&lt;&gt;"",IF(COUNTIF($C:C,$C97)&gt;1,"Plusieurs commentaires",""),"")</f>
        <v/>
      </c>
      <c r="Q97" s="1">
        <f t="shared" si="14"/>
        <v>0</v>
      </c>
      <c r="R97" s="1">
        <f>SUMIFS($Q$5:$Q97,$P$5:$P97,"Plusieurs commentaires",$C$5:$C97,C97)</f>
        <v>0</v>
      </c>
      <c r="S97" t="str">
        <f t="shared" si="15"/>
        <v/>
      </c>
      <c r="T97" t="str">
        <f t="shared" si="16"/>
        <v/>
      </c>
      <c r="U97" t="str">
        <f t="shared" si="17"/>
        <v/>
      </c>
      <c r="V97" s="238" t="str">
        <f t="shared" si="18"/>
        <v/>
      </c>
      <c r="W97" s="238">
        <f t="shared" si="19"/>
        <v>0</v>
      </c>
      <c r="X97" s="238">
        <f>SUMIFS($W$5:$W97,$V$5:$V97,"Plusieurs occurences",$H$5:$H97,H97)</f>
        <v>0</v>
      </c>
      <c r="Y97">
        <f t="shared" si="20"/>
        <v>0</v>
      </c>
      <c r="Z97" t="str">
        <f t="shared" si="21"/>
        <v/>
      </c>
      <c r="AA97" t="str">
        <f t="shared" si="22"/>
        <v/>
      </c>
      <c r="AC97" t="str">
        <f t="shared" si="23"/>
        <v>cztrovbic</v>
      </c>
    </row>
    <row r="98" spans="1:29" ht="75" x14ac:dyDescent="0.25">
      <c r="A98" s="112">
        <v>108</v>
      </c>
      <c r="B98" s="138" t="s">
        <v>5483</v>
      </c>
      <c r="C98" t="s">
        <v>6875</v>
      </c>
      <c r="D98" s="24">
        <v>108000</v>
      </c>
      <c r="E98" s="24">
        <v>367</v>
      </c>
      <c r="F98" s="24">
        <v>1588</v>
      </c>
      <c r="G98" s="133">
        <f t="shared" si="24"/>
        <v>4.3269754768392374</v>
      </c>
      <c r="H98" s="133"/>
      <c r="I98" s="134" t="s">
        <v>14</v>
      </c>
      <c r="J98" s="135">
        <v>2013</v>
      </c>
      <c r="K98" s="134" t="s">
        <v>14</v>
      </c>
      <c r="L98" s="339" t="s">
        <v>13</v>
      </c>
      <c r="M98" s="136" t="s">
        <v>15</v>
      </c>
      <c r="P98" s="1" t="str">
        <f>IF($C98&lt;&gt;"",IF(COUNTIF($C:C,$C98)&gt;1,"Plusieurs commentaires",""),"")</f>
        <v>Plusieurs commentaires</v>
      </c>
      <c r="Q98" s="1">
        <f t="shared" si="14"/>
        <v>1</v>
      </c>
      <c r="R98" s="1">
        <f>SUMIFS($Q$5:$Q98,$P$5:$P98,"Plusieurs commentaires",$C$5:$C98,C98)</f>
        <v>1</v>
      </c>
      <c r="S98" t="str">
        <f t="shared" si="15"/>
        <v/>
      </c>
      <c r="T98" t="str">
        <f t="shared" si="16"/>
        <v/>
      </c>
      <c r="U98" t="str">
        <f t="shared" si="17"/>
        <v/>
      </c>
      <c r="V98" s="238" t="str">
        <f t="shared" si="18"/>
        <v/>
      </c>
      <c r="W98" s="238">
        <f t="shared" si="19"/>
        <v>0</v>
      </c>
      <c r="X98" s="238">
        <f>SUMIFS($W$5:$W98,$V$5:$V98,"Plusieurs occurences",$H$5:$H98,H98)</f>
        <v>0</v>
      </c>
      <c r="Y98">
        <f t="shared" si="20"/>
        <v>0</v>
      </c>
      <c r="Z98" t="str">
        <f t="shared" si="21"/>
        <v/>
      </c>
      <c r="AA98" t="str">
        <f t="shared" si="22"/>
        <v/>
      </c>
      <c r="AC98" t="str">
        <f t="shared" si="23"/>
        <v>blbic_uo</v>
      </c>
    </row>
    <row r="99" spans="1:29" ht="30" x14ac:dyDescent="0.25">
      <c r="A99" s="112">
        <v>109</v>
      </c>
      <c r="B99" s="138" t="s">
        <v>5484</v>
      </c>
      <c r="C99" t="s">
        <v>6876</v>
      </c>
      <c r="D99" s="24">
        <v>3527</v>
      </c>
      <c r="E99" s="24">
        <v>190</v>
      </c>
      <c r="F99" s="24">
        <v>148</v>
      </c>
      <c r="G99" s="133">
        <f t="shared" si="24"/>
        <v>0.77894736842105261</v>
      </c>
      <c r="H99" s="133"/>
      <c r="I99" s="134" t="s">
        <v>14</v>
      </c>
      <c r="J99" s="135">
        <v>2018</v>
      </c>
      <c r="K99" s="134" t="s">
        <v>14</v>
      </c>
      <c r="L99" t="s">
        <v>13</v>
      </c>
      <c r="M99" s="136" t="s">
        <v>15</v>
      </c>
      <c r="P99" s="1" t="str">
        <f>IF($C99&lt;&gt;"",IF(COUNTIF($C:C,$C99)&gt;1,"Plusieurs commentaires",""),"")</f>
        <v/>
      </c>
      <c r="Q99" s="1">
        <f t="shared" si="14"/>
        <v>0</v>
      </c>
      <c r="R99" s="1">
        <f>SUMIFS($Q$5:$Q99,$P$5:$P99,"Plusieurs commentaires",$C$5:$C99,C99)</f>
        <v>0</v>
      </c>
      <c r="S99" t="str">
        <f t="shared" si="15"/>
        <v/>
      </c>
      <c r="T99" t="str">
        <f t="shared" si="16"/>
        <v/>
      </c>
      <c r="U99" t="str">
        <f t="shared" si="17"/>
        <v/>
      </c>
      <c r="V99" s="238" t="str">
        <f t="shared" si="18"/>
        <v/>
      </c>
      <c r="W99" s="238">
        <f t="shared" si="19"/>
        <v>0</v>
      </c>
      <c r="X99" s="238">
        <f>SUMIFS($W$5:$W99,$V$5:$V99,"Plusieurs occurences",$H$5:$H99,H99)</f>
        <v>0</v>
      </c>
      <c r="Y99">
        <f t="shared" si="20"/>
        <v>0</v>
      </c>
      <c r="Z99" t="str">
        <f t="shared" si="21"/>
        <v/>
      </c>
      <c r="AA99" t="str">
        <f t="shared" si="22"/>
        <v/>
      </c>
      <c r="AC99" t="str">
        <f t="shared" si="23"/>
        <v>Iycis87736341</v>
      </c>
    </row>
    <row r="100" spans="1:29" ht="45" x14ac:dyDescent="0.25">
      <c r="A100" s="112">
        <v>110</v>
      </c>
      <c r="B100" s="138" t="s">
        <v>5485</v>
      </c>
      <c r="C100" t="s">
        <v>6877</v>
      </c>
      <c r="D100" s="24">
        <v>2365</v>
      </c>
      <c r="E100" s="24">
        <v>200</v>
      </c>
      <c r="F100" s="24">
        <v>220</v>
      </c>
      <c r="G100" s="133">
        <f t="shared" si="24"/>
        <v>1.1000000000000001</v>
      </c>
      <c r="H100" s="133"/>
      <c r="I100" s="134" t="s">
        <v>14</v>
      </c>
      <c r="J100" s="135">
        <v>2012</v>
      </c>
      <c r="K100" s="342" t="s">
        <v>14</v>
      </c>
      <c r="L100" s="339" t="s">
        <v>13</v>
      </c>
      <c r="M100" s="136" t="s">
        <v>15</v>
      </c>
      <c r="P100" s="1" t="str">
        <f>IF($C100&lt;&gt;"",IF(COUNTIF($C:C,$C100)&gt;1,"Plusieurs commentaires",""),"")</f>
        <v/>
      </c>
      <c r="Q100" s="1">
        <f t="shared" si="14"/>
        <v>0</v>
      </c>
      <c r="R100" s="1">
        <f>SUMIFS($Q$5:$Q100,$P$5:$P100,"Plusieurs commentaires",$C$5:$C100,C100)</f>
        <v>0</v>
      </c>
      <c r="S100" t="str">
        <f t="shared" si="15"/>
        <v/>
      </c>
      <c r="T100" t="str">
        <f t="shared" si="16"/>
        <v/>
      </c>
      <c r="U100" t="str">
        <f t="shared" si="17"/>
        <v/>
      </c>
      <c r="V100" s="238" t="str">
        <f t="shared" si="18"/>
        <v/>
      </c>
      <c r="W100" s="238">
        <f t="shared" si="19"/>
        <v>0</v>
      </c>
      <c r="X100" s="238">
        <f>SUMIFS($W$5:$W100,$V$5:$V100,"Plusieurs occurences",$H$5:$H100,H100)</f>
        <v>0</v>
      </c>
      <c r="Y100">
        <f t="shared" si="20"/>
        <v>0</v>
      </c>
      <c r="Z100" t="str">
        <f t="shared" si="21"/>
        <v/>
      </c>
      <c r="AA100" t="str">
        <f t="shared" si="22"/>
        <v/>
      </c>
      <c r="AC100" t="str">
        <f t="shared" si="23"/>
        <v>riczblbrvbc</v>
      </c>
    </row>
    <row r="101" spans="1:29" ht="45" x14ac:dyDescent="0.25">
      <c r="A101" s="112">
        <v>111</v>
      </c>
      <c r="B101" s="138" t="s">
        <v>5487</v>
      </c>
      <c r="C101" t="s">
        <v>6878</v>
      </c>
      <c r="D101" s="24">
        <v>56200</v>
      </c>
      <c r="E101" s="24">
        <v>356</v>
      </c>
      <c r="F101" s="24">
        <v>379</v>
      </c>
      <c r="G101" s="133">
        <f t="shared" si="24"/>
        <v>1.0646067415730338</v>
      </c>
      <c r="H101" s="133"/>
      <c r="I101" s="134" t="s">
        <v>14</v>
      </c>
      <c r="J101" s="135">
        <v>2010</v>
      </c>
      <c r="K101" s="134" t="s">
        <v>14</v>
      </c>
      <c r="L101" t="s">
        <v>13</v>
      </c>
      <c r="M101" s="136" t="s">
        <v>15</v>
      </c>
      <c r="P101" s="1" t="str">
        <f>IF($C101&lt;&gt;"",IF(COUNTIF($C:C,$C101)&gt;1,"Plusieurs commentaires",""),"")</f>
        <v/>
      </c>
      <c r="Q101" s="1">
        <f t="shared" si="14"/>
        <v>0</v>
      </c>
      <c r="R101" s="1">
        <f>SUMIFS($Q$5:$Q101,$P$5:$P101,"Plusieurs commentaires",$C$5:$C101,C101)</f>
        <v>0</v>
      </c>
      <c r="S101" t="str">
        <f t="shared" si="15"/>
        <v/>
      </c>
      <c r="T101" t="str">
        <f t="shared" si="16"/>
        <v/>
      </c>
      <c r="U101" t="str">
        <f t="shared" si="17"/>
        <v/>
      </c>
      <c r="V101" s="238" t="str">
        <f t="shared" si="18"/>
        <v/>
      </c>
      <c r="W101" s="238">
        <f t="shared" si="19"/>
        <v>0</v>
      </c>
      <c r="X101" s="238">
        <f>SUMIFS($W$5:$W101,$V$5:$V101,"Plusieurs occurences",$H$5:$H101,H101)</f>
        <v>0</v>
      </c>
      <c r="Y101">
        <f t="shared" si="20"/>
        <v>0</v>
      </c>
      <c r="Z101" t="str">
        <f t="shared" si="21"/>
        <v/>
      </c>
      <c r="AA101" t="str">
        <f t="shared" si="22"/>
        <v/>
      </c>
      <c r="AC101" t="str">
        <f t="shared" ref="AC101:AC118" si="25">IF(R101&lt;2,IF(M101="Critique",C101,""),"")</f>
        <v>Pybcto17</v>
      </c>
    </row>
    <row r="102" spans="1:29" ht="30" x14ac:dyDescent="0.25">
      <c r="A102" s="112">
        <v>112</v>
      </c>
      <c r="B102" s="138" t="s">
        <v>5488</v>
      </c>
      <c r="C102" t="s">
        <v>6879</v>
      </c>
      <c r="D102" s="24">
        <v>10700</v>
      </c>
      <c r="E102" s="24">
        <v>300</v>
      </c>
      <c r="F102" s="24">
        <v>383</v>
      </c>
      <c r="G102" s="133">
        <f t="shared" si="24"/>
        <v>1.2766666666666666</v>
      </c>
      <c r="H102" s="133"/>
      <c r="I102" s="134" t="s">
        <v>14</v>
      </c>
      <c r="J102" s="135">
        <v>2014</v>
      </c>
      <c r="K102" s="342" t="s">
        <v>981</v>
      </c>
      <c r="L102" t="s">
        <v>14</v>
      </c>
      <c r="M102" s="136" t="s">
        <v>15</v>
      </c>
      <c r="P102" s="1" t="str">
        <f>IF($C102&lt;&gt;"",IF(COUNTIF($C:C,$C102)&gt;1,"Plusieurs commentaires",""),"")</f>
        <v/>
      </c>
      <c r="Q102" s="1">
        <f t="shared" si="14"/>
        <v>0</v>
      </c>
      <c r="R102" s="1">
        <f>SUMIFS($Q$5:$Q102,$P$5:$P102,"Plusieurs commentaires",$C$5:$C102,C102)</f>
        <v>0</v>
      </c>
      <c r="S102" t="str">
        <f t="shared" si="15"/>
        <v/>
      </c>
      <c r="T102" t="str">
        <f t="shared" si="16"/>
        <v/>
      </c>
      <c r="U102" t="str">
        <f t="shared" si="17"/>
        <v/>
      </c>
      <c r="V102" s="238" t="str">
        <f t="shared" si="18"/>
        <v/>
      </c>
      <c r="W102" s="238">
        <f t="shared" si="19"/>
        <v>0</v>
      </c>
      <c r="X102" s="238">
        <f>SUMIFS($W$5:$W102,$V$5:$V102,"Plusieurs occurences",$H$5:$H102,H102)</f>
        <v>0</v>
      </c>
      <c r="Y102">
        <f t="shared" si="20"/>
        <v>0</v>
      </c>
      <c r="Z102" t="str">
        <f t="shared" si="21"/>
        <v/>
      </c>
      <c r="AA102" t="str">
        <f t="shared" si="22"/>
        <v/>
      </c>
      <c r="AC102" t="str">
        <f t="shared" si="25"/>
        <v>P1uorcb</v>
      </c>
    </row>
    <row r="103" spans="1:29" ht="60" x14ac:dyDescent="0.25">
      <c r="A103" s="112">
        <v>113</v>
      </c>
      <c r="B103" s="138" t="s">
        <v>5489</v>
      </c>
      <c r="C103" t="s">
        <v>6880</v>
      </c>
      <c r="D103" s="24">
        <v>6808</v>
      </c>
      <c r="E103" s="24">
        <v>105</v>
      </c>
      <c r="F103" s="24">
        <v>92</v>
      </c>
      <c r="G103" s="133">
        <f t="shared" si="24"/>
        <v>0.87619047619047619</v>
      </c>
      <c r="H103" s="133"/>
      <c r="I103" s="134" t="s">
        <v>881</v>
      </c>
      <c r="J103" s="135">
        <v>2012</v>
      </c>
      <c r="K103" s="134" t="s">
        <v>14</v>
      </c>
      <c r="L103" t="s">
        <v>14</v>
      </c>
      <c r="M103" s="136" t="s">
        <v>15</v>
      </c>
      <c r="P103" s="1" t="str">
        <f>IF($C103&lt;&gt;"",IF(COUNTIF($C:C,$C103)&gt;1,"Plusieurs commentaires",""),"")</f>
        <v/>
      </c>
      <c r="Q103" s="1">
        <f t="shared" si="14"/>
        <v>0</v>
      </c>
      <c r="R103" s="1">
        <f>SUMIFS($Q$5:$Q103,$P$5:$P103,"Plusieurs commentaires",$C$5:$C103,C103)</f>
        <v>0</v>
      </c>
      <c r="S103" t="str">
        <f t="shared" si="15"/>
        <v/>
      </c>
      <c r="T103" t="str">
        <f t="shared" si="16"/>
        <v/>
      </c>
      <c r="U103" t="str">
        <f t="shared" si="17"/>
        <v/>
      </c>
      <c r="V103" s="238" t="str">
        <f t="shared" si="18"/>
        <v/>
      </c>
      <c r="W103" s="238">
        <f t="shared" si="19"/>
        <v>0</v>
      </c>
      <c r="X103" s="238">
        <f>SUMIFS($W$5:$W103,$V$5:$V103,"Plusieurs occurences",$H$5:$H103,H103)</f>
        <v>0</v>
      </c>
      <c r="Y103">
        <f t="shared" si="20"/>
        <v>0</v>
      </c>
      <c r="Z103" t="str">
        <f t="shared" si="21"/>
        <v/>
      </c>
      <c r="AA103" t="str">
        <f t="shared" si="22"/>
        <v/>
      </c>
      <c r="AC103" t="str">
        <f t="shared" si="25"/>
        <v>KbycTyzo</v>
      </c>
    </row>
    <row r="104" spans="1:29" ht="45" x14ac:dyDescent="0.25">
      <c r="A104" s="112">
        <v>114</v>
      </c>
      <c r="B104" s="138" t="s">
        <v>5490</v>
      </c>
      <c r="C104" t="s">
        <v>6881</v>
      </c>
      <c r="D104" s="24">
        <v>6344</v>
      </c>
      <c r="E104" s="24">
        <v>317</v>
      </c>
      <c r="F104" s="24">
        <v>105</v>
      </c>
      <c r="G104" s="133">
        <f t="shared" si="24"/>
        <v>0.33123028391167192</v>
      </c>
      <c r="H104" s="133"/>
      <c r="I104" s="134" t="s">
        <v>14</v>
      </c>
      <c r="J104" s="135">
        <v>2015</v>
      </c>
      <c r="K104" s="134" t="s">
        <v>14</v>
      </c>
      <c r="L104" t="s">
        <v>4905</v>
      </c>
      <c r="M104" s="136" t="s">
        <v>15</v>
      </c>
      <c r="P104" s="1" t="str">
        <f>IF($C104&lt;&gt;"",IF(COUNTIF($C:C,$C104)&gt;1,"Plusieurs commentaires",""),"")</f>
        <v/>
      </c>
      <c r="Q104" s="1">
        <f t="shared" si="14"/>
        <v>0</v>
      </c>
      <c r="R104" s="1">
        <f>SUMIFS($Q$5:$Q104,$P$5:$P104,"Plusieurs commentaires",$C$5:$C104,C104)</f>
        <v>0</v>
      </c>
      <c r="S104" t="str">
        <f t="shared" si="15"/>
        <v/>
      </c>
      <c r="T104" t="str">
        <f t="shared" si="16"/>
        <v/>
      </c>
      <c r="U104" t="str">
        <f t="shared" si="17"/>
        <v/>
      </c>
      <c r="V104" s="238" t="str">
        <f t="shared" si="18"/>
        <v/>
      </c>
      <c r="W104" s="238">
        <f t="shared" si="19"/>
        <v>0</v>
      </c>
      <c r="X104" s="238">
        <f>SUMIFS($W$5:$W104,$V$5:$V104,"Plusieurs occurences",$H$5:$H104,H104)</f>
        <v>0</v>
      </c>
      <c r="Y104">
        <f t="shared" si="20"/>
        <v>0</v>
      </c>
      <c r="Z104" t="str">
        <f t="shared" si="21"/>
        <v/>
      </c>
      <c r="AA104" t="str">
        <f t="shared" si="22"/>
        <v/>
      </c>
      <c r="AC104" t="str">
        <f t="shared" si="25"/>
        <v>lz_Pbtroc_syvpb</v>
      </c>
    </row>
    <row r="105" spans="1:29" ht="60" x14ac:dyDescent="0.25">
      <c r="A105" s="112">
        <v>115</v>
      </c>
      <c r="B105" s="138" t="s">
        <v>5491</v>
      </c>
      <c r="C105" t="s">
        <v>6780</v>
      </c>
      <c r="D105" s="24">
        <v>531</v>
      </c>
      <c r="E105" s="24">
        <v>8</v>
      </c>
      <c r="F105" s="24">
        <v>3</v>
      </c>
      <c r="G105" s="133">
        <f t="shared" si="24"/>
        <v>0.375</v>
      </c>
      <c r="H105" s="133"/>
      <c r="I105" s="134" t="s">
        <v>14</v>
      </c>
      <c r="J105" s="135">
        <v>2017</v>
      </c>
      <c r="K105" s="134" t="s">
        <v>5492</v>
      </c>
      <c r="L105" t="s">
        <v>14</v>
      </c>
      <c r="M105" s="136" t="s">
        <v>15</v>
      </c>
      <c r="P105" s="1" t="str">
        <f>IF($C105&lt;&gt;"",IF(COUNTIF($C:C,$C105)&gt;1,"Plusieurs commentaires",""),"")</f>
        <v/>
      </c>
      <c r="Q105" s="1">
        <f t="shared" si="14"/>
        <v>0</v>
      </c>
      <c r="R105" s="1">
        <f>SUMIFS($Q$5:$Q105,$P$5:$P105,"Plusieurs commentaires",$C$5:$C105,C105)</f>
        <v>0</v>
      </c>
      <c r="S105" t="str">
        <f t="shared" si="15"/>
        <v/>
      </c>
      <c r="T105" t="str">
        <f t="shared" si="16"/>
        <v/>
      </c>
      <c r="U105" t="str">
        <f t="shared" si="17"/>
        <v/>
      </c>
      <c r="V105" s="238" t="str">
        <f t="shared" si="18"/>
        <v/>
      </c>
      <c r="W105" s="238">
        <f t="shared" si="19"/>
        <v>0</v>
      </c>
      <c r="X105" s="238">
        <f>SUMIFS($W$5:$W105,$V$5:$V105,"Plusieurs occurences",$H$5:$H105,H105)</f>
        <v>0</v>
      </c>
      <c r="Y105">
        <f t="shared" si="20"/>
        <v>0</v>
      </c>
      <c r="Z105" t="str">
        <f t="shared" si="21"/>
        <v/>
      </c>
      <c r="AA105" t="str">
        <f t="shared" si="22"/>
        <v/>
      </c>
      <c r="AC105" t="str">
        <f t="shared" si="25"/>
        <v>bb04498923</v>
      </c>
    </row>
    <row r="106" spans="1:29" x14ac:dyDescent="0.25">
      <c r="A106" s="112">
        <v>116</v>
      </c>
      <c r="B106" s="138" t="s">
        <v>5493</v>
      </c>
      <c r="C106" t="s">
        <v>6822</v>
      </c>
      <c r="D106" s="24">
        <v>662</v>
      </c>
      <c r="E106" s="24">
        <v>180</v>
      </c>
      <c r="F106" s="24">
        <v>45</v>
      </c>
      <c r="G106" s="133">
        <f t="shared" si="24"/>
        <v>0.25</v>
      </c>
      <c r="H106" s="133"/>
      <c r="I106" s="134" t="s">
        <v>14</v>
      </c>
      <c r="J106" s="135">
        <v>2017</v>
      </c>
      <c r="K106" s="342" t="s">
        <v>14</v>
      </c>
      <c r="L106" t="s">
        <v>13</v>
      </c>
      <c r="M106" s="136" t="s">
        <v>15</v>
      </c>
      <c r="P106" s="1" t="str">
        <f>IF($C106&lt;&gt;"",IF(COUNTIF($C:C,$C106)&gt;1,"Plusieurs commentaires",""),"")</f>
        <v/>
      </c>
      <c r="Q106" s="1">
        <f t="shared" si="14"/>
        <v>0</v>
      </c>
      <c r="R106" s="1">
        <f>SUMIFS($Q$5:$Q106,$P$5:$P106,"Plusieurs commentaires",$C$5:$C106,C106)</f>
        <v>0</v>
      </c>
      <c r="S106" t="str">
        <f t="shared" si="15"/>
        <v/>
      </c>
      <c r="T106" t="str">
        <f t="shared" si="16"/>
        <v/>
      </c>
      <c r="U106" t="str">
        <f t="shared" si="17"/>
        <v/>
      </c>
      <c r="V106" s="238" t="str">
        <f t="shared" si="18"/>
        <v/>
      </c>
      <c r="W106" s="238">
        <f t="shared" si="19"/>
        <v>0</v>
      </c>
      <c r="X106" s="238">
        <f>SUMIFS($W$5:$W106,$V$5:$V106,"Plusieurs occurences",$H$5:$H106,H106)</f>
        <v>0</v>
      </c>
      <c r="Y106">
        <f t="shared" si="20"/>
        <v>0</v>
      </c>
      <c r="Z106" t="str">
        <f t="shared" si="21"/>
        <v/>
      </c>
      <c r="AA106" t="str">
        <f t="shared" si="22"/>
        <v/>
      </c>
      <c r="AC106" t="str">
        <f t="shared" si="25"/>
        <v>kbrl_rot_vPR</v>
      </c>
    </row>
    <row r="107" spans="1:29" ht="45" x14ac:dyDescent="0.25">
      <c r="A107" s="112">
        <v>117</v>
      </c>
      <c r="B107" s="138" t="s">
        <v>5494</v>
      </c>
      <c r="C107" t="s">
        <v>6875</v>
      </c>
      <c r="D107" s="24">
        <v>108000</v>
      </c>
      <c r="E107" s="24">
        <v>367</v>
      </c>
      <c r="F107" s="24">
        <v>1588</v>
      </c>
      <c r="G107" s="133">
        <f t="shared" si="24"/>
        <v>4.3269754768392374</v>
      </c>
      <c r="H107" s="133"/>
      <c r="I107" s="134" t="s">
        <v>14</v>
      </c>
      <c r="J107" s="135">
        <v>2013</v>
      </c>
      <c r="K107" s="134" t="s">
        <v>14</v>
      </c>
      <c r="L107" t="s">
        <v>14</v>
      </c>
      <c r="M107" s="136" t="s">
        <v>15</v>
      </c>
      <c r="P107" s="1" t="str">
        <f>IF($C107&lt;&gt;"",IF(COUNTIF($C:C,$C107)&gt;1,"Plusieurs commentaires",""),"")</f>
        <v>Plusieurs commentaires</v>
      </c>
      <c r="Q107" s="1">
        <f t="shared" si="14"/>
        <v>1</v>
      </c>
      <c r="R107" s="1">
        <f>SUMIFS($Q$5:$Q107,$P$5:$P107,"Plusieurs commentaires",$C$5:$C107,C107)</f>
        <v>2</v>
      </c>
      <c r="S107" t="str">
        <f t="shared" si="15"/>
        <v/>
      </c>
      <c r="T107" t="str">
        <f t="shared" si="16"/>
        <v/>
      </c>
      <c r="U107" t="str">
        <f t="shared" si="17"/>
        <v/>
      </c>
      <c r="V107" s="238" t="str">
        <f t="shared" si="18"/>
        <v/>
      </c>
      <c r="W107" s="238">
        <f t="shared" si="19"/>
        <v>0</v>
      </c>
      <c r="X107" s="238">
        <f>SUMIFS($W$5:$W107,$V$5:$V107,"Plusieurs occurences",$H$5:$H107,H107)</f>
        <v>0</v>
      </c>
      <c r="Y107" t="str">
        <f t="shared" si="20"/>
        <v/>
      </c>
      <c r="Z107" t="str">
        <f t="shared" si="21"/>
        <v/>
      </c>
      <c r="AA107" t="str">
        <f t="shared" si="22"/>
        <v/>
      </c>
      <c r="AC107" t="str">
        <f t="shared" si="25"/>
        <v/>
      </c>
    </row>
    <row r="108" spans="1:29" ht="45" x14ac:dyDescent="0.25">
      <c r="A108" s="112">
        <v>118</v>
      </c>
      <c r="B108" s="138" t="s">
        <v>5495</v>
      </c>
      <c r="C108" t="s">
        <v>6798</v>
      </c>
      <c r="D108" s="24">
        <v>1527</v>
      </c>
      <c r="E108" s="24">
        <v>785</v>
      </c>
      <c r="F108" s="24">
        <v>746</v>
      </c>
      <c r="G108" s="133">
        <f t="shared" si="24"/>
        <v>0.95031847133757963</v>
      </c>
      <c r="H108" s="133" t="s">
        <v>1217</v>
      </c>
      <c r="I108" s="134" t="s">
        <v>13</v>
      </c>
      <c r="J108" s="135">
        <v>2016</v>
      </c>
      <c r="K108" s="342" t="s">
        <v>14</v>
      </c>
      <c r="L108" t="s">
        <v>13</v>
      </c>
      <c r="M108" s="136" t="s">
        <v>15</v>
      </c>
      <c r="P108" s="1" t="str">
        <f>IF($C108&lt;&gt;"",IF(COUNTIF($C:C,$C108)&gt;1,"Plusieurs commentaires",""),"")</f>
        <v>Plusieurs commentaires</v>
      </c>
      <c r="Q108" s="1">
        <f t="shared" si="14"/>
        <v>1</v>
      </c>
      <c r="R108" s="1">
        <f>SUMIFS($Q$5:$Q108,$P$5:$P108,"Plusieurs commentaires",$C$5:$C108,C108)</f>
        <v>2</v>
      </c>
      <c r="S108" t="str">
        <f t="shared" si="15"/>
        <v/>
      </c>
      <c r="T108" t="str">
        <f t="shared" si="16"/>
        <v/>
      </c>
      <c r="U108" t="str">
        <f t="shared" si="17"/>
        <v/>
      </c>
      <c r="V108" s="238" t="str">
        <f t="shared" si="18"/>
        <v>Plusieurs occurences</v>
      </c>
      <c r="W108" s="238">
        <f t="shared" si="19"/>
        <v>1</v>
      </c>
      <c r="X108" s="238">
        <f>SUMIFS($W$5:$W108,$V$5:$V108,"Plusieurs occurences",$H$5:$H108,H108)</f>
        <v>7</v>
      </c>
      <c r="Y108" t="str">
        <f t="shared" si="20"/>
        <v/>
      </c>
      <c r="Z108" t="str">
        <f t="shared" si="21"/>
        <v/>
      </c>
      <c r="AA108" t="str">
        <f t="shared" si="22"/>
        <v/>
      </c>
      <c r="AC108" t="str">
        <f t="shared" si="25"/>
        <v/>
      </c>
    </row>
    <row r="109" spans="1:29" ht="30" x14ac:dyDescent="0.25">
      <c r="A109" s="112">
        <v>20</v>
      </c>
      <c r="B109" s="287" t="s">
        <v>5384</v>
      </c>
      <c r="C109" t="s">
        <v>6778</v>
      </c>
      <c r="D109" s="24">
        <v>13800</v>
      </c>
      <c r="E109" s="24">
        <v>1861</v>
      </c>
      <c r="F109" s="24">
        <v>33700</v>
      </c>
      <c r="G109" s="133">
        <f>F109/E109</f>
        <v>18.108543793659322</v>
      </c>
      <c r="H109" s="133" t="s">
        <v>335</v>
      </c>
      <c r="I109" s="134" t="s">
        <v>13</v>
      </c>
      <c r="J109" s="135">
        <v>2007</v>
      </c>
      <c r="K109" s="341" t="s">
        <v>5859</v>
      </c>
      <c r="L109" s="339" t="s">
        <v>14</v>
      </c>
      <c r="M109" s="136" t="s">
        <v>68</v>
      </c>
      <c r="P109" s="1" t="str">
        <f>IF($C109&lt;&gt;"",IF(COUNTIF($C:C,$C109)&gt;1,"Plusieurs commentaires",""),"")</f>
        <v/>
      </c>
      <c r="Q109" s="1">
        <f t="shared" si="14"/>
        <v>0</v>
      </c>
      <c r="R109" s="1">
        <f>SUMIFS($Q$5:$Q109,$P$5:$P109,"Plusieurs commentaires",$C$5:$C109,C109)</f>
        <v>0</v>
      </c>
      <c r="S109" t="str">
        <f t="shared" si="15"/>
        <v/>
      </c>
      <c r="T109" t="str">
        <f t="shared" si="16"/>
        <v/>
      </c>
      <c r="U109" t="str">
        <f t="shared" si="17"/>
        <v/>
      </c>
      <c r="V109" s="238" t="str">
        <f t="shared" si="18"/>
        <v>Plusieurs occurences</v>
      </c>
      <c r="W109" s="238">
        <f t="shared" si="19"/>
        <v>1</v>
      </c>
      <c r="X109" s="238">
        <f>SUMIFS($W$5:$W109,$V$5:$V109,"Plusieurs occurences",$H$5:$H109,H109)</f>
        <v>2</v>
      </c>
      <c r="Y109" t="str">
        <f t="shared" si="20"/>
        <v/>
      </c>
      <c r="Z109" t="str">
        <f t="shared" si="21"/>
        <v/>
      </c>
      <c r="AA109" t="str">
        <f t="shared" si="22"/>
        <v>Journaliste</v>
      </c>
      <c r="AC109" t="str">
        <f t="shared" si="25"/>
        <v/>
      </c>
    </row>
    <row r="110" spans="1:29" ht="45" x14ac:dyDescent="0.25">
      <c r="A110" s="112">
        <v>32</v>
      </c>
      <c r="B110" s="287" t="s">
        <v>5397</v>
      </c>
      <c r="C110" t="s">
        <v>6882</v>
      </c>
      <c r="D110" s="24">
        <v>13200</v>
      </c>
      <c r="E110" s="24">
        <v>793</v>
      </c>
      <c r="F110" s="24">
        <v>166</v>
      </c>
      <c r="G110" s="133">
        <f>F110/E110</f>
        <v>0.20933165195460277</v>
      </c>
      <c r="H110" s="133"/>
      <c r="I110" s="134" t="s">
        <v>13</v>
      </c>
      <c r="J110" s="135">
        <v>2014</v>
      </c>
      <c r="K110" s="134" t="s">
        <v>14</v>
      </c>
      <c r="L110" s="339" t="s">
        <v>14</v>
      </c>
      <c r="M110" s="136" t="s">
        <v>68</v>
      </c>
      <c r="P110" s="1" t="str">
        <f>IF($C110&lt;&gt;"",IF(COUNTIF($C:C,$C110)&gt;1,"Plusieurs commentaires",""),"")</f>
        <v/>
      </c>
      <c r="Q110" s="1">
        <f t="shared" si="14"/>
        <v>0</v>
      </c>
      <c r="R110" s="1">
        <f>SUMIFS($Q$5:$Q110,$P$5:$P110,"Plusieurs commentaires",$C$5:$C110,C110)</f>
        <v>0</v>
      </c>
      <c r="S110" t="str">
        <f t="shared" si="15"/>
        <v/>
      </c>
      <c r="T110" t="str">
        <f t="shared" si="16"/>
        <v/>
      </c>
      <c r="U110" t="str">
        <f t="shared" si="17"/>
        <v/>
      </c>
      <c r="V110" s="238" t="str">
        <f t="shared" si="18"/>
        <v/>
      </c>
      <c r="W110" s="238">
        <f t="shared" si="19"/>
        <v>0</v>
      </c>
      <c r="X110" s="238">
        <f>SUMIFS($W$5:$W110,$V$5:$V110,"Plusieurs occurences",$H$5:$H110,H110)</f>
        <v>0</v>
      </c>
      <c r="Y110" t="str">
        <f t="shared" si="20"/>
        <v/>
      </c>
      <c r="Z110" t="str">
        <f t="shared" si="21"/>
        <v/>
      </c>
      <c r="AA110">
        <f t="shared" si="22"/>
        <v>0</v>
      </c>
      <c r="AC110" t="str">
        <f t="shared" si="25"/>
        <v/>
      </c>
    </row>
    <row r="111" spans="1:29" x14ac:dyDescent="0.25">
      <c r="A111" s="112">
        <v>73</v>
      </c>
      <c r="B111" s="138" t="s">
        <v>5442</v>
      </c>
      <c r="C111" t="s">
        <v>6781</v>
      </c>
      <c r="D111" s="24">
        <v>103000</v>
      </c>
      <c r="E111" s="24">
        <v>282</v>
      </c>
      <c r="F111" s="24">
        <v>1275</v>
      </c>
      <c r="G111" s="133">
        <f>F111/E111</f>
        <v>4.5212765957446805</v>
      </c>
      <c r="H111" s="133"/>
      <c r="I111" s="134" t="s">
        <v>14</v>
      </c>
      <c r="J111" s="135">
        <v>2015</v>
      </c>
      <c r="K111" s="134" t="s">
        <v>14</v>
      </c>
      <c r="L111" t="s">
        <v>13</v>
      </c>
      <c r="M111" s="136" t="s">
        <v>68</v>
      </c>
      <c r="N111" s="142" t="s">
        <v>5443</v>
      </c>
      <c r="P111" s="1" t="str">
        <f>IF($C111&lt;&gt;"",IF(COUNTIF($C:C,$C111)&gt;1,"Plusieurs commentaires",""),"")</f>
        <v/>
      </c>
      <c r="Q111" s="1">
        <f t="shared" si="14"/>
        <v>0</v>
      </c>
      <c r="R111" s="1">
        <f>SUMIFS($Q$5:$Q111,$P$5:$P111,"Plusieurs commentaires",$C$5:$C111,C111)</f>
        <v>0</v>
      </c>
      <c r="S111" t="str">
        <f t="shared" si="15"/>
        <v/>
      </c>
      <c r="T111" t="str">
        <f t="shared" si="16"/>
        <v/>
      </c>
      <c r="U111" t="str">
        <f t="shared" si="17"/>
        <v/>
      </c>
      <c r="V111" s="238" t="str">
        <f t="shared" si="18"/>
        <v/>
      </c>
      <c r="W111" s="238">
        <f t="shared" si="19"/>
        <v>0</v>
      </c>
      <c r="X111" s="238">
        <f>SUMIFS($W$5:$W111,$V$5:$V111,"Plusieurs occurences",$H$5:$H111,H111)</f>
        <v>0</v>
      </c>
      <c r="Y111" t="str">
        <f t="shared" si="20"/>
        <v/>
      </c>
      <c r="Z111" t="str">
        <f t="shared" si="21"/>
        <v/>
      </c>
      <c r="AA111">
        <f t="shared" si="22"/>
        <v>0</v>
      </c>
      <c r="AC111" t="str">
        <f t="shared" si="25"/>
        <v/>
      </c>
    </row>
    <row r="112" spans="1:29" ht="45" x14ac:dyDescent="0.25">
      <c r="A112" s="112">
        <v>119</v>
      </c>
      <c r="B112" s="138" t="s">
        <v>5496</v>
      </c>
      <c r="C112" t="s">
        <v>6883</v>
      </c>
      <c r="D112" s="24">
        <v>1467</v>
      </c>
      <c r="E112" s="24">
        <v>41</v>
      </c>
      <c r="F112" s="24">
        <v>9</v>
      </c>
      <c r="G112" s="133">
        <f>IFERROR(F112/E112,0)</f>
        <v>0.21951219512195122</v>
      </c>
      <c r="H112" s="133"/>
      <c r="I112" s="134" t="s">
        <v>14</v>
      </c>
      <c r="J112" s="135">
        <v>2018</v>
      </c>
      <c r="K112" s="134" t="s">
        <v>14</v>
      </c>
      <c r="L112" s="339" t="s">
        <v>14</v>
      </c>
      <c r="M112" s="136" t="s">
        <v>68</v>
      </c>
      <c r="N112" s="142" t="s">
        <v>5497</v>
      </c>
      <c r="P112" s="1" t="str">
        <f>IF($C112&lt;&gt;"",IF(COUNTIF($C:C,$C112)&gt;1,"Plusieurs commentaires",""),"")</f>
        <v/>
      </c>
      <c r="Q112" s="1">
        <f t="shared" si="14"/>
        <v>0</v>
      </c>
      <c r="R112" s="1">
        <f>SUMIFS($Q$5:$Q112,$P$5:$P112,"Plusieurs commentaires",$C$5:$C112,C112)</f>
        <v>0</v>
      </c>
      <c r="S112" t="str">
        <f t="shared" si="15"/>
        <v/>
      </c>
      <c r="T112" t="str">
        <f t="shared" si="16"/>
        <v/>
      </c>
      <c r="U112" t="str">
        <f t="shared" si="17"/>
        <v>JzbcLbyocz7</v>
      </c>
      <c r="V112" s="238" t="str">
        <f t="shared" si="18"/>
        <v/>
      </c>
      <c r="W112" s="238">
        <f t="shared" si="19"/>
        <v>0</v>
      </c>
      <c r="X112" s="238">
        <f>SUMIFS($W$5:$W112,$V$5:$V112,"Plusieurs occurences",$H$5:$H112,H112)</f>
        <v>0</v>
      </c>
      <c r="Y112" t="str">
        <f t="shared" si="20"/>
        <v/>
      </c>
      <c r="Z112" t="str">
        <f t="shared" si="21"/>
        <v/>
      </c>
      <c r="AA112">
        <f t="shared" si="22"/>
        <v>0</v>
      </c>
      <c r="AC112" t="str">
        <f t="shared" si="25"/>
        <v/>
      </c>
    </row>
    <row r="113" spans="1:29" ht="60" x14ac:dyDescent="0.25">
      <c r="A113" s="112">
        <v>28</v>
      </c>
      <c r="B113" s="287" t="s">
        <v>5393</v>
      </c>
      <c r="C113" t="s">
        <v>6884</v>
      </c>
      <c r="D113" s="24">
        <v>489</v>
      </c>
      <c r="E113" s="24">
        <v>201</v>
      </c>
      <c r="F113" s="24">
        <v>19</v>
      </c>
      <c r="G113" s="133">
        <f>F113/E113</f>
        <v>9.4527363184079602E-2</v>
      </c>
      <c r="H113" s="133"/>
      <c r="I113" s="134" t="s">
        <v>14</v>
      </c>
      <c r="J113" s="135">
        <v>2017</v>
      </c>
      <c r="K113" s="134" t="s">
        <v>14</v>
      </c>
      <c r="L113" s="339" t="s">
        <v>14</v>
      </c>
      <c r="M113" s="136" t="s">
        <v>40</v>
      </c>
      <c r="P113" s="1" t="str">
        <f>IF($C113&lt;&gt;"",IF(COUNTIF($C:C,$C113)&gt;1,"Plusieurs commentaires",""),"")</f>
        <v/>
      </c>
      <c r="Q113" s="1">
        <f t="shared" si="14"/>
        <v>0</v>
      </c>
      <c r="R113" s="1">
        <f>SUMIFS($Q$5:$Q113,$P$5:$P113,"Plusieurs commentaires",$C$5:$C113,C113)</f>
        <v>0</v>
      </c>
      <c r="S113" t="str">
        <f t="shared" si="15"/>
        <v/>
      </c>
      <c r="T113" t="str">
        <f t="shared" si="16"/>
        <v/>
      </c>
      <c r="U113" t="str">
        <f t="shared" si="17"/>
        <v/>
      </c>
      <c r="V113" s="238" t="str">
        <f t="shared" si="18"/>
        <v/>
      </c>
      <c r="W113" s="238">
        <f t="shared" si="19"/>
        <v>0</v>
      </c>
      <c r="X113" s="238">
        <f>SUMIFS($W$5:$W113,$V$5:$V113,"Plusieurs occurences",$H$5:$H113,H113)</f>
        <v>0</v>
      </c>
      <c r="Y113" t="str">
        <f t="shared" si="20"/>
        <v/>
      </c>
      <c r="Z113">
        <f t="shared" si="21"/>
        <v>0</v>
      </c>
      <c r="AA113" t="str">
        <f t="shared" si="22"/>
        <v/>
      </c>
      <c r="AC113" t="str">
        <f t="shared" si="25"/>
        <v/>
      </c>
    </row>
    <row r="114" spans="1:29" ht="30" x14ac:dyDescent="0.25">
      <c r="A114" s="112">
        <v>34</v>
      </c>
      <c r="B114" s="287" t="s">
        <v>5400</v>
      </c>
      <c r="C114" t="s">
        <v>6819</v>
      </c>
      <c r="D114" s="24">
        <v>12600</v>
      </c>
      <c r="E114" s="24">
        <v>754</v>
      </c>
      <c r="F114" s="24">
        <v>333</v>
      </c>
      <c r="G114" s="133">
        <f>F114/E114</f>
        <v>0.44164456233421751</v>
      </c>
      <c r="H114" s="133"/>
      <c r="I114" s="134" t="s">
        <v>13</v>
      </c>
      <c r="J114" s="135">
        <v>2017</v>
      </c>
      <c r="K114" s="134" t="s">
        <v>14</v>
      </c>
      <c r="L114" s="339" t="s">
        <v>13</v>
      </c>
      <c r="M114" s="136" t="s">
        <v>40</v>
      </c>
      <c r="P114" s="1" t="str">
        <f>IF($C114&lt;&gt;"",IF(COUNTIF($C:C,$C114)&gt;1,"Plusieurs commentaires",""),"")</f>
        <v>Plusieurs commentaires</v>
      </c>
      <c r="Q114" s="1">
        <f t="shared" si="14"/>
        <v>1</v>
      </c>
      <c r="R114" s="1">
        <f>SUMIFS($Q$5:$Q114,$P$5:$P114,"Plusieurs commentaires",$C$5:$C114,C114)</f>
        <v>2</v>
      </c>
      <c r="S114" t="str">
        <f t="shared" si="15"/>
        <v/>
      </c>
      <c r="T114" t="str">
        <f t="shared" si="16"/>
        <v/>
      </c>
      <c r="U114" t="str">
        <f t="shared" si="17"/>
        <v/>
      </c>
      <c r="V114" s="238" t="str">
        <f t="shared" si="18"/>
        <v/>
      </c>
      <c r="W114" s="238">
        <f t="shared" si="19"/>
        <v>0</v>
      </c>
      <c r="X114" s="238">
        <f>SUMIFS($W$5:$W114,$V$5:$V114,"Plusieurs occurences",$H$5:$H114,H114)</f>
        <v>0</v>
      </c>
      <c r="Y114" t="str">
        <f t="shared" si="20"/>
        <v/>
      </c>
      <c r="Z114" t="str">
        <f t="shared" si="21"/>
        <v/>
      </c>
      <c r="AA114" t="str">
        <f t="shared" si="22"/>
        <v/>
      </c>
      <c r="AC114" t="str">
        <f t="shared" si="25"/>
        <v/>
      </c>
    </row>
    <row r="115" spans="1:29" ht="45" x14ac:dyDescent="0.25">
      <c r="A115" s="112">
        <v>41</v>
      </c>
      <c r="B115" s="287" t="s">
        <v>5407</v>
      </c>
      <c r="C115" t="s">
        <v>6823</v>
      </c>
      <c r="D115" s="24">
        <v>8471</v>
      </c>
      <c r="E115" s="24">
        <v>291</v>
      </c>
      <c r="F115" s="24">
        <v>236</v>
      </c>
      <c r="G115" s="133">
        <f>F115/E115</f>
        <v>0.81099656357388317</v>
      </c>
      <c r="H115" s="133"/>
      <c r="I115" s="134" t="s">
        <v>13</v>
      </c>
      <c r="J115" s="135">
        <v>2011</v>
      </c>
      <c r="K115" s="134" t="s">
        <v>14</v>
      </c>
      <c r="L115" s="339" t="s">
        <v>14</v>
      </c>
      <c r="M115" s="136" t="s">
        <v>40</v>
      </c>
      <c r="P115" s="1" t="str">
        <f>IF($C115&lt;&gt;"",IF(COUNTIF($C:C,$C115)&gt;1,"Plusieurs commentaires",""),"")</f>
        <v/>
      </c>
      <c r="Q115" s="1">
        <f t="shared" si="14"/>
        <v>0</v>
      </c>
      <c r="R115" s="1">
        <f>SUMIFS($Q$5:$Q115,$P$5:$P115,"Plusieurs commentaires",$C$5:$C115,C115)</f>
        <v>0</v>
      </c>
      <c r="S115" t="str">
        <f t="shared" si="15"/>
        <v/>
      </c>
      <c r="T115" t="str">
        <f t="shared" si="16"/>
        <v/>
      </c>
      <c r="U115" t="str">
        <f t="shared" si="17"/>
        <v/>
      </c>
      <c r="V115" s="238" t="str">
        <f t="shared" si="18"/>
        <v/>
      </c>
      <c r="W115" s="238">
        <f t="shared" si="19"/>
        <v>0</v>
      </c>
      <c r="X115" s="238">
        <f>SUMIFS($W$5:$W115,$V$5:$V115,"Plusieurs occurences",$H$5:$H115,H115)</f>
        <v>0</v>
      </c>
      <c r="Y115" t="str">
        <f t="shared" si="20"/>
        <v/>
      </c>
      <c r="Z115">
        <f t="shared" si="21"/>
        <v>0</v>
      </c>
      <c r="AA115" t="str">
        <f t="shared" si="22"/>
        <v/>
      </c>
      <c r="AC115" t="str">
        <f t="shared" si="25"/>
        <v/>
      </c>
    </row>
    <row r="116" spans="1:29" ht="30" x14ac:dyDescent="0.25">
      <c r="A116" s="112">
        <v>83</v>
      </c>
      <c r="B116" s="138" t="s">
        <v>5455</v>
      </c>
      <c r="C116" t="s">
        <v>6824</v>
      </c>
      <c r="D116" s="24">
        <v>6908</v>
      </c>
      <c r="E116" s="24">
        <v>753</v>
      </c>
      <c r="F116" s="24">
        <v>1017</v>
      </c>
      <c r="G116" s="133">
        <f>F116/E116</f>
        <v>1.3505976095617529</v>
      </c>
      <c r="H116" s="133" t="s">
        <v>220</v>
      </c>
      <c r="I116" s="134" t="s">
        <v>13</v>
      </c>
      <c r="J116" s="135">
        <v>2010</v>
      </c>
      <c r="K116" s="134" t="s">
        <v>5456</v>
      </c>
      <c r="L116" t="s">
        <v>14</v>
      </c>
      <c r="M116" s="136" t="s">
        <v>40</v>
      </c>
      <c r="P116" s="1" t="str">
        <f>IF($C116&lt;&gt;"",IF(COUNTIF($C:C,$C116)&gt;1,"Plusieurs commentaires",""),"")</f>
        <v/>
      </c>
      <c r="Q116" s="1">
        <f t="shared" si="14"/>
        <v>0</v>
      </c>
      <c r="R116" s="1">
        <f>SUMIFS($Q$5:$Q116,$P$5:$P116,"Plusieurs commentaires",$C$5:$C116,C116)</f>
        <v>0</v>
      </c>
      <c r="S116" t="str">
        <f t="shared" si="15"/>
        <v/>
      </c>
      <c r="T116" t="str">
        <f t="shared" si="16"/>
        <v/>
      </c>
      <c r="U116" t="str">
        <f t="shared" si="17"/>
        <v/>
      </c>
      <c r="V116" s="238" t="str">
        <f t="shared" si="18"/>
        <v/>
      </c>
      <c r="W116" s="238">
        <f t="shared" si="19"/>
        <v>0</v>
      </c>
      <c r="X116" s="238">
        <f>SUMIFS($W$5:$W116,$V$5:$V116,"Plusieurs occurences",$H$5:$H116,H116)</f>
        <v>0</v>
      </c>
      <c r="Y116" t="str">
        <f t="shared" si="20"/>
        <v/>
      </c>
      <c r="Z116" t="str">
        <f t="shared" si="21"/>
        <v>Auteur</v>
      </c>
      <c r="AA116" t="str">
        <f t="shared" si="22"/>
        <v/>
      </c>
      <c r="AC116" t="str">
        <f t="shared" si="25"/>
        <v/>
      </c>
    </row>
    <row r="117" spans="1:29" x14ac:dyDescent="0.25">
      <c r="A117" s="112">
        <v>92</v>
      </c>
      <c r="B117" s="138" t="s">
        <v>5465</v>
      </c>
      <c r="C117" t="s">
        <v>6791</v>
      </c>
      <c r="D117" s="24">
        <v>14500</v>
      </c>
      <c r="E117" s="24">
        <v>470</v>
      </c>
      <c r="F117" s="24">
        <v>188</v>
      </c>
      <c r="G117" s="133">
        <f>IFERROR(F117/E117,0)</f>
        <v>0.4</v>
      </c>
      <c r="H117" s="133"/>
      <c r="I117" s="134" t="s">
        <v>14</v>
      </c>
      <c r="J117" s="135">
        <v>2009</v>
      </c>
      <c r="K117" s="134" t="s">
        <v>5466</v>
      </c>
      <c r="L117" t="s">
        <v>13</v>
      </c>
      <c r="M117" s="136" t="s">
        <v>40</v>
      </c>
      <c r="P117" s="1" t="str">
        <f>IF($C117&lt;&gt;"",IF(COUNTIF($C:C,$C117)&gt;1,"Plusieurs commentaires",""),"")</f>
        <v/>
      </c>
      <c r="Q117" s="1">
        <f t="shared" si="14"/>
        <v>0</v>
      </c>
      <c r="R117" s="1">
        <f>SUMIFS($Q$5:$Q117,$P$5:$P117,"Plusieurs commentaires",$C$5:$C117,C117)</f>
        <v>0</v>
      </c>
      <c r="S117" t="str">
        <f t="shared" si="15"/>
        <v/>
      </c>
      <c r="T117" t="str">
        <f t="shared" si="16"/>
        <v/>
      </c>
      <c r="U117" t="str">
        <f t="shared" si="17"/>
        <v/>
      </c>
      <c r="V117" s="238" t="str">
        <f t="shared" si="18"/>
        <v/>
      </c>
      <c r="W117" s="238">
        <f t="shared" si="19"/>
        <v>0</v>
      </c>
      <c r="X117" s="238">
        <f>SUMIFS($W$5:$W117,$V$5:$V117,"Plusieurs occurences",$H$5:$H117,H117)</f>
        <v>0</v>
      </c>
      <c r="Y117" t="str">
        <f t="shared" si="20"/>
        <v/>
      </c>
      <c r="Z117">
        <f t="shared" si="21"/>
        <v>0</v>
      </c>
      <c r="AA117" t="str">
        <f t="shared" si="22"/>
        <v/>
      </c>
      <c r="AC117" t="str">
        <f t="shared" si="25"/>
        <v/>
      </c>
    </row>
    <row r="118" spans="1:29" ht="45" x14ac:dyDescent="0.25">
      <c r="A118" s="112">
        <v>100</v>
      </c>
      <c r="B118" s="138" t="s">
        <v>5472</v>
      </c>
      <c r="C118" t="s">
        <v>6825</v>
      </c>
      <c r="D118" s="24">
        <v>6577</v>
      </c>
      <c r="E118" s="24">
        <v>139</v>
      </c>
      <c r="F118" s="24">
        <v>87</v>
      </c>
      <c r="G118" s="133">
        <f>IFERROR(F118/E118,0)</f>
        <v>0.62589928057553956</v>
      </c>
      <c r="H118" s="133"/>
      <c r="I118" s="134" t="s">
        <v>14</v>
      </c>
      <c r="J118" s="135">
        <v>2017</v>
      </c>
      <c r="K118" s="342" t="s">
        <v>14</v>
      </c>
      <c r="L118" t="s">
        <v>14</v>
      </c>
      <c r="M118" s="136" t="s">
        <v>40</v>
      </c>
      <c r="P118" s="1" t="str">
        <f>IF($C118&lt;&gt;"",IF(COUNTIF($C:C,$C118)&gt;1,"Plusieurs commentaires",""),"")</f>
        <v/>
      </c>
      <c r="Q118" s="1">
        <f t="shared" si="14"/>
        <v>0</v>
      </c>
      <c r="R118" s="1">
        <f>SUMIFS($Q$5:$Q118,$P$5:$P118,"Plusieurs commentaires",$C$5:$C118,C118)</f>
        <v>0</v>
      </c>
      <c r="S118" t="str">
        <f t="shared" si="15"/>
        <v/>
      </c>
      <c r="T118" t="str">
        <f t="shared" si="16"/>
        <v/>
      </c>
      <c r="U118" t="str">
        <f t="shared" si="17"/>
        <v/>
      </c>
      <c r="V118" s="238" t="str">
        <f t="shared" si="18"/>
        <v/>
      </c>
      <c r="W118" s="238">
        <f t="shared" si="19"/>
        <v>0</v>
      </c>
      <c r="X118" s="238">
        <f>SUMIFS($W$5:$W118,$V$5:$V118,"Plusieurs occurences",$H$5:$H118,H118)</f>
        <v>0</v>
      </c>
      <c r="Y118" t="str">
        <f t="shared" si="20"/>
        <v/>
      </c>
      <c r="Z118">
        <f t="shared" si="21"/>
        <v>0</v>
      </c>
      <c r="AA118" t="str">
        <f t="shared" si="22"/>
        <v/>
      </c>
      <c r="AC118" t="str">
        <f t="shared" si="25"/>
        <v/>
      </c>
    </row>
    <row r="119" spans="1:29" x14ac:dyDescent="0.25">
      <c r="A119" s="112">
        <v>105</v>
      </c>
      <c r="B119" s="138" t="s">
        <v>5479</v>
      </c>
      <c r="C119" t="s">
        <v>6826</v>
      </c>
      <c r="D119" s="24">
        <v>1032</v>
      </c>
      <c r="E119" s="24">
        <v>322</v>
      </c>
      <c r="F119" s="24">
        <v>50</v>
      </c>
      <c r="G119" s="133">
        <f>IFERROR(F119/E119,0)</f>
        <v>0.15527950310559005</v>
      </c>
      <c r="H119" s="133"/>
      <c r="I119" s="134" t="s">
        <v>14</v>
      </c>
      <c r="J119" s="135">
        <v>2010</v>
      </c>
      <c r="K119" s="134" t="s">
        <v>14</v>
      </c>
      <c r="L119" t="s">
        <v>14</v>
      </c>
      <c r="M119" s="136" t="s">
        <v>40</v>
      </c>
      <c r="N119" s="142" t="s">
        <v>5480</v>
      </c>
      <c r="P119" s="1" t="str">
        <f>IF($C119&lt;&gt;"",IF(COUNTIF($C:C,$C119)&gt;1,"Plusieurs commentaires",""),"")</f>
        <v/>
      </c>
      <c r="Q119" s="1">
        <f t="shared" si="14"/>
        <v>0</v>
      </c>
      <c r="R119" s="1">
        <f>SUMIFS($Q$5:$Q119,$P$5:$P119,"Plusieurs commentaires",$C$5:$C119,C119)</f>
        <v>0</v>
      </c>
      <c r="S119" t="str">
        <f t="shared" si="15"/>
        <v/>
      </c>
      <c r="T119" t="str">
        <f t="shared" si="16"/>
        <v/>
      </c>
      <c r="U119" t="str">
        <f t="shared" si="17"/>
        <v/>
      </c>
      <c r="V119" s="1" t="str">
        <f t="shared" si="18"/>
        <v/>
      </c>
      <c r="W119" s="238">
        <f t="shared" si="19"/>
        <v>0</v>
      </c>
      <c r="X119" s="238">
        <f>SUMIFS($W$5:$W119,$V$5:$V119,"Plusieurs occurences",$H$5:$H119,H119)</f>
        <v>0</v>
      </c>
      <c r="Y119" t="str">
        <f t="shared" si="20"/>
        <v/>
      </c>
      <c r="Z119">
        <f t="shared" si="21"/>
        <v>0</v>
      </c>
      <c r="AA119" t="str">
        <f t="shared" si="22"/>
        <v/>
      </c>
    </row>
    <row r="120" spans="1:29" ht="60" x14ac:dyDescent="0.25">
      <c r="A120" s="112">
        <v>29</v>
      </c>
      <c r="B120" s="287" t="s">
        <v>5394</v>
      </c>
      <c r="C120" t="s">
        <v>6827</v>
      </c>
      <c r="D120" s="24">
        <v>10100</v>
      </c>
      <c r="E120" s="24">
        <v>322</v>
      </c>
      <c r="F120" s="24">
        <v>153</v>
      </c>
      <c r="G120" s="133">
        <f>F120/E120</f>
        <v>0.4751552795031056</v>
      </c>
      <c r="H120" s="133" t="s">
        <v>5486</v>
      </c>
      <c r="I120" s="134" t="s">
        <v>13</v>
      </c>
      <c r="J120" s="135">
        <v>2012</v>
      </c>
      <c r="K120" s="134" t="s">
        <v>14</v>
      </c>
      <c r="L120" s="339" t="s">
        <v>13</v>
      </c>
      <c r="M120" s="136"/>
      <c r="P120" s="1" t="str">
        <f>IF($C120&lt;&gt;"",IF(COUNTIF($C:C,$C120)&gt;1,"Plusieurs commentaires",""),"")</f>
        <v/>
      </c>
      <c r="Q120" s="1">
        <f t="shared" si="14"/>
        <v>0</v>
      </c>
      <c r="R120" s="1">
        <f>SUMIFS($Q$5:$Q120,$P$5:$P120,"Plusieurs commentaires",$C$5:$C120,C120)</f>
        <v>0</v>
      </c>
      <c r="S120" t="str">
        <f t="shared" si="15"/>
        <v/>
      </c>
      <c r="T120" t="str">
        <f t="shared" si="16"/>
        <v/>
      </c>
      <c r="U120" t="str">
        <f t="shared" si="17"/>
        <v/>
      </c>
      <c r="V120" s="238" t="str">
        <f t="shared" si="18"/>
        <v/>
      </c>
      <c r="W120" s="238">
        <f t="shared" si="19"/>
        <v>0</v>
      </c>
      <c r="X120" s="238">
        <f>SUMIFS($W$5:$W120,$V$5:$V120,"Plusieurs occurences",$H$5:$H120,H120)</f>
        <v>0</v>
      </c>
      <c r="Y120" t="str">
        <f t="shared" si="20"/>
        <v/>
      </c>
      <c r="Z120" t="str">
        <f t="shared" si="21"/>
        <v/>
      </c>
      <c r="AA120" t="str">
        <f t="shared" si="22"/>
        <v/>
      </c>
      <c r="AC120" t="str">
        <f t="shared" ref="AC120:AC136" si="26">IF(R120&lt;2,IF(M120="Critique",C120,""),"")</f>
        <v/>
      </c>
    </row>
    <row r="121" spans="1:29" x14ac:dyDescent="0.25">
      <c r="A121" s="112">
        <v>67</v>
      </c>
      <c r="B121" s="138"/>
      <c r="C121" s="131"/>
      <c r="D121" s="24"/>
      <c r="E121" s="24"/>
      <c r="F121" s="24"/>
      <c r="G121" s="133"/>
      <c r="H121" s="133"/>
      <c r="I121" s="134"/>
      <c r="J121" s="135"/>
      <c r="K121" s="134" t="s">
        <v>14</v>
      </c>
      <c r="L121" t="s">
        <v>13</v>
      </c>
      <c r="M121" s="136"/>
      <c r="P121" s="1" t="str">
        <f>IF($C121&lt;&gt;"",IF(COUNTIF($C:C,$C121)&gt;1,"Plusieurs commentaires",""),"")</f>
        <v/>
      </c>
      <c r="Q121" s="1">
        <f t="shared" si="14"/>
        <v>0</v>
      </c>
      <c r="R121" s="1">
        <f>SUMIFS($Q$5:$Q121,$P$5:$P121,"Plusieurs commentaires",$C$5:$C121,C121)</f>
        <v>0</v>
      </c>
      <c r="S121" t="str">
        <f t="shared" si="15"/>
        <v/>
      </c>
      <c r="T121" t="str">
        <f t="shared" si="16"/>
        <v/>
      </c>
      <c r="U121" t="str">
        <f t="shared" si="17"/>
        <v/>
      </c>
      <c r="V121" s="238" t="str">
        <f t="shared" si="18"/>
        <v/>
      </c>
      <c r="W121" s="238">
        <f t="shared" si="19"/>
        <v>0</v>
      </c>
      <c r="X121" s="238">
        <f>SUMIFS($W$5:$W121,$V$5:$V121,"Plusieurs occurences",$H$5:$H121,H121)</f>
        <v>0</v>
      </c>
      <c r="Y121" t="str">
        <f t="shared" si="20"/>
        <v/>
      </c>
      <c r="Z121" t="str">
        <f t="shared" si="21"/>
        <v/>
      </c>
      <c r="AA121" t="str">
        <f t="shared" si="22"/>
        <v/>
      </c>
      <c r="AC121" t="str">
        <f t="shared" si="26"/>
        <v/>
      </c>
    </row>
    <row r="122" spans="1:29" x14ac:dyDescent="0.25">
      <c r="A122" s="112">
        <v>76</v>
      </c>
      <c r="B122" s="143" t="s">
        <v>5446</v>
      </c>
      <c r="C122" t="s">
        <v>6885</v>
      </c>
      <c r="D122" s="144"/>
      <c r="E122" s="144"/>
      <c r="F122" s="144"/>
      <c r="G122" s="19" t="e">
        <f>F122/E122</f>
        <v>#DIV/0!</v>
      </c>
      <c r="H122" s="19"/>
      <c r="I122" s="19"/>
      <c r="J122" s="145">
        <v>2010</v>
      </c>
      <c r="K122" s="343" t="s">
        <v>14</v>
      </c>
      <c r="L122" s="340" t="s">
        <v>13</v>
      </c>
      <c r="M122" s="20"/>
      <c r="N122" s="147" t="s">
        <v>5447</v>
      </c>
      <c r="O122" s="13"/>
      <c r="P122" s="1" t="str">
        <f>IF($C122&lt;&gt;"",IF(COUNTIF($C:C,$C122)&gt;1,"Plusieurs commentaires",""),"")</f>
        <v/>
      </c>
      <c r="Q122" s="1">
        <f t="shared" si="14"/>
        <v>0</v>
      </c>
      <c r="R122" s="1">
        <f>SUMIFS($Q$5:$Q122,$P$5:$P122,"Plusieurs commentaires",$C$5:$C122,C122)</f>
        <v>0</v>
      </c>
      <c r="S122" t="str">
        <f t="shared" si="15"/>
        <v/>
      </c>
      <c r="T122" t="str">
        <f t="shared" si="16"/>
        <v/>
      </c>
      <c r="U122" t="str">
        <f t="shared" si="17"/>
        <v/>
      </c>
      <c r="V122" s="238" t="str">
        <f t="shared" si="18"/>
        <v/>
      </c>
      <c r="W122" s="238">
        <f t="shared" si="19"/>
        <v>0</v>
      </c>
      <c r="X122" s="238">
        <f>SUMIFS($W$5:$W122,$V$5:$V122,"Plusieurs occurences",$H$5:$H122,H122)</f>
        <v>0</v>
      </c>
      <c r="Y122" t="str">
        <f t="shared" si="20"/>
        <v/>
      </c>
      <c r="Z122" t="str">
        <f t="shared" si="21"/>
        <v/>
      </c>
      <c r="AA122" t="str">
        <f t="shared" si="22"/>
        <v/>
      </c>
      <c r="AC122" t="str">
        <f t="shared" si="26"/>
        <v/>
      </c>
    </row>
    <row r="123" spans="1:29" x14ac:dyDescent="0.25">
      <c r="A123" s="112">
        <v>99</v>
      </c>
      <c r="B123" s="143" t="s">
        <v>5471</v>
      </c>
      <c r="C123" t="s">
        <v>6886</v>
      </c>
      <c r="D123" s="144"/>
      <c r="E123" s="144"/>
      <c r="F123" s="144"/>
      <c r="G123" s="133">
        <f>IFERROR(F123/E123,0)</f>
        <v>0</v>
      </c>
      <c r="H123" s="19"/>
      <c r="I123" s="19"/>
      <c r="J123" s="145">
        <v>2018</v>
      </c>
      <c r="K123" s="19"/>
      <c r="L123" s="146"/>
      <c r="M123" s="20"/>
      <c r="N123" s="147" t="s">
        <v>5447</v>
      </c>
      <c r="P123" s="1" t="str">
        <f>IF($C123&lt;&gt;"",IF(COUNTIF($C:C,$C123)&gt;1,"Plusieurs commentaires",""),"")</f>
        <v/>
      </c>
      <c r="Q123" s="1">
        <f t="shared" si="14"/>
        <v>0</v>
      </c>
      <c r="R123" s="1">
        <f>SUMIFS($Q$5:$Q123,$P$5:$P123,"Plusieurs commentaires",$C$5:$C123,C123)</f>
        <v>0</v>
      </c>
      <c r="S123" t="str">
        <f t="shared" si="15"/>
        <v/>
      </c>
      <c r="T123" t="str">
        <f t="shared" si="16"/>
        <v/>
      </c>
      <c r="U123" t="str">
        <f t="shared" si="17"/>
        <v/>
      </c>
      <c r="V123" s="238" t="str">
        <f t="shared" si="18"/>
        <v/>
      </c>
      <c r="W123" s="238">
        <f t="shared" si="19"/>
        <v>0</v>
      </c>
      <c r="X123" s="238">
        <f>SUMIFS($W$5:$W123,$V$5:$V123,"Plusieurs occurences",$H$5:$H123,H123)</f>
        <v>0</v>
      </c>
      <c r="Y123" t="str">
        <f t="shared" si="20"/>
        <v/>
      </c>
      <c r="Z123" t="str">
        <f t="shared" si="21"/>
        <v/>
      </c>
      <c r="AA123" t="str">
        <f t="shared" si="22"/>
        <v/>
      </c>
      <c r="AC123" t="str">
        <f t="shared" si="26"/>
        <v/>
      </c>
    </row>
    <row r="124" spans="1:29" x14ac:dyDescent="0.25">
      <c r="A124" s="132"/>
      <c r="B124" s="148"/>
      <c r="C124" s="149"/>
      <c r="D124" s="24"/>
      <c r="E124" s="24"/>
      <c r="F124" s="24"/>
      <c r="G124" s="25"/>
      <c r="H124" s="133"/>
      <c r="I124" s="134"/>
      <c r="J124" s="135"/>
      <c r="K124" s="134"/>
      <c r="L124" s="132"/>
      <c r="M124" s="136"/>
      <c r="P124" s="1" t="str">
        <f>IF($C124&lt;&gt;"",IF(COUNTIF($C:C,$C124)&gt;1,"Plusieurs commentaires",""),"")</f>
        <v/>
      </c>
      <c r="Q124" s="1">
        <f t="shared" si="14"/>
        <v>0</v>
      </c>
      <c r="R124" s="1">
        <f>SUMIFS($Q$5:$Q124,$P$5:$P124,"Plusieurs commentaires",$C$5:$C124,C124)</f>
        <v>0</v>
      </c>
      <c r="S124" t="str">
        <f t="shared" si="15"/>
        <v/>
      </c>
      <c r="T124" t="str">
        <f t="shared" si="16"/>
        <v/>
      </c>
      <c r="U124" t="str">
        <f t="shared" si="17"/>
        <v/>
      </c>
      <c r="V124" s="238" t="str">
        <f t="shared" si="18"/>
        <v/>
      </c>
      <c r="W124" s="238">
        <f t="shared" si="19"/>
        <v>0</v>
      </c>
      <c r="X124" s="238">
        <f>SUMIFS($W$5:$W124,$V$5:$V124,"Plusieurs occurences",$H$5:$H124,H124)</f>
        <v>0</v>
      </c>
      <c r="Y124" t="str">
        <f t="shared" si="20"/>
        <v/>
      </c>
      <c r="Z124" t="str">
        <f t="shared" si="21"/>
        <v/>
      </c>
      <c r="AA124" t="str">
        <f t="shared" si="22"/>
        <v/>
      </c>
      <c r="AC124" t="str">
        <f t="shared" si="26"/>
        <v/>
      </c>
    </row>
    <row r="125" spans="1:29" x14ac:dyDescent="0.25">
      <c r="A125" s="132"/>
      <c r="B125" s="148"/>
      <c r="C125" s="149"/>
      <c r="D125" s="24"/>
      <c r="E125" s="24"/>
      <c r="F125" s="24"/>
      <c r="G125" s="25"/>
      <c r="H125" s="133"/>
      <c r="I125" s="134"/>
      <c r="J125" s="135"/>
      <c r="K125" s="134"/>
      <c r="L125" s="132"/>
      <c r="M125" s="136"/>
      <c r="P125" s="1" t="str">
        <f>IF($C125&lt;&gt;"",IF(COUNTIF($C:C,$C125)&gt;1,"Plusieurs commentaires",""),"")</f>
        <v/>
      </c>
      <c r="Q125" s="1">
        <f t="shared" si="14"/>
        <v>0</v>
      </c>
      <c r="R125" s="1">
        <f>SUMIFS($Q$5:$Q125,$P$5:$P125,"Plusieurs commentaires",$C$5:$C125,C125)</f>
        <v>0</v>
      </c>
      <c r="S125" t="str">
        <f t="shared" si="15"/>
        <v/>
      </c>
      <c r="T125" t="str">
        <f t="shared" si="16"/>
        <v/>
      </c>
      <c r="U125" t="str">
        <f t="shared" si="17"/>
        <v/>
      </c>
      <c r="V125" s="238" t="str">
        <f t="shared" si="18"/>
        <v/>
      </c>
      <c r="W125" s="238">
        <f t="shared" si="19"/>
        <v>0</v>
      </c>
      <c r="X125" s="238">
        <f>SUMIFS($W$5:$W125,$V$5:$V125,"Plusieurs occurences",$H$5:$H125,H125)</f>
        <v>0</v>
      </c>
      <c r="Y125" t="str">
        <f t="shared" si="20"/>
        <v/>
      </c>
      <c r="Z125" t="str">
        <f t="shared" si="21"/>
        <v/>
      </c>
      <c r="AA125" t="str">
        <f t="shared" si="22"/>
        <v/>
      </c>
      <c r="AC125" t="str">
        <f t="shared" si="26"/>
        <v/>
      </c>
    </row>
    <row r="126" spans="1:29" x14ac:dyDescent="0.25">
      <c r="A126" s="132"/>
      <c r="B126" s="148"/>
      <c r="C126" s="149"/>
      <c r="D126" s="24"/>
      <c r="E126" s="24"/>
      <c r="F126" s="24"/>
      <c r="G126" s="25"/>
      <c r="H126" s="133"/>
      <c r="I126" s="134"/>
      <c r="J126" s="135"/>
      <c r="K126" s="134"/>
      <c r="L126" s="132"/>
      <c r="M126" s="136"/>
      <c r="P126" s="1" t="str">
        <f>IF($C126&lt;&gt;"",IF(COUNTIF($C:C,$C126)&gt;1,"Plusieurs commentaires",""),"")</f>
        <v/>
      </c>
      <c r="Q126" s="1">
        <f t="shared" si="14"/>
        <v>0</v>
      </c>
      <c r="R126" s="1">
        <f>SUMIFS($Q$5:$Q126,$P$5:$P126,"Plusieurs commentaires",$C$5:$C126,C126)</f>
        <v>0</v>
      </c>
      <c r="S126" t="str">
        <f t="shared" si="15"/>
        <v/>
      </c>
      <c r="T126" t="str">
        <f t="shared" si="16"/>
        <v/>
      </c>
      <c r="U126" t="str">
        <f t="shared" si="17"/>
        <v/>
      </c>
      <c r="V126" s="238" t="str">
        <f t="shared" si="18"/>
        <v/>
      </c>
      <c r="W126" s="238">
        <f t="shared" si="19"/>
        <v>0</v>
      </c>
      <c r="X126" s="238">
        <f>SUMIFS($W$5:$W126,$V$5:$V126,"Plusieurs occurences",$H$5:$H126,H126)</f>
        <v>0</v>
      </c>
      <c r="Y126" t="str">
        <f t="shared" si="20"/>
        <v/>
      </c>
      <c r="Z126" t="str">
        <f t="shared" si="21"/>
        <v/>
      </c>
      <c r="AA126" t="str">
        <f t="shared" si="22"/>
        <v/>
      </c>
      <c r="AC126" t="str">
        <f t="shared" si="26"/>
        <v/>
      </c>
    </row>
    <row r="127" spans="1:29" x14ac:dyDescent="0.25">
      <c r="A127" s="132"/>
      <c r="B127" s="148"/>
      <c r="C127" s="149"/>
      <c r="D127" s="24"/>
      <c r="E127" s="24"/>
      <c r="F127" s="24"/>
      <c r="G127" s="25"/>
      <c r="H127" s="133"/>
      <c r="I127" s="134"/>
      <c r="J127" s="135"/>
      <c r="K127" s="134"/>
      <c r="L127" s="132"/>
      <c r="M127" s="136"/>
      <c r="P127" s="1" t="str">
        <f>IF($C127&lt;&gt;"",IF(COUNTIF($C:C,$C127)&gt;1,"Plusieurs commentaires",""),"")</f>
        <v/>
      </c>
      <c r="Q127" s="1">
        <f t="shared" si="14"/>
        <v>0</v>
      </c>
      <c r="R127" s="1">
        <f>SUMIFS($Q$5:$Q127,$P$5:$P127,"Plusieurs commentaires",$C$5:$C127,C127)</f>
        <v>0</v>
      </c>
      <c r="S127" t="str">
        <f t="shared" si="15"/>
        <v/>
      </c>
      <c r="T127" t="str">
        <f t="shared" si="16"/>
        <v/>
      </c>
      <c r="U127" t="str">
        <f t="shared" si="17"/>
        <v/>
      </c>
      <c r="V127" s="238" t="str">
        <f t="shared" si="18"/>
        <v/>
      </c>
      <c r="W127" s="238">
        <f t="shared" si="19"/>
        <v>0</v>
      </c>
      <c r="X127" s="238">
        <f>SUMIFS($W$5:$W127,$V$5:$V127,"Plusieurs occurences",$H$5:$H127,H127)</f>
        <v>0</v>
      </c>
      <c r="Y127" t="str">
        <f t="shared" si="20"/>
        <v/>
      </c>
      <c r="Z127" t="str">
        <f t="shared" si="21"/>
        <v/>
      </c>
      <c r="AA127" t="str">
        <f t="shared" si="22"/>
        <v/>
      </c>
      <c r="AC127" t="str">
        <f t="shared" si="26"/>
        <v/>
      </c>
    </row>
    <row r="128" spans="1:29" x14ac:dyDescent="0.25">
      <c r="A128" s="132"/>
      <c r="B128" s="148"/>
      <c r="C128" s="149"/>
      <c r="D128" s="24"/>
      <c r="E128" s="24"/>
      <c r="F128" s="24"/>
      <c r="G128" s="25"/>
      <c r="H128" s="133"/>
      <c r="I128" s="134"/>
      <c r="J128" s="135"/>
      <c r="K128" s="134"/>
      <c r="L128" s="132"/>
      <c r="M128" s="136"/>
      <c r="P128" s="1" t="str">
        <f>IF($C128&lt;&gt;"",IF(COUNTIF($C:C,$C128)&gt;1,"Plusieurs commentaires",""),"")</f>
        <v/>
      </c>
      <c r="Q128" s="1">
        <f t="shared" si="14"/>
        <v>0</v>
      </c>
      <c r="R128" s="1">
        <f>SUMIFS($Q$5:$Q128,$P$5:$P128,"Plusieurs commentaires",$C$5:$C128,C128)</f>
        <v>0</v>
      </c>
      <c r="S128" t="str">
        <f t="shared" si="15"/>
        <v/>
      </c>
      <c r="T128" t="str">
        <f t="shared" si="16"/>
        <v/>
      </c>
      <c r="U128" t="str">
        <f t="shared" si="17"/>
        <v/>
      </c>
      <c r="V128" s="238" t="str">
        <f t="shared" si="18"/>
        <v/>
      </c>
      <c r="W128" s="238">
        <f t="shared" si="19"/>
        <v>0</v>
      </c>
      <c r="X128" s="238">
        <f>SUMIFS($W$5:$W128,$V$5:$V128,"Plusieurs occurences",$H$5:$H128,H128)</f>
        <v>0</v>
      </c>
      <c r="Y128" t="str">
        <f t="shared" si="20"/>
        <v/>
      </c>
      <c r="Z128" t="str">
        <f t="shared" si="21"/>
        <v/>
      </c>
      <c r="AA128" t="str">
        <f t="shared" si="22"/>
        <v/>
      </c>
      <c r="AC128" t="str">
        <f t="shared" si="26"/>
        <v/>
      </c>
    </row>
    <row r="129" spans="1:29" x14ac:dyDescent="0.25">
      <c r="A129" s="132"/>
      <c r="B129" s="148"/>
      <c r="C129" s="149"/>
      <c r="D129" s="24"/>
      <c r="E129" s="24"/>
      <c r="F129" s="24"/>
      <c r="G129" s="25"/>
      <c r="H129" s="133"/>
      <c r="I129" s="134"/>
      <c r="J129" s="135"/>
      <c r="K129" s="134"/>
      <c r="L129" s="132"/>
      <c r="M129" s="136"/>
      <c r="P129" s="1" t="str">
        <f>IF($C129&lt;&gt;"",IF(COUNTIF($C:C,$C129)&gt;1,"Plusieurs commentaires",""),"")</f>
        <v/>
      </c>
      <c r="Q129" s="1">
        <f t="shared" si="14"/>
        <v>0</v>
      </c>
      <c r="R129" s="1">
        <f>SUMIFS($Q$5:$Q129,$P$5:$P129,"Plusieurs commentaires",$C$5:$C129,C129)</f>
        <v>0</v>
      </c>
      <c r="S129" t="str">
        <f t="shared" si="15"/>
        <v/>
      </c>
      <c r="T129" t="str">
        <f t="shared" si="16"/>
        <v/>
      </c>
      <c r="U129" t="str">
        <f t="shared" si="17"/>
        <v/>
      </c>
      <c r="V129" s="238" t="str">
        <f t="shared" si="18"/>
        <v/>
      </c>
      <c r="W129" s="238">
        <f t="shared" si="19"/>
        <v>0</v>
      </c>
      <c r="X129" s="238">
        <f>SUMIFS($W$5:$W129,$V$5:$V129,"Plusieurs occurences",$H$5:$H129,H129)</f>
        <v>0</v>
      </c>
      <c r="Y129" t="str">
        <f t="shared" si="20"/>
        <v/>
      </c>
      <c r="Z129" t="str">
        <f t="shared" si="21"/>
        <v/>
      </c>
      <c r="AA129" t="str">
        <f t="shared" si="22"/>
        <v/>
      </c>
      <c r="AC129" t="str">
        <f t="shared" si="26"/>
        <v/>
      </c>
    </row>
    <row r="130" spans="1:29" x14ac:dyDescent="0.25">
      <c r="A130" s="132"/>
      <c r="B130" s="148"/>
      <c r="C130" s="149"/>
      <c r="D130" s="24"/>
      <c r="E130" s="24"/>
      <c r="F130" s="24"/>
      <c r="G130" s="25"/>
      <c r="H130" s="133"/>
      <c r="I130" s="134"/>
      <c r="J130" s="135"/>
      <c r="K130" s="134"/>
      <c r="L130" s="132"/>
      <c r="M130" s="136"/>
      <c r="P130" s="1" t="str">
        <f>IF($C130&lt;&gt;"",IF(COUNTIF($C:C,$C130)&gt;1,"Plusieurs commentaires",""),"")</f>
        <v/>
      </c>
      <c r="Q130" s="1">
        <f t="shared" si="14"/>
        <v>0</v>
      </c>
      <c r="R130" s="1">
        <f>SUMIFS($Q$5:$Q130,$P$5:$P130,"Plusieurs commentaires",$C$5:$C130,C130)</f>
        <v>0</v>
      </c>
      <c r="S130" t="str">
        <f t="shared" si="15"/>
        <v/>
      </c>
      <c r="T130" t="str">
        <f t="shared" si="16"/>
        <v/>
      </c>
      <c r="U130" t="str">
        <f t="shared" si="17"/>
        <v/>
      </c>
      <c r="V130" s="238" t="str">
        <f t="shared" si="18"/>
        <v/>
      </c>
      <c r="W130" s="238">
        <f t="shared" si="19"/>
        <v>0</v>
      </c>
      <c r="X130" s="238">
        <f>SUMIFS($W$5:$W130,$V$5:$V130,"Plusieurs occurences",$H$5:$H130,H130)</f>
        <v>0</v>
      </c>
      <c r="Y130" t="str">
        <f t="shared" si="20"/>
        <v/>
      </c>
      <c r="Z130" t="str">
        <f t="shared" si="21"/>
        <v/>
      </c>
      <c r="AA130" t="str">
        <f t="shared" si="22"/>
        <v/>
      </c>
      <c r="AC130" t="str">
        <f t="shared" si="26"/>
        <v/>
      </c>
    </row>
    <row r="131" spans="1:29" x14ac:dyDescent="0.25">
      <c r="A131" s="132"/>
      <c r="B131" s="132"/>
      <c r="C131" s="132"/>
      <c r="D131" s="132"/>
      <c r="E131" s="132"/>
      <c r="F131" s="132"/>
      <c r="G131" s="132"/>
      <c r="H131" s="132"/>
      <c r="I131" s="132"/>
      <c r="J131" s="132"/>
      <c r="K131" s="132"/>
      <c r="L131" s="132"/>
      <c r="M131" s="132"/>
      <c r="P131" s="1" t="str">
        <f>IF($C131&lt;&gt;"",IF(COUNTIF($C:C,$C131)&gt;1,"Plusieurs commentaires",""),"")</f>
        <v/>
      </c>
      <c r="Q131" s="1">
        <f t="shared" si="14"/>
        <v>0</v>
      </c>
      <c r="R131" s="1">
        <f>SUMIFS($Q$5:$Q131,$P$5:$P131,"Plusieurs commentaires",$C$5:$C131,C131)</f>
        <v>0</v>
      </c>
      <c r="S131" t="str">
        <f t="shared" si="15"/>
        <v/>
      </c>
      <c r="T131" t="str">
        <f t="shared" si="16"/>
        <v/>
      </c>
      <c r="U131" t="str">
        <f t="shared" si="17"/>
        <v/>
      </c>
      <c r="V131" s="238" t="str">
        <f t="shared" si="18"/>
        <v/>
      </c>
      <c r="W131" s="238">
        <f t="shared" si="19"/>
        <v>0</v>
      </c>
      <c r="X131" s="238">
        <f>SUMIFS($W$5:$W131,$V$5:$V131,"Plusieurs occurences",$H$5:$H131,H131)</f>
        <v>0</v>
      </c>
      <c r="Y131" t="str">
        <f t="shared" si="20"/>
        <v/>
      </c>
      <c r="Z131" t="str">
        <f t="shared" si="21"/>
        <v/>
      </c>
      <c r="AA131" t="str">
        <f t="shared" si="22"/>
        <v/>
      </c>
      <c r="AC131" t="str">
        <f t="shared" si="26"/>
        <v/>
      </c>
    </row>
    <row r="132" spans="1:29" x14ac:dyDescent="0.25">
      <c r="A132" s="132"/>
      <c r="B132" s="132"/>
      <c r="C132" s="132"/>
      <c r="D132" s="132"/>
      <c r="E132" s="132"/>
      <c r="F132" s="132"/>
      <c r="G132" s="132"/>
      <c r="H132" s="132"/>
      <c r="I132" s="132"/>
      <c r="J132" s="132"/>
      <c r="K132" s="132"/>
      <c r="L132" s="132"/>
      <c r="M132" s="132"/>
      <c r="P132" s="1" t="str">
        <f>IF($C132&lt;&gt;"",IF(COUNTIF($C:C,$C132)&gt;1,"Plusieurs commentaires",""),"")</f>
        <v/>
      </c>
      <c r="Q132" s="1">
        <f t="shared" si="14"/>
        <v>0</v>
      </c>
      <c r="R132" s="1">
        <f>SUMIFS($Q$5:$Q132,$P$5:$P132,"Plusieurs commentaires",$C$5:$C132,C132)</f>
        <v>0</v>
      </c>
      <c r="S132" t="str">
        <f t="shared" si="15"/>
        <v/>
      </c>
      <c r="T132" t="str">
        <f t="shared" si="16"/>
        <v/>
      </c>
      <c r="U132" t="str">
        <f t="shared" si="17"/>
        <v/>
      </c>
      <c r="V132" s="238" t="str">
        <f t="shared" si="18"/>
        <v/>
      </c>
      <c r="W132" s="238">
        <f t="shared" si="19"/>
        <v>0</v>
      </c>
      <c r="X132" s="238">
        <f>SUMIFS($W$5:$W132,$V$5:$V132,"Plusieurs occurences",$H$5:$H132,H132)</f>
        <v>0</v>
      </c>
      <c r="Y132" t="str">
        <f t="shared" si="20"/>
        <v/>
      </c>
      <c r="Z132" t="str">
        <f t="shared" si="21"/>
        <v/>
      </c>
      <c r="AA132" t="str">
        <f t="shared" si="22"/>
        <v/>
      </c>
      <c r="AC132" t="str">
        <f t="shared" si="26"/>
        <v/>
      </c>
    </row>
    <row r="133" spans="1:29" x14ac:dyDescent="0.25">
      <c r="A133" s="132"/>
      <c r="B133" s="132"/>
      <c r="C133" s="132"/>
      <c r="D133" s="132"/>
      <c r="E133" s="132"/>
      <c r="F133" s="132"/>
      <c r="G133" s="132"/>
      <c r="H133" s="132"/>
      <c r="I133" s="132"/>
      <c r="J133" s="132"/>
      <c r="K133" s="132"/>
      <c r="L133" s="132"/>
      <c r="M133" s="132"/>
      <c r="P133" s="1" t="str">
        <f>IF($C133&lt;&gt;"",IF(COUNTIF($C:C,$C133)&gt;1,"Plusieurs commentaires",""),"")</f>
        <v/>
      </c>
      <c r="Q133" s="1">
        <f t="shared" ref="Q133:Q196" si="27">IF(P133="Plusieurs commentaires",1,0)</f>
        <v>0</v>
      </c>
      <c r="R133" s="1">
        <f>SUMIFS($Q$5:$Q133,$P$5:$P133,"Plusieurs commentaires",$C$5:$C133,C133)</f>
        <v>0</v>
      </c>
      <c r="S133" t="str">
        <f t="shared" ref="S133:S196" si="28">IF(I133="Non",IF(F133&lt;=21,IF(M133="Critique",IF(J133&gt;2017,C133,""),""),""),"")</f>
        <v/>
      </c>
      <c r="T133" t="str">
        <f t="shared" ref="T133:T196" si="29">IF(I133="Non",IF(F133&lt;=21,IF(M133="Soutien",IF(J133&gt;2017,C133,""),""),""),"")</f>
        <v/>
      </c>
      <c r="U133" t="str">
        <f t="shared" ref="U133:U196" si="30">IF(I133="Non",IF(F133&lt;=21,IF(M133="Neutre",IF(J133&gt;2017,C133,""),""),""),"")</f>
        <v/>
      </c>
      <c r="V133" s="238" t="str">
        <f t="shared" ref="V133:V196" si="31">IF($H133&lt;&gt;"",IF(COUNTIF($H:$H,$H133)&gt;1,"Plusieurs occurences",""),"")</f>
        <v/>
      </c>
      <c r="W133" s="238">
        <f t="shared" ref="W133:W196" si="32">IF(V133="Plusieurs occurences",1,0)</f>
        <v>0</v>
      </c>
      <c r="X133" s="238">
        <f>SUMIFS($W$5:$W133,$V$5:$V133,"Plusieurs occurences",$H$5:$H133,H133)</f>
        <v>0</v>
      </c>
      <c r="Y133" t="str">
        <f t="shared" ref="Y133:Y196" si="33">IF(R133&lt;2,IF(M133="Critique",H133,""),"")</f>
        <v/>
      </c>
      <c r="Z133" t="str">
        <f t="shared" ref="Z133:Z196" si="34">IF(R133&lt;2,IF(M133="Soutien",H133,""),"")</f>
        <v/>
      </c>
      <c r="AA133" t="str">
        <f t="shared" ref="AA133:AA196" si="35">IF(R133&lt;2,IF(M133="Neutre",H133,""),"")</f>
        <v/>
      </c>
      <c r="AC133" t="str">
        <f t="shared" si="26"/>
        <v/>
      </c>
    </row>
    <row r="134" spans="1:29" x14ac:dyDescent="0.25">
      <c r="A134" s="132"/>
      <c r="B134" s="132"/>
      <c r="C134" s="132"/>
      <c r="D134" s="132"/>
      <c r="E134" s="132"/>
      <c r="F134" s="132"/>
      <c r="G134" s="132"/>
      <c r="H134" s="132"/>
      <c r="I134" s="132"/>
      <c r="J134" s="132"/>
      <c r="K134" s="132"/>
      <c r="L134" s="132"/>
      <c r="M134" s="132"/>
      <c r="P134" s="1" t="str">
        <f>IF($C134&lt;&gt;"",IF(COUNTIF($C:C,$C134)&gt;1,"Plusieurs commentaires",""),"")</f>
        <v/>
      </c>
      <c r="Q134" s="1">
        <f t="shared" si="27"/>
        <v>0</v>
      </c>
      <c r="R134" s="1">
        <f>SUMIFS($Q$5:$Q134,$P$5:$P134,"Plusieurs commentaires",$C$5:$C134,C134)</f>
        <v>0</v>
      </c>
      <c r="S134" t="str">
        <f t="shared" si="28"/>
        <v/>
      </c>
      <c r="T134" t="str">
        <f t="shared" si="29"/>
        <v/>
      </c>
      <c r="U134" t="str">
        <f t="shared" si="30"/>
        <v/>
      </c>
      <c r="V134" s="238" t="str">
        <f t="shared" si="31"/>
        <v/>
      </c>
      <c r="W134" s="238">
        <f t="shared" si="32"/>
        <v>0</v>
      </c>
      <c r="X134" s="238">
        <f>SUMIFS($W$5:$W134,$V$5:$V134,"Plusieurs occurences",$H$5:$H134,H134)</f>
        <v>0</v>
      </c>
      <c r="Y134" t="str">
        <f t="shared" si="33"/>
        <v/>
      </c>
      <c r="Z134" t="str">
        <f t="shared" si="34"/>
        <v/>
      </c>
      <c r="AA134" t="str">
        <f t="shared" si="35"/>
        <v/>
      </c>
      <c r="AC134" t="str">
        <f t="shared" si="26"/>
        <v/>
      </c>
    </row>
    <row r="135" spans="1:29" x14ac:dyDescent="0.25">
      <c r="A135" s="132"/>
      <c r="B135" s="132"/>
      <c r="C135" s="132"/>
      <c r="D135" s="132"/>
      <c r="E135" s="132"/>
      <c r="F135" s="132"/>
      <c r="G135" s="132"/>
      <c r="H135" s="132"/>
      <c r="I135" s="132"/>
      <c r="J135" s="132"/>
      <c r="K135" s="132"/>
      <c r="L135" s="132"/>
      <c r="M135" s="132"/>
      <c r="P135" s="1" t="str">
        <f>IF($C135&lt;&gt;"",IF(COUNTIF($C:C,$C135)&gt;1,"Plusieurs commentaires",""),"")</f>
        <v/>
      </c>
      <c r="Q135" s="1">
        <f t="shared" si="27"/>
        <v>0</v>
      </c>
      <c r="R135" s="1">
        <f>SUMIFS($Q$5:$Q135,$P$5:$P135,"Plusieurs commentaires",$C$5:$C135,C135)</f>
        <v>0</v>
      </c>
      <c r="S135" t="str">
        <f t="shared" si="28"/>
        <v/>
      </c>
      <c r="T135" t="str">
        <f t="shared" si="29"/>
        <v/>
      </c>
      <c r="U135" t="str">
        <f t="shared" si="30"/>
        <v/>
      </c>
      <c r="V135" s="238" t="str">
        <f t="shared" si="31"/>
        <v/>
      </c>
      <c r="W135" s="238">
        <f t="shared" si="32"/>
        <v>0</v>
      </c>
      <c r="X135" s="238">
        <f>SUMIFS($W$5:$W135,$V$5:$V135,"Plusieurs occurences",$H$5:$H135,H135)</f>
        <v>0</v>
      </c>
      <c r="Y135" t="str">
        <f t="shared" si="33"/>
        <v/>
      </c>
      <c r="Z135" t="str">
        <f t="shared" si="34"/>
        <v/>
      </c>
      <c r="AA135" t="str">
        <f t="shared" si="35"/>
        <v/>
      </c>
      <c r="AC135" t="str">
        <f t="shared" si="26"/>
        <v/>
      </c>
    </row>
    <row r="136" spans="1:29" x14ac:dyDescent="0.25">
      <c r="A136" s="132"/>
      <c r="B136" s="132"/>
      <c r="C136" s="132"/>
      <c r="D136" s="132"/>
      <c r="E136" s="132"/>
      <c r="F136" s="132"/>
      <c r="G136" s="132"/>
      <c r="H136" s="132"/>
      <c r="I136" s="132"/>
      <c r="J136" s="132"/>
      <c r="K136" s="132"/>
      <c r="L136" s="132"/>
      <c r="M136" s="132"/>
      <c r="P136" s="1" t="str">
        <f>IF($C136&lt;&gt;"",IF(COUNTIF($C:C,$C136)&gt;1,"Plusieurs commentaires",""),"")</f>
        <v/>
      </c>
      <c r="Q136" s="1">
        <f t="shared" si="27"/>
        <v>0</v>
      </c>
      <c r="R136" s="1">
        <f>SUMIFS($Q$5:$Q136,$P$5:$P136,"Plusieurs commentaires",$C$5:$C136,C136)</f>
        <v>0</v>
      </c>
      <c r="S136" t="str">
        <f t="shared" si="28"/>
        <v/>
      </c>
      <c r="T136" t="str">
        <f t="shared" si="29"/>
        <v/>
      </c>
      <c r="U136" t="str">
        <f t="shared" si="30"/>
        <v/>
      </c>
      <c r="V136" s="238" t="str">
        <f t="shared" si="31"/>
        <v/>
      </c>
      <c r="W136" s="238">
        <f t="shared" si="32"/>
        <v>0</v>
      </c>
      <c r="X136" s="238">
        <f>SUMIFS($W$5:$W136,$V$5:$V136,"Plusieurs occurences",$H$5:$H136,H136)</f>
        <v>0</v>
      </c>
      <c r="Y136" t="str">
        <f t="shared" si="33"/>
        <v/>
      </c>
      <c r="Z136" t="str">
        <f t="shared" si="34"/>
        <v/>
      </c>
      <c r="AA136" t="str">
        <f t="shared" si="35"/>
        <v/>
      </c>
      <c r="AC136" t="str">
        <f t="shared" si="26"/>
        <v/>
      </c>
    </row>
    <row r="137" spans="1:29" x14ac:dyDescent="0.25">
      <c r="A137" s="132"/>
      <c r="B137" s="132"/>
      <c r="C137" s="132"/>
      <c r="D137" s="132"/>
      <c r="E137" s="132"/>
      <c r="F137" s="132"/>
      <c r="G137" s="132"/>
      <c r="H137" s="132"/>
      <c r="I137" s="132"/>
      <c r="J137" s="132"/>
      <c r="K137" s="132"/>
      <c r="L137" s="132"/>
      <c r="M137" s="132"/>
      <c r="P137" s="1" t="str">
        <f>IF($C137&lt;&gt;"",IF(COUNTIF($C:C,$C137)&gt;1,"Plusieurs commentaires",""),"")</f>
        <v/>
      </c>
      <c r="Q137" s="1">
        <f t="shared" si="27"/>
        <v>0</v>
      </c>
      <c r="R137" s="1">
        <f>SUMIFS($Q$5:$Q137,$P$5:$P137,"Plusieurs commentaires",$C$5:$C137,C137)</f>
        <v>0</v>
      </c>
      <c r="S137" t="str">
        <f t="shared" si="28"/>
        <v/>
      </c>
      <c r="T137" t="str">
        <f t="shared" si="29"/>
        <v/>
      </c>
      <c r="U137" t="str">
        <f t="shared" si="30"/>
        <v/>
      </c>
      <c r="V137" s="1" t="str">
        <f t="shared" si="31"/>
        <v/>
      </c>
      <c r="W137" s="238">
        <f t="shared" si="32"/>
        <v>0</v>
      </c>
      <c r="X137" s="238">
        <f>SUMIFS($W$5:$W137,$V$5:$V137,"Plusieurs occurences",$H$5:$H137,H137)</f>
        <v>0</v>
      </c>
      <c r="Y137" t="str">
        <f t="shared" si="33"/>
        <v/>
      </c>
      <c r="Z137" t="str">
        <f t="shared" si="34"/>
        <v/>
      </c>
      <c r="AA137" t="str">
        <f t="shared" si="35"/>
        <v/>
      </c>
    </row>
    <row r="138" spans="1:29" x14ac:dyDescent="0.25">
      <c r="A138" s="132"/>
      <c r="B138" s="132"/>
      <c r="C138" s="132"/>
      <c r="D138" s="132"/>
      <c r="E138" s="132"/>
      <c r="F138" s="132"/>
      <c r="G138" s="132"/>
      <c r="H138" s="132"/>
      <c r="I138" s="132"/>
      <c r="J138" s="132"/>
      <c r="K138" s="132"/>
      <c r="L138" s="132"/>
      <c r="M138" s="132"/>
      <c r="P138" s="1" t="str">
        <f>IF($C138&lt;&gt;"",IF(COUNTIF($C:C,$C138)&gt;1,"Plusieurs commentaires",""),"")</f>
        <v/>
      </c>
      <c r="Q138" s="1">
        <f t="shared" si="27"/>
        <v>0</v>
      </c>
      <c r="R138" s="1">
        <f>SUMIFS($Q$5:$Q138,$P$5:$P138,"Plusieurs commentaires",$C$5:$C138,C138)</f>
        <v>0</v>
      </c>
      <c r="S138" t="str">
        <f t="shared" si="28"/>
        <v/>
      </c>
      <c r="T138" t="str">
        <f t="shared" si="29"/>
        <v/>
      </c>
      <c r="U138" t="str">
        <f t="shared" si="30"/>
        <v/>
      </c>
      <c r="V138" s="238" t="str">
        <f t="shared" si="31"/>
        <v/>
      </c>
      <c r="W138" s="238">
        <f t="shared" si="32"/>
        <v>0</v>
      </c>
      <c r="X138" s="238">
        <f>SUMIFS($W$5:$W138,$V$5:$V138,"Plusieurs occurences",$H$5:$H138,H138)</f>
        <v>0</v>
      </c>
      <c r="Y138" t="str">
        <f t="shared" si="33"/>
        <v/>
      </c>
      <c r="Z138" t="str">
        <f t="shared" si="34"/>
        <v/>
      </c>
      <c r="AA138" t="str">
        <f t="shared" si="35"/>
        <v/>
      </c>
      <c r="AC138" t="str">
        <f t="shared" ref="AC138:AC169" si="36">IF(R138&lt;2,IF(M138="Critique",C138,""),"")</f>
        <v/>
      </c>
    </row>
    <row r="139" spans="1:29" x14ac:dyDescent="0.25">
      <c r="A139" s="132"/>
      <c r="B139" s="132"/>
      <c r="C139" s="132"/>
      <c r="D139" s="132"/>
      <c r="E139" s="132"/>
      <c r="F139" s="132"/>
      <c r="G139" s="132"/>
      <c r="H139" s="132"/>
      <c r="I139" s="132"/>
      <c r="J139" s="132"/>
      <c r="K139" s="132"/>
      <c r="L139" s="132"/>
      <c r="M139" s="132"/>
      <c r="P139" s="1" t="str">
        <f>IF($C139&lt;&gt;"",IF(COUNTIF($C:C,$C139)&gt;1,"Plusieurs commentaires",""),"")</f>
        <v/>
      </c>
      <c r="Q139" s="1">
        <f t="shared" si="27"/>
        <v>0</v>
      </c>
      <c r="R139" s="1">
        <f>SUMIFS($Q$5:$Q139,$P$5:$P139,"Plusieurs commentaires",$C$5:$C139,C139)</f>
        <v>0</v>
      </c>
      <c r="S139" t="str">
        <f t="shared" si="28"/>
        <v/>
      </c>
      <c r="T139" t="str">
        <f t="shared" si="29"/>
        <v/>
      </c>
      <c r="U139" t="str">
        <f t="shared" si="30"/>
        <v/>
      </c>
      <c r="V139" s="238" t="str">
        <f t="shared" si="31"/>
        <v/>
      </c>
      <c r="W139" s="238">
        <f t="shared" si="32"/>
        <v>0</v>
      </c>
      <c r="X139" s="238">
        <f>SUMIFS($W$5:$W139,$V$5:$V139,"Plusieurs occurences",$H$5:$H139,H139)</f>
        <v>0</v>
      </c>
      <c r="Y139" t="str">
        <f t="shared" si="33"/>
        <v/>
      </c>
      <c r="Z139" t="str">
        <f t="shared" si="34"/>
        <v/>
      </c>
      <c r="AA139" t="str">
        <f t="shared" si="35"/>
        <v/>
      </c>
      <c r="AC139" t="str">
        <f t="shared" si="36"/>
        <v/>
      </c>
    </row>
    <row r="140" spans="1:29" x14ac:dyDescent="0.25">
      <c r="A140" s="132"/>
      <c r="B140" s="132"/>
      <c r="C140" s="132"/>
      <c r="D140" s="132"/>
      <c r="E140" s="132"/>
      <c r="F140" s="132"/>
      <c r="G140" s="132"/>
      <c r="H140" s="132"/>
      <c r="I140" s="132"/>
      <c r="J140" s="132"/>
      <c r="K140" s="132"/>
      <c r="L140" s="132"/>
      <c r="M140" s="132"/>
      <c r="P140" s="1" t="str">
        <f>IF($C140&lt;&gt;"",IF(COUNTIF($C:C,$C140)&gt;1,"Plusieurs commentaires",""),"")</f>
        <v/>
      </c>
      <c r="Q140" s="1">
        <f t="shared" si="27"/>
        <v>0</v>
      </c>
      <c r="R140" s="1">
        <f>SUMIFS($Q$5:$Q140,$P$5:$P140,"Plusieurs commentaires",$C$5:$C140,C140)</f>
        <v>0</v>
      </c>
      <c r="S140" t="str">
        <f t="shared" si="28"/>
        <v/>
      </c>
      <c r="T140" t="str">
        <f t="shared" si="29"/>
        <v/>
      </c>
      <c r="U140" t="str">
        <f t="shared" si="30"/>
        <v/>
      </c>
      <c r="V140" s="238" t="str">
        <f t="shared" si="31"/>
        <v/>
      </c>
      <c r="W140" s="238">
        <f t="shared" si="32"/>
        <v>0</v>
      </c>
      <c r="X140" s="238">
        <f>SUMIFS($W$5:$W140,$V$5:$V140,"Plusieurs occurences",$H$5:$H140,H140)</f>
        <v>0</v>
      </c>
      <c r="Y140" t="str">
        <f t="shared" si="33"/>
        <v/>
      </c>
      <c r="Z140" t="str">
        <f t="shared" si="34"/>
        <v/>
      </c>
      <c r="AA140" t="str">
        <f t="shared" si="35"/>
        <v/>
      </c>
      <c r="AC140" t="str">
        <f t="shared" si="36"/>
        <v/>
      </c>
    </row>
    <row r="141" spans="1:29" x14ac:dyDescent="0.25">
      <c r="A141" s="132"/>
      <c r="B141" s="132"/>
      <c r="C141" s="132"/>
      <c r="D141" s="132"/>
      <c r="E141" s="132"/>
      <c r="F141" s="132"/>
      <c r="G141" s="132"/>
      <c r="H141" s="132"/>
      <c r="I141" s="132"/>
      <c r="J141" s="132"/>
      <c r="K141" s="132"/>
      <c r="L141" s="132"/>
      <c r="M141" s="132"/>
      <c r="P141" s="1" t="str">
        <f>IF($C141&lt;&gt;"",IF(COUNTIF($C:C,$C141)&gt;1,"Plusieurs commentaires",""),"")</f>
        <v/>
      </c>
      <c r="Q141" s="1">
        <f t="shared" si="27"/>
        <v>0</v>
      </c>
      <c r="R141" s="1">
        <f>SUMIFS($Q$5:$Q141,$P$5:$P141,"Plusieurs commentaires",$C$5:$C141,C141)</f>
        <v>0</v>
      </c>
      <c r="S141" t="str">
        <f t="shared" si="28"/>
        <v/>
      </c>
      <c r="T141" t="str">
        <f t="shared" si="29"/>
        <v/>
      </c>
      <c r="U141" t="str">
        <f t="shared" si="30"/>
        <v/>
      </c>
      <c r="V141" s="238" t="str">
        <f t="shared" si="31"/>
        <v/>
      </c>
      <c r="W141" s="238">
        <f t="shared" si="32"/>
        <v>0</v>
      </c>
      <c r="X141" s="238">
        <f>SUMIFS($W$5:$W141,$V$5:$V141,"Plusieurs occurences",$H$5:$H141,H141)</f>
        <v>0</v>
      </c>
      <c r="Y141" t="str">
        <f t="shared" si="33"/>
        <v/>
      </c>
      <c r="Z141" t="str">
        <f t="shared" si="34"/>
        <v/>
      </c>
      <c r="AA141" t="str">
        <f t="shared" si="35"/>
        <v/>
      </c>
      <c r="AC141" t="str">
        <f t="shared" si="36"/>
        <v/>
      </c>
    </row>
    <row r="142" spans="1:29" x14ac:dyDescent="0.25">
      <c r="A142" s="132"/>
      <c r="B142" s="132"/>
      <c r="C142" s="132"/>
      <c r="D142" s="132"/>
      <c r="E142" s="132"/>
      <c r="F142" s="132"/>
      <c r="G142" s="132"/>
      <c r="H142" s="132"/>
      <c r="I142" s="132"/>
      <c r="J142" s="132"/>
      <c r="K142" s="132"/>
      <c r="L142" s="132"/>
      <c r="M142" s="132"/>
      <c r="P142" s="1" t="str">
        <f>IF($C142&lt;&gt;"",IF(COUNTIF($C:C,$C142)&gt;1,"Plusieurs commentaires",""),"")</f>
        <v/>
      </c>
      <c r="Q142" s="1">
        <f t="shared" si="27"/>
        <v>0</v>
      </c>
      <c r="R142" s="1">
        <f>SUMIFS($Q$5:$Q142,$P$5:$P142,"Plusieurs commentaires",$C$5:$C142,C142)</f>
        <v>0</v>
      </c>
      <c r="S142" t="str">
        <f t="shared" si="28"/>
        <v/>
      </c>
      <c r="T142" t="str">
        <f t="shared" si="29"/>
        <v/>
      </c>
      <c r="U142" t="str">
        <f t="shared" si="30"/>
        <v/>
      </c>
      <c r="V142" s="238" t="str">
        <f t="shared" si="31"/>
        <v/>
      </c>
      <c r="W142" s="238">
        <f t="shared" si="32"/>
        <v>0</v>
      </c>
      <c r="X142" s="238">
        <f>SUMIFS($W$5:$W142,$V$5:$V142,"Plusieurs occurences",$H$5:$H142,H142)</f>
        <v>0</v>
      </c>
      <c r="Y142" t="str">
        <f t="shared" si="33"/>
        <v/>
      </c>
      <c r="Z142" t="str">
        <f t="shared" si="34"/>
        <v/>
      </c>
      <c r="AA142" t="str">
        <f t="shared" si="35"/>
        <v/>
      </c>
      <c r="AC142" t="str">
        <f t="shared" si="36"/>
        <v/>
      </c>
    </row>
    <row r="143" spans="1:29" x14ac:dyDescent="0.25">
      <c r="A143" s="132"/>
      <c r="B143" s="132"/>
      <c r="C143" s="132"/>
      <c r="D143" s="132"/>
      <c r="E143" s="132"/>
      <c r="F143" s="132"/>
      <c r="G143" s="132"/>
      <c r="H143" s="132"/>
      <c r="I143" s="132"/>
      <c r="J143" s="132"/>
      <c r="K143" s="132"/>
      <c r="L143" s="132"/>
      <c r="M143" s="132"/>
      <c r="P143" s="1" t="str">
        <f>IF($C143&lt;&gt;"",IF(COUNTIF($C:C,$C143)&gt;1,"Plusieurs commentaires",""),"")</f>
        <v/>
      </c>
      <c r="Q143" s="1">
        <f t="shared" si="27"/>
        <v>0</v>
      </c>
      <c r="R143" s="1">
        <f>SUMIFS($Q$5:$Q143,$P$5:$P143,"Plusieurs commentaires",$C$5:$C143,C143)</f>
        <v>0</v>
      </c>
      <c r="S143" t="str">
        <f t="shared" si="28"/>
        <v/>
      </c>
      <c r="T143" t="str">
        <f t="shared" si="29"/>
        <v/>
      </c>
      <c r="U143" t="str">
        <f t="shared" si="30"/>
        <v/>
      </c>
      <c r="V143" s="238" t="str">
        <f t="shared" si="31"/>
        <v/>
      </c>
      <c r="W143" s="238">
        <f t="shared" si="32"/>
        <v>0</v>
      </c>
      <c r="X143" s="238">
        <f>SUMIFS($W$5:$W143,$V$5:$V143,"Plusieurs occurences",$H$5:$H143,H143)</f>
        <v>0</v>
      </c>
      <c r="Y143" t="str">
        <f t="shared" si="33"/>
        <v/>
      </c>
      <c r="Z143" t="str">
        <f t="shared" si="34"/>
        <v/>
      </c>
      <c r="AA143" t="str">
        <f t="shared" si="35"/>
        <v/>
      </c>
      <c r="AC143" t="str">
        <f t="shared" si="36"/>
        <v/>
      </c>
    </row>
    <row r="144" spans="1:29" x14ac:dyDescent="0.25">
      <c r="A144" s="132"/>
      <c r="B144" s="132"/>
      <c r="C144" s="132"/>
      <c r="D144" s="132"/>
      <c r="E144" s="132"/>
      <c r="F144" s="132"/>
      <c r="G144" s="132"/>
      <c r="H144" s="132"/>
      <c r="I144" s="132"/>
      <c r="J144" s="132"/>
      <c r="K144" s="132"/>
      <c r="L144" s="132"/>
      <c r="M144" s="132"/>
      <c r="P144" s="1" t="str">
        <f>IF($C144&lt;&gt;"",IF(COUNTIF($C:C,$C144)&gt;1,"Plusieurs commentaires",""),"")</f>
        <v/>
      </c>
      <c r="Q144" s="1">
        <f t="shared" si="27"/>
        <v>0</v>
      </c>
      <c r="R144" s="1">
        <f>SUMIFS($Q$5:$Q144,$P$5:$P144,"Plusieurs commentaires",$C$5:$C144,C144)</f>
        <v>0</v>
      </c>
      <c r="S144" t="str">
        <f t="shared" si="28"/>
        <v/>
      </c>
      <c r="T144" t="str">
        <f t="shared" si="29"/>
        <v/>
      </c>
      <c r="U144" t="str">
        <f t="shared" si="30"/>
        <v/>
      </c>
      <c r="V144" s="238" t="str">
        <f t="shared" si="31"/>
        <v/>
      </c>
      <c r="W144" s="238">
        <f t="shared" si="32"/>
        <v>0</v>
      </c>
      <c r="X144" s="238">
        <f>SUMIFS($W$5:$W144,$V$5:$V144,"Plusieurs occurences",$H$5:$H144,H144)</f>
        <v>0</v>
      </c>
      <c r="Y144" t="str">
        <f t="shared" si="33"/>
        <v/>
      </c>
      <c r="Z144" t="str">
        <f t="shared" si="34"/>
        <v/>
      </c>
      <c r="AA144" t="str">
        <f t="shared" si="35"/>
        <v/>
      </c>
      <c r="AC144" t="str">
        <f t="shared" si="36"/>
        <v/>
      </c>
    </row>
    <row r="145" spans="1:29" x14ac:dyDescent="0.25">
      <c r="A145" s="132"/>
      <c r="B145" s="132"/>
      <c r="C145" s="132"/>
      <c r="D145" s="132"/>
      <c r="E145" s="132"/>
      <c r="F145" s="132"/>
      <c r="G145" s="132"/>
      <c r="H145" s="132"/>
      <c r="I145" s="132"/>
      <c r="J145" s="132"/>
      <c r="K145" s="132"/>
      <c r="L145" s="132"/>
      <c r="M145" s="132"/>
      <c r="P145" s="1" t="str">
        <f>IF($C145&lt;&gt;"",IF(COUNTIF($C:C,$C145)&gt;1,"Plusieurs commentaires",""),"")</f>
        <v/>
      </c>
      <c r="Q145" s="1">
        <f t="shared" si="27"/>
        <v>0</v>
      </c>
      <c r="R145" s="1">
        <f>SUMIFS($Q$5:$Q145,$P$5:$P145,"Plusieurs commentaires",$C$5:$C145,C145)</f>
        <v>0</v>
      </c>
      <c r="S145" t="str">
        <f t="shared" si="28"/>
        <v/>
      </c>
      <c r="T145" t="str">
        <f t="shared" si="29"/>
        <v/>
      </c>
      <c r="U145" t="str">
        <f t="shared" si="30"/>
        <v/>
      </c>
      <c r="V145" s="238" t="str">
        <f t="shared" si="31"/>
        <v/>
      </c>
      <c r="W145" s="238">
        <f t="shared" si="32"/>
        <v>0</v>
      </c>
      <c r="X145" s="238">
        <f>SUMIFS($W$5:$W145,$V$5:$V145,"Plusieurs occurences",$H$5:$H145,H145)</f>
        <v>0</v>
      </c>
      <c r="Y145" t="str">
        <f t="shared" si="33"/>
        <v/>
      </c>
      <c r="Z145" t="str">
        <f t="shared" si="34"/>
        <v/>
      </c>
      <c r="AA145" t="str">
        <f t="shared" si="35"/>
        <v/>
      </c>
      <c r="AC145" t="str">
        <f t="shared" si="36"/>
        <v/>
      </c>
    </row>
    <row r="146" spans="1:29" x14ac:dyDescent="0.25">
      <c r="A146" s="132"/>
      <c r="B146" s="132"/>
      <c r="C146" s="132"/>
      <c r="D146" s="132"/>
      <c r="E146" s="132"/>
      <c r="F146" s="132"/>
      <c r="G146" s="132"/>
      <c r="H146" s="132"/>
      <c r="I146" s="132"/>
      <c r="J146" s="132"/>
      <c r="K146" s="132"/>
      <c r="L146" s="132"/>
      <c r="M146" s="132"/>
      <c r="P146" s="1" t="str">
        <f>IF($C146&lt;&gt;"",IF(COUNTIF($C:C,$C146)&gt;1,"Plusieurs commentaires",""),"")</f>
        <v/>
      </c>
      <c r="Q146" s="1">
        <f t="shared" si="27"/>
        <v>0</v>
      </c>
      <c r="R146" s="1">
        <f>SUMIFS($Q$5:$Q146,$P$5:$P146,"Plusieurs commentaires",$C$5:$C146,C146)</f>
        <v>0</v>
      </c>
      <c r="S146" t="str">
        <f t="shared" si="28"/>
        <v/>
      </c>
      <c r="T146" t="str">
        <f t="shared" si="29"/>
        <v/>
      </c>
      <c r="U146" t="str">
        <f t="shared" si="30"/>
        <v/>
      </c>
      <c r="V146" s="238" t="str">
        <f t="shared" si="31"/>
        <v/>
      </c>
      <c r="W146" s="238">
        <f t="shared" si="32"/>
        <v>0</v>
      </c>
      <c r="X146" s="238">
        <f>SUMIFS($W$5:$W146,$V$5:$V146,"Plusieurs occurences",$H$5:$H146,H146)</f>
        <v>0</v>
      </c>
      <c r="Y146" t="str">
        <f t="shared" si="33"/>
        <v/>
      </c>
      <c r="Z146" t="str">
        <f t="shared" si="34"/>
        <v/>
      </c>
      <c r="AA146" t="str">
        <f t="shared" si="35"/>
        <v/>
      </c>
      <c r="AC146" t="str">
        <f t="shared" si="36"/>
        <v/>
      </c>
    </row>
    <row r="147" spans="1:29" x14ac:dyDescent="0.25">
      <c r="A147" s="132"/>
      <c r="B147" s="132"/>
      <c r="C147" s="132"/>
      <c r="D147" s="132"/>
      <c r="E147" s="132"/>
      <c r="F147" s="132"/>
      <c r="G147" s="132"/>
      <c r="H147" s="132"/>
      <c r="I147" s="132"/>
      <c r="J147" s="132"/>
      <c r="K147" s="132"/>
      <c r="L147" s="132"/>
      <c r="M147" s="132"/>
      <c r="P147" s="1" t="str">
        <f>IF($C147&lt;&gt;"",IF(COUNTIF($C:C,$C147)&gt;1,"Plusieurs commentaires",""),"")</f>
        <v/>
      </c>
      <c r="Q147" s="1">
        <f t="shared" si="27"/>
        <v>0</v>
      </c>
      <c r="R147" s="1">
        <f>SUMIFS($Q$5:$Q147,$P$5:$P147,"Plusieurs commentaires",$C$5:$C147,C147)</f>
        <v>0</v>
      </c>
      <c r="S147" t="str">
        <f t="shared" si="28"/>
        <v/>
      </c>
      <c r="T147" t="str">
        <f t="shared" si="29"/>
        <v/>
      </c>
      <c r="U147" t="str">
        <f t="shared" si="30"/>
        <v/>
      </c>
      <c r="V147" s="238" t="str">
        <f t="shared" si="31"/>
        <v/>
      </c>
      <c r="W147" s="238">
        <f t="shared" si="32"/>
        <v>0</v>
      </c>
      <c r="X147" s="238">
        <f>SUMIFS($W$5:$W147,$V$5:$V147,"Plusieurs occurences",$H$5:$H147,H147)</f>
        <v>0</v>
      </c>
      <c r="Y147" t="str">
        <f t="shared" si="33"/>
        <v/>
      </c>
      <c r="Z147" t="str">
        <f t="shared" si="34"/>
        <v/>
      </c>
      <c r="AA147" t="str">
        <f t="shared" si="35"/>
        <v/>
      </c>
      <c r="AC147" t="str">
        <f t="shared" si="36"/>
        <v/>
      </c>
    </row>
    <row r="148" spans="1:29" x14ac:dyDescent="0.25">
      <c r="A148" s="132"/>
      <c r="B148" s="132"/>
      <c r="C148" s="132"/>
      <c r="D148" s="132"/>
      <c r="E148" s="132"/>
      <c r="F148" s="132"/>
      <c r="G148" s="132"/>
      <c r="H148" s="132"/>
      <c r="I148" s="132"/>
      <c r="J148" s="132"/>
      <c r="K148" s="132"/>
      <c r="L148" s="132"/>
      <c r="M148" s="132"/>
      <c r="P148" s="1" t="str">
        <f>IF($C148&lt;&gt;"",IF(COUNTIF($C:C,$C148)&gt;1,"Plusieurs commentaires",""),"")</f>
        <v/>
      </c>
      <c r="Q148" s="1">
        <f t="shared" si="27"/>
        <v>0</v>
      </c>
      <c r="R148" s="1">
        <f>SUMIFS($Q$5:$Q148,$P$5:$P148,"Plusieurs commentaires",$C$5:$C148,C148)</f>
        <v>0</v>
      </c>
      <c r="S148" t="str">
        <f t="shared" si="28"/>
        <v/>
      </c>
      <c r="T148" t="str">
        <f t="shared" si="29"/>
        <v/>
      </c>
      <c r="U148" t="str">
        <f t="shared" si="30"/>
        <v/>
      </c>
      <c r="V148" s="238" t="str">
        <f t="shared" si="31"/>
        <v/>
      </c>
      <c r="W148" s="238">
        <f t="shared" si="32"/>
        <v>0</v>
      </c>
      <c r="X148" s="238">
        <f>SUMIFS($W$5:$W148,$V$5:$V148,"Plusieurs occurences",$H$5:$H148,H148)</f>
        <v>0</v>
      </c>
      <c r="Y148" t="str">
        <f t="shared" si="33"/>
        <v/>
      </c>
      <c r="Z148" t="str">
        <f t="shared" si="34"/>
        <v/>
      </c>
      <c r="AA148" t="str">
        <f t="shared" si="35"/>
        <v/>
      </c>
      <c r="AC148" t="str">
        <f t="shared" si="36"/>
        <v/>
      </c>
    </row>
    <row r="149" spans="1:29" x14ac:dyDescent="0.25">
      <c r="A149" s="132"/>
      <c r="B149" s="132"/>
      <c r="C149" s="132"/>
      <c r="D149" s="132"/>
      <c r="E149" s="132"/>
      <c r="F149" s="132"/>
      <c r="G149" s="132"/>
      <c r="H149" s="132"/>
      <c r="I149" s="132"/>
      <c r="J149" s="132"/>
      <c r="K149" s="132"/>
      <c r="L149" s="132"/>
      <c r="M149" s="132"/>
      <c r="P149" s="1" t="str">
        <f>IF($C149&lt;&gt;"",IF(COUNTIF($C:C,$C149)&gt;1,"Plusieurs commentaires",""),"")</f>
        <v/>
      </c>
      <c r="Q149" s="1">
        <f t="shared" si="27"/>
        <v>0</v>
      </c>
      <c r="R149" s="1">
        <f>SUMIFS($Q$5:$Q149,$P$5:$P149,"Plusieurs commentaires",$C$5:$C149,C149)</f>
        <v>0</v>
      </c>
      <c r="S149" t="str">
        <f t="shared" si="28"/>
        <v/>
      </c>
      <c r="T149" t="str">
        <f t="shared" si="29"/>
        <v/>
      </c>
      <c r="U149" t="str">
        <f t="shared" si="30"/>
        <v/>
      </c>
      <c r="V149" s="238" t="str">
        <f t="shared" si="31"/>
        <v/>
      </c>
      <c r="W149" s="238">
        <f t="shared" si="32"/>
        <v>0</v>
      </c>
      <c r="X149" s="238">
        <f>SUMIFS($W$5:$W149,$V$5:$V149,"Plusieurs occurences",$H$5:$H149,H149)</f>
        <v>0</v>
      </c>
      <c r="Y149" t="str">
        <f t="shared" si="33"/>
        <v/>
      </c>
      <c r="Z149" t="str">
        <f t="shared" si="34"/>
        <v/>
      </c>
      <c r="AA149" t="str">
        <f t="shared" si="35"/>
        <v/>
      </c>
      <c r="AC149" t="str">
        <f t="shared" si="36"/>
        <v/>
      </c>
    </row>
    <row r="150" spans="1:29" x14ac:dyDescent="0.25">
      <c r="A150" s="132"/>
      <c r="B150" s="132"/>
      <c r="C150" s="132"/>
      <c r="D150" s="132"/>
      <c r="E150" s="132"/>
      <c r="F150" s="132"/>
      <c r="G150" s="132"/>
      <c r="H150" s="132"/>
      <c r="I150" s="132"/>
      <c r="J150" s="132"/>
      <c r="K150" s="132"/>
      <c r="L150" s="132"/>
      <c r="M150" s="132"/>
      <c r="P150" s="1" t="str">
        <f>IF($C150&lt;&gt;"",IF(COUNTIF($C:C,$C150)&gt;1,"Plusieurs commentaires",""),"")</f>
        <v/>
      </c>
      <c r="Q150" s="1">
        <f t="shared" si="27"/>
        <v>0</v>
      </c>
      <c r="R150" s="1">
        <f>SUMIFS($Q$5:$Q150,$P$5:$P150,"Plusieurs commentaires",$C$5:$C150,C150)</f>
        <v>0</v>
      </c>
      <c r="S150" t="str">
        <f t="shared" si="28"/>
        <v/>
      </c>
      <c r="T150" t="str">
        <f t="shared" si="29"/>
        <v/>
      </c>
      <c r="U150" t="str">
        <f t="shared" si="30"/>
        <v/>
      </c>
      <c r="V150" s="238" t="str">
        <f t="shared" si="31"/>
        <v/>
      </c>
      <c r="W150" s="238">
        <f t="shared" si="32"/>
        <v>0</v>
      </c>
      <c r="X150" s="238">
        <f>SUMIFS($W$5:$W150,$V$5:$V150,"Plusieurs occurences",$H$5:$H150,H150)</f>
        <v>0</v>
      </c>
      <c r="Y150" t="str">
        <f t="shared" si="33"/>
        <v/>
      </c>
      <c r="Z150" t="str">
        <f t="shared" si="34"/>
        <v/>
      </c>
      <c r="AA150" t="str">
        <f t="shared" si="35"/>
        <v/>
      </c>
      <c r="AC150" t="str">
        <f t="shared" si="36"/>
        <v/>
      </c>
    </row>
    <row r="151" spans="1:29" x14ac:dyDescent="0.25">
      <c r="A151" s="132"/>
      <c r="B151" s="132"/>
      <c r="C151" s="132"/>
      <c r="D151" s="132"/>
      <c r="E151" s="132"/>
      <c r="F151" s="132"/>
      <c r="G151" s="132"/>
      <c r="H151" s="132"/>
      <c r="I151" s="132"/>
      <c r="J151" s="132"/>
      <c r="K151" s="132"/>
      <c r="L151" s="132"/>
      <c r="M151" s="132"/>
      <c r="P151" s="1" t="str">
        <f>IF($C151&lt;&gt;"",IF(COUNTIF($C:C,$C151)&gt;1,"Plusieurs commentaires",""),"")</f>
        <v/>
      </c>
      <c r="Q151" s="1">
        <f t="shared" si="27"/>
        <v>0</v>
      </c>
      <c r="R151" s="1">
        <f>SUMIFS($Q$5:$Q151,$P$5:$P151,"Plusieurs commentaires",$C$5:$C151,C151)</f>
        <v>0</v>
      </c>
      <c r="S151" t="str">
        <f t="shared" si="28"/>
        <v/>
      </c>
      <c r="T151" t="str">
        <f t="shared" si="29"/>
        <v/>
      </c>
      <c r="U151" t="str">
        <f t="shared" si="30"/>
        <v/>
      </c>
      <c r="V151" s="238" t="str">
        <f t="shared" si="31"/>
        <v/>
      </c>
      <c r="W151" s="238">
        <f t="shared" si="32"/>
        <v>0</v>
      </c>
      <c r="X151" s="238">
        <f>SUMIFS($W$5:$W151,$V$5:$V151,"Plusieurs occurences",$H$5:$H151,H151)</f>
        <v>0</v>
      </c>
      <c r="Y151" t="str">
        <f t="shared" si="33"/>
        <v/>
      </c>
      <c r="Z151" t="str">
        <f t="shared" si="34"/>
        <v/>
      </c>
      <c r="AA151" t="str">
        <f t="shared" si="35"/>
        <v/>
      </c>
      <c r="AC151" t="str">
        <f t="shared" si="36"/>
        <v/>
      </c>
    </row>
    <row r="152" spans="1:29" x14ac:dyDescent="0.25">
      <c r="A152" s="132"/>
      <c r="B152" s="132"/>
      <c r="C152" s="132"/>
      <c r="D152" s="132"/>
      <c r="E152" s="132"/>
      <c r="F152" s="132"/>
      <c r="G152" s="132"/>
      <c r="H152" s="132"/>
      <c r="I152" s="132"/>
      <c r="J152" s="132"/>
      <c r="K152" s="132"/>
      <c r="L152" s="132"/>
      <c r="M152" s="132"/>
      <c r="P152" s="1" t="str">
        <f>IF($C152&lt;&gt;"",IF(COUNTIF($C:C,$C152)&gt;1,"Plusieurs commentaires",""),"")</f>
        <v/>
      </c>
      <c r="Q152" s="1">
        <f t="shared" si="27"/>
        <v>0</v>
      </c>
      <c r="R152" s="1">
        <f>SUMIFS($Q$5:$Q152,$P$5:$P152,"Plusieurs commentaires",$C$5:$C152,C152)</f>
        <v>0</v>
      </c>
      <c r="S152" t="str">
        <f t="shared" si="28"/>
        <v/>
      </c>
      <c r="T152" t="str">
        <f t="shared" si="29"/>
        <v/>
      </c>
      <c r="U152" t="str">
        <f t="shared" si="30"/>
        <v/>
      </c>
      <c r="V152" s="238" t="str">
        <f t="shared" si="31"/>
        <v/>
      </c>
      <c r="W152" s="238">
        <f t="shared" si="32"/>
        <v>0</v>
      </c>
      <c r="X152" s="238">
        <f>SUMIFS($W$5:$W152,$V$5:$V152,"Plusieurs occurences",$H$5:$H152,H152)</f>
        <v>0</v>
      </c>
      <c r="Y152" t="str">
        <f t="shared" si="33"/>
        <v/>
      </c>
      <c r="Z152" t="str">
        <f t="shared" si="34"/>
        <v/>
      </c>
      <c r="AA152" t="str">
        <f t="shared" si="35"/>
        <v/>
      </c>
      <c r="AC152" t="str">
        <f t="shared" si="36"/>
        <v/>
      </c>
    </row>
    <row r="153" spans="1:29" x14ac:dyDescent="0.25">
      <c r="A153" s="132"/>
      <c r="B153" s="132"/>
      <c r="C153" s="132"/>
      <c r="D153" s="132"/>
      <c r="E153" s="132"/>
      <c r="F153" s="132"/>
      <c r="G153" s="132"/>
      <c r="H153" s="132"/>
      <c r="I153" s="132"/>
      <c r="J153" s="132"/>
      <c r="K153" s="132"/>
      <c r="L153" s="132"/>
      <c r="M153" s="132"/>
      <c r="P153" s="1" t="str">
        <f>IF($C153&lt;&gt;"",IF(COUNTIF($C:C,$C153)&gt;1,"Plusieurs commentaires",""),"")</f>
        <v/>
      </c>
      <c r="Q153" s="1">
        <f t="shared" si="27"/>
        <v>0</v>
      </c>
      <c r="R153" s="1">
        <f>SUMIFS($Q$5:$Q153,$P$5:$P153,"Plusieurs commentaires",$C$5:$C153,C153)</f>
        <v>0</v>
      </c>
      <c r="S153" t="str">
        <f t="shared" si="28"/>
        <v/>
      </c>
      <c r="T153" t="str">
        <f t="shared" si="29"/>
        <v/>
      </c>
      <c r="U153" t="str">
        <f t="shared" si="30"/>
        <v/>
      </c>
      <c r="V153" s="238" t="str">
        <f t="shared" si="31"/>
        <v/>
      </c>
      <c r="W153" s="238">
        <f t="shared" si="32"/>
        <v>0</v>
      </c>
      <c r="X153" s="238">
        <f>SUMIFS($W$5:$W153,$V$5:$V153,"Plusieurs occurences",$H$5:$H153,H153)</f>
        <v>0</v>
      </c>
      <c r="Y153" t="str">
        <f t="shared" si="33"/>
        <v/>
      </c>
      <c r="Z153" t="str">
        <f t="shared" si="34"/>
        <v/>
      </c>
      <c r="AA153" t="str">
        <f t="shared" si="35"/>
        <v/>
      </c>
      <c r="AC153" t="str">
        <f t="shared" si="36"/>
        <v/>
      </c>
    </row>
    <row r="154" spans="1:29" x14ac:dyDescent="0.25">
      <c r="A154" s="132"/>
      <c r="B154" s="132"/>
      <c r="C154" s="132"/>
      <c r="D154" s="132"/>
      <c r="E154" s="132"/>
      <c r="F154" s="132"/>
      <c r="G154" s="132"/>
      <c r="H154" s="132"/>
      <c r="I154" s="132"/>
      <c r="J154" s="132"/>
      <c r="K154" s="132"/>
      <c r="L154" s="132"/>
      <c r="M154" s="132"/>
      <c r="P154" s="1" t="str">
        <f>IF($C154&lt;&gt;"",IF(COUNTIF($C:C,$C154)&gt;1,"Plusieurs commentaires",""),"")</f>
        <v/>
      </c>
      <c r="Q154" s="1">
        <f t="shared" si="27"/>
        <v>0</v>
      </c>
      <c r="R154" s="1">
        <f>SUMIFS($Q$5:$Q154,$P$5:$P154,"Plusieurs commentaires",$C$5:$C154,C154)</f>
        <v>0</v>
      </c>
      <c r="S154" t="str">
        <f t="shared" si="28"/>
        <v/>
      </c>
      <c r="T154" t="str">
        <f t="shared" si="29"/>
        <v/>
      </c>
      <c r="U154" t="str">
        <f t="shared" si="30"/>
        <v/>
      </c>
      <c r="V154" s="238" t="str">
        <f t="shared" si="31"/>
        <v/>
      </c>
      <c r="W154" s="238">
        <f t="shared" si="32"/>
        <v>0</v>
      </c>
      <c r="X154" s="238">
        <f>SUMIFS($W$5:$W154,$V$5:$V154,"Plusieurs occurences",$H$5:$H154,H154)</f>
        <v>0</v>
      </c>
      <c r="Y154" t="str">
        <f t="shared" si="33"/>
        <v/>
      </c>
      <c r="Z154" t="str">
        <f t="shared" si="34"/>
        <v/>
      </c>
      <c r="AA154" t="str">
        <f t="shared" si="35"/>
        <v/>
      </c>
      <c r="AC154" t="str">
        <f t="shared" si="36"/>
        <v/>
      </c>
    </row>
    <row r="155" spans="1:29" x14ac:dyDescent="0.25">
      <c r="A155" s="132"/>
      <c r="B155" s="132"/>
      <c r="C155" s="132"/>
      <c r="D155" s="132"/>
      <c r="E155" s="132"/>
      <c r="F155" s="132"/>
      <c r="G155" s="132"/>
      <c r="H155" s="132"/>
      <c r="I155" s="132"/>
      <c r="J155" s="132"/>
      <c r="K155" s="132"/>
      <c r="L155" s="132"/>
      <c r="M155" s="132"/>
      <c r="P155" s="1" t="str">
        <f>IF($C155&lt;&gt;"",IF(COUNTIF($C:C,$C155)&gt;1,"Plusieurs commentaires",""),"")</f>
        <v/>
      </c>
      <c r="Q155" s="1">
        <f t="shared" si="27"/>
        <v>0</v>
      </c>
      <c r="R155" s="1">
        <f>SUMIFS($Q$5:$Q155,$P$5:$P155,"Plusieurs commentaires",$C$5:$C155,C155)</f>
        <v>0</v>
      </c>
      <c r="S155" t="str">
        <f t="shared" si="28"/>
        <v/>
      </c>
      <c r="T155" t="str">
        <f t="shared" si="29"/>
        <v/>
      </c>
      <c r="U155" t="str">
        <f t="shared" si="30"/>
        <v/>
      </c>
      <c r="V155" s="238" t="str">
        <f t="shared" si="31"/>
        <v/>
      </c>
      <c r="W155" s="238">
        <f t="shared" si="32"/>
        <v>0</v>
      </c>
      <c r="X155" s="238">
        <f>SUMIFS($W$5:$W155,$V$5:$V155,"Plusieurs occurences",$H$5:$H155,H155)</f>
        <v>0</v>
      </c>
      <c r="Y155" t="str">
        <f t="shared" si="33"/>
        <v/>
      </c>
      <c r="Z155" t="str">
        <f t="shared" si="34"/>
        <v/>
      </c>
      <c r="AA155" t="str">
        <f t="shared" si="35"/>
        <v/>
      </c>
      <c r="AC155" t="str">
        <f t="shared" si="36"/>
        <v/>
      </c>
    </row>
    <row r="156" spans="1:29" x14ac:dyDescent="0.25">
      <c r="A156" s="132"/>
      <c r="B156" s="132"/>
      <c r="C156" s="132"/>
      <c r="D156" s="132"/>
      <c r="E156" s="132"/>
      <c r="F156" s="132"/>
      <c r="G156" s="132"/>
      <c r="H156" s="132"/>
      <c r="I156" s="132"/>
      <c r="J156" s="132"/>
      <c r="K156" s="132"/>
      <c r="L156" s="132"/>
      <c r="M156" s="132"/>
      <c r="P156" s="1" t="str">
        <f>IF($C156&lt;&gt;"",IF(COUNTIF($C:C,$C156)&gt;1,"Plusieurs commentaires",""),"")</f>
        <v/>
      </c>
      <c r="Q156" s="1">
        <f t="shared" si="27"/>
        <v>0</v>
      </c>
      <c r="R156" s="1">
        <f>SUMIFS($Q$5:$Q156,$P$5:$P156,"Plusieurs commentaires",$C$5:$C156,C156)</f>
        <v>0</v>
      </c>
      <c r="S156" t="str">
        <f t="shared" si="28"/>
        <v/>
      </c>
      <c r="T156" t="str">
        <f t="shared" si="29"/>
        <v/>
      </c>
      <c r="U156" t="str">
        <f t="shared" si="30"/>
        <v/>
      </c>
      <c r="V156" s="238" t="str">
        <f t="shared" si="31"/>
        <v/>
      </c>
      <c r="W156" s="238">
        <f t="shared" si="32"/>
        <v>0</v>
      </c>
      <c r="X156" s="238">
        <f>SUMIFS($W$5:$W156,$V$5:$V156,"Plusieurs occurences",$H$5:$H156,H156)</f>
        <v>0</v>
      </c>
      <c r="Y156" t="str">
        <f t="shared" si="33"/>
        <v/>
      </c>
      <c r="Z156" t="str">
        <f t="shared" si="34"/>
        <v/>
      </c>
      <c r="AA156" t="str">
        <f t="shared" si="35"/>
        <v/>
      </c>
      <c r="AC156" t="str">
        <f t="shared" si="36"/>
        <v/>
      </c>
    </row>
    <row r="157" spans="1:29" x14ac:dyDescent="0.25">
      <c r="A157" s="132"/>
      <c r="B157" s="132"/>
      <c r="C157" s="132"/>
      <c r="D157" s="132"/>
      <c r="E157" s="132"/>
      <c r="F157" s="132"/>
      <c r="G157" s="132"/>
      <c r="H157" s="132"/>
      <c r="I157" s="132"/>
      <c r="J157" s="132"/>
      <c r="K157" s="132"/>
      <c r="L157" s="132"/>
      <c r="M157" s="132"/>
      <c r="P157" s="1" t="str">
        <f>IF($C157&lt;&gt;"",IF(COUNTIF($C:C,$C157)&gt;1,"Plusieurs commentaires",""),"")</f>
        <v/>
      </c>
      <c r="Q157" s="1">
        <f t="shared" si="27"/>
        <v>0</v>
      </c>
      <c r="R157" s="1">
        <f>SUMIFS($Q$5:$Q157,$P$5:$P157,"Plusieurs commentaires",$C$5:$C157,C157)</f>
        <v>0</v>
      </c>
      <c r="S157" t="str">
        <f t="shared" si="28"/>
        <v/>
      </c>
      <c r="T157" t="str">
        <f t="shared" si="29"/>
        <v/>
      </c>
      <c r="U157" t="str">
        <f t="shared" si="30"/>
        <v/>
      </c>
      <c r="V157" s="238" t="str">
        <f t="shared" si="31"/>
        <v/>
      </c>
      <c r="W157" s="238">
        <f t="shared" si="32"/>
        <v>0</v>
      </c>
      <c r="X157" s="238">
        <f>SUMIFS($W$5:$W157,$V$5:$V157,"Plusieurs occurences",$H$5:$H157,H157)</f>
        <v>0</v>
      </c>
      <c r="Y157" t="str">
        <f t="shared" si="33"/>
        <v/>
      </c>
      <c r="Z157" t="str">
        <f t="shared" si="34"/>
        <v/>
      </c>
      <c r="AA157" t="str">
        <f t="shared" si="35"/>
        <v/>
      </c>
      <c r="AC157" t="str">
        <f t="shared" si="36"/>
        <v/>
      </c>
    </row>
    <row r="158" spans="1:29" x14ac:dyDescent="0.25">
      <c r="A158" s="132"/>
      <c r="B158" s="132"/>
      <c r="C158" s="132"/>
      <c r="D158" s="132"/>
      <c r="E158" s="132"/>
      <c r="F158" s="132"/>
      <c r="G158" s="132"/>
      <c r="H158" s="132"/>
      <c r="I158" s="132"/>
      <c r="J158" s="132"/>
      <c r="K158" s="132"/>
      <c r="L158" s="132"/>
      <c r="M158" s="132"/>
      <c r="P158" s="1" t="str">
        <f>IF($C158&lt;&gt;"",IF(COUNTIF($C:C,$C158)&gt;1,"Plusieurs commentaires",""),"")</f>
        <v/>
      </c>
      <c r="Q158" s="1">
        <f t="shared" si="27"/>
        <v>0</v>
      </c>
      <c r="R158" s="1">
        <f>SUMIFS($Q$5:$Q158,$P$5:$P158,"Plusieurs commentaires",$C$5:$C158,C158)</f>
        <v>0</v>
      </c>
      <c r="S158" t="str">
        <f t="shared" si="28"/>
        <v/>
      </c>
      <c r="T158" t="str">
        <f t="shared" si="29"/>
        <v/>
      </c>
      <c r="U158" t="str">
        <f t="shared" si="30"/>
        <v/>
      </c>
      <c r="V158" s="238" t="str">
        <f t="shared" si="31"/>
        <v/>
      </c>
      <c r="W158" s="238">
        <f t="shared" si="32"/>
        <v>0</v>
      </c>
      <c r="X158" s="238">
        <f>SUMIFS($W$5:$W158,$V$5:$V158,"Plusieurs occurences",$H$5:$H158,H158)</f>
        <v>0</v>
      </c>
      <c r="Y158" t="str">
        <f t="shared" si="33"/>
        <v/>
      </c>
      <c r="Z158" t="str">
        <f t="shared" si="34"/>
        <v/>
      </c>
      <c r="AA158" t="str">
        <f t="shared" si="35"/>
        <v/>
      </c>
      <c r="AC158" t="str">
        <f t="shared" si="36"/>
        <v/>
      </c>
    </row>
    <row r="159" spans="1:29" x14ac:dyDescent="0.25">
      <c r="A159" s="132"/>
      <c r="B159" s="132"/>
      <c r="C159" s="132"/>
      <c r="D159" s="132"/>
      <c r="E159" s="132"/>
      <c r="F159" s="132"/>
      <c r="G159" s="132"/>
      <c r="H159" s="132"/>
      <c r="I159" s="132"/>
      <c r="J159" s="132"/>
      <c r="K159" s="132"/>
      <c r="L159" s="132"/>
      <c r="M159" s="132"/>
      <c r="P159" s="1" t="str">
        <f>IF($C159&lt;&gt;"",IF(COUNTIF($C:C,$C159)&gt;1,"Plusieurs commentaires",""),"")</f>
        <v/>
      </c>
      <c r="Q159" s="1">
        <f t="shared" si="27"/>
        <v>0</v>
      </c>
      <c r="R159" s="1">
        <f>SUMIFS($Q$5:$Q159,$P$5:$P159,"Plusieurs commentaires",$C$5:$C159,C159)</f>
        <v>0</v>
      </c>
      <c r="S159" t="str">
        <f t="shared" si="28"/>
        <v/>
      </c>
      <c r="T159" t="str">
        <f t="shared" si="29"/>
        <v/>
      </c>
      <c r="U159" t="str">
        <f t="shared" si="30"/>
        <v/>
      </c>
      <c r="V159" s="238" t="str">
        <f t="shared" si="31"/>
        <v/>
      </c>
      <c r="W159" s="238">
        <f t="shared" si="32"/>
        <v>0</v>
      </c>
      <c r="X159" s="238">
        <f>SUMIFS($W$5:$W159,$V$5:$V159,"Plusieurs occurences",$H$5:$H159,H159)</f>
        <v>0</v>
      </c>
      <c r="Y159" t="str">
        <f t="shared" si="33"/>
        <v/>
      </c>
      <c r="Z159" t="str">
        <f t="shared" si="34"/>
        <v/>
      </c>
      <c r="AA159" t="str">
        <f t="shared" si="35"/>
        <v/>
      </c>
      <c r="AC159" t="str">
        <f t="shared" si="36"/>
        <v/>
      </c>
    </row>
    <row r="160" spans="1:29" x14ac:dyDescent="0.25">
      <c r="A160" s="132"/>
      <c r="B160" s="132"/>
      <c r="C160" s="132"/>
      <c r="D160" s="132"/>
      <c r="E160" s="132"/>
      <c r="F160" s="132"/>
      <c r="G160" s="132"/>
      <c r="H160" s="132"/>
      <c r="I160" s="132"/>
      <c r="J160" s="132"/>
      <c r="K160" s="132"/>
      <c r="L160" s="132"/>
      <c r="M160" s="132"/>
      <c r="P160" s="1" t="str">
        <f>IF($C160&lt;&gt;"",IF(COUNTIF($C:C,$C160)&gt;1,"Plusieurs commentaires",""),"")</f>
        <v/>
      </c>
      <c r="Q160" s="1">
        <f t="shared" si="27"/>
        <v>0</v>
      </c>
      <c r="R160" s="1">
        <f>SUMIFS($Q$5:$Q160,$P$5:$P160,"Plusieurs commentaires",$C$5:$C160,C160)</f>
        <v>0</v>
      </c>
      <c r="S160" t="str">
        <f t="shared" si="28"/>
        <v/>
      </c>
      <c r="T160" t="str">
        <f t="shared" si="29"/>
        <v/>
      </c>
      <c r="U160" t="str">
        <f t="shared" si="30"/>
        <v/>
      </c>
      <c r="V160" s="238" t="str">
        <f t="shared" si="31"/>
        <v/>
      </c>
      <c r="W160" s="238">
        <f t="shared" si="32"/>
        <v>0</v>
      </c>
      <c r="X160" s="238">
        <f>SUMIFS($W$5:$W160,$V$5:$V160,"Plusieurs occurences",$H$5:$H160,H160)</f>
        <v>0</v>
      </c>
      <c r="Y160" t="str">
        <f t="shared" si="33"/>
        <v/>
      </c>
      <c r="Z160" t="str">
        <f t="shared" si="34"/>
        <v/>
      </c>
      <c r="AA160" t="str">
        <f t="shared" si="35"/>
        <v/>
      </c>
      <c r="AC160" t="str">
        <f t="shared" si="36"/>
        <v/>
      </c>
    </row>
    <row r="161" spans="1:29" x14ac:dyDescent="0.25">
      <c r="A161" s="132"/>
      <c r="B161" s="132"/>
      <c r="C161" s="132"/>
      <c r="D161" s="132"/>
      <c r="E161" s="132"/>
      <c r="F161" s="132"/>
      <c r="G161" s="132"/>
      <c r="H161" s="132"/>
      <c r="I161" s="132"/>
      <c r="J161" s="132"/>
      <c r="K161" s="132"/>
      <c r="L161" s="132"/>
      <c r="M161" s="132"/>
      <c r="P161" s="1" t="str">
        <f>IF($C161&lt;&gt;"",IF(COUNTIF($C:C,$C161)&gt;1,"Plusieurs commentaires",""),"")</f>
        <v/>
      </c>
      <c r="Q161" s="1">
        <f t="shared" si="27"/>
        <v>0</v>
      </c>
      <c r="R161" s="1">
        <f>SUMIFS($Q$5:$Q161,$P$5:$P161,"Plusieurs commentaires",$C$5:$C161,C161)</f>
        <v>0</v>
      </c>
      <c r="S161" t="str">
        <f t="shared" si="28"/>
        <v/>
      </c>
      <c r="T161" t="str">
        <f t="shared" si="29"/>
        <v/>
      </c>
      <c r="U161" t="str">
        <f t="shared" si="30"/>
        <v/>
      </c>
      <c r="V161" s="238" t="str">
        <f t="shared" si="31"/>
        <v/>
      </c>
      <c r="W161" s="238">
        <f t="shared" si="32"/>
        <v>0</v>
      </c>
      <c r="X161" s="238">
        <f>SUMIFS($W$5:$W161,$V$5:$V161,"Plusieurs occurences",$H$5:$H161,H161)</f>
        <v>0</v>
      </c>
      <c r="Y161" t="str">
        <f t="shared" si="33"/>
        <v/>
      </c>
      <c r="Z161" t="str">
        <f t="shared" si="34"/>
        <v/>
      </c>
      <c r="AA161" t="str">
        <f t="shared" si="35"/>
        <v/>
      </c>
      <c r="AC161" t="str">
        <f t="shared" si="36"/>
        <v/>
      </c>
    </row>
    <row r="162" spans="1:29" x14ac:dyDescent="0.25">
      <c r="A162" s="132"/>
      <c r="B162" s="132"/>
      <c r="C162" s="132"/>
      <c r="D162" s="132"/>
      <c r="E162" s="132"/>
      <c r="F162" s="132"/>
      <c r="G162" s="132"/>
      <c r="H162" s="132"/>
      <c r="I162" s="132"/>
      <c r="J162" s="132"/>
      <c r="K162" s="132"/>
      <c r="L162" s="132"/>
      <c r="M162" s="132"/>
      <c r="P162" s="1" t="str">
        <f>IF($C162&lt;&gt;"",IF(COUNTIF($C:C,$C162)&gt;1,"Plusieurs commentaires",""),"")</f>
        <v/>
      </c>
      <c r="Q162" s="1">
        <f t="shared" si="27"/>
        <v>0</v>
      </c>
      <c r="R162" s="1">
        <f>SUMIFS($Q$5:$Q162,$P$5:$P162,"Plusieurs commentaires",$C$5:$C162,C162)</f>
        <v>0</v>
      </c>
      <c r="S162" t="str">
        <f t="shared" si="28"/>
        <v/>
      </c>
      <c r="T162" t="str">
        <f t="shared" si="29"/>
        <v/>
      </c>
      <c r="U162" t="str">
        <f t="shared" si="30"/>
        <v/>
      </c>
      <c r="V162" s="238" t="str">
        <f t="shared" si="31"/>
        <v/>
      </c>
      <c r="W162" s="238">
        <f t="shared" si="32"/>
        <v>0</v>
      </c>
      <c r="X162" s="238">
        <f>SUMIFS($W$5:$W162,$V$5:$V162,"Plusieurs occurences",$H$5:$H162,H162)</f>
        <v>0</v>
      </c>
      <c r="Y162" t="str">
        <f t="shared" si="33"/>
        <v/>
      </c>
      <c r="Z162" t="str">
        <f t="shared" si="34"/>
        <v/>
      </c>
      <c r="AA162" t="str">
        <f t="shared" si="35"/>
        <v/>
      </c>
      <c r="AC162" t="str">
        <f t="shared" si="36"/>
        <v/>
      </c>
    </row>
    <row r="163" spans="1:29" x14ac:dyDescent="0.25">
      <c r="A163" s="132"/>
      <c r="B163" s="132"/>
      <c r="C163" s="132"/>
      <c r="D163" s="132"/>
      <c r="E163" s="132"/>
      <c r="F163" s="132"/>
      <c r="G163" s="132"/>
      <c r="H163" s="132"/>
      <c r="I163" s="132"/>
      <c r="J163" s="132"/>
      <c r="K163" s="132"/>
      <c r="L163" s="132"/>
      <c r="M163" s="132"/>
      <c r="P163" s="1" t="str">
        <f>IF($C163&lt;&gt;"",IF(COUNTIF($C:C,$C163)&gt;1,"Plusieurs commentaires",""),"")</f>
        <v/>
      </c>
      <c r="Q163" s="1">
        <f t="shared" si="27"/>
        <v>0</v>
      </c>
      <c r="R163" s="1">
        <f>SUMIFS($Q$5:$Q163,$P$5:$P163,"Plusieurs commentaires",$C$5:$C163,C163)</f>
        <v>0</v>
      </c>
      <c r="S163" t="str">
        <f t="shared" si="28"/>
        <v/>
      </c>
      <c r="T163" t="str">
        <f t="shared" si="29"/>
        <v/>
      </c>
      <c r="U163" t="str">
        <f t="shared" si="30"/>
        <v/>
      </c>
      <c r="V163" s="238" t="str">
        <f t="shared" si="31"/>
        <v/>
      </c>
      <c r="W163" s="238">
        <f t="shared" si="32"/>
        <v>0</v>
      </c>
      <c r="X163" s="238">
        <f>SUMIFS($W$5:$W163,$V$5:$V163,"Plusieurs occurences",$H$5:$H163,H163)</f>
        <v>0</v>
      </c>
      <c r="Y163" t="str">
        <f t="shared" si="33"/>
        <v/>
      </c>
      <c r="Z163" t="str">
        <f t="shared" si="34"/>
        <v/>
      </c>
      <c r="AA163" t="str">
        <f t="shared" si="35"/>
        <v/>
      </c>
      <c r="AC163" t="str">
        <f t="shared" si="36"/>
        <v/>
      </c>
    </row>
    <row r="164" spans="1:29" x14ac:dyDescent="0.25">
      <c r="A164" s="132"/>
      <c r="B164" s="132"/>
      <c r="C164" s="132"/>
      <c r="D164" s="132"/>
      <c r="E164" s="132"/>
      <c r="F164" s="132"/>
      <c r="G164" s="132"/>
      <c r="H164" s="132"/>
      <c r="I164" s="132"/>
      <c r="J164" s="132"/>
      <c r="K164" s="132"/>
      <c r="L164" s="132"/>
      <c r="M164" s="132"/>
      <c r="P164" s="1" t="str">
        <f>IF($C164&lt;&gt;"",IF(COUNTIF($C:C,$C164)&gt;1,"Plusieurs commentaires",""),"")</f>
        <v/>
      </c>
      <c r="Q164" s="1">
        <f t="shared" si="27"/>
        <v>0</v>
      </c>
      <c r="R164" s="1">
        <f>SUMIFS($Q$5:$Q164,$P$5:$P164,"Plusieurs commentaires",$C$5:$C164,C164)</f>
        <v>0</v>
      </c>
      <c r="S164" t="str">
        <f t="shared" si="28"/>
        <v/>
      </c>
      <c r="T164" t="str">
        <f t="shared" si="29"/>
        <v/>
      </c>
      <c r="U164" t="str">
        <f t="shared" si="30"/>
        <v/>
      </c>
      <c r="V164" s="238" t="str">
        <f t="shared" si="31"/>
        <v/>
      </c>
      <c r="W164" s="238">
        <f t="shared" si="32"/>
        <v>0</v>
      </c>
      <c r="X164" s="238">
        <f>SUMIFS($W$5:$W164,$V$5:$V164,"Plusieurs occurences",$H$5:$H164,H164)</f>
        <v>0</v>
      </c>
      <c r="Y164" t="str">
        <f t="shared" si="33"/>
        <v/>
      </c>
      <c r="Z164" t="str">
        <f t="shared" si="34"/>
        <v/>
      </c>
      <c r="AA164" t="str">
        <f t="shared" si="35"/>
        <v/>
      </c>
      <c r="AC164" t="str">
        <f t="shared" si="36"/>
        <v/>
      </c>
    </row>
    <row r="165" spans="1:29" x14ac:dyDescent="0.25">
      <c r="A165" s="132"/>
      <c r="B165" s="132"/>
      <c r="C165" s="132"/>
      <c r="D165" s="132"/>
      <c r="E165" s="132"/>
      <c r="F165" s="132"/>
      <c r="G165" s="132"/>
      <c r="H165" s="132"/>
      <c r="I165" s="132"/>
      <c r="J165" s="132"/>
      <c r="K165" s="132"/>
      <c r="L165" s="132"/>
      <c r="M165" s="132"/>
      <c r="P165" s="1" t="str">
        <f>IF($C165&lt;&gt;"",IF(COUNTIF($C:C,$C165)&gt;1,"Plusieurs commentaires",""),"")</f>
        <v/>
      </c>
      <c r="Q165" s="1">
        <f t="shared" si="27"/>
        <v>0</v>
      </c>
      <c r="R165" s="1">
        <f>SUMIFS($Q$5:$Q165,$P$5:$P165,"Plusieurs commentaires",$C$5:$C165,C165)</f>
        <v>0</v>
      </c>
      <c r="S165" t="str">
        <f t="shared" si="28"/>
        <v/>
      </c>
      <c r="T165" t="str">
        <f t="shared" si="29"/>
        <v/>
      </c>
      <c r="U165" t="str">
        <f t="shared" si="30"/>
        <v/>
      </c>
      <c r="V165" s="238" t="str">
        <f t="shared" si="31"/>
        <v/>
      </c>
      <c r="W165" s="238">
        <f t="shared" si="32"/>
        <v>0</v>
      </c>
      <c r="X165" s="238">
        <f>SUMIFS($W$5:$W165,$V$5:$V165,"Plusieurs occurences",$H$5:$H165,H165)</f>
        <v>0</v>
      </c>
      <c r="Y165" t="str">
        <f t="shared" si="33"/>
        <v/>
      </c>
      <c r="Z165" t="str">
        <f t="shared" si="34"/>
        <v/>
      </c>
      <c r="AA165" t="str">
        <f t="shared" si="35"/>
        <v/>
      </c>
      <c r="AC165" t="str">
        <f t="shared" si="36"/>
        <v/>
      </c>
    </row>
    <row r="166" spans="1:29" x14ac:dyDescent="0.25">
      <c r="A166" s="132"/>
      <c r="B166" s="132"/>
      <c r="C166" s="132"/>
      <c r="D166" s="132"/>
      <c r="E166" s="132"/>
      <c r="F166" s="132"/>
      <c r="G166" s="132"/>
      <c r="H166" s="132"/>
      <c r="I166" s="132"/>
      <c r="J166" s="132"/>
      <c r="K166" s="132"/>
      <c r="L166" s="132"/>
      <c r="M166" s="132"/>
      <c r="P166" s="1" t="str">
        <f>IF($C166&lt;&gt;"",IF(COUNTIF($C:C,$C166)&gt;1,"Plusieurs commentaires",""),"")</f>
        <v/>
      </c>
      <c r="Q166" s="1">
        <f t="shared" si="27"/>
        <v>0</v>
      </c>
      <c r="R166" s="1">
        <f>SUMIFS($Q$5:$Q166,$P$5:$P166,"Plusieurs commentaires",$C$5:$C166,C166)</f>
        <v>0</v>
      </c>
      <c r="S166" t="str">
        <f t="shared" si="28"/>
        <v/>
      </c>
      <c r="T166" t="str">
        <f t="shared" si="29"/>
        <v/>
      </c>
      <c r="U166" t="str">
        <f t="shared" si="30"/>
        <v/>
      </c>
      <c r="V166" s="238" t="str">
        <f t="shared" si="31"/>
        <v/>
      </c>
      <c r="W166" s="238">
        <f t="shared" si="32"/>
        <v>0</v>
      </c>
      <c r="X166" s="238">
        <f>SUMIFS($W$5:$W166,$V$5:$V166,"Plusieurs occurences",$H$5:$H166,H166)</f>
        <v>0</v>
      </c>
      <c r="Y166" t="str">
        <f t="shared" si="33"/>
        <v/>
      </c>
      <c r="Z166" t="str">
        <f t="shared" si="34"/>
        <v/>
      </c>
      <c r="AA166" t="str">
        <f t="shared" si="35"/>
        <v/>
      </c>
      <c r="AC166" t="str">
        <f t="shared" si="36"/>
        <v/>
      </c>
    </row>
    <row r="167" spans="1:29" x14ac:dyDescent="0.25">
      <c r="A167" s="132"/>
      <c r="B167" s="132"/>
      <c r="C167" s="132"/>
      <c r="D167" s="132"/>
      <c r="E167" s="132"/>
      <c r="F167" s="132"/>
      <c r="G167" s="132"/>
      <c r="H167" s="132"/>
      <c r="I167" s="132"/>
      <c r="J167" s="132"/>
      <c r="K167" s="132"/>
      <c r="L167" s="132"/>
      <c r="M167" s="132"/>
      <c r="P167" s="1" t="str">
        <f>IF($C167&lt;&gt;"",IF(COUNTIF($C:C,$C167)&gt;1,"Plusieurs commentaires",""),"")</f>
        <v/>
      </c>
      <c r="Q167" s="1">
        <f t="shared" si="27"/>
        <v>0</v>
      </c>
      <c r="R167" s="1">
        <f>SUMIFS($Q$5:$Q167,$P$5:$P167,"Plusieurs commentaires",$C$5:$C167,C167)</f>
        <v>0</v>
      </c>
      <c r="S167" t="str">
        <f t="shared" si="28"/>
        <v/>
      </c>
      <c r="T167" t="str">
        <f t="shared" si="29"/>
        <v/>
      </c>
      <c r="U167" t="str">
        <f t="shared" si="30"/>
        <v/>
      </c>
      <c r="V167" s="238" t="str">
        <f t="shared" si="31"/>
        <v/>
      </c>
      <c r="W167" s="238">
        <f t="shared" si="32"/>
        <v>0</v>
      </c>
      <c r="X167" s="238">
        <f>SUMIFS($W$5:$W167,$V$5:$V167,"Plusieurs occurences",$H$5:$H167,H167)</f>
        <v>0</v>
      </c>
      <c r="Y167" t="str">
        <f t="shared" si="33"/>
        <v/>
      </c>
      <c r="Z167" t="str">
        <f t="shared" si="34"/>
        <v/>
      </c>
      <c r="AA167" t="str">
        <f t="shared" si="35"/>
        <v/>
      </c>
      <c r="AC167" t="str">
        <f t="shared" si="36"/>
        <v/>
      </c>
    </row>
    <row r="168" spans="1:29" x14ac:dyDescent="0.25">
      <c r="A168" s="132"/>
      <c r="B168" s="132"/>
      <c r="C168" s="132"/>
      <c r="D168" s="132"/>
      <c r="E168" s="132"/>
      <c r="F168" s="132"/>
      <c r="G168" s="132"/>
      <c r="H168" s="132"/>
      <c r="I168" s="132"/>
      <c r="J168" s="132"/>
      <c r="K168" s="132"/>
      <c r="L168" s="132"/>
      <c r="M168" s="132"/>
      <c r="P168" s="1" t="str">
        <f>IF($C168&lt;&gt;"",IF(COUNTIF($C:C,$C168)&gt;1,"Plusieurs commentaires",""),"")</f>
        <v/>
      </c>
      <c r="Q168" s="1">
        <f t="shared" si="27"/>
        <v>0</v>
      </c>
      <c r="R168" s="1">
        <f>SUMIFS($Q$5:$Q168,$P$5:$P168,"Plusieurs commentaires",$C$5:$C168,C168)</f>
        <v>0</v>
      </c>
      <c r="S168" t="str">
        <f t="shared" si="28"/>
        <v/>
      </c>
      <c r="T168" t="str">
        <f t="shared" si="29"/>
        <v/>
      </c>
      <c r="U168" t="str">
        <f t="shared" si="30"/>
        <v/>
      </c>
      <c r="V168" s="238" t="str">
        <f t="shared" si="31"/>
        <v/>
      </c>
      <c r="W168" s="238">
        <f t="shared" si="32"/>
        <v>0</v>
      </c>
      <c r="X168" s="238">
        <f>SUMIFS($W$5:$W168,$V$5:$V168,"Plusieurs occurences",$H$5:$H168,H168)</f>
        <v>0</v>
      </c>
      <c r="Y168" t="str">
        <f t="shared" si="33"/>
        <v/>
      </c>
      <c r="Z168" t="str">
        <f t="shared" si="34"/>
        <v/>
      </c>
      <c r="AA168" t="str">
        <f t="shared" si="35"/>
        <v/>
      </c>
      <c r="AC168" t="str">
        <f t="shared" si="36"/>
        <v/>
      </c>
    </row>
    <row r="169" spans="1:29" x14ac:dyDescent="0.25">
      <c r="A169" s="132"/>
      <c r="B169" s="132"/>
      <c r="C169" s="132"/>
      <c r="D169" s="132"/>
      <c r="E169" s="132"/>
      <c r="F169" s="132"/>
      <c r="G169" s="132"/>
      <c r="H169" s="132"/>
      <c r="I169" s="132"/>
      <c r="J169" s="132"/>
      <c r="K169" s="132"/>
      <c r="L169" s="132"/>
      <c r="M169" s="132"/>
      <c r="P169" s="1" t="str">
        <f>IF($C169&lt;&gt;"",IF(COUNTIF($C:C,$C169)&gt;1,"Plusieurs commentaires",""),"")</f>
        <v/>
      </c>
      <c r="Q169" s="1">
        <f t="shared" si="27"/>
        <v>0</v>
      </c>
      <c r="R169" s="1">
        <f>SUMIFS($Q$5:$Q169,$P$5:$P169,"Plusieurs commentaires",$C$5:$C169,C169)</f>
        <v>0</v>
      </c>
      <c r="S169" t="str">
        <f t="shared" si="28"/>
        <v/>
      </c>
      <c r="T169" t="str">
        <f t="shared" si="29"/>
        <v/>
      </c>
      <c r="U169" t="str">
        <f t="shared" si="30"/>
        <v/>
      </c>
      <c r="V169" s="238" t="str">
        <f t="shared" si="31"/>
        <v/>
      </c>
      <c r="W169" s="238">
        <f t="shared" si="32"/>
        <v>0</v>
      </c>
      <c r="X169" s="238">
        <f>SUMIFS($W$5:$W169,$V$5:$V169,"Plusieurs occurences",$H$5:$H169,H169)</f>
        <v>0</v>
      </c>
      <c r="Y169" t="str">
        <f t="shared" si="33"/>
        <v/>
      </c>
      <c r="Z169" t="str">
        <f t="shared" si="34"/>
        <v/>
      </c>
      <c r="AA169" t="str">
        <f t="shared" si="35"/>
        <v/>
      </c>
      <c r="AC169" t="str">
        <f t="shared" si="36"/>
        <v/>
      </c>
    </row>
    <row r="170" spans="1:29" x14ac:dyDescent="0.25">
      <c r="A170" s="132"/>
      <c r="B170" s="132"/>
      <c r="C170" s="132"/>
      <c r="D170" s="132"/>
      <c r="E170" s="132"/>
      <c r="F170" s="132"/>
      <c r="G170" s="132"/>
      <c r="H170" s="132"/>
      <c r="I170" s="132"/>
      <c r="J170" s="132"/>
      <c r="K170" s="132"/>
      <c r="L170" s="132"/>
      <c r="M170" s="132"/>
      <c r="P170" s="1" t="str">
        <f>IF($C170&lt;&gt;"",IF(COUNTIF($C:C,$C170)&gt;1,"Plusieurs commentaires",""),"")</f>
        <v/>
      </c>
      <c r="Q170" s="1">
        <f t="shared" si="27"/>
        <v>0</v>
      </c>
      <c r="R170" s="1">
        <f>SUMIFS($Q$5:$Q170,$P$5:$P170,"Plusieurs commentaires",$C$5:$C170,C170)</f>
        <v>0</v>
      </c>
      <c r="S170" t="str">
        <f t="shared" si="28"/>
        <v/>
      </c>
      <c r="T170" t="str">
        <f t="shared" si="29"/>
        <v/>
      </c>
      <c r="U170" t="str">
        <f t="shared" si="30"/>
        <v/>
      </c>
      <c r="V170" s="238" t="str">
        <f t="shared" si="31"/>
        <v/>
      </c>
      <c r="W170" s="238">
        <f t="shared" si="32"/>
        <v>0</v>
      </c>
      <c r="X170" s="238">
        <f>SUMIFS($W$5:$W170,$V$5:$V170,"Plusieurs occurences",$H$5:$H170,H170)</f>
        <v>0</v>
      </c>
      <c r="Y170" t="str">
        <f t="shared" si="33"/>
        <v/>
      </c>
      <c r="Z170" t="str">
        <f t="shared" si="34"/>
        <v/>
      </c>
      <c r="AA170" t="str">
        <f t="shared" si="35"/>
        <v/>
      </c>
      <c r="AC170" t="str">
        <f t="shared" ref="AC170:AC201" si="37">IF(R170&lt;2,IF(M170="Critique",C170,""),"")</f>
        <v/>
      </c>
    </row>
    <row r="171" spans="1:29" x14ac:dyDescent="0.25">
      <c r="A171" s="132"/>
      <c r="B171" s="132"/>
      <c r="C171" s="132"/>
      <c r="D171" s="132"/>
      <c r="E171" s="132"/>
      <c r="F171" s="132"/>
      <c r="G171" s="132"/>
      <c r="H171" s="132"/>
      <c r="I171" s="132"/>
      <c r="J171" s="132"/>
      <c r="K171" s="132"/>
      <c r="L171" s="132"/>
      <c r="M171" s="132"/>
      <c r="P171" s="1" t="str">
        <f>IF($C171&lt;&gt;"",IF(COUNTIF($C:C,$C171)&gt;1,"Plusieurs commentaires",""),"")</f>
        <v/>
      </c>
      <c r="Q171" s="1">
        <f t="shared" si="27"/>
        <v>0</v>
      </c>
      <c r="R171" s="1">
        <f>SUMIFS($Q$5:$Q171,$P$5:$P171,"Plusieurs commentaires",$C$5:$C171,C171)</f>
        <v>0</v>
      </c>
      <c r="S171" t="str">
        <f t="shared" si="28"/>
        <v/>
      </c>
      <c r="T171" t="str">
        <f t="shared" si="29"/>
        <v/>
      </c>
      <c r="U171" t="str">
        <f t="shared" si="30"/>
        <v/>
      </c>
      <c r="V171" s="238" t="str">
        <f t="shared" si="31"/>
        <v/>
      </c>
      <c r="W171" s="238">
        <f t="shared" si="32"/>
        <v>0</v>
      </c>
      <c r="X171" s="238">
        <f>SUMIFS($W$5:$W171,$V$5:$V171,"Plusieurs occurences",$H$5:$H171,H171)</f>
        <v>0</v>
      </c>
      <c r="Y171" t="str">
        <f t="shared" si="33"/>
        <v/>
      </c>
      <c r="Z171" t="str">
        <f t="shared" si="34"/>
        <v/>
      </c>
      <c r="AA171" t="str">
        <f t="shared" si="35"/>
        <v/>
      </c>
      <c r="AC171" t="str">
        <f t="shared" si="37"/>
        <v/>
      </c>
    </row>
    <row r="172" spans="1:29" x14ac:dyDescent="0.25">
      <c r="A172" s="132"/>
      <c r="B172" s="132"/>
      <c r="C172" s="132"/>
      <c r="D172" s="132"/>
      <c r="E172" s="132"/>
      <c r="F172" s="132"/>
      <c r="G172" s="132"/>
      <c r="H172" s="132"/>
      <c r="I172" s="132"/>
      <c r="J172" s="132"/>
      <c r="K172" s="132"/>
      <c r="L172" s="132"/>
      <c r="M172" s="132"/>
      <c r="P172" s="1" t="str">
        <f>IF($C172&lt;&gt;"",IF(COUNTIF($C:C,$C172)&gt;1,"Plusieurs commentaires",""),"")</f>
        <v/>
      </c>
      <c r="Q172" s="1">
        <f t="shared" si="27"/>
        <v>0</v>
      </c>
      <c r="R172" s="1">
        <f>SUMIFS($Q$5:$Q172,$P$5:$P172,"Plusieurs commentaires",$C$5:$C172,C172)</f>
        <v>0</v>
      </c>
      <c r="S172" t="str">
        <f t="shared" si="28"/>
        <v/>
      </c>
      <c r="T172" t="str">
        <f t="shared" si="29"/>
        <v/>
      </c>
      <c r="U172" t="str">
        <f t="shared" si="30"/>
        <v/>
      </c>
      <c r="V172" s="238" t="str">
        <f t="shared" si="31"/>
        <v/>
      </c>
      <c r="W172" s="238">
        <f t="shared" si="32"/>
        <v>0</v>
      </c>
      <c r="X172" s="238">
        <f>SUMIFS($W$5:$W172,$V$5:$V172,"Plusieurs occurences",$H$5:$H172,H172)</f>
        <v>0</v>
      </c>
      <c r="Y172" t="str">
        <f t="shared" si="33"/>
        <v/>
      </c>
      <c r="Z172" t="str">
        <f t="shared" si="34"/>
        <v/>
      </c>
      <c r="AA172" t="str">
        <f t="shared" si="35"/>
        <v/>
      </c>
      <c r="AC172" t="str">
        <f t="shared" si="37"/>
        <v/>
      </c>
    </row>
    <row r="173" spans="1:29" x14ac:dyDescent="0.25">
      <c r="A173" s="132"/>
      <c r="B173" s="132"/>
      <c r="C173" s="132"/>
      <c r="D173" s="132"/>
      <c r="E173" s="132"/>
      <c r="F173" s="132"/>
      <c r="G173" s="132"/>
      <c r="H173" s="132"/>
      <c r="I173" s="132"/>
      <c r="J173" s="132"/>
      <c r="K173" s="132"/>
      <c r="L173" s="132"/>
      <c r="M173" s="132"/>
      <c r="P173" s="1" t="str">
        <f>IF($C173&lt;&gt;"",IF(COUNTIF($C:C,$C173)&gt;1,"Plusieurs commentaires",""),"")</f>
        <v/>
      </c>
      <c r="Q173" s="1">
        <f t="shared" si="27"/>
        <v>0</v>
      </c>
      <c r="R173" s="1">
        <f>SUMIFS($Q$5:$Q173,$P$5:$P173,"Plusieurs commentaires",$C$5:$C173,C173)</f>
        <v>0</v>
      </c>
      <c r="S173" t="str">
        <f t="shared" si="28"/>
        <v/>
      </c>
      <c r="T173" t="str">
        <f t="shared" si="29"/>
        <v/>
      </c>
      <c r="U173" t="str">
        <f t="shared" si="30"/>
        <v/>
      </c>
      <c r="V173" s="238" t="str">
        <f t="shared" si="31"/>
        <v/>
      </c>
      <c r="W173" s="238">
        <f t="shared" si="32"/>
        <v>0</v>
      </c>
      <c r="X173" s="238">
        <f>SUMIFS($W$5:$W173,$V$5:$V173,"Plusieurs occurences",$H$5:$H173,H173)</f>
        <v>0</v>
      </c>
      <c r="Y173" t="str">
        <f t="shared" si="33"/>
        <v/>
      </c>
      <c r="Z173" t="str">
        <f t="shared" si="34"/>
        <v/>
      </c>
      <c r="AA173" t="str">
        <f t="shared" si="35"/>
        <v/>
      </c>
      <c r="AC173" t="str">
        <f t="shared" si="37"/>
        <v/>
      </c>
    </row>
    <row r="174" spans="1:29" x14ac:dyDescent="0.25">
      <c r="A174" s="132"/>
      <c r="B174" s="132"/>
      <c r="C174" s="132"/>
      <c r="D174" s="132"/>
      <c r="E174" s="132"/>
      <c r="F174" s="132"/>
      <c r="G174" s="132"/>
      <c r="H174" s="132"/>
      <c r="I174" s="132"/>
      <c r="J174" s="132"/>
      <c r="K174" s="132"/>
      <c r="L174" s="132"/>
      <c r="M174" s="132"/>
      <c r="P174" s="1" t="str">
        <f>IF($C174&lt;&gt;"",IF(COUNTIF($C:C,$C174)&gt;1,"Plusieurs commentaires",""),"")</f>
        <v/>
      </c>
      <c r="Q174" s="1">
        <f t="shared" si="27"/>
        <v>0</v>
      </c>
      <c r="R174" s="1">
        <f>SUMIFS($Q$5:$Q174,$P$5:$P174,"Plusieurs commentaires",$C$5:$C174,C174)</f>
        <v>0</v>
      </c>
      <c r="S174" t="str">
        <f t="shared" si="28"/>
        <v/>
      </c>
      <c r="T174" t="str">
        <f t="shared" si="29"/>
        <v/>
      </c>
      <c r="U174" t="str">
        <f t="shared" si="30"/>
        <v/>
      </c>
      <c r="V174" s="238" t="str">
        <f t="shared" si="31"/>
        <v/>
      </c>
      <c r="W174" s="238">
        <f t="shared" si="32"/>
        <v>0</v>
      </c>
      <c r="X174" s="238">
        <f>SUMIFS($W$5:$W174,$V$5:$V174,"Plusieurs occurences",$H$5:$H174,H174)</f>
        <v>0</v>
      </c>
      <c r="Y174" t="str">
        <f t="shared" si="33"/>
        <v/>
      </c>
      <c r="Z174" t="str">
        <f t="shared" si="34"/>
        <v/>
      </c>
      <c r="AA174" t="str">
        <f t="shared" si="35"/>
        <v/>
      </c>
      <c r="AC174" t="str">
        <f t="shared" si="37"/>
        <v/>
      </c>
    </row>
    <row r="175" spans="1:29" x14ac:dyDescent="0.25">
      <c r="A175" s="132"/>
      <c r="B175" s="132"/>
      <c r="C175" s="132"/>
      <c r="D175" s="132"/>
      <c r="E175" s="132"/>
      <c r="F175" s="132"/>
      <c r="G175" s="132"/>
      <c r="H175" s="132"/>
      <c r="I175" s="132"/>
      <c r="J175" s="132"/>
      <c r="K175" s="132"/>
      <c r="L175" s="132"/>
      <c r="M175" s="132"/>
      <c r="P175" s="1" t="str">
        <f>IF($C175&lt;&gt;"",IF(COUNTIF($C:C,$C175)&gt;1,"Plusieurs commentaires",""),"")</f>
        <v/>
      </c>
      <c r="Q175" s="1">
        <f t="shared" si="27"/>
        <v>0</v>
      </c>
      <c r="R175" s="1">
        <f>SUMIFS($Q$5:$Q175,$P$5:$P175,"Plusieurs commentaires",$C$5:$C175,C175)</f>
        <v>0</v>
      </c>
      <c r="S175" t="str">
        <f t="shared" si="28"/>
        <v/>
      </c>
      <c r="T175" t="str">
        <f t="shared" si="29"/>
        <v/>
      </c>
      <c r="U175" t="str">
        <f t="shared" si="30"/>
        <v/>
      </c>
      <c r="V175" s="238" t="str">
        <f t="shared" si="31"/>
        <v/>
      </c>
      <c r="W175" s="238">
        <f t="shared" si="32"/>
        <v>0</v>
      </c>
      <c r="X175" s="238">
        <f>SUMIFS($W$5:$W175,$V$5:$V175,"Plusieurs occurences",$H$5:$H175,H175)</f>
        <v>0</v>
      </c>
      <c r="Y175" t="str">
        <f t="shared" si="33"/>
        <v/>
      </c>
      <c r="Z175" t="str">
        <f t="shared" si="34"/>
        <v/>
      </c>
      <c r="AA175" t="str">
        <f t="shared" si="35"/>
        <v/>
      </c>
      <c r="AC175" t="str">
        <f t="shared" si="37"/>
        <v/>
      </c>
    </row>
    <row r="176" spans="1:29" x14ac:dyDescent="0.25">
      <c r="A176" s="132"/>
      <c r="B176" s="132"/>
      <c r="C176" s="132"/>
      <c r="D176" s="132"/>
      <c r="E176" s="132"/>
      <c r="F176" s="132"/>
      <c r="G176" s="132"/>
      <c r="H176" s="132"/>
      <c r="I176" s="132"/>
      <c r="J176" s="132"/>
      <c r="K176" s="132"/>
      <c r="L176" s="132"/>
      <c r="M176" s="132"/>
      <c r="P176" s="1" t="str">
        <f>IF($C176&lt;&gt;"",IF(COUNTIF($C:C,$C176)&gt;1,"Plusieurs commentaires",""),"")</f>
        <v/>
      </c>
      <c r="Q176" s="1">
        <f t="shared" si="27"/>
        <v>0</v>
      </c>
      <c r="R176" s="1">
        <f>SUMIFS($Q$5:$Q176,$P$5:$P176,"Plusieurs commentaires",$C$5:$C176,C176)</f>
        <v>0</v>
      </c>
      <c r="S176" t="str">
        <f t="shared" si="28"/>
        <v/>
      </c>
      <c r="T176" t="str">
        <f t="shared" si="29"/>
        <v/>
      </c>
      <c r="U176" t="str">
        <f t="shared" si="30"/>
        <v/>
      </c>
      <c r="V176" s="238" t="str">
        <f t="shared" si="31"/>
        <v/>
      </c>
      <c r="W176" s="238">
        <f t="shared" si="32"/>
        <v>0</v>
      </c>
      <c r="X176" s="238">
        <f>SUMIFS($W$5:$W176,$V$5:$V176,"Plusieurs occurences",$H$5:$H176,H176)</f>
        <v>0</v>
      </c>
      <c r="Y176" t="str">
        <f t="shared" si="33"/>
        <v/>
      </c>
      <c r="Z176" t="str">
        <f t="shared" si="34"/>
        <v/>
      </c>
      <c r="AA176" t="str">
        <f t="shared" si="35"/>
        <v/>
      </c>
      <c r="AC176" t="str">
        <f t="shared" si="37"/>
        <v/>
      </c>
    </row>
    <row r="177" spans="1:29" x14ac:dyDescent="0.25">
      <c r="A177" s="132"/>
      <c r="B177" s="132"/>
      <c r="C177" s="132"/>
      <c r="D177" s="132"/>
      <c r="E177" s="132"/>
      <c r="F177" s="132"/>
      <c r="G177" s="132"/>
      <c r="H177" s="132"/>
      <c r="I177" s="132"/>
      <c r="J177" s="132"/>
      <c r="K177" s="132"/>
      <c r="L177" s="132"/>
      <c r="M177" s="132"/>
      <c r="P177" s="1" t="str">
        <f>IF($C177&lt;&gt;"",IF(COUNTIF($C:C,$C177)&gt;1,"Plusieurs commentaires",""),"")</f>
        <v/>
      </c>
      <c r="Q177" s="1">
        <f t="shared" si="27"/>
        <v>0</v>
      </c>
      <c r="R177" s="1">
        <f>SUMIFS($Q$5:$Q177,$P$5:$P177,"Plusieurs commentaires",$C$5:$C177,C177)</f>
        <v>0</v>
      </c>
      <c r="S177" t="str">
        <f t="shared" si="28"/>
        <v/>
      </c>
      <c r="T177" t="str">
        <f t="shared" si="29"/>
        <v/>
      </c>
      <c r="U177" t="str">
        <f t="shared" si="30"/>
        <v/>
      </c>
      <c r="V177" s="238" t="str">
        <f t="shared" si="31"/>
        <v/>
      </c>
      <c r="W177" s="238">
        <f t="shared" si="32"/>
        <v>0</v>
      </c>
      <c r="X177" s="238">
        <f>SUMIFS($W$5:$W177,$V$5:$V177,"Plusieurs occurences",$H$5:$H177,H177)</f>
        <v>0</v>
      </c>
      <c r="Y177" t="str">
        <f t="shared" si="33"/>
        <v/>
      </c>
      <c r="Z177" t="str">
        <f t="shared" si="34"/>
        <v/>
      </c>
      <c r="AA177" t="str">
        <f t="shared" si="35"/>
        <v/>
      </c>
      <c r="AC177" t="str">
        <f t="shared" si="37"/>
        <v/>
      </c>
    </row>
    <row r="178" spans="1:29" x14ac:dyDescent="0.25">
      <c r="A178" s="132"/>
      <c r="B178" s="132"/>
      <c r="C178" s="132"/>
      <c r="D178" s="132"/>
      <c r="E178" s="132"/>
      <c r="F178" s="132"/>
      <c r="G178" s="132"/>
      <c r="H178" s="132"/>
      <c r="I178" s="132"/>
      <c r="J178" s="132"/>
      <c r="K178" s="132"/>
      <c r="L178" s="132"/>
      <c r="M178" s="132"/>
      <c r="P178" s="1" t="str">
        <f>IF($C178&lt;&gt;"",IF(COUNTIF($C:C,$C178)&gt;1,"Plusieurs commentaires",""),"")</f>
        <v/>
      </c>
      <c r="Q178" s="1">
        <f t="shared" si="27"/>
        <v>0</v>
      </c>
      <c r="R178" s="1">
        <f>SUMIFS($Q$5:$Q178,$P$5:$P178,"Plusieurs commentaires",$C$5:$C178,C178)</f>
        <v>0</v>
      </c>
      <c r="S178" t="str">
        <f t="shared" si="28"/>
        <v/>
      </c>
      <c r="T178" t="str">
        <f t="shared" si="29"/>
        <v/>
      </c>
      <c r="U178" t="str">
        <f t="shared" si="30"/>
        <v/>
      </c>
      <c r="V178" s="238" t="str">
        <f t="shared" si="31"/>
        <v/>
      </c>
      <c r="W178" s="238">
        <f t="shared" si="32"/>
        <v>0</v>
      </c>
      <c r="X178" s="238">
        <f>SUMIFS($W$5:$W178,$V$5:$V178,"Plusieurs occurences",$H$5:$H178,H178)</f>
        <v>0</v>
      </c>
      <c r="Y178" t="str">
        <f t="shared" si="33"/>
        <v/>
      </c>
      <c r="Z178" t="str">
        <f t="shared" si="34"/>
        <v/>
      </c>
      <c r="AA178" t="str">
        <f t="shared" si="35"/>
        <v/>
      </c>
      <c r="AC178" t="str">
        <f t="shared" si="37"/>
        <v/>
      </c>
    </row>
    <row r="179" spans="1:29" x14ac:dyDescent="0.25">
      <c r="A179" s="132"/>
      <c r="B179" s="132"/>
      <c r="C179" s="132"/>
      <c r="D179" s="132"/>
      <c r="E179" s="132"/>
      <c r="F179" s="132"/>
      <c r="G179" s="132"/>
      <c r="H179" s="132"/>
      <c r="I179" s="132"/>
      <c r="J179" s="132"/>
      <c r="K179" s="132"/>
      <c r="L179" s="132"/>
      <c r="M179" s="132"/>
      <c r="P179" s="1" t="str">
        <f>IF($C179&lt;&gt;"",IF(COUNTIF($C:C,$C179)&gt;1,"Plusieurs commentaires",""),"")</f>
        <v/>
      </c>
      <c r="Q179" s="1">
        <f t="shared" si="27"/>
        <v>0</v>
      </c>
      <c r="R179" s="1">
        <f>SUMIFS($Q$5:$Q179,$P$5:$P179,"Plusieurs commentaires",$C$5:$C179,C179)</f>
        <v>0</v>
      </c>
      <c r="S179" t="str">
        <f t="shared" si="28"/>
        <v/>
      </c>
      <c r="T179" t="str">
        <f t="shared" si="29"/>
        <v/>
      </c>
      <c r="U179" t="str">
        <f t="shared" si="30"/>
        <v/>
      </c>
      <c r="V179" s="238" t="str">
        <f t="shared" si="31"/>
        <v/>
      </c>
      <c r="W179" s="238">
        <f t="shared" si="32"/>
        <v>0</v>
      </c>
      <c r="X179" s="238">
        <f>SUMIFS($W$5:$W179,$V$5:$V179,"Plusieurs occurences",$H$5:$H179,H179)</f>
        <v>0</v>
      </c>
      <c r="Y179" t="str">
        <f t="shared" si="33"/>
        <v/>
      </c>
      <c r="Z179" t="str">
        <f t="shared" si="34"/>
        <v/>
      </c>
      <c r="AA179" t="str">
        <f t="shared" si="35"/>
        <v/>
      </c>
      <c r="AC179" t="str">
        <f t="shared" si="37"/>
        <v/>
      </c>
    </row>
    <row r="180" spans="1:29" x14ac:dyDescent="0.25">
      <c r="A180" s="132"/>
      <c r="B180" s="132"/>
      <c r="C180" s="132"/>
      <c r="D180" s="132"/>
      <c r="E180" s="132"/>
      <c r="F180" s="132"/>
      <c r="G180" s="132"/>
      <c r="H180" s="132"/>
      <c r="I180" s="132"/>
      <c r="J180" s="132"/>
      <c r="K180" s="132"/>
      <c r="L180" s="132"/>
      <c r="M180" s="132"/>
      <c r="P180" s="1" t="str">
        <f>IF($C180&lt;&gt;"",IF(COUNTIF($C:C,$C180)&gt;1,"Plusieurs commentaires",""),"")</f>
        <v/>
      </c>
      <c r="Q180" s="1">
        <f t="shared" si="27"/>
        <v>0</v>
      </c>
      <c r="R180" s="1">
        <f>SUMIFS($Q$5:$Q180,$P$5:$P180,"Plusieurs commentaires",$C$5:$C180,C180)</f>
        <v>0</v>
      </c>
      <c r="S180" t="str">
        <f t="shared" si="28"/>
        <v/>
      </c>
      <c r="T180" t="str">
        <f t="shared" si="29"/>
        <v/>
      </c>
      <c r="U180" t="str">
        <f t="shared" si="30"/>
        <v/>
      </c>
      <c r="V180" s="238" t="str">
        <f t="shared" si="31"/>
        <v/>
      </c>
      <c r="W180" s="238">
        <f t="shared" si="32"/>
        <v>0</v>
      </c>
      <c r="X180" s="238">
        <f>SUMIFS($W$5:$W180,$V$5:$V180,"Plusieurs occurences",$H$5:$H180,H180)</f>
        <v>0</v>
      </c>
      <c r="Y180" t="str">
        <f t="shared" si="33"/>
        <v/>
      </c>
      <c r="Z180" t="str">
        <f t="shared" si="34"/>
        <v/>
      </c>
      <c r="AA180" t="str">
        <f t="shared" si="35"/>
        <v/>
      </c>
      <c r="AC180" t="str">
        <f t="shared" si="37"/>
        <v/>
      </c>
    </row>
    <row r="181" spans="1:29" x14ac:dyDescent="0.25">
      <c r="A181" s="132"/>
      <c r="B181" s="132"/>
      <c r="C181" s="132"/>
      <c r="D181" s="132"/>
      <c r="E181" s="132"/>
      <c r="F181" s="132"/>
      <c r="G181" s="132"/>
      <c r="H181" s="132"/>
      <c r="I181" s="132"/>
      <c r="J181" s="132"/>
      <c r="K181" s="132"/>
      <c r="L181" s="132"/>
      <c r="M181" s="132"/>
      <c r="P181" s="1" t="str">
        <f>IF($C181&lt;&gt;"",IF(COUNTIF($C:C,$C181)&gt;1,"Plusieurs commentaires",""),"")</f>
        <v/>
      </c>
      <c r="Q181" s="1">
        <f t="shared" si="27"/>
        <v>0</v>
      </c>
      <c r="R181" s="1">
        <f>SUMIFS($Q$5:$Q181,$P$5:$P181,"Plusieurs commentaires",$C$5:$C181,C181)</f>
        <v>0</v>
      </c>
      <c r="S181" t="str">
        <f t="shared" si="28"/>
        <v/>
      </c>
      <c r="T181" t="str">
        <f t="shared" si="29"/>
        <v/>
      </c>
      <c r="U181" t="str">
        <f t="shared" si="30"/>
        <v/>
      </c>
      <c r="V181" s="238" t="str">
        <f t="shared" si="31"/>
        <v/>
      </c>
      <c r="W181" s="238">
        <f t="shared" si="32"/>
        <v>0</v>
      </c>
      <c r="X181" s="238">
        <f>SUMIFS($W$5:$W181,$V$5:$V181,"Plusieurs occurences",$H$5:$H181,H181)</f>
        <v>0</v>
      </c>
      <c r="Y181" t="str">
        <f t="shared" si="33"/>
        <v/>
      </c>
      <c r="Z181" t="str">
        <f t="shared" si="34"/>
        <v/>
      </c>
      <c r="AA181" t="str">
        <f t="shared" si="35"/>
        <v/>
      </c>
      <c r="AC181" t="str">
        <f t="shared" si="37"/>
        <v/>
      </c>
    </row>
    <row r="182" spans="1:29" x14ac:dyDescent="0.25">
      <c r="A182" s="132"/>
      <c r="B182" s="132"/>
      <c r="C182" s="132"/>
      <c r="D182" s="132"/>
      <c r="E182" s="132"/>
      <c r="F182" s="132"/>
      <c r="G182" s="132"/>
      <c r="H182" s="132"/>
      <c r="I182" s="132"/>
      <c r="J182" s="132"/>
      <c r="K182" s="132"/>
      <c r="L182" s="132"/>
      <c r="M182" s="132"/>
      <c r="P182" s="1" t="str">
        <f>IF($C182&lt;&gt;"",IF(COUNTIF($C:C,$C182)&gt;1,"Plusieurs commentaires",""),"")</f>
        <v/>
      </c>
      <c r="Q182" s="1">
        <f t="shared" si="27"/>
        <v>0</v>
      </c>
      <c r="R182" s="1">
        <f>SUMIFS($Q$5:$Q182,$P$5:$P182,"Plusieurs commentaires",$C$5:$C182,C182)</f>
        <v>0</v>
      </c>
      <c r="S182" t="str">
        <f t="shared" si="28"/>
        <v/>
      </c>
      <c r="T182" t="str">
        <f t="shared" si="29"/>
        <v/>
      </c>
      <c r="U182" t="str">
        <f t="shared" si="30"/>
        <v/>
      </c>
      <c r="V182" s="238" t="str">
        <f t="shared" si="31"/>
        <v/>
      </c>
      <c r="W182" s="238">
        <f t="shared" si="32"/>
        <v>0</v>
      </c>
      <c r="X182" s="238">
        <f>SUMIFS($W$5:$W182,$V$5:$V182,"Plusieurs occurences",$H$5:$H182,H182)</f>
        <v>0</v>
      </c>
      <c r="Y182" t="str">
        <f t="shared" si="33"/>
        <v/>
      </c>
      <c r="Z182" t="str">
        <f t="shared" si="34"/>
        <v/>
      </c>
      <c r="AA182" t="str">
        <f t="shared" si="35"/>
        <v/>
      </c>
      <c r="AC182" t="str">
        <f t="shared" si="37"/>
        <v/>
      </c>
    </row>
    <row r="183" spans="1:29" x14ac:dyDescent="0.25">
      <c r="A183" s="132"/>
      <c r="B183" s="132"/>
      <c r="C183" s="132"/>
      <c r="D183" s="132"/>
      <c r="E183" s="132"/>
      <c r="F183" s="132"/>
      <c r="G183" s="132"/>
      <c r="H183" s="132"/>
      <c r="I183" s="132"/>
      <c r="J183" s="132"/>
      <c r="K183" s="132"/>
      <c r="L183" s="132"/>
      <c r="M183" s="132"/>
      <c r="P183" s="1" t="str">
        <f>IF($C183&lt;&gt;"",IF(COUNTIF($C:C,$C183)&gt;1,"Plusieurs commentaires",""),"")</f>
        <v/>
      </c>
      <c r="Q183" s="1">
        <f t="shared" si="27"/>
        <v>0</v>
      </c>
      <c r="R183" s="1">
        <f>SUMIFS($Q$5:$Q183,$P$5:$P183,"Plusieurs commentaires",$C$5:$C183,C183)</f>
        <v>0</v>
      </c>
      <c r="S183" t="str">
        <f t="shared" si="28"/>
        <v/>
      </c>
      <c r="T183" t="str">
        <f t="shared" si="29"/>
        <v/>
      </c>
      <c r="U183" t="str">
        <f t="shared" si="30"/>
        <v/>
      </c>
      <c r="V183" s="238" t="str">
        <f t="shared" si="31"/>
        <v/>
      </c>
      <c r="W183" s="238">
        <f t="shared" si="32"/>
        <v>0</v>
      </c>
      <c r="X183" s="238">
        <f>SUMIFS($W$5:$W183,$V$5:$V183,"Plusieurs occurences",$H$5:$H183,H183)</f>
        <v>0</v>
      </c>
      <c r="Y183" t="str">
        <f t="shared" si="33"/>
        <v/>
      </c>
      <c r="Z183" t="str">
        <f t="shared" si="34"/>
        <v/>
      </c>
      <c r="AA183" t="str">
        <f t="shared" si="35"/>
        <v/>
      </c>
      <c r="AC183" t="str">
        <f t="shared" si="37"/>
        <v/>
      </c>
    </row>
    <row r="184" spans="1:29" x14ac:dyDescent="0.25">
      <c r="A184" s="132"/>
      <c r="B184" s="132"/>
      <c r="C184" s="132"/>
      <c r="D184" s="132"/>
      <c r="E184" s="132"/>
      <c r="F184" s="132"/>
      <c r="G184" s="132"/>
      <c r="H184" s="132"/>
      <c r="I184" s="132"/>
      <c r="J184" s="132"/>
      <c r="K184" s="132"/>
      <c r="L184" s="132"/>
      <c r="M184" s="132"/>
      <c r="P184" s="1" t="str">
        <f>IF($C184&lt;&gt;"",IF(COUNTIF($C:C,$C184)&gt;1,"Plusieurs commentaires",""),"")</f>
        <v/>
      </c>
      <c r="Q184" s="1">
        <f t="shared" si="27"/>
        <v>0</v>
      </c>
      <c r="R184" s="1">
        <f>SUMIFS($Q$5:$Q184,$P$5:$P184,"Plusieurs commentaires",$C$5:$C184,C184)</f>
        <v>0</v>
      </c>
      <c r="S184" t="str">
        <f t="shared" si="28"/>
        <v/>
      </c>
      <c r="T184" t="str">
        <f t="shared" si="29"/>
        <v/>
      </c>
      <c r="U184" t="str">
        <f t="shared" si="30"/>
        <v/>
      </c>
      <c r="V184" s="238" t="str">
        <f t="shared" si="31"/>
        <v/>
      </c>
      <c r="W184" s="238">
        <f t="shared" si="32"/>
        <v>0</v>
      </c>
      <c r="X184" s="238">
        <f>SUMIFS($W$5:$W184,$V$5:$V184,"Plusieurs occurences",$H$5:$H184,H184)</f>
        <v>0</v>
      </c>
      <c r="Y184" t="str">
        <f t="shared" si="33"/>
        <v/>
      </c>
      <c r="Z184" t="str">
        <f t="shared" si="34"/>
        <v/>
      </c>
      <c r="AA184" t="str">
        <f t="shared" si="35"/>
        <v/>
      </c>
      <c r="AC184" t="str">
        <f t="shared" si="37"/>
        <v/>
      </c>
    </row>
    <row r="185" spans="1:29" x14ac:dyDescent="0.25">
      <c r="A185" s="132"/>
      <c r="B185" s="132"/>
      <c r="C185" s="132"/>
      <c r="D185" s="132"/>
      <c r="E185" s="132"/>
      <c r="F185" s="132"/>
      <c r="G185" s="132"/>
      <c r="H185" s="132"/>
      <c r="I185" s="132"/>
      <c r="J185" s="132"/>
      <c r="K185" s="132"/>
      <c r="L185" s="132"/>
      <c r="M185" s="132"/>
      <c r="P185" s="1" t="str">
        <f>IF($C185&lt;&gt;"",IF(COUNTIF($C:C,$C185)&gt;1,"Plusieurs commentaires",""),"")</f>
        <v/>
      </c>
      <c r="Q185" s="1">
        <f t="shared" si="27"/>
        <v>0</v>
      </c>
      <c r="R185" s="1">
        <f>SUMIFS($Q$5:$Q185,$P$5:$P185,"Plusieurs commentaires",$C$5:$C185,C185)</f>
        <v>0</v>
      </c>
      <c r="S185" t="str">
        <f t="shared" si="28"/>
        <v/>
      </c>
      <c r="T185" t="str">
        <f t="shared" si="29"/>
        <v/>
      </c>
      <c r="U185" t="str">
        <f t="shared" si="30"/>
        <v/>
      </c>
      <c r="V185" s="238" t="str">
        <f t="shared" si="31"/>
        <v/>
      </c>
      <c r="W185" s="238">
        <f t="shared" si="32"/>
        <v>0</v>
      </c>
      <c r="X185" s="238">
        <f>SUMIFS($W$5:$W185,$V$5:$V185,"Plusieurs occurences",$H$5:$H185,H185)</f>
        <v>0</v>
      </c>
      <c r="Y185" t="str">
        <f t="shared" si="33"/>
        <v/>
      </c>
      <c r="Z185" t="str">
        <f t="shared" si="34"/>
        <v/>
      </c>
      <c r="AA185" t="str">
        <f t="shared" si="35"/>
        <v/>
      </c>
      <c r="AC185" t="str">
        <f t="shared" si="37"/>
        <v/>
      </c>
    </row>
    <row r="186" spans="1:29" x14ac:dyDescent="0.25">
      <c r="A186" s="132"/>
      <c r="B186" s="132"/>
      <c r="C186" s="132"/>
      <c r="D186" s="132"/>
      <c r="E186" s="132"/>
      <c r="F186" s="132"/>
      <c r="G186" s="132"/>
      <c r="H186" s="132"/>
      <c r="I186" s="132"/>
      <c r="J186" s="132"/>
      <c r="K186" s="132"/>
      <c r="L186" s="132"/>
      <c r="M186" s="132"/>
      <c r="P186" s="1" t="str">
        <f>IF($C186&lt;&gt;"",IF(COUNTIF($C:C,$C186)&gt;1,"Plusieurs commentaires",""),"")</f>
        <v/>
      </c>
      <c r="Q186" s="1">
        <f t="shared" si="27"/>
        <v>0</v>
      </c>
      <c r="R186" s="1">
        <f>SUMIFS($Q$5:$Q186,$P$5:$P186,"Plusieurs commentaires",$C$5:$C186,C186)</f>
        <v>0</v>
      </c>
      <c r="S186" t="str">
        <f t="shared" si="28"/>
        <v/>
      </c>
      <c r="T186" t="str">
        <f t="shared" si="29"/>
        <v/>
      </c>
      <c r="U186" t="str">
        <f t="shared" si="30"/>
        <v/>
      </c>
      <c r="V186" s="238" t="str">
        <f t="shared" si="31"/>
        <v/>
      </c>
      <c r="W186" s="238">
        <f t="shared" si="32"/>
        <v>0</v>
      </c>
      <c r="X186" s="238">
        <f>SUMIFS($W$5:$W186,$V$5:$V186,"Plusieurs occurences",$H$5:$H186,H186)</f>
        <v>0</v>
      </c>
      <c r="Y186" t="str">
        <f t="shared" si="33"/>
        <v/>
      </c>
      <c r="Z186" t="str">
        <f t="shared" si="34"/>
        <v/>
      </c>
      <c r="AA186" t="str">
        <f t="shared" si="35"/>
        <v/>
      </c>
      <c r="AC186" t="str">
        <f t="shared" si="37"/>
        <v/>
      </c>
    </row>
    <row r="187" spans="1:29" x14ac:dyDescent="0.25">
      <c r="A187" s="132"/>
      <c r="B187" s="132"/>
      <c r="C187" s="132"/>
      <c r="D187" s="132"/>
      <c r="E187" s="132"/>
      <c r="F187" s="132"/>
      <c r="G187" s="132"/>
      <c r="H187" s="132"/>
      <c r="I187" s="132"/>
      <c r="J187" s="132"/>
      <c r="K187" s="132"/>
      <c r="L187" s="132"/>
      <c r="M187" s="132"/>
      <c r="P187" s="1" t="str">
        <f>IF($C187&lt;&gt;"",IF(COUNTIF($C:C,$C187)&gt;1,"Plusieurs commentaires",""),"")</f>
        <v/>
      </c>
      <c r="Q187" s="1">
        <f t="shared" si="27"/>
        <v>0</v>
      </c>
      <c r="R187" s="1">
        <f>SUMIFS($Q$5:$Q187,$P$5:$P187,"Plusieurs commentaires",$C$5:$C187,C187)</f>
        <v>0</v>
      </c>
      <c r="S187" t="str">
        <f t="shared" si="28"/>
        <v/>
      </c>
      <c r="T187" t="str">
        <f t="shared" si="29"/>
        <v/>
      </c>
      <c r="U187" t="str">
        <f t="shared" si="30"/>
        <v/>
      </c>
      <c r="V187" s="238" t="str">
        <f t="shared" si="31"/>
        <v/>
      </c>
      <c r="W187" s="238">
        <f t="shared" si="32"/>
        <v>0</v>
      </c>
      <c r="X187" s="238">
        <f>SUMIFS($W$5:$W187,$V$5:$V187,"Plusieurs occurences",$H$5:$H187,H187)</f>
        <v>0</v>
      </c>
      <c r="Y187" t="str">
        <f t="shared" si="33"/>
        <v/>
      </c>
      <c r="Z187" t="str">
        <f t="shared" si="34"/>
        <v/>
      </c>
      <c r="AA187" t="str">
        <f t="shared" si="35"/>
        <v/>
      </c>
      <c r="AC187" t="str">
        <f t="shared" si="37"/>
        <v/>
      </c>
    </row>
    <row r="188" spans="1:29" x14ac:dyDescent="0.25">
      <c r="A188" s="132"/>
      <c r="B188" s="132"/>
      <c r="C188" s="132"/>
      <c r="D188" s="132"/>
      <c r="E188" s="132"/>
      <c r="F188" s="132"/>
      <c r="G188" s="132"/>
      <c r="H188" s="132"/>
      <c r="I188" s="132"/>
      <c r="J188" s="132"/>
      <c r="K188" s="132"/>
      <c r="L188" s="132"/>
      <c r="M188" s="132"/>
      <c r="P188" s="1" t="str">
        <f>IF($C188&lt;&gt;"",IF(COUNTIF($C:C,$C188)&gt;1,"Plusieurs commentaires",""),"")</f>
        <v/>
      </c>
      <c r="Q188" s="1">
        <f t="shared" si="27"/>
        <v>0</v>
      </c>
      <c r="R188" s="1">
        <f>SUMIFS($Q$5:$Q188,$P$5:$P188,"Plusieurs commentaires",$C$5:$C188,C188)</f>
        <v>0</v>
      </c>
      <c r="S188" t="str">
        <f t="shared" si="28"/>
        <v/>
      </c>
      <c r="T188" t="str">
        <f t="shared" si="29"/>
        <v/>
      </c>
      <c r="U188" t="str">
        <f t="shared" si="30"/>
        <v/>
      </c>
      <c r="V188" s="238" t="str">
        <f t="shared" si="31"/>
        <v/>
      </c>
      <c r="W188" s="238">
        <f t="shared" si="32"/>
        <v>0</v>
      </c>
      <c r="X188" s="238">
        <f>SUMIFS($W$5:$W188,$V$5:$V188,"Plusieurs occurences",$H$5:$H188,H188)</f>
        <v>0</v>
      </c>
      <c r="Y188" t="str">
        <f t="shared" si="33"/>
        <v/>
      </c>
      <c r="Z188" t="str">
        <f t="shared" si="34"/>
        <v/>
      </c>
      <c r="AA188" t="str">
        <f t="shared" si="35"/>
        <v/>
      </c>
      <c r="AC188" t="str">
        <f t="shared" si="37"/>
        <v/>
      </c>
    </row>
    <row r="189" spans="1:29" x14ac:dyDescent="0.25">
      <c r="A189" s="132"/>
      <c r="B189" s="132"/>
      <c r="C189" s="132"/>
      <c r="D189" s="132"/>
      <c r="E189" s="132"/>
      <c r="F189" s="132"/>
      <c r="G189" s="132"/>
      <c r="H189" s="132"/>
      <c r="I189" s="132"/>
      <c r="J189" s="132"/>
      <c r="K189" s="132"/>
      <c r="L189" s="132"/>
      <c r="M189" s="132"/>
      <c r="P189" s="1" t="str">
        <f>IF($C189&lt;&gt;"",IF(COUNTIF($C:C,$C189)&gt;1,"Plusieurs commentaires",""),"")</f>
        <v/>
      </c>
      <c r="Q189" s="1">
        <f t="shared" si="27"/>
        <v>0</v>
      </c>
      <c r="R189" s="1">
        <f>SUMIFS($Q$5:$Q189,$P$5:$P189,"Plusieurs commentaires",$C$5:$C189,C189)</f>
        <v>0</v>
      </c>
      <c r="S189" t="str">
        <f t="shared" si="28"/>
        <v/>
      </c>
      <c r="T189" t="str">
        <f t="shared" si="29"/>
        <v/>
      </c>
      <c r="U189" t="str">
        <f t="shared" si="30"/>
        <v/>
      </c>
      <c r="V189" s="238" t="str">
        <f t="shared" si="31"/>
        <v/>
      </c>
      <c r="W189" s="238">
        <f t="shared" si="32"/>
        <v>0</v>
      </c>
      <c r="X189" s="238">
        <f>SUMIFS($W$5:$W189,$V$5:$V189,"Plusieurs occurences",$H$5:$H189,H189)</f>
        <v>0</v>
      </c>
      <c r="Y189" t="str">
        <f t="shared" si="33"/>
        <v/>
      </c>
      <c r="Z189" t="str">
        <f t="shared" si="34"/>
        <v/>
      </c>
      <c r="AA189" t="str">
        <f t="shared" si="35"/>
        <v/>
      </c>
      <c r="AC189" t="str">
        <f t="shared" si="37"/>
        <v/>
      </c>
    </row>
    <row r="190" spans="1:29" x14ac:dyDescent="0.25">
      <c r="A190" s="132"/>
      <c r="B190" s="132"/>
      <c r="C190" s="132"/>
      <c r="D190" s="132"/>
      <c r="E190" s="132"/>
      <c r="F190" s="132"/>
      <c r="G190" s="132"/>
      <c r="H190" s="132"/>
      <c r="I190" s="132"/>
      <c r="J190" s="132"/>
      <c r="K190" s="132"/>
      <c r="L190" s="132"/>
      <c r="M190" s="132"/>
      <c r="P190" s="1" t="str">
        <f>IF($C190&lt;&gt;"",IF(COUNTIF($C:C,$C190)&gt;1,"Plusieurs commentaires",""),"")</f>
        <v/>
      </c>
      <c r="Q190" s="1">
        <f t="shared" si="27"/>
        <v>0</v>
      </c>
      <c r="R190" s="1">
        <f>SUMIFS($Q$5:$Q190,$P$5:$P190,"Plusieurs commentaires",$C$5:$C190,C190)</f>
        <v>0</v>
      </c>
      <c r="S190" t="str">
        <f t="shared" si="28"/>
        <v/>
      </c>
      <c r="T190" t="str">
        <f t="shared" si="29"/>
        <v/>
      </c>
      <c r="U190" t="str">
        <f t="shared" si="30"/>
        <v/>
      </c>
      <c r="V190" s="238" t="str">
        <f t="shared" si="31"/>
        <v/>
      </c>
      <c r="W190" s="238">
        <f t="shared" si="32"/>
        <v>0</v>
      </c>
      <c r="X190" s="238">
        <f>SUMIFS($W$5:$W190,$V$5:$V190,"Plusieurs occurences",$H$5:$H190,H190)</f>
        <v>0</v>
      </c>
      <c r="Y190" t="str">
        <f t="shared" si="33"/>
        <v/>
      </c>
      <c r="Z190" t="str">
        <f t="shared" si="34"/>
        <v/>
      </c>
      <c r="AA190" t="str">
        <f t="shared" si="35"/>
        <v/>
      </c>
      <c r="AC190" t="str">
        <f t="shared" si="37"/>
        <v/>
      </c>
    </row>
    <row r="191" spans="1:29" x14ac:dyDescent="0.25">
      <c r="A191" s="132"/>
      <c r="B191" s="132"/>
      <c r="C191" s="132"/>
      <c r="D191" s="132"/>
      <c r="E191" s="132"/>
      <c r="F191" s="132"/>
      <c r="G191" s="132"/>
      <c r="H191" s="132"/>
      <c r="I191" s="132"/>
      <c r="J191" s="132"/>
      <c r="K191" s="132"/>
      <c r="L191" s="132"/>
      <c r="M191" s="132"/>
      <c r="P191" s="1" t="str">
        <f>IF($C191&lt;&gt;"",IF(COUNTIF($C:C,$C191)&gt;1,"Plusieurs commentaires",""),"")</f>
        <v/>
      </c>
      <c r="Q191" s="1">
        <f t="shared" si="27"/>
        <v>0</v>
      </c>
      <c r="R191" s="1">
        <f>SUMIFS($Q$5:$Q191,$P$5:$P191,"Plusieurs commentaires",$C$5:$C191,C191)</f>
        <v>0</v>
      </c>
      <c r="S191" t="str">
        <f t="shared" si="28"/>
        <v/>
      </c>
      <c r="T191" t="str">
        <f t="shared" si="29"/>
        <v/>
      </c>
      <c r="U191" t="str">
        <f t="shared" si="30"/>
        <v/>
      </c>
      <c r="V191" s="238" t="str">
        <f t="shared" si="31"/>
        <v/>
      </c>
      <c r="W191" s="238">
        <f t="shared" si="32"/>
        <v>0</v>
      </c>
      <c r="X191" s="238">
        <f>SUMIFS($W$5:$W191,$V$5:$V191,"Plusieurs occurences",$H$5:$H191,H191)</f>
        <v>0</v>
      </c>
      <c r="Y191" t="str">
        <f t="shared" si="33"/>
        <v/>
      </c>
      <c r="Z191" t="str">
        <f t="shared" si="34"/>
        <v/>
      </c>
      <c r="AA191" t="str">
        <f t="shared" si="35"/>
        <v/>
      </c>
      <c r="AC191" t="str">
        <f t="shared" si="37"/>
        <v/>
      </c>
    </row>
    <row r="192" spans="1:29" x14ac:dyDescent="0.25">
      <c r="A192" s="132"/>
      <c r="B192" s="132"/>
      <c r="C192" s="132"/>
      <c r="D192" s="132"/>
      <c r="E192" s="132"/>
      <c r="F192" s="132"/>
      <c r="G192" s="132"/>
      <c r="H192" s="132"/>
      <c r="I192" s="132"/>
      <c r="J192" s="132"/>
      <c r="K192" s="132"/>
      <c r="L192" s="132"/>
      <c r="M192" s="132"/>
      <c r="P192" s="1" t="str">
        <f>IF($C192&lt;&gt;"",IF(COUNTIF($C:C,$C192)&gt;1,"Plusieurs commentaires",""),"")</f>
        <v/>
      </c>
      <c r="Q192" s="1">
        <f t="shared" si="27"/>
        <v>0</v>
      </c>
      <c r="R192" s="1">
        <f>SUMIFS($Q$5:$Q192,$P$5:$P192,"Plusieurs commentaires",$C$5:$C192,C192)</f>
        <v>0</v>
      </c>
      <c r="S192" t="str">
        <f t="shared" si="28"/>
        <v/>
      </c>
      <c r="T192" t="str">
        <f t="shared" si="29"/>
        <v/>
      </c>
      <c r="U192" t="str">
        <f t="shared" si="30"/>
        <v/>
      </c>
      <c r="V192" s="238" t="str">
        <f t="shared" si="31"/>
        <v/>
      </c>
      <c r="W192" s="238">
        <f t="shared" si="32"/>
        <v>0</v>
      </c>
      <c r="X192" s="238">
        <f>SUMIFS($W$5:$W192,$V$5:$V192,"Plusieurs occurences",$H$5:$H192,H192)</f>
        <v>0</v>
      </c>
      <c r="Y192" t="str">
        <f t="shared" si="33"/>
        <v/>
      </c>
      <c r="Z192" t="str">
        <f t="shared" si="34"/>
        <v/>
      </c>
      <c r="AA192" t="str">
        <f t="shared" si="35"/>
        <v/>
      </c>
      <c r="AC192" t="str">
        <f t="shared" si="37"/>
        <v/>
      </c>
    </row>
    <row r="193" spans="1:29" x14ac:dyDescent="0.25">
      <c r="A193" s="132"/>
      <c r="B193" s="132"/>
      <c r="C193" s="132"/>
      <c r="D193" s="132"/>
      <c r="E193" s="132"/>
      <c r="F193" s="132"/>
      <c r="G193" s="132"/>
      <c r="H193" s="132"/>
      <c r="I193" s="132"/>
      <c r="J193" s="132"/>
      <c r="K193" s="132"/>
      <c r="L193" s="132"/>
      <c r="M193" s="132"/>
      <c r="P193" s="1" t="str">
        <f>IF($C193&lt;&gt;"",IF(COUNTIF($C:C,$C193)&gt;1,"Plusieurs commentaires",""),"")</f>
        <v/>
      </c>
      <c r="Q193" s="1">
        <f t="shared" si="27"/>
        <v>0</v>
      </c>
      <c r="R193" s="1">
        <f>SUMIFS($Q$5:$Q193,$P$5:$P193,"Plusieurs commentaires",$C$5:$C193,C193)</f>
        <v>0</v>
      </c>
      <c r="S193" t="str">
        <f t="shared" si="28"/>
        <v/>
      </c>
      <c r="T193" t="str">
        <f t="shared" si="29"/>
        <v/>
      </c>
      <c r="U193" t="str">
        <f t="shared" si="30"/>
        <v/>
      </c>
      <c r="V193" s="238" t="str">
        <f t="shared" si="31"/>
        <v/>
      </c>
      <c r="W193" s="238">
        <f t="shared" si="32"/>
        <v>0</v>
      </c>
      <c r="X193" s="238">
        <f>SUMIFS($W$5:$W193,$V$5:$V193,"Plusieurs occurences",$H$5:$H193,H193)</f>
        <v>0</v>
      </c>
      <c r="Y193" t="str">
        <f t="shared" si="33"/>
        <v/>
      </c>
      <c r="Z193" t="str">
        <f t="shared" si="34"/>
        <v/>
      </c>
      <c r="AA193" t="str">
        <f t="shared" si="35"/>
        <v/>
      </c>
      <c r="AC193" t="str">
        <f t="shared" si="37"/>
        <v/>
      </c>
    </row>
    <row r="194" spans="1:29" x14ac:dyDescent="0.25">
      <c r="A194" s="132"/>
      <c r="B194" s="132"/>
      <c r="C194" s="132"/>
      <c r="D194" s="132"/>
      <c r="E194" s="132"/>
      <c r="F194" s="132"/>
      <c r="G194" s="132"/>
      <c r="H194" s="132"/>
      <c r="I194" s="132"/>
      <c r="J194" s="132"/>
      <c r="K194" s="132"/>
      <c r="L194" s="132"/>
      <c r="M194" s="132"/>
      <c r="P194" s="1" t="str">
        <f>IF($C194&lt;&gt;"",IF(COUNTIF($C:C,$C194)&gt;1,"Plusieurs commentaires",""),"")</f>
        <v/>
      </c>
      <c r="Q194" s="1">
        <f t="shared" si="27"/>
        <v>0</v>
      </c>
      <c r="R194" s="1">
        <f>SUMIFS($Q$5:$Q194,$P$5:$P194,"Plusieurs commentaires",$C$5:$C194,C194)</f>
        <v>0</v>
      </c>
      <c r="S194" t="str">
        <f t="shared" si="28"/>
        <v/>
      </c>
      <c r="T194" t="str">
        <f t="shared" si="29"/>
        <v/>
      </c>
      <c r="U194" t="str">
        <f t="shared" si="30"/>
        <v/>
      </c>
      <c r="V194" s="238" t="str">
        <f t="shared" si="31"/>
        <v/>
      </c>
      <c r="W194" s="238">
        <f t="shared" si="32"/>
        <v>0</v>
      </c>
      <c r="X194" s="238">
        <f>SUMIFS($W$5:$W194,$V$5:$V194,"Plusieurs occurences",$H$5:$H194,H194)</f>
        <v>0</v>
      </c>
      <c r="Y194" t="str">
        <f t="shared" si="33"/>
        <v/>
      </c>
      <c r="Z194" t="str">
        <f t="shared" si="34"/>
        <v/>
      </c>
      <c r="AA194" t="str">
        <f t="shared" si="35"/>
        <v/>
      </c>
      <c r="AC194" t="str">
        <f t="shared" si="37"/>
        <v/>
      </c>
    </row>
    <row r="195" spans="1:29" x14ac:dyDescent="0.25">
      <c r="A195" s="132"/>
      <c r="B195" s="132"/>
      <c r="C195" s="132"/>
      <c r="D195" s="132"/>
      <c r="E195" s="132"/>
      <c r="F195" s="132"/>
      <c r="G195" s="132"/>
      <c r="H195" s="132"/>
      <c r="I195" s="132"/>
      <c r="J195" s="132"/>
      <c r="K195" s="132"/>
      <c r="L195" s="132"/>
      <c r="M195" s="132"/>
      <c r="P195" s="1" t="str">
        <f>IF($C195&lt;&gt;"",IF(COUNTIF($C:C,$C195)&gt;1,"Plusieurs commentaires",""),"")</f>
        <v/>
      </c>
      <c r="Q195" s="1">
        <f t="shared" si="27"/>
        <v>0</v>
      </c>
      <c r="R195" s="1">
        <f>SUMIFS($Q$5:$Q195,$P$5:$P195,"Plusieurs commentaires",$C$5:$C195,C195)</f>
        <v>0</v>
      </c>
      <c r="S195" t="str">
        <f t="shared" si="28"/>
        <v/>
      </c>
      <c r="T195" t="str">
        <f t="shared" si="29"/>
        <v/>
      </c>
      <c r="U195" t="str">
        <f t="shared" si="30"/>
        <v/>
      </c>
      <c r="V195" s="238" t="str">
        <f t="shared" si="31"/>
        <v/>
      </c>
      <c r="W195" s="238">
        <f t="shared" si="32"/>
        <v>0</v>
      </c>
      <c r="X195" s="238">
        <f>SUMIFS($W$5:$W195,$V$5:$V195,"Plusieurs occurences",$H$5:$H195,H195)</f>
        <v>0</v>
      </c>
      <c r="Y195" t="str">
        <f t="shared" si="33"/>
        <v/>
      </c>
      <c r="Z195" t="str">
        <f t="shared" si="34"/>
        <v/>
      </c>
      <c r="AA195" t="str">
        <f t="shared" si="35"/>
        <v/>
      </c>
      <c r="AC195" t="str">
        <f t="shared" si="37"/>
        <v/>
      </c>
    </row>
    <row r="196" spans="1:29" x14ac:dyDescent="0.25">
      <c r="A196" s="132"/>
      <c r="B196" s="132"/>
      <c r="C196" s="132"/>
      <c r="D196" s="132"/>
      <c r="E196" s="132"/>
      <c r="F196" s="132"/>
      <c r="G196" s="132"/>
      <c r="H196" s="132"/>
      <c r="I196" s="132"/>
      <c r="J196" s="132"/>
      <c r="K196" s="132"/>
      <c r="L196" s="132"/>
      <c r="M196" s="132"/>
      <c r="P196" s="1" t="str">
        <f>IF($C196&lt;&gt;"",IF(COUNTIF($C:C,$C196)&gt;1,"Plusieurs commentaires",""),"")</f>
        <v/>
      </c>
      <c r="Q196" s="1">
        <f t="shared" si="27"/>
        <v>0</v>
      </c>
      <c r="R196" s="1">
        <f>SUMIFS($Q$5:$Q196,$P$5:$P196,"Plusieurs commentaires",$C$5:$C196,C196)</f>
        <v>0</v>
      </c>
      <c r="S196" t="str">
        <f t="shared" si="28"/>
        <v/>
      </c>
      <c r="T196" t="str">
        <f t="shared" si="29"/>
        <v/>
      </c>
      <c r="U196" t="str">
        <f t="shared" si="30"/>
        <v/>
      </c>
      <c r="V196" s="238" t="str">
        <f t="shared" si="31"/>
        <v/>
      </c>
      <c r="W196" s="238">
        <f t="shared" si="32"/>
        <v>0</v>
      </c>
      <c r="X196" s="238">
        <f>SUMIFS($W$5:$W196,$V$5:$V196,"Plusieurs occurences",$H$5:$H196,H196)</f>
        <v>0</v>
      </c>
      <c r="Y196" t="str">
        <f t="shared" si="33"/>
        <v/>
      </c>
      <c r="Z196" t="str">
        <f t="shared" si="34"/>
        <v/>
      </c>
      <c r="AA196" t="str">
        <f t="shared" si="35"/>
        <v/>
      </c>
      <c r="AC196" t="str">
        <f t="shared" si="37"/>
        <v/>
      </c>
    </row>
    <row r="197" spans="1:29" x14ac:dyDescent="0.25">
      <c r="A197" s="132"/>
      <c r="B197" s="132"/>
      <c r="C197" s="132"/>
      <c r="D197" s="132"/>
      <c r="E197" s="132"/>
      <c r="F197" s="132"/>
      <c r="G197" s="132"/>
      <c r="H197" s="132"/>
      <c r="I197" s="132"/>
      <c r="J197" s="132"/>
      <c r="K197" s="132"/>
      <c r="L197" s="132"/>
      <c r="M197" s="132"/>
      <c r="P197" s="1" t="str">
        <f>IF($C197&lt;&gt;"",IF(COUNTIF($C:C,$C197)&gt;1,"Plusieurs commentaires",""),"")</f>
        <v/>
      </c>
      <c r="Q197" s="1">
        <f t="shared" ref="Q197:Q209" si="38">IF(P197="Plusieurs commentaires",1,0)</f>
        <v>0</v>
      </c>
      <c r="R197" s="1">
        <f>SUMIFS($Q$5:$Q197,$P$5:$P197,"Plusieurs commentaires",$C$5:$C197,C197)</f>
        <v>0</v>
      </c>
      <c r="S197" t="str">
        <f t="shared" ref="S197:S209" si="39">IF(I197="Non",IF(F197&lt;=21,IF(M197="Critique",IF(J197&gt;2017,C197,""),""),""),"")</f>
        <v/>
      </c>
      <c r="T197" t="str">
        <f t="shared" ref="T197:T209" si="40">IF(I197="Non",IF(F197&lt;=21,IF(M197="Soutien",IF(J197&gt;2017,C197,""),""),""),"")</f>
        <v/>
      </c>
      <c r="U197" t="str">
        <f t="shared" ref="U197:U209" si="41">IF(I197="Non",IF(F197&lt;=21,IF(M197="Neutre",IF(J197&gt;2017,C197,""),""),""),"")</f>
        <v/>
      </c>
      <c r="V197" s="238" t="str">
        <f t="shared" ref="V197:V209" si="42">IF($H197&lt;&gt;"",IF(COUNTIF($H:$H,$H197)&gt;1,"Plusieurs occurences",""),"")</f>
        <v/>
      </c>
      <c r="W197" s="238">
        <f t="shared" ref="W197:W209" si="43">IF(V197="Plusieurs occurences",1,0)</f>
        <v>0</v>
      </c>
      <c r="X197" s="238">
        <f>SUMIFS($W$5:$W197,$V$5:$V197,"Plusieurs occurences",$H$5:$H197,H197)</f>
        <v>0</v>
      </c>
      <c r="Y197" t="str">
        <f t="shared" ref="Y197:Y209" si="44">IF(R197&lt;2,IF(M197="Critique",H197,""),"")</f>
        <v/>
      </c>
      <c r="Z197" t="str">
        <f t="shared" ref="Z197:Z209" si="45">IF(R197&lt;2,IF(M197="Soutien",H197,""),"")</f>
        <v/>
      </c>
      <c r="AA197" t="str">
        <f t="shared" ref="AA197:AA209" si="46">IF(R197&lt;2,IF(M197="Neutre",H197,""),"")</f>
        <v/>
      </c>
      <c r="AC197" t="str">
        <f t="shared" si="37"/>
        <v/>
      </c>
    </row>
    <row r="198" spans="1:29" x14ac:dyDescent="0.25">
      <c r="A198" s="132"/>
      <c r="B198" s="132"/>
      <c r="C198" s="132"/>
      <c r="D198" s="132"/>
      <c r="E198" s="132"/>
      <c r="F198" s="132"/>
      <c r="G198" s="132"/>
      <c r="H198" s="132"/>
      <c r="I198" s="132"/>
      <c r="J198" s="132"/>
      <c r="K198" s="132"/>
      <c r="L198" s="132"/>
      <c r="M198" s="132"/>
      <c r="P198" s="1" t="str">
        <f>IF($C198&lt;&gt;"",IF(COUNTIF($C:C,$C198)&gt;1,"Plusieurs commentaires",""),"")</f>
        <v/>
      </c>
      <c r="Q198" s="1">
        <f t="shared" si="38"/>
        <v>0</v>
      </c>
      <c r="R198" s="1">
        <f>SUMIFS($Q$5:$Q198,$P$5:$P198,"Plusieurs commentaires",$C$5:$C198,C198)</f>
        <v>0</v>
      </c>
      <c r="S198" t="str">
        <f t="shared" si="39"/>
        <v/>
      </c>
      <c r="T198" t="str">
        <f t="shared" si="40"/>
        <v/>
      </c>
      <c r="U198" t="str">
        <f t="shared" si="41"/>
        <v/>
      </c>
      <c r="V198" s="238" t="str">
        <f t="shared" si="42"/>
        <v/>
      </c>
      <c r="W198" s="238">
        <f t="shared" si="43"/>
        <v>0</v>
      </c>
      <c r="X198" s="238">
        <f>SUMIFS($W$5:$W198,$V$5:$V198,"Plusieurs occurences",$H$5:$H198,H198)</f>
        <v>0</v>
      </c>
      <c r="Y198" t="str">
        <f t="shared" si="44"/>
        <v/>
      </c>
      <c r="Z198" t="str">
        <f t="shared" si="45"/>
        <v/>
      </c>
      <c r="AA198" t="str">
        <f t="shared" si="46"/>
        <v/>
      </c>
      <c r="AC198" t="str">
        <f t="shared" si="37"/>
        <v/>
      </c>
    </row>
    <row r="199" spans="1:29" x14ac:dyDescent="0.25">
      <c r="A199" s="132"/>
      <c r="B199" s="132"/>
      <c r="C199" s="132"/>
      <c r="D199" s="132"/>
      <c r="E199" s="132"/>
      <c r="F199" s="132"/>
      <c r="G199" s="132"/>
      <c r="H199" s="132"/>
      <c r="I199" s="132"/>
      <c r="J199" s="132"/>
      <c r="K199" s="132"/>
      <c r="L199" s="132"/>
      <c r="M199" s="132"/>
      <c r="P199" s="1" t="str">
        <f>IF($C199&lt;&gt;"",IF(COUNTIF($C:C,$C199)&gt;1,"Plusieurs commentaires",""),"")</f>
        <v/>
      </c>
      <c r="Q199" s="1">
        <f t="shared" si="38"/>
        <v>0</v>
      </c>
      <c r="R199" s="1">
        <f>SUMIFS($Q$5:$Q199,$P$5:$P199,"Plusieurs commentaires",$C$5:$C199,C199)</f>
        <v>0</v>
      </c>
      <c r="S199" t="str">
        <f t="shared" si="39"/>
        <v/>
      </c>
      <c r="T199" t="str">
        <f t="shared" si="40"/>
        <v/>
      </c>
      <c r="U199" t="str">
        <f t="shared" si="41"/>
        <v/>
      </c>
      <c r="V199" s="238" t="str">
        <f t="shared" si="42"/>
        <v/>
      </c>
      <c r="W199" s="238">
        <f t="shared" si="43"/>
        <v>0</v>
      </c>
      <c r="X199" s="238">
        <f>SUMIFS($W$5:$W199,$V$5:$V199,"Plusieurs occurences",$H$5:$H199,H199)</f>
        <v>0</v>
      </c>
      <c r="Y199" t="str">
        <f t="shared" si="44"/>
        <v/>
      </c>
      <c r="Z199" t="str">
        <f t="shared" si="45"/>
        <v/>
      </c>
      <c r="AA199" t="str">
        <f t="shared" si="46"/>
        <v/>
      </c>
      <c r="AC199" t="str">
        <f t="shared" si="37"/>
        <v/>
      </c>
    </row>
    <row r="200" spans="1:29" x14ac:dyDescent="0.25">
      <c r="A200" s="132"/>
      <c r="B200" s="132"/>
      <c r="C200" s="132"/>
      <c r="D200" s="132"/>
      <c r="E200" s="132"/>
      <c r="F200" s="132"/>
      <c r="G200" s="132"/>
      <c r="H200" s="132"/>
      <c r="I200" s="132"/>
      <c r="J200" s="132"/>
      <c r="K200" s="132"/>
      <c r="L200" s="132"/>
      <c r="M200" s="132"/>
      <c r="P200" s="1" t="str">
        <f>IF($C200&lt;&gt;"",IF(COUNTIF($C:C,$C200)&gt;1,"Plusieurs commentaires",""),"")</f>
        <v/>
      </c>
      <c r="Q200" s="1">
        <f t="shared" si="38"/>
        <v>0</v>
      </c>
      <c r="R200" s="1">
        <f>SUMIFS($Q$5:$Q200,$P$5:$P200,"Plusieurs commentaires",$C$5:$C200,C200)</f>
        <v>0</v>
      </c>
      <c r="S200" t="str">
        <f t="shared" si="39"/>
        <v/>
      </c>
      <c r="T200" t="str">
        <f t="shared" si="40"/>
        <v/>
      </c>
      <c r="U200" t="str">
        <f t="shared" si="41"/>
        <v/>
      </c>
      <c r="V200" s="238" t="str">
        <f t="shared" si="42"/>
        <v/>
      </c>
      <c r="W200" s="238">
        <f t="shared" si="43"/>
        <v>0</v>
      </c>
      <c r="X200" s="238">
        <f>SUMIFS($W$5:$W200,$V$5:$V200,"Plusieurs occurences",$H$5:$H200,H200)</f>
        <v>0</v>
      </c>
      <c r="Y200" t="str">
        <f t="shared" si="44"/>
        <v/>
      </c>
      <c r="Z200" t="str">
        <f t="shared" si="45"/>
        <v/>
      </c>
      <c r="AA200" t="str">
        <f t="shared" si="46"/>
        <v/>
      </c>
      <c r="AC200" t="str">
        <f t="shared" si="37"/>
        <v/>
      </c>
    </row>
    <row r="201" spans="1:29" x14ac:dyDescent="0.25">
      <c r="A201" s="132"/>
      <c r="B201" s="132"/>
      <c r="C201" s="132"/>
      <c r="D201" s="132"/>
      <c r="E201" s="132"/>
      <c r="F201" s="132"/>
      <c r="G201" s="132"/>
      <c r="H201" s="132"/>
      <c r="I201" s="132"/>
      <c r="J201" s="132"/>
      <c r="K201" s="132"/>
      <c r="L201" s="132"/>
      <c r="M201" s="132"/>
      <c r="P201" s="1" t="str">
        <f>IF($C201&lt;&gt;"",IF(COUNTIF($C:C,$C201)&gt;1,"Plusieurs commentaires",""),"")</f>
        <v/>
      </c>
      <c r="Q201" s="1">
        <f t="shared" si="38"/>
        <v>0</v>
      </c>
      <c r="R201" s="1">
        <f>SUMIFS($Q$5:$Q201,$P$5:$P201,"Plusieurs commentaires",$C$5:$C201,C201)</f>
        <v>0</v>
      </c>
      <c r="S201" t="str">
        <f t="shared" si="39"/>
        <v/>
      </c>
      <c r="T201" t="str">
        <f t="shared" si="40"/>
        <v/>
      </c>
      <c r="U201" t="str">
        <f t="shared" si="41"/>
        <v/>
      </c>
      <c r="V201" s="238" t="str">
        <f t="shared" si="42"/>
        <v/>
      </c>
      <c r="W201" s="238">
        <f t="shared" si="43"/>
        <v>0</v>
      </c>
      <c r="X201" s="238">
        <f>SUMIFS($W$5:$W201,$V$5:$V201,"Plusieurs occurences",$H$5:$H201,H201)</f>
        <v>0</v>
      </c>
      <c r="Y201" t="str">
        <f t="shared" si="44"/>
        <v/>
      </c>
      <c r="Z201" t="str">
        <f t="shared" si="45"/>
        <v/>
      </c>
      <c r="AA201" t="str">
        <f t="shared" si="46"/>
        <v/>
      </c>
      <c r="AC201" t="str">
        <f t="shared" si="37"/>
        <v/>
      </c>
    </row>
    <row r="202" spans="1:29" x14ac:dyDescent="0.25">
      <c r="A202" s="132"/>
      <c r="B202" s="132"/>
      <c r="C202" s="132"/>
      <c r="D202" s="132"/>
      <c r="E202" s="132"/>
      <c r="F202" s="132"/>
      <c r="G202" s="132"/>
      <c r="H202" s="132"/>
      <c r="I202" s="132"/>
      <c r="J202" s="132"/>
      <c r="K202" s="132"/>
      <c r="L202" s="132"/>
      <c r="M202" s="132"/>
      <c r="P202" s="1" t="str">
        <f>IF($C202&lt;&gt;"",IF(COUNTIF($C:C,$C202)&gt;1,"Plusieurs commentaires",""),"")</f>
        <v/>
      </c>
      <c r="Q202" s="1">
        <f t="shared" si="38"/>
        <v>0</v>
      </c>
      <c r="R202" s="1">
        <f>SUMIFS($Q$5:$Q202,$P$5:$P202,"Plusieurs commentaires",$C$5:$C202,C202)</f>
        <v>0</v>
      </c>
      <c r="S202" t="str">
        <f t="shared" si="39"/>
        <v/>
      </c>
      <c r="T202" t="str">
        <f t="shared" si="40"/>
        <v/>
      </c>
      <c r="U202" t="str">
        <f t="shared" si="41"/>
        <v/>
      </c>
      <c r="V202" s="238" t="str">
        <f t="shared" si="42"/>
        <v/>
      </c>
      <c r="W202" s="238">
        <f t="shared" si="43"/>
        <v>0</v>
      </c>
      <c r="X202" s="238">
        <f>SUMIFS($W$5:$W202,$V$5:$V202,"Plusieurs occurences",$H$5:$H202,H202)</f>
        <v>0</v>
      </c>
      <c r="Y202" t="str">
        <f t="shared" si="44"/>
        <v/>
      </c>
      <c r="Z202" t="str">
        <f t="shared" si="45"/>
        <v/>
      </c>
      <c r="AA202" t="str">
        <f t="shared" si="46"/>
        <v/>
      </c>
      <c r="AC202" t="str">
        <f t="shared" ref="AC202:AC209" si="47">IF(R202&lt;2,IF(M202="Critique",C202,""),"")</f>
        <v/>
      </c>
    </row>
    <row r="203" spans="1:29" x14ac:dyDescent="0.25">
      <c r="A203" s="132"/>
      <c r="B203" s="132"/>
      <c r="C203" s="132"/>
      <c r="D203" s="132"/>
      <c r="E203" s="132"/>
      <c r="F203" s="132"/>
      <c r="G203" s="132"/>
      <c r="H203" s="132"/>
      <c r="I203" s="132"/>
      <c r="J203" s="132"/>
      <c r="K203" s="132"/>
      <c r="L203" s="132"/>
      <c r="M203" s="132"/>
      <c r="P203" s="1" t="str">
        <f>IF($C203&lt;&gt;"",IF(COUNTIF($C:C,$C203)&gt;1,"Plusieurs commentaires",""),"")</f>
        <v/>
      </c>
      <c r="Q203" s="1">
        <f t="shared" si="38"/>
        <v>0</v>
      </c>
      <c r="R203" s="1">
        <f>SUMIFS($Q$5:$Q203,$P$5:$P203,"Plusieurs commentaires",$C$5:$C203,C203)</f>
        <v>0</v>
      </c>
      <c r="S203" t="str">
        <f t="shared" si="39"/>
        <v/>
      </c>
      <c r="T203" t="str">
        <f t="shared" si="40"/>
        <v/>
      </c>
      <c r="U203" t="str">
        <f t="shared" si="41"/>
        <v/>
      </c>
      <c r="V203" s="238" t="str">
        <f t="shared" si="42"/>
        <v/>
      </c>
      <c r="W203" s="238">
        <f t="shared" si="43"/>
        <v>0</v>
      </c>
      <c r="X203" s="238">
        <f>SUMIFS($W$5:$W203,$V$5:$V203,"Plusieurs occurences",$H$5:$H203,H203)</f>
        <v>0</v>
      </c>
      <c r="Y203" t="str">
        <f t="shared" si="44"/>
        <v/>
      </c>
      <c r="Z203" t="str">
        <f t="shared" si="45"/>
        <v/>
      </c>
      <c r="AA203" t="str">
        <f t="shared" si="46"/>
        <v/>
      </c>
      <c r="AC203" t="str">
        <f t="shared" si="47"/>
        <v/>
      </c>
    </row>
    <row r="204" spans="1:29" x14ac:dyDescent="0.25">
      <c r="A204" s="132"/>
      <c r="B204" s="132"/>
      <c r="C204" s="132"/>
      <c r="D204" s="132"/>
      <c r="E204" s="132"/>
      <c r="F204" s="132"/>
      <c r="G204" s="132"/>
      <c r="H204" s="132"/>
      <c r="I204" s="132"/>
      <c r="J204" s="132"/>
      <c r="K204" s="132"/>
      <c r="L204" s="132"/>
      <c r="M204" s="132"/>
      <c r="P204" s="1" t="str">
        <f>IF($C204&lt;&gt;"",IF(COUNTIF($C:C,$C204)&gt;1,"Plusieurs commentaires",""),"")</f>
        <v/>
      </c>
      <c r="Q204" s="1">
        <f t="shared" si="38"/>
        <v>0</v>
      </c>
      <c r="R204" s="1">
        <f>SUMIFS($Q$5:$Q204,$P$5:$P204,"Plusieurs commentaires",$C$5:$C204,C204)</f>
        <v>0</v>
      </c>
      <c r="S204" t="str">
        <f t="shared" si="39"/>
        <v/>
      </c>
      <c r="T204" t="str">
        <f t="shared" si="40"/>
        <v/>
      </c>
      <c r="U204" t="str">
        <f t="shared" si="41"/>
        <v/>
      </c>
      <c r="V204" s="238" t="str">
        <f t="shared" si="42"/>
        <v/>
      </c>
      <c r="W204" s="238">
        <f t="shared" si="43"/>
        <v>0</v>
      </c>
      <c r="X204" s="238">
        <f>SUMIFS($W$5:$W204,$V$5:$V204,"Plusieurs occurences",$H$5:$H204,H204)</f>
        <v>0</v>
      </c>
      <c r="Y204" t="str">
        <f t="shared" si="44"/>
        <v/>
      </c>
      <c r="Z204" t="str">
        <f t="shared" si="45"/>
        <v/>
      </c>
      <c r="AA204" t="str">
        <f t="shared" si="46"/>
        <v/>
      </c>
      <c r="AC204" t="str">
        <f t="shared" si="47"/>
        <v/>
      </c>
    </row>
    <row r="205" spans="1:29" x14ac:dyDescent="0.25">
      <c r="A205" s="132"/>
      <c r="B205" s="132"/>
      <c r="C205" s="132"/>
      <c r="D205" s="132"/>
      <c r="E205" s="132"/>
      <c r="F205" s="132"/>
      <c r="G205" s="132"/>
      <c r="H205" s="132"/>
      <c r="I205" s="132"/>
      <c r="J205" s="132"/>
      <c r="K205" s="132"/>
      <c r="L205" s="132"/>
      <c r="M205" s="132"/>
      <c r="P205" s="1" t="str">
        <f>IF($C205&lt;&gt;"",IF(COUNTIF($C:C,$C205)&gt;1,"Plusieurs commentaires",""),"")</f>
        <v/>
      </c>
      <c r="Q205" s="1">
        <f t="shared" si="38"/>
        <v>0</v>
      </c>
      <c r="R205" s="1">
        <f>SUMIFS($Q$5:$Q205,$P$5:$P205,"Plusieurs commentaires",$C$5:$C205,C205)</f>
        <v>0</v>
      </c>
      <c r="S205" t="str">
        <f t="shared" si="39"/>
        <v/>
      </c>
      <c r="T205" t="str">
        <f t="shared" si="40"/>
        <v/>
      </c>
      <c r="U205" t="str">
        <f t="shared" si="41"/>
        <v/>
      </c>
      <c r="V205" s="238" t="str">
        <f t="shared" si="42"/>
        <v/>
      </c>
      <c r="W205" s="238">
        <f t="shared" si="43"/>
        <v>0</v>
      </c>
      <c r="X205" s="238">
        <f>SUMIFS($W$5:$W205,$V$5:$V205,"Plusieurs occurences",$H$5:$H205,H205)</f>
        <v>0</v>
      </c>
      <c r="Y205" t="str">
        <f t="shared" si="44"/>
        <v/>
      </c>
      <c r="Z205" t="str">
        <f t="shared" si="45"/>
        <v/>
      </c>
      <c r="AA205" t="str">
        <f t="shared" si="46"/>
        <v/>
      </c>
      <c r="AC205" t="str">
        <f t="shared" si="47"/>
        <v/>
      </c>
    </row>
    <row r="206" spans="1:29" x14ac:dyDescent="0.25">
      <c r="A206" s="132"/>
      <c r="B206" s="132"/>
      <c r="C206" s="132"/>
      <c r="D206" s="132"/>
      <c r="E206" s="132"/>
      <c r="F206" s="132"/>
      <c r="G206" s="132"/>
      <c r="H206" s="132"/>
      <c r="I206" s="132"/>
      <c r="J206" s="132"/>
      <c r="K206" s="132"/>
      <c r="L206" s="132"/>
      <c r="M206" s="132"/>
      <c r="P206" s="1" t="str">
        <f>IF($C206&lt;&gt;"",IF(COUNTIF($C:C,$C206)&gt;1,"Plusieurs commentaires",""),"")</f>
        <v/>
      </c>
      <c r="Q206" s="1">
        <f t="shared" si="38"/>
        <v>0</v>
      </c>
      <c r="R206" s="1">
        <f>SUMIFS($Q$5:$Q206,$P$5:$P206,"Plusieurs commentaires",$C$5:$C206,C206)</f>
        <v>0</v>
      </c>
      <c r="S206" t="str">
        <f t="shared" si="39"/>
        <v/>
      </c>
      <c r="T206" t="str">
        <f t="shared" si="40"/>
        <v/>
      </c>
      <c r="U206" t="str">
        <f t="shared" si="41"/>
        <v/>
      </c>
      <c r="V206" s="238" t="str">
        <f t="shared" si="42"/>
        <v/>
      </c>
      <c r="W206" s="238">
        <f t="shared" si="43"/>
        <v>0</v>
      </c>
      <c r="X206" s="238">
        <f>SUMIFS($W$5:$W206,$V$5:$V206,"Plusieurs occurences",$H$5:$H206,H206)</f>
        <v>0</v>
      </c>
      <c r="Y206" t="str">
        <f t="shared" si="44"/>
        <v/>
      </c>
      <c r="Z206" t="str">
        <f t="shared" si="45"/>
        <v/>
      </c>
      <c r="AA206" t="str">
        <f t="shared" si="46"/>
        <v/>
      </c>
      <c r="AC206" t="str">
        <f t="shared" si="47"/>
        <v/>
      </c>
    </row>
    <row r="207" spans="1:29" x14ac:dyDescent="0.25">
      <c r="A207" s="132"/>
      <c r="B207" s="132"/>
      <c r="C207" s="132"/>
      <c r="D207" s="132"/>
      <c r="E207" s="132"/>
      <c r="F207" s="132"/>
      <c r="G207" s="132"/>
      <c r="H207" s="132"/>
      <c r="I207" s="132"/>
      <c r="J207" s="132"/>
      <c r="K207" s="132"/>
      <c r="L207" s="132"/>
      <c r="M207" s="132"/>
      <c r="P207" s="1" t="str">
        <f>IF($C207&lt;&gt;"",IF(COUNTIF($C:C,$C207)&gt;1,"Plusieurs commentaires",""),"")</f>
        <v/>
      </c>
      <c r="Q207" s="1">
        <f t="shared" si="38"/>
        <v>0</v>
      </c>
      <c r="R207" s="1">
        <f>SUMIFS($Q$5:$Q207,$P$5:$P207,"Plusieurs commentaires",$C$5:$C207,C207)</f>
        <v>0</v>
      </c>
      <c r="S207" t="str">
        <f t="shared" si="39"/>
        <v/>
      </c>
      <c r="T207" t="str">
        <f t="shared" si="40"/>
        <v/>
      </c>
      <c r="U207" t="str">
        <f t="shared" si="41"/>
        <v/>
      </c>
      <c r="V207" s="238" t="str">
        <f t="shared" si="42"/>
        <v/>
      </c>
      <c r="W207" s="238">
        <f t="shared" si="43"/>
        <v>0</v>
      </c>
      <c r="X207" s="238">
        <f>SUMIFS($W$5:$W207,$V$5:$V207,"Plusieurs occurences",$H$5:$H207,H207)</f>
        <v>0</v>
      </c>
      <c r="Y207" t="str">
        <f t="shared" si="44"/>
        <v/>
      </c>
      <c r="Z207" t="str">
        <f t="shared" si="45"/>
        <v/>
      </c>
      <c r="AA207" t="str">
        <f t="shared" si="46"/>
        <v/>
      </c>
      <c r="AC207" t="str">
        <f t="shared" si="47"/>
        <v/>
      </c>
    </row>
    <row r="208" spans="1:29" x14ac:dyDescent="0.25">
      <c r="A208" s="132"/>
      <c r="B208" s="132"/>
      <c r="C208" s="132"/>
      <c r="D208" s="132"/>
      <c r="E208" s="132"/>
      <c r="F208" s="132"/>
      <c r="G208" s="132"/>
      <c r="H208" s="132"/>
      <c r="I208" s="132"/>
      <c r="J208" s="132"/>
      <c r="K208" s="132"/>
      <c r="L208" s="132"/>
      <c r="M208" s="132"/>
      <c r="P208" s="1" t="str">
        <f>IF($C208&lt;&gt;"",IF(COUNTIF($C:C,$C208)&gt;1,"Plusieurs commentaires",""),"")</f>
        <v/>
      </c>
      <c r="Q208" s="1">
        <f t="shared" si="38"/>
        <v>0</v>
      </c>
      <c r="R208" s="1">
        <f>SUMIFS($Q$5:$Q208,$P$5:$P208,"Plusieurs commentaires",$C$5:$C208,C208)</f>
        <v>0</v>
      </c>
      <c r="S208" t="str">
        <f t="shared" si="39"/>
        <v/>
      </c>
      <c r="T208" t="str">
        <f t="shared" si="40"/>
        <v/>
      </c>
      <c r="U208" t="str">
        <f t="shared" si="41"/>
        <v/>
      </c>
      <c r="V208" s="238" t="str">
        <f t="shared" si="42"/>
        <v/>
      </c>
      <c r="W208" s="238">
        <f t="shared" si="43"/>
        <v>0</v>
      </c>
      <c r="X208" s="238">
        <f>SUMIFS($W$5:$W208,$V$5:$V208,"Plusieurs occurences",$H$5:$H208,H208)</f>
        <v>0</v>
      </c>
      <c r="Y208" t="str">
        <f t="shared" si="44"/>
        <v/>
      </c>
      <c r="Z208" t="str">
        <f t="shared" si="45"/>
        <v/>
      </c>
      <c r="AA208" t="str">
        <f t="shared" si="46"/>
        <v/>
      </c>
      <c r="AC208" t="str">
        <f t="shared" si="47"/>
        <v/>
      </c>
    </row>
    <row r="209" spans="1:29" x14ac:dyDescent="0.25">
      <c r="A209" s="132"/>
      <c r="B209" s="132"/>
      <c r="C209" s="132"/>
      <c r="D209" s="132"/>
      <c r="E209" s="132"/>
      <c r="F209" s="132"/>
      <c r="G209" s="132"/>
      <c r="H209" s="132"/>
      <c r="I209" s="132"/>
      <c r="J209" s="132"/>
      <c r="K209" s="132"/>
      <c r="L209" s="132"/>
      <c r="M209" s="132"/>
      <c r="P209" s="1" t="str">
        <f>IF($C209&lt;&gt;"",IF(COUNTIF($C:C,$C209)&gt;1,"Plusieurs commentaires",""),"")</f>
        <v/>
      </c>
      <c r="Q209" s="1">
        <f t="shared" si="38"/>
        <v>0</v>
      </c>
      <c r="R209" s="1">
        <f>SUMIFS($Q$5:$Q209,$P$5:$P209,"Plusieurs commentaires",$C$5:$C209,C209)</f>
        <v>0</v>
      </c>
      <c r="S209" t="str">
        <f t="shared" si="39"/>
        <v/>
      </c>
      <c r="T209" t="str">
        <f t="shared" si="40"/>
        <v/>
      </c>
      <c r="U209" t="str">
        <f t="shared" si="41"/>
        <v/>
      </c>
      <c r="V209" s="238" t="str">
        <f t="shared" si="42"/>
        <v/>
      </c>
      <c r="W209" s="238">
        <f t="shared" si="43"/>
        <v>0</v>
      </c>
      <c r="X209" s="238">
        <f>SUMIFS($W$5:$W209,$V$5:$V209,"Plusieurs occurences",$H$5:$H209,H209)</f>
        <v>0</v>
      </c>
      <c r="Y209" t="str">
        <f t="shared" si="44"/>
        <v/>
      </c>
      <c r="Z209" t="str">
        <f t="shared" si="45"/>
        <v/>
      </c>
      <c r="AA209" t="str">
        <f t="shared" si="46"/>
        <v/>
      </c>
      <c r="AC209" t="str">
        <f t="shared" si="47"/>
        <v/>
      </c>
    </row>
    <row r="210" spans="1:29" x14ac:dyDescent="0.25">
      <c r="A210" s="132"/>
      <c r="B210" s="132"/>
      <c r="C210" s="132"/>
      <c r="D210" s="132"/>
      <c r="E210" s="132"/>
      <c r="F210" s="132"/>
      <c r="G210" s="132"/>
      <c r="H210" s="132"/>
      <c r="I210" s="132"/>
      <c r="J210" s="132"/>
      <c r="K210" s="132"/>
      <c r="L210" s="132"/>
      <c r="M210" s="132"/>
      <c r="P210" s="1" t="str">
        <f>IF($C210&lt;&gt;"",IF(COUNTIF($C:C,$C210)&gt;1,"Plusieurs commentaires",""),"")</f>
        <v/>
      </c>
      <c r="Q210" s="1">
        <f t="shared" ref="Q210:Q260" si="48">IF(P210="Plusieurs commentaires",1,0)</f>
        <v>0</v>
      </c>
      <c r="R210" s="1">
        <f>SUMIFS($Q$5:$Q210,$P$5:$P210,"Plusieurs commentaires",$C$5:$C210,C210)</f>
        <v>0</v>
      </c>
      <c r="S210" t="str">
        <f t="shared" ref="S210:S260" si="49">IF(I210="Non",IF(F210&lt;=21,IF(M210="Critique",IF(J210&gt;2017,C210,""),""),""),"")</f>
        <v/>
      </c>
      <c r="T210" t="str">
        <f t="shared" ref="T210:T260" si="50">IF(I210="Non",IF(F210&lt;=21,IF(M210="Soutien",IF(J210&gt;2017,C210,""),""),""),"")</f>
        <v/>
      </c>
      <c r="U210" t="str">
        <f t="shared" ref="U210:U260" si="51">IF(I210="Non",IF(F210&lt;=21,IF(M210="Neutre",IF(J210&gt;2017,C210,""),""),""),"")</f>
        <v/>
      </c>
      <c r="V210" s="238" t="str">
        <f t="shared" ref="V210:V260" si="52">IF($H210&lt;&gt;"",IF(COUNTIF($H:$H,$H210)&gt;1,"Plusieurs occurences",""),"")</f>
        <v/>
      </c>
      <c r="W210" s="238">
        <f t="shared" ref="W210:W260" si="53">IF(V210="Plusieurs occurences",1,0)</f>
        <v>0</v>
      </c>
      <c r="X210" s="238">
        <f>SUMIFS($W$5:$W210,$V$5:$V210,"Plusieurs occurences",$H$5:$H210,H210)</f>
        <v>0</v>
      </c>
      <c r="Y210" t="str">
        <f t="shared" ref="Y210:Y260" si="54">IF(R210&lt;2,IF(M210="Critique",H210,""),"")</f>
        <v/>
      </c>
      <c r="Z210" t="str">
        <f t="shared" ref="Z210:Z260" si="55">IF(R210&lt;2,IF(M210="Soutien",H210,""),"")</f>
        <v/>
      </c>
      <c r="AA210" t="str">
        <f t="shared" ref="AA210:AA260" si="56">IF(R210&lt;2,IF(M210="Neutre",H210,""),"")</f>
        <v/>
      </c>
      <c r="AC210" t="str">
        <f t="shared" ref="AC210:AC265" si="57">IF(R210&lt;2,IF(M210="Critique",C210,""),"")</f>
        <v/>
      </c>
    </row>
    <row r="211" spans="1:29" x14ac:dyDescent="0.25">
      <c r="A211" s="132"/>
      <c r="B211" s="132"/>
      <c r="C211" s="132"/>
      <c r="D211" s="132"/>
      <c r="E211" s="132"/>
      <c r="F211" s="132"/>
      <c r="G211" s="132"/>
      <c r="H211" s="132"/>
      <c r="I211" s="132"/>
      <c r="J211" s="132"/>
      <c r="K211" s="132"/>
      <c r="L211" s="132"/>
      <c r="M211" s="132"/>
      <c r="P211" s="1" t="str">
        <f>IF($C211&lt;&gt;"",IF(COUNTIF($C:C,$C211)&gt;1,"Plusieurs commentaires",""),"")</f>
        <v/>
      </c>
      <c r="Q211" s="1">
        <f t="shared" si="48"/>
        <v>0</v>
      </c>
      <c r="R211" s="1">
        <f>SUMIFS($Q$5:$Q211,$P$5:$P211,"Plusieurs commentaires",$C$5:$C211,C211)</f>
        <v>0</v>
      </c>
      <c r="S211" t="str">
        <f t="shared" si="49"/>
        <v/>
      </c>
      <c r="T211" t="str">
        <f t="shared" si="50"/>
        <v/>
      </c>
      <c r="U211" t="str">
        <f t="shared" si="51"/>
        <v/>
      </c>
      <c r="V211" s="238" t="str">
        <f t="shared" si="52"/>
        <v/>
      </c>
      <c r="W211" s="238">
        <f t="shared" si="53"/>
        <v>0</v>
      </c>
      <c r="X211" s="238">
        <f>SUMIFS($W$5:$W211,$V$5:$V211,"Plusieurs occurences",$H$5:$H211,H211)</f>
        <v>0</v>
      </c>
      <c r="Y211" t="str">
        <f t="shared" si="54"/>
        <v/>
      </c>
      <c r="Z211" t="str">
        <f t="shared" si="55"/>
        <v/>
      </c>
      <c r="AA211" t="str">
        <f t="shared" si="56"/>
        <v/>
      </c>
      <c r="AC211" t="str">
        <f t="shared" si="57"/>
        <v/>
      </c>
    </row>
    <row r="212" spans="1:29" x14ac:dyDescent="0.25">
      <c r="A212" s="132"/>
      <c r="B212" s="132"/>
      <c r="C212" s="132"/>
      <c r="D212" s="132"/>
      <c r="E212" s="132"/>
      <c r="F212" s="132"/>
      <c r="G212" s="132"/>
      <c r="H212" s="132"/>
      <c r="I212" s="132"/>
      <c r="J212" s="132"/>
      <c r="K212" s="132"/>
      <c r="L212" s="132"/>
      <c r="M212" s="132"/>
      <c r="P212" s="1" t="str">
        <f>IF($C212&lt;&gt;"",IF(COUNTIF($C:C,$C212)&gt;1,"Plusieurs commentaires",""),"")</f>
        <v/>
      </c>
      <c r="Q212" s="1">
        <f t="shared" si="48"/>
        <v>0</v>
      </c>
      <c r="R212" s="1">
        <f>SUMIFS($Q$5:$Q212,$P$5:$P212,"Plusieurs commentaires",$C$5:$C212,C212)</f>
        <v>0</v>
      </c>
      <c r="S212" t="str">
        <f t="shared" si="49"/>
        <v/>
      </c>
      <c r="T212" t="str">
        <f t="shared" si="50"/>
        <v/>
      </c>
      <c r="U212" t="str">
        <f t="shared" si="51"/>
        <v/>
      </c>
      <c r="V212" s="238" t="str">
        <f t="shared" si="52"/>
        <v/>
      </c>
      <c r="W212" s="238">
        <f t="shared" si="53"/>
        <v>0</v>
      </c>
      <c r="X212" s="238">
        <f>SUMIFS($W$5:$W212,$V$5:$V212,"Plusieurs occurences",$H$5:$H212,H212)</f>
        <v>0</v>
      </c>
      <c r="Y212" t="str">
        <f t="shared" si="54"/>
        <v/>
      </c>
      <c r="Z212" t="str">
        <f t="shared" si="55"/>
        <v/>
      </c>
      <c r="AA212" t="str">
        <f t="shared" si="56"/>
        <v/>
      </c>
      <c r="AC212" t="str">
        <f t="shared" si="57"/>
        <v/>
      </c>
    </row>
    <row r="213" spans="1:29" x14ac:dyDescent="0.25">
      <c r="A213" s="132"/>
      <c r="B213" s="132"/>
      <c r="C213" s="132"/>
      <c r="D213" s="132"/>
      <c r="E213" s="132"/>
      <c r="F213" s="132"/>
      <c r="G213" s="132"/>
      <c r="H213" s="132"/>
      <c r="I213" s="132"/>
      <c r="J213" s="132"/>
      <c r="K213" s="132"/>
      <c r="L213" s="132"/>
      <c r="M213" s="132"/>
      <c r="P213" s="1" t="str">
        <f>IF($C213&lt;&gt;"",IF(COUNTIF($C:C,$C213)&gt;1,"Plusieurs commentaires",""),"")</f>
        <v/>
      </c>
      <c r="Q213" s="1">
        <f t="shared" si="48"/>
        <v>0</v>
      </c>
      <c r="R213" s="1">
        <f>SUMIFS($Q$5:$Q213,$P$5:$P213,"Plusieurs commentaires",$C$5:$C213,C213)</f>
        <v>0</v>
      </c>
      <c r="S213" t="str">
        <f t="shared" si="49"/>
        <v/>
      </c>
      <c r="T213" t="str">
        <f t="shared" si="50"/>
        <v/>
      </c>
      <c r="U213" t="str">
        <f t="shared" si="51"/>
        <v/>
      </c>
      <c r="V213" s="238" t="str">
        <f t="shared" si="52"/>
        <v/>
      </c>
      <c r="W213" s="238">
        <f t="shared" si="53"/>
        <v>0</v>
      </c>
      <c r="X213" s="238">
        <f>SUMIFS($W$5:$W213,$V$5:$V213,"Plusieurs occurences",$H$5:$H213,H213)</f>
        <v>0</v>
      </c>
      <c r="Y213" t="str">
        <f t="shared" si="54"/>
        <v/>
      </c>
      <c r="Z213" t="str">
        <f t="shared" si="55"/>
        <v/>
      </c>
      <c r="AA213" t="str">
        <f t="shared" si="56"/>
        <v/>
      </c>
      <c r="AC213" t="str">
        <f t="shared" si="57"/>
        <v/>
      </c>
    </row>
    <row r="214" spans="1:29" x14ac:dyDescent="0.25">
      <c r="A214" s="132"/>
      <c r="B214" s="132"/>
      <c r="C214" s="132"/>
      <c r="D214" s="132"/>
      <c r="E214" s="132"/>
      <c r="F214" s="132"/>
      <c r="G214" s="132"/>
      <c r="H214" s="132"/>
      <c r="I214" s="132"/>
      <c r="J214" s="132"/>
      <c r="K214" s="132"/>
      <c r="L214" s="132"/>
      <c r="M214" s="132"/>
      <c r="P214" s="1" t="str">
        <f>IF($C214&lt;&gt;"",IF(COUNTIF($C:C,$C214)&gt;1,"Plusieurs commentaires",""),"")</f>
        <v/>
      </c>
      <c r="Q214" s="1">
        <f t="shared" si="48"/>
        <v>0</v>
      </c>
      <c r="R214" s="1">
        <f>SUMIFS($Q$5:$Q214,$P$5:$P214,"Plusieurs commentaires",$C$5:$C214,C214)</f>
        <v>0</v>
      </c>
      <c r="S214" t="str">
        <f t="shared" si="49"/>
        <v/>
      </c>
      <c r="T214" t="str">
        <f t="shared" si="50"/>
        <v/>
      </c>
      <c r="U214" t="str">
        <f t="shared" si="51"/>
        <v/>
      </c>
      <c r="V214" s="238" t="str">
        <f t="shared" si="52"/>
        <v/>
      </c>
      <c r="W214" s="238">
        <f t="shared" si="53"/>
        <v>0</v>
      </c>
      <c r="X214" s="238">
        <f>SUMIFS($W$5:$W214,$V$5:$V214,"Plusieurs occurences",$H$5:$H214,H214)</f>
        <v>0</v>
      </c>
      <c r="Y214" t="str">
        <f t="shared" si="54"/>
        <v/>
      </c>
      <c r="Z214" t="str">
        <f t="shared" si="55"/>
        <v/>
      </c>
      <c r="AA214" t="str">
        <f t="shared" si="56"/>
        <v/>
      </c>
      <c r="AC214" t="str">
        <f t="shared" si="57"/>
        <v/>
      </c>
    </row>
    <row r="215" spans="1:29" x14ac:dyDescent="0.25">
      <c r="A215" s="132"/>
      <c r="B215" s="132"/>
      <c r="C215" s="132"/>
      <c r="D215" s="132"/>
      <c r="E215" s="132"/>
      <c r="F215" s="132"/>
      <c r="G215" s="132"/>
      <c r="H215" s="132"/>
      <c r="I215" s="132"/>
      <c r="J215" s="132"/>
      <c r="K215" s="132"/>
      <c r="L215" s="132"/>
      <c r="M215" s="132"/>
      <c r="P215" s="1" t="str">
        <f>IF($C215&lt;&gt;"",IF(COUNTIF($C:C,$C215)&gt;1,"Plusieurs commentaires",""),"")</f>
        <v/>
      </c>
      <c r="Q215" s="1">
        <f t="shared" si="48"/>
        <v>0</v>
      </c>
      <c r="R215" s="1">
        <f>SUMIFS($Q$5:$Q215,$P$5:$P215,"Plusieurs commentaires",$C$5:$C215,C215)</f>
        <v>0</v>
      </c>
      <c r="S215" t="str">
        <f t="shared" si="49"/>
        <v/>
      </c>
      <c r="T215" t="str">
        <f t="shared" si="50"/>
        <v/>
      </c>
      <c r="U215" t="str">
        <f t="shared" si="51"/>
        <v/>
      </c>
      <c r="V215" s="238" t="str">
        <f t="shared" si="52"/>
        <v/>
      </c>
      <c r="W215" s="238">
        <f t="shared" si="53"/>
        <v>0</v>
      </c>
      <c r="X215" s="238">
        <f>SUMIFS($W$5:$W215,$V$5:$V215,"Plusieurs occurences",$H$5:$H215,H215)</f>
        <v>0</v>
      </c>
      <c r="Y215" t="str">
        <f t="shared" si="54"/>
        <v/>
      </c>
      <c r="Z215" t="str">
        <f t="shared" si="55"/>
        <v/>
      </c>
      <c r="AA215" t="str">
        <f t="shared" si="56"/>
        <v/>
      </c>
      <c r="AC215" t="str">
        <f t="shared" si="57"/>
        <v/>
      </c>
    </row>
    <row r="216" spans="1:29" x14ac:dyDescent="0.25">
      <c r="A216" s="132"/>
      <c r="B216" s="132"/>
      <c r="C216" s="132"/>
      <c r="D216" s="132"/>
      <c r="E216" s="132"/>
      <c r="F216" s="132"/>
      <c r="G216" s="132"/>
      <c r="H216" s="132"/>
      <c r="I216" s="132"/>
      <c r="J216" s="132"/>
      <c r="K216" s="132"/>
      <c r="L216" s="132"/>
      <c r="M216" s="132"/>
      <c r="P216" s="1" t="str">
        <f>IF($C216&lt;&gt;"",IF(COUNTIF($C:C,$C216)&gt;1,"Plusieurs commentaires",""),"")</f>
        <v/>
      </c>
      <c r="Q216" s="1">
        <f t="shared" si="48"/>
        <v>0</v>
      </c>
      <c r="R216" s="1">
        <f>SUMIFS($Q$5:$Q216,$P$5:$P216,"Plusieurs commentaires",$C$5:$C216,C216)</f>
        <v>0</v>
      </c>
      <c r="S216" t="str">
        <f t="shared" si="49"/>
        <v/>
      </c>
      <c r="T216" t="str">
        <f t="shared" si="50"/>
        <v/>
      </c>
      <c r="U216" t="str">
        <f t="shared" si="51"/>
        <v/>
      </c>
      <c r="V216" s="238" t="str">
        <f t="shared" si="52"/>
        <v/>
      </c>
      <c r="W216" s="238">
        <f t="shared" si="53"/>
        <v>0</v>
      </c>
      <c r="X216" s="238">
        <f>SUMIFS($W$5:$W216,$V$5:$V216,"Plusieurs occurences",$H$5:$H216,H216)</f>
        <v>0</v>
      </c>
      <c r="Y216" t="str">
        <f t="shared" si="54"/>
        <v/>
      </c>
      <c r="Z216" t="str">
        <f t="shared" si="55"/>
        <v/>
      </c>
      <c r="AA216" t="str">
        <f t="shared" si="56"/>
        <v/>
      </c>
      <c r="AC216" t="str">
        <f t="shared" si="57"/>
        <v/>
      </c>
    </row>
    <row r="217" spans="1:29" x14ac:dyDescent="0.25">
      <c r="A217" s="132"/>
      <c r="B217" s="132"/>
      <c r="C217" s="132"/>
      <c r="D217" s="132"/>
      <c r="E217" s="132"/>
      <c r="F217" s="132"/>
      <c r="G217" s="132"/>
      <c r="H217" s="132"/>
      <c r="I217" s="132"/>
      <c r="J217" s="132"/>
      <c r="K217" s="132"/>
      <c r="L217" s="132"/>
      <c r="M217" s="132"/>
      <c r="P217" s="1" t="str">
        <f>IF($C217&lt;&gt;"",IF(COUNTIF($C:C,$C217)&gt;1,"Plusieurs commentaires",""),"")</f>
        <v/>
      </c>
      <c r="Q217" s="1">
        <f t="shared" si="48"/>
        <v>0</v>
      </c>
      <c r="R217" s="1">
        <f>SUMIFS($Q$5:$Q217,$P$5:$P217,"Plusieurs commentaires",$C$5:$C217,C217)</f>
        <v>0</v>
      </c>
      <c r="S217" t="str">
        <f t="shared" si="49"/>
        <v/>
      </c>
      <c r="T217" t="str">
        <f t="shared" si="50"/>
        <v/>
      </c>
      <c r="U217" t="str">
        <f t="shared" si="51"/>
        <v/>
      </c>
      <c r="V217" s="238" t="str">
        <f t="shared" si="52"/>
        <v/>
      </c>
      <c r="W217" s="238">
        <f t="shared" si="53"/>
        <v>0</v>
      </c>
      <c r="X217" s="238">
        <f>SUMIFS($W$5:$W217,$V$5:$V217,"Plusieurs occurences",$H$5:$H217,H217)</f>
        <v>0</v>
      </c>
      <c r="Y217" t="str">
        <f t="shared" si="54"/>
        <v/>
      </c>
      <c r="Z217" t="str">
        <f t="shared" si="55"/>
        <v/>
      </c>
      <c r="AA217" t="str">
        <f t="shared" si="56"/>
        <v/>
      </c>
      <c r="AC217" t="str">
        <f t="shared" si="57"/>
        <v/>
      </c>
    </row>
    <row r="218" spans="1:29" x14ac:dyDescent="0.25">
      <c r="A218" s="132"/>
      <c r="B218" s="132"/>
      <c r="C218" s="132"/>
      <c r="D218" s="132"/>
      <c r="E218" s="132"/>
      <c r="F218" s="132"/>
      <c r="G218" s="132"/>
      <c r="H218" s="132"/>
      <c r="I218" s="132"/>
      <c r="J218" s="132"/>
      <c r="K218" s="132"/>
      <c r="L218" s="132"/>
      <c r="M218" s="132"/>
      <c r="P218" s="1" t="str">
        <f>IF($C218&lt;&gt;"",IF(COUNTIF($C:C,$C218)&gt;1,"Plusieurs commentaires",""),"")</f>
        <v/>
      </c>
      <c r="Q218" s="1">
        <f t="shared" si="48"/>
        <v>0</v>
      </c>
      <c r="R218" s="1">
        <f>SUMIFS($Q$5:$Q218,$P$5:$P218,"Plusieurs commentaires",$C$5:$C218,C218)</f>
        <v>0</v>
      </c>
      <c r="S218" t="str">
        <f t="shared" si="49"/>
        <v/>
      </c>
      <c r="T218" t="str">
        <f t="shared" si="50"/>
        <v/>
      </c>
      <c r="U218" t="str">
        <f t="shared" si="51"/>
        <v/>
      </c>
      <c r="V218" s="238" t="str">
        <f t="shared" si="52"/>
        <v/>
      </c>
      <c r="W218" s="238">
        <f t="shared" si="53"/>
        <v>0</v>
      </c>
      <c r="X218" s="238">
        <f>SUMIFS($W$5:$W218,$V$5:$V218,"Plusieurs occurences",$H$5:$H218,H218)</f>
        <v>0</v>
      </c>
      <c r="Y218" t="str">
        <f t="shared" si="54"/>
        <v/>
      </c>
      <c r="Z218" t="str">
        <f t="shared" si="55"/>
        <v/>
      </c>
      <c r="AA218" t="str">
        <f t="shared" si="56"/>
        <v/>
      </c>
      <c r="AC218" t="str">
        <f t="shared" si="57"/>
        <v/>
      </c>
    </row>
    <row r="219" spans="1:29" x14ac:dyDescent="0.25">
      <c r="A219" s="132"/>
      <c r="B219" s="132"/>
      <c r="C219" s="132"/>
      <c r="D219" s="132"/>
      <c r="E219" s="132"/>
      <c r="F219" s="132"/>
      <c r="G219" s="132"/>
      <c r="H219" s="132"/>
      <c r="I219" s="132"/>
      <c r="J219" s="132"/>
      <c r="K219" s="132"/>
      <c r="L219" s="132"/>
      <c r="M219" s="132"/>
      <c r="P219" s="1" t="str">
        <f>IF($C219&lt;&gt;"",IF(COUNTIF($C:C,$C219)&gt;1,"Plusieurs commentaires",""),"")</f>
        <v/>
      </c>
      <c r="Q219" s="1">
        <f t="shared" si="48"/>
        <v>0</v>
      </c>
      <c r="R219" s="1">
        <f>SUMIFS($Q$5:$Q219,$P$5:$P219,"Plusieurs commentaires",$C$5:$C219,C219)</f>
        <v>0</v>
      </c>
      <c r="S219" t="str">
        <f t="shared" si="49"/>
        <v/>
      </c>
      <c r="T219" t="str">
        <f t="shared" si="50"/>
        <v/>
      </c>
      <c r="U219" t="str">
        <f t="shared" si="51"/>
        <v/>
      </c>
      <c r="V219" s="238" t="str">
        <f t="shared" si="52"/>
        <v/>
      </c>
      <c r="W219" s="238">
        <f t="shared" si="53"/>
        <v>0</v>
      </c>
      <c r="X219" s="238">
        <f>SUMIFS($W$5:$W219,$V$5:$V219,"Plusieurs occurences",$H$5:$H219,H219)</f>
        <v>0</v>
      </c>
      <c r="Y219" t="str">
        <f t="shared" si="54"/>
        <v/>
      </c>
      <c r="Z219" t="str">
        <f t="shared" si="55"/>
        <v/>
      </c>
      <c r="AA219" t="str">
        <f t="shared" si="56"/>
        <v/>
      </c>
      <c r="AC219" t="str">
        <f t="shared" si="57"/>
        <v/>
      </c>
    </row>
    <row r="220" spans="1:29" x14ac:dyDescent="0.25">
      <c r="A220" s="132"/>
      <c r="B220" s="132"/>
      <c r="C220" s="132"/>
      <c r="D220" s="132"/>
      <c r="E220" s="132"/>
      <c r="F220" s="132"/>
      <c r="G220" s="132"/>
      <c r="H220" s="132"/>
      <c r="I220" s="132"/>
      <c r="J220" s="132"/>
      <c r="K220" s="132"/>
      <c r="L220" s="132"/>
      <c r="M220" s="132"/>
      <c r="P220" s="1" t="str">
        <f>IF($C220&lt;&gt;"",IF(COUNTIF($C:C,$C220)&gt;1,"Plusieurs commentaires",""),"")</f>
        <v/>
      </c>
      <c r="Q220" s="1">
        <f t="shared" si="48"/>
        <v>0</v>
      </c>
      <c r="R220" s="1">
        <f>SUMIFS($Q$5:$Q220,$P$5:$P220,"Plusieurs commentaires",$C$5:$C220,C220)</f>
        <v>0</v>
      </c>
      <c r="S220" t="str">
        <f t="shared" si="49"/>
        <v/>
      </c>
      <c r="T220" t="str">
        <f t="shared" si="50"/>
        <v/>
      </c>
      <c r="U220" t="str">
        <f t="shared" si="51"/>
        <v/>
      </c>
      <c r="V220" s="238" t="str">
        <f t="shared" si="52"/>
        <v/>
      </c>
      <c r="W220" s="238">
        <f t="shared" si="53"/>
        <v>0</v>
      </c>
      <c r="X220" s="238">
        <f>SUMIFS($W$5:$W220,$V$5:$V220,"Plusieurs occurences",$H$5:$H220,H220)</f>
        <v>0</v>
      </c>
      <c r="Y220" t="str">
        <f t="shared" si="54"/>
        <v/>
      </c>
      <c r="Z220" t="str">
        <f t="shared" si="55"/>
        <v/>
      </c>
      <c r="AA220" t="str">
        <f t="shared" si="56"/>
        <v/>
      </c>
      <c r="AC220" t="str">
        <f t="shared" si="57"/>
        <v/>
      </c>
    </row>
    <row r="221" spans="1:29" x14ac:dyDescent="0.25">
      <c r="A221" s="132"/>
      <c r="B221" s="132"/>
      <c r="C221" s="132"/>
      <c r="D221" s="132"/>
      <c r="E221" s="132"/>
      <c r="F221" s="132"/>
      <c r="G221" s="132"/>
      <c r="H221" s="132"/>
      <c r="I221" s="132"/>
      <c r="J221" s="132"/>
      <c r="K221" s="132"/>
      <c r="L221" s="132"/>
      <c r="M221" s="132"/>
      <c r="P221" s="1" t="str">
        <f>IF($C221&lt;&gt;"",IF(COUNTIF($C:C,$C221)&gt;1,"Plusieurs commentaires",""),"")</f>
        <v/>
      </c>
      <c r="Q221" s="1">
        <f t="shared" si="48"/>
        <v>0</v>
      </c>
      <c r="R221" s="1">
        <f>SUMIFS($Q$5:$Q221,$P$5:$P221,"Plusieurs commentaires",$C$5:$C221,C221)</f>
        <v>0</v>
      </c>
      <c r="S221" t="str">
        <f t="shared" si="49"/>
        <v/>
      </c>
      <c r="T221" t="str">
        <f t="shared" si="50"/>
        <v/>
      </c>
      <c r="U221" t="str">
        <f t="shared" si="51"/>
        <v/>
      </c>
      <c r="V221" s="238" t="str">
        <f t="shared" si="52"/>
        <v/>
      </c>
      <c r="W221" s="238">
        <f t="shared" si="53"/>
        <v>0</v>
      </c>
      <c r="X221" s="238">
        <f>SUMIFS($W$5:$W221,$V$5:$V221,"Plusieurs occurences",$H$5:$H221,H221)</f>
        <v>0</v>
      </c>
      <c r="Y221" t="str">
        <f t="shared" si="54"/>
        <v/>
      </c>
      <c r="Z221" t="str">
        <f t="shared" si="55"/>
        <v/>
      </c>
      <c r="AA221" t="str">
        <f t="shared" si="56"/>
        <v/>
      </c>
      <c r="AC221" t="str">
        <f t="shared" si="57"/>
        <v/>
      </c>
    </row>
    <row r="222" spans="1:29" x14ac:dyDescent="0.25">
      <c r="A222" s="132"/>
      <c r="B222" s="132"/>
      <c r="C222" s="132"/>
      <c r="D222" s="132"/>
      <c r="E222" s="132"/>
      <c r="F222" s="132"/>
      <c r="G222" s="132"/>
      <c r="H222" s="132"/>
      <c r="I222" s="132"/>
      <c r="J222" s="132"/>
      <c r="K222" s="132"/>
      <c r="L222" s="132"/>
      <c r="M222" s="132"/>
      <c r="P222" s="1" t="str">
        <f>IF($C222&lt;&gt;"",IF(COUNTIF($C:C,$C222)&gt;1,"Plusieurs commentaires",""),"")</f>
        <v/>
      </c>
      <c r="Q222" s="1">
        <f t="shared" si="48"/>
        <v>0</v>
      </c>
      <c r="R222" s="1">
        <f>SUMIFS($Q$5:$Q222,$P$5:$P222,"Plusieurs commentaires",$C$5:$C222,C222)</f>
        <v>0</v>
      </c>
      <c r="S222" t="str">
        <f t="shared" si="49"/>
        <v/>
      </c>
      <c r="T222" t="str">
        <f t="shared" si="50"/>
        <v/>
      </c>
      <c r="U222" t="str">
        <f t="shared" si="51"/>
        <v/>
      </c>
      <c r="V222" s="238" t="str">
        <f t="shared" si="52"/>
        <v/>
      </c>
      <c r="W222" s="238">
        <f t="shared" si="53"/>
        <v>0</v>
      </c>
      <c r="X222" s="238">
        <f>SUMIFS($W$5:$W222,$V$5:$V222,"Plusieurs occurences",$H$5:$H222,H222)</f>
        <v>0</v>
      </c>
      <c r="Y222" t="str">
        <f t="shared" si="54"/>
        <v/>
      </c>
      <c r="Z222" t="str">
        <f t="shared" si="55"/>
        <v/>
      </c>
      <c r="AA222" t="str">
        <f t="shared" si="56"/>
        <v/>
      </c>
      <c r="AC222" t="str">
        <f t="shared" si="57"/>
        <v/>
      </c>
    </row>
    <row r="223" spans="1:29" x14ac:dyDescent="0.25">
      <c r="A223" s="132"/>
      <c r="B223" s="132"/>
      <c r="C223" s="132"/>
      <c r="D223" s="132"/>
      <c r="E223" s="132"/>
      <c r="F223" s="132"/>
      <c r="G223" s="132"/>
      <c r="H223" s="132"/>
      <c r="I223" s="132"/>
      <c r="J223" s="132"/>
      <c r="K223" s="132"/>
      <c r="L223" s="132"/>
      <c r="M223" s="132"/>
      <c r="P223" s="1" t="str">
        <f>IF($C223&lt;&gt;"",IF(COUNTIF($C:C,$C223)&gt;1,"Plusieurs commentaires",""),"")</f>
        <v/>
      </c>
      <c r="Q223" s="1">
        <f t="shared" si="48"/>
        <v>0</v>
      </c>
      <c r="R223" s="1">
        <f>SUMIFS($Q$5:$Q223,$P$5:$P223,"Plusieurs commentaires",$C$5:$C223,C223)</f>
        <v>0</v>
      </c>
      <c r="S223" t="str">
        <f t="shared" si="49"/>
        <v/>
      </c>
      <c r="T223" t="str">
        <f t="shared" si="50"/>
        <v/>
      </c>
      <c r="U223" t="str">
        <f t="shared" si="51"/>
        <v/>
      </c>
      <c r="V223" s="238" t="str">
        <f t="shared" si="52"/>
        <v/>
      </c>
      <c r="W223" s="238">
        <f t="shared" si="53"/>
        <v>0</v>
      </c>
      <c r="X223" s="238">
        <f>SUMIFS($W$5:$W223,$V$5:$V223,"Plusieurs occurences",$H$5:$H223,H223)</f>
        <v>0</v>
      </c>
      <c r="Y223" t="str">
        <f t="shared" si="54"/>
        <v/>
      </c>
      <c r="Z223" t="str">
        <f t="shared" si="55"/>
        <v/>
      </c>
      <c r="AA223" t="str">
        <f t="shared" si="56"/>
        <v/>
      </c>
      <c r="AC223" t="str">
        <f t="shared" si="57"/>
        <v/>
      </c>
    </row>
    <row r="224" spans="1:29" x14ac:dyDescent="0.25">
      <c r="A224" s="132"/>
      <c r="B224" s="132"/>
      <c r="C224" s="132"/>
      <c r="D224" s="132"/>
      <c r="E224" s="132"/>
      <c r="F224" s="132"/>
      <c r="G224" s="132"/>
      <c r="H224" s="132"/>
      <c r="I224" s="132"/>
      <c r="J224" s="132"/>
      <c r="K224" s="132"/>
      <c r="L224" s="132"/>
      <c r="M224" s="132"/>
      <c r="P224" s="1" t="str">
        <f>IF($C224&lt;&gt;"",IF(COUNTIF($C:C,$C224)&gt;1,"Plusieurs commentaires",""),"")</f>
        <v/>
      </c>
      <c r="Q224" s="1">
        <f t="shared" si="48"/>
        <v>0</v>
      </c>
      <c r="R224" s="1">
        <f>SUMIFS($Q$5:$Q224,$P$5:$P224,"Plusieurs commentaires",$C$5:$C224,C224)</f>
        <v>0</v>
      </c>
      <c r="S224" t="str">
        <f t="shared" si="49"/>
        <v/>
      </c>
      <c r="T224" t="str">
        <f t="shared" si="50"/>
        <v/>
      </c>
      <c r="U224" t="str">
        <f t="shared" si="51"/>
        <v/>
      </c>
      <c r="V224" s="238" t="str">
        <f t="shared" si="52"/>
        <v/>
      </c>
      <c r="W224" s="238">
        <f t="shared" si="53"/>
        <v>0</v>
      </c>
      <c r="X224" s="238">
        <f>SUMIFS($W$5:$W224,$V$5:$V224,"Plusieurs occurences",$H$5:$H224,H224)</f>
        <v>0</v>
      </c>
      <c r="Y224" t="str">
        <f t="shared" si="54"/>
        <v/>
      </c>
      <c r="Z224" t="str">
        <f t="shared" si="55"/>
        <v/>
      </c>
      <c r="AA224" t="str">
        <f t="shared" si="56"/>
        <v/>
      </c>
      <c r="AC224" t="str">
        <f t="shared" si="57"/>
        <v/>
      </c>
    </row>
    <row r="225" spans="1:29" x14ac:dyDescent="0.25">
      <c r="A225" s="132"/>
      <c r="B225" s="132"/>
      <c r="C225" s="132"/>
      <c r="D225" s="132"/>
      <c r="E225" s="132"/>
      <c r="F225" s="132"/>
      <c r="G225" s="132"/>
      <c r="H225" s="132"/>
      <c r="I225" s="132"/>
      <c r="J225" s="132"/>
      <c r="K225" s="132"/>
      <c r="L225" s="132"/>
      <c r="M225" s="132"/>
      <c r="P225" s="1" t="str">
        <f>IF($C225&lt;&gt;"",IF(COUNTIF($C:C,$C225)&gt;1,"Plusieurs commentaires",""),"")</f>
        <v/>
      </c>
      <c r="Q225" s="1">
        <f t="shared" si="48"/>
        <v>0</v>
      </c>
      <c r="R225" s="1">
        <f>SUMIFS($Q$5:$Q225,$P$5:$P225,"Plusieurs commentaires",$C$5:$C225,C225)</f>
        <v>0</v>
      </c>
      <c r="S225" t="str">
        <f t="shared" si="49"/>
        <v/>
      </c>
      <c r="T225" t="str">
        <f t="shared" si="50"/>
        <v/>
      </c>
      <c r="U225" t="str">
        <f t="shared" si="51"/>
        <v/>
      </c>
      <c r="V225" s="238" t="str">
        <f t="shared" si="52"/>
        <v/>
      </c>
      <c r="W225" s="238">
        <f t="shared" si="53"/>
        <v>0</v>
      </c>
      <c r="X225" s="238">
        <f>SUMIFS($W$5:$W225,$V$5:$V225,"Plusieurs occurences",$H$5:$H225,H225)</f>
        <v>0</v>
      </c>
      <c r="Y225" t="str">
        <f t="shared" si="54"/>
        <v/>
      </c>
      <c r="Z225" t="str">
        <f t="shared" si="55"/>
        <v/>
      </c>
      <c r="AA225" t="str">
        <f t="shared" si="56"/>
        <v/>
      </c>
      <c r="AC225" t="str">
        <f t="shared" si="57"/>
        <v/>
      </c>
    </row>
    <row r="226" spans="1:29" x14ac:dyDescent="0.25">
      <c r="A226" s="132"/>
      <c r="B226" s="132"/>
      <c r="C226" s="132"/>
      <c r="D226" s="132"/>
      <c r="E226" s="132"/>
      <c r="F226" s="132"/>
      <c r="G226" s="132"/>
      <c r="H226" s="132"/>
      <c r="I226" s="132"/>
      <c r="J226" s="132"/>
      <c r="K226" s="132"/>
      <c r="L226" s="132"/>
      <c r="M226" s="132"/>
      <c r="P226" s="1" t="str">
        <f>IF($C226&lt;&gt;"",IF(COUNTIF($C:C,$C226)&gt;1,"Plusieurs commentaires",""),"")</f>
        <v/>
      </c>
      <c r="Q226" s="1">
        <f t="shared" si="48"/>
        <v>0</v>
      </c>
      <c r="R226" s="1">
        <f>SUMIFS($Q$5:$Q226,$P$5:$P226,"Plusieurs commentaires",$C$5:$C226,C226)</f>
        <v>0</v>
      </c>
      <c r="S226" t="str">
        <f t="shared" si="49"/>
        <v/>
      </c>
      <c r="T226" t="str">
        <f t="shared" si="50"/>
        <v/>
      </c>
      <c r="U226" t="str">
        <f t="shared" si="51"/>
        <v/>
      </c>
      <c r="V226" s="238" t="str">
        <f t="shared" si="52"/>
        <v/>
      </c>
      <c r="W226" s="238">
        <f t="shared" si="53"/>
        <v>0</v>
      </c>
      <c r="X226" s="238">
        <f>SUMIFS($W$5:$W226,$V$5:$V226,"Plusieurs occurences",$H$5:$H226,H226)</f>
        <v>0</v>
      </c>
      <c r="Y226" t="str">
        <f t="shared" si="54"/>
        <v/>
      </c>
      <c r="Z226" t="str">
        <f t="shared" si="55"/>
        <v/>
      </c>
      <c r="AA226" t="str">
        <f t="shared" si="56"/>
        <v/>
      </c>
      <c r="AC226" t="str">
        <f t="shared" si="57"/>
        <v/>
      </c>
    </row>
    <row r="227" spans="1:29" x14ac:dyDescent="0.25">
      <c r="A227" s="132"/>
      <c r="B227" s="132"/>
      <c r="C227" s="132"/>
      <c r="D227" s="132"/>
      <c r="E227" s="132"/>
      <c r="F227" s="132"/>
      <c r="G227" s="132"/>
      <c r="H227" s="132"/>
      <c r="I227" s="132"/>
      <c r="J227" s="132"/>
      <c r="K227" s="132"/>
      <c r="L227" s="132"/>
      <c r="M227" s="132"/>
      <c r="P227" s="1" t="str">
        <f>IF($C227&lt;&gt;"",IF(COUNTIF($C:C,$C227)&gt;1,"Plusieurs commentaires",""),"")</f>
        <v/>
      </c>
      <c r="Q227" s="1">
        <f t="shared" si="48"/>
        <v>0</v>
      </c>
      <c r="R227" s="1">
        <f>SUMIFS($Q$5:$Q227,$P$5:$P227,"Plusieurs commentaires",$C$5:$C227,C227)</f>
        <v>0</v>
      </c>
      <c r="S227" t="str">
        <f t="shared" si="49"/>
        <v/>
      </c>
      <c r="T227" t="str">
        <f t="shared" si="50"/>
        <v/>
      </c>
      <c r="U227" t="str">
        <f t="shared" si="51"/>
        <v/>
      </c>
      <c r="V227" s="238" t="str">
        <f t="shared" si="52"/>
        <v/>
      </c>
      <c r="W227" s="238">
        <f t="shared" si="53"/>
        <v>0</v>
      </c>
      <c r="X227" s="238">
        <f>SUMIFS($W$5:$W227,$V$5:$V227,"Plusieurs occurences",$H$5:$H227,H227)</f>
        <v>0</v>
      </c>
      <c r="Y227" t="str">
        <f t="shared" si="54"/>
        <v/>
      </c>
      <c r="Z227" t="str">
        <f t="shared" si="55"/>
        <v/>
      </c>
      <c r="AA227" t="str">
        <f t="shared" si="56"/>
        <v/>
      </c>
      <c r="AC227" t="str">
        <f t="shared" si="57"/>
        <v/>
      </c>
    </row>
    <row r="228" spans="1:29" x14ac:dyDescent="0.25">
      <c r="A228" s="132"/>
      <c r="B228" s="132"/>
      <c r="C228" s="132"/>
      <c r="D228" s="132"/>
      <c r="E228" s="132"/>
      <c r="F228" s="132"/>
      <c r="G228" s="132"/>
      <c r="H228" s="132"/>
      <c r="I228" s="132"/>
      <c r="J228" s="132"/>
      <c r="K228" s="132"/>
      <c r="L228" s="132"/>
      <c r="M228" s="132"/>
      <c r="P228" s="1" t="str">
        <f>IF($C228&lt;&gt;"",IF(COUNTIF($C:C,$C228)&gt;1,"Plusieurs commentaires",""),"")</f>
        <v/>
      </c>
      <c r="Q228" s="1">
        <f t="shared" si="48"/>
        <v>0</v>
      </c>
      <c r="R228" s="1">
        <f>SUMIFS($Q$5:$Q228,$P$5:$P228,"Plusieurs commentaires",$C$5:$C228,C228)</f>
        <v>0</v>
      </c>
      <c r="S228" t="str">
        <f t="shared" si="49"/>
        <v/>
      </c>
      <c r="T228" t="str">
        <f t="shared" si="50"/>
        <v/>
      </c>
      <c r="U228" t="str">
        <f t="shared" si="51"/>
        <v/>
      </c>
      <c r="V228" s="238" t="str">
        <f t="shared" si="52"/>
        <v/>
      </c>
      <c r="W228" s="238">
        <f t="shared" si="53"/>
        <v>0</v>
      </c>
      <c r="X228" s="238">
        <f>SUMIFS($W$5:$W228,$V$5:$V228,"Plusieurs occurences",$H$5:$H228,H228)</f>
        <v>0</v>
      </c>
      <c r="Y228" t="str">
        <f t="shared" si="54"/>
        <v/>
      </c>
      <c r="Z228" t="str">
        <f t="shared" si="55"/>
        <v/>
      </c>
      <c r="AA228" t="str">
        <f t="shared" si="56"/>
        <v/>
      </c>
      <c r="AC228" t="str">
        <f t="shared" si="57"/>
        <v/>
      </c>
    </row>
    <row r="229" spans="1:29" x14ac:dyDescent="0.25">
      <c r="A229" s="132"/>
      <c r="B229" s="132"/>
      <c r="C229" s="132"/>
      <c r="D229" s="132"/>
      <c r="E229" s="132"/>
      <c r="F229" s="132"/>
      <c r="G229" s="132"/>
      <c r="H229" s="132"/>
      <c r="I229" s="132"/>
      <c r="J229" s="132"/>
      <c r="K229" s="132"/>
      <c r="L229" s="132"/>
      <c r="M229" s="132"/>
      <c r="P229" s="1" t="str">
        <f>IF($C229&lt;&gt;"",IF(COUNTIF($C:C,$C229)&gt;1,"Plusieurs commentaires",""),"")</f>
        <v/>
      </c>
      <c r="Q229" s="1">
        <f t="shared" si="48"/>
        <v>0</v>
      </c>
      <c r="R229" s="1">
        <f>SUMIFS($Q$5:$Q229,$P$5:$P229,"Plusieurs commentaires",$C$5:$C229,C229)</f>
        <v>0</v>
      </c>
      <c r="S229" t="str">
        <f t="shared" si="49"/>
        <v/>
      </c>
      <c r="T229" t="str">
        <f t="shared" si="50"/>
        <v/>
      </c>
      <c r="U229" t="str">
        <f t="shared" si="51"/>
        <v/>
      </c>
      <c r="V229" s="238" t="str">
        <f t="shared" si="52"/>
        <v/>
      </c>
      <c r="W229" s="238">
        <f t="shared" si="53"/>
        <v>0</v>
      </c>
      <c r="X229" s="238">
        <f>SUMIFS($W$5:$W229,$V$5:$V229,"Plusieurs occurences",$H$5:$H229,H229)</f>
        <v>0</v>
      </c>
      <c r="Y229" t="str">
        <f t="shared" si="54"/>
        <v/>
      </c>
      <c r="Z229" t="str">
        <f t="shared" si="55"/>
        <v/>
      </c>
      <c r="AA229" t="str">
        <f t="shared" si="56"/>
        <v/>
      </c>
      <c r="AC229" t="str">
        <f t="shared" si="57"/>
        <v/>
      </c>
    </row>
    <row r="230" spans="1:29" x14ac:dyDescent="0.25">
      <c r="A230" s="132"/>
      <c r="B230" s="132"/>
      <c r="C230" s="132"/>
      <c r="D230" s="132"/>
      <c r="E230" s="132"/>
      <c r="F230" s="132"/>
      <c r="G230" s="132"/>
      <c r="H230" s="132"/>
      <c r="I230" s="132"/>
      <c r="J230" s="132"/>
      <c r="K230" s="132"/>
      <c r="L230" s="132"/>
      <c r="M230" s="132"/>
      <c r="P230" s="1" t="str">
        <f>IF($C230&lt;&gt;"",IF(COUNTIF($C:C,$C230)&gt;1,"Plusieurs commentaires",""),"")</f>
        <v/>
      </c>
      <c r="Q230" s="1">
        <f t="shared" si="48"/>
        <v>0</v>
      </c>
      <c r="R230" s="1">
        <f>SUMIFS($Q$5:$Q230,$P$5:$P230,"Plusieurs commentaires",$C$5:$C230,C230)</f>
        <v>0</v>
      </c>
      <c r="S230" t="str">
        <f t="shared" si="49"/>
        <v/>
      </c>
      <c r="T230" t="str">
        <f t="shared" si="50"/>
        <v/>
      </c>
      <c r="U230" t="str">
        <f t="shared" si="51"/>
        <v/>
      </c>
      <c r="V230" s="238" t="str">
        <f t="shared" si="52"/>
        <v/>
      </c>
      <c r="W230" s="238">
        <f t="shared" si="53"/>
        <v>0</v>
      </c>
      <c r="X230" s="238">
        <f>SUMIFS($W$5:$W230,$V$5:$V230,"Plusieurs occurences",$H$5:$H230,H230)</f>
        <v>0</v>
      </c>
      <c r="Y230" t="str">
        <f t="shared" si="54"/>
        <v/>
      </c>
      <c r="Z230" t="str">
        <f t="shared" si="55"/>
        <v/>
      </c>
      <c r="AA230" t="str">
        <f t="shared" si="56"/>
        <v/>
      </c>
      <c r="AC230" t="str">
        <f t="shared" si="57"/>
        <v/>
      </c>
    </row>
    <row r="231" spans="1:29" x14ac:dyDescent="0.25">
      <c r="A231" s="132"/>
      <c r="B231" s="132"/>
      <c r="C231" s="132"/>
      <c r="D231" s="132"/>
      <c r="E231" s="132"/>
      <c r="F231" s="132"/>
      <c r="G231" s="132"/>
      <c r="H231" s="132"/>
      <c r="I231" s="132"/>
      <c r="J231" s="132"/>
      <c r="K231" s="132"/>
      <c r="L231" s="132"/>
      <c r="M231" s="132"/>
      <c r="P231" s="1" t="str">
        <f>IF($C231&lt;&gt;"",IF(COUNTIF($C:C,$C231)&gt;1,"Plusieurs commentaires",""),"")</f>
        <v/>
      </c>
      <c r="Q231" s="1">
        <f t="shared" si="48"/>
        <v>0</v>
      </c>
      <c r="R231" s="1">
        <f>SUMIFS($Q$5:$Q231,$P$5:$P231,"Plusieurs commentaires",$C$5:$C231,C231)</f>
        <v>0</v>
      </c>
      <c r="S231" t="str">
        <f t="shared" si="49"/>
        <v/>
      </c>
      <c r="T231" t="str">
        <f t="shared" si="50"/>
        <v/>
      </c>
      <c r="U231" t="str">
        <f t="shared" si="51"/>
        <v/>
      </c>
      <c r="V231" s="238" t="str">
        <f t="shared" si="52"/>
        <v/>
      </c>
      <c r="W231" s="238">
        <f t="shared" si="53"/>
        <v>0</v>
      </c>
      <c r="X231" s="238">
        <f>SUMIFS($W$5:$W231,$V$5:$V231,"Plusieurs occurences",$H$5:$H231,H231)</f>
        <v>0</v>
      </c>
      <c r="Y231" t="str">
        <f t="shared" si="54"/>
        <v/>
      </c>
      <c r="Z231" t="str">
        <f t="shared" si="55"/>
        <v/>
      </c>
      <c r="AA231" t="str">
        <f t="shared" si="56"/>
        <v/>
      </c>
      <c r="AC231" t="str">
        <f t="shared" si="57"/>
        <v/>
      </c>
    </row>
    <row r="232" spans="1:29" x14ac:dyDescent="0.25">
      <c r="A232" s="132"/>
      <c r="B232" s="132"/>
      <c r="C232" s="132"/>
      <c r="D232" s="132"/>
      <c r="E232" s="132"/>
      <c r="F232" s="132"/>
      <c r="G232" s="132"/>
      <c r="H232" s="132"/>
      <c r="I232" s="132"/>
      <c r="J232" s="132"/>
      <c r="K232" s="132"/>
      <c r="L232" s="132"/>
      <c r="M232" s="132"/>
      <c r="P232" s="1" t="str">
        <f>IF($C232&lt;&gt;"",IF(COUNTIF($C:C,$C232)&gt;1,"Plusieurs commentaires",""),"")</f>
        <v/>
      </c>
      <c r="Q232" s="1">
        <f t="shared" si="48"/>
        <v>0</v>
      </c>
      <c r="R232" s="1">
        <f>SUMIFS($Q$5:$Q232,$P$5:$P232,"Plusieurs commentaires",$C$5:$C232,C232)</f>
        <v>0</v>
      </c>
      <c r="S232" t="str">
        <f t="shared" si="49"/>
        <v/>
      </c>
      <c r="T232" t="str">
        <f t="shared" si="50"/>
        <v/>
      </c>
      <c r="U232" t="str">
        <f t="shared" si="51"/>
        <v/>
      </c>
      <c r="V232" s="238" t="str">
        <f t="shared" si="52"/>
        <v/>
      </c>
      <c r="W232" s="238">
        <f t="shared" si="53"/>
        <v>0</v>
      </c>
      <c r="X232" s="238">
        <f>SUMIFS($W$5:$W232,$V$5:$V232,"Plusieurs occurences",$H$5:$H232,H232)</f>
        <v>0</v>
      </c>
      <c r="Y232" t="str">
        <f t="shared" si="54"/>
        <v/>
      </c>
      <c r="Z232" t="str">
        <f t="shared" si="55"/>
        <v/>
      </c>
      <c r="AA232" t="str">
        <f t="shared" si="56"/>
        <v/>
      </c>
      <c r="AC232" t="str">
        <f t="shared" si="57"/>
        <v/>
      </c>
    </row>
    <row r="233" spans="1:29" x14ac:dyDescent="0.25">
      <c r="A233" s="132"/>
      <c r="B233" s="132"/>
      <c r="C233" s="132"/>
      <c r="D233" s="132"/>
      <c r="E233" s="132"/>
      <c r="F233" s="132"/>
      <c r="G233" s="132"/>
      <c r="H233" s="132"/>
      <c r="I233" s="132"/>
      <c r="J233" s="132"/>
      <c r="K233" s="132"/>
      <c r="L233" s="132"/>
      <c r="M233" s="132"/>
      <c r="P233" s="1" t="str">
        <f>IF($C233&lt;&gt;"",IF(COUNTIF($C:C,$C233)&gt;1,"Plusieurs commentaires",""),"")</f>
        <v/>
      </c>
      <c r="Q233" s="1">
        <f t="shared" si="48"/>
        <v>0</v>
      </c>
      <c r="R233" s="1">
        <f>SUMIFS($Q$5:$Q233,$P$5:$P233,"Plusieurs commentaires",$C$5:$C233,C233)</f>
        <v>0</v>
      </c>
      <c r="S233" t="str">
        <f t="shared" si="49"/>
        <v/>
      </c>
      <c r="T233" t="str">
        <f t="shared" si="50"/>
        <v/>
      </c>
      <c r="U233" t="str">
        <f t="shared" si="51"/>
        <v/>
      </c>
      <c r="V233" s="238" t="str">
        <f t="shared" si="52"/>
        <v/>
      </c>
      <c r="W233" s="238">
        <f t="shared" si="53"/>
        <v>0</v>
      </c>
      <c r="X233" s="238">
        <f>SUMIFS($W$5:$W233,$V$5:$V233,"Plusieurs occurences",$H$5:$H233,H233)</f>
        <v>0</v>
      </c>
      <c r="Y233" t="str">
        <f t="shared" si="54"/>
        <v/>
      </c>
      <c r="Z233" t="str">
        <f t="shared" si="55"/>
        <v/>
      </c>
      <c r="AA233" t="str">
        <f t="shared" si="56"/>
        <v/>
      </c>
      <c r="AC233" t="str">
        <f t="shared" si="57"/>
        <v/>
      </c>
    </row>
    <row r="234" spans="1:29" x14ac:dyDescent="0.25">
      <c r="A234" s="132"/>
      <c r="B234" s="132"/>
      <c r="C234" s="132"/>
      <c r="D234" s="132"/>
      <c r="E234" s="132"/>
      <c r="F234" s="132"/>
      <c r="G234" s="132"/>
      <c r="H234" s="132"/>
      <c r="I234" s="132"/>
      <c r="J234" s="132"/>
      <c r="K234" s="132"/>
      <c r="L234" s="132"/>
      <c r="M234" s="132"/>
      <c r="P234" s="1" t="str">
        <f>IF($C234&lt;&gt;"",IF(COUNTIF($C:C,$C234)&gt;1,"Plusieurs commentaires",""),"")</f>
        <v/>
      </c>
      <c r="Q234" s="1">
        <f t="shared" si="48"/>
        <v>0</v>
      </c>
      <c r="R234" s="1">
        <f>SUMIFS($Q$5:$Q234,$P$5:$P234,"Plusieurs commentaires",$C$5:$C234,C234)</f>
        <v>0</v>
      </c>
      <c r="S234" t="str">
        <f t="shared" si="49"/>
        <v/>
      </c>
      <c r="T234" t="str">
        <f t="shared" si="50"/>
        <v/>
      </c>
      <c r="U234" t="str">
        <f t="shared" si="51"/>
        <v/>
      </c>
      <c r="V234" s="238" t="str">
        <f t="shared" si="52"/>
        <v/>
      </c>
      <c r="W234" s="238">
        <f t="shared" si="53"/>
        <v>0</v>
      </c>
      <c r="X234" s="238">
        <f>SUMIFS($W$5:$W234,$V$5:$V234,"Plusieurs occurences",$H$5:$H234,H234)</f>
        <v>0</v>
      </c>
      <c r="Y234" t="str">
        <f t="shared" si="54"/>
        <v/>
      </c>
      <c r="Z234" t="str">
        <f t="shared" si="55"/>
        <v/>
      </c>
      <c r="AA234" t="str">
        <f t="shared" si="56"/>
        <v/>
      </c>
      <c r="AC234" t="str">
        <f t="shared" si="57"/>
        <v/>
      </c>
    </row>
    <row r="235" spans="1:29" x14ac:dyDescent="0.25">
      <c r="A235" s="132"/>
      <c r="B235" s="132"/>
      <c r="C235" s="132"/>
      <c r="D235" s="132"/>
      <c r="E235" s="132"/>
      <c r="F235" s="132"/>
      <c r="G235" s="132"/>
      <c r="H235" s="132"/>
      <c r="I235" s="132"/>
      <c r="J235" s="132"/>
      <c r="K235" s="132"/>
      <c r="L235" s="132"/>
      <c r="M235" s="132"/>
      <c r="P235" s="1" t="str">
        <f>IF($C235&lt;&gt;"",IF(COUNTIF($C:C,$C235)&gt;1,"Plusieurs commentaires",""),"")</f>
        <v/>
      </c>
      <c r="Q235" s="1">
        <f t="shared" si="48"/>
        <v>0</v>
      </c>
      <c r="R235" s="1">
        <f>SUMIFS($Q$5:$Q235,$P$5:$P235,"Plusieurs commentaires",$C$5:$C235,C235)</f>
        <v>0</v>
      </c>
      <c r="S235" t="str">
        <f t="shared" si="49"/>
        <v/>
      </c>
      <c r="T235" t="str">
        <f t="shared" si="50"/>
        <v/>
      </c>
      <c r="U235" t="str">
        <f t="shared" si="51"/>
        <v/>
      </c>
      <c r="V235" s="238" t="str">
        <f t="shared" si="52"/>
        <v/>
      </c>
      <c r="W235" s="238">
        <f t="shared" si="53"/>
        <v>0</v>
      </c>
      <c r="X235" s="238">
        <f>SUMIFS($W$5:$W235,$V$5:$V235,"Plusieurs occurences",$H$5:$H235,H235)</f>
        <v>0</v>
      </c>
      <c r="Y235" t="str">
        <f t="shared" si="54"/>
        <v/>
      </c>
      <c r="Z235" t="str">
        <f t="shared" si="55"/>
        <v/>
      </c>
      <c r="AA235" t="str">
        <f t="shared" si="56"/>
        <v/>
      </c>
      <c r="AC235" t="str">
        <f t="shared" si="57"/>
        <v/>
      </c>
    </row>
    <row r="236" spans="1:29" x14ac:dyDescent="0.25">
      <c r="A236" s="132"/>
      <c r="B236" s="132"/>
      <c r="C236" s="132"/>
      <c r="D236" s="132"/>
      <c r="E236" s="132"/>
      <c r="F236" s="132"/>
      <c r="G236" s="132"/>
      <c r="H236" s="132"/>
      <c r="I236" s="132"/>
      <c r="J236" s="132"/>
      <c r="K236" s="132"/>
      <c r="L236" s="132"/>
      <c r="M236" s="132"/>
      <c r="P236" s="1" t="str">
        <f>IF($C236&lt;&gt;"",IF(COUNTIF($C:C,$C236)&gt;1,"Plusieurs commentaires",""),"")</f>
        <v/>
      </c>
      <c r="Q236" s="1">
        <f t="shared" si="48"/>
        <v>0</v>
      </c>
      <c r="R236" s="1">
        <f>SUMIFS($Q$5:$Q236,$P$5:$P236,"Plusieurs commentaires",$C$5:$C236,C236)</f>
        <v>0</v>
      </c>
      <c r="S236" t="str">
        <f t="shared" si="49"/>
        <v/>
      </c>
      <c r="T236" t="str">
        <f t="shared" si="50"/>
        <v/>
      </c>
      <c r="U236" t="str">
        <f t="shared" si="51"/>
        <v/>
      </c>
      <c r="V236" s="238" t="str">
        <f t="shared" si="52"/>
        <v/>
      </c>
      <c r="W236" s="238">
        <f t="shared" si="53"/>
        <v>0</v>
      </c>
      <c r="X236" s="238">
        <f>SUMIFS($W$5:$W236,$V$5:$V236,"Plusieurs occurences",$H$5:$H236,H236)</f>
        <v>0</v>
      </c>
      <c r="Y236" t="str">
        <f t="shared" si="54"/>
        <v/>
      </c>
      <c r="Z236" t="str">
        <f t="shared" si="55"/>
        <v/>
      </c>
      <c r="AA236" t="str">
        <f t="shared" si="56"/>
        <v/>
      </c>
      <c r="AC236" t="str">
        <f t="shared" si="57"/>
        <v/>
      </c>
    </row>
    <row r="237" spans="1:29" x14ac:dyDescent="0.25">
      <c r="A237" s="132"/>
      <c r="B237" s="132"/>
      <c r="C237" s="132"/>
      <c r="D237" s="132"/>
      <c r="E237" s="132"/>
      <c r="F237" s="132"/>
      <c r="G237" s="132"/>
      <c r="H237" s="132"/>
      <c r="I237" s="132"/>
      <c r="J237" s="132"/>
      <c r="K237" s="132"/>
      <c r="L237" s="132"/>
      <c r="M237" s="132"/>
      <c r="P237" s="1" t="str">
        <f>IF($C237&lt;&gt;"",IF(COUNTIF($C:C,$C237)&gt;1,"Plusieurs commentaires",""),"")</f>
        <v/>
      </c>
      <c r="Q237" s="1">
        <f t="shared" si="48"/>
        <v>0</v>
      </c>
      <c r="R237" s="1">
        <f>SUMIFS($Q$5:$Q237,$P$5:$P237,"Plusieurs commentaires",$C$5:$C237,C237)</f>
        <v>0</v>
      </c>
      <c r="S237" t="str">
        <f t="shared" si="49"/>
        <v/>
      </c>
      <c r="T237" t="str">
        <f t="shared" si="50"/>
        <v/>
      </c>
      <c r="U237" t="str">
        <f t="shared" si="51"/>
        <v/>
      </c>
      <c r="V237" s="238" t="str">
        <f t="shared" si="52"/>
        <v/>
      </c>
      <c r="W237" s="238">
        <f t="shared" si="53"/>
        <v>0</v>
      </c>
      <c r="X237" s="238">
        <f>SUMIFS($W$5:$W237,$V$5:$V237,"Plusieurs occurences",$H$5:$H237,H237)</f>
        <v>0</v>
      </c>
      <c r="Y237" t="str">
        <f t="shared" si="54"/>
        <v/>
      </c>
      <c r="Z237" t="str">
        <f t="shared" si="55"/>
        <v/>
      </c>
      <c r="AA237" t="str">
        <f t="shared" si="56"/>
        <v/>
      </c>
      <c r="AC237" t="str">
        <f t="shared" si="57"/>
        <v/>
      </c>
    </row>
    <row r="238" spans="1:29" x14ac:dyDescent="0.25">
      <c r="A238" s="132"/>
      <c r="B238" s="132"/>
      <c r="C238" s="132"/>
      <c r="D238" s="132"/>
      <c r="E238" s="132"/>
      <c r="F238" s="132"/>
      <c r="G238" s="132"/>
      <c r="H238" s="132"/>
      <c r="I238" s="132"/>
      <c r="J238" s="132"/>
      <c r="K238" s="132"/>
      <c r="L238" s="132"/>
      <c r="M238" s="132"/>
      <c r="P238" s="1" t="str">
        <f>IF($C238&lt;&gt;"",IF(COUNTIF($C:C,$C238)&gt;1,"Plusieurs commentaires",""),"")</f>
        <v/>
      </c>
      <c r="Q238" s="1">
        <f t="shared" si="48"/>
        <v>0</v>
      </c>
      <c r="R238" s="1">
        <f>SUMIFS($Q$5:$Q238,$P$5:$P238,"Plusieurs commentaires",$C$5:$C238,C238)</f>
        <v>0</v>
      </c>
      <c r="S238" t="str">
        <f t="shared" si="49"/>
        <v/>
      </c>
      <c r="T238" t="str">
        <f t="shared" si="50"/>
        <v/>
      </c>
      <c r="U238" t="str">
        <f t="shared" si="51"/>
        <v/>
      </c>
      <c r="V238" s="238" t="str">
        <f t="shared" si="52"/>
        <v/>
      </c>
      <c r="W238" s="238">
        <f t="shared" si="53"/>
        <v>0</v>
      </c>
      <c r="X238" s="238">
        <f>SUMIFS($W$5:$W238,$V$5:$V238,"Plusieurs occurences",$H$5:$H238,H238)</f>
        <v>0</v>
      </c>
      <c r="Y238" t="str">
        <f t="shared" si="54"/>
        <v/>
      </c>
      <c r="Z238" t="str">
        <f t="shared" si="55"/>
        <v/>
      </c>
      <c r="AA238" t="str">
        <f t="shared" si="56"/>
        <v/>
      </c>
      <c r="AC238" t="str">
        <f t="shared" si="57"/>
        <v/>
      </c>
    </row>
    <row r="239" spans="1:29" x14ac:dyDescent="0.25">
      <c r="A239" s="132"/>
      <c r="B239" s="132"/>
      <c r="C239" s="132"/>
      <c r="D239" s="132"/>
      <c r="E239" s="132"/>
      <c r="F239" s="132"/>
      <c r="G239" s="132"/>
      <c r="H239" s="132"/>
      <c r="I239" s="132"/>
      <c r="J239" s="132"/>
      <c r="K239" s="132"/>
      <c r="L239" s="132"/>
      <c r="M239" s="132"/>
      <c r="P239" s="1" t="str">
        <f>IF($C239&lt;&gt;"",IF(COUNTIF($C:C,$C239)&gt;1,"Plusieurs commentaires",""),"")</f>
        <v/>
      </c>
      <c r="Q239" s="1">
        <f t="shared" si="48"/>
        <v>0</v>
      </c>
      <c r="R239" s="1">
        <f>SUMIFS($Q$5:$Q239,$P$5:$P239,"Plusieurs commentaires",$C$5:$C239,C239)</f>
        <v>0</v>
      </c>
      <c r="S239" t="str">
        <f t="shared" si="49"/>
        <v/>
      </c>
      <c r="T239" t="str">
        <f t="shared" si="50"/>
        <v/>
      </c>
      <c r="U239" t="str">
        <f t="shared" si="51"/>
        <v/>
      </c>
      <c r="V239" s="238" t="str">
        <f t="shared" si="52"/>
        <v/>
      </c>
      <c r="W239" s="238">
        <f t="shared" si="53"/>
        <v>0</v>
      </c>
      <c r="X239" s="238">
        <f>SUMIFS($W$5:$W239,$V$5:$V239,"Plusieurs occurences",$H$5:$H239,H239)</f>
        <v>0</v>
      </c>
      <c r="Y239" t="str">
        <f t="shared" si="54"/>
        <v/>
      </c>
      <c r="Z239" t="str">
        <f t="shared" si="55"/>
        <v/>
      </c>
      <c r="AA239" t="str">
        <f t="shared" si="56"/>
        <v/>
      </c>
      <c r="AC239" t="str">
        <f t="shared" si="57"/>
        <v/>
      </c>
    </row>
    <row r="240" spans="1:29" x14ac:dyDescent="0.25">
      <c r="A240" s="132"/>
      <c r="B240" s="132"/>
      <c r="C240" s="132"/>
      <c r="D240" s="132"/>
      <c r="E240" s="132"/>
      <c r="F240" s="132"/>
      <c r="G240" s="132"/>
      <c r="H240" s="132"/>
      <c r="I240" s="132"/>
      <c r="J240" s="132"/>
      <c r="K240" s="132"/>
      <c r="L240" s="132"/>
      <c r="M240" s="132"/>
      <c r="P240" s="1" t="str">
        <f>IF($C240&lt;&gt;"",IF(COUNTIF($C:C,$C240)&gt;1,"Plusieurs commentaires",""),"")</f>
        <v/>
      </c>
      <c r="Q240" s="1">
        <f t="shared" si="48"/>
        <v>0</v>
      </c>
      <c r="R240" s="1">
        <f>SUMIFS($Q$5:$Q240,$P$5:$P240,"Plusieurs commentaires",$C$5:$C240,C240)</f>
        <v>0</v>
      </c>
      <c r="S240" t="str">
        <f t="shared" si="49"/>
        <v/>
      </c>
      <c r="T240" t="str">
        <f t="shared" si="50"/>
        <v/>
      </c>
      <c r="U240" t="str">
        <f t="shared" si="51"/>
        <v/>
      </c>
      <c r="V240" s="238" t="str">
        <f t="shared" si="52"/>
        <v/>
      </c>
      <c r="W240" s="238">
        <f t="shared" si="53"/>
        <v>0</v>
      </c>
      <c r="X240" s="238">
        <f>SUMIFS($W$5:$W240,$V$5:$V240,"Plusieurs occurences",$H$5:$H240,H240)</f>
        <v>0</v>
      </c>
      <c r="Y240" t="str">
        <f t="shared" si="54"/>
        <v/>
      </c>
      <c r="Z240" t="str">
        <f t="shared" si="55"/>
        <v/>
      </c>
      <c r="AA240" t="str">
        <f t="shared" si="56"/>
        <v/>
      </c>
      <c r="AC240" t="str">
        <f t="shared" si="57"/>
        <v/>
      </c>
    </row>
    <row r="241" spans="1:29" x14ac:dyDescent="0.25">
      <c r="A241" s="132"/>
      <c r="B241" s="132"/>
      <c r="C241" s="132"/>
      <c r="D241" s="132"/>
      <c r="E241" s="132"/>
      <c r="F241" s="132"/>
      <c r="G241" s="132"/>
      <c r="H241" s="132"/>
      <c r="I241" s="132"/>
      <c r="J241" s="132"/>
      <c r="K241" s="132"/>
      <c r="L241" s="132"/>
      <c r="M241" s="132"/>
      <c r="P241" s="1" t="str">
        <f>IF($C241&lt;&gt;"",IF(COUNTIF($C:C,$C241)&gt;1,"Plusieurs commentaires",""),"")</f>
        <v/>
      </c>
      <c r="Q241" s="1">
        <f t="shared" si="48"/>
        <v>0</v>
      </c>
      <c r="R241" s="1">
        <f>SUMIFS($Q$5:$Q241,$P$5:$P241,"Plusieurs commentaires",$C$5:$C241,C241)</f>
        <v>0</v>
      </c>
      <c r="S241" t="str">
        <f t="shared" si="49"/>
        <v/>
      </c>
      <c r="T241" t="str">
        <f t="shared" si="50"/>
        <v/>
      </c>
      <c r="U241" t="str">
        <f t="shared" si="51"/>
        <v/>
      </c>
      <c r="V241" s="238" t="str">
        <f t="shared" si="52"/>
        <v/>
      </c>
      <c r="W241" s="238">
        <f t="shared" si="53"/>
        <v>0</v>
      </c>
      <c r="X241" s="238">
        <f>SUMIFS($W$5:$W241,$V$5:$V241,"Plusieurs occurences",$H$5:$H241,H241)</f>
        <v>0</v>
      </c>
      <c r="Y241" t="str">
        <f t="shared" si="54"/>
        <v/>
      </c>
      <c r="Z241" t="str">
        <f t="shared" si="55"/>
        <v/>
      </c>
      <c r="AA241" t="str">
        <f t="shared" si="56"/>
        <v/>
      </c>
      <c r="AC241" t="str">
        <f t="shared" si="57"/>
        <v/>
      </c>
    </row>
    <row r="242" spans="1:29" x14ac:dyDescent="0.25">
      <c r="A242" s="132"/>
      <c r="B242" s="132"/>
      <c r="C242" s="132"/>
      <c r="D242" s="132"/>
      <c r="E242" s="132"/>
      <c r="F242" s="132"/>
      <c r="G242" s="132"/>
      <c r="H242" s="132"/>
      <c r="I242" s="132"/>
      <c r="J242" s="132"/>
      <c r="K242" s="132"/>
      <c r="L242" s="132"/>
      <c r="M242" s="132"/>
      <c r="P242" s="1" t="str">
        <f>IF($C242&lt;&gt;"",IF(COUNTIF($C:C,$C242)&gt;1,"Plusieurs commentaires",""),"")</f>
        <v/>
      </c>
      <c r="Q242" s="1">
        <f t="shared" si="48"/>
        <v>0</v>
      </c>
      <c r="R242" s="1">
        <f>SUMIFS($Q$5:$Q242,$P$5:$P242,"Plusieurs commentaires",$C$5:$C242,C242)</f>
        <v>0</v>
      </c>
      <c r="S242" t="str">
        <f t="shared" si="49"/>
        <v/>
      </c>
      <c r="T242" t="str">
        <f t="shared" si="50"/>
        <v/>
      </c>
      <c r="U242" t="str">
        <f t="shared" si="51"/>
        <v/>
      </c>
      <c r="V242" s="238" t="str">
        <f t="shared" si="52"/>
        <v/>
      </c>
      <c r="W242" s="238">
        <f t="shared" si="53"/>
        <v>0</v>
      </c>
      <c r="X242" s="238">
        <f>SUMIFS($W$5:$W242,$V$5:$V242,"Plusieurs occurences",$H$5:$H242,H242)</f>
        <v>0</v>
      </c>
      <c r="Y242" t="str">
        <f t="shared" si="54"/>
        <v/>
      </c>
      <c r="Z242" t="str">
        <f t="shared" si="55"/>
        <v/>
      </c>
      <c r="AA242" t="str">
        <f t="shared" si="56"/>
        <v/>
      </c>
      <c r="AC242" t="str">
        <f t="shared" si="57"/>
        <v/>
      </c>
    </row>
    <row r="243" spans="1:29" x14ac:dyDescent="0.25">
      <c r="A243" s="132"/>
      <c r="B243" s="132"/>
      <c r="C243" s="132"/>
      <c r="D243" s="132"/>
      <c r="E243" s="132"/>
      <c r="F243" s="132"/>
      <c r="G243" s="132"/>
      <c r="H243" s="132"/>
      <c r="I243" s="132"/>
      <c r="J243" s="132"/>
      <c r="K243" s="132"/>
      <c r="L243" s="132"/>
      <c r="M243" s="132"/>
      <c r="P243" s="1" t="str">
        <f>IF($C243&lt;&gt;"",IF(COUNTIF($C:C,$C243)&gt;1,"Plusieurs commentaires",""),"")</f>
        <v/>
      </c>
      <c r="Q243" s="1">
        <f t="shared" si="48"/>
        <v>0</v>
      </c>
      <c r="R243" s="1">
        <f>SUMIFS($Q$5:$Q243,$P$5:$P243,"Plusieurs commentaires",$C$5:$C243,C243)</f>
        <v>0</v>
      </c>
      <c r="S243" t="str">
        <f t="shared" si="49"/>
        <v/>
      </c>
      <c r="T243" t="str">
        <f t="shared" si="50"/>
        <v/>
      </c>
      <c r="U243" t="str">
        <f t="shared" si="51"/>
        <v/>
      </c>
      <c r="V243" s="238" t="str">
        <f t="shared" si="52"/>
        <v/>
      </c>
      <c r="W243" s="238">
        <f t="shared" si="53"/>
        <v>0</v>
      </c>
      <c r="X243" s="238">
        <f>SUMIFS($W$5:$W243,$V$5:$V243,"Plusieurs occurences",$H$5:$H243,H243)</f>
        <v>0</v>
      </c>
      <c r="Y243" t="str">
        <f t="shared" si="54"/>
        <v/>
      </c>
      <c r="Z243" t="str">
        <f t="shared" si="55"/>
        <v/>
      </c>
      <c r="AA243" t="str">
        <f t="shared" si="56"/>
        <v/>
      </c>
      <c r="AC243" t="str">
        <f t="shared" si="57"/>
        <v/>
      </c>
    </row>
    <row r="244" spans="1:29" x14ac:dyDescent="0.25">
      <c r="A244" s="132"/>
      <c r="B244" s="132"/>
      <c r="C244" s="132"/>
      <c r="D244" s="132"/>
      <c r="E244" s="132"/>
      <c r="F244" s="132"/>
      <c r="G244" s="132"/>
      <c r="H244" s="132"/>
      <c r="I244" s="132"/>
      <c r="J244" s="132"/>
      <c r="K244" s="132"/>
      <c r="L244" s="132"/>
      <c r="M244" s="132"/>
      <c r="P244" s="1" t="str">
        <f>IF($C244&lt;&gt;"",IF(COUNTIF($C:C,$C244)&gt;1,"Plusieurs commentaires",""),"")</f>
        <v/>
      </c>
      <c r="Q244" s="1">
        <f t="shared" si="48"/>
        <v>0</v>
      </c>
      <c r="R244" s="1">
        <f>SUMIFS($Q$5:$Q244,$P$5:$P244,"Plusieurs commentaires",$C$5:$C244,C244)</f>
        <v>0</v>
      </c>
      <c r="S244" t="str">
        <f t="shared" si="49"/>
        <v/>
      </c>
      <c r="T244" t="str">
        <f t="shared" si="50"/>
        <v/>
      </c>
      <c r="U244" t="str">
        <f t="shared" si="51"/>
        <v/>
      </c>
      <c r="V244" s="238" t="str">
        <f t="shared" si="52"/>
        <v/>
      </c>
      <c r="W244" s="238">
        <f t="shared" si="53"/>
        <v>0</v>
      </c>
      <c r="X244" s="238">
        <f>SUMIFS($W$5:$W244,$V$5:$V244,"Plusieurs occurences",$H$5:$H244,H244)</f>
        <v>0</v>
      </c>
      <c r="Y244" t="str">
        <f t="shared" si="54"/>
        <v/>
      </c>
      <c r="Z244" t="str">
        <f t="shared" si="55"/>
        <v/>
      </c>
      <c r="AA244" t="str">
        <f t="shared" si="56"/>
        <v/>
      </c>
      <c r="AC244" t="str">
        <f t="shared" si="57"/>
        <v/>
      </c>
    </row>
    <row r="245" spans="1:29" x14ac:dyDescent="0.25">
      <c r="A245" s="132"/>
      <c r="B245" s="132"/>
      <c r="C245" s="132"/>
      <c r="D245" s="132"/>
      <c r="E245" s="132"/>
      <c r="F245" s="132"/>
      <c r="G245" s="132"/>
      <c r="H245" s="132"/>
      <c r="I245" s="132"/>
      <c r="J245" s="132"/>
      <c r="K245" s="132"/>
      <c r="L245" s="132"/>
      <c r="M245" s="132"/>
      <c r="P245" s="1" t="str">
        <f>IF($C245&lt;&gt;"",IF(COUNTIF($C:C,$C245)&gt;1,"Plusieurs commentaires",""),"")</f>
        <v/>
      </c>
      <c r="Q245" s="1">
        <f t="shared" si="48"/>
        <v>0</v>
      </c>
      <c r="R245" s="1">
        <f>SUMIFS($Q$5:$Q245,$P$5:$P245,"Plusieurs commentaires",$C$5:$C245,C245)</f>
        <v>0</v>
      </c>
      <c r="S245" t="str">
        <f t="shared" si="49"/>
        <v/>
      </c>
      <c r="T245" t="str">
        <f t="shared" si="50"/>
        <v/>
      </c>
      <c r="U245" t="str">
        <f t="shared" si="51"/>
        <v/>
      </c>
      <c r="V245" s="238" t="str">
        <f t="shared" si="52"/>
        <v/>
      </c>
      <c r="W245" s="238">
        <f t="shared" si="53"/>
        <v>0</v>
      </c>
      <c r="X245" s="238">
        <f>SUMIFS($W$5:$W245,$V$5:$V245,"Plusieurs occurences",$H$5:$H245,H245)</f>
        <v>0</v>
      </c>
      <c r="Y245" t="str">
        <f t="shared" si="54"/>
        <v/>
      </c>
      <c r="Z245" t="str">
        <f t="shared" si="55"/>
        <v/>
      </c>
      <c r="AA245" t="str">
        <f t="shared" si="56"/>
        <v/>
      </c>
      <c r="AC245" t="str">
        <f t="shared" si="57"/>
        <v/>
      </c>
    </row>
    <row r="246" spans="1:29" x14ac:dyDescent="0.25">
      <c r="A246" s="132"/>
      <c r="B246" s="132"/>
      <c r="C246" s="132"/>
      <c r="D246" s="132"/>
      <c r="E246" s="132"/>
      <c r="F246" s="132"/>
      <c r="G246" s="132"/>
      <c r="H246" s="132"/>
      <c r="I246" s="132"/>
      <c r="J246" s="132"/>
      <c r="K246" s="132"/>
      <c r="L246" s="132"/>
      <c r="M246" s="132"/>
      <c r="P246" s="1" t="str">
        <f>IF($C246&lt;&gt;"",IF(COUNTIF($C:C,$C246)&gt;1,"Plusieurs commentaires",""),"")</f>
        <v/>
      </c>
      <c r="Q246" s="1">
        <f t="shared" si="48"/>
        <v>0</v>
      </c>
      <c r="R246" s="1">
        <f>SUMIFS($Q$5:$Q246,$P$5:$P246,"Plusieurs commentaires",$C$5:$C246,C246)</f>
        <v>0</v>
      </c>
      <c r="S246" t="str">
        <f t="shared" si="49"/>
        <v/>
      </c>
      <c r="T246" t="str">
        <f t="shared" si="50"/>
        <v/>
      </c>
      <c r="U246" t="str">
        <f t="shared" si="51"/>
        <v/>
      </c>
      <c r="V246" s="238" t="str">
        <f t="shared" si="52"/>
        <v/>
      </c>
      <c r="W246" s="238">
        <f t="shared" si="53"/>
        <v>0</v>
      </c>
      <c r="X246" s="238">
        <f>SUMIFS($W$5:$W246,$V$5:$V246,"Plusieurs occurences",$H$5:$H246,H246)</f>
        <v>0</v>
      </c>
      <c r="Y246" t="str">
        <f t="shared" si="54"/>
        <v/>
      </c>
      <c r="Z246" t="str">
        <f t="shared" si="55"/>
        <v/>
      </c>
      <c r="AA246" t="str">
        <f t="shared" si="56"/>
        <v/>
      </c>
      <c r="AC246" t="str">
        <f t="shared" si="57"/>
        <v/>
      </c>
    </row>
    <row r="247" spans="1:29" x14ac:dyDescent="0.25">
      <c r="A247" s="132"/>
      <c r="B247" s="132"/>
      <c r="C247" s="132"/>
      <c r="D247" s="132"/>
      <c r="E247" s="132"/>
      <c r="F247" s="132"/>
      <c r="G247" s="132"/>
      <c r="H247" s="132"/>
      <c r="I247" s="132"/>
      <c r="J247" s="132"/>
      <c r="K247" s="132"/>
      <c r="L247" s="132"/>
      <c r="M247" s="132"/>
      <c r="P247" s="1" t="str">
        <f>IF($C247&lt;&gt;"",IF(COUNTIF($C:C,$C247)&gt;1,"Plusieurs commentaires",""),"")</f>
        <v/>
      </c>
      <c r="Q247" s="1">
        <f t="shared" si="48"/>
        <v>0</v>
      </c>
      <c r="R247" s="1">
        <f>SUMIFS($Q$5:$Q247,$P$5:$P247,"Plusieurs commentaires",$C$5:$C247,C247)</f>
        <v>0</v>
      </c>
      <c r="S247" t="str">
        <f t="shared" si="49"/>
        <v/>
      </c>
      <c r="T247" t="str">
        <f t="shared" si="50"/>
        <v/>
      </c>
      <c r="U247" t="str">
        <f t="shared" si="51"/>
        <v/>
      </c>
      <c r="V247" s="238" t="str">
        <f t="shared" si="52"/>
        <v/>
      </c>
      <c r="W247" s="238">
        <f t="shared" si="53"/>
        <v>0</v>
      </c>
      <c r="X247" s="238">
        <f>SUMIFS($W$5:$W247,$V$5:$V247,"Plusieurs occurences",$H$5:$H247,H247)</f>
        <v>0</v>
      </c>
      <c r="Y247" t="str">
        <f t="shared" si="54"/>
        <v/>
      </c>
      <c r="Z247" t="str">
        <f t="shared" si="55"/>
        <v/>
      </c>
      <c r="AA247" t="str">
        <f t="shared" si="56"/>
        <v/>
      </c>
      <c r="AC247" t="str">
        <f t="shared" si="57"/>
        <v/>
      </c>
    </row>
    <row r="248" spans="1:29" x14ac:dyDescent="0.25">
      <c r="A248" s="132"/>
      <c r="B248" s="132"/>
      <c r="C248" s="132"/>
      <c r="D248" s="132"/>
      <c r="E248" s="132"/>
      <c r="F248" s="132"/>
      <c r="G248" s="132"/>
      <c r="H248" s="132"/>
      <c r="I248" s="132"/>
      <c r="J248" s="132"/>
      <c r="K248" s="132"/>
      <c r="L248" s="132"/>
      <c r="M248" s="132"/>
      <c r="P248" s="1" t="str">
        <f>IF($C248&lt;&gt;"",IF(COUNTIF($C:C,$C248)&gt;1,"Plusieurs commentaires",""),"")</f>
        <v/>
      </c>
      <c r="Q248" s="1">
        <f t="shared" si="48"/>
        <v>0</v>
      </c>
      <c r="R248" s="1">
        <f>SUMIFS($Q$5:$Q248,$P$5:$P248,"Plusieurs commentaires",$C$5:$C248,C248)</f>
        <v>0</v>
      </c>
      <c r="S248" t="str">
        <f t="shared" si="49"/>
        <v/>
      </c>
      <c r="T248" t="str">
        <f t="shared" si="50"/>
        <v/>
      </c>
      <c r="U248" t="str">
        <f t="shared" si="51"/>
        <v/>
      </c>
      <c r="V248" s="238" t="str">
        <f t="shared" si="52"/>
        <v/>
      </c>
      <c r="W248" s="238">
        <f t="shared" si="53"/>
        <v>0</v>
      </c>
      <c r="X248" s="238">
        <f>SUMIFS($W$5:$W248,$V$5:$V248,"Plusieurs occurences",$H$5:$H248,H248)</f>
        <v>0</v>
      </c>
      <c r="Y248" t="str">
        <f t="shared" si="54"/>
        <v/>
      </c>
      <c r="Z248" t="str">
        <f t="shared" si="55"/>
        <v/>
      </c>
      <c r="AA248" t="str">
        <f t="shared" si="56"/>
        <v/>
      </c>
      <c r="AC248" t="str">
        <f t="shared" si="57"/>
        <v/>
      </c>
    </row>
    <row r="249" spans="1:29" x14ac:dyDescent="0.25">
      <c r="A249" s="132"/>
      <c r="B249" s="132"/>
      <c r="C249" s="132"/>
      <c r="D249" s="132"/>
      <c r="E249" s="132"/>
      <c r="F249" s="132"/>
      <c r="G249" s="132"/>
      <c r="H249" s="132"/>
      <c r="I249" s="132"/>
      <c r="J249" s="132"/>
      <c r="K249" s="132"/>
      <c r="L249" s="132"/>
      <c r="M249" s="132"/>
      <c r="P249" s="1" t="str">
        <f>IF($C249&lt;&gt;"",IF(COUNTIF($C:C,$C249)&gt;1,"Plusieurs commentaires",""),"")</f>
        <v/>
      </c>
      <c r="Q249" s="1">
        <f t="shared" si="48"/>
        <v>0</v>
      </c>
      <c r="R249" s="1">
        <f>SUMIFS($Q$5:$Q249,$P$5:$P249,"Plusieurs commentaires",$C$5:$C249,C249)</f>
        <v>0</v>
      </c>
      <c r="S249" t="str">
        <f t="shared" si="49"/>
        <v/>
      </c>
      <c r="T249" t="str">
        <f t="shared" si="50"/>
        <v/>
      </c>
      <c r="U249" t="str">
        <f t="shared" si="51"/>
        <v/>
      </c>
      <c r="V249" s="238" t="str">
        <f t="shared" si="52"/>
        <v/>
      </c>
      <c r="W249" s="238">
        <f t="shared" si="53"/>
        <v>0</v>
      </c>
      <c r="X249" s="238">
        <f>SUMIFS($W$5:$W249,$V$5:$V249,"Plusieurs occurences",$H$5:$H249,H249)</f>
        <v>0</v>
      </c>
      <c r="Y249" t="str">
        <f t="shared" si="54"/>
        <v/>
      </c>
      <c r="Z249" t="str">
        <f t="shared" si="55"/>
        <v/>
      </c>
      <c r="AA249" t="str">
        <f t="shared" si="56"/>
        <v/>
      </c>
      <c r="AC249" t="str">
        <f t="shared" si="57"/>
        <v/>
      </c>
    </row>
    <row r="250" spans="1:29" x14ac:dyDescent="0.25">
      <c r="A250" s="132"/>
      <c r="B250" s="132"/>
      <c r="C250" s="132"/>
      <c r="D250" s="132"/>
      <c r="E250" s="132"/>
      <c r="F250" s="132"/>
      <c r="G250" s="132"/>
      <c r="H250" s="132"/>
      <c r="I250" s="132"/>
      <c r="J250" s="132"/>
      <c r="K250" s="132"/>
      <c r="L250" s="132"/>
      <c r="M250" s="132"/>
      <c r="P250" s="1" t="str">
        <f>IF($C250&lt;&gt;"",IF(COUNTIF($C:C,$C250)&gt;1,"Plusieurs commentaires",""),"")</f>
        <v/>
      </c>
      <c r="Q250" s="1">
        <f t="shared" si="48"/>
        <v>0</v>
      </c>
      <c r="R250" s="1">
        <f>SUMIFS($Q$5:$Q250,$P$5:$P250,"Plusieurs commentaires",$C$5:$C250,C250)</f>
        <v>0</v>
      </c>
      <c r="S250" t="str">
        <f t="shared" si="49"/>
        <v/>
      </c>
      <c r="T250" t="str">
        <f t="shared" si="50"/>
        <v/>
      </c>
      <c r="U250" t="str">
        <f t="shared" si="51"/>
        <v/>
      </c>
      <c r="V250" s="238" t="str">
        <f t="shared" si="52"/>
        <v/>
      </c>
      <c r="W250" s="238">
        <f t="shared" si="53"/>
        <v>0</v>
      </c>
      <c r="X250" s="238">
        <f>SUMIFS($W$5:$W250,$V$5:$V250,"Plusieurs occurences",$H$5:$H250,H250)</f>
        <v>0</v>
      </c>
      <c r="Y250" t="str">
        <f t="shared" si="54"/>
        <v/>
      </c>
      <c r="Z250" t="str">
        <f t="shared" si="55"/>
        <v/>
      </c>
      <c r="AA250" t="str">
        <f t="shared" si="56"/>
        <v/>
      </c>
      <c r="AC250" t="str">
        <f t="shared" si="57"/>
        <v/>
      </c>
    </row>
    <row r="251" spans="1:29" x14ac:dyDescent="0.25">
      <c r="A251" s="132"/>
      <c r="B251" s="132"/>
      <c r="C251" s="132"/>
      <c r="D251" s="132"/>
      <c r="E251" s="132"/>
      <c r="F251" s="132"/>
      <c r="G251" s="132"/>
      <c r="H251" s="132"/>
      <c r="I251" s="132"/>
      <c r="J251" s="132"/>
      <c r="K251" s="132"/>
      <c r="L251" s="132"/>
      <c r="M251" s="132"/>
      <c r="P251" s="1" t="str">
        <f>IF($C251&lt;&gt;"",IF(COUNTIF($C:C,$C251)&gt;1,"Plusieurs commentaires",""),"")</f>
        <v/>
      </c>
      <c r="Q251" s="1">
        <f t="shared" si="48"/>
        <v>0</v>
      </c>
      <c r="R251" s="1">
        <f>SUMIFS($Q$5:$Q251,$P$5:$P251,"Plusieurs commentaires",$C$5:$C251,C251)</f>
        <v>0</v>
      </c>
      <c r="S251" t="str">
        <f t="shared" si="49"/>
        <v/>
      </c>
      <c r="T251" t="str">
        <f t="shared" si="50"/>
        <v/>
      </c>
      <c r="U251" t="str">
        <f t="shared" si="51"/>
        <v/>
      </c>
      <c r="V251" s="238" t="str">
        <f t="shared" si="52"/>
        <v/>
      </c>
      <c r="W251" s="238">
        <f t="shared" si="53"/>
        <v>0</v>
      </c>
      <c r="X251" s="238">
        <f>SUMIFS($W$5:$W251,$V$5:$V251,"Plusieurs occurences",$H$5:$H251,H251)</f>
        <v>0</v>
      </c>
      <c r="Y251" t="str">
        <f t="shared" si="54"/>
        <v/>
      </c>
      <c r="Z251" t="str">
        <f t="shared" si="55"/>
        <v/>
      </c>
      <c r="AA251" t="str">
        <f t="shared" si="56"/>
        <v/>
      </c>
      <c r="AC251" t="str">
        <f t="shared" si="57"/>
        <v/>
      </c>
    </row>
    <row r="252" spans="1:29" x14ac:dyDescent="0.25">
      <c r="A252" s="132"/>
      <c r="B252" s="132"/>
      <c r="C252" s="132"/>
      <c r="D252" s="132"/>
      <c r="E252" s="132"/>
      <c r="F252" s="132"/>
      <c r="G252" s="132"/>
      <c r="H252" s="132"/>
      <c r="I252" s="132"/>
      <c r="J252" s="132"/>
      <c r="K252" s="132"/>
      <c r="L252" s="132"/>
      <c r="M252" s="132"/>
      <c r="P252" s="1" t="str">
        <f>IF($C252&lt;&gt;"",IF(COUNTIF($C:C,$C252)&gt;1,"Plusieurs commentaires",""),"")</f>
        <v/>
      </c>
      <c r="Q252" s="1">
        <f t="shared" si="48"/>
        <v>0</v>
      </c>
      <c r="R252" s="1">
        <f>SUMIFS($Q$5:$Q252,$P$5:$P252,"Plusieurs commentaires",$C$5:$C252,C252)</f>
        <v>0</v>
      </c>
      <c r="S252" t="str">
        <f t="shared" si="49"/>
        <v/>
      </c>
      <c r="T252" t="str">
        <f t="shared" si="50"/>
        <v/>
      </c>
      <c r="U252" t="str">
        <f t="shared" si="51"/>
        <v/>
      </c>
      <c r="V252" s="238" t="str">
        <f t="shared" si="52"/>
        <v/>
      </c>
      <c r="W252" s="238">
        <f t="shared" si="53"/>
        <v>0</v>
      </c>
      <c r="X252" s="238">
        <f>SUMIFS($W$5:$W252,$V$5:$V252,"Plusieurs occurences",$H$5:$H252,H252)</f>
        <v>0</v>
      </c>
      <c r="Y252" t="str">
        <f t="shared" si="54"/>
        <v/>
      </c>
      <c r="Z252" t="str">
        <f t="shared" si="55"/>
        <v/>
      </c>
      <c r="AA252" t="str">
        <f t="shared" si="56"/>
        <v/>
      </c>
      <c r="AC252" t="str">
        <f t="shared" si="57"/>
        <v/>
      </c>
    </row>
    <row r="253" spans="1:29" x14ac:dyDescent="0.25">
      <c r="A253" s="132"/>
      <c r="B253" s="132"/>
      <c r="C253" s="132"/>
      <c r="D253" s="132"/>
      <c r="E253" s="132"/>
      <c r="F253" s="132"/>
      <c r="G253" s="132"/>
      <c r="H253" s="132"/>
      <c r="I253" s="132"/>
      <c r="J253" s="132"/>
      <c r="K253" s="132"/>
      <c r="L253" s="132"/>
      <c r="M253" s="132"/>
      <c r="P253" s="1" t="str">
        <f>IF($C253&lt;&gt;"",IF(COUNTIF($C:C,$C253)&gt;1,"Plusieurs commentaires",""),"")</f>
        <v/>
      </c>
      <c r="Q253" s="1">
        <f t="shared" si="48"/>
        <v>0</v>
      </c>
      <c r="R253" s="1">
        <f>SUMIFS($Q$5:$Q253,$P$5:$P253,"Plusieurs commentaires",$C$5:$C253,C253)</f>
        <v>0</v>
      </c>
      <c r="S253" t="str">
        <f t="shared" si="49"/>
        <v/>
      </c>
      <c r="T253" t="str">
        <f t="shared" si="50"/>
        <v/>
      </c>
      <c r="U253" t="str">
        <f t="shared" si="51"/>
        <v/>
      </c>
      <c r="V253" s="238" t="str">
        <f t="shared" si="52"/>
        <v/>
      </c>
      <c r="W253" s="238">
        <f t="shared" si="53"/>
        <v>0</v>
      </c>
      <c r="X253" s="238">
        <f>SUMIFS($W$5:$W253,$V$5:$V253,"Plusieurs occurences",$H$5:$H253,H253)</f>
        <v>0</v>
      </c>
      <c r="Y253" t="str">
        <f t="shared" si="54"/>
        <v/>
      </c>
      <c r="Z253" t="str">
        <f t="shared" si="55"/>
        <v/>
      </c>
      <c r="AA253" t="str">
        <f t="shared" si="56"/>
        <v/>
      </c>
      <c r="AC253" t="str">
        <f t="shared" si="57"/>
        <v/>
      </c>
    </row>
    <row r="254" spans="1:29" x14ac:dyDescent="0.25">
      <c r="A254" s="132"/>
      <c r="B254" s="132"/>
      <c r="C254" s="132"/>
      <c r="D254" s="132"/>
      <c r="E254" s="132"/>
      <c r="F254" s="132"/>
      <c r="G254" s="132"/>
      <c r="H254" s="132"/>
      <c r="I254" s="132"/>
      <c r="J254" s="132"/>
      <c r="K254" s="132"/>
      <c r="L254" s="132"/>
      <c r="M254" s="132"/>
      <c r="P254" s="1" t="str">
        <f>IF($C254&lt;&gt;"",IF(COUNTIF($C:C,$C254)&gt;1,"Plusieurs commentaires",""),"")</f>
        <v/>
      </c>
      <c r="Q254" s="1">
        <f t="shared" si="48"/>
        <v>0</v>
      </c>
      <c r="R254" s="1">
        <f>SUMIFS($Q$5:$Q254,$P$5:$P254,"Plusieurs commentaires",$C$5:$C254,C254)</f>
        <v>0</v>
      </c>
      <c r="S254" t="str">
        <f t="shared" si="49"/>
        <v/>
      </c>
      <c r="T254" t="str">
        <f t="shared" si="50"/>
        <v/>
      </c>
      <c r="U254" t="str">
        <f t="shared" si="51"/>
        <v/>
      </c>
      <c r="V254" s="238" t="str">
        <f t="shared" si="52"/>
        <v/>
      </c>
      <c r="W254" s="238">
        <f t="shared" si="53"/>
        <v>0</v>
      </c>
      <c r="X254" s="238">
        <f>SUMIFS($W$5:$W254,$V$5:$V254,"Plusieurs occurences",$H$5:$H254,H254)</f>
        <v>0</v>
      </c>
      <c r="Y254" t="str">
        <f t="shared" si="54"/>
        <v/>
      </c>
      <c r="Z254" t="str">
        <f t="shared" si="55"/>
        <v/>
      </c>
      <c r="AA254" t="str">
        <f t="shared" si="56"/>
        <v/>
      </c>
      <c r="AC254" t="str">
        <f t="shared" si="57"/>
        <v/>
      </c>
    </row>
    <row r="255" spans="1:29" x14ac:dyDescent="0.25">
      <c r="A255" s="132"/>
      <c r="B255" s="132"/>
      <c r="C255" s="132"/>
      <c r="D255" s="132"/>
      <c r="E255" s="132"/>
      <c r="F255" s="132"/>
      <c r="G255" s="132"/>
      <c r="H255" s="132"/>
      <c r="I255" s="132"/>
      <c r="J255" s="132"/>
      <c r="K255" s="132"/>
      <c r="L255" s="132"/>
      <c r="M255" s="132"/>
      <c r="P255" s="1" t="str">
        <f>IF($C255&lt;&gt;"",IF(COUNTIF($C:C,$C255)&gt;1,"Plusieurs commentaires",""),"")</f>
        <v/>
      </c>
      <c r="Q255" s="1">
        <f t="shared" si="48"/>
        <v>0</v>
      </c>
      <c r="R255" s="1">
        <f>SUMIFS($Q$5:$Q255,$P$5:$P255,"Plusieurs commentaires",$C$5:$C255,C255)</f>
        <v>0</v>
      </c>
      <c r="S255" t="str">
        <f t="shared" si="49"/>
        <v/>
      </c>
      <c r="T255" t="str">
        <f t="shared" si="50"/>
        <v/>
      </c>
      <c r="U255" t="str">
        <f t="shared" si="51"/>
        <v/>
      </c>
      <c r="V255" s="238" t="str">
        <f t="shared" si="52"/>
        <v/>
      </c>
      <c r="W255" s="238">
        <f t="shared" si="53"/>
        <v>0</v>
      </c>
      <c r="X255" s="238">
        <f>SUMIFS($W$5:$W255,$V$5:$V255,"Plusieurs occurences",$H$5:$H255,H255)</f>
        <v>0</v>
      </c>
      <c r="Y255" t="str">
        <f t="shared" si="54"/>
        <v/>
      </c>
      <c r="Z255" t="str">
        <f t="shared" si="55"/>
        <v/>
      </c>
      <c r="AA255" t="str">
        <f t="shared" si="56"/>
        <v/>
      </c>
      <c r="AC255" t="str">
        <f t="shared" si="57"/>
        <v/>
      </c>
    </row>
    <row r="256" spans="1:29" x14ac:dyDescent="0.25">
      <c r="A256" s="132"/>
      <c r="B256" s="132"/>
      <c r="C256" s="132"/>
      <c r="D256" s="132"/>
      <c r="E256" s="132"/>
      <c r="F256" s="132"/>
      <c r="G256" s="132"/>
      <c r="H256" s="132"/>
      <c r="I256" s="132"/>
      <c r="J256" s="132"/>
      <c r="K256" s="132"/>
      <c r="L256" s="132"/>
      <c r="M256" s="132"/>
      <c r="P256" s="1" t="str">
        <f>IF($C256&lt;&gt;"",IF(COUNTIF($C:C,$C256)&gt;1,"Plusieurs commentaires",""),"")</f>
        <v/>
      </c>
      <c r="Q256" s="1">
        <f t="shared" si="48"/>
        <v>0</v>
      </c>
      <c r="R256" s="1">
        <f>SUMIFS($Q$5:$Q256,$P$5:$P256,"Plusieurs commentaires",$C$5:$C256,C256)</f>
        <v>0</v>
      </c>
      <c r="S256" t="str">
        <f t="shared" si="49"/>
        <v/>
      </c>
      <c r="T256" t="str">
        <f t="shared" si="50"/>
        <v/>
      </c>
      <c r="U256" t="str">
        <f t="shared" si="51"/>
        <v/>
      </c>
      <c r="V256" s="238" t="str">
        <f t="shared" si="52"/>
        <v/>
      </c>
      <c r="W256" s="238">
        <f t="shared" si="53"/>
        <v>0</v>
      </c>
      <c r="X256" s="238">
        <f>SUMIFS($W$5:$W256,$V$5:$V256,"Plusieurs occurences",$H$5:$H256,H256)</f>
        <v>0</v>
      </c>
      <c r="Y256" t="str">
        <f t="shared" si="54"/>
        <v/>
      </c>
      <c r="Z256" t="str">
        <f t="shared" si="55"/>
        <v/>
      </c>
      <c r="AA256" t="str">
        <f t="shared" si="56"/>
        <v/>
      </c>
      <c r="AC256" t="str">
        <f t="shared" si="57"/>
        <v/>
      </c>
    </row>
    <row r="257" spans="1:29" x14ac:dyDescent="0.25">
      <c r="A257" s="132"/>
      <c r="B257" s="132"/>
      <c r="C257" s="132"/>
      <c r="D257" s="132"/>
      <c r="E257" s="132"/>
      <c r="F257" s="132"/>
      <c r="G257" s="132"/>
      <c r="H257" s="132"/>
      <c r="I257" s="132"/>
      <c r="J257" s="132"/>
      <c r="K257" s="132"/>
      <c r="L257" s="132"/>
      <c r="M257" s="132"/>
      <c r="P257" s="1" t="str">
        <f>IF($C257&lt;&gt;"",IF(COUNTIF($C:C,$C257)&gt;1,"Plusieurs commentaires",""),"")</f>
        <v/>
      </c>
      <c r="Q257" s="1">
        <f t="shared" si="48"/>
        <v>0</v>
      </c>
      <c r="R257" s="1">
        <f>SUMIFS($Q$5:$Q257,$P$5:$P257,"Plusieurs commentaires",$C$5:$C257,C257)</f>
        <v>0</v>
      </c>
      <c r="S257" t="str">
        <f t="shared" si="49"/>
        <v/>
      </c>
      <c r="T257" t="str">
        <f t="shared" si="50"/>
        <v/>
      </c>
      <c r="U257" t="str">
        <f t="shared" si="51"/>
        <v/>
      </c>
      <c r="V257" s="238" t="str">
        <f t="shared" si="52"/>
        <v/>
      </c>
      <c r="W257" s="238">
        <f t="shared" si="53"/>
        <v>0</v>
      </c>
      <c r="X257" s="238">
        <f>SUMIFS($W$5:$W257,$V$5:$V257,"Plusieurs occurences",$H$5:$H257,H257)</f>
        <v>0</v>
      </c>
      <c r="Y257" t="str">
        <f t="shared" si="54"/>
        <v/>
      </c>
      <c r="Z257" t="str">
        <f t="shared" si="55"/>
        <v/>
      </c>
      <c r="AA257" t="str">
        <f t="shared" si="56"/>
        <v/>
      </c>
      <c r="AC257" t="str">
        <f t="shared" si="57"/>
        <v/>
      </c>
    </row>
    <row r="258" spans="1:29" x14ac:dyDescent="0.25">
      <c r="A258" s="132"/>
      <c r="B258" s="132"/>
      <c r="C258" s="132"/>
      <c r="D258" s="132"/>
      <c r="E258" s="132"/>
      <c r="F258" s="132"/>
      <c r="G258" s="132"/>
      <c r="H258" s="132"/>
      <c r="I258" s="132"/>
      <c r="J258" s="132"/>
      <c r="K258" s="132"/>
      <c r="L258" s="132"/>
      <c r="M258" s="132"/>
      <c r="P258" s="1" t="str">
        <f>IF($C258&lt;&gt;"",IF(COUNTIF($C:C,$C258)&gt;1,"Plusieurs commentaires",""),"")</f>
        <v/>
      </c>
      <c r="Q258" s="1">
        <f t="shared" si="48"/>
        <v>0</v>
      </c>
      <c r="R258" s="1">
        <f>SUMIFS($Q$5:$Q258,$P$5:$P258,"Plusieurs commentaires",$C$5:$C258,C258)</f>
        <v>0</v>
      </c>
      <c r="S258" t="str">
        <f t="shared" si="49"/>
        <v/>
      </c>
      <c r="T258" t="str">
        <f t="shared" si="50"/>
        <v/>
      </c>
      <c r="U258" t="str">
        <f t="shared" si="51"/>
        <v/>
      </c>
      <c r="V258" s="238" t="str">
        <f t="shared" si="52"/>
        <v/>
      </c>
      <c r="W258" s="238">
        <f t="shared" si="53"/>
        <v>0</v>
      </c>
      <c r="X258" s="238">
        <f>SUMIFS($W$5:$W258,$V$5:$V258,"Plusieurs occurences",$H$5:$H258,H258)</f>
        <v>0</v>
      </c>
      <c r="Y258" t="str">
        <f t="shared" si="54"/>
        <v/>
      </c>
      <c r="Z258" t="str">
        <f t="shared" si="55"/>
        <v/>
      </c>
      <c r="AA258" t="str">
        <f t="shared" si="56"/>
        <v/>
      </c>
      <c r="AC258" t="str">
        <f t="shared" si="57"/>
        <v/>
      </c>
    </row>
    <row r="259" spans="1:29" x14ac:dyDescent="0.25">
      <c r="A259" s="132"/>
      <c r="B259" s="132"/>
      <c r="C259" s="132"/>
      <c r="D259" s="132"/>
      <c r="E259" s="132"/>
      <c r="F259" s="132"/>
      <c r="G259" s="132"/>
      <c r="H259" s="132"/>
      <c r="I259" s="132"/>
      <c r="J259" s="132"/>
      <c r="K259" s="132"/>
      <c r="L259" s="132"/>
      <c r="M259" s="132"/>
      <c r="P259" s="1" t="str">
        <f>IF($C259&lt;&gt;"",IF(COUNTIF($C:C,$C259)&gt;1,"Plusieurs commentaires",""),"")</f>
        <v/>
      </c>
      <c r="Q259" s="1">
        <f t="shared" si="48"/>
        <v>0</v>
      </c>
      <c r="R259" s="1">
        <f>SUMIFS($Q$5:$Q259,$P$5:$P259,"Plusieurs commentaires",$C$5:$C259,C259)</f>
        <v>0</v>
      </c>
      <c r="S259" t="str">
        <f t="shared" si="49"/>
        <v/>
      </c>
      <c r="T259" t="str">
        <f t="shared" si="50"/>
        <v/>
      </c>
      <c r="U259" t="str">
        <f t="shared" si="51"/>
        <v/>
      </c>
      <c r="V259" s="238" t="str">
        <f t="shared" si="52"/>
        <v/>
      </c>
      <c r="W259" s="238">
        <f t="shared" si="53"/>
        <v>0</v>
      </c>
      <c r="X259" s="238">
        <f>SUMIFS($W$5:$W259,$V$5:$V259,"Plusieurs occurences",$H$5:$H259,H259)</f>
        <v>0</v>
      </c>
      <c r="Y259" t="str">
        <f t="shared" si="54"/>
        <v/>
      </c>
      <c r="Z259" t="str">
        <f t="shared" si="55"/>
        <v/>
      </c>
      <c r="AA259" t="str">
        <f t="shared" si="56"/>
        <v/>
      </c>
      <c r="AC259" t="str">
        <f t="shared" si="57"/>
        <v/>
      </c>
    </row>
    <row r="260" spans="1:29" x14ac:dyDescent="0.25">
      <c r="A260" s="132"/>
      <c r="B260" s="132"/>
      <c r="C260" s="132"/>
      <c r="D260" s="132"/>
      <c r="E260" s="132"/>
      <c r="F260" s="132"/>
      <c r="G260" s="132"/>
      <c r="H260" s="132"/>
      <c r="I260" s="132"/>
      <c r="J260" s="132"/>
      <c r="K260" s="132"/>
      <c r="L260" s="132"/>
      <c r="M260" s="132"/>
      <c r="P260" s="1" t="str">
        <f>IF($C260&lt;&gt;"",IF(COUNTIF($C:C,$C260)&gt;1,"Plusieurs commentaires",""),"")</f>
        <v/>
      </c>
      <c r="Q260" s="1">
        <f t="shared" si="48"/>
        <v>0</v>
      </c>
      <c r="R260" s="1">
        <f>SUMIFS($Q$5:$Q260,$P$5:$P260,"Plusieurs commentaires",$C$5:$C260,C260)</f>
        <v>0</v>
      </c>
      <c r="S260" t="str">
        <f t="shared" si="49"/>
        <v/>
      </c>
      <c r="T260" t="str">
        <f t="shared" si="50"/>
        <v/>
      </c>
      <c r="U260" t="str">
        <f t="shared" si="51"/>
        <v/>
      </c>
      <c r="V260" s="238" t="str">
        <f t="shared" si="52"/>
        <v/>
      </c>
      <c r="W260" s="238">
        <f t="shared" si="53"/>
        <v>0</v>
      </c>
      <c r="X260" s="238">
        <f>SUMIFS($W$5:$W260,$V$5:$V260,"Plusieurs occurences",$H$5:$H260,H260)</f>
        <v>0</v>
      </c>
      <c r="Y260" t="str">
        <f t="shared" si="54"/>
        <v/>
      </c>
      <c r="Z260" t="str">
        <f t="shared" si="55"/>
        <v/>
      </c>
      <c r="AA260" t="str">
        <f t="shared" si="56"/>
        <v/>
      </c>
      <c r="AC260" t="str">
        <f t="shared" si="57"/>
        <v/>
      </c>
    </row>
    <row r="261" spans="1:29" x14ac:dyDescent="0.25">
      <c r="A261" s="132"/>
      <c r="B261" s="132"/>
      <c r="C261" s="132"/>
      <c r="D261" s="132"/>
      <c r="E261" s="132"/>
      <c r="F261" s="132"/>
      <c r="G261" s="132"/>
      <c r="H261" s="132"/>
      <c r="I261" s="132"/>
      <c r="J261" s="132"/>
      <c r="K261" s="132"/>
      <c r="L261" s="132"/>
      <c r="M261" s="132"/>
      <c r="P261" s="1" t="str">
        <f>IF($C261&lt;&gt;"",IF(COUNTIF($C:C,$C261)&gt;1,"Plusieurs commentaires",""),"")</f>
        <v/>
      </c>
      <c r="Q261" s="1">
        <f t="shared" ref="Q261:Q324" si="58">IF(P261="Plusieurs commentaires",1,0)</f>
        <v>0</v>
      </c>
      <c r="R261" s="1">
        <f>SUMIFS($Q$5:$Q261,$P$5:$P261,"Plusieurs commentaires",$C$5:$C261,C261)</f>
        <v>0</v>
      </c>
      <c r="S261" t="str">
        <f t="shared" ref="S261:S324" si="59">IF(I261="Non",IF(F261&lt;=21,IF(M261="Critique",IF(J261&gt;2017,C261,""),""),""),"")</f>
        <v/>
      </c>
      <c r="T261" t="str">
        <f t="shared" ref="T261:T324" si="60">IF(I261="Non",IF(F261&lt;=21,IF(M261="Soutien",IF(J261&gt;2017,C261,""),""),""),"")</f>
        <v/>
      </c>
      <c r="U261" t="str">
        <f t="shared" ref="U261:U324" si="61">IF(I261="Non",IF(F261&lt;=21,IF(M261="Neutre",IF(J261&gt;2017,C261,""),""),""),"")</f>
        <v/>
      </c>
      <c r="V261" s="238" t="str">
        <f t="shared" ref="V261:V324" si="62">IF($H261&lt;&gt;"",IF(COUNTIF($H:$H,$H261)&gt;1,"Plusieurs occurences",""),"")</f>
        <v/>
      </c>
      <c r="W261" s="238">
        <f t="shared" ref="W261:W324" si="63">IF(V261="Plusieurs occurences",1,0)</f>
        <v>0</v>
      </c>
      <c r="X261" s="238">
        <f>SUMIFS($W$5:$W261,$V$5:$V261,"Plusieurs occurences",$H$5:$H261,H261)</f>
        <v>0</v>
      </c>
      <c r="Y261" t="str">
        <f t="shared" ref="Y261:Y324" si="64">IF(R261&lt;2,IF(M261="Critique",H261,""),"")</f>
        <v/>
      </c>
      <c r="Z261" t="str">
        <f t="shared" ref="Z261:Z324" si="65">IF(R261&lt;2,IF(M261="Soutien",H261,""),"")</f>
        <v/>
      </c>
      <c r="AA261" t="str">
        <f t="shared" ref="AA261:AA324" si="66">IF(R261&lt;2,IF(M261="Neutre",H261,""),"")</f>
        <v/>
      </c>
      <c r="AC261" t="str">
        <f t="shared" si="57"/>
        <v/>
      </c>
    </row>
    <row r="262" spans="1:29" x14ac:dyDescent="0.25">
      <c r="A262" s="132"/>
      <c r="B262" s="132"/>
      <c r="C262" s="132"/>
      <c r="D262" s="132"/>
      <c r="E262" s="132"/>
      <c r="F262" s="132"/>
      <c r="G262" s="132"/>
      <c r="H262" s="132"/>
      <c r="I262" s="132"/>
      <c r="J262" s="132"/>
      <c r="K262" s="132"/>
      <c r="L262" s="132"/>
      <c r="M262" s="132"/>
      <c r="P262" s="1" t="str">
        <f>IF($C262&lt;&gt;"",IF(COUNTIF($C:C,$C262)&gt;1,"Plusieurs commentaires",""),"")</f>
        <v/>
      </c>
      <c r="Q262" s="1">
        <f t="shared" si="58"/>
        <v>0</v>
      </c>
      <c r="R262" s="1">
        <f>SUMIFS($Q$5:$Q262,$P$5:$P262,"Plusieurs commentaires",$C$5:$C262,C262)</f>
        <v>0</v>
      </c>
      <c r="S262" t="str">
        <f t="shared" si="59"/>
        <v/>
      </c>
      <c r="T262" t="str">
        <f t="shared" si="60"/>
        <v/>
      </c>
      <c r="U262" t="str">
        <f t="shared" si="61"/>
        <v/>
      </c>
      <c r="V262" s="238" t="str">
        <f t="shared" si="62"/>
        <v/>
      </c>
      <c r="W262" s="238">
        <f t="shared" si="63"/>
        <v>0</v>
      </c>
      <c r="X262" s="238">
        <f>SUMIFS($W$5:$W262,$V$5:$V262,"Plusieurs occurences",$H$5:$H262,H262)</f>
        <v>0</v>
      </c>
      <c r="Y262" t="str">
        <f t="shared" si="64"/>
        <v/>
      </c>
      <c r="Z262" t="str">
        <f t="shared" si="65"/>
        <v/>
      </c>
      <c r="AA262" t="str">
        <f t="shared" si="66"/>
        <v/>
      </c>
      <c r="AC262" t="str">
        <f t="shared" si="57"/>
        <v/>
      </c>
    </row>
    <row r="263" spans="1:29" x14ac:dyDescent="0.25">
      <c r="A263" s="132"/>
      <c r="B263" s="132"/>
      <c r="C263" s="132"/>
      <c r="D263" s="132"/>
      <c r="E263" s="132"/>
      <c r="F263" s="132"/>
      <c r="G263" s="132"/>
      <c r="H263" s="132"/>
      <c r="I263" s="132"/>
      <c r="J263" s="132"/>
      <c r="K263" s="132"/>
      <c r="L263" s="132"/>
      <c r="M263" s="132"/>
      <c r="P263" s="1" t="str">
        <f>IF($C263&lt;&gt;"",IF(COUNTIF($C:C,$C263)&gt;1,"Plusieurs commentaires",""),"")</f>
        <v/>
      </c>
      <c r="Q263" s="1">
        <f t="shared" si="58"/>
        <v>0</v>
      </c>
      <c r="R263" s="1">
        <f>SUMIFS($Q$5:$Q263,$P$5:$P263,"Plusieurs commentaires",$C$5:$C263,C263)</f>
        <v>0</v>
      </c>
      <c r="S263" t="str">
        <f t="shared" si="59"/>
        <v/>
      </c>
      <c r="T263" t="str">
        <f t="shared" si="60"/>
        <v/>
      </c>
      <c r="U263" t="str">
        <f t="shared" si="61"/>
        <v/>
      </c>
      <c r="V263" s="238" t="str">
        <f t="shared" si="62"/>
        <v/>
      </c>
      <c r="W263" s="238">
        <f t="shared" si="63"/>
        <v>0</v>
      </c>
      <c r="X263" s="238">
        <f>SUMIFS($W$5:$W263,$V$5:$V263,"Plusieurs occurences",$H$5:$H263,H263)</f>
        <v>0</v>
      </c>
      <c r="Y263" t="str">
        <f t="shared" si="64"/>
        <v/>
      </c>
      <c r="Z263" t="str">
        <f t="shared" si="65"/>
        <v/>
      </c>
      <c r="AA263" t="str">
        <f t="shared" si="66"/>
        <v/>
      </c>
      <c r="AC263" t="str">
        <f t="shared" si="57"/>
        <v/>
      </c>
    </row>
    <row r="264" spans="1:29" x14ac:dyDescent="0.25">
      <c r="A264" s="132"/>
      <c r="B264" s="132"/>
      <c r="C264" s="132"/>
      <c r="D264" s="132"/>
      <c r="E264" s="132"/>
      <c r="F264" s="132"/>
      <c r="G264" s="132"/>
      <c r="H264" s="132"/>
      <c r="I264" s="132"/>
      <c r="J264" s="132"/>
      <c r="K264" s="132"/>
      <c r="L264" s="132"/>
      <c r="M264" s="132"/>
      <c r="P264" s="1" t="str">
        <f>IF($C264&lt;&gt;"",IF(COUNTIF($C:C,$C264)&gt;1,"Plusieurs commentaires",""),"")</f>
        <v/>
      </c>
      <c r="Q264" s="1">
        <f t="shared" si="58"/>
        <v>0</v>
      </c>
      <c r="R264" s="1">
        <f>SUMIFS($Q$5:$Q264,$P$5:$P264,"Plusieurs commentaires",$C$5:$C264,C264)</f>
        <v>0</v>
      </c>
      <c r="S264" t="str">
        <f t="shared" si="59"/>
        <v/>
      </c>
      <c r="T264" t="str">
        <f t="shared" si="60"/>
        <v/>
      </c>
      <c r="U264" t="str">
        <f t="shared" si="61"/>
        <v/>
      </c>
      <c r="V264" s="238" t="str">
        <f t="shared" si="62"/>
        <v/>
      </c>
      <c r="W264" s="238">
        <f t="shared" si="63"/>
        <v>0</v>
      </c>
      <c r="X264" s="238">
        <f>SUMIFS($W$5:$W264,$V$5:$V264,"Plusieurs occurences",$H$5:$H264,H264)</f>
        <v>0</v>
      </c>
      <c r="Y264" t="str">
        <f t="shared" si="64"/>
        <v/>
      </c>
      <c r="Z264" t="str">
        <f t="shared" si="65"/>
        <v/>
      </c>
      <c r="AA264" t="str">
        <f t="shared" si="66"/>
        <v/>
      </c>
      <c r="AC264" t="str">
        <f t="shared" si="57"/>
        <v/>
      </c>
    </row>
    <row r="265" spans="1:29" x14ac:dyDescent="0.25">
      <c r="A265" s="132"/>
      <c r="B265" s="132"/>
      <c r="C265" s="132"/>
      <c r="D265" s="132"/>
      <c r="E265" s="132"/>
      <c r="F265" s="132"/>
      <c r="G265" s="132"/>
      <c r="H265" s="132"/>
      <c r="I265" s="132"/>
      <c r="J265" s="132"/>
      <c r="K265" s="132"/>
      <c r="L265" s="132"/>
      <c r="M265" s="132"/>
      <c r="P265" s="1" t="str">
        <f>IF($C265&lt;&gt;"",IF(COUNTIF($C:C,$C265)&gt;1,"Plusieurs commentaires",""),"")</f>
        <v/>
      </c>
      <c r="Q265" s="1">
        <f t="shared" si="58"/>
        <v>0</v>
      </c>
      <c r="R265" s="1">
        <f>SUMIFS($Q$5:$Q265,$P$5:$P265,"Plusieurs commentaires",$C$5:$C265,C265)</f>
        <v>0</v>
      </c>
      <c r="S265" t="str">
        <f t="shared" si="59"/>
        <v/>
      </c>
      <c r="T265" t="str">
        <f t="shared" si="60"/>
        <v/>
      </c>
      <c r="U265" t="str">
        <f t="shared" si="61"/>
        <v/>
      </c>
      <c r="V265" s="238" t="str">
        <f t="shared" si="62"/>
        <v/>
      </c>
      <c r="W265" s="238">
        <f t="shared" si="63"/>
        <v>0</v>
      </c>
      <c r="X265" s="238">
        <f>SUMIFS($W$5:$W265,$V$5:$V265,"Plusieurs occurences",$H$5:$H265,H265)</f>
        <v>0</v>
      </c>
      <c r="Y265" t="str">
        <f t="shared" si="64"/>
        <v/>
      </c>
      <c r="Z265" t="str">
        <f t="shared" si="65"/>
        <v/>
      </c>
      <c r="AA265" t="str">
        <f t="shared" si="66"/>
        <v/>
      </c>
      <c r="AC265" t="str">
        <f t="shared" si="57"/>
        <v/>
      </c>
    </row>
    <row r="266" spans="1:29" x14ac:dyDescent="0.25">
      <c r="A266" s="132"/>
      <c r="B266" s="132"/>
      <c r="C266" s="132"/>
      <c r="D266" s="132"/>
      <c r="E266" s="132"/>
      <c r="F266" s="132"/>
      <c r="G266" s="132"/>
      <c r="H266" s="132"/>
      <c r="I266" s="132"/>
      <c r="J266" s="132"/>
      <c r="K266" s="132"/>
      <c r="L266" s="132"/>
      <c r="M266" s="132"/>
      <c r="P266" s="1" t="str">
        <f>IF($C266&lt;&gt;"",IF(COUNTIF($C:C,$C266)&gt;1,"Plusieurs commentaires",""),"")</f>
        <v/>
      </c>
      <c r="Q266" s="1">
        <f t="shared" si="58"/>
        <v>0</v>
      </c>
      <c r="R266" s="1">
        <f>SUMIFS($Q$5:$Q266,$P$5:$P266,"Plusieurs commentaires",$C$5:$C266,C266)</f>
        <v>0</v>
      </c>
      <c r="S266" t="str">
        <f t="shared" si="59"/>
        <v/>
      </c>
      <c r="T266" t="str">
        <f t="shared" si="60"/>
        <v/>
      </c>
      <c r="U266" t="str">
        <f t="shared" si="61"/>
        <v/>
      </c>
      <c r="V266" s="238" t="str">
        <f t="shared" si="62"/>
        <v/>
      </c>
      <c r="W266" s="238">
        <f t="shared" si="63"/>
        <v>0</v>
      </c>
      <c r="X266" s="238">
        <f>SUMIFS($W$5:$W266,$V$5:$V266,"Plusieurs occurences",$H$5:$H266,H266)</f>
        <v>0</v>
      </c>
      <c r="Y266" t="str">
        <f t="shared" si="64"/>
        <v/>
      </c>
      <c r="Z266" t="str">
        <f t="shared" si="65"/>
        <v/>
      </c>
      <c r="AA266" t="str">
        <f t="shared" si="66"/>
        <v/>
      </c>
      <c r="AC266" t="str">
        <f t="shared" ref="AC266:AC329" si="67">IF(R266&lt;2,IF(M266="Critique",C266,""),"")</f>
        <v/>
      </c>
    </row>
    <row r="267" spans="1:29" x14ac:dyDescent="0.25">
      <c r="A267" s="132"/>
      <c r="B267" s="132"/>
      <c r="C267" s="132"/>
      <c r="D267" s="132"/>
      <c r="E267" s="132"/>
      <c r="F267" s="132"/>
      <c r="G267" s="132"/>
      <c r="H267" s="132"/>
      <c r="I267" s="132"/>
      <c r="J267" s="132"/>
      <c r="K267" s="132"/>
      <c r="L267" s="132"/>
      <c r="M267" s="132"/>
      <c r="P267" s="1" t="str">
        <f>IF($C267&lt;&gt;"",IF(COUNTIF($C:C,$C267)&gt;1,"Plusieurs commentaires",""),"")</f>
        <v/>
      </c>
      <c r="Q267" s="1">
        <f t="shared" si="58"/>
        <v>0</v>
      </c>
      <c r="R267" s="1">
        <f>SUMIFS($Q$5:$Q267,$P$5:$P267,"Plusieurs commentaires",$C$5:$C267,C267)</f>
        <v>0</v>
      </c>
      <c r="S267" t="str">
        <f t="shared" si="59"/>
        <v/>
      </c>
      <c r="T267" t="str">
        <f t="shared" si="60"/>
        <v/>
      </c>
      <c r="U267" t="str">
        <f t="shared" si="61"/>
        <v/>
      </c>
      <c r="V267" s="238" t="str">
        <f t="shared" si="62"/>
        <v/>
      </c>
      <c r="W267" s="238">
        <f t="shared" si="63"/>
        <v>0</v>
      </c>
      <c r="X267" s="238">
        <f>SUMIFS($W$5:$W267,$V$5:$V267,"Plusieurs occurences",$H$5:$H267,H267)</f>
        <v>0</v>
      </c>
      <c r="Y267" t="str">
        <f t="shared" si="64"/>
        <v/>
      </c>
      <c r="Z267" t="str">
        <f t="shared" si="65"/>
        <v/>
      </c>
      <c r="AA267" t="str">
        <f t="shared" si="66"/>
        <v/>
      </c>
      <c r="AC267" t="str">
        <f t="shared" si="67"/>
        <v/>
      </c>
    </row>
    <row r="268" spans="1:29" x14ac:dyDescent="0.25">
      <c r="A268" s="132"/>
      <c r="B268" s="132"/>
      <c r="C268" s="132"/>
      <c r="D268" s="132"/>
      <c r="E268" s="132"/>
      <c r="F268" s="132"/>
      <c r="G268" s="132"/>
      <c r="H268" s="132"/>
      <c r="I268" s="132"/>
      <c r="J268" s="132"/>
      <c r="K268" s="132"/>
      <c r="L268" s="132"/>
      <c r="M268" s="132"/>
      <c r="P268" s="1" t="str">
        <f>IF($C268&lt;&gt;"",IF(COUNTIF($C:C,$C268)&gt;1,"Plusieurs commentaires",""),"")</f>
        <v/>
      </c>
      <c r="Q268" s="1">
        <f t="shared" si="58"/>
        <v>0</v>
      </c>
      <c r="R268" s="1">
        <f>SUMIFS($Q$5:$Q268,$P$5:$P268,"Plusieurs commentaires",$C$5:$C268,C268)</f>
        <v>0</v>
      </c>
      <c r="S268" t="str">
        <f t="shared" si="59"/>
        <v/>
      </c>
      <c r="T268" t="str">
        <f t="shared" si="60"/>
        <v/>
      </c>
      <c r="U268" t="str">
        <f t="shared" si="61"/>
        <v/>
      </c>
      <c r="V268" s="238" t="str">
        <f t="shared" si="62"/>
        <v/>
      </c>
      <c r="W268" s="238">
        <f t="shared" si="63"/>
        <v>0</v>
      </c>
      <c r="X268" s="238">
        <f>SUMIFS($W$5:$W268,$V$5:$V268,"Plusieurs occurences",$H$5:$H268,H268)</f>
        <v>0</v>
      </c>
      <c r="Y268" t="str">
        <f t="shared" si="64"/>
        <v/>
      </c>
      <c r="Z268" t="str">
        <f t="shared" si="65"/>
        <v/>
      </c>
      <c r="AA268" t="str">
        <f t="shared" si="66"/>
        <v/>
      </c>
      <c r="AC268" t="str">
        <f t="shared" si="67"/>
        <v/>
      </c>
    </row>
    <row r="269" spans="1:29" x14ac:dyDescent="0.25">
      <c r="A269" s="132"/>
      <c r="B269" s="132"/>
      <c r="C269" s="132"/>
      <c r="D269" s="132"/>
      <c r="E269" s="132"/>
      <c r="F269" s="132"/>
      <c r="G269" s="132"/>
      <c r="H269" s="132"/>
      <c r="I269" s="132"/>
      <c r="J269" s="132"/>
      <c r="K269" s="132"/>
      <c r="L269" s="132"/>
      <c r="M269" s="132"/>
      <c r="P269" s="1" t="str">
        <f>IF($C269&lt;&gt;"",IF(COUNTIF($C:C,$C269)&gt;1,"Plusieurs commentaires",""),"")</f>
        <v/>
      </c>
      <c r="Q269" s="1">
        <f t="shared" si="58"/>
        <v>0</v>
      </c>
      <c r="R269" s="1">
        <f>SUMIFS($Q$5:$Q269,$P$5:$P269,"Plusieurs commentaires",$C$5:$C269,C269)</f>
        <v>0</v>
      </c>
      <c r="S269" t="str">
        <f t="shared" si="59"/>
        <v/>
      </c>
      <c r="T269" t="str">
        <f t="shared" si="60"/>
        <v/>
      </c>
      <c r="U269" t="str">
        <f t="shared" si="61"/>
        <v/>
      </c>
      <c r="V269" s="238" t="str">
        <f t="shared" si="62"/>
        <v/>
      </c>
      <c r="W269" s="238">
        <f t="shared" si="63"/>
        <v>0</v>
      </c>
      <c r="X269" s="238">
        <f>SUMIFS($W$5:$W269,$V$5:$V269,"Plusieurs occurences",$H$5:$H269,H269)</f>
        <v>0</v>
      </c>
      <c r="Y269" t="str">
        <f t="shared" si="64"/>
        <v/>
      </c>
      <c r="Z269" t="str">
        <f t="shared" si="65"/>
        <v/>
      </c>
      <c r="AA269" t="str">
        <f t="shared" si="66"/>
        <v/>
      </c>
      <c r="AC269" t="str">
        <f t="shared" si="67"/>
        <v/>
      </c>
    </row>
    <row r="270" spans="1:29" x14ac:dyDescent="0.25">
      <c r="A270" s="132"/>
      <c r="B270" s="132"/>
      <c r="C270" s="132"/>
      <c r="D270" s="132"/>
      <c r="E270" s="132"/>
      <c r="F270" s="132"/>
      <c r="G270" s="132"/>
      <c r="H270" s="132"/>
      <c r="I270" s="132"/>
      <c r="J270" s="132"/>
      <c r="K270" s="132"/>
      <c r="L270" s="132"/>
      <c r="M270" s="132"/>
      <c r="P270" s="1" t="str">
        <f>IF($C270&lt;&gt;"",IF(COUNTIF($C:C,$C270)&gt;1,"Plusieurs commentaires",""),"")</f>
        <v/>
      </c>
      <c r="Q270" s="1">
        <f t="shared" si="58"/>
        <v>0</v>
      </c>
      <c r="R270" s="1">
        <f>SUMIFS($Q$5:$Q270,$P$5:$P270,"Plusieurs commentaires",$C$5:$C270,C270)</f>
        <v>0</v>
      </c>
      <c r="S270" t="str">
        <f t="shared" si="59"/>
        <v/>
      </c>
      <c r="T270" t="str">
        <f t="shared" si="60"/>
        <v/>
      </c>
      <c r="U270" t="str">
        <f t="shared" si="61"/>
        <v/>
      </c>
      <c r="V270" s="238" t="str">
        <f t="shared" si="62"/>
        <v/>
      </c>
      <c r="W270" s="238">
        <f t="shared" si="63"/>
        <v>0</v>
      </c>
      <c r="X270" s="238">
        <f>SUMIFS($W$5:$W270,$V$5:$V270,"Plusieurs occurences",$H$5:$H270,H270)</f>
        <v>0</v>
      </c>
      <c r="Y270" t="str">
        <f t="shared" si="64"/>
        <v/>
      </c>
      <c r="Z270" t="str">
        <f t="shared" si="65"/>
        <v/>
      </c>
      <c r="AA270" t="str">
        <f t="shared" si="66"/>
        <v/>
      </c>
      <c r="AC270" t="str">
        <f t="shared" si="67"/>
        <v/>
      </c>
    </row>
    <row r="271" spans="1:29" x14ac:dyDescent="0.25">
      <c r="A271" s="132"/>
      <c r="B271" s="132"/>
      <c r="C271" s="132"/>
      <c r="D271" s="132"/>
      <c r="E271" s="132"/>
      <c r="F271" s="132"/>
      <c r="G271" s="132"/>
      <c r="H271" s="132"/>
      <c r="I271" s="132"/>
      <c r="J271" s="132"/>
      <c r="K271" s="132"/>
      <c r="L271" s="132"/>
      <c r="M271" s="132"/>
      <c r="P271" s="1" t="str">
        <f>IF($C271&lt;&gt;"",IF(COUNTIF($C:C,$C271)&gt;1,"Plusieurs commentaires",""),"")</f>
        <v/>
      </c>
      <c r="Q271" s="1">
        <f t="shared" si="58"/>
        <v>0</v>
      </c>
      <c r="R271" s="1">
        <f>SUMIFS($Q$5:$Q271,$P$5:$P271,"Plusieurs commentaires",$C$5:$C271,C271)</f>
        <v>0</v>
      </c>
      <c r="S271" t="str">
        <f t="shared" si="59"/>
        <v/>
      </c>
      <c r="T271" t="str">
        <f t="shared" si="60"/>
        <v/>
      </c>
      <c r="U271" t="str">
        <f t="shared" si="61"/>
        <v/>
      </c>
      <c r="V271" s="238" t="str">
        <f t="shared" si="62"/>
        <v/>
      </c>
      <c r="W271" s="238">
        <f t="shared" si="63"/>
        <v>0</v>
      </c>
      <c r="X271" s="238">
        <f>SUMIFS($W$5:$W271,$V$5:$V271,"Plusieurs occurences",$H$5:$H271,H271)</f>
        <v>0</v>
      </c>
      <c r="Y271" t="str">
        <f t="shared" si="64"/>
        <v/>
      </c>
      <c r="Z271" t="str">
        <f t="shared" si="65"/>
        <v/>
      </c>
      <c r="AA271" t="str">
        <f t="shared" si="66"/>
        <v/>
      </c>
      <c r="AC271" t="str">
        <f t="shared" si="67"/>
        <v/>
      </c>
    </row>
    <row r="272" spans="1:29" x14ac:dyDescent="0.25">
      <c r="A272" s="132"/>
      <c r="B272" s="132"/>
      <c r="C272" s="132"/>
      <c r="D272" s="132"/>
      <c r="E272" s="132"/>
      <c r="F272" s="132"/>
      <c r="G272" s="132"/>
      <c r="H272" s="132"/>
      <c r="I272" s="132"/>
      <c r="J272" s="132"/>
      <c r="K272" s="132"/>
      <c r="L272" s="132"/>
      <c r="M272" s="132"/>
      <c r="P272" s="1" t="str">
        <f>IF($C272&lt;&gt;"",IF(COUNTIF($C:C,$C272)&gt;1,"Plusieurs commentaires",""),"")</f>
        <v/>
      </c>
      <c r="Q272" s="1">
        <f t="shared" si="58"/>
        <v>0</v>
      </c>
      <c r="R272" s="1">
        <f>SUMIFS($Q$5:$Q272,$P$5:$P272,"Plusieurs commentaires",$C$5:$C272,C272)</f>
        <v>0</v>
      </c>
      <c r="S272" t="str">
        <f t="shared" si="59"/>
        <v/>
      </c>
      <c r="T272" t="str">
        <f t="shared" si="60"/>
        <v/>
      </c>
      <c r="U272" t="str">
        <f t="shared" si="61"/>
        <v/>
      </c>
      <c r="V272" s="238" t="str">
        <f t="shared" si="62"/>
        <v/>
      </c>
      <c r="W272" s="238">
        <f t="shared" si="63"/>
        <v>0</v>
      </c>
      <c r="X272" s="238">
        <f>SUMIFS($W$5:$W272,$V$5:$V272,"Plusieurs occurences",$H$5:$H272,H272)</f>
        <v>0</v>
      </c>
      <c r="Y272" t="str">
        <f t="shared" si="64"/>
        <v/>
      </c>
      <c r="Z272" t="str">
        <f t="shared" si="65"/>
        <v/>
      </c>
      <c r="AA272" t="str">
        <f t="shared" si="66"/>
        <v/>
      </c>
      <c r="AC272" t="str">
        <f t="shared" si="67"/>
        <v/>
      </c>
    </row>
    <row r="273" spans="1:29" x14ac:dyDescent="0.25">
      <c r="A273" s="132"/>
      <c r="B273" s="132"/>
      <c r="C273" s="132"/>
      <c r="D273" s="132"/>
      <c r="E273" s="132"/>
      <c r="F273" s="132"/>
      <c r="G273" s="132"/>
      <c r="H273" s="132"/>
      <c r="I273" s="132"/>
      <c r="J273" s="132"/>
      <c r="K273" s="132"/>
      <c r="L273" s="132"/>
      <c r="M273" s="132"/>
      <c r="P273" s="1" t="str">
        <f>IF($C273&lt;&gt;"",IF(COUNTIF($C:C,$C273)&gt;1,"Plusieurs commentaires",""),"")</f>
        <v/>
      </c>
      <c r="Q273" s="1">
        <f t="shared" si="58"/>
        <v>0</v>
      </c>
      <c r="R273" s="1">
        <f>SUMIFS($Q$5:$Q273,$P$5:$P273,"Plusieurs commentaires",$C$5:$C273,C273)</f>
        <v>0</v>
      </c>
      <c r="S273" t="str">
        <f t="shared" si="59"/>
        <v/>
      </c>
      <c r="T273" t="str">
        <f t="shared" si="60"/>
        <v/>
      </c>
      <c r="U273" t="str">
        <f t="shared" si="61"/>
        <v/>
      </c>
      <c r="V273" s="238" t="str">
        <f t="shared" si="62"/>
        <v/>
      </c>
      <c r="W273" s="238">
        <f t="shared" si="63"/>
        <v>0</v>
      </c>
      <c r="X273" s="238">
        <f>SUMIFS($W$5:$W273,$V$5:$V273,"Plusieurs occurences",$H$5:$H273,H273)</f>
        <v>0</v>
      </c>
      <c r="Y273" t="str">
        <f t="shared" si="64"/>
        <v/>
      </c>
      <c r="Z273" t="str">
        <f t="shared" si="65"/>
        <v/>
      </c>
      <c r="AA273" t="str">
        <f t="shared" si="66"/>
        <v/>
      </c>
      <c r="AC273" t="str">
        <f t="shared" si="67"/>
        <v/>
      </c>
    </row>
    <row r="274" spans="1:29" x14ac:dyDescent="0.25">
      <c r="A274" s="132"/>
      <c r="B274" s="132"/>
      <c r="C274" s="132"/>
      <c r="D274" s="132"/>
      <c r="E274" s="132"/>
      <c r="F274" s="132"/>
      <c r="G274" s="132"/>
      <c r="H274" s="132"/>
      <c r="I274" s="132"/>
      <c r="J274" s="132"/>
      <c r="K274" s="132"/>
      <c r="L274" s="132"/>
      <c r="M274" s="132"/>
      <c r="P274" s="1" t="str">
        <f>IF($C274&lt;&gt;"",IF(COUNTIF($C:C,$C274)&gt;1,"Plusieurs commentaires",""),"")</f>
        <v/>
      </c>
      <c r="Q274" s="1">
        <f t="shared" si="58"/>
        <v>0</v>
      </c>
      <c r="R274" s="1">
        <f>SUMIFS($Q$5:$Q274,$P$5:$P274,"Plusieurs commentaires",$C$5:$C274,C274)</f>
        <v>0</v>
      </c>
      <c r="S274" t="str">
        <f t="shared" si="59"/>
        <v/>
      </c>
      <c r="T274" t="str">
        <f t="shared" si="60"/>
        <v/>
      </c>
      <c r="U274" t="str">
        <f t="shared" si="61"/>
        <v/>
      </c>
      <c r="V274" s="238" t="str">
        <f t="shared" si="62"/>
        <v/>
      </c>
      <c r="W274" s="238">
        <f t="shared" si="63"/>
        <v>0</v>
      </c>
      <c r="X274" s="238">
        <f>SUMIFS($W$5:$W274,$V$5:$V274,"Plusieurs occurences",$H$5:$H274,H274)</f>
        <v>0</v>
      </c>
      <c r="Y274" t="str">
        <f t="shared" si="64"/>
        <v/>
      </c>
      <c r="Z274" t="str">
        <f t="shared" si="65"/>
        <v/>
      </c>
      <c r="AA274" t="str">
        <f t="shared" si="66"/>
        <v/>
      </c>
      <c r="AC274" t="str">
        <f t="shared" si="67"/>
        <v/>
      </c>
    </row>
    <row r="275" spans="1:29" x14ac:dyDescent="0.25">
      <c r="A275" s="132"/>
      <c r="B275" s="132"/>
      <c r="C275" s="132"/>
      <c r="D275" s="132"/>
      <c r="E275" s="132"/>
      <c r="F275" s="132"/>
      <c r="G275" s="132"/>
      <c r="H275" s="132"/>
      <c r="I275" s="132"/>
      <c r="J275" s="132"/>
      <c r="K275" s="132"/>
      <c r="L275" s="132"/>
      <c r="M275" s="132"/>
      <c r="P275" s="1" t="str">
        <f>IF($C275&lt;&gt;"",IF(COUNTIF($C:C,$C275)&gt;1,"Plusieurs commentaires",""),"")</f>
        <v/>
      </c>
      <c r="Q275" s="1">
        <f t="shared" si="58"/>
        <v>0</v>
      </c>
      <c r="R275" s="1">
        <f>SUMIFS($Q$5:$Q275,$P$5:$P275,"Plusieurs commentaires",$C$5:$C275,C275)</f>
        <v>0</v>
      </c>
      <c r="S275" t="str">
        <f t="shared" si="59"/>
        <v/>
      </c>
      <c r="T275" t="str">
        <f t="shared" si="60"/>
        <v/>
      </c>
      <c r="U275" t="str">
        <f t="shared" si="61"/>
        <v/>
      </c>
      <c r="V275" s="238" t="str">
        <f t="shared" si="62"/>
        <v/>
      </c>
      <c r="W275" s="238">
        <f t="shared" si="63"/>
        <v>0</v>
      </c>
      <c r="X275" s="238">
        <f>SUMIFS($W$5:$W275,$V$5:$V275,"Plusieurs occurences",$H$5:$H275,H275)</f>
        <v>0</v>
      </c>
      <c r="Y275" t="str">
        <f t="shared" si="64"/>
        <v/>
      </c>
      <c r="Z275" t="str">
        <f t="shared" si="65"/>
        <v/>
      </c>
      <c r="AA275" t="str">
        <f t="shared" si="66"/>
        <v/>
      </c>
      <c r="AC275" t="str">
        <f t="shared" si="67"/>
        <v/>
      </c>
    </row>
    <row r="276" spans="1:29" x14ac:dyDescent="0.25">
      <c r="A276" s="132"/>
      <c r="B276" s="132"/>
      <c r="C276" s="132"/>
      <c r="D276" s="132"/>
      <c r="E276" s="132"/>
      <c r="F276" s="132"/>
      <c r="G276" s="132"/>
      <c r="H276" s="132"/>
      <c r="I276" s="132"/>
      <c r="J276" s="132"/>
      <c r="K276" s="132"/>
      <c r="L276" s="132"/>
      <c r="M276" s="132"/>
      <c r="P276" s="1" t="str">
        <f>IF($C276&lt;&gt;"",IF(COUNTIF($C:C,$C276)&gt;1,"Plusieurs commentaires",""),"")</f>
        <v/>
      </c>
      <c r="Q276" s="1">
        <f t="shared" si="58"/>
        <v>0</v>
      </c>
      <c r="R276" s="1">
        <f>SUMIFS($Q$5:$Q276,$P$5:$P276,"Plusieurs commentaires",$C$5:$C276,C276)</f>
        <v>0</v>
      </c>
      <c r="S276" t="str">
        <f t="shared" si="59"/>
        <v/>
      </c>
      <c r="T276" t="str">
        <f t="shared" si="60"/>
        <v/>
      </c>
      <c r="U276" t="str">
        <f t="shared" si="61"/>
        <v/>
      </c>
      <c r="V276" s="238" t="str">
        <f t="shared" si="62"/>
        <v/>
      </c>
      <c r="W276" s="238">
        <f t="shared" si="63"/>
        <v>0</v>
      </c>
      <c r="X276" s="238">
        <f>SUMIFS($W$5:$W276,$V$5:$V276,"Plusieurs occurences",$H$5:$H276,H276)</f>
        <v>0</v>
      </c>
      <c r="Y276" t="str">
        <f t="shared" si="64"/>
        <v/>
      </c>
      <c r="Z276" t="str">
        <f t="shared" si="65"/>
        <v/>
      </c>
      <c r="AA276" t="str">
        <f t="shared" si="66"/>
        <v/>
      </c>
      <c r="AC276" t="str">
        <f t="shared" si="67"/>
        <v/>
      </c>
    </row>
    <row r="277" spans="1:29" x14ac:dyDescent="0.25">
      <c r="A277" s="132"/>
      <c r="B277" s="132"/>
      <c r="C277" s="132"/>
      <c r="D277" s="132"/>
      <c r="E277" s="132"/>
      <c r="F277" s="132"/>
      <c r="G277" s="132"/>
      <c r="H277" s="132"/>
      <c r="I277" s="132"/>
      <c r="J277" s="132"/>
      <c r="K277" s="132"/>
      <c r="L277" s="132"/>
      <c r="M277" s="132"/>
      <c r="P277" s="1" t="str">
        <f>IF($C277&lt;&gt;"",IF(COUNTIF($C:C,$C277)&gt;1,"Plusieurs commentaires",""),"")</f>
        <v/>
      </c>
      <c r="Q277" s="1">
        <f t="shared" si="58"/>
        <v>0</v>
      </c>
      <c r="R277" s="1">
        <f>SUMIFS($Q$5:$Q277,$P$5:$P277,"Plusieurs commentaires",$C$5:$C277,C277)</f>
        <v>0</v>
      </c>
      <c r="S277" t="str">
        <f t="shared" si="59"/>
        <v/>
      </c>
      <c r="T277" t="str">
        <f t="shared" si="60"/>
        <v/>
      </c>
      <c r="U277" t="str">
        <f t="shared" si="61"/>
        <v/>
      </c>
      <c r="V277" s="238" t="str">
        <f t="shared" si="62"/>
        <v/>
      </c>
      <c r="W277" s="238">
        <f t="shared" si="63"/>
        <v>0</v>
      </c>
      <c r="X277" s="238">
        <f>SUMIFS($W$5:$W277,$V$5:$V277,"Plusieurs occurences",$H$5:$H277,H277)</f>
        <v>0</v>
      </c>
      <c r="Y277" t="str">
        <f t="shared" si="64"/>
        <v/>
      </c>
      <c r="Z277" t="str">
        <f t="shared" si="65"/>
        <v/>
      </c>
      <c r="AA277" t="str">
        <f t="shared" si="66"/>
        <v/>
      </c>
      <c r="AC277" t="str">
        <f t="shared" si="67"/>
        <v/>
      </c>
    </row>
    <row r="278" spans="1:29" x14ac:dyDescent="0.25">
      <c r="A278" s="132"/>
      <c r="B278" s="132"/>
      <c r="C278" s="132"/>
      <c r="D278" s="132"/>
      <c r="E278" s="132"/>
      <c r="F278" s="132"/>
      <c r="G278" s="132"/>
      <c r="H278" s="132"/>
      <c r="I278" s="132"/>
      <c r="J278" s="132"/>
      <c r="K278" s="132"/>
      <c r="L278" s="132"/>
      <c r="M278" s="132"/>
      <c r="P278" s="1" t="str">
        <f>IF($C278&lt;&gt;"",IF(COUNTIF($C:C,$C278)&gt;1,"Plusieurs commentaires",""),"")</f>
        <v/>
      </c>
      <c r="Q278" s="1">
        <f t="shared" si="58"/>
        <v>0</v>
      </c>
      <c r="R278" s="1">
        <f>SUMIFS($Q$5:$Q278,$P$5:$P278,"Plusieurs commentaires",$C$5:$C278,C278)</f>
        <v>0</v>
      </c>
      <c r="S278" t="str">
        <f t="shared" si="59"/>
        <v/>
      </c>
      <c r="T278" t="str">
        <f t="shared" si="60"/>
        <v/>
      </c>
      <c r="U278" t="str">
        <f t="shared" si="61"/>
        <v/>
      </c>
      <c r="V278" s="238" t="str">
        <f t="shared" si="62"/>
        <v/>
      </c>
      <c r="W278" s="238">
        <f t="shared" si="63"/>
        <v>0</v>
      </c>
      <c r="X278" s="238">
        <f>SUMIFS($W$5:$W278,$V$5:$V278,"Plusieurs occurences",$H$5:$H278,H278)</f>
        <v>0</v>
      </c>
      <c r="Y278" t="str">
        <f t="shared" si="64"/>
        <v/>
      </c>
      <c r="Z278" t="str">
        <f t="shared" si="65"/>
        <v/>
      </c>
      <c r="AA278" t="str">
        <f t="shared" si="66"/>
        <v/>
      </c>
      <c r="AC278" t="str">
        <f t="shared" si="67"/>
        <v/>
      </c>
    </row>
    <row r="279" spans="1:29" x14ac:dyDescent="0.25">
      <c r="A279" s="132"/>
      <c r="B279" s="132"/>
      <c r="C279" s="132"/>
      <c r="D279" s="132"/>
      <c r="E279" s="132"/>
      <c r="F279" s="132"/>
      <c r="G279" s="132"/>
      <c r="H279" s="132"/>
      <c r="I279" s="132"/>
      <c r="J279" s="132"/>
      <c r="K279" s="132"/>
      <c r="L279" s="132"/>
      <c r="M279" s="132"/>
      <c r="P279" s="1" t="str">
        <f>IF($C279&lt;&gt;"",IF(COUNTIF($C:C,$C279)&gt;1,"Plusieurs commentaires",""),"")</f>
        <v/>
      </c>
      <c r="Q279" s="1">
        <f t="shared" si="58"/>
        <v>0</v>
      </c>
      <c r="R279" s="1">
        <f>SUMIFS($Q$5:$Q279,$P$5:$P279,"Plusieurs commentaires",$C$5:$C279,C279)</f>
        <v>0</v>
      </c>
      <c r="S279" t="str">
        <f t="shared" si="59"/>
        <v/>
      </c>
      <c r="T279" t="str">
        <f t="shared" si="60"/>
        <v/>
      </c>
      <c r="U279" t="str">
        <f t="shared" si="61"/>
        <v/>
      </c>
      <c r="V279" s="238" t="str">
        <f t="shared" si="62"/>
        <v/>
      </c>
      <c r="W279" s="238">
        <f t="shared" si="63"/>
        <v>0</v>
      </c>
      <c r="X279" s="238">
        <f>SUMIFS($W$5:$W279,$V$5:$V279,"Plusieurs occurences",$H$5:$H279,H279)</f>
        <v>0</v>
      </c>
      <c r="Y279" t="str">
        <f t="shared" si="64"/>
        <v/>
      </c>
      <c r="Z279" t="str">
        <f t="shared" si="65"/>
        <v/>
      </c>
      <c r="AA279" t="str">
        <f t="shared" si="66"/>
        <v/>
      </c>
      <c r="AC279" t="str">
        <f t="shared" si="67"/>
        <v/>
      </c>
    </row>
    <row r="280" spans="1:29" x14ac:dyDescent="0.25">
      <c r="A280" s="132"/>
      <c r="B280" s="132"/>
      <c r="C280" s="132"/>
      <c r="D280" s="132"/>
      <c r="E280" s="132"/>
      <c r="F280" s="132"/>
      <c r="G280" s="132"/>
      <c r="H280" s="132"/>
      <c r="I280" s="132"/>
      <c r="J280" s="132"/>
      <c r="K280" s="132"/>
      <c r="L280" s="132"/>
      <c r="M280" s="132"/>
      <c r="P280" s="1" t="str">
        <f>IF($C280&lt;&gt;"",IF(COUNTIF($C:C,$C280)&gt;1,"Plusieurs commentaires",""),"")</f>
        <v/>
      </c>
      <c r="Q280" s="1">
        <f t="shared" si="58"/>
        <v>0</v>
      </c>
      <c r="R280" s="1">
        <f>SUMIFS($Q$5:$Q280,$P$5:$P280,"Plusieurs commentaires",$C$5:$C280,C280)</f>
        <v>0</v>
      </c>
      <c r="S280" t="str">
        <f t="shared" si="59"/>
        <v/>
      </c>
      <c r="T280" t="str">
        <f t="shared" si="60"/>
        <v/>
      </c>
      <c r="U280" t="str">
        <f t="shared" si="61"/>
        <v/>
      </c>
      <c r="V280" s="238" t="str">
        <f t="shared" si="62"/>
        <v/>
      </c>
      <c r="W280" s="238">
        <f t="shared" si="63"/>
        <v>0</v>
      </c>
      <c r="X280" s="238">
        <f>SUMIFS($W$5:$W280,$V$5:$V280,"Plusieurs occurences",$H$5:$H280,H280)</f>
        <v>0</v>
      </c>
      <c r="Y280" t="str">
        <f t="shared" si="64"/>
        <v/>
      </c>
      <c r="Z280" t="str">
        <f t="shared" si="65"/>
        <v/>
      </c>
      <c r="AA280" t="str">
        <f t="shared" si="66"/>
        <v/>
      </c>
      <c r="AC280" t="str">
        <f t="shared" si="67"/>
        <v/>
      </c>
    </row>
    <row r="281" spans="1:29" x14ac:dyDescent="0.25">
      <c r="A281" s="132"/>
      <c r="B281" s="132"/>
      <c r="C281" s="132"/>
      <c r="D281" s="132"/>
      <c r="E281" s="132"/>
      <c r="F281" s="132"/>
      <c r="G281" s="132"/>
      <c r="H281" s="132"/>
      <c r="I281" s="132"/>
      <c r="J281" s="132"/>
      <c r="K281" s="132"/>
      <c r="L281" s="132"/>
      <c r="M281" s="132"/>
      <c r="P281" s="1" t="str">
        <f>IF($C281&lt;&gt;"",IF(COUNTIF($C:C,$C281)&gt;1,"Plusieurs commentaires",""),"")</f>
        <v/>
      </c>
      <c r="Q281" s="1">
        <f t="shared" si="58"/>
        <v>0</v>
      </c>
      <c r="R281" s="1">
        <f>SUMIFS($Q$5:$Q281,$P$5:$P281,"Plusieurs commentaires",$C$5:$C281,C281)</f>
        <v>0</v>
      </c>
      <c r="S281" t="str">
        <f t="shared" si="59"/>
        <v/>
      </c>
      <c r="T281" t="str">
        <f t="shared" si="60"/>
        <v/>
      </c>
      <c r="U281" t="str">
        <f t="shared" si="61"/>
        <v/>
      </c>
      <c r="V281" s="238" t="str">
        <f t="shared" si="62"/>
        <v/>
      </c>
      <c r="W281" s="238">
        <f t="shared" si="63"/>
        <v>0</v>
      </c>
      <c r="X281" s="238">
        <f>SUMIFS($W$5:$W281,$V$5:$V281,"Plusieurs occurences",$H$5:$H281,H281)</f>
        <v>0</v>
      </c>
      <c r="Y281" t="str">
        <f t="shared" si="64"/>
        <v/>
      </c>
      <c r="Z281" t="str">
        <f t="shared" si="65"/>
        <v/>
      </c>
      <c r="AA281" t="str">
        <f t="shared" si="66"/>
        <v/>
      </c>
      <c r="AC281" t="str">
        <f t="shared" si="67"/>
        <v/>
      </c>
    </row>
    <row r="282" spans="1:29" x14ac:dyDescent="0.25">
      <c r="A282" s="132"/>
      <c r="B282" s="132"/>
      <c r="C282" s="132"/>
      <c r="D282" s="132"/>
      <c r="E282" s="132"/>
      <c r="F282" s="132"/>
      <c r="G282" s="132"/>
      <c r="H282" s="132"/>
      <c r="I282" s="132"/>
      <c r="J282" s="132"/>
      <c r="K282" s="132"/>
      <c r="L282" s="132"/>
      <c r="M282" s="132"/>
      <c r="P282" s="1" t="str">
        <f>IF($C282&lt;&gt;"",IF(COUNTIF($C:C,$C282)&gt;1,"Plusieurs commentaires",""),"")</f>
        <v/>
      </c>
      <c r="Q282" s="1">
        <f t="shared" si="58"/>
        <v>0</v>
      </c>
      <c r="R282" s="1">
        <f>SUMIFS($Q$5:$Q282,$P$5:$P282,"Plusieurs commentaires",$C$5:$C282,C282)</f>
        <v>0</v>
      </c>
      <c r="S282" t="str">
        <f t="shared" si="59"/>
        <v/>
      </c>
      <c r="T282" t="str">
        <f t="shared" si="60"/>
        <v/>
      </c>
      <c r="U282" t="str">
        <f t="shared" si="61"/>
        <v/>
      </c>
      <c r="V282" s="238" t="str">
        <f t="shared" si="62"/>
        <v/>
      </c>
      <c r="W282" s="238">
        <f t="shared" si="63"/>
        <v>0</v>
      </c>
      <c r="X282" s="238">
        <f>SUMIFS($W$5:$W282,$V$5:$V282,"Plusieurs occurences",$H$5:$H282,H282)</f>
        <v>0</v>
      </c>
      <c r="Y282" t="str">
        <f t="shared" si="64"/>
        <v/>
      </c>
      <c r="Z282" t="str">
        <f t="shared" si="65"/>
        <v/>
      </c>
      <c r="AA282" t="str">
        <f t="shared" si="66"/>
        <v/>
      </c>
      <c r="AC282" t="str">
        <f t="shared" si="67"/>
        <v/>
      </c>
    </row>
    <row r="283" spans="1:29" x14ac:dyDescent="0.25">
      <c r="A283" s="132"/>
      <c r="B283" s="132"/>
      <c r="C283" s="132"/>
      <c r="D283" s="132"/>
      <c r="E283" s="132"/>
      <c r="F283" s="132"/>
      <c r="G283" s="132"/>
      <c r="H283" s="132"/>
      <c r="I283" s="132"/>
      <c r="J283" s="132"/>
      <c r="K283" s="132"/>
      <c r="L283" s="132"/>
      <c r="M283" s="132"/>
      <c r="P283" s="1" t="str">
        <f>IF($C283&lt;&gt;"",IF(COUNTIF($C:C,$C283)&gt;1,"Plusieurs commentaires",""),"")</f>
        <v/>
      </c>
      <c r="Q283" s="1">
        <f t="shared" si="58"/>
        <v>0</v>
      </c>
      <c r="R283" s="1">
        <f>SUMIFS($Q$5:$Q283,$P$5:$P283,"Plusieurs commentaires",$C$5:$C283,C283)</f>
        <v>0</v>
      </c>
      <c r="S283" t="str">
        <f t="shared" si="59"/>
        <v/>
      </c>
      <c r="T283" t="str">
        <f t="shared" si="60"/>
        <v/>
      </c>
      <c r="U283" t="str">
        <f t="shared" si="61"/>
        <v/>
      </c>
      <c r="V283" s="238" t="str">
        <f t="shared" si="62"/>
        <v/>
      </c>
      <c r="W283" s="238">
        <f t="shared" si="63"/>
        <v>0</v>
      </c>
      <c r="X283" s="238">
        <f>SUMIFS($W$5:$W283,$V$5:$V283,"Plusieurs occurences",$H$5:$H283,H283)</f>
        <v>0</v>
      </c>
      <c r="Y283" t="str">
        <f t="shared" si="64"/>
        <v/>
      </c>
      <c r="Z283" t="str">
        <f t="shared" si="65"/>
        <v/>
      </c>
      <c r="AA283" t="str">
        <f t="shared" si="66"/>
        <v/>
      </c>
      <c r="AC283" t="str">
        <f t="shared" si="67"/>
        <v/>
      </c>
    </row>
    <row r="284" spans="1:29" x14ac:dyDescent="0.25">
      <c r="A284" s="132"/>
      <c r="B284" s="132"/>
      <c r="C284" s="132"/>
      <c r="D284" s="132"/>
      <c r="E284" s="132"/>
      <c r="F284" s="132"/>
      <c r="G284" s="132"/>
      <c r="H284" s="132"/>
      <c r="I284" s="132"/>
      <c r="J284" s="132"/>
      <c r="K284" s="132"/>
      <c r="L284" s="132"/>
      <c r="M284" s="132"/>
      <c r="P284" s="1" t="str">
        <f>IF($C284&lt;&gt;"",IF(COUNTIF($C:C,$C284)&gt;1,"Plusieurs commentaires",""),"")</f>
        <v/>
      </c>
      <c r="Q284" s="1">
        <f t="shared" si="58"/>
        <v>0</v>
      </c>
      <c r="R284" s="1">
        <f>SUMIFS($Q$5:$Q284,$P$5:$P284,"Plusieurs commentaires",$C$5:$C284,C284)</f>
        <v>0</v>
      </c>
      <c r="S284" t="str">
        <f t="shared" si="59"/>
        <v/>
      </c>
      <c r="T284" t="str">
        <f t="shared" si="60"/>
        <v/>
      </c>
      <c r="U284" t="str">
        <f t="shared" si="61"/>
        <v/>
      </c>
      <c r="V284" s="238" t="str">
        <f t="shared" si="62"/>
        <v/>
      </c>
      <c r="W284" s="238">
        <f t="shared" si="63"/>
        <v>0</v>
      </c>
      <c r="X284" s="238">
        <f>SUMIFS($W$5:$W284,$V$5:$V284,"Plusieurs occurences",$H$5:$H284,H284)</f>
        <v>0</v>
      </c>
      <c r="Y284" t="str">
        <f t="shared" si="64"/>
        <v/>
      </c>
      <c r="Z284" t="str">
        <f t="shared" si="65"/>
        <v/>
      </c>
      <c r="AA284" t="str">
        <f t="shared" si="66"/>
        <v/>
      </c>
      <c r="AC284" t="str">
        <f t="shared" si="67"/>
        <v/>
      </c>
    </row>
    <row r="285" spans="1:29" x14ac:dyDescent="0.25">
      <c r="P285" s="1" t="str">
        <f>IF($C285&lt;&gt;"",IF(COUNTIF($C:C,$C285)&gt;1,"Plusieurs commentaires",""),"")</f>
        <v/>
      </c>
      <c r="Q285" s="1">
        <f t="shared" si="58"/>
        <v>0</v>
      </c>
      <c r="R285" s="1">
        <f>SUMIFS($Q$5:$Q285,$P$5:$P285,"Plusieurs commentaires",$C$5:$C285,C285)</f>
        <v>0</v>
      </c>
      <c r="S285" t="str">
        <f t="shared" si="59"/>
        <v/>
      </c>
      <c r="T285" t="str">
        <f t="shared" si="60"/>
        <v/>
      </c>
      <c r="U285" t="str">
        <f t="shared" si="61"/>
        <v/>
      </c>
      <c r="V285" s="238" t="str">
        <f t="shared" si="62"/>
        <v/>
      </c>
      <c r="W285" s="238">
        <f t="shared" si="63"/>
        <v>0</v>
      </c>
      <c r="X285" s="238">
        <f>SUMIFS($W$5:$W285,$V$5:$V285,"Plusieurs occurences",$H$5:$H285,H285)</f>
        <v>0</v>
      </c>
      <c r="Y285" t="str">
        <f t="shared" si="64"/>
        <v/>
      </c>
      <c r="Z285" t="str">
        <f t="shared" si="65"/>
        <v/>
      </c>
      <c r="AA285" t="str">
        <f t="shared" si="66"/>
        <v/>
      </c>
      <c r="AC285" t="str">
        <f t="shared" si="67"/>
        <v/>
      </c>
    </row>
    <row r="286" spans="1:29" x14ac:dyDescent="0.25">
      <c r="P286" s="1" t="str">
        <f>IF($C286&lt;&gt;"",IF(COUNTIF($C:C,$C286)&gt;1,"Plusieurs commentaires",""),"")</f>
        <v/>
      </c>
      <c r="Q286" s="1">
        <f t="shared" si="58"/>
        <v>0</v>
      </c>
      <c r="R286" s="1">
        <f>SUMIFS($Q$5:$Q286,$P$5:$P286,"Plusieurs commentaires",$C$5:$C286,C286)</f>
        <v>0</v>
      </c>
      <c r="S286" t="str">
        <f t="shared" si="59"/>
        <v/>
      </c>
      <c r="T286" t="str">
        <f t="shared" si="60"/>
        <v/>
      </c>
      <c r="U286" t="str">
        <f t="shared" si="61"/>
        <v/>
      </c>
      <c r="V286" s="238" t="str">
        <f t="shared" si="62"/>
        <v/>
      </c>
      <c r="W286" s="238">
        <f t="shared" si="63"/>
        <v>0</v>
      </c>
      <c r="X286" s="238">
        <f>SUMIFS($W$5:$W286,$V$5:$V286,"Plusieurs occurences",$H$5:$H286,H286)</f>
        <v>0</v>
      </c>
      <c r="Y286" t="str">
        <f t="shared" si="64"/>
        <v/>
      </c>
      <c r="Z286" t="str">
        <f t="shared" si="65"/>
        <v/>
      </c>
      <c r="AA286" t="str">
        <f t="shared" si="66"/>
        <v/>
      </c>
      <c r="AC286" t="str">
        <f t="shared" si="67"/>
        <v/>
      </c>
    </row>
    <row r="287" spans="1:29" x14ac:dyDescent="0.25">
      <c r="P287" s="1" t="str">
        <f>IF($C287&lt;&gt;"",IF(COUNTIF($C:C,$C287)&gt;1,"Plusieurs commentaires",""),"")</f>
        <v/>
      </c>
      <c r="Q287" s="1">
        <f t="shared" si="58"/>
        <v>0</v>
      </c>
      <c r="R287" s="1">
        <f>SUMIFS($Q$5:$Q287,$P$5:$P287,"Plusieurs commentaires",$C$5:$C287,C287)</f>
        <v>0</v>
      </c>
      <c r="S287" t="str">
        <f t="shared" si="59"/>
        <v/>
      </c>
      <c r="T287" t="str">
        <f t="shared" si="60"/>
        <v/>
      </c>
      <c r="U287" t="str">
        <f t="shared" si="61"/>
        <v/>
      </c>
      <c r="V287" s="238" t="str">
        <f t="shared" si="62"/>
        <v/>
      </c>
      <c r="W287" s="238">
        <f t="shared" si="63"/>
        <v>0</v>
      </c>
      <c r="X287" s="238">
        <f>SUMIFS($W$5:$W287,$V$5:$V287,"Plusieurs occurences",$H$5:$H287,H287)</f>
        <v>0</v>
      </c>
      <c r="Y287" t="str">
        <f t="shared" si="64"/>
        <v/>
      </c>
      <c r="Z287" t="str">
        <f t="shared" si="65"/>
        <v/>
      </c>
      <c r="AA287" t="str">
        <f t="shared" si="66"/>
        <v/>
      </c>
      <c r="AC287" t="str">
        <f t="shared" si="67"/>
        <v/>
      </c>
    </row>
    <row r="288" spans="1:29" x14ac:dyDescent="0.25">
      <c r="P288" s="1" t="str">
        <f>IF($C288&lt;&gt;"",IF(COUNTIF($C:C,$C288)&gt;1,"Plusieurs commentaires",""),"")</f>
        <v/>
      </c>
      <c r="Q288" s="1">
        <f t="shared" si="58"/>
        <v>0</v>
      </c>
      <c r="R288" s="1">
        <f>SUMIFS($Q$5:$Q288,$P$5:$P288,"Plusieurs commentaires",$C$5:$C288,C288)</f>
        <v>0</v>
      </c>
      <c r="S288" t="str">
        <f t="shared" si="59"/>
        <v/>
      </c>
      <c r="T288" t="str">
        <f t="shared" si="60"/>
        <v/>
      </c>
      <c r="U288" t="str">
        <f t="shared" si="61"/>
        <v/>
      </c>
      <c r="V288" s="238" t="str">
        <f t="shared" si="62"/>
        <v/>
      </c>
      <c r="W288" s="238">
        <f t="shared" si="63"/>
        <v>0</v>
      </c>
      <c r="X288" s="238">
        <f>SUMIFS($W$5:$W288,$V$5:$V288,"Plusieurs occurences",$H$5:$H288,H288)</f>
        <v>0</v>
      </c>
      <c r="Y288" t="str">
        <f t="shared" si="64"/>
        <v/>
      </c>
      <c r="Z288" t="str">
        <f t="shared" si="65"/>
        <v/>
      </c>
      <c r="AA288" t="str">
        <f t="shared" si="66"/>
        <v/>
      </c>
      <c r="AC288" t="str">
        <f t="shared" si="67"/>
        <v/>
      </c>
    </row>
    <row r="289" spans="16:29" x14ac:dyDescent="0.25">
      <c r="P289" s="1" t="str">
        <f>IF($C289&lt;&gt;"",IF(COUNTIF($C:C,$C289)&gt;1,"Plusieurs commentaires",""),"")</f>
        <v/>
      </c>
      <c r="Q289" s="1">
        <f t="shared" si="58"/>
        <v>0</v>
      </c>
      <c r="R289" s="1">
        <f>SUMIFS($Q$5:$Q289,$P$5:$P289,"Plusieurs commentaires",$C$5:$C289,C289)</f>
        <v>0</v>
      </c>
      <c r="S289" t="str">
        <f t="shared" si="59"/>
        <v/>
      </c>
      <c r="T289" t="str">
        <f t="shared" si="60"/>
        <v/>
      </c>
      <c r="U289" t="str">
        <f t="shared" si="61"/>
        <v/>
      </c>
      <c r="V289" s="238" t="str">
        <f t="shared" si="62"/>
        <v/>
      </c>
      <c r="W289" s="238">
        <f t="shared" si="63"/>
        <v>0</v>
      </c>
      <c r="X289" s="238">
        <f>SUMIFS($W$5:$W289,$V$5:$V289,"Plusieurs occurences",$H$5:$H289,H289)</f>
        <v>0</v>
      </c>
      <c r="Y289" t="str">
        <f t="shared" si="64"/>
        <v/>
      </c>
      <c r="Z289" t="str">
        <f t="shared" si="65"/>
        <v/>
      </c>
      <c r="AA289" t="str">
        <f t="shared" si="66"/>
        <v/>
      </c>
      <c r="AC289" t="str">
        <f t="shared" si="67"/>
        <v/>
      </c>
    </row>
    <row r="290" spans="16:29" x14ac:dyDescent="0.25">
      <c r="P290" s="1" t="str">
        <f>IF($C290&lt;&gt;"",IF(COUNTIF($C:C,$C290)&gt;1,"Plusieurs commentaires",""),"")</f>
        <v/>
      </c>
      <c r="Q290" s="1">
        <f t="shared" si="58"/>
        <v>0</v>
      </c>
      <c r="R290" s="1">
        <f>SUMIFS($Q$5:$Q290,$P$5:$P290,"Plusieurs commentaires",$C$5:$C290,C290)</f>
        <v>0</v>
      </c>
      <c r="S290" t="str">
        <f t="shared" si="59"/>
        <v/>
      </c>
      <c r="T290" t="str">
        <f t="shared" si="60"/>
        <v/>
      </c>
      <c r="U290" t="str">
        <f t="shared" si="61"/>
        <v/>
      </c>
      <c r="V290" s="238" t="str">
        <f t="shared" si="62"/>
        <v/>
      </c>
      <c r="W290" s="238">
        <f t="shared" si="63"/>
        <v>0</v>
      </c>
      <c r="X290" s="238">
        <f>SUMIFS($W$5:$W290,$V$5:$V290,"Plusieurs occurences",$H$5:$H290,H290)</f>
        <v>0</v>
      </c>
      <c r="Y290" t="str">
        <f t="shared" si="64"/>
        <v/>
      </c>
      <c r="Z290" t="str">
        <f t="shared" si="65"/>
        <v/>
      </c>
      <c r="AA290" t="str">
        <f t="shared" si="66"/>
        <v/>
      </c>
      <c r="AC290" t="str">
        <f t="shared" si="67"/>
        <v/>
      </c>
    </row>
    <row r="291" spans="16:29" x14ac:dyDescent="0.25">
      <c r="P291" s="1" t="str">
        <f>IF($C291&lt;&gt;"",IF(COUNTIF($C:C,$C291)&gt;1,"Plusieurs commentaires",""),"")</f>
        <v/>
      </c>
      <c r="Q291" s="1">
        <f t="shared" si="58"/>
        <v>0</v>
      </c>
      <c r="R291" s="1">
        <f>SUMIFS($Q$5:$Q291,$P$5:$P291,"Plusieurs commentaires",$C$5:$C291,C291)</f>
        <v>0</v>
      </c>
      <c r="S291" t="str">
        <f t="shared" si="59"/>
        <v/>
      </c>
      <c r="T291" t="str">
        <f t="shared" si="60"/>
        <v/>
      </c>
      <c r="U291" t="str">
        <f t="shared" si="61"/>
        <v/>
      </c>
      <c r="V291" s="238" t="str">
        <f t="shared" si="62"/>
        <v/>
      </c>
      <c r="W291" s="238">
        <f t="shared" si="63"/>
        <v>0</v>
      </c>
      <c r="X291" s="238">
        <f>SUMIFS($W$5:$W291,$V$5:$V291,"Plusieurs occurences",$H$5:$H291,H291)</f>
        <v>0</v>
      </c>
      <c r="Y291" t="str">
        <f t="shared" si="64"/>
        <v/>
      </c>
      <c r="Z291" t="str">
        <f t="shared" si="65"/>
        <v/>
      </c>
      <c r="AA291" t="str">
        <f t="shared" si="66"/>
        <v/>
      </c>
      <c r="AC291" t="str">
        <f t="shared" si="67"/>
        <v/>
      </c>
    </row>
    <row r="292" spans="16:29" x14ac:dyDescent="0.25">
      <c r="P292" s="1" t="str">
        <f>IF($C292&lt;&gt;"",IF(COUNTIF($C:C,$C292)&gt;1,"Plusieurs commentaires",""),"")</f>
        <v/>
      </c>
      <c r="Q292" s="1">
        <f t="shared" si="58"/>
        <v>0</v>
      </c>
      <c r="R292" s="1">
        <f>SUMIFS($Q$5:$Q292,$P$5:$P292,"Plusieurs commentaires",$C$5:$C292,C292)</f>
        <v>0</v>
      </c>
      <c r="S292" t="str">
        <f t="shared" si="59"/>
        <v/>
      </c>
      <c r="T292" t="str">
        <f t="shared" si="60"/>
        <v/>
      </c>
      <c r="U292" t="str">
        <f t="shared" si="61"/>
        <v/>
      </c>
      <c r="V292" s="238" t="str">
        <f t="shared" si="62"/>
        <v/>
      </c>
      <c r="W292" s="238">
        <f t="shared" si="63"/>
        <v>0</v>
      </c>
      <c r="X292" s="238">
        <f>SUMIFS($W$5:$W292,$V$5:$V292,"Plusieurs occurences",$H$5:$H292,H292)</f>
        <v>0</v>
      </c>
      <c r="Y292" t="str">
        <f t="shared" si="64"/>
        <v/>
      </c>
      <c r="Z292" t="str">
        <f t="shared" si="65"/>
        <v/>
      </c>
      <c r="AA292" t="str">
        <f t="shared" si="66"/>
        <v/>
      </c>
      <c r="AC292" t="str">
        <f t="shared" si="67"/>
        <v/>
      </c>
    </row>
    <row r="293" spans="16:29" x14ac:dyDescent="0.25">
      <c r="P293" s="1" t="str">
        <f>IF($C293&lt;&gt;"",IF(COUNTIF($C:C,$C293)&gt;1,"Plusieurs commentaires",""),"")</f>
        <v/>
      </c>
      <c r="Q293" s="1">
        <f t="shared" si="58"/>
        <v>0</v>
      </c>
      <c r="R293" s="1">
        <f>SUMIFS($Q$5:$Q293,$P$5:$P293,"Plusieurs commentaires",$C$5:$C293,C293)</f>
        <v>0</v>
      </c>
      <c r="S293" t="str">
        <f t="shared" si="59"/>
        <v/>
      </c>
      <c r="T293" t="str">
        <f t="shared" si="60"/>
        <v/>
      </c>
      <c r="U293" t="str">
        <f t="shared" si="61"/>
        <v/>
      </c>
      <c r="V293" s="238" t="str">
        <f t="shared" si="62"/>
        <v/>
      </c>
      <c r="W293" s="238">
        <f t="shared" si="63"/>
        <v>0</v>
      </c>
      <c r="X293" s="238">
        <f>SUMIFS($W$5:$W293,$V$5:$V293,"Plusieurs occurences",$H$5:$H293,H293)</f>
        <v>0</v>
      </c>
      <c r="Y293" t="str">
        <f t="shared" si="64"/>
        <v/>
      </c>
      <c r="Z293" t="str">
        <f t="shared" si="65"/>
        <v/>
      </c>
      <c r="AA293" t="str">
        <f t="shared" si="66"/>
        <v/>
      </c>
      <c r="AC293" t="str">
        <f t="shared" si="67"/>
        <v/>
      </c>
    </row>
    <row r="294" spans="16:29" x14ac:dyDescent="0.25">
      <c r="P294" s="1" t="str">
        <f>IF($C294&lt;&gt;"",IF(COUNTIF($C:C,$C294)&gt;1,"Plusieurs commentaires",""),"")</f>
        <v/>
      </c>
      <c r="Q294" s="1">
        <f t="shared" si="58"/>
        <v>0</v>
      </c>
      <c r="R294" s="1">
        <f>SUMIFS($Q$5:$Q294,$P$5:$P294,"Plusieurs commentaires",$C$5:$C294,C294)</f>
        <v>0</v>
      </c>
      <c r="S294" t="str">
        <f t="shared" si="59"/>
        <v/>
      </c>
      <c r="T294" t="str">
        <f t="shared" si="60"/>
        <v/>
      </c>
      <c r="U294" t="str">
        <f t="shared" si="61"/>
        <v/>
      </c>
      <c r="V294" s="238" t="str">
        <f t="shared" si="62"/>
        <v/>
      </c>
      <c r="W294" s="238">
        <f t="shared" si="63"/>
        <v>0</v>
      </c>
      <c r="X294" s="238">
        <f>SUMIFS($W$5:$W294,$V$5:$V294,"Plusieurs occurences",$H$5:$H294,H294)</f>
        <v>0</v>
      </c>
      <c r="Y294" t="str">
        <f t="shared" si="64"/>
        <v/>
      </c>
      <c r="Z294" t="str">
        <f t="shared" si="65"/>
        <v/>
      </c>
      <c r="AA294" t="str">
        <f t="shared" si="66"/>
        <v/>
      </c>
      <c r="AC294" t="str">
        <f t="shared" si="67"/>
        <v/>
      </c>
    </row>
    <row r="295" spans="16:29" x14ac:dyDescent="0.25">
      <c r="P295" s="1" t="str">
        <f>IF($C295&lt;&gt;"",IF(COUNTIF($C:C,$C295)&gt;1,"Plusieurs commentaires",""),"")</f>
        <v/>
      </c>
      <c r="Q295" s="1">
        <f t="shared" si="58"/>
        <v>0</v>
      </c>
      <c r="R295" s="1">
        <f>SUMIFS($Q$5:$Q295,$P$5:$P295,"Plusieurs commentaires",$C$5:$C295,C295)</f>
        <v>0</v>
      </c>
      <c r="S295" t="str">
        <f t="shared" si="59"/>
        <v/>
      </c>
      <c r="T295" t="str">
        <f t="shared" si="60"/>
        <v/>
      </c>
      <c r="U295" t="str">
        <f t="shared" si="61"/>
        <v/>
      </c>
      <c r="V295" s="238" t="str">
        <f t="shared" si="62"/>
        <v/>
      </c>
      <c r="W295" s="238">
        <f t="shared" si="63"/>
        <v>0</v>
      </c>
      <c r="X295" s="238">
        <f>SUMIFS($W$5:$W295,$V$5:$V295,"Plusieurs occurences",$H$5:$H295,H295)</f>
        <v>0</v>
      </c>
      <c r="Y295" t="str">
        <f t="shared" si="64"/>
        <v/>
      </c>
      <c r="Z295" t="str">
        <f t="shared" si="65"/>
        <v/>
      </c>
      <c r="AA295" t="str">
        <f t="shared" si="66"/>
        <v/>
      </c>
      <c r="AC295" t="str">
        <f t="shared" si="67"/>
        <v/>
      </c>
    </row>
    <row r="296" spans="16:29" x14ac:dyDescent="0.25">
      <c r="P296" s="1" t="str">
        <f>IF($C296&lt;&gt;"",IF(COUNTIF($C:C,$C296)&gt;1,"Plusieurs commentaires",""),"")</f>
        <v/>
      </c>
      <c r="Q296" s="1">
        <f t="shared" si="58"/>
        <v>0</v>
      </c>
      <c r="R296" s="1">
        <f>SUMIFS($Q$5:$Q296,$P$5:$P296,"Plusieurs commentaires",$C$5:$C296,C296)</f>
        <v>0</v>
      </c>
      <c r="S296" t="str">
        <f t="shared" si="59"/>
        <v/>
      </c>
      <c r="T296" t="str">
        <f t="shared" si="60"/>
        <v/>
      </c>
      <c r="U296" t="str">
        <f t="shared" si="61"/>
        <v/>
      </c>
      <c r="V296" s="238" t="str">
        <f t="shared" si="62"/>
        <v/>
      </c>
      <c r="W296" s="238">
        <f t="shared" si="63"/>
        <v>0</v>
      </c>
      <c r="X296" s="238">
        <f>SUMIFS($W$5:$W296,$V$5:$V296,"Plusieurs occurences",$H$5:$H296,H296)</f>
        <v>0</v>
      </c>
      <c r="Y296" t="str">
        <f t="shared" si="64"/>
        <v/>
      </c>
      <c r="Z296" t="str">
        <f t="shared" si="65"/>
        <v/>
      </c>
      <c r="AA296" t="str">
        <f t="shared" si="66"/>
        <v/>
      </c>
      <c r="AC296" t="str">
        <f t="shared" si="67"/>
        <v/>
      </c>
    </row>
    <row r="297" spans="16:29" x14ac:dyDescent="0.25">
      <c r="P297" s="1" t="str">
        <f>IF($C297&lt;&gt;"",IF(COUNTIF($C:C,$C297)&gt;1,"Plusieurs commentaires",""),"")</f>
        <v/>
      </c>
      <c r="Q297" s="1">
        <f t="shared" si="58"/>
        <v>0</v>
      </c>
      <c r="R297" s="1">
        <f>SUMIFS($Q$5:$Q297,$P$5:$P297,"Plusieurs commentaires",$C$5:$C297,C297)</f>
        <v>0</v>
      </c>
      <c r="S297" t="str">
        <f t="shared" si="59"/>
        <v/>
      </c>
      <c r="T297" t="str">
        <f t="shared" si="60"/>
        <v/>
      </c>
      <c r="U297" t="str">
        <f t="shared" si="61"/>
        <v/>
      </c>
      <c r="V297" s="238" t="str">
        <f t="shared" si="62"/>
        <v/>
      </c>
      <c r="W297" s="238">
        <f t="shared" si="63"/>
        <v>0</v>
      </c>
      <c r="X297" s="238">
        <f>SUMIFS($W$5:$W297,$V$5:$V297,"Plusieurs occurences",$H$5:$H297,H297)</f>
        <v>0</v>
      </c>
      <c r="Y297" t="str">
        <f t="shared" si="64"/>
        <v/>
      </c>
      <c r="Z297" t="str">
        <f t="shared" si="65"/>
        <v/>
      </c>
      <c r="AA297" t="str">
        <f t="shared" si="66"/>
        <v/>
      </c>
      <c r="AC297" t="str">
        <f t="shared" si="67"/>
        <v/>
      </c>
    </row>
    <row r="298" spans="16:29" x14ac:dyDescent="0.25">
      <c r="P298" s="1" t="str">
        <f>IF($C298&lt;&gt;"",IF(COUNTIF($C:C,$C298)&gt;1,"Plusieurs commentaires",""),"")</f>
        <v/>
      </c>
      <c r="Q298" s="1">
        <f t="shared" si="58"/>
        <v>0</v>
      </c>
      <c r="R298" s="1">
        <f>SUMIFS($Q$5:$Q298,$P$5:$P298,"Plusieurs commentaires",$C$5:$C298,C298)</f>
        <v>0</v>
      </c>
      <c r="S298" t="str">
        <f t="shared" si="59"/>
        <v/>
      </c>
      <c r="T298" t="str">
        <f t="shared" si="60"/>
        <v/>
      </c>
      <c r="U298" t="str">
        <f t="shared" si="61"/>
        <v/>
      </c>
      <c r="V298" s="238" t="str">
        <f t="shared" si="62"/>
        <v/>
      </c>
      <c r="W298" s="238">
        <f t="shared" si="63"/>
        <v>0</v>
      </c>
      <c r="X298" s="238">
        <f>SUMIFS($W$5:$W298,$V$5:$V298,"Plusieurs occurences",$H$5:$H298,H298)</f>
        <v>0</v>
      </c>
      <c r="Y298" t="str">
        <f t="shared" si="64"/>
        <v/>
      </c>
      <c r="Z298" t="str">
        <f t="shared" si="65"/>
        <v/>
      </c>
      <c r="AA298" t="str">
        <f t="shared" si="66"/>
        <v/>
      </c>
      <c r="AC298" t="str">
        <f t="shared" si="67"/>
        <v/>
      </c>
    </row>
    <row r="299" spans="16:29" x14ac:dyDescent="0.25">
      <c r="P299" s="1" t="str">
        <f>IF($C299&lt;&gt;"",IF(COUNTIF($C:C,$C299)&gt;1,"Plusieurs commentaires",""),"")</f>
        <v/>
      </c>
      <c r="Q299" s="1">
        <f t="shared" si="58"/>
        <v>0</v>
      </c>
      <c r="R299" s="1">
        <f>SUMIFS($Q$5:$Q299,$P$5:$P299,"Plusieurs commentaires",$C$5:$C299,C299)</f>
        <v>0</v>
      </c>
      <c r="S299" t="str">
        <f t="shared" si="59"/>
        <v/>
      </c>
      <c r="T299" t="str">
        <f t="shared" si="60"/>
        <v/>
      </c>
      <c r="U299" t="str">
        <f t="shared" si="61"/>
        <v/>
      </c>
      <c r="V299" s="238" t="str">
        <f t="shared" si="62"/>
        <v/>
      </c>
      <c r="W299" s="238">
        <f t="shared" si="63"/>
        <v>0</v>
      </c>
      <c r="X299" s="238">
        <f>SUMIFS($W$5:$W299,$V$5:$V299,"Plusieurs occurences",$H$5:$H299,H299)</f>
        <v>0</v>
      </c>
      <c r="Y299" t="str">
        <f t="shared" si="64"/>
        <v/>
      </c>
      <c r="Z299" t="str">
        <f t="shared" si="65"/>
        <v/>
      </c>
      <c r="AA299" t="str">
        <f t="shared" si="66"/>
        <v/>
      </c>
      <c r="AC299" t="str">
        <f t="shared" si="67"/>
        <v/>
      </c>
    </row>
    <row r="300" spans="16:29" x14ac:dyDescent="0.25">
      <c r="P300" s="1" t="str">
        <f>IF($C300&lt;&gt;"",IF(COUNTIF($C:C,$C300)&gt;1,"Plusieurs commentaires",""),"")</f>
        <v/>
      </c>
      <c r="Q300" s="1">
        <f t="shared" si="58"/>
        <v>0</v>
      </c>
      <c r="R300" s="1">
        <f>SUMIFS($Q$5:$Q300,$P$5:$P300,"Plusieurs commentaires",$C$5:$C300,C300)</f>
        <v>0</v>
      </c>
      <c r="S300" t="str">
        <f t="shared" si="59"/>
        <v/>
      </c>
      <c r="T300" t="str">
        <f t="shared" si="60"/>
        <v/>
      </c>
      <c r="U300" t="str">
        <f t="shared" si="61"/>
        <v/>
      </c>
      <c r="V300" s="238" t="str">
        <f t="shared" si="62"/>
        <v/>
      </c>
      <c r="W300" s="238">
        <f t="shared" si="63"/>
        <v>0</v>
      </c>
      <c r="X300" s="238">
        <f>SUMIFS($W$5:$W300,$V$5:$V300,"Plusieurs occurences",$H$5:$H300,H300)</f>
        <v>0</v>
      </c>
      <c r="Y300" t="str">
        <f t="shared" si="64"/>
        <v/>
      </c>
      <c r="Z300" t="str">
        <f t="shared" si="65"/>
        <v/>
      </c>
      <c r="AA300" t="str">
        <f t="shared" si="66"/>
        <v/>
      </c>
      <c r="AC300" t="str">
        <f t="shared" si="67"/>
        <v/>
      </c>
    </row>
    <row r="301" spans="16:29" x14ac:dyDescent="0.25">
      <c r="P301" s="1" t="str">
        <f>IF($C301&lt;&gt;"",IF(COUNTIF($C:C,$C301)&gt;1,"Plusieurs commentaires",""),"")</f>
        <v/>
      </c>
      <c r="Q301" s="1">
        <f t="shared" si="58"/>
        <v>0</v>
      </c>
      <c r="R301" s="1">
        <f>SUMIFS($Q$5:$Q301,$P$5:$P301,"Plusieurs commentaires",$C$5:$C301,C301)</f>
        <v>0</v>
      </c>
      <c r="S301" t="str">
        <f t="shared" si="59"/>
        <v/>
      </c>
      <c r="T301" t="str">
        <f t="shared" si="60"/>
        <v/>
      </c>
      <c r="U301" t="str">
        <f t="shared" si="61"/>
        <v/>
      </c>
      <c r="V301" s="238" t="str">
        <f t="shared" si="62"/>
        <v/>
      </c>
      <c r="W301" s="238">
        <f t="shared" si="63"/>
        <v>0</v>
      </c>
      <c r="X301" s="238">
        <f>SUMIFS($W$5:$W301,$V$5:$V301,"Plusieurs occurences",$H$5:$H301,H301)</f>
        <v>0</v>
      </c>
      <c r="Y301" t="str">
        <f t="shared" si="64"/>
        <v/>
      </c>
      <c r="Z301" t="str">
        <f t="shared" si="65"/>
        <v/>
      </c>
      <c r="AA301" t="str">
        <f t="shared" si="66"/>
        <v/>
      </c>
      <c r="AC301" t="str">
        <f t="shared" si="67"/>
        <v/>
      </c>
    </row>
    <row r="302" spans="16:29" x14ac:dyDescent="0.25">
      <c r="P302" s="1" t="str">
        <f>IF($C302&lt;&gt;"",IF(COUNTIF($C:C,$C302)&gt;1,"Plusieurs commentaires",""),"")</f>
        <v/>
      </c>
      <c r="Q302" s="1">
        <f t="shared" si="58"/>
        <v>0</v>
      </c>
      <c r="R302" s="1">
        <f>SUMIFS($Q$5:$Q302,$P$5:$P302,"Plusieurs commentaires",$C$5:$C302,C302)</f>
        <v>0</v>
      </c>
      <c r="S302" t="str">
        <f t="shared" si="59"/>
        <v/>
      </c>
      <c r="T302" t="str">
        <f t="shared" si="60"/>
        <v/>
      </c>
      <c r="U302" t="str">
        <f t="shared" si="61"/>
        <v/>
      </c>
      <c r="V302" s="238" t="str">
        <f t="shared" si="62"/>
        <v/>
      </c>
      <c r="W302" s="238">
        <f t="shared" si="63"/>
        <v>0</v>
      </c>
      <c r="X302" s="238">
        <f>SUMIFS($W$5:$W302,$V$5:$V302,"Plusieurs occurences",$H$5:$H302,H302)</f>
        <v>0</v>
      </c>
      <c r="Y302" t="str">
        <f t="shared" si="64"/>
        <v/>
      </c>
      <c r="Z302" t="str">
        <f t="shared" si="65"/>
        <v/>
      </c>
      <c r="AA302" t="str">
        <f t="shared" si="66"/>
        <v/>
      </c>
      <c r="AC302" t="str">
        <f t="shared" si="67"/>
        <v/>
      </c>
    </row>
    <row r="303" spans="16:29" x14ac:dyDescent="0.25">
      <c r="P303" s="1" t="str">
        <f>IF($C303&lt;&gt;"",IF(COUNTIF($C:C,$C303)&gt;1,"Plusieurs commentaires",""),"")</f>
        <v/>
      </c>
      <c r="Q303" s="1">
        <f t="shared" si="58"/>
        <v>0</v>
      </c>
      <c r="R303" s="1">
        <f>SUMIFS($Q$5:$Q303,$P$5:$P303,"Plusieurs commentaires",$C$5:$C303,C303)</f>
        <v>0</v>
      </c>
      <c r="S303" t="str">
        <f t="shared" si="59"/>
        <v/>
      </c>
      <c r="T303" t="str">
        <f t="shared" si="60"/>
        <v/>
      </c>
      <c r="U303" t="str">
        <f t="shared" si="61"/>
        <v/>
      </c>
      <c r="V303" s="238" t="str">
        <f t="shared" si="62"/>
        <v/>
      </c>
      <c r="W303" s="238">
        <f t="shared" si="63"/>
        <v>0</v>
      </c>
      <c r="X303" s="238">
        <f>SUMIFS($W$5:$W303,$V$5:$V303,"Plusieurs occurences",$H$5:$H303,H303)</f>
        <v>0</v>
      </c>
      <c r="Y303" t="str">
        <f t="shared" si="64"/>
        <v/>
      </c>
      <c r="Z303" t="str">
        <f t="shared" si="65"/>
        <v/>
      </c>
      <c r="AA303" t="str">
        <f t="shared" si="66"/>
        <v/>
      </c>
      <c r="AC303" t="str">
        <f t="shared" si="67"/>
        <v/>
      </c>
    </row>
    <row r="304" spans="16:29" x14ac:dyDescent="0.25">
      <c r="P304" s="1" t="str">
        <f>IF($C304&lt;&gt;"",IF(COUNTIF($C:C,$C304)&gt;1,"Plusieurs commentaires",""),"")</f>
        <v/>
      </c>
      <c r="Q304" s="1">
        <f t="shared" si="58"/>
        <v>0</v>
      </c>
      <c r="R304" s="1">
        <f>SUMIFS($Q$5:$Q304,$P$5:$P304,"Plusieurs commentaires",$C$5:$C304,C304)</f>
        <v>0</v>
      </c>
      <c r="S304" t="str">
        <f t="shared" si="59"/>
        <v/>
      </c>
      <c r="T304" t="str">
        <f t="shared" si="60"/>
        <v/>
      </c>
      <c r="U304" t="str">
        <f t="shared" si="61"/>
        <v/>
      </c>
      <c r="V304" s="238" t="str">
        <f t="shared" si="62"/>
        <v/>
      </c>
      <c r="W304" s="238">
        <f t="shared" si="63"/>
        <v>0</v>
      </c>
      <c r="X304" s="238">
        <f>SUMIFS($W$5:$W304,$V$5:$V304,"Plusieurs occurences",$H$5:$H304,H304)</f>
        <v>0</v>
      </c>
      <c r="Y304" t="str">
        <f t="shared" si="64"/>
        <v/>
      </c>
      <c r="Z304" t="str">
        <f t="shared" si="65"/>
        <v/>
      </c>
      <c r="AA304" t="str">
        <f t="shared" si="66"/>
        <v/>
      </c>
      <c r="AC304" t="str">
        <f t="shared" si="67"/>
        <v/>
      </c>
    </row>
    <row r="305" spans="16:29" x14ac:dyDescent="0.25">
      <c r="P305" s="1" t="str">
        <f>IF($C305&lt;&gt;"",IF(COUNTIF($C:C,$C305)&gt;1,"Plusieurs commentaires",""),"")</f>
        <v/>
      </c>
      <c r="Q305" s="1">
        <f t="shared" si="58"/>
        <v>0</v>
      </c>
      <c r="R305" s="1">
        <f>SUMIFS($Q$5:$Q305,$P$5:$P305,"Plusieurs commentaires",$C$5:$C305,C305)</f>
        <v>0</v>
      </c>
      <c r="S305" t="str">
        <f t="shared" si="59"/>
        <v/>
      </c>
      <c r="T305" t="str">
        <f t="shared" si="60"/>
        <v/>
      </c>
      <c r="U305" t="str">
        <f t="shared" si="61"/>
        <v/>
      </c>
      <c r="V305" s="238" t="str">
        <f t="shared" si="62"/>
        <v/>
      </c>
      <c r="W305" s="238">
        <f t="shared" si="63"/>
        <v>0</v>
      </c>
      <c r="X305" s="238">
        <f>SUMIFS($W$5:$W305,$V$5:$V305,"Plusieurs occurences",$H$5:$H305,H305)</f>
        <v>0</v>
      </c>
      <c r="Y305" t="str">
        <f t="shared" si="64"/>
        <v/>
      </c>
      <c r="Z305" t="str">
        <f t="shared" si="65"/>
        <v/>
      </c>
      <c r="AA305" t="str">
        <f t="shared" si="66"/>
        <v/>
      </c>
      <c r="AC305" t="str">
        <f t="shared" si="67"/>
        <v/>
      </c>
    </row>
    <row r="306" spans="16:29" x14ac:dyDescent="0.25">
      <c r="P306" s="1" t="str">
        <f>IF($C306&lt;&gt;"",IF(COUNTIF($C:C,$C306)&gt;1,"Plusieurs commentaires",""),"")</f>
        <v/>
      </c>
      <c r="Q306" s="1">
        <f t="shared" si="58"/>
        <v>0</v>
      </c>
      <c r="R306" s="1">
        <f>SUMIFS($Q$5:$Q306,$P$5:$P306,"Plusieurs commentaires",$C$5:$C306,C306)</f>
        <v>0</v>
      </c>
      <c r="S306" t="str">
        <f t="shared" si="59"/>
        <v/>
      </c>
      <c r="T306" t="str">
        <f t="shared" si="60"/>
        <v/>
      </c>
      <c r="U306" t="str">
        <f t="shared" si="61"/>
        <v/>
      </c>
      <c r="V306" s="238" t="str">
        <f t="shared" si="62"/>
        <v/>
      </c>
      <c r="W306" s="238">
        <f t="shared" si="63"/>
        <v>0</v>
      </c>
      <c r="X306" s="238">
        <f>SUMIFS($W$5:$W306,$V$5:$V306,"Plusieurs occurences",$H$5:$H306,H306)</f>
        <v>0</v>
      </c>
      <c r="Y306" t="str">
        <f t="shared" si="64"/>
        <v/>
      </c>
      <c r="Z306" t="str">
        <f t="shared" si="65"/>
        <v/>
      </c>
      <c r="AA306" t="str">
        <f t="shared" si="66"/>
        <v/>
      </c>
      <c r="AC306" t="str">
        <f t="shared" si="67"/>
        <v/>
      </c>
    </row>
    <row r="307" spans="16:29" x14ac:dyDescent="0.25">
      <c r="P307" s="1" t="str">
        <f>IF($C307&lt;&gt;"",IF(COUNTIF($C:C,$C307)&gt;1,"Plusieurs commentaires",""),"")</f>
        <v/>
      </c>
      <c r="Q307" s="1">
        <f t="shared" si="58"/>
        <v>0</v>
      </c>
      <c r="R307" s="1">
        <f>SUMIFS($Q$5:$Q307,$P$5:$P307,"Plusieurs commentaires",$C$5:$C307,C307)</f>
        <v>0</v>
      </c>
      <c r="S307" t="str">
        <f t="shared" si="59"/>
        <v/>
      </c>
      <c r="T307" t="str">
        <f t="shared" si="60"/>
        <v/>
      </c>
      <c r="U307" t="str">
        <f t="shared" si="61"/>
        <v/>
      </c>
      <c r="V307" s="238" t="str">
        <f t="shared" si="62"/>
        <v/>
      </c>
      <c r="W307" s="238">
        <f t="shared" si="63"/>
        <v>0</v>
      </c>
      <c r="X307" s="238">
        <f>SUMIFS($W$5:$W307,$V$5:$V307,"Plusieurs occurences",$H$5:$H307,H307)</f>
        <v>0</v>
      </c>
      <c r="Y307" t="str">
        <f t="shared" si="64"/>
        <v/>
      </c>
      <c r="Z307" t="str">
        <f t="shared" si="65"/>
        <v/>
      </c>
      <c r="AA307" t="str">
        <f t="shared" si="66"/>
        <v/>
      </c>
      <c r="AC307" t="str">
        <f t="shared" si="67"/>
        <v/>
      </c>
    </row>
    <row r="308" spans="16:29" x14ac:dyDescent="0.25">
      <c r="P308" s="1" t="str">
        <f>IF($C308&lt;&gt;"",IF(COUNTIF($C:C,$C308)&gt;1,"Plusieurs commentaires",""),"")</f>
        <v/>
      </c>
      <c r="Q308" s="1">
        <f t="shared" si="58"/>
        <v>0</v>
      </c>
      <c r="R308" s="1">
        <f>SUMIFS($Q$5:$Q308,$P$5:$P308,"Plusieurs commentaires",$C$5:$C308,C308)</f>
        <v>0</v>
      </c>
      <c r="S308" t="str">
        <f t="shared" si="59"/>
        <v/>
      </c>
      <c r="T308" t="str">
        <f t="shared" si="60"/>
        <v/>
      </c>
      <c r="U308" t="str">
        <f t="shared" si="61"/>
        <v/>
      </c>
      <c r="V308" s="238" t="str">
        <f t="shared" si="62"/>
        <v/>
      </c>
      <c r="W308" s="238">
        <f t="shared" si="63"/>
        <v>0</v>
      </c>
      <c r="X308" s="238">
        <f>SUMIFS($W$5:$W308,$V$5:$V308,"Plusieurs occurences",$H$5:$H308,H308)</f>
        <v>0</v>
      </c>
      <c r="Y308" t="str">
        <f t="shared" si="64"/>
        <v/>
      </c>
      <c r="Z308" t="str">
        <f t="shared" si="65"/>
        <v/>
      </c>
      <c r="AA308" t="str">
        <f t="shared" si="66"/>
        <v/>
      </c>
      <c r="AC308" t="str">
        <f t="shared" si="67"/>
        <v/>
      </c>
    </row>
    <row r="309" spans="16:29" x14ac:dyDescent="0.25">
      <c r="P309" s="1" t="str">
        <f>IF($C309&lt;&gt;"",IF(COUNTIF($C:C,$C309)&gt;1,"Plusieurs commentaires",""),"")</f>
        <v/>
      </c>
      <c r="Q309" s="1">
        <f t="shared" si="58"/>
        <v>0</v>
      </c>
      <c r="R309" s="1">
        <f>SUMIFS($Q$5:$Q309,$P$5:$P309,"Plusieurs commentaires",$C$5:$C309,C309)</f>
        <v>0</v>
      </c>
      <c r="S309" t="str">
        <f t="shared" si="59"/>
        <v/>
      </c>
      <c r="T309" t="str">
        <f t="shared" si="60"/>
        <v/>
      </c>
      <c r="U309" t="str">
        <f t="shared" si="61"/>
        <v/>
      </c>
      <c r="V309" s="238" t="str">
        <f t="shared" si="62"/>
        <v/>
      </c>
      <c r="W309" s="238">
        <f t="shared" si="63"/>
        <v>0</v>
      </c>
      <c r="X309" s="238">
        <f>SUMIFS($W$5:$W309,$V$5:$V309,"Plusieurs occurences",$H$5:$H309,H309)</f>
        <v>0</v>
      </c>
      <c r="Y309" t="str">
        <f t="shared" si="64"/>
        <v/>
      </c>
      <c r="Z309" t="str">
        <f t="shared" si="65"/>
        <v/>
      </c>
      <c r="AA309" t="str">
        <f t="shared" si="66"/>
        <v/>
      </c>
      <c r="AC309" t="str">
        <f t="shared" si="67"/>
        <v/>
      </c>
    </row>
    <row r="310" spans="16:29" x14ac:dyDescent="0.25">
      <c r="P310" s="1" t="str">
        <f>IF($C310&lt;&gt;"",IF(COUNTIF($C:C,$C310)&gt;1,"Plusieurs commentaires",""),"")</f>
        <v/>
      </c>
      <c r="Q310" s="1">
        <f t="shared" si="58"/>
        <v>0</v>
      </c>
      <c r="R310" s="1">
        <f>SUMIFS($Q$5:$Q310,$P$5:$P310,"Plusieurs commentaires",$C$5:$C310,C310)</f>
        <v>0</v>
      </c>
      <c r="S310" t="str">
        <f t="shared" si="59"/>
        <v/>
      </c>
      <c r="T310" t="str">
        <f t="shared" si="60"/>
        <v/>
      </c>
      <c r="U310" t="str">
        <f t="shared" si="61"/>
        <v/>
      </c>
      <c r="V310" s="238" t="str">
        <f t="shared" si="62"/>
        <v/>
      </c>
      <c r="W310" s="238">
        <f t="shared" si="63"/>
        <v>0</v>
      </c>
      <c r="X310" s="238">
        <f>SUMIFS($W$5:$W310,$V$5:$V310,"Plusieurs occurences",$H$5:$H310,H310)</f>
        <v>0</v>
      </c>
      <c r="Y310" t="str">
        <f t="shared" si="64"/>
        <v/>
      </c>
      <c r="Z310" t="str">
        <f t="shared" si="65"/>
        <v/>
      </c>
      <c r="AA310" t="str">
        <f t="shared" si="66"/>
        <v/>
      </c>
      <c r="AC310" t="str">
        <f t="shared" si="67"/>
        <v/>
      </c>
    </row>
    <row r="311" spans="16:29" x14ac:dyDescent="0.25">
      <c r="P311" s="1" t="str">
        <f>IF($C311&lt;&gt;"",IF(COUNTIF($C:C,$C311)&gt;1,"Plusieurs commentaires",""),"")</f>
        <v/>
      </c>
      <c r="Q311" s="1">
        <f t="shared" si="58"/>
        <v>0</v>
      </c>
      <c r="R311" s="1">
        <f>SUMIFS($Q$5:$Q311,$P$5:$P311,"Plusieurs commentaires",$C$5:$C311,C311)</f>
        <v>0</v>
      </c>
      <c r="S311" t="str">
        <f t="shared" si="59"/>
        <v/>
      </c>
      <c r="T311" t="str">
        <f t="shared" si="60"/>
        <v/>
      </c>
      <c r="U311" t="str">
        <f t="shared" si="61"/>
        <v/>
      </c>
      <c r="V311" s="238" t="str">
        <f t="shared" si="62"/>
        <v/>
      </c>
      <c r="W311" s="238">
        <f t="shared" si="63"/>
        <v>0</v>
      </c>
      <c r="X311" s="238">
        <f>SUMIFS($W$5:$W311,$V$5:$V311,"Plusieurs occurences",$H$5:$H311,H311)</f>
        <v>0</v>
      </c>
      <c r="Y311" t="str">
        <f t="shared" si="64"/>
        <v/>
      </c>
      <c r="Z311" t="str">
        <f t="shared" si="65"/>
        <v/>
      </c>
      <c r="AA311" t="str">
        <f t="shared" si="66"/>
        <v/>
      </c>
      <c r="AC311" t="str">
        <f t="shared" si="67"/>
        <v/>
      </c>
    </row>
    <row r="312" spans="16:29" x14ac:dyDescent="0.25">
      <c r="P312" s="1" t="str">
        <f>IF($C312&lt;&gt;"",IF(COUNTIF($C:C,$C312)&gt;1,"Plusieurs commentaires",""),"")</f>
        <v/>
      </c>
      <c r="Q312" s="1">
        <f t="shared" si="58"/>
        <v>0</v>
      </c>
      <c r="R312" s="1">
        <f>SUMIFS($Q$5:$Q312,$P$5:$P312,"Plusieurs commentaires",$C$5:$C312,C312)</f>
        <v>0</v>
      </c>
      <c r="S312" t="str">
        <f t="shared" si="59"/>
        <v/>
      </c>
      <c r="T312" t="str">
        <f t="shared" si="60"/>
        <v/>
      </c>
      <c r="U312" t="str">
        <f t="shared" si="61"/>
        <v/>
      </c>
      <c r="V312" s="238" t="str">
        <f t="shared" si="62"/>
        <v/>
      </c>
      <c r="W312" s="238">
        <f t="shared" si="63"/>
        <v>0</v>
      </c>
      <c r="X312" s="238">
        <f>SUMIFS($W$5:$W312,$V$5:$V312,"Plusieurs occurences",$H$5:$H312,H312)</f>
        <v>0</v>
      </c>
      <c r="Y312" t="str">
        <f t="shared" si="64"/>
        <v/>
      </c>
      <c r="Z312" t="str">
        <f t="shared" si="65"/>
        <v/>
      </c>
      <c r="AA312" t="str">
        <f t="shared" si="66"/>
        <v/>
      </c>
      <c r="AC312" t="str">
        <f t="shared" si="67"/>
        <v/>
      </c>
    </row>
    <row r="313" spans="16:29" x14ac:dyDescent="0.25">
      <c r="P313" s="1" t="str">
        <f>IF($C313&lt;&gt;"",IF(COUNTIF($C:C,$C313)&gt;1,"Plusieurs commentaires",""),"")</f>
        <v/>
      </c>
      <c r="Q313" s="1">
        <f t="shared" si="58"/>
        <v>0</v>
      </c>
      <c r="R313" s="1">
        <f>SUMIFS($Q$5:$Q313,$P$5:$P313,"Plusieurs commentaires",$C$5:$C313,C313)</f>
        <v>0</v>
      </c>
      <c r="S313" t="str">
        <f t="shared" si="59"/>
        <v/>
      </c>
      <c r="T313" t="str">
        <f t="shared" si="60"/>
        <v/>
      </c>
      <c r="U313" t="str">
        <f t="shared" si="61"/>
        <v/>
      </c>
      <c r="V313" s="238" t="str">
        <f t="shared" si="62"/>
        <v/>
      </c>
      <c r="W313" s="238">
        <f t="shared" si="63"/>
        <v>0</v>
      </c>
      <c r="X313" s="238">
        <f>SUMIFS($W$5:$W313,$V$5:$V313,"Plusieurs occurences",$H$5:$H313,H313)</f>
        <v>0</v>
      </c>
      <c r="Y313" t="str">
        <f t="shared" si="64"/>
        <v/>
      </c>
      <c r="Z313" t="str">
        <f t="shared" si="65"/>
        <v/>
      </c>
      <c r="AA313" t="str">
        <f t="shared" si="66"/>
        <v/>
      </c>
      <c r="AC313" t="str">
        <f t="shared" si="67"/>
        <v/>
      </c>
    </row>
    <row r="314" spans="16:29" x14ac:dyDescent="0.25">
      <c r="P314" s="1" t="str">
        <f>IF($C314&lt;&gt;"",IF(COUNTIF($C:C,$C314)&gt;1,"Plusieurs commentaires",""),"")</f>
        <v/>
      </c>
      <c r="Q314" s="1">
        <f t="shared" si="58"/>
        <v>0</v>
      </c>
      <c r="R314" s="1">
        <f>SUMIFS($Q$5:$Q314,$P$5:$P314,"Plusieurs commentaires",$C$5:$C314,C314)</f>
        <v>0</v>
      </c>
      <c r="S314" t="str">
        <f t="shared" si="59"/>
        <v/>
      </c>
      <c r="T314" t="str">
        <f t="shared" si="60"/>
        <v/>
      </c>
      <c r="U314" t="str">
        <f t="shared" si="61"/>
        <v/>
      </c>
      <c r="V314" s="238" t="str">
        <f t="shared" si="62"/>
        <v/>
      </c>
      <c r="W314" s="238">
        <f t="shared" si="63"/>
        <v>0</v>
      </c>
      <c r="X314" s="238">
        <f>SUMIFS($W$5:$W314,$V$5:$V314,"Plusieurs occurences",$H$5:$H314,H314)</f>
        <v>0</v>
      </c>
      <c r="Y314" t="str">
        <f t="shared" si="64"/>
        <v/>
      </c>
      <c r="Z314" t="str">
        <f t="shared" si="65"/>
        <v/>
      </c>
      <c r="AA314" t="str">
        <f t="shared" si="66"/>
        <v/>
      </c>
      <c r="AC314" t="str">
        <f t="shared" si="67"/>
        <v/>
      </c>
    </row>
    <row r="315" spans="16:29" x14ac:dyDescent="0.25">
      <c r="P315" s="1" t="str">
        <f>IF($C315&lt;&gt;"",IF(COUNTIF($C:C,$C315)&gt;1,"Plusieurs commentaires",""),"")</f>
        <v/>
      </c>
      <c r="Q315" s="1">
        <f t="shared" si="58"/>
        <v>0</v>
      </c>
      <c r="R315" s="1">
        <f>SUMIFS($Q$5:$Q315,$P$5:$P315,"Plusieurs commentaires",$C$5:$C315,C315)</f>
        <v>0</v>
      </c>
      <c r="S315" t="str">
        <f t="shared" si="59"/>
        <v/>
      </c>
      <c r="T315" t="str">
        <f t="shared" si="60"/>
        <v/>
      </c>
      <c r="U315" t="str">
        <f t="shared" si="61"/>
        <v/>
      </c>
      <c r="V315" s="238" t="str">
        <f t="shared" si="62"/>
        <v/>
      </c>
      <c r="W315" s="238">
        <f t="shared" si="63"/>
        <v>0</v>
      </c>
      <c r="X315" s="238">
        <f>SUMIFS($W$5:$W315,$V$5:$V315,"Plusieurs occurences",$H$5:$H315,H315)</f>
        <v>0</v>
      </c>
      <c r="Y315" t="str">
        <f t="shared" si="64"/>
        <v/>
      </c>
      <c r="Z315" t="str">
        <f t="shared" si="65"/>
        <v/>
      </c>
      <c r="AA315" t="str">
        <f t="shared" si="66"/>
        <v/>
      </c>
      <c r="AC315" t="str">
        <f t="shared" si="67"/>
        <v/>
      </c>
    </row>
    <row r="316" spans="16:29" x14ac:dyDescent="0.25">
      <c r="P316" s="1" t="str">
        <f>IF($C316&lt;&gt;"",IF(COUNTIF($C:C,$C316)&gt;1,"Plusieurs commentaires",""),"")</f>
        <v/>
      </c>
      <c r="Q316" s="1">
        <f t="shared" si="58"/>
        <v>0</v>
      </c>
      <c r="R316" s="1">
        <f>SUMIFS($Q$5:$Q316,$P$5:$P316,"Plusieurs commentaires",$C$5:$C316,C316)</f>
        <v>0</v>
      </c>
      <c r="S316" t="str">
        <f t="shared" si="59"/>
        <v/>
      </c>
      <c r="T316" t="str">
        <f t="shared" si="60"/>
        <v/>
      </c>
      <c r="U316" t="str">
        <f t="shared" si="61"/>
        <v/>
      </c>
      <c r="V316" s="238" t="str">
        <f t="shared" si="62"/>
        <v/>
      </c>
      <c r="W316" s="238">
        <f t="shared" si="63"/>
        <v>0</v>
      </c>
      <c r="X316" s="238">
        <f>SUMIFS($W$5:$W316,$V$5:$V316,"Plusieurs occurences",$H$5:$H316,H316)</f>
        <v>0</v>
      </c>
      <c r="Y316" t="str">
        <f t="shared" si="64"/>
        <v/>
      </c>
      <c r="Z316" t="str">
        <f t="shared" si="65"/>
        <v/>
      </c>
      <c r="AA316" t="str">
        <f t="shared" si="66"/>
        <v/>
      </c>
      <c r="AC316" t="str">
        <f t="shared" si="67"/>
        <v/>
      </c>
    </row>
    <row r="317" spans="16:29" x14ac:dyDescent="0.25">
      <c r="P317" s="1" t="str">
        <f>IF($C317&lt;&gt;"",IF(COUNTIF($C:C,$C317)&gt;1,"Plusieurs commentaires",""),"")</f>
        <v/>
      </c>
      <c r="Q317" s="1">
        <f t="shared" si="58"/>
        <v>0</v>
      </c>
      <c r="R317" s="1">
        <f>SUMIFS($Q$5:$Q317,$P$5:$P317,"Plusieurs commentaires",$C$5:$C317,C317)</f>
        <v>0</v>
      </c>
      <c r="S317" t="str">
        <f t="shared" si="59"/>
        <v/>
      </c>
      <c r="T317" t="str">
        <f t="shared" si="60"/>
        <v/>
      </c>
      <c r="U317" t="str">
        <f t="shared" si="61"/>
        <v/>
      </c>
      <c r="V317" s="238" t="str">
        <f t="shared" si="62"/>
        <v/>
      </c>
      <c r="W317" s="238">
        <f t="shared" si="63"/>
        <v>0</v>
      </c>
      <c r="X317" s="238">
        <f>SUMIFS($W$5:$W317,$V$5:$V317,"Plusieurs occurences",$H$5:$H317,H317)</f>
        <v>0</v>
      </c>
      <c r="Y317" t="str">
        <f t="shared" si="64"/>
        <v/>
      </c>
      <c r="Z317" t="str">
        <f t="shared" si="65"/>
        <v/>
      </c>
      <c r="AA317" t="str">
        <f t="shared" si="66"/>
        <v/>
      </c>
      <c r="AC317" t="str">
        <f t="shared" si="67"/>
        <v/>
      </c>
    </row>
    <row r="318" spans="16:29" x14ac:dyDescent="0.25">
      <c r="P318" s="1" t="str">
        <f>IF($C318&lt;&gt;"",IF(COUNTIF($C:C,$C318)&gt;1,"Plusieurs commentaires",""),"")</f>
        <v/>
      </c>
      <c r="Q318" s="1">
        <f t="shared" si="58"/>
        <v>0</v>
      </c>
      <c r="R318" s="1">
        <f>SUMIFS($Q$5:$Q318,$P$5:$P318,"Plusieurs commentaires",$C$5:$C318,C318)</f>
        <v>0</v>
      </c>
      <c r="S318" t="str">
        <f t="shared" si="59"/>
        <v/>
      </c>
      <c r="T318" t="str">
        <f t="shared" si="60"/>
        <v/>
      </c>
      <c r="U318" t="str">
        <f t="shared" si="61"/>
        <v/>
      </c>
      <c r="V318" s="238" t="str">
        <f t="shared" si="62"/>
        <v/>
      </c>
      <c r="W318" s="238">
        <f t="shared" si="63"/>
        <v>0</v>
      </c>
      <c r="X318" s="238">
        <f>SUMIFS($W$5:$W318,$V$5:$V318,"Plusieurs occurences",$H$5:$H318,H318)</f>
        <v>0</v>
      </c>
      <c r="Y318" t="str">
        <f t="shared" si="64"/>
        <v/>
      </c>
      <c r="Z318" t="str">
        <f t="shared" si="65"/>
        <v/>
      </c>
      <c r="AA318" t="str">
        <f t="shared" si="66"/>
        <v/>
      </c>
      <c r="AC318" t="str">
        <f t="shared" si="67"/>
        <v/>
      </c>
    </row>
    <row r="319" spans="16:29" x14ac:dyDescent="0.25">
      <c r="P319" s="1" t="str">
        <f>IF($C319&lt;&gt;"",IF(COUNTIF($C:C,$C319)&gt;1,"Plusieurs commentaires",""),"")</f>
        <v/>
      </c>
      <c r="Q319" s="1">
        <f t="shared" si="58"/>
        <v>0</v>
      </c>
      <c r="R319" s="1">
        <f>SUMIFS($Q$5:$Q319,$P$5:$P319,"Plusieurs commentaires",$C$5:$C319,C319)</f>
        <v>0</v>
      </c>
      <c r="S319" t="str">
        <f t="shared" si="59"/>
        <v/>
      </c>
      <c r="T319" t="str">
        <f t="shared" si="60"/>
        <v/>
      </c>
      <c r="U319" t="str">
        <f t="shared" si="61"/>
        <v/>
      </c>
      <c r="V319" s="238" t="str">
        <f t="shared" si="62"/>
        <v/>
      </c>
      <c r="W319" s="238">
        <f t="shared" si="63"/>
        <v>0</v>
      </c>
      <c r="X319" s="238">
        <f>SUMIFS($W$5:$W319,$V$5:$V319,"Plusieurs occurences",$H$5:$H319,H319)</f>
        <v>0</v>
      </c>
      <c r="Y319" t="str">
        <f t="shared" si="64"/>
        <v/>
      </c>
      <c r="Z319" t="str">
        <f t="shared" si="65"/>
        <v/>
      </c>
      <c r="AA319" t="str">
        <f t="shared" si="66"/>
        <v/>
      </c>
      <c r="AC319" t="str">
        <f t="shared" si="67"/>
        <v/>
      </c>
    </row>
    <row r="320" spans="16:29" x14ac:dyDescent="0.25">
      <c r="P320" s="1" t="str">
        <f>IF($C320&lt;&gt;"",IF(COUNTIF($C:C,$C320)&gt;1,"Plusieurs commentaires",""),"")</f>
        <v/>
      </c>
      <c r="Q320" s="1">
        <f t="shared" si="58"/>
        <v>0</v>
      </c>
      <c r="R320" s="1">
        <f>SUMIFS($Q$5:$Q320,$P$5:$P320,"Plusieurs commentaires",$C$5:$C320,C320)</f>
        <v>0</v>
      </c>
      <c r="S320" t="str">
        <f t="shared" si="59"/>
        <v/>
      </c>
      <c r="T320" t="str">
        <f t="shared" si="60"/>
        <v/>
      </c>
      <c r="U320" t="str">
        <f t="shared" si="61"/>
        <v/>
      </c>
      <c r="V320" s="238" t="str">
        <f t="shared" si="62"/>
        <v/>
      </c>
      <c r="W320" s="238">
        <f t="shared" si="63"/>
        <v>0</v>
      </c>
      <c r="X320" s="238">
        <f>SUMIFS($W$5:$W320,$V$5:$V320,"Plusieurs occurences",$H$5:$H320,H320)</f>
        <v>0</v>
      </c>
      <c r="Y320" t="str">
        <f t="shared" si="64"/>
        <v/>
      </c>
      <c r="Z320" t="str">
        <f t="shared" si="65"/>
        <v/>
      </c>
      <c r="AA320" t="str">
        <f t="shared" si="66"/>
        <v/>
      </c>
      <c r="AC320" t="str">
        <f t="shared" si="67"/>
        <v/>
      </c>
    </row>
    <row r="321" spans="16:29" x14ac:dyDescent="0.25">
      <c r="P321" s="1" t="str">
        <f>IF($C321&lt;&gt;"",IF(COUNTIF($C:C,$C321)&gt;1,"Plusieurs commentaires",""),"")</f>
        <v/>
      </c>
      <c r="Q321" s="1">
        <f t="shared" si="58"/>
        <v>0</v>
      </c>
      <c r="R321" s="1">
        <f>SUMIFS($Q$5:$Q321,$P$5:$P321,"Plusieurs commentaires",$C$5:$C321,C321)</f>
        <v>0</v>
      </c>
      <c r="S321" t="str">
        <f t="shared" si="59"/>
        <v/>
      </c>
      <c r="T321" t="str">
        <f t="shared" si="60"/>
        <v/>
      </c>
      <c r="U321" t="str">
        <f t="shared" si="61"/>
        <v/>
      </c>
      <c r="V321" s="238" t="str">
        <f t="shared" si="62"/>
        <v/>
      </c>
      <c r="W321" s="238">
        <f t="shared" si="63"/>
        <v>0</v>
      </c>
      <c r="X321" s="238">
        <f>SUMIFS($W$5:$W321,$V$5:$V321,"Plusieurs occurences",$H$5:$H321,H321)</f>
        <v>0</v>
      </c>
      <c r="Y321" t="str">
        <f t="shared" si="64"/>
        <v/>
      </c>
      <c r="Z321" t="str">
        <f t="shared" si="65"/>
        <v/>
      </c>
      <c r="AA321" t="str">
        <f t="shared" si="66"/>
        <v/>
      </c>
      <c r="AC321" t="str">
        <f t="shared" si="67"/>
        <v/>
      </c>
    </row>
    <row r="322" spans="16:29" x14ac:dyDescent="0.25">
      <c r="P322" s="1" t="str">
        <f>IF($C322&lt;&gt;"",IF(COUNTIF($C:C,$C322)&gt;1,"Plusieurs commentaires",""),"")</f>
        <v/>
      </c>
      <c r="Q322" s="1">
        <f t="shared" si="58"/>
        <v>0</v>
      </c>
      <c r="R322" s="1">
        <f>SUMIFS($Q$5:$Q322,$P$5:$P322,"Plusieurs commentaires",$C$5:$C322,C322)</f>
        <v>0</v>
      </c>
      <c r="S322" t="str">
        <f t="shared" si="59"/>
        <v/>
      </c>
      <c r="T322" t="str">
        <f t="shared" si="60"/>
        <v/>
      </c>
      <c r="U322" t="str">
        <f t="shared" si="61"/>
        <v/>
      </c>
      <c r="V322" s="238" t="str">
        <f t="shared" si="62"/>
        <v/>
      </c>
      <c r="W322" s="238">
        <f t="shared" si="63"/>
        <v>0</v>
      </c>
      <c r="X322" s="238">
        <f>SUMIFS($W$5:$W322,$V$5:$V322,"Plusieurs occurences",$H$5:$H322,H322)</f>
        <v>0</v>
      </c>
      <c r="Y322" t="str">
        <f t="shared" si="64"/>
        <v/>
      </c>
      <c r="Z322" t="str">
        <f t="shared" si="65"/>
        <v/>
      </c>
      <c r="AA322" t="str">
        <f t="shared" si="66"/>
        <v/>
      </c>
      <c r="AC322" t="str">
        <f t="shared" si="67"/>
        <v/>
      </c>
    </row>
    <row r="323" spans="16:29" x14ac:dyDescent="0.25">
      <c r="P323" s="1" t="str">
        <f>IF($C323&lt;&gt;"",IF(COUNTIF($C:C,$C323)&gt;1,"Plusieurs commentaires",""),"")</f>
        <v/>
      </c>
      <c r="Q323" s="1">
        <f t="shared" si="58"/>
        <v>0</v>
      </c>
      <c r="R323" s="1">
        <f>SUMIFS($Q$5:$Q323,$P$5:$P323,"Plusieurs commentaires",$C$5:$C323,C323)</f>
        <v>0</v>
      </c>
      <c r="S323" t="str">
        <f t="shared" si="59"/>
        <v/>
      </c>
      <c r="T323" t="str">
        <f t="shared" si="60"/>
        <v/>
      </c>
      <c r="U323" t="str">
        <f t="shared" si="61"/>
        <v/>
      </c>
      <c r="V323" s="238" t="str">
        <f t="shared" si="62"/>
        <v/>
      </c>
      <c r="W323" s="238">
        <f t="shared" si="63"/>
        <v>0</v>
      </c>
      <c r="X323" s="238">
        <f>SUMIFS($W$5:$W323,$V$5:$V323,"Plusieurs occurences",$H$5:$H323,H323)</f>
        <v>0</v>
      </c>
      <c r="Y323" t="str">
        <f t="shared" si="64"/>
        <v/>
      </c>
      <c r="Z323" t="str">
        <f t="shared" si="65"/>
        <v/>
      </c>
      <c r="AA323" t="str">
        <f t="shared" si="66"/>
        <v/>
      </c>
      <c r="AC323" t="str">
        <f t="shared" si="67"/>
        <v/>
      </c>
    </row>
    <row r="324" spans="16:29" x14ac:dyDescent="0.25">
      <c r="P324" s="1" t="str">
        <f>IF($C324&lt;&gt;"",IF(COUNTIF($C:C,$C324)&gt;1,"Plusieurs commentaires",""),"")</f>
        <v/>
      </c>
      <c r="Q324" s="1">
        <f t="shared" si="58"/>
        <v>0</v>
      </c>
      <c r="R324" s="1">
        <f>SUMIFS($Q$5:$Q324,$P$5:$P324,"Plusieurs commentaires",$C$5:$C324,C324)</f>
        <v>0</v>
      </c>
      <c r="S324" t="str">
        <f t="shared" si="59"/>
        <v/>
      </c>
      <c r="T324" t="str">
        <f t="shared" si="60"/>
        <v/>
      </c>
      <c r="U324" t="str">
        <f t="shared" si="61"/>
        <v/>
      </c>
      <c r="V324" s="238" t="str">
        <f t="shared" si="62"/>
        <v/>
      </c>
      <c r="W324" s="238">
        <f t="shared" si="63"/>
        <v>0</v>
      </c>
      <c r="X324" s="238">
        <f>SUMIFS($W$5:$W324,$V$5:$V324,"Plusieurs occurences",$H$5:$H324,H324)</f>
        <v>0</v>
      </c>
      <c r="Y324" t="str">
        <f t="shared" si="64"/>
        <v/>
      </c>
      <c r="Z324" t="str">
        <f t="shared" si="65"/>
        <v/>
      </c>
      <c r="AA324" t="str">
        <f t="shared" si="66"/>
        <v/>
      </c>
      <c r="AC324" t="str">
        <f t="shared" si="67"/>
        <v/>
      </c>
    </row>
    <row r="325" spans="16:29" x14ac:dyDescent="0.25">
      <c r="P325" s="1" t="str">
        <f>IF($C325&lt;&gt;"",IF(COUNTIF($C:C,$C325)&gt;1,"Plusieurs commentaires",""),"")</f>
        <v/>
      </c>
      <c r="Q325" s="1">
        <f t="shared" ref="Q325:Q388" si="68">IF(P325="Plusieurs commentaires",1,0)</f>
        <v>0</v>
      </c>
      <c r="R325" s="1">
        <f>SUMIFS($Q$5:$Q325,$P$5:$P325,"Plusieurs commentaires",$C$5:$C325,C325)</f>
        <v>0</v>
      </c>
      <c r="S325" t="str">
        <f t="shared" ref="S325:S388" si="69">IF(I325="Non",IF(F325&lt;=21,IF(M325="Critique",IF(J325&gt;2017,C325,""),""),""),"")</f>
        <v/>
      </c>
      <c r="T325" t="str">
        <f t="shared" ref="T325:T388" si="70">IF(I325="Non",IF(F325&lt;=21,IF(M325="Soutien",IF(J325&gt;2017,C325,""),""),""),"")</f>
        <v/>
      </c>
      <c r="U325" t="str">
        <f t="shared" ref="U325:U388" si="71">IF(I325="Non",IF(F325&lt;=21,IF(M325="Neutre",IF(J325&gt;2017,C325,""),""),""),"")</f>
        <v/>
      </c>
      <c r="V325" s="238" t="str">
        <f t="shared" ref="V325:V388" si="72">IF($H325&lt;&gt;"",IF(COUNTIF($H:$H,$H325)&gt;1,"Plusieurs occurences",""),"")</f>
        <v/>
      </c>
      <c r="W325" s="238">
        <f t="shared" ref="W325:W388" si="73">IF(V325="Plusieurs occurences",1,0)</f>
        <v>0</v>
      </c>
      <c r="X325" s="238">
        <f>SUMIFS($W$5:$W325,$V$5:$V325,"Plusieurs occurences",$H$5:$H325,H325)</f>
        <v>0</v>
      </c>
      <c r="Y325" t="str">
        <f t="shared" ref="Y325:Y388" si="74">IF(R325&lt;2,IF(M325="Critique",H325,""),"")</f>
        <v/>
      </c>
      <c r="Z325" t="str">
        <f t="shared" ref="Z325:Z388" si="75">IF(R325&lt;2,IF(M325="Soutien",H325,""),"")</f>
        <v/>
      </c>
      <c r="AA325" t="str">
        <f t="shared" ref="AA325:AA388" si="76">IF(R325&lt;2,IF(M325="Neutre",H325,""),"")</f>
        <v/>
      </c>
      <c r="AC325" t="str">
        <f t="shared" si="67"/>
        <v/>
      </c>
    </row>
    <row r="326" spans="16:29" x14ac:dyDescent="0.25">
      <c r="P326" s="1" t="str">
        <f>IF($C326&lt;&gt;"",IF(COUNTIF($C:C,$C326)&gt;1,"Plusieurs commentaires",""),"")</f>
        <v/>
      </c>
      <c r="Q326" s="1">
        <f t="shared" si="68"/>
        <v>0</v>
      </c>
      <c r="R326" s="1">
        <f>SUMIFS($Q$5:$Q326,$P$5:$P326,"Plusieurs commentaires",$C$5:$C326,C326)</f>
        <v>0</v>
      </c>
      <c r="S326" t="str">
        <f t="shared" si="69"/>
        <v/>
      </c>
      <c r="T326" t="str">
        <f t="shared" si="70"/>
        <v/>
      </c>
      <c r="U326" t="str">
        <f t="shared" si="71"/>
        <v/>
      </c>
      <c r="V326" s="238" t="str">
        <f t="shared" si="72"/>
        <v/>
      </c>
      <c r="W326" s="238">
        <f t="shared" si="73"/>
        <v>0</v>
      </c>
      <c r="X326" s="238">
        <f>SUMIFS($W$5:$W326,$V$5:$V326,"Plusieurs occurences",$H$5:$H326,H326)</f>
        <v>0</v>
      </c>
      <c r="Y326" t="str">
        <f t="shared" si="74"/>
        <v/>
      </c>
      <c r="Z326" t="str">
        <f t="shared" si="75"/>
        <v/>
      </c>
      <c r="AA326" t="str">
        <f t="shared" si="76"/>
        <v/>
      </c>
      <c r="AC326" t="str">
        <f t="shared" si="67"/>
        <v/>
      </c>
    </row>
    <row r="327" spans="16:29" x14ac:dyDescent="0.25">
      <c r="P327" s="1" t="str">
        <f>IF($C327&lt;&gt;"",IF(COUNTIF($C:C,$C327)&gt;1,"Plusieurs commentaires",""),"")</f>
        <v/>
      </c>
      <c r="Q327" s="1">
        <f t="shared" si="68"/>
        <v>0</v>
      </c>
      <c r="R327" s="1">
        <f>SUMIFS($Q$5:$Q327,$P$5:$P327,"Plusieurs commentaires",$C$5:$C327,C327)</f>
        <v>0</v>
      </c>
      <c r="S327" t="str">
        <f t="shared" si="69"/>
        <v/>
      </c>
      <c r="T327" t="str">
        <f t="shared" si="70"/>
        <v/>
      </c>
      <c r="U327" t="str">
        <f t="shared" si="71"/>
        <v/>
      </c>
      <c r="V327" s="238" t="str">
        <f t="shared" si="72"/>
        <v/>
      </c>
      <c r="W327" s="238">
        <f t="shared" si="73"/>
        <v>0</v>
      </c>
      <c r="X327" s="238">
        <f>SUMIFS($W$5:$W327,$V$5:$V327,"Plusieurs occurences",$H$5:$H327,H327)</f>
        <v>0</v>
      </c>
      <c r="Y327" t="str">
        <f t="shared" si="74"/>
        <v/>
      </c>
      <c r="Z327" t="str">
        <f t="shared" si="75"/>
        <v/>
      </c>
      <c r="AA327" t="str">
        <f t="shared" si="76"/>
        <v/>
      </c>
      <c r="AC327" t="str">
        <f t="shared" si="67"/>
        <v/>
      </c>
    </row>
    <row r="328" spans="16:29" x14ac:dyDescent="0.25">
      <c r="P328" s="1" t="str">
        <f>IF($C328&lt;&gt;"",IF(COUNTIF($C:C,$C328)&gt;1,"Plusieurs commentaires",""),"")</f>
        <v/>
      </c>
      <c r="Q328" s="1">
        <f t="shared" si="68"/>
        <v>0</v>
      </c>
      <c r="R328" s="1">
        <f>SUMIFS($Q$5:$Q328,$P$5:$P328,"Plusieurs commentaires",$C$5:$C328,C328)</f>
        <v>0</v>
      </c>
      <c r="S328" t="str">
        <f t="shared" si="69"/>
        <v/>
      </c>
      <c r="T328" t="str">
        <f t="shared" si="70"/>
        <v/>
      </c>
      <c r="U328" t="str">
        <f t="shared" si="71"/>
        <v/>
      </c>
      <c r="V328" s="238" t="str">
        <f t="shared" si="72"/>
        <v/>
      </c>
      <c r="W328" s="238">
        <f t="shared" si="73"/>
        <v>0</v>
      </c>
      <c r="X328" s="238">
        <f>SUMIFS($W$5:$W328,$V$5:$V328,"Plusieurs occurences",$H$5:$H328,H328)</f>
        <v>0</v>
      </c>
      <c r="Y328" t="str">
        <f t="shared" si="74"/>
        <v/>
      </c>
      <c r="Z328" t="str">
        <f t="shared" si="75"/>
        <v/>
      </c>
      <c r="AA328" t="str">
        <f t="shared" si="76"/>
        <v/>
      </c>
      <c r="AC328" t="str">
        <f t="shared" si="67"/>
        <v/>
      </c>
    </row>
    <row r="329" spans="16:29" x14ac:dyDescent="0.25">
      <c r="P329" s="1" t="str">
        <f>IF($C329&lt;&gt;"",IF(COUNTIF($C:C,$C329)&gt;1,"Plusieurs commentaires",""),"")</f>
        <v/>
      </c>
      <c r="Q329" s="1">
        <f t="shared" si="68"/>
        <v>0</v>
      </c>
      <c r="R329" s="1">
        <f>SUMIFS($Q$5:$Q329,$P$5:$P329,"Plusieurs commentaires",$C$5:$C329,C329)</f>
        <v>0</v>
      </c>
      <c r="S329" t="str">
        <f t="shared" si="69"/>
        <v/>
      </c>
      <c r="T329" t="str">
        <f t="shared" si="70"/>
        <v/>
      </c>
      <c r="U329" t="str">
        <f t="shared" si="71"/>
        <v/>
      </c>
      <c r="V329" s="238" t="str">
        <f t="shared" si="72"/>
        <v/>
      </c>
      <c r="W329" s="238">
        <f t="shared" si="73"/>
        <v>0</v>
      </c>
      <c r="X329" s="238">
        <f>SUMIFS($W$5:$W329,$V$5:$V329,"Plusieurs occurences",$H$5:$H329,H329)</f>
        <v>0</v>
      </c>
      <c r="Y329" t="str">
        <f t="shared" si="74"/>
        <v/>
      </c>
      <c r="Z329" t="str">
        <f t="shared" si="75"/>
        <v/>
      </c>
      <c r="AA329" t="str">
        <f t="shared" si="76"/>
        <v/>
      </c>
      <c r="AC329" t="str">
        <f t="shared" si="67"/>
        <v/>
      </c>
    </row>
    <row r="330" spans="16:29" x14ac:dyDescent="0.25">
      <c r="P330" s="1" t="str">
        <f>IF($C330&lt;&gt;"",IF(COUNTIF($C:C,$C330)&gt;1,"Plusieurs commentaires",""),"")</f>
        <v/>
      </c>
      <c r="Q330" s="1">
        <f t="shared" si="68"/>
        <v>0</v>
      </c>
      <c r="R330" s="1">
        <f>SUMIFS($Q$5:$Q330,$P$5:$P330,"Plusieurs commentaires",$C$5:$C330,C330)</f>
        <v>0</v>
      </c>
      <c r="S330" t="str">
        <f t="shared" si="69"/>
        <v/>
      </c>
      <c r="T330" t="str">
        <f t="shared" si="70"/>
        <v/>
      </c>
      <c r="U330" t="str">
        <f t="shared" si="71"/>
        <v/>
      </c>
      <c r="V330" s="238" t="str">
        <f t="shared" si="72"/>
        <v/>
      </c>
      <c r="W330" s="238">
        <f t="shared" si="73"/>
        <v>0</v>
      </c>
      <c r="X330" s="238">
        <f>SUMIFS($W$5:$W330,$V$5:$V330,"Plusieurs occurences",$H$5:$H330,H330)</f>
        <v>0</v>
      </c>
      <c r="Y330" t="str">
        <f t="shared" si="74"/>
        <v/>
      </c>
      <c r="Z330" t="str">
        <f t="shared" si="75"/>
        <v/>
      </c>
      <c r="AA330" t="str">
        <f t="shared" si="76"/>
        <v/>
      </c>
      <c r="AC330" t="str">
        <f t="shared" ref="AC330:AC393" si="77">IF(R330&lt;2,IF(M330="Critique",C330,""),"")</f>
        <v/>
      </c>
    </row>
    <row r="331" spans="16:29" x14ac:dyDescent="0.25">
      <c r="P331" s="1" t="str">
        <f>IF($C331&lt;&gt;"",IF(COUNTIF($C:C,$C331)&gt;1,"Plusieurs commentaires",""),"")</f>
        <v/>
      </c>
      <c r="Q331" s="1">
        <f t="shared" si="68"/>
        <v>0</v>
      </c>
      <c r="R331" s="1">
        <f>SUMIFS($Q$5:$Q331,$P$5:$P331,"Plusieurs commentaires",$C$5:$C331,C331)</f>
        <v>0</v>
      </c>
      <c r="S331" t="str">
        <f t="shared" si="69"/>
        <v/>
      </c>
      <c r="T331" t="str">
        <f t="shared" si="70"/>
        <v/>
      </c>
      <c r="U331" t="str">
        <f t="shared" si="71"/>
        <v/>
      </c>
      <c r="V331" s="238" t="str">
        <f t="shared" si="72"/>
        <v/>
      </c>
      <c r="W331" s="238">
        <f t="shared" si="73"/>
        <v>0</v>
      </c>
      <c r="X331" s="238">
        <f>SUMIFS($W$5:$W331,$V$5:$V331,"Plusieurs occurences",$H$5:$H331,H331)</f>
        <v>0</v>
      </c>
      <c r="Y331" t="str">
        <f t="shared" si="74"/>
        <v/>
      </c>
      <c r="Z331" t="str">
        <f t="shared" si="75"/>
        <v/>
      </c>
      <c r="AA331" t="str">
        <f t="shared" si="76"/>
        <v/>
      </c>
      <c r="AC331" t="str">
        <f t="shared" si="77"/>
        <v/>
      </c>
    </row>
    <row r="332" spans="16:29" x14ac:dyDescent="0.25">
      <c r="P332" s="1" t="str">
        <f>IF($C332&lt;&gt;"",IF(COUNTIF($C:C,$C332)&gt;1,"Plusieurs commentaires",""),"")</f>
        <v/>
      </c>
      <c r="Q332" s="1">
        <f t="shared" si="68"/>
        <v>0</v>
      </c>
      <c r="R332" s="1">
        <f>SUMIFS($Q$5:$Q332,$P$5:$P332,"Plusieurs commentaires",$C$5:$C332,C332)</f>
        <v>0</v>
      </c>
      <c r="S332" t="str">
        <f t="shared" si="69"/>
        <v/>
      </c>
      <c r="T332" t="str">
        <f t="shared" si="70"/>
        <v/>
      </c>
      <c r="U332" t="str">
        <f t="shared" si="71"/>
        <v/>
      </c>
      <c r="V332" s="238" t="str">
        <f t="shared" si="72"/>
        <v/>
      </c>
      <c r="W332" s="238">
        <f t="shared" si="73"/>
        <v>0</v>
      </c>
      <c r="X332" s="238">
        <f>SUMIFS($W$5:$W332,$V$5:$V332,"Plusieurs occurences",$H$5:$H332,H332)</f>
        <v>0</v>
      </c>
      <c r="Y332" t="str">
        <f t="shared" si="74"/>
        <v/>
      </c>
      <c r="Z332" t="str">
        <f t="shared" si="75"/>
        <v/>
      </c>
      <c r="AA332" t="str">
        <f t="shared" si="76"/>
        <v/>
      </c>
      <c r="AC332" t="str">
        <f t="shared" si="77"/>
        <v/>
      </c>
    </row>
    <row r="333" spans="16:29" x14ac:dyDescent="0.25">
      <c r="P333" s="1" t="str">
        <f>IF($C333&lt;&gt;"",IF(COUNTIF($C:C,$C333)&gt;1,"Plusieurs commentaires",""),"")</f>
        <v/>
      </c>
      <c r="Q333" s="1">
        <f t="shared" si="68"/>
        <v>0</v>
      </c>
      <c r="R333" s="1">
        <f>SUMIFS($Q$5:$Q333,$P$5:$P333,"Plusieurs commentaires",$C$5:$C333,C333)</f>
        <v>0</v>
      </c>
      <c r="S333" t="str">
        <f t="shared" si="69"/>
        <v/>
      </c>
      <c r="T333" t="str">
        <f t="shared" si="70"/>
        <v/>
      </c>
      <c r="U333" t="str">
        <f t="shared" si="71"/>
        <v/>
      </c>
      <c r="V333" s="238" t="str">
        <f t="shared" si="72"/>
        <v/>
      </c>
      <c r="W333" s="238">
        <f t="shared" si="73"/>
        <v>0</v>
      </c>
      <c r="X333" s="238">
        <f>SUMIFS($W$5:$W333,$V$5:$V333,"Plusieurs occurences",$H$5:$H333,H333)</f>
        <v>0</v>
      </c>
      <c r="Y333" t="str">
        <f t="shared" si="74"/>
        <v/>
      </c>
      <c r="Z333" t="str">
        <f t="shared" si="75"/>
        <v/>
      </c>
      <c r="AA333" t="str">
        <f t="shared" si="76"/>
        <v/>
      </c>
      <c r="AC333" t="str">
        <f t="shared" si="77"/>
        <v/>
      </c>
    </row>
    <row r="334" spans="16:29" x14ac:dyDescent="0.25">
      <c r="P334" s="1" t="str">
        <f>IF($C334&lt;&gt;"",IF(COUNTIF($C:C,$C334)&gt;1,"Plusieurs commentaires",""),"")</f>
        <v/>
      </c>
      <c r="Q334" s="1">
        <f t="shared" si="68"/>
        <v>0</v>
      </c>
      <c r="R334" s="1">
        <f>SUMIFS($Q$5:$Q334,$P$5:$P334,"Plusieurs commentaires",$C$5:$C334,C334)</f>
        <v>0</v>
      </c>
      <c r="S334" t="str">
        <f t="shared" si="69"/>
        <v/>
      </c>
      <c r="T334" t="str">
        <f t="shared" si="70"/>
        <v/>
      </c>
      <c r="U334" t="str">
        <f t="shared" si="71"/>
        <v/>
      </c>
      <c r="V334" s="238" t="str">
        <f t="shared" si="72"/>
        <v/>
      </c>
      <c r="W334" s="238">
        <f t="shared" si="73"/>
        <v>0</v>
      </c>
      <c r="X334" s="238">
        <f>SUMIFS($W$5:$W334,$V$5:$V334,"Plusieurs occurences",$H$5:$H334,H334)</f>
        <v>0</v>
      </c>
      <c r="Y334" t="str">
        <f t="shared" si="74"/>
        <v/>
      </c>
      <c r="Z334" t="str">
        <f t="shared" si="75"/>
        <v/>
      </c>
      <c r="AA334" t="str">
        <f t="shared" si="76"/>
        <v/>
      </c>
      <c r="AC334" t="str">
        <f t="shared" si="77"/>
        <v/>
      </c>
    </row>
    <row r="335" spans="16:29" x14ac:dyDescent="0.25">
      <c r="P335" s="1" t="str">
        <f>IF($C335&lt;&gt;"",IF(COUNTIF($C:C,$C335)&gt;1,"Plusieurs commentaires",""),"")</f>
        <v/>
      </c>
      <c r="Q335" s="1">
        <f t="shared" si="68"/>
        <v>0</v>
      </c>
      <c r="R335" s="1">
        <f>SUMIFS($Q$5:$Q335,$P$5:$P335,"Plusieurs commentaires",$C$5:$C335,C335)</f>
        <v>0</v>
      </c>
      <c r="S335" t="str">
        <f t="shared" si="69"/>
        <v/>
      </c>
      <c r="T335" t="str">
        <f t="shared" si="70"/>
        <v/>
      </c>
      <c r="U335" t="str">
        <f t="shared" si="71"/>
        <v/>
      </c>
      <c r="V335" s="238" t="str">
        <f t="shared" si="72"/>
        <v/>
      </c>
      <c r="W335" s="238">
        <f t="shared" si="73"/>
        <v>0</v>
      </c>
      <c r="X335" s="238">
        <f>SUMIFS($W$5:$W335,$V$5:$V335,"Plusieurs occurences",$H$5:$H335,H335)</f>
        <v>0</v>
      </c>
      <c r="Y335" t="str">
        <f t="shared" si="74"/>
        <v/>
      </c>
      <c r="Z335" t="str">
        <f t="shared" si="75"/>
        <v/>
      </c>
      <c r="AA335" t="str">
        <f t="shared" si="76"/>
        <v/>
      </c>
      <c r="AC335" t="str">
        <f t="shared" si="77"/>
        <v/>
      </c>
    </row>
    <row r="336" spans="16:29" x14ac:dyDescent="0.25">
      <c r="P336" s="1" t="str">
        <f>IF($C336&lt;&gt;"",IF(COUNTIF($C:C,$C336)&gt;1,"Plusieurs commentaires",""),"")</f>
        <v/>
      </c>
      <c r="Q336" s="1">
        <f t="shared" si="68"/>
        <v>0</v>
      </c>
      <c r="R336" s="1">
        <f>SUMIFS($Q$5:$Q336,$P$5:$P336,"Plusieurs commentaires",$C$5:$C336,C336)</f>
        <v>0</v>
      </c>
      <c r="S336" t="str">
        <f t="shared" si="69"/>
        <v/>
      </c>
      <c r="T336" t="str">
        <f t="shared" si="70"/>
        <v/>
      </c>
      <c r="U336" t="str">
        <f t="shared" si="71"/>
        <v/>
      </c>
      <c r="V336" s="238" t="str">
        <f t="shared" si="72"/>
        <v/>
      </c>
      <c r="W336" s="238">
        <f t="shared" si="73"/>
        <v>0</v>
      </c>
      <c r="X336" s="238">
        <f>SUMIFS($W$5:$W336,$V$5:$V336,"Plusieurs occurences",$H$5:$H336,H336)</f>
        <v>0</v>
      </c>
      <c r="Y336" t="str">
        <f t="shared" si="74"/>
        <v/>
      </c>
      <c r="Z336" t="str">
        <f t="shared" si="75"/>
        <v/>
      </c>
      <c r="AA336" t="str">
        <f t="shared" si="76"/>
        <v/>
      </c>
      <c r="AC336" t="str">
        <f t="shared" si="77"/>
        <v/>
      </c>
    </row>
    <row r="337" spans="16:29" x14ac:dyDescent="0.25">
      <c r="P337" s="1" t="str">
        <f>IF($C337&lt;&gt;"",IF(COUNTIF($C:C,$C337)&gt;1,"Plusieurs commentaires",""),"")</f>
        <v/>
      </c>
      <c r="Q337" s="1">
        <f t="shared" si="68"/>
        <v>0</v>
      </c>
      <c r="R337" s="1">
        <f>SUMIFS($Q$5:$Q337,$P$5:$P337,"Plusieurs commentaires",$C$5:$C337,C337)</f>
        <v>0</v>
      </c>
      <c r="S337" t="str">
        <f t="shared" si="69"/>
        <v/>
      </c>
      <c r="T337" t="str">
        <f t="shared" si="70"/>
        <v/>
      </c>
      <c r="U337" t="str">
        <f t="shared" si="71"/>
        <v/>
      </c>
      <c r="V337" s="238" t="str">
        <f t="shared" si="72"/>
        <v/>
      </c>
      <c r="W337" s="238">
        <f t="shared" si="73"/>
        <v>0</v>
      </c>
      <c r="X337" s="238">
        <f>SUMIFS($W$5:$W337,$V$5:$V337,"Plusieurs occurences",$H$5:$H337,H337)</f>
        <v>0</v>
      </c>
      <c r="Y337" t="str">
        <f t="shared" si="74"/>
        <v/>
      </c>
      <c r="Z337" t="str">
        <f t="shared" si="75"/>
        <v/>
      </c>
      <c r="AA337" t="str">
        <f t="shared" si="76"/>
        <v/>
      </c>
      <c r="AC337" t="str">
        <f t="shared" si="77"/>
        <v/>
      </c>
    </row>
    <row r="338" spans="16:29" x14ac:dyDescent="0.25">
      <c r="P338" s="1" t="str">
        <f>IF($C338&lt;&gt;"",IF(COUNTIF($C:C,$C338)&gt;1,"Plusieurs commentaires",""),"")</f>
        <v/>
      </c>
      <c r="Q338" s="1">
        <f t="shared" si="68"/>
        <v>0</v>
      </c>
      <c r="R338" s="1">
        <f>SUMIFS($Q$5:$Q338,$P$5:$P338,"Plusieurs commentaires",$C$5:$C338,C338)</f>
        <v>0</v>
      </c>
      <c r="S338" t="str">
        <f t="shared" si="69"/>
        <v/>
      </c>
      <c r="T338" t="str">
        <f t="shared" si="70"/>
        <v/>
      </c>
      <c r="U338" t="str">
        <f t="shared" si="71"/>
        <v/>
      </c>
      <c r="V338" s="238" t="str">
        <f t="shared" si="72"/>
        <v/>
      </c>
      <c r="W338" s="238">
        <f t="shared" si="73"/>
        <v>0</v>
      </c>
      <c r="X338" s="238">
        <f>SUMIFS($W$5:$W338,$V$5:$V338,"Plusieurs occurences",$H$5:$H338,H338)</f>
        <v>0</v>
      </c>
      <c r="Y338" t="str">
        <f t="shared" si="74"/>
        <v/>
      </c>
      <c r="Z338" t="str">
        <f t="shared" si="75"/>
        <v/>
      </c>
      <c r="AA338" t="str">
        <f t="shared" si="76"/>
        <v/>
      </c>
      <c r="AC338" t="str">
        <f t="shared" si="77"/>
        <v/>
      </c>
    </row>
    <row r="339" spans="16:29" x14ac:dyDescent="0.25">
      <c r="P339" s="1" t="str">
        <f>IF($C339&lt;&gt;"",IF(COUNTIF($C:C,$C339)&gt;1,"Plusieurs commentaires",""),"")</f>
        <v/>
      </c>
      <c r="Q339" s="1">
        <f t="shared" si="68"/>
        <v>0</v>
      </c>
      <c r="R339" s="1">
        <f>SUMIFS($Q$5:$Q339,$P$5:$P339,"Plusieurs commentaires",$C$5:$C339,C339)</f>
        <v>0</v>
      </c>
      <c r="S339" t="str">
        <f t="shared" si="69"/>
        <v/>
      </c>
      <c r="T339" t="str">
        <f t="shared" si="70"/>
        <v/>
      </c>
      <c r="U339" t="str">
        <f t="shared" si="71"/>
        <v/>
      </c>
      <c r="V339" s="238" t="str">
        <f t="shared" si="72"/>
        <v/>
      </c>
      <c r="W339" s="238">
        <f t="shared" si="73"/>
        <v>0</v>
      </c>
      <c r="X339" s="238">
        <f>SUMIFS($W$5:$W339,$V$5:$V339,"Plusieurs occurences",$H$5:$H339,H339)</f>
        <v>0</v>
      </c>
      <c r="Y339" t="str">
        <f t="shared" si="74"/>
        <v/>
      </c>
      <c r="Z339" t="str">
        <f t="shared" si="75"/>
        <v/>
      </c>
      <c r="AA339" t="str">
        <f t="shared" si="76"/>
        <v/>
      </c>
      <c r="AC339" t="str">
        <f t="shared" si="77"/>
        <v/>
      </c>
    </row>
    <row r="340" spans="16:29" x14ac:dyDescent="0.25">
      <c r="P340" s="1" t="str">
        <f>IF($C340&lt;&gt;"",IF(COUNTIF($C:C,$C340)&gt;1,"Plusieurs commentaires",""),"")</f>
        <v/>
      </c>
      <c r="Q340" s="1">
        <f t="shared" si="68"/>
        <v>0</v>
      </c>
      <c r="R340" s="1">
        <f>SUMIFS($Q$5:$Q340,$P$5:$P340,"Plusieurs commentaires",$C$5:$C340,C340)</f>
        <v>0</v>
      </c>
      <c r="S340" t="str">
        <f t="shared" si="69"/>
        <v/>
      </c>
      <c r="T340" t="str">
        <f t="shared" si="70"/>
        <v/>
      </c>
      <c r="U340" t="str">
        <f t="shared" si="71"/>
        <v/>
      </c>
      <c r="V340" s="238" t="str">
        <f t="shared" si="72"/>
        <v/>
      </c>
      <c r="W340" s="238">
        <f t="shared" si="73"/>
        <v>0</v>
      </c>
      <c r="X340" s="238">
        <f>SUMIFS($W$5:$W340,$V$5:$V340,"Plusieurs occurences",$H$5:$H340,H340)</f>
        <v>0</v>
      </c>
      <c r="Y340" t="str">
        <f t="shared" si="74"/>
        <v/>
      </c>
      <c r="Z340" t="str">
        <f t="shared" si="75"/>
        <v/>
      </c>
      <c r="AA340" t="str">
        <f t="shared" si="76"/>
        <v/>
      </c>
      <c r="AC340" t="str">
        <f t="shared" si="77"/>
        <v/>
      </c>
    </row>
    <row r="341" spans="16:29" x14ac:dyDescent="0.25">
      <c r="P341" s="1" t="str">
        <f>IF($C341&lt;&gt;"",IF(COUNTIF($C:C,$C341)&gt;1,"Plusieurs commentaires",""),"")</f>
        <v/>
      </c>
      <c r="Q341" s="1">
        <f t="shared" si="68"/>
        <v>0</v>
      </c>
      <c r="R341" s="1">
        <f>SUMIFS($Q$5:$Q341,$P$5:$P341,"Plusieurs commentaires",$C$5:$C341,C341)</f>
        <v>0</v>
      </c>
      <c r="S341" t="str">
        <f t="shared" si="69"/>
        <v/>
      </c>
      <c r="T341" t="str">
        <f t="shared" si="70"/>
        <v/>
      </c>
      <c r="U341" t="str">
        <f t="shared" si="71"/>
        <v/>
      </c>
      <c r="V341" s="238" t="str">
        <f t="shared" si="72"/>
        <v/>
      </c>
      <c r="W341" s="238">
        <f t="shared" si="73"/>
        <v>0</v>
      </c>
      <c r="X341" s="238">
        <f>SUMIFS($W$5:$W341,$V$5:$V341,"Plusieurs occurences",$H$5:$H341,H341)</f>
        <v>0</v>
      </c>
      <c r="Y341" t="str">
        <f t="shared" si="74"/>
        <v/>
      </c>
      <c r="Z341" t="str">
        <f t="shared" si="75"/>
        <v/>
      </c>
      <c r="AA341" t="str">
        <f t="shared" si="76"/>
        <v/>
      </c>
      <c r="AC341" t="str">
        <f t="shared" si="77"/>
        <v/>
      </c>
    </row>
    <row r="342" spans="16:29" x14ac:dyDescent="0.25">
      <c r="P342" s="1" t="str">
        <f>IF($C342&lt;&gt;"",IF(COUNTIF($C:C,$C342)&gt;1,"Plusieurs commentaires",""),"")</f>
        <v/>
      </c>
      <c r="Q342" s="1">
        <f t="shared" si="68"/>
        <v>0</v>
      </c>
      <c r="R342" s="1">
        <f>SUMIFS($Q$5:$Q342,$P$5:$P342,"Plusieurs commentaires",$C$5:$C342,C342)</f>
        <v>0</v>
      </c>
      <c r="S342" t="str">
        <f t="shared" si="69"/>
        <v/>
      </c>
      <c r="T342" t="str">
        <f t="shared" si="70"/>
        <v/>
      </c>
      <c r="U342" t="str">
        <f t="shared" si="71"/>
        <v/>
      </c>
      <c r="V342" s="238" t="str">
        <f t="shared" si="72"/>
        <v/>
      </c>
      <c r="W342" s="238">
        <f t="shared" si="73"/>
        <v>0</v>
      </c>
      <c r="X342" s="238">
        <f>SUMIFS($W$5:$W342,$V$5:$V342,"Plusieurs occurences",$H$5:$H342,H342)</f>
        <v>0</v>
      </c>
      <c r="Y342" t="str">
        <f t="shared" si="74"/>
        <v/>
      </c>
      <c r="Z342" t="str">
        <f t="shared" si="75"/>
        <v/>
      </c>
      <c r="AA342" t="str">
        <f t="shared" si="76"/>
        <v/>
      </c>
      <c r="AC342" t="str">
        <f t="shared" si="77"/>
        <v/>
      </c>
    </row>
    <row r="343" spans="16:29" x14ac:dyDescent="0.25">
      <c r="P343" s="1" t="str">
        <f>IF($C343&lt;&gt;"",IF(COUNTIF($C:C,$C343)&gt;1,"Plusieurs commentaires",""),"")</f>
        <v/>
      </c>
      <c r="Q343" s="1">
        <f t="shared" si="68"/>
        <v>0</v>
      </c>
      <c r="R343" s="1">
        <f>SUMIFS($Q$5:$Q343,$P$5:$P343,"Plusieurs commentaires",$C$5:$C343,C343)</f>
        <v>0</v>
      </c>
      <c r="S343" t="str">
        <f t="shared" si="69"/>
        <v/>
      </c>
      <c r="T343" t="str">
        <f t="shared" si="70"/>
        <v/>
      </c>
      <c r="U343" t="str">
        <f t="shared" si="71"/>
        <v/>
      </c>
      <c r="V343" s="238" t="str">
        <f t="shared" si="72"/>
        <v/>
      </c>
      <c r="W343" s="238">
        <f t="shared" si="73"/>
        <v>0</v>
      </c>
      <c r="X343" s="238">
        <f>SUMIFS($W$5:$W343,$V$5:$V343,"Plusieurs occurences",$H$5:$H343,H343)</f>
        <v>0</v>
      </c>
      <c r="Y343" t="str">
        <f t="shared" si="74"/>
        <v/>
      </c>
      <c r="Z343" t="str">
        <f t="shared" si="75"/>
        <v/>
      </c>
      <c r="AA343" t="str">
        <f t="shared" si="76"/>
        <v/>
      </c>
      <c r="AC343" t="str">
        <f t="shared" si="77"/>
        <v/>
      </c>
    </row>
    <row r="344" spans="16:29" x14ac:dyDescent="0.25">
      <c r="P344" s="1" t="str">
        <f>IF($C344&lt;&gt;"",IF(COUNTIF($C:C,$C344)&gt;1,"Plusieurs commentaires",""),"")</f>
        <v/>
      </c>
      <c r="Q344" s="1">
        <f t="shared" si="68"/>
        <v>0</v>
      </c>
      <c r="R344" s="1">
        <f>SUMIFS($Q$5:$Q344,$P$5:$P344,"Plusieurs commentaires",$C$5:$C344,C344)</f>
        <v>0</v>
      </c>
      <c r="S344" t="str">
        <f t="shared" si="69"/>
        <v/>
      </c>
      <c r="T344" t="str">
        <f t="shared" si="70"/>
        <v/>
      </c>
      <c r="U344" t="str">
        <f t="shared" si="71"/>
        <v/>
      </c>
      <c r="V344" s="238" t="str">
        <f t="shared" si="72"/>
        <v/>
      </c>
      <c r="W344" s="238">
        <f t="shared" si="73"/>
        <v>0</v>
      </c>
      <c r="X344" s="238">
        <f>SUMIFS($W$5:$W344,$V$5:$V344,"Plusieurs occurences",$H$5:$H344,H344)</f>
        <v>0</v>
      </c>
      <c r="Y344" t="str">
        <f t="shared" si="74"/>
        <v/>
      </c>
      <c r="Z344" t="str">
        <f t="shared" si="75"/>
        <v/>
      </c>
      <c r="AA344" t="str">
        <f t="shared" si="76"/>
        <v/>
      </c>
      <c r="AC344" t="str">
        <f t="shared" si="77"/>
        <v/>
      </c>
    </row>
    <row r="345" spans="16:29" x14ac:dyDescent="0.25">
      <c r="P345" s="1" t="str">
        <f>IF($C345&lt;&gt;"",IF(COUNTIF($C:C,$C345)&gt;1,"Plusieurs commentaires",""),"")</f>
        <v/>
      </c>
      <c r="Q345" s="1">
        <f t="shared" si="68"/>
        <v>0</v>
      </c>
      <c r="R345" s="1">
        <f>SUMIFS($Q$5:$Q345,$P$5:$P345,"Plusieurs commentaires",$C$5:$C345,C345)</f>
        <v>0</v>
      </c>
      <c r="S345" t="str">
        <f t="shared" si="69"/>
        <v/>
      </c>
      <c r="T345" t="str">
        <f t="shared" si="70"/>
        <v/>
      </c>
      <c r="U345" t="str">
        <f t="shared" si="71"/>
        <v/>
      </c>
      <c r="V345" s="238" t="str">
        <f t="shared" si="72"/>
        <v/>
      </c>
      <c r="W345" s="238">
        <f t="shared" si="73"/>
        <v>0</v>
      </c>
      <c r="X345" s="238">
        <f>SUMIFS($W$5:$W345,$V$5:$V345,"Plusieurs occurences",$H$5:$H345,H345)</f>
        <v>0</v>
      </c>
      <c r="Y345" t="str">
        <f t="shared" si="74"/>
        <v/>
      </c>
      <c r="Z345" t="str">
        <f t="shared" si="75"/>
        <v/>
      </c>
      <c r="AA345" t="str">
        <f t="shared" si="76"/>
        <v/>
      </c>
      <c r="AC345" t="str">
        <f t="shared" si="77"/>
        <v/>
      </c>
    </row>
    <row r="346" spans="16:29" x14ac:dyDescent="0.25">
      <c r="P346" s="1" t="str">
        <f>IF($C346&lt;&gt;"",IF(COUNTIF($C:C,$C346)&gt;1,"Plusieurs commentaires",""),"")</f>
        <v/>
      </c>
      <c r="Q346" s="1">
        <f t="shared" si="68"/>
        <v>0</v>
      </c>
      <c r="R346" s="1">
        <f>SUMIFS($Q$5:$Q346,$P$5:$P346,"Plusieurs commentaires",$C$5:$C346,C346)</f>
        <v>0</v>
      </c>
      <c r="S346" t="str">
        <f t="shared" si="69"/>
        <v/>
      </c>
      <c r="T346" t="str">
        <f t="shared" si="70"/>
        <v/>
      </c>
      <c r="U346" t="str">
        <f t="shared" si="71"/>
        <v/>
      </c>
      <c r="V346" s="238" t="str">
        <f t="shared" si="72"/>
        <v/>
      </c>
      <c r="W346" s="238">
        <f t="shared" si="73"/>
        <v>0</v>
      </c>
      <c r="X346" s="238">
        <f>SUMIFS($W$5:$W346,$V$5:$V346,"Plusieurs occurences",$H$5:$H346,H346)</f>
        <v>0</v>
      </c>
      <c r="Y346" t="str">
        <f t="shared" si="74"/>
        <v/>
      </c>
      <c r="Z346" t="str">
        <f t="shared" si="75"/>
        <v/>
      </c>
      <c r="AA346" t="str">
        <f t="shared" si="76"/>
        <v/>
      </c>
      <c r="AC346" t="str">
        <f t="shared" si="77"/>
        <v/>
      </c>
    </row>
    <row r="347" spans="16:29" x14ac:dyDescent="0.25">
      <c r="P347" s="1" t="str">
        <f>IF($C347&lt;&gt;"",IF(COUNTIF($C:C,$C347)&gt;1,"Plusieurs commentaires",""),"")</f>
        <v/>
      </c>
      <c r="Q347" s="1">
        <f t="shared" si="68"/>
        <v>0</v>
      </c>
      <c r="R347" s="1">
        <f>SUMIFS($Q$5:$Q347,$P$5:$P347,"Plusieurs commentaires",$C$5:$C347,C347)</f>
        <v>0</v>
      </c>
      <c r="S347" t="str">
        <f t="shared" si="69"/>
        <v/>
      </c>
      <c r="T347" t="str">
        <f t="shared" si="70"/>
        <v/>
      </c>
      <c r="U347" t="str">
        <f t="shared" si="71"/>
        <v/>
      </c>
      <c r="V347" s="238" t="str">
        <f t="shared" si="72"/>
        <v/>
      </c>
      <c r="W347" s="238">
        <f t="shared" si="73"/>
        <v>0</v>
      </c>
      <c r="X347" s="238">
        <f>SUMIFS($W$5:$W347,$V$5:$V347,"Plusieurs occurences",$H$5:$H347,H347)</f>
        <v>0</v>
      </c>
      <c r="Y347" t="str">
        <f t="shared" si="74"/>
        <v/>
      </c>
      <c r="Z347" t="str">
        <f t="shared" si="75"/>
        <v/>
      </c>
      <c r="AA347" t="str">
        <f t="shared" si="76"/>
        <v/>
      </c>
      <c r="AC347" t="str">
        <f t="shared" si="77"/>
        <v/>
      </c>
    </row>
    <row r="348" spans="16:29" x14ac:dyDescent="0.25">
      <c r="P348" s="1" t="str">
        <f>IF($C348&lt;&gt;"",IF(COUNTIF($C:C,$C348)&gt;1,"Plusieurs commentaires",""),"")</f>
        <v/>
      </c>
      <c r="Q348" s="1">
        <f t="shared" si="68"/>
        <v>0</v>
      </c>
      <c r="R348" s="1">
        <f>SUMIFS($Q$5:$Q348,$P$5:$P348,"Plusieurs commentaires",$C$5:$C348,C348)</f>
        <v>0</v>
      </c>
      <c r="S348" t="str">
        <f t="shared" si="69"/>
        <v/>
      </c>
      <c r="T348" t="str">
        <f t="shared" si="70"/>
        <v/>
      </c>
      <c r="U348" t="str">
        <f t="shared" si="71"/>
        <v/>
      </c>
      <c r="V348" s="238" t="str">
        <f t="shared" si="72"/>
        <v/>
      </c>
      <c r="W348" s="238">
        <f t="shared" si="73"/>
        <v>0</v>
      </c>
      <c r="X348" s="238">
        <f>SUMIFS($W$5:$W348,$V$5:$V348,"Plusieurs occurences",$H$5:$H348,H348)</f>
        <v>0</v>
      </c>
      <c r="Y348" t="str">
        <f t="shared" si="74"/>
        <v/>
      </c>
      <c r="Z348" t="str">
        <f t="shared" si="75"/>
        <v/>
      </c>
      <c r="AA348" t="str">
        <f t="shared" si="76"/>
        <v/>
      </c>
      <c r="AC348" t="str">
        <f t="shared" si="77"/>
        <v/>
      </c>
    </row>
    <row r="349" spans="16:29" x14ac:dyDescent="0.25">
      <c r="P349" s="1" t="str">
        <f>IF($C349&lt;&gt;"",IF(COUNTIF($C:C,$C349)&gt;1,"Plusieurs commentaires",""),"")</f>
        <v/>
      </c>
      <c r="Q349" s="1">
        <f t="shared" si="68"/>
        <v>0</v>
      </c>
      <c r="R349" s="1">
        <f>SUMIFS($Q$5:$Q349,$P$5:$P349,"Plusieurs commentaires",$C$5:$C349,C349)</f>
        <v>0</v>
      </c>
      <c r="S349" t="str">
        <f t="shared" si="69"/>
        <v/>
      </c>
      <c r="T349" t="str">
        <f t="shared" si="70"/>
        <v/>
      </c>
      <c r="U349" t="str">
        <f t="shared" si="71"/>
        <v/>
      </c>
      <c r="V349" s="238" t="str">
        <f t="shared" si="72"/>
        <v/>
      </c>
      <c r="W349" s="238">
        <f t="shared" si="73"/>
        <v>0</v>
      </c>
      <c r="X349" s="238">
        <f>SUMIFS($W$5:$W349,$V$5:$V349,"Plusieurs occurences",$H$5:$H349,H349)</f>
        <v>0</v>
      </c>
      <c r="Y349" t="str">
        <f t="shared" si="74"/>
        <v/>
      </c>
      <c r="Z349" t="str">
        <f t="shared" si="75"/>
        <v/>
      </c>
      <c r="AA349" t="str">
        <f t="shared" si="76"/>
        <v/>
      </c>
      <c r="AC349" t="str">
        <f t="shared" si="77"/>
        <v/>
      </c>
    </row>
    <row r="350" spans="16:29" x14ac:dyDescent="0.25">
      <c r="P350" s="1" t="str">
        <f>IF($C350&lt;&gt;"",IF(COUNTIF($C:C,$C350)&gt;1,"Plusieurs commentaires",""),"")</f>
        <v/>
      </c>
      <c r="Q350" s="1">
        <f t="shared" si="68"/>
        <v>0</v>
      </c>
      <c r="R350" s="1">
        <f>SUMIFS($Q$5:$Q350,$P$5:$P350,"Plusieurs commentaires",$C$5:$C350,C350)</f>
        <v>0</v>
      </c>
      <c r="S350" t="str">
        <f t="shared" si="69"/>
        <v/>
      </c>
      <c r="T350" t="str">
        <f t="shared" si="70"/>
        <v/>
      </c>
      <c r="U350" t="str">
        <f t="shared" si="71"/>
        <v/>
      </c>
      <c r="V350" s="238" t="str">
        <f t="shared" si="72"/>
        <v/>
      </c>
      <c r="W350" s="238">
        <f t="shared" si="73"/>
        <v>0</v>
      </c>
      <c r="X350" s="238">
        <f>SUMIFS($W$5:$W350,$V$5:$V350,"Plusieurs occurences",$H$5:$H350,H350)</f>
        <v>0</v>
      </c>
      <c r="Y350" t="str">
        <f t="shared" si="74"/>
        <v/>
      </c>
      <c r="Z350" t="str">
        <f t="shared" si="75"/>
        <v/>
      </c>
      <c r="AA350" t="str">
        <f t="shared" si="76"/>
        <v/>
      </c>
      <c r="AC350" t="str">
        <f t="shared" si="77"/>
        <v/>
      </c>
    </row>
    <row r="351" spans="16:29" x14ac:dyDescent="0.25">
      <c r="P351" s="1" t="str">
        <f>IF($C351&lt;&gt;"",IF(COUNTIF($C:C,$C351)&gt;1,"Plusieurs commentaires",""),"")</f>
        <v/>
      </c>
      <c r="Q351" s="1">
        <f t="shared" si="68"/>
        <v>0</v>
      </c>
      <c r="R351" s="1">
        <f>SUMIFS($Q$5:$Q351,$P$5:$P351,"Plusieurs commentaires",$C$5:$C351,C351)</f>
        <v>0</v>
      </c>
      <c r="S351" t="str">
        <f t="shared" si="69"/>
        <v/>
      </c>
      <c r="T351" t="str">
        <f t="shared" si="70"/>
        <v/>
      </c>
      <c r="U351" t="str">
        <f t="shared" si="71"/>
        <v/>
      </c>
      <c r="V351" s="238" t="str">
        <f t="shared" si="72"/>
        <v/>
      </c>
      <c r="W351" s="238">
        <f t="shared" si="73"/>
        <v>0</v>
      </c>
      <c r="X351" s="238">
        <f>SUMIFS($W$5:$W351,$V$5:$V351,"Plusieurs occurences",$H$5:$H351,H351)</f>
        <v>0</v>
      </c>
      <c r="Y351" t="str">
        <f t="shared" si="74"/>
        <v/>
      </c>
      <c r="Z351" t="str">
        <f t="shared" si="75"/>
        <v/>
      </c>
      <c r="AA351" t="str">
        <f t="shared" si="76"/>
        <v/>
      </c>
      <c r="AC351" t="str">
        <f t="shared" si="77"/>
        <v/>
      </c>
    </row>
    <row r="352" spans="16:29" x14ac:dyDescent="0.25">
      <c r="P352" s="1" t="str">
        <f>IF($C352&lt;&gt;"",IF(COUNTIF($C:C,$C352)&gt;1,"Plusieurs commentaires",""),"")</f>
        <v/>
      </c>
      <c r="Q352" s="1">
        <f t="shared" si="68"/>
        <v>0</v>
      </c>
      <c r="R352" s="1">
        <f>SUMIFS($Q$5:$Q352,$P$5:$P352,"Plusieurs commentaires",$C$5:$C352,C352)</f>
        <v>0</v>
      </c>
      <c r="S352" t="str">
        <f t="shared" si="69"/>
        <v/>
      </c>
      <c r="T352" t="str">
        <f t="shared" si="70"/>
        <v/>
      </c>
      <c r="U352" t="str">
        <f t="shared" si="71"/>
        <v/>
      </c>
      <c r="V352" s="238" t="str">
        <f t="shared" si="72"/>
        <v/>
      </c>
      <c r="W352" s="238">
        <f t="shared" si="73"/>
        <v>0</v>
      </c>
      <c r="X352" s="238">
        <f>SUMIFS($W$5:$W352,$V$5:$V352,"Plusieurs occurences",$H$5:$H352,H352)</f>
        <v>0</v>
      </c>
      <c r="Y352" t="str">
        <f t="shared" si="74"/>
        <v/>
      </c>
      <c r="Z352" t="str">
        <f t="shared" si="75"/>
        <v/>
      </c>
      <c r="AA352" t="str">
        <f t="shared" si="76"/>
        <v/>
      </c>
      <c r="AC352" t="str">
        <f t="shared" si="77"/>
        <v/>
      </c>
    </row>
    <row r="353" spans="16:29" x14ac:dyDescent="0.25">
      <c r="P353" s="1" t="str">
        <f>IF($C353&lt;&gt;"",IF(COUNTIF($C:C,$C353)&gt;1,"Plusieurs commentaires",""),"")</f>
        <v/>
      </c>
      <c r="Q353" s="1">
        <f t="shared" si="68"/>
        <v>0</v>
      </c>
      <c r="R353" s="1">
        <f>SUMIFS($Q$5:$Q353,$P$5:$P353,"Plusieurs commentaires",$C$5:$C353,C353)</f>
        <v>0</v>
      </c>
      <c r="S353" t="str">
        <f t="shared" si="69"/>
        <v/>
      </c>
      <c r="T353" t="str">
        <f t="shared" si="70"/>
        <v/>
      </c>
      <c r="U353" t="str">
        <f t="shared" si="71"/>
        <v/>
      </c>
      <c r="V353" s="238" t="str">
        <f t="shared" si="72"/>
        <v/>
      </c>
      <c r="W353" s="238">
        <f t="shared" si="73"/>
        <v>0</v>
      </c>
      <c r="X353" s="238">
        <f>SUMIFS($W$5:$W353,$V$5:$V353,"Plusieurs occurences",$H$5:$H353,H353)</f>
        <v>0</v>
      </c>
      <c r="Y353" t="str">
        <f t="shared" si="74"/>
        <v/>
      </c>
      <c r="Z353" t="str">
        <f t="shared" si="75"/>
        <v/>
      </c>
      <c r="AA353" t="str">
        <f t="shared" si="76"/>
        <v/>
      </c>
      <c r="AC353" t="str">
        <f t="shared" si="77"/>
        <v/>
      </c>
    </row>
    <row r="354" spans="16:29" x14ac:dyDescent="0.25">
      <c r="P354" s="1" t="str">
        <f>IF($C354&lt;&gt;"",IF(COUNTIF($C:C,$C354)&gt;1,"Plusieurs commentaires",""),"")</f>
        <v/>
      </c>
      <c r="Q354" s="1">
        <f t="shared" si="68"/>
        <v>0</v>
      </c>
      <c r="R354" s="1">
        <f>SUMIFS($Q$5:$Q354,$P$5:$P354,"Plusieurs commentaires",$C$5:$C354,C354)</f>
        <v>0</v>
      </c>
      <c r="S354" t="str">
        <f t="shared" si="69"/>
        <v/>
      </c>
      <c r="T354" t="str">
        <f t="shared" si="70"/>
        <v/>
      </c>
      <c r="U354" t="str">
        <f t="shared" si="71"/>
        <v/>
      </c>
      <c r="V354" s="238" t="str">
        <f t="shared" si="72"/>
        <v/>
      </c>
      <c r="W354" s="238">
        <f t="shared" si="73"/>
        <v>0</v>
      </c>
      <c r="X354" s="238">
        <f>SUMIFS($W$5:$W354,$V$5:$V354,"Plusieurs occurences",$H$5:$H354,H354)</f>
        <v>0</v>
      </c>
      <c r="Y354" t="str">
        <f t="shared" si="74"/>
        <v/>
      </c>
      <c r="Z354" t="str">
        <f t="shared" si="75"/>
        <v/>
      </c>
      <c r="AA354" t="str">
        <f t="shared" si="76"/>
        <v/>
      </c>
      <c r="AC354" t="str">
        <f t="shared" si="77"/>
        <v/>
      </c>
    </row>
    <row r="355" spans="16:29" x14ac:dyDescent="0.25">
      <c r="P355" s="1" t="str">
        <f>IF($C355&lt;&gt;"",IF(COUNTIF($C:C,$C355)&gt;1,"Plusieurs commentaires",""),"")</f>
        <v/>
      </c>
      <c r="Q355" s="1">
        <f t="shared" si="68"/>
        <v>0</v>
      </c>
      <c r="R355" s="1">
        <f>SUMIFS($Q$5:$Q355,$P$5:$P355,"Plusieurs commentaires",$C$5:$C355,C355)</f>
        <v>0</v>
      </c>
      <c r="S355" t="str">
        <f t="shared" si="69"/>
        <v/>
      </c>
      <c r="T355" t="str">
        <f t="shared" si="70"/>
        <v/>
      </c>
      <c r="U355" t="str">
        <f t="shared" si="71"/>
        <v/>
      </c>
      <c r="V355" s="238" t="str">
        <f t="shared" si="72"/>
        <v/>
      </c>
      <c r="W355" s="238">
        <f t="shared" si="73"/>
        <v>0</v>
      </c>
      <c r="X355" s="238">
        <f>SUMIFS($W$5:$W355,$V$5:$V355,"Plusieurs occurences",$H$5:$H355,H355)</f>
        <v>0</v>
      </c>
      <c r="Y355" t="str">
        <f t="shared" si="74"/>
        <v/>
      </c>
      <c r="Z355" t="str">
        <f t="shared" si="75"/>
        <v/>
      </c>
      <c r="AA355" t="str">
        <f t="shared" si="76"/>
        <v/>
      </c>
      <c r="AC355" t="str">
        <f t="shared" si="77"/>
        <v/>
      </c>
    </row>
    <row r="356" spans="16:29" x14ac:dyDescent="0.25">
      <c r="P356" s="1" t="str">
        <f>IF($C356&lt;&gt;"",IF(COUNTIF($C:C,$C356)&gt;1,"Plusieurs commentaires",""),"")</f>
        <v/>
      </c>
      <c r="Q356" s="1">
        <f t="shared" si="68"/>
        <v>0</v>
      </c>
      <c r="R356" s="1">
        <f>SUMIFS($Q$5:$Q356,$P$5:$P356,"Plusieurs commentaires",$C$5:$C356,C356)</f>
        <v>0</v>
      </c>
      <c r="S356" t="str">
        <f t="shared" si="69"/>
        <v/>
      </c>
      <c r="T356" t="str">
        <f t="shared" si="70"/>
        <v/>
      </c>
      <c r="U356" t="str">
        <f t="shared" si="71"/>
        <v/>
      </c>
      <c r="V356" s="238" t="str">
        <f t="shared" si="72"/>
        <v/>
      </c>
      <c r="W356" s="238">
        <f t="shared" si="73"/>
        <v>0</v>
      </c>
      <c r="X356" s="238">
        <f>SUMIFS($W$5:$W356,$V$5:$V356,"Plusieurs occurences",$H$5:$H356,H356)</f>
        <v>0</v>
      </c>
      <c r="Y356" t="str">
        <f t="shared" si="74"/>
        <v/>
      </c>
      <c r="Z356" t="str">
        <f t="shared" si="75"/>
        <v/>
      </c>
      <c r="AA356" t="str">
        <f t="shared" si="76"/>
        <v/>
      </c>
      <c r="AC356" t="str">
        <f t="shared" si="77"/>
        <v/>
      </c>
    </row>
    <row r="357" spans="16:29" x14ac:dyDescent="0.25">
      <c r="P357" s="1" t="str">
        <f>IF($C357&lt;&gt;"",IF(COUNTIF($C:C,$C357)&gt;1,"Plusieurs commentaires",""),"")</f>
        <v/>
      </c>
      <c r="Q357" s="1">
        <f t="shared" si="68"/>
        <v>0</v>
      </c>
      <c r="R357" s="1">
        <f>SUMIFS($Q$5:$Q357,$P$5:$P357,"Plusieurs commentaires",$C$5:$C357,C357)</f>
        <v>0</v>
      </c>
      <c r="S357" t="str">
        <f t="shared" si="69"/>
        <v/>
      </c>
      <c r="T357" t="str">
        <f t="shared" si="70"/>
        <v/>
      </c>
      <c r="U357" t="str">
        <f t="shared" si="71"/>
        <v/>
      </c>
      <c r="V357" s="238" t="str">
        <f t="shared" si="72"/>
        <v/>
      </c>
      <c r="W357" s="238">
        <f t="shared" si="73"/>
        <v>0</v>
      </c>
      <c r="X357" s="238">
        <f>SUMIFS($W$5:$W357,$V$5:$V357,"Plusieurs occurences",$H$5:$H357,H357)</f>
        <v>0</v>
      </c>
      <c r="Y357" t="str">
        <f t="shared" si="74"/>
        <v/>
      </c>
      <c r="Z357" t="str">
        <f t="shared" si="75"/>
        <v/>
      </c>
      <c r="AA357" t="str">
        <f t="shared" si="76"/>
        <v/>
      </c>
      <c r="AC357" t="str">
        <f t="shared" si="77"/>
        <v/>
      </c>
    </row>
    <row r="358" spans="16:29" x14ac:dyDescent="0.25">
      <c r="P358" s="1" t="str">
        <f>IF($C358&lt;&gt;"",IF(COUNTIF($C:C,$C358)&gt;1,"Plusieurs commentaires",""),"")</f>
        <v/>
      </c>
      <c r="Q358" s="1">
        <f t="shared" si="68"/>
        <v>0</v>
      </c>
      <c r="R358" s="1">
        <f>SUMIFS($Q$5:$Q358,$P$5:$P358,"Plusieurs commentaires",$C$5:$C358,C358)</f>
        <v>0</v>
      </c>
      <c r="S358" t="str">
        <f t="shared" si="69"/>
        <v/>
      </c>
      <c r="T358" t="str">
        <f t="shared" si="70"/>
        <v/>
      </c>
      <c r="U358" t="str">
        <f t="shared" si="71"/>
        <v/>
      </c>
      <c r="V358" s="238" t="str">
        <f t="shared" si="72"/>
        <v/>
      </c>
      <c r="W358" s="238">
        <f t="shared" si="73"/>
        <v>0</v>
      </c>
      <c r="X358" s="238">
        <f>SUMIFS($W$5:$W358,$V$5:$V358,"Plusieurs occurences",$H$5:$H358,H358)</f>
        <v>0</v>
      </c>
      <c r="Y358" t="str">
        <f t="shared" si="74"/>
        <v/>
      </c>
      <c r="Z358" t="str">
        <f t="shared" si="75"/>
        <v/>
      </c>
      <c r="AA358" t="str">
        <f t="shared" si="76"/>
        <v/>
      </c>
      <c r="AC358" t="str">
        <f t="shared" si="77"/>
        <v/>
      </c>
    </row>
    <row r="359" spans="16:29" x14ac:dyDescent="0.25">
      <c r="P359" s="1" t="str">
        <f>IF($C359&lt;&gt;"",IF(COUNTIF($C:C,$C359)&gt;1,"Plusieurs commentaires",""),"")</f>
        <v/>
      </c>
      <c r="Q359" s="1">
        <f t="shared" si="68"/>
        <v>0</v>
      </c>
      <c r="R359" s="1">
        <f>SUMIFS($Q$5:$Q359,$P$5:$P359,"Plusieurs commentaires",$C$5:$C359,C359)</f>
        <v>0</v>
      </c>
      <c r="S359" t="str">
        <f t="shared" si="69"/>
        <v/>
      </c>
      <c r="T359" t="str">
        <f t="shared" si="70"/>
        <v/>
      </c>
      <c r="U359" t="str">
        <f t="shared" si="71"/>
        <v/>
      </c>
      <c r="V359" s="238" t="str">
        <f t="shared" si="72"/>
        <v/>
      </c>
      <c r="W359" s="238">
        <f t="shared" si="73"/>
        <v>0</v>
      </c>
      <c r="X359" s="238">
        <f>SUMIFS($W$5:$W359,$V$5:$V359,"Plusieurs occurences",$H$5:$H359,H359)</f>
        <v>0</v>
      </c>
      <c r="Y359" t="str">
        <f t="shared" si="74"/>
        <v/>
      </c>
      <c r="Z359" t="str">
        <f t="shared" si="75"/>
        <v/>
      </c>
      <c r="AA359" t="str">
        <f t="shared" si="76"/>
        <v/>
      </c>
      <c r="AC359" t="str">
        <f t="shared" si="77"/>
        <v/>
      </c>
    </row>
    <row r="360" spans="16:29" x14ac:dyDescent="0.25">
      <c r="P360" s="1" t="str">
        <f>IF($C360&lt;&gt;"",IF(COUNTIF($C:C,$C360)&gt;1,"Plusieurs commentaires",""),"")</f>
        <v/>
      </c>
      <c r="Q360" s="1">
        <f t="shared" si="68"/>
        <v>0</v>
      </c>
      <c r="R360" s="1">
        <f>SUMIFS($Q$5:$Q360,$P$5:$P360,"Plusieurs commentaires",$C$5:$C360,C360)</f>
        <v>0</v>
      </c>
      <c r="S360" t="str">
        <f t="shared" si="69"/>
        <v/>
      </c>
      <c r="T360" t="str">
        <f t="shared" si="70"/>
        <v/>
      </c>
      <c r="U360" t="str">
        <f t="shared" si="71"/>
        <v/>
      </c>
      <c r="V360" s="238" t="str">
        <f t="shared" si="72"/>
        <v/>
      </c>
      <c r="W360" s="238">
        <f t="shared" si="73"/>
        <v>0</v>
      </c>
      <c r="X360" s="238">
        <f>SUMIFS($W$5:$W360,$V$5:$V360,"Plusieurs occurences",$H$5:$H360,H360)</f>
        <v>0</v>
      </c>
      <c r="Y360" t="str">
        <f t="shared" si="74"/>
        <v/>
      </c>
      <c r="Z360" t="str">
        <f t="shared" si="75"/>
        <v/>
      </c>
      <c r="AA360" t="str">
        <f t="shared" si="76"/>
        <v/>
      </c>
      <c r="AC360" t="str">
        <f t="shared" si="77"/>
        <v/>
      </c>
    </row>
    <row r="361" spans="16:29" x14ac:dyDescent="0.25">
      <c r="P361" s="1" t="str">
        <f>IF($C361&lt;&gt;"",IF(COUNTIF($C:C,$C361)&gt;1,"Plusieurs commentaires",""),"")</f>
        <v/>
      </c>
      <c r="Q361" s="1">
        <f t="shared" si="68"/>
        <v>0</v>
      </c>
      <c r="R361" s="1">
        <f>SUMIFS($Q$5:$Q361,$P$5:$P361,"Plusieurs commentaires",$C$5:$C361,C361)</f>
        <v>0</v>
      </c>
      <c r="S361" t="str">
        <f t="shared" si="69"/>
        <v/>
      </c>
      <c r="T361" t="str">
        <f t="shared" si="70"/>
        <v/>
      </c>
      <c r="U361" t="str">
        <f t="shared" si="71"/>
        <v/>
      </c>
      <c r="V361" s="238" t="str">
        <f t="shared" si="72"/>
        <v/>
      </c>
      <c r="W361" s="238">
        <f t="shared" si="73"/>
        <v>0</v>
      </c>
      <c r="X361" s="238">
        <f>SUMIFS($W$5:$W361,$V$5:$V361,"Plusieurs occurences",$H$5:$H361,H361)</f>
        <v>0</v>
      </c>
      <c r="Y361" t="str">
        <f t="shared" si="74"/>
        <v/>
      </c>
      <c r="Z361" t="str">
        <f t="shared" si="75"/>
        <v/>
      </c>
      <c r="AA361" t="str">
        <f t="shared" si="76"/>
        <v/>
      </c>
      <c r="AC361" t="str">
        <f t="shared" si="77"/>
        <v/>
      </c>
    </row>
    <row r="362" spans="16:29" x14ac:dyDescent="0.25">
      <c r="P362" s="1" t="str">
        <f>IF($C362&lt;&gt;"",IF(COUNTIF($C:C,$C362)&gt;1,"Plusieurs commentaires",""),"")</f>
        <v/>
      </c>
      <c r="Q362" s="1">
        <f t="shared" si="68"/>
        <v>0</v>
      </c>
      <c r="R362" s="1">
        <f>SUMIFS($Q$5:$Q362,$P$5:$P362,"Plusieurs commentaires",$C$5:$C362,C362)</f>
        <v>0</v>
      </c>
      <c r="S362" t="str">
        <f t="shared" si="69"/>
        <v/>
      </c>
      <c r="T362" t="str">
        <f t="shared" si="70"/>
        <v/>
      </c>
      <c r="U362" t="str">
        <f t="shared" si="71"/>
        <v/>
      </c>
      <c r="V362" s="238" t="str">
        <f t="shared" si="72"/>
        <v/>
      </c>
      <c r="W362" s="238">
        <f t="shared" si="73"/>
        <v>0</v>
      </c>
      <c r="X362" s="238">
        <f>SUMIFS($W$5:$W362,$V$5:$V362,"Plusieurs occurences",$H$5:$H362,H362)</f>
        <v>0</v>
      </c>
      <c r="Y362" t="str">
        <f t="shared" si="74"/>
        <v/>
      </c>
      <c r="Z362" t="str">
        <f t="shared" si="75"/>
        <v/>
      </c>
      <c r="AA362" t="str">
        <f t="shared" si="76"/>
        <v/>
      </c>
      <c r="AC362" t="str">
        <f t="shared" si="77"/>
        <v/>
      </c>
    </row>
    <row r="363" spans="16:29" x14ac:dyDescent="0.25">
      <c r="P363" s="1" t="str">
        <f>IF($C363&lt;&gt;"",IF(COUNTIF($C:C,$C363)&gt;1,"Plusieurs commentaires",""),"")</f>
        <v/>
      </c>
      <c r="Q363" s="1">
        <f t="shared" si="68"/>
        <v>0</v>
      </c>
      <c r="R363" s="1">
        <f>SUMIFS($Q$5:$Q363,$P$5:$P363,"Plusieurs commentaires",$C$5:$C363,C363)</f>
        <v>0</v>
      </c>
      <c r="S363" t="str">
        <f t="shared" si="69"/>
        <v/>
      </c>
      <c r="T363" t="str">
        <f t="shared" si="70"/>
        <v/>
      </c>
      <c r="U363" t="str">
        <f t="shared" si="71"/>
        <v/>
      </c>
      <c r="V363" s="238" t="str">
        <f t="shared" si="72"/>
        <v/>
      </c>
      <c r="W363" s="238">
        <f t="shared" si="73"/>
        <v>0</v>
      </c>
      <c r="X363" s="238">
        <f>SUMIFS($W$5:$W363,$V$5:$V363,"Plusieurs occurences",$H$5:$H363,H363)</f>
        <v>0</v>
      </c>
      <c r="Y363" t="str">
        <f t="shared" si="74"/>
        <v/>
      </c>
      <c r="Z363" t="str">
        <f t="shared" si="75"/>
        <v/>
      </c>
      <c r="AA363" t="str">
        <f t="shared" si="76"/>
        <v/>
      </c>
      <c r="AC363" t="str">
        <f t="shared" si="77"/>
        <v/>
      </c>
    </row>
    <row r="364" spans="16:29" x14ac:dyDescent="0.25">
      <c r="P364" s="1" t="str">
        <f>IF($C364&lt;&gt;"",IF(COUNTIF($C:C,$C364)&gt;1,"Plusieurs commentaires",""),"")</f>
        <v/>
      </c>
      <c r="Q364" s="1">
        <f t="shared" si="68"/>
        <v>0</v>
      </c>
      <c r="R364" s="1">
        <f>SUMIFS($Q$5:$Q364,$P$5:$P364,"Plusieurs commentaires",$C$5:$C364,C364)</f>
        <v>0</v>
      </c>
      <c r="S364" t="str">
        <f t="shared" si="69"/>
        <v/>
      </c>
      <c r="T364" t="str">
        <f t="shared" si="70"/>
        <v/>
      </c>
      <c r="U364" t="str">
        <f t="shared" si="71"/>
        <v/>
      </c>
      <c r="V364" s="238" t="str">
        <f t="shared" si="72"/>
        <v/>
      </c>
      <c r="W364" s="238">
        <f t="shared" si="73"/>
        <v>0</v>
      </c>
      <c r="X364" s="238">
        <f>SUMIFS($W$5:$W364,$V$5:$V364,"Plusieurs occurences",$H$5:$H364,H364)</f>
        <v>0</v>
      </c>
      <c r="Y364" t="str">
        <f t="shared" si="74"/>
        <v/>
      </c>
      <c r="Z364" t="str">
        <f t="shared" si="75"/>
        <v/>
      </c>
      <c r="AA364" t="str">
        <f t="shared" si="76"/>
        <v/>
      </c>
      <c r="AC364" t="str">
        <f t="shared" si="77"/>
        <v/>
      </c>
    </row>
    <row r="365" spans="16:29" x14ac:dyDescent="0.25">
      <c r="P365" s="1" t="str">
        <f>IF($C365&lt;&gt;"",IF(COUNTIF($C:C,$C365)&gt;1,"Plusieurs commentaires",""),"")</f>
        <v/>
      </c>
      <c r="Q365" s="1">
        <f t="shared" si="68"/>
        <v>0</v>
      </c>
      <c r="R365" s="1">
        <f>SUMIFS($Q$5:$Q365,$P$5:$P365,"Plusieurs commentaires",$C$5:$C365,C365)</f>
        <v>0</v>
      </c>
      <c r="S365" t="str">
        <f t="shared" si="69"/>
        <v/>
      </c>
      <c r="T365" t="str">
        <f t="shared" si="70"/>
        <v/>
      </c>
      <c r="U365" t="str">
        <f t="shared" si="71"/>
        <v/>
      </c>
      <c r="V365" s="238" t="str">
        <f t="shared" si="72"/>
        <v/>
      </c>
      <c r="W365" s="238">
        <f t="shared" si="73"/>
        <v>0</v>
      </c>
      <c r="X365" s="238">
        <f>SUMIFS($W$5:$W365,$V$5:$V365,"Plusieurs occurences",$H$5:$H365,H365)</f>
        <v>0</v>
      </c>
      <c r="Y365" t="str">
        <f t="shared" si="74"/>
        <v/>
      </c>
      <c r="Z365" t="str">
        <f t="shared" si="75"/>
        <v/>
      </c>
      <c r="AA365" t="str">
        <f t="shared" si="76"/>
        <v/>
      </c>
      <c r="AC365" t="str">
        <f t="shared" si="77"/>
        <v/>
      </c>
    </row>
    <row r="366" spans="16:29" x14ac:dyDescent="0.25">
      <c r="P366" s="1" t="str">
        <f>IF($C366&lt;&gt;"",IF(COUNTIF($C:C,$C366)&gt;1,"Plusieurs commentaires",""),"")</f>
        <v/>
      </c>
      <c r="Q366" s="1">
        <f t="shared" si="68"/>
        <v>0</v>
      </c>
      <c r="R366" s="1">
        <f>SUMIFS($Q$5:$Q366,$P$5:$P366,"Plusieurs commentaires",$C$5:$C366,C366)</f>
        <v>0</v>
      </c>
      <c r="S366" t="str">
        <f t="shared" si="69"/>
        <v/>
      </c>
      <c r="T366" t="str">
        <f t="shared" si="70"/>
        <v/>
      </c>
      <c r="U366" t="str">
        <f t="shared" si="71"/>
        <v/>
      </c>
      <c r="V366" s="238" t="str">
        <f t="shared" si="72"/>
        <v/>
      </c>
      <c r="W366" s="238">
        <f t="shared" si="73"/>
        <v>0</v>
      </c>
      <c r="X366" s="238">
        <f>SUMIFS($W$5:$W366,$V$5:$V366,"Plusieurs occurences",$H$5:$H366,H366)</f>
        <v>0</v>
      </c>
      <c r="Y366" t="str">
        <f t="shared" si="74"/>
        <v/>
      </c>
      <c r="Z366" t="str">
        <f t="shared" si="75"/>
        <v/>
      </c>
      <c r="AA366" t="str">
        <f t="shared" si="76"/>
        <v/>
      </c>
      <c r="AC366" t="str">
        <f t="shared" si="77"/>
        <v/>
      </c>
    </row>
    <row r="367" spans="16:29" x14ac:dyDescent="0.25">
      <c r="P367" s="1" t="str">
        <f>IF($C367&lt;&gt;"",IF(COUNTIF($C:C,$C367)&gt;1,"Plusieurs commentaires",""),"")</f>
        <v/>
      </c>
      <c r="Q367" s="1">
        <f t="shared" si="68"/>
        <v>0</v>
      </c>
      <c r="R367" s="1">
        <f>SUMIFS($Q$5:$Q367,$P$5:$P367,"Plusieurs commentaires",$C$5:$C367,C367)</f>
        <v>0</v>
      </c>
      <c r="S367" t="str">
        <f t="shared" si="69"/>
        <v/>
      </c>
      <c r="T367" t="str">
        <f t="shared" si="70"/>
        <v/>
      </c>
      <c r="U367" t="str">
        <f t="shared" si="71"/>
        <v/>
      </c>
      <c r="V367" s="238" t="str">
        <f t="shared" si="72"/>
        <v/>
      </c>
      <c r="W367" s="238">
        <f t="shared" si="73"/>
        <v>0</v>
      </c>
      <c r="X367" s="238">
        <f>SUMIFS($W$5:$W367,$V$5:$V367,"Plusieurs occurences",$H$5:$H367,H367)</f>
        <v>0</v>
      </c>
      <c r="Y367" t="str">
        <f t="shared" si="74"/>
        <v/>
      </c>
      <c r="Z367" t="str">
        <f t="shared" si="75"/>
        <v/>
      </c>
      <c r="AA367" t="str">
        <f t="shared" si="76"/>
        <v/>
      </c>
      <c r="AC367" t="str">
        <f t="shared" si="77"/>
        <v/>
      </c>
    </row>
    <row r="368" spans="16:29" x14ac:dyDescent="0.25">
      <c r="P368" s="1" t="str">
        <f>IF($C368&lt;&gt;"",IF(COUNTIF($C:C,$C368)&gt;1,"Plusieurs commentaires",""),"")</f>
        <v/>
      </c>
      <c r="Q368" s="1">
        <f t="shared" si="68"/>
        <v>0</v>
      </c>
      <c r="R368" s="1">
        <f>SUMIFS($Q$5:$Q368,$P$5:$P368,"Plusieurs commentaires",$C$5:$C368,C368)</f>
        <v>0</v>
      </c>
      <c r="S368" t="str">
        <f t="shared" si="69"/>
        <v/>
      </c>
      <c r="T368" t="str">
        <f t="shared" si="70"/>
        <v/>
      </c>
      <c r="U368" t="str">
        <f t="shared" si="71"/>
        <v/>
      </c>
      <c r="V368" s="238" t="str">
        <f t="shared" si="72"/>
        <v/>
      </c>
      <c r="W368" s="238">
        <f t="shared" si="73"/>
        <v>0</v>
      </c>
      <c r="X368" s="238">
        <f>SUMIFS($W$5:$W368,$V$5:$V368,"Plusieurs occurences",$H$5:$H368,H368)</f>
        <v>0</v>
      </c>
      <c r="Y368" t="str">
        <f t="shared" si="74"/>
        <v/>
      </c>
      <c r="Z368" t="str">
        <f t="shared" si="75"/>
        <v/>
      </c>
      <c r="AA368" t="str">
        <f t="shared" si="76"/>
        <v/>
      </c>
      <c r="AC368" t="str">
        <f t="shared" si="77"/>
        <v/>
      </c>
    </row>
    <row r="369" spans="16:29" x14ac:dyDescent="0.25">
      <c r="P369" s="1" t="str">
        <f>IF($C369&lt;&gt;"",IF(COUNTIF($C:C,$C369)&gt;1,"Plusieurs commentaires",""),"")</f>
        <v/>
      </c>
      <c r="Q369" s="1">
        <f t="shared" si="68"/>
        <v>0</v>
      </c>
      <c r="R369" s="1">
        <f>SUMIFS($Q$5:$Q369,$P$5:$P369,"Plusieurs commentaires",$C$5:$C369,C369)</f>
        <v>0</v>
      </c>
      <c r="S369" t="str">
        <f t="shared" si="69"/>
        <v/>
      </c>
      <c r="T369" t="str">
        <f t="shared" si="70"/>
        <v/>
      </c>
      <c r="U369" t="str">
        <f t="shared" si="71"/>
        <v/>
      </c>
      <c r="V369" s="238" t="str">
        <f t="shared" si="72"/>
        <v/>
      </c>
      <c r="W369" s="238">
        <f t="shared" si="73"/>
        <v>0</v>
      </c>
      <c r="X369" s="238">
        <f>SUMIFS($W$5:$W369,$V$5:$V369,"Plusieurs occurences",$H$5:$H369,H369)</f>
        <v>0</v>
      </c>
      <c r="Y369" t="str">
        <f t="shared" si="74"/>
        <v/>
      </c>
      <c r="Z369" t="str">
        <f t="shared" si="75"/>
        <v/>
      </c>
      <c r="AA369" t="str">
        <f t="shared" si="76"/>
        <v/>
      </c>
      <c r="AC369" t="str">
        <f t="shared" si="77"/>
        <v/>
      </c>
    </row>
    <row r="370" spans="16:29" x14ac:dyDescent="0.25">
      <c r="P370" s="1" t="str">
        <f>IF($C370&lt;&gt;"",IF(COUNTIF($C:C,$C370)&gt;1,"Plusieurs commentaires",""),"")</f>
        <v/>
      </c>
      <c r="Q370" s="1">
        <f t="shared" si="68"/>
        <v>0</v>
      </c>
      <c r="R370" s="1">
        <f>SUMIFS($Q$5:$Q370,$P$5:$P370,"Plusieurs commentaires",$C$5:$C370,C370)</f>
        <v>0</v>
      </c>
      <c r="S370" t="str">
        <f t="shared" si="69"/>
        <v/>
      </c>
      <c r="T370" t="str">
        <f t="shared" si="70"/>
        <v/>
      </c>
      <c r="U370" t="str">
        <f t="shared" si="71"/>
        <v/>
      </c>
      <c r="V370" s="238" t="str">
        <f t="shared" si="72"/>
        <v/>
      </c>
      <c r="W370" s="238">
        <f t="shared" si="73"/>
        <v>0</v>
      </c>
      <c r="X370" s="238">
        <f>SUMIFS($W$5:$W370,$V$5:$V370,"Plusieurs occurences",$H$5:$H370,H370)</f>
        <v>0</v>
      </c>
      <c r="Y370" t="str">
        <f t="shared" si="74"/>
        <v/>
      </c>
      <c r="Z370" t="str">
        <f t="shared" si="75"/>
        <v/>
      </c>
      <c r="AA370" t="str">
        <f t="shared" si="76"/>
        <v/>
      </c>
      <c r="AC370" t="str">
        <f t="shared" si="77"/>
        <v/>
      </c>
    </row>
    <row r="371" spans="16:29" x14ac:dyDescent="0.25">
      <c r="P371" s="1" t="str">
        <f>IF($C371&lt;&gt;"",IF(COUNTIF($C:C,$C371)&gt;1,"Plusieurs commentaires",""),"")</f>
        <v/>
      </c>
      <c r="Q371" s="1">
        <f t="shared" si="68"/>
        <v>0</v>
      </c>
      <c r="R371" s="1">
        <f>SUMIFS($Q$5:$Q371,$P$5:$P371,"Plusieurs commentaires",$C$5:$C371,C371)</f>
        <v>0</v>
      </c>
      <c r="S371" t="str">
        <f t="shared" si="69"/>
        <v/>
      </c>
      <c r="T371" t="str">
        <f t="shared" si="70"/>
        <v/>
      </c>
      <c r="U371" t="str">
        <f t="shared" si="71"/>
        <v/>
      </c>
      <c r="V371" s="238" t="str">
        <f t="shared" si="72"/>
        <v/>
      </c>
      <c r="W371" s="238">
        <f t="shared" si="73"/>
        <v>0</v>
      </c>
      <c r="X371" s="238">
        <f>SUMIFS($W$5:$W371,$V$5:$V371,"Plusieurs occurences",$H$5:$H371,H371)</f>
        <v>0</v>
      </c>
      <c r="Y371" t="str">
        <f t="shared" si="74"/>
        <v/>
      </c>
      <c r="Z371" t="str">
        <f t="shared" si="75"/>
        <v/>
      </c>
      <c r="AA371" t="str">
        <f t="shared" si="76"/>
        <v/>
      </c>
      <c r="AC371" t="str">
        <f t="shared" si="77"/>
        <v/>
      </c>
    </row>
    <row r="372" spans="16:29" x14ac:dyDescent="0.25">
      <c r="P372" s="1" t="str">
        <f>IF($C372&lt;&gt;"",IF(COUNTIF($C:C,$C372)&gt;1,"Plusieurs commentaires",""),"")</f>
        <v/>
      </c>
      <c r="Q372" s="1">
        <f t="shared" si="68"/>
        <v>0</v>
      </c>
      <c r="R372" s="1">
        <f>SUMIFS($Q$5:$Q372,$P$5:$P372,"Plusieurs commentaires",$C$5:$C372,C372)</f>
        <v>0</v>
      </c>
      <c r="S372" t="str">
        <f t="shared" si="69"/>
        <v/>
      </c>
      <c r="T372" t="str">
        <f t="shared" si="70"/>
        <v/>
      </c>
      <c r="U372" t="str">
        <f t="shared" si="71"/>
        <v/>
      </c>
      <c r="V372" s="238" t="str">
        <f t="shared" si="72"/>
        <v/>
      </c>
      <c r="W372" s="238">
        <f t="shared" si="73"/>
        <v>0</v>
      </c>
      <c r="X372" s="238">
        <f>SUMIFS($W$5:$W372,$V$5:$V372,"Plusieurs occurences",$H$5:$H372,H372)</f>
        <v>0</v>
      </c>
      <c r="Y372" t="str">
        <f t="shared" si="74"/>
        <v/>
      </c>
      <c r="Z372" t="str">
        <f t="shared" si="75"/>
        <v/>
      </c>
      <c r="AA372" t="str">
        <f t="shared" si="76"/>
        <v/>
      </c>
      <c r="AC372" t="str">
        <f t="shared" si="77"/>
        <v/>
      </c>
    </row>
    <row r="373" spans="16:29" x14ac:dyDescent="0.25">
      <c r="P373" s="1" t="str">
        <f>IF($C373&lt;&gt;"",IF(COUNTIF($C:C,$C373)&gt;1,"Plusieurs commentaires",""),"")</f>
        <v/>
      </c>
      <c r="Q373" s="1">
        <f t="shared" si="68"/>
        <v>0</v>
      </c>
      <c r="R373" s="1">
        <f>SUMIFS($Q$5:$Q373,$P$5:$P373,"Plusieurs commentaires",$C$5:$C373,C373)</f>
        <v>0</v>
      </c>
      <c r="S373" t="str">
        <f t="shared" si="69"/>
        <v/>
      </c>
      <c r="T373" t="str">
        <f t="shared" si="70"/>
        <v/>
      </c>
      <c r="U373" t="str">
        <f t="shared" si="71"/>
        <v/>
      </c>
      <c r="V373" s="238" t="str">
        <f t="shared" si="72"/>
        <v/>
      </c>
      <c r="W373" s="238">
        <f t="shared" si="73"/>
        <v>0</v>
      </c>
      <c r="X373" s="238">
        <f>SUMIFS($W$5:$W373,$V$5:$V373,"Plusieurs occurences",$H$5:$H373,H373)</f>
        <v>0</v>
      </c>
      <c r="Y373" t="str">
        <f t="shared" si="74"/>
        <v/>
      </c>
      <c r="Z373" t="str">
        <f t="shared" si="75"/>
        <v/>
      </c>
      <c r="AA373" t="str">
        <f t="shared" si="76"/>
        <v/>
      </c>
      <c r="AC373" t="str">
        <f t="shared" si="77"/>
        <v/>
      </c>
    </row>
    <row r="374" spans="16:29" x14ac:dyDescent="0.25">
      <c r="P374" s="1" t="str">
        <f>IF($C374&lt;&gt;"",IF(COUNTIF($C:C,$C374)&gt;1,"Plusieurs commentaires",""),"")</f>
        <v/>
      </c>
      <c r="Q374" s="1">
        <f t="shared" si="68"/>
        <v>0</v>
      </c>
      <c r="R374" s="1">
        <f>SUMIFS($Q$5:$Q374,$P$5:$P374,"Plusieurs commentaires",$C$5:$C374,C374)</f>
        <v>0</v>
      </c>
      <c r="S374" t="str">
        <f t="shared" si="69"/>
        <v/>
      </c>
      <c r="T374" t="str">
        <f t="shared" si="70"/>
        <v/>
      </c>
      <c r="U374" t="str">
        <f t="shared" si="71"/>
        <v/>
      </c>
      <c r="V374" s="238" t="str">
        <f t="shared" si="72"/>
        <v/>
      </c>
      <c r="W374" s="238">
        <f t="shared" si="73"/>
        <v>0</v>
      </c>
      <c r="X374" s="238">
        <f>SUMIFS($W$5:$W374,$V$5:$V374,"Plusieurs occurences",$H$5:$H374,H374)</f>
        <v>0</v>
      </c>
      <c r="Y374" t="str">
        <f t="shared" si="74"/>
        <v/>
      </c>
      <c r="Z374" t="str">
        <f t="shared" si="75"/>
        <v/>
      </c>
      <c r="AA374" t="str">
        <f t="shared" si="76"/>
        <v/>
      </c>
      <c r="AC374" t="str">
        <f t="shared" si="77"/>
        <v/>
      </c>
    </row>
    <row r="375" spans="16:29" x14ac:dyDescent="0.25">
      <c r="P375" s="1" t="str">
        <f>IF($C375&lt;&gt;"",IF(COUNTIF($C:C,$C375)&gt;1,"Plusieurs commentaires",""),"")</f>
        <v/>
      </c>
      <c r="Q375" s="1">
        <f t="shared" si="68"/>
        <v>0</v>
      </c>
      <c r="R375" s="1">
        <f>SUMIFS($Q$5:$Q375,$P$5:$P375,"Plusieurs commentaires",$C$5:$C375,C375)</f>
        <v>0</v>
      </c>
      <c r="S375" t="str">
        <f t="shared" si="69"/>
        <v/>
      </c>
      <c r="T375" t="str">
        <f t="shared" si="70"/>
        <v/>
      </c>
      <c r="U375" t="str">
        <f t="shared" si="71"/>
        <v/>
      </c>
      <c r="V375" s="238" t="str">
        <f t="shared" si="72"/>
        <v/>
      </c>
      <c r="W375" s="238">
        <f t="shared" si="73"/>
        <v>0</v>
      </c>
      <c r="X375" s="238">
        <f>SUMIFS($W$5:$W375,$V$5:$V375,"Plusieurs occurences",$H$5:$H375,H375)</f>
        <v>0</v>
      </c>
      <c r="Y375" t="str">
        <f t="shared" si="74"/>
        <v/>
      </c>
      <c r="Z375" t="str">
        <f t="shared" si="75"/>
        <v/>
      </c>
      <c r="AA375" t="str">
        <f t="shared" si="76"/>
        <v/>
      </c>
      <c r="AC375" t="str">
        <f t="shared" si="77"/>
        <v/>
      </c>
    </row>
    <row r="376" spans="16:29" x14ac:dyDescent="0.25">
      <c r="P376" s="1" t="str">
        <f>IF($C376&lt;&gt;"",IF(COUNTIF($C:C,$C376)&gt;1,"Plusieurs commentaires",""),"")</f>
        <v/>
      </c>
      <c r="Q376" s="1">
        <f t="shared" si="68"/>
        <v>0</v>
      </c>
      <c r="R376" s="1">
        <f>SUMIFS($Q$5:$Q376,$P$5:$P376,"Plusieurs commentaires",$C$5:$C376,C376)</f>
        <v>0</v>
      </c>
      <c r="S376" t="str">
        <f t="shared" si="69"/>
        <v/>
      </c>
      <c r="T376" t="str">
        <f t="shared" si="70"/>
        <v/>
      </c>
      <c r="U376" t="str">
        <f t="shared" si="71"/>
        <v/>
      </c>
      <c r="V376" s="238" t="str">
        <f t="shared" si="72"/>
        <v/>
      </c>
      <c r="W376" s="238">
        <f t="shared" si="73"/>
        <v>0</v>
      </c>
      <c r="X376" s="238">
        <f>SUMIFS($W$5:$W376,$V$5:$V376,"Plusieurs occurences",$H$5:$H376,H376)</f>
        <v>0</v>
      </c>
      <c r="Y376" t="str">
        <f t="shared" si="74"/>
        <v/>
      </c>
      <c r="Z376" t="str">
        <f t="shared" si="75"/>
        <v/>
      </c>
      <c r="AA376" t="str">
        <f t="shared" si="76"/>
        <v/>
      </c>
      <c r="AC376" t="str">
        <f t="shared" si="77"/>
        <v/>
      </c>
    </row>
    <row r="377" spans="16:29" x14ac:dyDescent="0.25">
      <c r="P377" s="1" t="str">
        <f>IF($C377&lt;&gt;"",IF(COUNTIF($C:C,$C377)&gt;1,"Plusieurs commentaires",""),"")</f>
        <v/>
      </c>
      <c r="Q377" s="1">
        <f t="shared" si="68"/>
        <v>0</v>
      </c>
      <c r="R377" s="1">
        <f>SUMIFS($Q$5:$Q377,$P$5:$P377,"Plusieurs commentaires",$C$5:$C377,C377)</f>
        <v>0</v>
      </c>
      <c r="S377" t="str">
        <f t="shared" si="69"/>
        <v/>
      </c>
      <c r="T377" t="str">
        <f t="shared" si="70"/>
        <v/>
      </c>
      <c r="U377" t="str">
        <f t="shared" si="71"/>
        <v/>
      </c>
      <c r="V377" s="238" t="str">
        <f t="shared" si="72"/>
        <v/>
      </c>
      <c r="W377" s="238">
        <f t="shared" si="73"/>
        <v>0</v>
      </c>
      <c r="X377" s="238">
        <f>SUMIFS($W$5:$W377,$V$5:$V377,"Plusieurs occurences",$H$5:$H377,H377)</f>
        <v>0</v>
      </c>
      <c r="Y377" t="str">
        <f t="shared" si="74"/>
        <v/>
      </c>
      <c r="Z377" t="str">
        <f t="shared" si="75"/>
        <v/>
      </c>
      <c r="AA377" t="str">
        <f t="shared" si="76"/>
        <v/>
      </c>
      <c r="AC377" t="str">
        <f t="shared" si="77"/>
        <v/>
      </c>
    </row>
    <row r="378" spans="16:29" x14ac:dyDescent="0.25">
      <c r="P378" s="1" t="str">
        <f>IF($C378&lt;&gt;"",IF(COUNTIF($C:C,$C378)&gt;1,"Plusieurs commentaires",""),"")</f>
        <v/>
      </c>
      <c r="Q378" s="1">
        <f t="shared" si="68"/>
        <v>0</v>
      </c>
      <c r="R378" s="1">
        <f>SUMIFS($Q$5:$Q378,$P$5:$P378,"Plusieurs commentaires",$C$5:$C378,C378)</f>
        <v>0</v>
      </c>
      <c r="S378" t="str">
        <f t="shared" si="69"/>
        <v/>
      </c>
      <c r="T378" t="str">
        <f t="shared" si="70"/>
        <v/>
      </c>
      <c r="U378" t="str">
        <f t="shared" si="71"/>
        <v/>
      </c>
      <c r="V378" s="238" t="str">
        <f t="shared" si="72"/>
        <v/>
      </c>
      <c r="W378" s="238">
        <f t="shared" si="73"/>
        <v>0</v>
      </c>
      <c r="X378" s="238">
        <f>SUMIFS($W$5:$W378,$V$5:$V378,"Plusieurs occurences",$H$5:$H378,H378)</f>
        <v>0</v>
      </c>
      <c r="Y378" t="str">
        <f t="shared" si="74"/>
        <v/>
      </c>
      <c r="Z378" t="str">
        <f t="shared" si="75"/>
        <v/>
      </c>
      <c r="AA378" t="str">
        <f t="shared" si="76"/>
        <v/>
      </c>
      <c r="AC378" t="str">
        <f t="shared" si="77"/>
        <v/>
      </c>
    </row>
    <row r="379" spans="16:29" x14ac:dyDescent="0.25">
      <c r="P379" s="1" t="str">
        <f>IF($C379&lt;&gt;"",IF(COUNTIF($C:C,$C379)&gt;1,"Plusieurs commentaires",""),"")</f>
        <v/>
      </c>
      <c r="Q379" s="1">
        <f t="shared" si="68"/>
        <v>0</v>
      </c>
      <c r="R379" s="1">
        <f>SUMIFS($Q$5:$Q379,$P$5:$P379,"Plusieurs commentaires",$C$5:$C379,C379)</f>
        <v>0</v>
      </c>
      <c r="S379" t="str">
        <f t="shared" si="69"/>
        <v/>
      </c>
      <c r="T379" t="str">
        <f t="shared" si="70"/>
        <v/>
      </c>
      <c r="U379" t="str">
        <f t="shared" si="71"/>
        <v/>
      </c>
      <c r="V379" s="238" t="str">
        <f t="shared" si="72"/>
        <v/>
      </c>
      <c r="W379" s="238">
        <f t="shared" si="73"/>
        <v>0</v>
      </c>
      <c r="X379" s="238">
        <f>SUMIFS($W$5:$W379,$V$5:$V379,"Plusieurs occurences",$H$5:$H379,H379)</f>
        <v>0</v>
      </c>
      <c r="Y379" t="str">
        <f t="shared" si="74"/>
        <v/>
      </c>
      <c r="Z379" t="str">
        <f t="shared" si="75"/>
        <v/>
      </c>
      <c r="AA379" t="str">
        <f t="shared" si="76"/>
        <v/>
      </c>
      <c r="AC379" t="str">
        <f t="shared" si="77"/>
        <v/>
      </c>
    </row>
    <row r="380" spans="16:29" x14ac:dyDescent="0.25">
      <c r="P380" s="1" t="str">
        <f>IF($C380&lt;&gt;"",IF(COUNTIF($C:C,$C380)&gt;1,"Plusieurs commentaires",""),"")</f>
        <v/>
      </c>
      <c r="Q380" s="1">
        <f t="shared" si="68"/>
        <v>0</v>
      </c>
      <c r="R380" s="1">
        <f>SUMIFS($Q$5:$Q380,$P$5:$P380,"Plusieurs commentaires",$C$5:$C380,C380)</f>
        <v>0</v>
      </c>
      <c r="S380" t="str">
        <f t="shared" si="69"/>
        <v/>
      </c>
      <c r="T380" t="str">
        <f t="shared" si="70"/>
        <v/>
      </c>
      <c r="U380" t="str">
        <f t="shared" si="71"/>
        <v/>
      </c>
      <c r="V380" s="238" t="str">
        <f t="shared" si="72"/>
        <v/>
      </c>
      <c r="W380" s="238">
        <f t="shared" si="73"/>
        <v>0</v>
      </c>
      <c r="X380" s="238">
        <f>SUMIFS($W$5:$W380,$V$5:$V380,"Plusieurs occurences",$H$5:$H380,H380)</f>
        <v>0</v>
      </c>
      <c r="Y380" t="str">
        <f t="shared" si="74"/>
        <v/>
      </c>
      <c r="Z380" t="str">
        <f t="shared" si="75"/>
        <v/>
      </c>
      <c r="AA380" t="str">
        <f t="shared" si="76"/>
        <v/>
      </c>
      <c r="AC380" t="str">
        <f t="shared" si="77"/>
        <v/>
      </c>
    </row>
    <row r="381" spans="16:29" x14ac:dyDescent="0.25">
      <c r="P381" s="1" t="str">
        <f>IF($C381&lt;&gt;"",IF(COUNTIF($C:C,$C381)&gt;1,"Plusieurs commentaires",""),"")</f>
        <v/>
      </c>
      <c r="Q381" s="1">
        <f t="shared" si="68"/>
        <v>0</v>
      </c>
      <c r="R381" s="1">
        <f>SUMIFS($Q$5:$Q381,$P$5:$P381,"Plusieurs commentaires",$C$5:$C381,C381)</f>
        <v>0</v>
      </c>
      <c r="S381" t="str">
        <f t="shared" si="69"/>
        <v/>
      </c>
      <c r="T381" t="str">
        <f t="shared" si="70"/>
        <v/>
      </c>
      <c r="U381" t="str">
        <f t="shared" si="71"/>
        <v/>
      </c>
      <c r="V381" s="238" t="str">
        <f t="shared" si="72"/>
        <v/>
      </c>
      <c r="W381" s="238">
        <f t="shared" si="73"/>
        <v>0</v>
      </c>
      <c r="X381" s="238">
        <f>SUMIFS($W$5:$W381,$V$5:$V381,"Plusieurs occurences",$H$5:$H381,H381)</f>
        <v>0</v>
      </c>
      <c r="Y381" t="str">
        <f t="shared" si="74"/>
        <v/>
      </c>
      <c r="Z381" t="str">
        <f t="shared" si="75"/>
        <v/>
      </c>
      <c r="AA381" t="str">
        <f t="shared" si="76"/>
        <v/>
      </c>
      <c r="AC381" t="str">
        <f t="shared" si="77"/>
        <v/>
      </c>
    </row>
    <row r="382" spans="16:29" x14ac:dyDescent="0.25">
      <c r="P382" s="1" t="str">
        <f>IF($C382&lt;&gt;"",IF(COUNTIF($C:C,$C382)&gt;1,"Plusieurs commentaires",""),"")</f>
        <v/>
      </c>
      <c r="Q382" s="1">
        <f t="shared" si="68"/>
        <v>0</v>
      </c>
      <c r="R382" s="1">
        <f>SUMIFS($Q$5:$Q382,$P$5:$P382,"Plusieurs commentaires",$C$5:$C382,C382)</f>
        <v>0</v>
      </c>
      <c r="S382" t="str">
        <f t="shared" si="69"/>
        <v/>
      </c>
      <c r="T382" t="str">
        <f t="shared" si="70"/>
        <v/>
      </c>
      <c r="U382" t="str">
        <f t="shared" si="71"/>
        <v/>
      </c>
      <c r="V382" s="238" t="str">
        <f t="shared" si="72"/>
        <v/>
      </c>
      <c r="W382" s="238">
        <f t="shared" si="73"/>
        <v>0</v>
      </c>
      <c r="X382" s="238">
        <f>SUMIFS($W$5:$W382,$V$5:$V382,"Plusieurs occurences",$H$5:$H382,H382)</f>
        <v>0</v>
      </c>
      <c r="Y382" t="str">
        <f t="shared" si="74"/>
        <v/>
      </c>
      <c r="Z382" t="str">
        <f t="shared" si="75"/>
        <v/>
      </c>
      <c r="AA382" t="str">
        <f t="shared" si="76"/>
        <v/>
      </c>
      <c r="AC382" t="str">
        <f t="shared" si="77"/>
        <v/>
      </c>
    </row>
    <row r="383" spans="16:29" x14ac:dyDescent="0.25">
      <c r="P383" s="1" t="str">
        <f>IF($C383&lt;&gt;"",IF(COUNTIF($C:C,$C383)&gt;1,"Plusieurs commentaires",""),"")</f>
        <v/>
      </c>
      <c r="Q383" s="1">
        <f t="shared" si="68"/>
        <v>0</v>
      </c>
      <c r="R383" s="1">
        <f>SUMIFS($Q$5:$Q383,$P$5:$P383,"Plusieurs commentaires",$C$5:$C383,C383)</f>
        <v>0</v>
      </c>
      <c r="S383" t="str">
        <f t="shared" si="69"/>
        <v/>
      </c>
      <c r="T383" t="str">
        <f t="shared" si="70"/>
        <v/>
      </c>
      <c r="U383" t="str">
        <f t="shared" si="71"/>
        <v/>
      </c>
      <c r="V383" s="238" t="str">
        <f t="shared" si="72"/>
        <v/>
      </c>
      <c r="W383" s="238">
        <f t="shared" si="73"/>
        <v>0</v>
      </c>
      <c r="X383" s="238">
        <f>SUMIFS($W$5:$W383,$V$5:$V383,"Plusieurs occurences",$H$5:$H383,H383)</f>
        <v>0</v>
      </c>
      <c r="Y383" t="str">
        <f t="shared" si="74"/>
        <v/>
      </c>
      <c r="Z383" t="str">
        <f t="shared" si="75"/>
        <v/>
      </c>
      <c r="AA383" t="str">
        <f t="shared" si="76"/>
        <v/>
      </c>
      <c r="AC383" t="str">
        <f t="shared" si="77"/>
        <v/>
      </c>
    </row>
    <row r="384" spans="16:29" x14ac:dyDescent="0.25">
      <c r="P384" s="1" t="str">
        <f>IF($C384&lt;&gt;"",IF(COUNTIF($C:C,$C384)&gt;1,"Plusieurs commentaires",""),"")</f>
        <v/>
      </c>
      <c r="Q384" s="1">
        <f t="shared" si="68"/>
        <v>0</v>
      </c>
      <c r="R384" s="1">
        <f>SUMIFS($Q$5:$Q384,$P$5:$P384,"Plusieurs commentaires",$C$5:$C384,C384)</f>
        <v>0</v>
      </c>
      <c r="S384" t="str">
        <f t="shared" si="69"/>
        <v/>
      </c>
      <c r="T384" t="str">
        <f t="shared" si="70"/>
        <v/>
      </c>
      <c r="U384" t="str">
        <f t="shared" si="71"/>
        <v/>
      </c>
      <c r="V384" s="238" t="str">
        <f t="shared" si="72"/>
        <v/>
      </c>
      <c r="W384" s="238">
        <f t="shared" si="73"/>
        <v>0</v>
      </c>
      <c r="X384" s="238">
        <f>SUMIFS($W$5:$W384,$V$5:$V384,"Plusieurs occurences",$H$5:$H384,H384)</f>
        <v>0</v>
      </c>
      <c r="Y384" t="str">
        <f t="shared" si="74"/>
        <v/>
      </c>
      <c r="Z384" t="str">
        <f t="shared" si="75"/>
        <v/>
      </c>
      <c r="AA384" t="str">
        <f t="shared" si="76"/>
        <v/>
      </c>
      <c r="AC384" t="str">
        <f t="shared" si="77"/>
        <v/>
      </c>
    </row>
    <row r="385" spans="16:29" x14ac:dyDescent="0.25">
      <c r="P385" s="1" t="str">
        <f>IF($C385&lt;&gt;"",IF(COUNTIF($C:C,$C385)&gt;1,"Plusieurs commentaires",""),"")</f>
        <v/>
      </c>
      <c r="Q385" s="1">
        <f t="shared" si="68"/>
        <v>0</v>
      </c>
      <c r="R385" s="1">
        <f>SUMIFS($Q$5:$Q385,$P$5:$P385,"Plusieurs commentaires",$C$5:$C385,C385)</f>
        <v>0</v>
      </c>
      <c r="S385" t="str">
        <f t="shared" si="69"/>
        <v/>
      </c>
      <c r="T385" t="str">
        <f t="shared" si="70"/>
        <v/>
      </c>
      <c r="U385" t="str">
        <f t="shared" si="71"/>
        <v/>
      </c>
      <c r="V385" s="238" t="str">
        <f t="shared" si="72"/>
        <v/>
      </c>
      <c r="W385" s="238">
        <f t="shared" si="73"/>
        <v>0</v>
      </c>
      <c r="X385" s="238">
        <f>SUMIFS($W$5:$W385,$V$5:$V385,"Plusieurs occurences",$H$5:$H385,H385)</f>
        <v>0</v>
      </c>
      <c r="Y385" t="str">
        <f t="shared" si="74"/>
        <v/>
      </c>
      <c r="Z385" t="str">
        <f t="shared" si="75"/>
        <v/>
      </c>
      <c r="AA385" t="str">
        <f t="shared" si="76"/>
        <v/>
      </c>
      <c r="AC385" t="str">
        <f t="shared" si="77"/>
        <v/>
      </c>
    </row>
    <row r="386" spans="16:29" x14ac:dyDescent="0.25">
      <c r="P386" s="1" t="str">
        <f>IF($C386&lt;&gt;"",IF(COUNTIF($C:C,$C386)&gt;1,"Plusieurs commentaires",""),"")</f>
        <v/>
      </c>
      <c r="Q386" s="1">
        <f t="shared" si="68"/>
        <v>0</v>
      </c>
      <c r="R386" s="1">
        <f>SUMIFS($Q$5:$Q386,$P$5:$P386,"Plusieurs commentaires",$C$5:$C386,C386)</f>
        <v>0</v>
      </c>
      <c r="S386" t="str">
        <f t="shared" si="69"/>
        <v/>
      </c>
      <c r="T386" t="str">
        <f t="shared" si="70"/>
        <v/>
      </c>
      <c r="U386" t="str">
        <f t="shared" si="71"/>
        <v/>
      </c>
      <c r="V386" s="238" t="str">
        <f t="shared" si="72"/>
        <v/>
      </c>
      <c r="W386" s="238">
        <f t="shared" si="73"/>
        <v>0</v>
      </c>
      <c r="X386" s="238">
        <f>SUMIFS($W$5:$W386,$V$5:$V386,"Plusieurs occurences",$H$5:$H386,H386)</f>
        <v>0</v>
      </c>
      <c r="Y386" t="str">
        <f t="shared" si="74"/>
        <v/>
      </c>
      <c r="Z386" t="str">
        <f t="shared" si="75"/>
        <v/>
      </c>
      <c r="AA386" t="str">
        <f t="shared" si="76"/>
        <v/>
      </c>
      <c r="AC386" t="str">
        <f t="shared" si="77"/>
        <v/>
      </c>
    </row>
    <row r="387" spans="16:29" x14ac:dyDescent="0.25">
      <c r="P387" s="1" t="str">
        <f>IF($C387&lt;&gt;"",IF(COUNTIF($C:C,$C387)&gt;1,"Plusieurs commentaires",""),"")</f>
        <v/>
      </c>
      <c r="Q387" s="1">
        <f t="shared" si="68"/>
        <v>0</v>
      </c>
      <c r="R387" s="1">
        <f>SUMIFS($Q$5:$Q387,$P$5:$P387,"Plusieurs commentaires",$C$5:$C387,C387)</f>
        <v>0</v>
      </c>
      <c r="S387" t="str">
        <f t="shared" si="69"/>
        <v/>
      </c>
      <c r="T387" t="str">
        <f t="shared" si="70"/>
        <v/>
      </c>
      <c r="U387" t="str">
        <f t="shared" si="71"/>
        <v/>
      </c>
      <c r="V387" s="238" t="str">
        <f t="shared" si="72"/>
        <v/>
      </c>
      <c r="W387" s="238">
        <f t="shared" si="73"/>
        <v>0</v>
      </c>
      <c r="X387" s="238">
        <f>SUMIFS($W$5:$W387,$V$5:$V387,"Plusieurs occurences",$H$5:$H387,H387)</f>
        <v>0</v>
      </c>
      <c r="Y387" t="str">
        <f t="shared" si="74"/>
        <v/>
      </c>
      <c r="Z387" t="str">
        <f t="shared" si="75"/>
        <v/>
      </c>
      <c r="AA387" t="str">
        <f t="shared" si="76"/>
        <v/>
      </c>
      <c r="AC387" t="str">
        <f t="shared" si="77"/>
        <v/>
      </c>
    </row>
    <row r="388" spans="16:29" x14ac:dyDescent="0.25">
      <c r="P388" s="1" t="str">
        <f>IF($C388&lt;&gt;"",IF(COUNTIF($C:C,$C388)&gt;1,"Plusieurs commentaires",""),"")</f>
        <v/>
      </c>
      <c r="Q388" s="1">
        <f t="shared" si="68"/>
        <v>0</v>
      </c>
      <c r="R388" s="1">
        <f>SUMIFS($Q$5:$Q388,$P$5:$P388,"Plusieurs commentaires",$C$5:$C388,C388)</f>
        <v>0</v>
      </c>
      <c r="S388" t="str">
        <f t="shared" si="69"/>
        <v/>
      </c>
      <c r="T388" t="str">
        <f t="shared" si="70"/>
        <v/>
      </c>
      <c r="U388" t="str">
        <f t="shared" si="71"/>
        <v/>
      </c>
      <c r="V388" s="238" t="str">
        <f t="shared" si="72"/>
        <v/>
      </c>
      <c r="W388" s="238">
        <f t="shared" si="73"/>
        <v>0</v>
      </c>
      <c r="X388" s="238">
        <f>SUMIFS($W$5:$W388,$V$5:$V388,"Plusieurs occurences",$H$5:$H388,H388)</f>
        <v>0</v>
      </c>
      <c r="Y388" t="str">
        <f t="shared" si="74"/>
        <v/>
      </c>
      <c r="Z388" t="str">
        <f t="shared" si="75"/>
        <v/>
      </c>
      <c r="AA388" t="str">
        <f t="shared" si="76"/>
        <v/>
      </c>
      <c r="AC388" t="str">
        <f t="shared" si="77"/>
        <v/>
      </c>
    </row>
    <row r="389" spans="16:29" x14ac:dyDescent="0.25">
      <c r="P389" s="1" t="str">
        <f>IF($C389&lt;&gt;"",IF(COUNTIF($C:C,$C389)&gt;1,"Plusieurs commentaires",""),"")</f>
        <v/>
      </c>
      <c r="Q389" s="1">
        <f t="shared" ref="Q389:Q452" si="78">IF(P389="Plusieurs commentaires",1,0)</f>
        <v>0</v>
      </c>
      <c r="R389" s="1">
        <f>SUMIFS($Q$5:$Q389,$P$5:$P389,"Plusieurs commentaires",$C$5:$C389,C389)</f>
        <v>0</v>
      </c>
      <c r="S389" t="str">
        <f t="shared" ref="S389:S452" si="79">IF(I389="Non",IF(F389&lt;=21,IF(M389="Critique",IF(J389&gt;2017,C389,""),""),""),"")</f>
        <v/>
      </c>
      <c r="T389" t="str">
        <f t="shared" ref="T389:T452" si="80">IF(I389="Non",IF(F389&lt;=21,IF(M389="Soutien",IF(J389&gt;2017,C389,""),""),""),"")</f>
        <v/>
      </c>
      <c r="U389" t="str">
        <f t="shared" ref="U389:U452" si="81">IF(I389="Non",IF(F389&lt;=21,IF(M389="Neutre",IF(J389&gt;2017,C389,""),""),""),"")</f>
        <v/>
      </c>
      <c r="V389" s="238" t="str">
        <f t="shared" ref="V389:V452" si="82">IF($H389&lt;&gt;"",IF(COUNTIF($H:$H,$H389)&gt;1,"Plusieurs occurences",""),"")</f>
        <v/>
      </c>
      <c r="W389" s="238">
        <f t="shared" ref="W389:W452" si="83">IF(V389="Plusieurs occurences",1,0)</f>
        <v>0</v>
      </c>
      <c r="X389" s="238">
        <f>SUMIFS($W$5:$W389,$V$5:$V389,"Plusieurs occurences",$H$5:$H389,H389)</f>
        <v>0</v>
      </c>
      <c r="Y389" t="str">
        <f t="shared" ref="Y389:Y452" si="84">IF(R389&lt;2,IF(M389="Critique",H389,""),"")</f>
        <v/>
      </c>
      <c r="Z389" t="str">
        <f t="shared" ref="Z389:Z452" si="85">IF(R389&lt;2,IF(M389="Soutien",H389,""),"")</f>
        <v/>
      </c>
      <c r="AA389" t="str">
        <f t="shared" ref="AA389:AA452" si="86">IF(R389&lt;2,IF(M389="Neutre",H389,""),"")</f>
        <v/>
      </c>
      <c r="AC389" t="str">
        <f t="shared" si="77"/>
        <v/>
      </c>
    </row>
    <row r="390" spans="16:29" x14ac:dyDescent="0.25">
      <c r="P390" s="1" t="str">
        <f>IF($C390&lt;&gt;"",IF(COUNTIF($C:C,$C390)&gt;1,"Plusieurs commentaires",""),"")</f>
        <v/>
      </c>
      <c r="Q390" s="1">
        <f t="shared" si="78"/>
        <v>0</v>
      </c>
      <c r="R390" s="1">
        <f>SUMIFS($Q$5:$Q390,$P$5:$P390,"Plusieurs commentaires",$C$5:$C390,C390)</f>
        <v>0</v>
      </c>
      <c r="S390" t="str">
        <f t="shared" si="79"/>
        <v/>
      </c>
      <c r="T390" t="str">
        <f t="shared" si="80"/>
        <v/>
      </c>
      <c r="U390" t="str">
        <f t="shared" si="81"/>
        <v/>
      </c>
      <c r="V390" s="238" t="str">
        <f t="shared" si="82"/>
        <v/>
      </c>
      <c r="W390" s="238">
        <f t="shared" si="83"/>
        <v>0</v>
      </c>
      <c r="X390" s="238">
        <f>SUMIFS($W$5:$W390,$V$5:$V390,"Plusieurs occurences",$H$5:$H390,H390)</f>
        <v>0</v>
      </c>
      <c r="Y390" t="str">
        <f t="shared" si="84"/>
        <v/>
      </c>
      <c r="Z390" t="str">
        <f t="shared" si="85"/>
        <v/>
      </c>
      <c r="AA390" t="str">
        <f t="shared" si="86"/>
        <v/>
      </c>
      <c r="AC390" t="str">
        <f t="shared" si="77"/>
        <v/>
      </c>
    </row>
    <row r="391" spans="16:29" x14ac:dyDescent="0.25">
      <c r="P391" s="1" t="str">
        <f>IF($C391&lt;&gt;"",IF(COUNTIF($C:C,$C391)&gt;1,"Plusieurs commentaires",""),"")</f>
        <v/>
      </c>
      <c r="Q391" s="1">
        <f t="shared" si="78"/>
        <v>0</v>
      </c>
      <c r="R391" s="1">
        <f>SUMIFS($Q$5:$Q391,$P$5:$P391,"Plusieurs commentaires",$C$5:$C391,C391)</f>
        <v>0</v>
      </c>
      <c r="S391" t="str">
        <f t="shared" si="79"/>
        <v/>
      </c>
      <c r="T391" t="str">
        <f t="shared" si="80"/>
        <v/>
      </c>
      <c r="U391" t="str">
        <f t="shared" si="81"/>
        <v/>
      </c>
      <c r="V391" s="238" t="str">
        <f t="shared" si="82"/>
        <v/>
      </c>
      <c r="W391" s="238">
        <f t="shared" si="83"/>
        <v>0</v>
      </c>
      <c r="X391" s="238">
        <f>SUMIFS($W$5:$W391,$V$5:$V391,"Plusieurs occurences",$H$5:$H391,H391)</f>
        <v>0</v>
      </c>
      <c r="Y391" t="str">
        <f t="shared" si="84"/>
        <v/>
      </c>
      <c r="Z391" t="str">
        <f t="shared" si="85"/>
        <v/>
      </c>
      <c r="AA391" t="str">
        <f t="shared" si="86"/>
        <v/>
      </c>
      <c r="AC391" t="str">
        <f t="shared" si="77"/>
        <v/>
      </c>
    </row>
    <row r="392" spans="16:29" x14ac:dyDescent="0.25">
      <c r="P392" s="1" t="str">
        <f>IF($C392&lt;&gt;"",IF(COUNTIF($C:C,$C392)&gt;1,"Plusieurs commentaires",""),"")</f>
        <v/>
      </c>
      <c r="Q392" s="1">
        <f t="shared" si="78"/>
        <v>0</v>
      </c>
      <c r="R392" s="1">
        <f>SUMIFS($Q$5:$Q392,$P$5:$P392,"Plusieurs commentaires",$C$5:$C392,C392)</f>
        <v>0</v>
      </c>
      <c r="S392" t="str">
        <f t="shared" si="79"/>
        <v/>
      </c>
      <c r="T392" t="str">
        <f t="shared" si="80"/>
        <v/>
      </c>
      <c r="U392" t="str">
        <f t="shared" si="81"/>
        <v/>
      </c>
      <c r="V392" s="238" t="str">
        <f t="shared" si="82"/>
        <v/>
      </c>
      <c r="W392" s="238">
        <f t="shared" si="83"/>
        <v>0</v>
      </c>
      <c r="X392" s="238">
        <f>SUMIFS($W$5:$W392,$V$5:$V392,"Plusieurs occurences",$H$5:$H392,H392)</f>
        <v>0</v>
      </c>
      <c r="Y392" t="str">
        <f t="shared" si="84"/>
        <v/>
      </c>
      <c r="Z392" t="str">
        <f t="shared" si="85"/>
        <v/>
      </c>
      <c r="AA392" t="str">
        <f t="shared" si="86"/>
        <v/>
      </c>
      <c r="AC392" t="str">
        <f t="shared" si="77"/>
        <v/>
      </c>
    </row>
    <row r="393" spans="16:29" x14ac:dyDescent="0.25">
      <c r="P393" s="1" t="str">
        <f>IF($C393&lt;&gt;"",IF(COUNTIF($C:C,$C393)&gt;1,"Plusieurs commentaires",""),"")</f>
        <v/>
      </c>
      <c r="Q393" s="1">
        <f t="shared" si="78"/>
        <v>0</v>
      </c>
      <c r="R393" s="1">
        <f>SUMIFS($Q$5:$Q393,$P$5:$P393,"Plusieurs commentaires",$C$5:$C393,C393)</f>
        <v>0</v>
      </c>
      <c r="S393" t="str">
        <f t="shared" si="79"/>
        <v/>
      </c>
      <c r="T393" t="str">
        <f t="shared" si="80"/>
        <v/>
      </c>
      <c r="U393" t="str">
        <f t="shared" si="81"/>
        <v/>
      </c>
      <c r="V393" s="238" t="str">
        <f t="shared" si="82"/>
        <v/>
      </c>
      <c r="W393" s="238">
        <f t="shared" si="83"/>
        <v>0</v>
      </c>
      <c r="X393" s="238">
        <f>SUMIFS($W$5:$W393,$V$5:$V393,"Plusieurs occurences",$H$5:$H393,H393)</f>
        <v>0</v>
      </c>
      <c r="Y393" t="str">
        <f t="shared" si="84"/>
        <v/>
      </c>
      <c r="Z393" t="str">
        <f t="shared" si="85"/>
        <v/>
      </c>
      <c r="AA393" t="str">
        <f t="shared" si="86"/>
        <v/>
      </c>
      <c r="AC393" t="str">
        <f t="shared" si="77"/>
        <v/>
      </c>
    </row>
    <row r="394" spans="16:29" x14ac:dyDescent="0.25">
      <c r="P394" s="1" t="str">
        <f>IF($C394&lt;&gt;"",IF(COUNTIF($C:C,$C394)&gt;1,"Plusieurs commentaires",""),"")</f>
        <v/>
      </c>
      <c r="Q394" s="1">
        <f t="shared" si="78"/>
        <v>0</v>
      </c>
      <c r="R394" s="1">
        <f>SUMIFS($Q$5:$Q394,$P$5:$P394,"Plusieurs commentaires",$C$5:$C394,C394)</f>
        <v>0</v>
      </c>
      <c r="S394" t="str">
        <f t="shared" si="79"/>
        <v/>
      </c>
      <c r="T394" t="str">
        <f t="shared" si="80"/>
        <v/>
      </c>
      <c r="U394" t="str">
        <f t="shared" si="81"/>
        <v/>
      </c>
      <c r="V394" s="238" t="str">
        <f t="shared" si="82"/>
        <v/>
      </c>
      <c r="W394" s="238">
        <f t="shared" si="83"/>
        <v>0</v>
      </c>
      <c r="X394" s="238">
        <f>SUMIFS($W$5:$W394,$V$5:$V394,"Plusieurs occurences",$H$5:$H394,H394)</f>
        <v>0</v>
      </c>
      <c r="Y394" t="str">
        <f t="shared" si="84"/>
        <v/>
      </c>
      <c r="Z394" t="str">
        <f t="shared" si="85"/>
        <v/>
      </c>
      <c r="AA394" t="str">
        <f t="shared" si="86"/>
        <v/>
      </c>
      <c r="AC394" t="str">
        <f t="shared" ref="AC394:AC457" si="87">IF(R394&lt;2,IF(M394="Critique",C394,""),"")</f>
        <v/>
      </c>
    </row>
    <row r="395" spans="16:29" x14ac:dyDescent="0.25">
      <c r="P395" s="1" t="str">
        <f>IF($C395&lt;&gt;"",IF(COUNTIF($C:C,$C395)&gt;1,"Plusieurs commentaires",""),"")</f>
        <v/>
      </c>
      <c r="Q395" s="1">
        <f t="shared" si="78"/>
        <v>0</v>
      </c>
      <c r="R395" s="1">
        <f>SUMIFS($Q$5:$Q395,$P$5:$P395,"Plusieurs commentaires",$C$5:$C395,C395)</f>
        <v>0</v>
      </c>
      <c r="S395" t="str">
        <f t="shared" si="79"/>
        <v/>
      </c>
      <c r="T395" t="str">
        <f t="shared" si="80"/>
        <v/>
      </c>
      <c r="U395" t="str">
        <f t="shared" si="81"/>
        <v/>
      </c>
      <c r="V395" s="238" t="str">
        <f t="shared" si="82"/>
        <v/>
      </c>
      <c r="W395" s="238">
        <f t="shared" si="83"/>
        <v>0</v>
      </c>
      <c r="X395" s="238">
        <f>SUMIFS($W$5:$W395,$V$5:$V395,"Plusieurs occurences",$H$5:$H395,H395)</f>
        <v>0</v>
      </c>
      <c r="Y395" t="str">
        <f t="shared" si="84"/>
        <v/>
      </c>
      <c r="Z395" t="str">
        <f t="shared" si="85"/>
        <v/>
      </c>
      <c r="AA395" t="str">
        <f t="shared" si="86"/>
        <v/>
      </c>
      <c r="AC395" t="str">
        <f t="shared" si="87"/>
        <v/>
      </c>
    </row>
    <row r="396" spans="16:29" x14ac:dyDescent="0.25">
      <c r="P396" s="1" t="str">
        <f>IF($C396&lt;&gt;"",IF(COUNTIF($C:C,$C396)&gt;1,"Plusieurs commentaires",""),"")</f>
        <v/>
      </c>
      <c r="Q396" s="1">
        <f t="shared" si="78"/>
        <v>0</v>
      </c>
      <c r="R396" s="1">
        <f>SUMIFS($Q$5:$Q396,$P$5:$P396,"Plusieurs commentaires",$C$5:$C396,C396)</f>
        <v>0</v>
      </c>
      <c r="S396" t="str">
        <f t="shared" si="79"/>
        <v/>
      </c>
      <c r="T396" t="str">
        <f t="shared" si="80"/>
        <v/>
      </c>
      <c r="U396" t="str">
        <f t="shared" si="81"/>
        <v/>
      </c>
      <c r="V396" s="238" t="str">
        <f t="shared" si="82"/>
        <v/>
      </c>
      <c r="W396" s="238">
        <f t="shared" si="83"/>
        <v>0</v>
      </c>
      <c r="X396" s="238">
        <f>SUMIFS($W$5:$W396,$V$5:$V396,"Plusieurs occurences",$H$5:$H396,H396)</f>
        <v>0</v>
      </c>
      <c r="Y396" t="str">
        <f t="shared" si="84"/>
        <v/>
      </c>
      <c r="Z396" t="str">
        <f t="shared" si="85"/>
        <v/>
      </c>
      <c r="AA396" t="str">
        <f t="shared" si="86"/>
        <v/>
      </c>
      <c r="AC396" t="str">
        <f t="shared" si="87"/>
        <v/>
      </c>
    </row>
    <row r="397" spans="16:29" x14ac:dyDescent="0.25">
      <c r="P397" s="1" t="str">
        <f>IF($C397&lt;&gt;"",IF(COUNTIF($C:C,$C397)&gt;1,"Plusieurs commentaires",""),"")</f>
        <v/>
      </c>
      <c r="Q397" s="1">
        <f t="shared" si="78"/>
        <v>0</v>
      </c>
      <c r="R397" s="1">
        <f>SUMIFS($Q$5:$Q397,$P$5:$P397,"Plusieurs commentaires",$C$5:$C397,C397)</f>
        <v>0</v>
      </c>
      <c r="S397" t="str">
        <f t="shared" si="79"/>
        <v/>
      </c>
      <c r="T397" t="str">
        <f t="shared" si="80"/>
        <v/>
      </c>
      <c r="U397" t="str">
        <f t="shared" si="81"/>
        <v/>
      </c>
      <c r="V397" s="238" t="str">
        <f t="shared" si="82"/>
        <v/>
      </c>
      <c r="W397" s="238">
        <f t="shared" si="83"/>
        <v>0</v>
      </c>
      <c r="X397" s="238">
        <f>SUMIFS($W$5:$W397,$V$5:$V397,"Plusieurs occurences",$H$5:$H397,H397)</f>
        <v>0</v>
      </c>
      <c r="Y397" t="str">
        <f t="shared" si="84"/>
        <v/>
      </c>
      <c r="Z397" t="str">
        <f t="shared" si="85"/>
        <v/>
      </c>
      <c r="AA397" t="str">
        <f t="shared" si="86"/>
        <v/>
      </c>
      <c r="AC397" t="str">
        <f t="shared" si="87"/>
        <v/>
      </c>
    </row>
    <row r="398" spans="16:29" x14ac:dyDescent="0.25">
      <c r="P398" s="1" t="str">
        <f>IF($C398&lt;&gt;"",IF(COUNTIF($C:C,$C398)&gt;1,"Plusieurs commentaires",""),"")</f>
        <v/>
      </c>
      <c r="Q398" s="1">
        <f t="shared" si="78"/>
        <v>0</v>
      </c>
      <c r="R398" s="1">
        <f>SUMIFS($Q$5:$Q398,$P$5:$P398,"Plusieurs commentaires",$C$5:$C398,C398)</f>
        <v>0</v>
      </c>
      <c r="S398" t="str">
        <f t="shared" si="79"/>
        <v/>
      </c>
      <c r="T398" t="str">
        <f t="shared" si="80"/>
        <v/>
      </c>
      <c r="U398" t="str">
        <f t="shared" si="81"/>
        <v/>
      </c>
      <c r="V398" s="238" t="str">
        <f t="shared" si="82"/>
        <v/>
      </c>
      <c r="W398" s="238">
        <f t="shared" si="83"/>
        <v>0</v>
      </c>
      <c r="X398" s="238">
        <f>SUMIFS($W$5:$W398,$V$5:$V398,"Plusieurs occurences",$H$5:$H398,H398)</f>
        <v>0</v>
      </c>
      <c r="Y398" t="str">
        <f t="shared" si="84"/>
        <v/>
      </c>
      <c r="Z398" t="str">
        <f t="shared" si="85"/>
        <v/>
      </c>
      <c r="AA398" t="str">
        <f t="shared" si="86"/>
        <v/>
      </c>
      <c r="AC398" t="str">
        <f t="shared" si="87"/>
        <v/>
      </c>
    </row>
    <row r="399" spans="16:29" x14ac:dyDescent="0.25">
      <c r="P399" s="1" t="str">
        <f>IF($C399&lt;&gt;"",IF(COUNTIF($C:C,$C399)&gt;1,"Plusieurs commentaires",""),"")</f>
        <v/>
      </c>
      <c r="Q399" s="1">
        <f t="shared" si="78"/>
        <v>0</v>
      </c>
      <c r="R399" s="1">
        <f>SUMIFS($Q$5:$Q399,$P$5:$P399,"Plusieurs commentaires",$C$5:$C399,C399)</f>
        <v>0</v>
      </c>
      <c r="S399" t="str">
        <f t="shared" si="79"/>
        <v/>
      </c>
      <c r="T399" t="str">
        <f t="shared" si="80"/>
        <v/>
      </c>
      <c r="U399" t="str">
        <f t="shared" si="81"/>
        <v/>
      </c>
      <c r="V399" s="238" t="str">
        <f t="shared" si="82"/>
        <v/>
      </c>
      <c r="W399" s="238">
        <f t="shared" si="83"/>
        <v>0</v>
      </c>
      <c r="X399" s="238">
        <f>SUMIFS($W$5:$W399,$V$5:$V399,"Plusieurs occurences",$H$5:$H399,H399)</f>
        <v>0</v>
      </c>
      <c r="Y399" t="str">
        <f t="shared" si="84"/>
        <v/>
      </c>
      <c r="Z399" t="str">
        <f t="shared" si="85"/>
        <v/>
      </c>
      <c r="AA399" t="str">
        <f t="shared" si="86"/>
        <v/>
      </c>
      <c r="AC399" t="str">
        <f t="shared" si="87"/>
        <v/>
      </c>
    </row>
    <row r="400" spans="16:29" x14ac:dyDescent="0.25">
      <c r="P400" s="1" t="str">
        <f>IF($C400&lt;&gt;"",IF(COUNTIF($C:C,$C400)&gt;1,"Plusieurs commentaires",""),"")</f>
        <v/>
      </c>
      <c r="Q400" s="1">
        <f t="shared" si="78"/>
        <v>0</v>
      </c>
      <c r="R400" s="1">
        <f>SUMIFS($Q$5:$Q400,$P$5:$P400,"Plusieurs commentaires",$C$5:$C400,C400)</f>
        <v>0</v>
      </c>
      <c r="S400" t="str">
        <f t="shared" si="79"/>
        <v/>
      </c>
      <c r="T400" t="str">
        <f t="shared" si="80"/>
        <v/>
      </c>
      <c r="U400" t="str">
        <f t="shared" si="81"/>
        <v/>
      </c>
      <c r="V400" s="238" t="str">
        <f t="shared" si="82"/>
        <v/>
      </c>
      <c r="W400" s="238">
        <f t="shared" si="83"/>
        <v>0</v>
      </c>
      <c r="X400" s="238">
        <f>SUMIFS($W$5:$W400,$V$5:$V400,"Plusieurs occurences",$H$5:$H400,H400)</f>
        <v>0</v>
      </c>
      <c r="Y400" t="str">
        <f t="shared" si="84"/>
        <v/>
      </c>
      <c r="Z400" t="str">
        <f t="shared" si="85"/>
        <v/>
      </c>
      <c r="AA400" t="str">
        <f t="shared" si="86"/>
        <v/>
      </c>
      <c r="AC400" t="str">
        <f t="shared" si="87"/>
        <v/>
      </c>
    </row>
    <row r="401" spans="16:29" x14ac:dyDescent="0.25">
      <c r="P401" s="1" t="str">
        <f>IF($C401&lt;&gt;"",IF(COUNTIF($C:C,$C401)&gt;1,"Plusieurs commentaires",""),"")</f>
        <v/>
      </c>
      <c r="Q401" s="1">
        <f t="shared" si="78"/>
        <v>0</v>
      </c>
      <c r="R401" s="1">
        <f>SUMIFS($Q$5:$Q401,$P$5:$P401,"Plusieurs commentaires",$C$5:$C401,C401)</f>
        <v>0</v>
      </c>
      <c r="S401" t="str">
        <f t="shared" si="79"/>
        <v/>
      </c>
      <c r="T401" t="str">
        <f t="shared" si="80"/>
        <v/>
      </c>
      <c r="U401" t="str">
        <f t="shared" si="81"/>
        <v/>
      </c>
      <c r="V401" s="238" t="str">
        <f t="shared" si="82"/>
        <v/>
      </c>
      <c r="W401" s="238">
        <f t="shared" si="83"/>
        <v>0</v>
      </c>
      <c r="X401" s="238">
        <f>SUMIFS($W$5:$W401,$V$5:$V401,"Plusieurs occurences",$H$5:$H401,H401)</f>
        <v>0</v>
      </c>
      <c r="Y401" t="str">
        <f t="shared" si="84"/>
        <v/>
      </c>
      <c r="Z401" t="str">
        <f t="shared" si="85"/>
        <v/>
      </c>
      <c r="AA401" t="str">
        <f t="shared" si="86"/>
        <v/>
      </c>
      <c r="AC401" t="str">
        <f t="shared" si="87"/>
        <v/>
      </c>
    </row>
    <row r="402" spans="16:29" x14ac:dyDescent="0.25">
      <c r="P402" s="1" t="str">
        <f>IF($C402&lt;&gt;"",IF(COUNTIF($C:C,$C402)&gt;1,"Plusieurs commentaires",""),"")</f>
        <v/>
      </c>
      <c r="Q402" s="1">
        <f t="shared" si="78"/>
        <v>0</v>
      </c>
      <c r="R402" s="1">
        <f>SUMIFS($Q$5:$Q402,$P$5:$P402,"Plusieurs commentaires",$C$5:$C402,C402)</f>
        <v>0</v>
      </c>
      <c r="S402" t="str">
        <f t="shared" si="79"/>
        <v/>
      </c>
      <c r="T402" t="str">
        <f t="shared" si="80"/>
        <v/>
      </c>
      <c r="U402" t="str">
        <f t="shared" si="81"/>
        <v/>
      </c>
      <c r="V402" s="238" t="str">
        <f t="shared" si="82"/>
        <v/>
      </c>
      <c r="W402" s="238">
        <f t="shared" si="83"/>
        <v>0</v>
      </c>
      <c r="X402" s="238">
        <f>SUMIFS($W$5:$W402,$V$5:$V402,"Plusieurs occurences",$H$5:$H402,H402)</f>
        <v>0</v>
      </c>
      <c r="Y402" t="str">
        <f t="shared" si="84"/>
        <v/>
      </c>
      <c r="Z402" t="str">
        <f t="shared" si="85"/>
        <v/>
      </c>
      <c r="AA402" t="str">
        <f t="shared" si="86"/>
        <v/>
      </c>
      <c r="AC402" t="str">
        <f t="shared" si="87"/>
        <v/>
      </c>
    </row>
    <row r="403" spans="16:29" x14ac:dyDescent="0.25">
      <c r="P403" s="1" t="str">
        <f>IF($C403&lt;&gt;"",IF(COUNTIF($C:C,$C403)&gt;1,"Plusieurs commentaires",""),"")</f>
        <v/>
      </c>
      <c r="Q403" s="1">
        <f t="shared" si="78"/>
        <v>0</v>
      </c>
      <c r="R403" s="1">
        <f>SUMIFS($Q$5:$Q403,$P$5:$P403,"Plusieurs commentaires",$C$5:$C403,C403)</f>
        <v>0</v>
      </c>
      <c r="S403" t="str">
        <f t="shared" si="79"/>
        <v/>
      </c>
      <c r="T403" t="str">
        <f t="shared" si="80"/>
        <v/>
      </c>
      <c r="U403" t="str">
        <f t="shared" si="81"/>
        <v/>
      </c>
      <c r="V403" s="238" t="str">
        <f t="shared" si="82"/>
        <v/>
      </c>
      <c r="W403" s="238">
        <f t="shared" si="83"/>
        <v>0</v>
      </c>
      <c r="X403" s="238">
        <f>SUMIFS($W$5:$W403,$V$5:$V403,"Plusieurs occurences",$H$5:$H403,H403)</f>
        <v>0</v>
      </c>
      <c r="Y403" t="str">
        <f t="shared" si="84"/>
        <v/>
      </c>
      <c r="Z403" t="str">
        <f t="shared" si="85"/>
        <v/>
      </c>
      <c r="AA403" t="str">
        <f t="shared" si="86"/>
        <v/>
      </c>
      <c r="AC403" t="str">
        <f t="shared" si="87"/>
        <v/>
      </c>
    </row>
    <row r="404" spans="16:29" x14ac:dyDescent="0.25">
      <c r="P404" s="1" t="str">
        <f>IF($C404&lt;&gt;"",IF(COUNTIF($C:C,$C404)&gt;1,"Plusieurs commentaires",""),"")</f>
        <v/>
      </c>
      <c r="Q404" s="1">
        <f t="shared" si="78"/>
        <v>0</v>
      </c>
      <c r="R404" s="1">
        <f>SUMIFS($Q$5:$Q404,$P$5:$P404,"Plusieurs commentaires",$C$5:$C404,C404)</f>
        <v>0</v>
      </c>
      <c r="S404" t="str">
        <f t="shared" si="79"/>
        <v/>
      </c>
      <c r="T404" t="str">
        <f t="shared" si="80"/>
        <v/>
      </c>
      <c r="U404" t="str">
        <f t="shared" si="81"/>
        <v/>
      </c>
      <c r="V404" s="238" t="str">
        <f t="shared" si="82"/>
        <v/>
      </c>
      <c r="W404" s="238">
        <f t="shared" si="83"/>
        <v>0</v>
      </c>
      <c r="X404" s="238">
        <f>SUMIFS($W$5:$W404,$V$5:$V404,"Plusieurs occurences",$H$5:$H404,H404)</f>
        <v>0</v>
      </c>
      <c r="Y404" t="str">
        <f t="shared" si="84"/>
        <v/>
      </c>
      <c r="Z404" t="str">
        <f t="shared" si="85"/>
        <v/>
      </c>
      <c r="AA404" t="str">
        <f t="shared" si="86"/>
        <v/>
      </c>
      <c r="AC404" t="str">
        <f t="shared" si="87"/>
        <v/>
      </c>
    </row>
    <row r="405" spans="16:29" x14ac:dyDescent="0.25">
      <c r="P405" s="1" t="str">
        <f>IF($C405&lt;&gt;"",IF(COUNTIF($C:C,$C405)&gt;1,"Plusieurs commentaires",""),"")</f>
        <v/>
      </c>
      <c r="Q405" s="1">
        <f t="shared" si="78"/>
        <v>0</v>
      </c>
      <c r="R405" s="1">
        <f>SUMIFS($Q$5:$Q405,$P$5:$P405,"Plusieurs commentaires",$C$5:$C405,C405)</f>
        <v>0</v>
      </c>
      <c r="S405" t="str">
        <f t="shared" si="79"/>
        <v/>
      </c>
      <c r="T405" t="str">
        <f t="shared" si="80"/>
        <v/>
      </c>
      <c r="U405" t="str">
        <f t="shared" si="81"/>
        <v/>
      </c>
      <c r="V405" s="238" t="str">
        <f t="shared" si="82"/>
        <v/>
      </c>
      <c r="W405" s="238">
        <f t="shared" si="83"/>
        <v>0</v>
      </c>
      <c r="X405" s="238">
        <f>SUMIFS($W$5:$W405,$V$5:$V405,"Plusieurs occurences",$H$5:$H405,H405)</f>
        <v>0</v>
      </c>
      <c r="Y405" t="str">
        <f t="shared" si="84"/>
        <v/>
      </c>
      <c r="Z405" t="str">
        <f t="shared" si="85"/>
        <v/>
      </c>
      <c r="AA405" t="str">
        <f t="shared" si="86"/>
        <v/>
      </c>
      <c r="AC405" t="str">
        <f t="shared" si="87"/>
        <v/>
      </c>
    </row>
    <row r="406" spans="16:29" x14ac:dyDescent="0.25">
      <c r="P406" s="1" t="str">
        <f>IF($C406&lt;&gt;"",IF(COUNTIF($C:C,$C406)&gt;1,"Plusieurs commentaires",""),"")</f>
        <v/>
      </c>
      <c r="Q406" s="1">
        <f t="shared" si="78"/>
        <v>0</v>
      </c>
      <c r="R406" s="1">
        <f>SUMIFS($Q$5:$Q406,$P$5:$P406,"Plusieurs commentaires",$C$5:$C406,C406)</f>
        <v>0</v>
      </c>
      <c r="S406" t="str">
        <f t="shared" si="79"/>
        <v/>
      </c>
      <c r="T406" t="str">
        <f t="shared" si="80"/>
        <v/>
      </c>
      <c r="U406" t="str">
        <f t="shared" si="81"/>
        <v/>
      </c>
      <c r="V406" s="238" t="str">
        <f t="shared" si="82"/>
        <v/>
      </c>
      <c r="W406" s="238">
        <f t="shared" si="83"/>
        <v>0</v>
      </c>
      <c r="X406" s="238">
        <f>SUMIFS($W$5:$W406,$V$5:$V406,"Plusieurs occurences",$H$5:$H406,H406)</f>
        <v>0</v>
      </c>
      <c r="Y406" t="str">
        <f t="shared" si="84"/>
        <v/>
      </c>
      <c r="Z406" t="str">
        <f t="shared" si="85"/>
        <v/>
      </c>
      <c r="AA406" t="str">
        <f t="shared" si="86"/>
        <v/>
      </c>
      <c r="AC406" t="str">
        <f t="shared" si="87"/>
        <v/>
      </c>
    </row>
    <row r="407" spans="16:29" x14ac:dyDescent="0.25">
      <c r="P407" s="1" t="str">
        <f>IF($C407&lt;&gt;"",IF(COUNTIF($C:C,$C407)&gt;1,"Plusieurs commentaires",""),"")</f>
        <v/>
      </c>
      <c r="Q407" s="1">
        <f t="shared" si="78"/>
        <v>0</v>
      </c>
      <c r="R407" s="1">
        <f>SUMIFS($Q$5:$Q407,$P$5:$P407,"Plusieurs commentaires",$C$5:$C407,C407)</f>
        <v>0</v>
      </c>
      <c r="S407" t="str">
        <f t="shared" si="79"/>
        <v/>
      </c>
      <c r="T407" t="str">
        <f t="shared" si="80"/>
        <v/>
      </c>
      <c r="U407" t="str">
        <f t="shared" si="81"/>
        <v/>
      </c>
      <c r="V407" s="238" t="str">
        <f t="shared" si="82"/>
        <v/>
      </c>
      <c r="W407" s="238">
        <f t="shared" si="83"/>
        <v>0</v>
      </c>
      <c r="X407" s="238">
        <f>SUMIFS($W$5:$W407,$V$5:$V407,"Plusieurs occurences",$H$5:$H407,H407)</f>
        <v>0</v>
      </c>
      <c r="Y407" t="str">
        <f t="shared" si="84"/>
        <v/>
      </c>
      <c r="Z407" t="str">
        <f t="shared" si="85"/>
        <v/>
      </c>
      <c r="AA407" t="str">
        <f t="shared" si="86"/>
        <v/>
      </c>
      <c r="AC407" t="str">
        <f t="shared" si="87"/>
        <v/>
      </c>
    </row>
    <row r="408" spans="16:29" x14ac:dyDescent="0.25">
      <c r="P408" s="1" t="str">
        <f>IF($C408&lt;&gt;"",IF(COUNTIF($C:C,$C408)&gt;1,"Plusieurs commentaires",""),"")</f>
        <v/>
      </c>
      <c r="Q408" s="1">
        <f t="shared" si="78"/>
        <v>0</v>
      </c>
      <c r="R408" s="1">
        <f>SUMIFS($Q$5:$Q408,$P$5:$P408,"Plusieurs commentaires",$C$5:$C408,C408)</f>
        <v>0</v>
      </c>
      <c r="S408" t="str">
        <f t="shared" si="79"/>
        <v/>
      </c>
      <c r="T408" t="str">
        <f t="shared" si="80"/>
        <v/>
      </c>
      <c r="U408" t="str">
        <f t="shared" si="81"/>
        <v/>
      </c>
      <c r="V408" s="238" t="str">
        <f t="shared" si="82"/>
        <v/>
      </c>
      <c r="W408" s="238">
        <f t="shared" si="83"/>
        <v>0</v>
      </c>
      <c r="X408" s="238">
        <f>SUMIFS($W$5:$W408,$V$5:$V408,"Plusieurs occurences",$H$5:$H408,H408)</f>
        <v>0</v>
      </c>
      <c r="Y408" t="str">
        <f t="shared" si="84"/>
        <v/>
      </c>
      <c r="Z408" t="str">
        <f t="shared" si="85"/>
        <v/>
      </c>
      <c r="AA408" t="str">
        <f t="shared" si="86"/>
        <v/>
      </c>
      <c r="AC408" t="str">
        <f t="shared" si="87"/>
        <v/>
      </c>
    </row>
    <row r="409" spans="16:29" x14ac:dyDescent="0.25">
      <c r="P409" s="1" t="str">
        <f>IF($C409&lt;&gt;"",IF(COUNTIF($C:C,$C409)&gt;1,"Plusieurs commentaires",""),"")</f>
        <v/>
      </c>
      <c r="Q409" s="1">
        <f t="shared" si="78"/>
        <v>0</v>
      </c>
      <c r="R409" s="1">
        <f>SUMIFS($Q$5:$Q409,$P$5:$P409,"Plusieurs commentaires",$C$5:$C409,C409)</f>
        <v>0</v>
      </c>
      <c r="S409" t="str">
        <f t="shared" si="79"/>
        <v/>
      </c>
      <c r="T409" t="str">
        <f t="shared" si="80"/>
        <v/>
      </c>
      <c r="U409" t="str">
        <f t="shared" si="81"/>
        <v/>
      </c>
      <c r="V409" s="238" t="str">
        <f t="shared" si="82"/>
        <v/>
      </c>
      <c r="W409" s="238">
        <f t="shared" si="83"/>
        <v>0</v>
      </c>
      <c r="X409" s="238">
        <f>SUMIFS($W$5:$W409,$V$5:$V409,"Plusieurs occurences",$H$5:$H409,H409)</f>
        <v>0</v>
      </c>
      <c r="Y409" t="str">
        <f t="shared" si="84"/>
        <v/>
      </c>
      <c r="Z409" t="str">
        <f t="shared" si="85"/>
        <v/>
      </c>
      <c r="AA409" t="str">
        <f t="shared" si="86"/>
        <v/>
      </c>
      <c r="AC409" t="str">
        <f t="shared" si="87"/>
        <v/>
      </c>
    </row>
    <row r="410" spans="16:29" x14ac:dyDescent="0.25">
      <c r="P410" s="1" t="str">
        <f>IF($C410&lt;&gt;"",IF(COUNTIF($C:C,$C410)&gt;1,"Plusieurs commentaires",""),"")</f>
        <v/>
      </c>
      <c r="Q410" s="1">
        <f t="shared" si="78"/>
        <v>0</v>
      </c>
      <c r="R410" s="1">
        <f>SUMIFS($Q$5:$Q410,$P$5:$P410,"Plusieurs commentaires",$C$5:$C410,C410)</f>
        <v>0</v>
      </c>
      <c r="S410" t="str">
        <f t="shared" si="79"/>
        <v/>
      </c>
      <c r="T410" t="str">
        <f t="shared" si="80"/>
        <v/>
      </c>
      <c r="U410" t="str">
        <f t="shared" si="81"/>
        <v/>
      </c>
      <c r="V410" s="238" t="str">
        <f t="shared" si="82"/>
        <v/>
      </c>
      <c r="W410" s="238">
        <f t="shared" si="83"/>
        <v>0</v>
      </c>
      <c r="X410" s="238">
        <f>SUMIFS($W$5:$W410,$V$5:$V410,"Plusieurs occurences",$H$5:$H410,H410)</f>
        <v>0</v>
      </c>
      <c r="Y410" t="str">
        <f t="shared" si="84"/>
        <v/>
      </c>
      <c r="Z410" t="str">
        <f t="shared" si="85"/>
        <v/>
      </c>
      <c r="AA410" t="str">
        <f t="shared" si="86"/>
        <v/>
      </c>
      <c r="AC410" t="str">
        <f t="shared" si="87"/>
        <v/>
      </c>
    </row>
    <row r="411" spans="16:29" x14ac:dyDescent="0.25">
      <c r="P411" s="1" t="str">
        <f>IF($C411&lt;&gt;"",IF(COUNTIF($C:C,$C411)&gt;1,"Plusieurs commentaires",""),"")</f>
        <v/>
      </c>
      <c r="Q411" s="1">
        <f t="shared" si="78"/>
        <v>0</v>
      </c>
      <c r="R411" s="1">
        <f>SUMIFS($Q$5:$Q411,$P$5:$P411,"Plusieurs commentaires",$C$5:$C411,C411)</f>
        <v>0</v>
      </c>
      <c r="S411" t="str">
        <f t="shared" si="79"/>
        <v/>
      </c>
      <c r="T411" t="str">
        <f t="shared" si="80"/>
        <v/>
      </c>
      <c r="U411" t="str">
        <f t="shared" si="81"/>
        <v/>
      </c>
      <c r="V411" s="238" t="str">
        <f t="shared" si="82"/>
        <v/>
      </c>
      <c r="W411" s="238">
        <f t="shared" si="83"/>
        <v>0</v>
      </c>
      <c r="X411" s="238">
        <f>SUMIFS($W$5:$W411,$V$5:$V411,"Plusieurs occurences",$H$5:$H411,H411)</f>
        <v>0</v>
      </c>
      <c r="Y411" t="str">
        <f t="shared" si="84"/>
        <v/>
      </c>
      <c r="Z411" t="str">
        <f t="shared" si="85"/>
        <v/>
      </c>
      <c r="AA411" t="str">
        <f t="shared" si="86"/>
        <v/>
      </c>
      <c r="AC411" t="str">
        <f t="shared" si="87"/>
        <v/>
      </c>
    </row>
    <row r="412" spans="16:29" x14ac:dyDescent="0.25">
      <c r="P412" s="1" t="str">
        <f>IF($C412&lt;&gt;"",IF(COUNTIF($C:C,$C412)&gt;1,"Plusieurs commentaires",""),"")</f>
        <v/>
      </c>
      <c r="Q412" s="1">
        <f t="shared" si="78"/>
        <v>0</v>
      </c>
      <c r="R412" s="1">
        <f>SUMIFS($Q$5:$Q412,$P$5:$P412,"Plusieurs commentaires",$C$5:$C412,C412)</f>
        <v>0</v>
      </c>
      <c r="S412" t="str">
        <f t="shared" si="79"/>
        <v/>
      </c>
      <c r="T412" t="str">
        <f t="shared" si="80"/>
        <v/>
      </c>
      <c r="U412" t="str">
        <f t="shared" si="81"/>
        <v/>
      </c>
      <c r="V412" s="238" t="str">
        <f t="shared" si="82"/>
        <v/>
      </c>
      <c r="W412" s="238">
        <f t="shared" si="83"/>
        <v>0</v>
      </c>
      <c r="X412" s="238">
        <f>SUMIFS($W$5:$W412,$V$5:$V412,"Plusieurs occurences",$H$5:$H412,H412)</f>
        <v>0</v>
      </c>
      <c r="Y412" t="str">
        <f t="shared" si="84"/>
        <v/>
      </c>
      <c r="Z412" t="str">
        <f t="shared" si="85"/>
        <v/>
      </c>
      <c r="AA412" t="str">
        <f t="shared" si="86"/>
        <v/>
      </c>
      <c r="AC412" t="str">
        <f t="shared" si="87"/>
        <v/>
      </c>
    </row>
    <row r="413" spans="16:29" x14ac:dyDescent="0.25">
      <c r="P413" s="1" t="str">
        <f>IF($C413&lt;&gt;"",IF(COUNTIF($C:C,$C413)&gt;1,"Plusieurs commentaires",""),"")</f>
        <v/>
      </c>
      <c r="Q413" s="1">
        <f t="shared" si="78"/>
        <v>0</v>
      </c>
      <c r="R413" s="1">
        <f>SUMIFS($Q$5:$Q413,$P$5:$P413,"Plusieurs commentaires",$C$5:$C413,C413)</f>
        <v>0</v>
      </c>
      <c r="S413" t="str">
        <f t="shared" si="79"/>
        <v/>
      </c>
      <c r="T413" t="str">
        <f t="shared" si="80"/>
        <v/>
      </c>
      <c r="U413" t="str">
        <f t="shared" si="81"/>
        <v/>
      </c>
      <c r="V413" s="238" t="str">
        <f t="shared" si="82"/>
        <v/>
      </c>
      <c r="W413" s="238">
        <f t="shared" si="83"/>
        <v>0</v>
      </c>
      <c r="X413" s="238">
        <f>SUMIFS($W$5:$W413,$V$5:$V413,"Plusieurs occurences",$H$5:$H413,H413)</f>
        <v>0</v>
      </c>
      <c r="Y413" t="str">
        <f t="shared" si="84"/>
        <v/>
      </c>
      <c r="Z413" t="str">
        <f t="shared" si="85"/>
        <v/>
      </c>
      <c r="AA413" t="str">
        <f t="shared" si="86"/>
        <v/>
      </c>
      <c r="AC413" t="str">
        <f t="shared" si="87"/>
        <v/>
      </c>
    </row>
    <row r="414" spans="16:29" x14ac:dyDescent="0.25">
      <c r="P414" s="1" t="str">
        <f>IF($C414&lt;&gt;"",IF(COUNTIF($C:C,$C414)&gt;1,"Plusieurs commentaires",""),"")</f>
        <v/>
      </c>
      <c r="Q414" s="1">
        <f t="shared" si="78"/>
        <v>0</v>
      </c>
      <c r="R414" s="1">
        <f>SUMIFS($Q$5:$Q414,$P$5:$P414,"Plusieurs commentaires",$C$5:$C414,C414)</f>
        <v>0</v>
      </c>
      <c r="S414" t="str">
        <f t="shared" si="79"/>
        <v/>
      </c>
      <c r="T414" t="str">
        <f t="shared" si="80"/>
        <v/>
      </c>
      <c r="U414" t="str">
        <f t="shared" si="81"/>
        <v/>
      </c>
      <c r="V414" s="238" t="str">
        <f t="shared" si="82"/>
        <v/>
      </c>
      <c r="W414" s="238">
        <f t="shared" si="83"/>
        <v>0</v>
      </c>
      <c r="X414" s="238">
        <f>SUMIFS($W$5:$W414,$V$5:$V414,"Plusieurs occurences",$H$5:$H414,H414)</f>
        <v>0</v>
      </c>
      <c r="Y414" t="str">
        <f t="shared" si="84"/>
        <v/>
      </c>
      <c r="Z414" t="str">
        <f t="shared" si="85"/>
        <v/>
      </c>
      <c r="AA414" t="str">
        <f t="shared" si="86"/>
        <v/>
      </c>
      <c r="AC414" t="str">
        <f t="shared" si="87"/>
        <v/>
      </c>
    </row>
    <row r="415" spans="16:29" x14ac:dyDescent="0.25">
      <c r="P415" s="1" t="str">
        <f>IF($C415&lt;&gt;"",IF(COUNTIF($C:C,$C415)&gt;1,"Plusieurs commentaires",""),"")</f>
        <v/>
      </c>
      <c r="Q415" s="1">
        <f t="shared" si="78"/>
        <v>0</v>
      </c>
      <c r="R415" s="1">
        <f>SUMIFS($Q$5:$Q415,$P$5:$P415,"Plusieurs commentaires",$C$5:$C415,C415)</f>
        <v>0</v>
      </c>
      <c r="S415" t="str">
        <f t="shared" si="79"/>
        <v/>
      </c>
      <c r="T415" t="str">
        <f t="shared" si="80"/>
        <v/>
      </c>
      <c r="U415" t="str">
        <f t="shared" si="81"/>
        <v/>
      </c>
      <c r="V415" s="238" t="str">
        <f t="shared" si="82"/>
        <v/>
      </c>
      <c r="W415" s="238">
        <f t="shared" si="83"/>
        <v>0</v>
      </c>
      <c r="X415" s="238">
        <f>SUMIFS($W$5:$W415,$V$5:$V415,"Plusieurs occurences",$H$5:$H415,H415)</f>
        <v>0</v>
      </c>
      <c r="Y415" t="str">
        <f t="shared" si="84"/>
        <v/>
      </c>
      <c r="Z415" t="str">
        <f t="shared" si="85"/>
        <v/>
      </c>
      <c r="AA415" t="str">
        <f t="shared" si="86"/>
        <v/>
      </c>
      <c r="AC415" t="str">
        <f t="shared" si="87"/>
        <v/>
      </c>
    </row>
    <row r="416" spans="16:29" x14ac:dyDescent="0.25">
      <c r="P416" s="1" t="str">
        <f>IF($C416&lt;&gt;"",IF(COUNTIF($C:C,$C416)&gt;1,"Plusieurs commentaires",""),"")</f>
        <v/>
      </c>
      <c r="Q416" s="1">
        <f t="shared" si="78"/>
        <v>0</v>
      </c>
      <c r="R416" s="1">
        <f>SUMIFS($Q$5:$Q416,$P$5:$P416,"Plusieurs commentaires",$C$5:$C416,C416)</f>
        <v>0</v>
      </c>
      <c r="S416" t="str">
        <f t="shared" si="79"/>
        <v/>
      </c>
      <c r="T416" t="str">
        <f t="shared" si="80"/>
        <v/>
      </c>
      <c r="U416" t="str">
        <f t="shared" si="81"/>
        <v/>
      </c>
      <c r="V416" s="238" t="str">
        <f t="shared" si="82"/>
        <v/>
      </c>
      <c r="W416" s="238">
        <f t="shared" si="83"/>
        <v>0</v>
      </c>
      <c r="X416" s="238">
        <f>SUMIFS($W$5:$W416,$V$5:$V416,"Plusieurs occurences",$H$5:$H416,H416)</f>
        <v>0</v>
      </c>
      <c r="Y416" t="str">
        <f t="shared" si="84"/>
        <v/>
      </c>
      <c r="Z416" t="str">
        <f t="shared" si="85"/>
        <v/>
      </c>
      <c r="AA416" t="str">
        <f t="shared" si="86"/>
        <v/>
      </c>
      <c r="AC416" t="str">
        <f t="shared" si="87"/>
        <v/>
      </c>
    </row>
    <row r="417" spans="16:29" x14ac:dyDescent="0.25">
      <c r="P417" s="1" t="str">
        <f>IF($C417&lt;&gt;"",IF(COUNTIF($C:C,$C417)&gt;1,"Plusieurs commentaires",""),"")</f>
        <v/>
      </c>
      <c r="Q417" s="1">
        <f t="shared" si="78"/>
        <v>0</v>
      </c>
      <c r="R417" s="1">
        <f>SUMIFS($Q$5:$Q417,$P$5:$P417,"Plusieurs commentaires",$C$5:$C417,C417)</f>
        <v>0</v>
      </c>
      <c r="S417" t="str">
        <f t="shared" si="79"/>
        <v/>
      </c>
      <c r="T417" t="str">
        <f t="shared" si="80"/>
        <v/>
      </c>
      <c r="U417" t="str">
        <f t="shared" si="81"/>
        <v/>
      </c>
      <c r="V417" s="238" t="str">
        <f t="shared" si="82"/>
        <v/>
      </c>
      <c r="W417" s="238">
        <f t="shared" si="83"/>
        <v>0</v>
      </c>
      <c r="X417" s="238">
        <f>SUMIFS($W$5:$W417,$V$5:$V417,"Plusieurs occurences",$H$5:$H417,H417)</f>
        <v>0</v>
      </c>
      <c r="Y417" t="str">
        <f t="shared" si="84"/>
        <v/>
      </c>
      <c r="Z417" t="str">
        <f t="shared" si="85"/>
        <v/>
      </c>
      <c r="AA417" t="str">
        <f t="shared" si="86"/>
        <v/>
      </c>
      <c r="AC417" t="str">
        <f t="shared" si="87"/>
        <v/>
      </c>
    </row>
    <row r="418" spans="16:29" x14ac:dyDescent="0.25">
      <c r="P418" s="1" t="str">
        <f>IF($C418&lt;&gt;"",IF(COUNTIF($C:C,$C418)&gt;1,"Plusieurs commentaires",""),"")</f>
        <v/>
      </c>
      <c r="Q418" s="1">
        <f t="shared" si="78"/>
        <v>0</v>
      </c>
      <c r="R418" s="1">
        <f>SUMIFS($Q$5:$Q418,$P$5:$P418,"Plusieurs commentaires",$C$5:$C418,C418)</f>
        <v>0</v>
      </c>
      <c r="S418" t="str">
        <f t="shared" si="79"/>
        <v/>
      </c>
      <c r="T418" t="str">
        <f t="shared" si="80"/>
        <v/>
      </c>
      <c r="U418" t="str">
        <f t="shared" si="81"/>
        <v/>
      </c>
      <c r="V418" s="238" t="str">
        <f t="shared" si="82"/>
        <v/>
      </c>
      <c r="W418" s="238">
        <f t="shared" si="83"/>
        <v>0</v>
      </c>
      <c r="X418" s="238">
        <f>SUMIFS($W$5:$W418,$V$5:$V418,"Plusieurs occurences",$H$5:$H418,H418)</f>
        <v>0</v>
      </c>
      <c r="Y418" t="str">
        <f t="shared" si="84"/>
        <v/>
      </c>
      <c r="Z418" t="str">
        <f t="shared" si="85"/>
        <v/>
      </c>
      <c r="AA418" t="str">
        <f t="shared" si="86"/>
        <v/>
      </c>
      <c r="AC418" t="str">
        <f t="shared" si="87"/>
        <v/>
      </c>
    </row>
    <row r="419" spans="16:29" x14ac:dyDescent="0.25">
      <c r="P419" s="1" t="str">
        <f>IF($C419&lt;&gt;"",IF(COUNTIF($C:C,$C419)&gt;1,"Plusieurs commentaires",""),"")</f>
        <v/>
      </c>
      <c r="Q419" s="1">
        <f t="shared" si="78"/>
        <v>0</v>
      </c>
      <c r="R419" s="1">
        <f>SUMIFS($Q$5:$Q419,$P$5:$P419,"Plusieurs commentaires",$C$5:$C419,C419)</f>
        <v>0</v>
      </c>
      <c r="S419" t="str">
        <f t="shared" si="79"/>
        <v/>
      </c>
      <c r="T419" t="str">
        <f t="shared" si="80"/>
        <v/>
      </c>
      <c r="U419" t="str">
        <f t="shared" si="81"/>
        <v/>
      </c>
      <c r="V419" s="238" t="str">
        <f t="shared" si="82"/>
        <v/>
      </c>
      <c r="W419" s="238">
        <f t="shared" si="83"/>
        <v>0</v>
      </c>
      <c r="X419" s="238">
        <f>SUMIFS($W$5:$W419,$V$5:$V419,"Plusieurs occurences",$H$5:$H419,H419)</f>
        <v>0</v>
      </c>
      <c r="Y419" t="str">
        <f t="shared" si="84"/>
        <v/>
      </c>
      <c r="Z419" t="str">
        <f t="shared" si="85"/>
        <v/>
      </c>
      <c r="AA419" t="str">
        <f t="shared" si="86"/>
        <v/>
      </c>
      <c r="AC419" t="str">
        <f t="shared" si="87"/>
        <v/>
      </c>
    </row>
    <row r="420" spans="16:29" x14ac:dyDescent="0.25">
      <c r="P420" s="1" t="str">
        <f>IF($C420&lt;&gt;"",IF(COUNTIF($C:C,$C420)&gt;1,"Plusieurs commentaires",""),"")</f>
        <v/>
      </c>
      <c r="Q420" s="1">
        <f t="shared" si="78"/>
        <v>0</v>
      </c>
      <c r="R420" s="1">
        <f>SUMIFS($Q$5:$Q420,$P$5:$P420,"Plusieurs commentaires",$C$5:$C420,C420)</f>
        <v>0</v>
      </c>
      <c r="S420" t="str">
        <f t="shared" si="79"/>
        <v/>
      </c>
      <c r="T420" t="str">
        <f t="shared" si="80"/>
        <v/>
      </c>
      <c r="U420" t="str">
        <f t="shared" si="81"/>
        <v/>
      </c>
      <c r="V420" s="238" t="str">
        <f t="shared" si="82"/>
        <v/>
      </c>
      <c r="W420" s="238">
        <f t="shared" si="83"/>
        <v>0</v>
      </c>
      <c r="X420" s="238">
        <f>SUMIFS($W$5:$W420,$V$5:$V420,"Plusieurs occurences",$H$5:$H420,H420)</f>
        <v>0</v>
      </c>
      <c r="Y420" t="str">
        <f t="shared" si="84"/>
        <v/>
      </c>
      <c r="Z420" t="str">
        <f t="shared" si="85"/>
        <v/>
      </c>
      <c r="AA420" t="str">
        <f t="shared" si="86"/>
        <v/>
      </c>
      <c r="AC420" t="str">
        <f t="shared" si="87"/>
        <v/>
      </c>
    </row>
    <row r="421" spans="16:29" x14ac:dyDescent="0.25">
      <c r="P421" s="1" t="str">
        <f>IF($C421&lt;&gt;"",IF(COUNTIF($C:C,$C421)&gt;1,"Plusieurs commentaires",""),"")</f>
        <v/>
      </c>
      <c r="Q421" s="1">
        <f t="shared" si="78"/>
        <v>0</v>
      </c>
      <c r="R421" s="1">
        <f>SUMIFS($Q$5:$Q421,$P$5:$P421,"Plusieurs commentaires",$C$5:$C421,C421)</f>
        <v>0</v>
      </c>
      <c r="S421" t="str">
        <f t="shared" si="79"/>
        <v/>
      </c>
      <c r="T421" t="str">
        <f t="shared" si="80"/>
        <v/>
      </c>
      <c r="U421" t="str">
        <f t="shared" si="81"/>
        <v/>
      </c>
      <c r="V421" s="238" t="str">
        <f t="shared" si="82"/>
        <v/>
      </c>
      <c r="W421" s="238">
        <f t="shared" si="83"/>
        <v>0</v>
      </c>
      <c r="X421" s="238">
        <f>SUMIFS($W$5:$W421,$V$5:$V421,"Plusieurs occurences",$H$5:$H421,H421)</f>
        <v>0</v>
      </c>
      <c r="Y421" t="str">
        <f t="shared" si="84"/>
        <v/>
      </c>
      <c r="Z421" t="str">
        <f t="shared" si="85"/>
        <v/>
      </c>
      <c r="AA421" t="str">
        <f t="shared" si="86"/>
        <v/>
      </c>
      <c r="AC421" t="str">
        <f t="shared" si="87"/>
        <v/>
      </c>
    </row>
    <row r="422" spans="16:29" x14ac:dyDescent="0.25">
      <c r="P422" s="1" t="str">
        <f>IF($C422&lt;&gt;"",IF(COUNTIF($C:C,$C422)&gt;1,"Plusieurs commentaires",""),"")</f>
        <v/>
      </c>
      <c r="Q422" s="1">
        <f t="shared" si="78"/>
        <v>0</v>
      </c>
      <c r="R422" s="1">
        <f>SUMIFS($Q$5:$Q422,$P$5:$P422,"Plusieurs commentaires",$C$5:$C422,C422)</f>
        <v>0</v>
      </c>
      <c r="S422" t="str">
        <f t="shared" si="79"/>
        <v/>
      </c>
      <c r="T422" t="str">
        <f t="shared" si="80"/>
        <v/>
      </c>
      <c r="U422" t="str">
        <f t="shared" si="81"/>
        <v/>
      </c>
      <c r="V422" s="238" t="str">
        <f t="shared" si="82"/>
        <v/>
      </c>
      <c r="W422" s="238">
        <f t="shared" si="83"/>
        <v>0</v>
      </c>
      <c r="X422" s="238">
        <f>SUMIFS($W$5:$W422,$V$5:$V422,"Plusieurs occurences",$H$5:$H422,H422)</f>
        <v>0</v>
      </c>
      <c r="Y422" t="str">
        <f t="shared" si="84"/>
        <v/>
      </c>
      <c r="Z422" t="str">
        <f t="shared" si="85"/>
        <v/>
      </c>
      <c r="AA422" t="str">
        <f t="shared" si="86"/>
        <v/>
      </c>
      <c r="AC422" t="str">
        <f t="shared" si="87"/>
        <v/>
      </c>
    </row>
    <row r="423" spans="16:29" x14ac:dyDescent="0.25">
      <c r="P423" s="1" t="str">
        <f>IF($C423&lt;&gt;"",IF(COUNTIF($C:C,$C423)&gt;1,"Plusieurs commentaires",""),"")</f>
        <v/>
      </c>
      <c r="Q423" s="1">
        <f t="shared" si="78"/>
        <v>0</v>
      </c>
      <c r="R423" s="1">
        <f>SUMIFS($Q$5:$Q423,$P$5:$P423,"Plusieurs commentaires",$C$5:$C423,C423)</f>
        <v>0</v>
      </c>
      <c r="S423" t="str">
        <f t="shared" si="79"/>
        <v/>
      </c>
      <c r="T423" t="str">
        <f t="shared" si="80"/>
        <v/>
      </c>
      <c r="U423" t="str">
        <f t="shared" si="81"/>
        <v/>
      </c>
      <c r="V423" s="238" t="str">
        <f t="shared" si="82"/>
        <v/>
      </c>
      <c r="W423" s="238">
        <f t="shared" si="83"/>
        <v>0</v>
      </c>
      <c r="X423" s="238">
        <f>SUMIFS($W$5:$W423,$V$5:$V423,"Plusieurs occurences",$H$5:$H423,H423)</f>
        <v>0</v>
      </c>
      <c r="Y423" t="str">
        <f t="shared" si="84"/>
        <v/>
      </c>
      <c r="Z423" t="str">
        <f t="shared" si="85"/>
        <v/>
      </c>
      <c r="AA423" t="str">
        <f t="shared" si="86"/>
        <v/>
      </c>
      <c r="AC423" t="str">
        <f t="shared" si="87"/>
        <v/>
      </c>
    </row>
    <row r="424" spans="16:29" x14ac:dyDescent="0.25">
      <c r="P424" s="1" t="str">
        <f>IF($C424&lt;&gt;"",IF(COUNTIF($C:C,$C424)&gt;1,"Plusieurs commentaires",""),"")</f>
        <v/>
      </c>
      <c r="Q424" s="1">
        <f t="shared" si="78"/>
        <v>0</v>
      </c>
      <c r="R424" s="1">
        <f>SUMIFS($Q$5:$Q424,$P$5:$P424,"Plusieurs commentaires",$C$5:$C424,C424)</f>
        <v>0</v>
      </c>
      <c r="S424" t="str">
        <f t="shared" si="79"/>
        <v/>
      </c>
      <c r="T424" t="str">
        <f t="shared" si="80"/>
        <v/>
      </c>
      <c r="U424" t="str">
        <f t="shared" si="81"/>
        <v/>
      </c>
      <c r="V424" s="238" t="str">
        <f t="shared" si="82"/>
        <v/>
      </c>
      <c r="W424" s="238">
        <f t="shared" si="83"/>
        <v>0</v>
      </c>
      <c r="X424" s="238">
        <f>SUMIFS($W$5:$W424,$V$5:$V424,"Plusieurs occurences",$H$5:$H424,H424)</f>
        <v>0</v>
      </c>
      <c r="Y424" t="str">
        <f t="shared" si="84"/>
        <v/>
      </c>
      <c r="Z424" t="str">
        <f t="shared" si="85"/>
        <v/>
      </c>
      <c r="AA424" t="str">
        <f t="shared" si="86"/>
        <v/>
      </c>
      <c r="AC424" t="str">
        <f t="shared" si="87"/>
        <v/>
      </c>
    </row>
    <row r="425" spans="16:29" x14ac:dyDescent="0.25">
      <c r="P425" s="1" t="str">
        <f>IF($C425&lt;&gt;"",IF(COUNTIF($C:C,$C425)&gt;1,"Plusieurs commentaires",""),"")</f>
        <v/>
      </c>
      <c r="Q425" s="1">
        <f t="shared" si="78"/>
        <v>0</v>
      </c>
      <c r="R425" s="1">
        <f>SUMIFS($Q$5:$Q425,$P$5:$P425,"Plusieurs commentaires",$C$5:$C425,C425)</f>
        <v>0</v>
      </c>
      <c r="S425" t="str">
        <f t="shared" si="79"/>
        <v/>
      </c>
      <c r="T425" t="str">
        <f t="shared" si="80"/>
        <v/>
      </c>
      <c r="U425" t="str">
        <f t="shared" si="81"/>
        <v/>
      </c>
      <c r="V425" s="238" t="str">
        <f t="shared" si="82"/>
        <v/>
      </c>
      <c r="W425" s="238">
        <f t="shared" si="83"/>
        <v>0</v>
      </c>
      <c r="X425" s="238">
        <f>SUMIFS($W$5:$W425,$V$5:$V425,"Plusieurs occurences",$H$5:$H425,H425)</f>
        <v>0</v>
      </c>
      <c r="Y425" t="str">
        <f t="shared" si="84"/>
        <v/>
      </c>
      <c r="Z425" t="str">
        <f t="shared" si="85"/>
        <v/>
      </c>
      <c r="AA425" t="str">
        <f t="shared" si="86"/>
        <v/>
      </c>
      <c r="AC425" t="str">
        <f t="shared" si="87"/>
        <v/>
      </c>
    </row>
    <row r="426" spans="16:29" x14ac:dyDescent="0.25">
      <c r="P426" s="1" t="str">
        <f>IF($C426&lt;&gt;"",IF(COUNTIF($C:C,$C426)&gt;1,"Plusieurs commentaires",""),"")</f>
        <v/>
      </c>
      <c r="Q426" s="1">
        <f t="shared" si="78"/>
        <v>0</v>
      </c>
      <c r="R426" s="1">
        <f>SUMIFS($Q$5:$Q426,$P$5:$P426,"Plusieurs commentaires",$C$5:$C426,C426)</f>
        <v>0</v>
      </c>
      <c r="S426" t="str">
        <f t="shared" si="79"/>
        <v/>
      </c>
      <c r="T426" t="str">
        <f t="shared" si="80"/>
        <v/>
      </c>
      <c r="U426" t="str">
        <f t="shared" si="81"/>
        <v/>
      </c>
      <c r="V426" s="238" t="str">
        <f t="shared" si="82"/>
        <v/>
      </c>
      <c r="W426" s="238">
        <f t="shared" si="83"/>
        <v>0</v>
      </c>
      <c r="X426" s="238">
        <f>SUMIFS($W$5:$W426,$V$5:$V426,"Plusieurs occurences",$H$5:$H426,H426)</f>
        <v>0</v>
      </c>
      <c r="Y426" t="str">
        <f t="shared" si="84"/>
        <v/>
      </c>
      <c r="Z426" t="str">
        <f t="shared" si="85"/>
        <v/>
      </c>
      <c r="AA426" t="str">
        <f t="shared" si="86"/>
        <v/>
      </c>
      <c r="AC426" t="str">
        <f t="shared" si="87"/>
        <v/>
      </c>
    </row>
    <row r="427" spans="16:29" x14ac:dyDescent="0.25">
      <c r="P427" s="1" t="str">
        <f>IF($C427&lt;&gt;"",IF(COUNTIF($C:C,$C427)&gt;1,"Plusieurs commentaires",""),"")</f>
        <v/>
      </c>
      <c r="Q427" s="1">
        <f t="shared" si="78"/>
        <v>0</v>
      </c>
      <c r="R427" s="1">
        <f>SUMIFS($Q$5:$Q427,$P$5:$P427,"Plusieurs commentaires",$C$5:$C427,C427)</f>
        <v>0</v>
      </c>
      <c r="S427" t="str">
        <f t="shared" si="79"/>
        <v/>
      </c>
      <c r="T427" t="str">
        <f t="shared" si="80"/>
        <v/>
      </c>
      <c r="U427" t="str">
        <f t="shared" si="81"/>
        <v/>
      </c>
      <c r="V427" s="238" t="str">
        <f t="shared" si="82"/>
        <v/>
      </c>
      <c r="W427" s="238">
        <f t="shared" si="83"/>
        <v>0</v>
      </c>
      <c r="X427" s="238">
        <f>SUMIFS($W$5:$W427,$V$5:$V427,"Plusieurs occurences",$H$5:$H427,H427)</f>
        <v>0</v>
      </c>
      <c r="Y427" t="str">
        <f t="shared" si="84"/>
        <v/>
      </c>
      <c r="Z427" t="str">
        <f t="shared" si="85"/>
        <v/>
      </c>
      <c r="AA427" t="str">
        <f t="shared" si="86"/>
        <v/>
      </c>
      <c r="AC427" t="str">
        <f t="shared" si="87"/>
        <v/>
      </c>
    </row>
    <row r="428" spans="16:29" x14ac:dyDescent="0.25">
      <c r="P428" s="1" t="str">
        <f>IF($C428&lt;&gt;"",IF(COUNTIF($C:C,$C428)&gt;1,"Plusieurs commentaires",""),"")</f>
        <v/>
      </c>
      <c r="Q428" s="1">
        <f t="shared" si="78"/>
        <v>0</v>
      </c>
      <c r="R428" s="1">
        <f>SUMIFS($Q$5:$Q428,$P$5:$P428,"Plusieurs commentaires",$C$5:$C428,C428)</f>
        <v>0</v>
      </c>
      <c r="S428" t="str">
        <f t="shared" si="79"/>
        <v/>
      </c>
      <c r="T428" t="str">
        <f t="shared" si="80"/>
        <v/>
      </c>
      <c r="U428" t="str">
        <f t="shared" si="81"/>
        <v/>
      </c>
      <c r="V428" s="238" t="str">
        <f t="shared" si="82"/>
        <v/>
      </c>
      <c r="W428" s="238">
        <f t="shared" si="83"/>
        <v>0</v>
      </c>
      <c r="X428" s="238">
        <f>SUMIFS($W$5:$W428,$V$5:$V428,"Plusieurs occurences",$H$5:$H428,H428)</f>
        <v>0</v>
      </c>
      <c r="Y428" t="str">
        <f t="shared" si="84"/>
        <v/>
      </c>
      <c r="Z428" t="str">
        <f t="shared" si="85"/>
        <v/>
      </c>
      <c r="AA428" t="str">
        <f t="shared" si="86"/>
        <v/>
      </c>
      <c r="AC428" t="str">
        <f t="shared" si="87"/>
        <v/>
      </c>
    </row>
    <row r="429" spans="16:29" x14ac:dyDescent="0.25">
      <c r="P429" s="1" t="str">
        <f>IF($C429&lt;&gt;"",IF(COUNTIF($C:C,$C429)&gt;1,"Plusieurs commentaires",""),"")</f>
        <v/>
      </c>
      <c r="Q429" s="1">
        <f t="shared" si="78"/>
        <v>0</v>
      </c>
      <c r="R429" s="1">
        <f>SUMIFS($Q$5:$Q429,$P$5:$P429,"Plusieurs commentaires",$C$5:$C429,C429)</f>
        <v>0</v>
      </c>
      <c r="S429" t="str">
        <f t="shared" si="79"/>
        <v/>
      </c>
      <c r="T429" t="str">
        <f t="shared" si="80"/>
        <v/>
      </c>
      <c r="U429" t="str">
        <f t="shared" si="81"/>
        <v/>
      </c>
      <c r="V429" s="238" t="str">
        <f t="shared" si="82"/>
        <v/>
      </c>
      <c r="W429" s="238">
        <f t="shared" si="83"/>
        <v>0</v>
      </c>
      <c r="X429" s="238">
        <f>SUMIFS($W$5:$W429,$V$5:$V429,"Plusieurs occurences",$H$5:$H429,H429)</f>
        <v>0</v>
      </c>
      <c r="Y429" t="str">
        <f t="shared" si="84"/>
        <v/>
      </c>
      <c r="Z429" t="str">
        <f t="shared" si="85"/>
        <v/>
      </c>
      <c r="AA429" t="str">
        <f t="shared" si="86"/>
        <v/>
      </c>
      <c r="AC429" t="str">
        <f t="shared" si="87"/>
        <v/>
      </c>
    </row>
    <row r="430" spans="16:29" x14ac:dyDescent="0.25">
      <c r="P430" s="1" t="str">
        <f>IF($C430&lt;&gt;"",IF(COUNTIF($C:C,$C430)&gt;1,"Plusieurs commentaires",""),"")</f>
        <v/>
      </c>
      <c r="Q430" s="1">
        <f t="shared" si="78"/>
        <v>0</v>
      </c>
      <c r="R430" s="1">
        <f>SUMIFS($Q$5:$Q430,$P$5:$P430,"Plusieurs commentaires",$C$5:$C430,C430)</f>
        <v>0</v>
      </c>
      <c r="S430" t="str">
        <f t="shared" si="79"/>
        <v/>
      </c>
      <c r="T430" t="str">
        <f t="shared" si="80"/>
        <v/>
      </c>
      <c r="U430" t="str">
        <f t="shared" si="81"/>
        <v/>
      </c>
      <c r="V430" s="238" t="str">
        <f t="shared" si="82"/>
        <v/>
      </c>
      <c r="W430" s="238">
        <f t="shared" si="83"/>
        <v>0</v>
      </c>
      <c r="X430" s="238">
        <f>SUMIFS($W$5:$W430,$V$5:$V430,"Plusieurs occurences",$H$5:$H430,H430)</f>
        <v>0</v>
      </c>
      <c r="Y430" t="str">
        <f t="shared" si="84"/>
        <v/>
      </c>
      <c r="Z430" t="str">
        <f t="shared" si="85"/>
        <v/>
      </c>
      <c r="AA430" t="str">
        <f t="shared" si="86"/>
        <v/>
      </c>
      <c r="AC430" t="str">
        <f t="shared" si="87"/>
        <v/>
      </c>
    </row>
    <row r="431" spans="16:29" x14ac:dyDescent="0.25">
      <c r="P431" s="1" t="str">
        <f>IF($C431&lt;&gt;"",IF(COUNTIF($C:C,$C431)&gt;1,"Plusieurs commentaires",""),"")</f>
        <v/>
      </c>
      <c r="Q431" s="1">
        <f t="shared" si="78"/>
        <v>0</v>
      </c>
      <c r="R431" s="1">
        <f>SUMIFS($Q$5:$Q431,$P$5:$P431,"Plusieurs commentaires",$C$5:$C431,C431)</f>
        <v>0</v>
      </c>
      <c r="S431" t="str">
        <f t="shared" si="79"/>
        <v/>
      </c>
      <c r="T431" t="str">
        <f t="shared" si="80"/>
        <v/>
      </c>
      <c r="U431" t="str">
        <f t="shared" si="81"/>
        <v/>
      </c>
      <c r="V431" s="238" t="str">
        <f t="shared" si="82"/>
        <v/>
      </c>
      <c r="W431" s="238">
        <f t="shared" si="83"/>
        <v>0</v>
      </c>
      <c r="X431" s="238">
        <f>SUMIFS($W$5:$W431,$V$5:$V431,"Plusieurs occurences",$H$5:$H431,H431)</f>
        <v>0</v>
      </c>
      <c r="Y431" t="str">
        <f t="shared" si="84"/>
        <v/>
      </c>
      <c r="Z431" t="str">
        <f t="shared" si="85"/>
        <v/>
      </c>
      <c r="AA431" t="str">
        <f t="shared" si="86"/>
        <v/>
      </c>
      <c r="AC431" t="str">
        <f t="shared" si="87"/>
        <v/>
      </c>
    </row>
    <row r="432" spans="16:29" x14ac:dyDescent="0.25">
      <c r="P432" s="1" t="str">
        <f>IF($C432&lt;&gt;"",IF(COUNTIF($C:C,$C432)&gt;1,"Plusieurs commentaires",""),"")</f>
        <v/>
      </c>
      <c r="Q432" s="1">
        <f t="shared" si="78"/>
        <v>0</v>
      </c>
      <c r="R432" s="1">
        <f>SUMIFS($Q$5:$Q432,$P$5:$P432,"Plusieurs commentaires",$C$5:$C432,C432)</f>
        <v>0</v>
      </c>
      <c r="S432" t="str">
        <f t="shared" si="79"/>
        <v/>
      </c>
      <c r="T432" t="str">
        <f t="shared" si="80"/>
        <v/>
      </c>
      <c r="U432" t="str">
        <f t="shared" si="81"/>
        <v/>
      </c>
      <c r="V432" s="238" t="str">
        <f t="shared" si="82"/>
        <v/>
      </c>
      <c r="W432" s="238">
        <f t="shared" si="83"/>
        <v>0</v>
      </c>
      <c r="X432" s="238">
        <f>SUMIFS($W$5:$W432,$V$5:$V432,"Plusieurs occurences",$H$5:$H432,H432)</f>
        <v>0</v>
      </c>
      <c r="Y432" t="str">
        <f t="shared" si="84"/>
        <v/>
      </c>
      <c r="Z432" t="str">
        <f t="shared" si="85"/>
        <v/>
      </c>
      <c r="AA432" t="str">
        <f t="shared" si="86"/>
        <v/>
      </c>
      <c r="AC432" t="str">
        <f t="shared" si="87"/>
        <v/>
      </c>
    </row>
    <row r="433" spans="16:29" x14ac:dyDescent="0.25">
      <c r="P433" s="1" t="str">
        <f>IF($C433&lt;&gt;"",IF(COUNTIF($C:C,$C433)&gt;1,"Plusieurs commentaires",""),"")</f>
        <v/>
      </c>
      <c r="Q433" s="1">
        <f t="shared" si="78"/>
        <v>0</v>
      </c>
      <c r="R433" s="1">
        <f>SUMIFS($Q$5:$Q433,$P$5:$P433,"Plusieurs commentaires",$C$5:$C433,C433)</f>
        <v>0</v>
      </c>
      <c r="S433" t="str">
        <f t="shared" si="79"/>
        <v/>
      </c>
      <c r="T433" t="str">
        <f t="shared" si="80"/>
        <v/>
      </c>
      <c r="U433" t="str">
        <f t="shared" si="81"/>
        <v/>
      </c>
      <c r="V433" s="238" t="str">
        <f t="shared" si="82"/>
        <v/>
      </c>
      <c r="W433" s="238">
        <f t="shared" si="83"/>
        <v>0</v>
      </c>
      <c r="X433" s="238">
        <f>SUMIFS($W$5:$W433,$V$5:$V433,"Plusieurs occurences",$H$5:$H433,H433)</f>
        <v>0</v>
      </c>
      <c r="Y433" t="str">
        <f t="shared" si="84"/>
        <v/>
      </c>
      <c r="Z433" t="str">
        <f t="shared" si="85"/>
        <v/>
      </c>
      <c r="AA433" t="str">
        <f t="shared" si="86"/>
        <v/>
      </c>
      <c r="AC433" t="str">
        <f t="shared" si="87"/>
        <v/>
      </c>
    </row>
    <row r="434" spans="16:29" x14ac:dyDescent="0.25">
      <c r="P434" s="1" t="str">
        <f>IF($C434&lt;&gt;"",IF(COUNTIF($C:C,$C434)&gt;1,"Plusieurs commentaires",""),"")</f>
        <v/>
      </c>
      <c r="Q434" s="1">
        <f t="shared" si="78"/>
        <v>0</v>
      </c>
      <c r="R434" s="1">
        <f>SUMIFS($Q$5:$Q434,$P$5:$P434,"Plusieurs commentaires",$C$5:$C434,C434)</f>
        <v>0</v>
      </c>
      <c r="S434" t="str">
        <f t="shared" si="79"/>
        <v/>
      </c>
      <c r="T434" t="str">
        <f t="shared" si="80"/>
        <v/>
      </c>
      <c r="U434" t="str">
        <f t="shared" si="81"/>
        <v/>
      </c>
      <c r="V434" s="238" t="str">
        <f t="shared" si="82"/>
        <v/>
      </c>
      <c r="W434" s="238">
        <f t="shared" si="83"/>
        <v>0</v>
      </c>
      <c r="X434" s="238">
        <f>SUMIFS($W$5:$W434,$V$5:$V434,"Plusieurs occurences",$H$5:$H434,H434)</f>
        <v>0</v>
      </c>
      <c r="Y434" t="str">
        <f t="shared" si="84"/>
        <v/>
      </c>
      <c r="Z434" t="str">
        <f t="shared" si="85"/>
        <v/>
      </c>
      <c r="AA434" t="str">
        <f t="shared" si="86"/>
        <v/>
      </c>
      <c r="AC434" t="str">
        <f t="shared" si="87"/>
        <v/>
      </c>
    </row>
    <row r="435" spans="16:29" x14ac:dyDescent="0.25">
      <c r="P435" s="1" t="str">
        <f>IF($C435&lt;&gt;"",IF(COUNTIF($C:C,$C435)&gt;1,"Plusieurs commentaires",""),"")</f>
        <v/>
      </c>
      <c r="Q435" s="1">
        <f t="shared" si="78"/>
        <v>0</v>
      </c>
      <c r="R435" s="1">
        <f>SUMIFS($Q$5:$Q435,$P$5:$P435,"Plusieurs commentaires",$C$5:$C435,C435)</f>
        <v>0</v>
      </c>
      <c r="S435" t="str">
        <f t="shared" si="79"/>
        <v/>
      </c>
      <c r="T435" t="str">
        <f t="shared" si="80"/>
        <v/>
      </c>
      <c r="U435" t="str">
        <f t="shared" si="81"/>
        <v/>
      </c>
      <c r="V435" s="238" t="str">
        <f t="shared" si="82"/>
        <v/>
      </c>
      <c r="W435" s="238">
        <f t="shared" si="83"/>
        <v>0</v>
      </c>
      <c r="X435" s="238">
        <f>SUMIFS($W$5:$W435,$V$5:$V435,"Plusieurs occurences",$H$5:$H435,H435)</f>
        <v>0</v>
      </c>
      <c r="Y435" t="str">
        <f t="shared" si="84"/>
        <v/>
      </c>
      <c r="Z435" t="str">
        <f t="shared" si="85"/>
        <v/>
      </c>
      <c r="AA435" t="str">
        <f t="shared" si="86"/>
        <v/>
      </c>
      <c r="AC435" t="str">
        <f t="shared" si="87"/>
        <v/>
      </c>
    </row>
    <row r="436" spans="16:29" x14ac:dyDescent="0.25">
      <c r="P436" s="1" t="str">
        <f>IF($C436&lt;&gt;"",IF(COUNTIF($C:C,$C436)&gt;1,"Plusieurs commentaires",""),"")</f>
        <v/>
      </c>
      <c r="Q436" s="1">
        <f t="shared" si="78"/>
        <v>0</v>
      </c>
      <c r="R436" s="1">
        <f>SUMIFS($Q$5:$Q436,$P$5:$P436,"Plusieurs commentaires",$C$5:$C436,C436)</f>
        <v>0</v>
      </c>
      <c r="S436" t="str">
        <f t="shared" si="79"/>
        <v/>
      </c>
      <c r="T436" t="str">
        <f t="shared" si="80"/>
        <v/>
      </c>
      <c r="U436" t="str">
        <f t="shared" si="81"/>
        <v/>
      </c>
      <c r="V436" s="238" t="str">
        <f t="shared" si="82"/>
        <v/>
      </c>
      <c r="W436" s="238">
        <f t="shared" si="83"/>
        <v>0</v>
      </c>
      <c r="X436" s="238">
        <f>SUMIFS($W$5:$W436,$V$5:$V436,"Plusieurs occurences",$H$5:$H436,H436)</f>
        <v>0</v>
      </c>
      <c r="Y436" t="str">
        <f t="shared" si="84"/>
        <v/>
      </c>
      <c r="Z436" t="str">
        <f t="shared" si="85"/>
        <v/>
      </c>
      <c r="AA436" t="str">
        <f t="shared" si="86"/>
        <v/>
      </c>
      <c r="AC436" t="str">
        <f t="shared" si="87"/>
        <v/>
      </c>
    </row>
    <row r="437" spans="16:29" x14ac:dyDescent="0.25">
      <c r="P437" s="1" t="str">
        <f>IF($C437&lt;&gt;"",IF(COUNTIF($C:C,$C437)&gt;1,"Plusieurs commentaires",""),"")</f>
        <v/>
      </c>
      <c r="Q437" s="1">
        <f t="shared" si="78"/>
        <v>0</v>
      </c>
      <c r="R437" s="1">
        <f>SUMIFS($Q$5:$Q437,$P$5:$P437,"Plusieurs commentaires",$C$5:$C437,C437)</f>
        <v>0</v>
      </c>
      <c r="S437" t="str">
        <f t="shared" si="79"/>
        <v/>
      </c>
      <c r="T437" t="str">
        <f t="shared" si="80"/>
        <v/>
      </c>
      <c r="U437" t="str">
        <f t="shared" si="81"/>
        <v/>
      </c>
      <c r="V437" s="238" t="str">
        <f t="shared" si="82"/>
        <v/>
      </c>
      <c r="W437" s="238">
        <f t="shared" si="83"/>
        <v>0</v>
      </c>
      <c r="X437" s="238">
        <f>SUMIFS($W$5:$W437,$V$5:$V437,"Plusieurs occurences",$H$5:$H437,H437)</f>
        <v>0</v>
      </c>
      <c r="Y437" t="str">
        <f t="shared" si="84"/>
        <v/>
      </c>
      <c r="Z437" t="str">
        <f t="shared" si="85"/>
        <v/>
      </c>
      <c r="AA437" t="str">
        <f t="shared" si="86"/>
        <v/>
      </c>
      <c r="AC437" t="str">
        <f t="shared" si="87"/>
        <v/>
      </c>
    </row>
    <row r="438" spans="16:29" x14ac:dyDescent="0.25">
      <c r="P438" s="1" t="str">
        <f>IF($C438&lt;&gt;"",IF(COUNTIF($C:C,$C438)&gt;1,"Plusieurs commentaires",""),"")</f>
        <v/>
      </c>
      <c r="Q438" s="1">
        <f t="shared" si="78"/>
        <v>0</v>
      </c>
      <c r="R438" s="1">
        <f>SUMIFS($Q$5:$Q438,$P$5:$P438,"Plusieurs commentaires",$C$5:$C438,C438)</f>
        <v>0</v>
      </c>
      <c r="S438" t="str">
        <f t="shared" si="79"/>
        <v/>
      </c>
      <c r="T438" t="str">
        <f t="shared" si="80"/>
        <v/>
      </c>
      <c r="U438" t="str">
        <f t="shared" si="81"/>
        <v/>
      </c>
      <c r="V438" s="238" t="str">
        <f t="shared" si="82"/>
        <v/>
      </c>
      <c r="W438" s="238">
        <f t="shared" si="83"/>
        <v>0</v>
      </c>
      <c r="X438" s="238">
        <f>SUMIFS($W$5:$W438,$V$5:$V438,"Plusieurs occurences",$H$5:$H438,H438)</f>
        <v>0</v>
      </c>
      <c r="Y438" t="str">
        <f t="shared" si="84"/>
        <v/>
      </c>
      <c r="Z438" t="str">
        <f t="shared" si="85"/>
        <v/>
      </c>
      <c r="AA438" t="str">
        <f t="shared" si="86"/>
        <v/>
      </c>
      <c r="AC438" t="str">
        <f t="shared" si="87"/>
        <v/>
      </c>
    </row>
    <row r="439" spans="16:29" x14ac:dyDescent="0.25">
      <c r="P439" s="1" t="str">
        <f>IF($C439&lt;&gt;"",IF(COUNTIF($C:C,$C439)&gt;1,"Plusieurs commentaires",""),"")</f>
        <v/>
      </c>
      <c r="Q439" s="1">
        <f t="shared" si="78"/>
        <v>0</v>
      </c>
      <c r="R439" s="1">
        <f>SUMIFS($Q$5:$Q439,$P$5:$P439,"Plusieurs commentaires",$C$5:$C439,C439)</f>
        <v>0</v>
      </c>
      <c r="S439" t="str">
        <f t="shared" si="79"/>
        <v/>
      </c>
      <c r="T439" t="str">
        <f t="shared" si="80"/>
        <v/>
      </c>
      <c r="U439" t="str">
        <f t="shared" si="81"/>
        <v/>
      </c>
      <c r="V439" s="238" t="str">
        <f t="shared" si="82"/>
        <v/>
      </c>
      <c r="W439" s="238">
        <f t="shared" si="83"/>
        <v>0</v>
      </c>
      <c r="X439" s="238">
        <f>SUMIFS($W$5:$W439,$V$5:$V439,"Plusieurs occurences",$H$5:$H439,H439)</f>
        <v>0</v>
      </c>
      <c r="Y439" t="str">
        <f t="shared" si="84"/>
        <v/>
      </c>
      <c r="Z439" t="str">
        <f t="shared" si="85"/>
        <v/>
      </c>
      <c r="AA439" t="str">
        <f t="shared" si="86"/>
        <v/>
      </c>
      <c r="AC439" t="str">
        <f t="shared" si="87"/>
        <v/>
      </c>
    </row>
    <row r="440" spans="16:29" x14ac:dyDescent="0.25">
      <c r="P440" s="1" t="str">
        <f>IF($C440&lt;&gt;"",IF(COUNTIF($C:C,$C440)&gt;1,"Plusieurs commentaires",""),"")</f>
        <v/>
      </c>
      <c r="Q440" s="1">
        <f t="shared" si="78"/>
        <v>0</v>
      </c>
      <c r="R440" s="1">
        <f>SUMIFS($Q$5:$Q440,$P$5:$P440,"Plusieurs commentaires",$C$5:$C440,C440)</f>
        <v>0</v>
      </c>
      <c r="S440" t="str">
        <f t="shared" si="79"/>
        <v/>
      </c>
      <c r="T440" t="str">
        <f t="shared" si="80"/>
        <v/>
      </c>
      <c r="U440" t="str">
        <f t="shared" si="81"/>
        <v/>
      </c>
      <c r="V440" s="238" t="str">
        <f t="shared" si="82"/>
        <v/>
      </c>
      <c r="W440" s="238">
        <f t="shared" si="83"/>
        <v>0</v>
      </c>
      <c r="X440" s="238">
        <f>SUMIFS($W$5:$W440,$V$5:$V440,"Plusieurs occurences",$H$5:$H440,H440)</f>
        <v>0</v>
      </c>
      <c r="Y440" t="str">
        <f t="shared" si="84"/>
        <v/>
      </c>
      <c r="Z440" t="str">
        <f t="shared" si="85"/>
        <v/>
      </c>
      <c r="AA440" t="str">
        <f t="shared" si="86"/>
        <v/>
      </c>
      <c r="AC440" t="str">
        <f t="shared" si="87"/>
        <v/>
      </c>
    </row>
    <row r="441" spans="16:29" x14ac:dyDescent="0.25">
      <c r="P441" s="1" t="str">
        <f>IF($C441&lt;&gt;"",IF(COUNTIF($C:C,$C441)&gt;1,"Plusieurs commentaires",""),"")</f>
        <v/>
      </c>
      <c r="Q441" s="1">
        <f t="shared" si="78"/>
        <v>0</v>
      </c>
      <c r="R441" s="1">
        <f>SUMIFS($Q$5:$Q441,$P$5:$P441,"Plusieurs commentaires",$C$5:$C441,C441)</f>
        <v>0</v>
      </c>
      <c r="S441" t="str">
        <f t="shared" si="79"/>
        <v/>
      </c>
      <c r="T441" t="str">
        <f t="shared" si="80"/>
        <v/>
      </c>
      <c r="U441" t="str">
        <f t="shared" si="81"/>
        <v/>
      </c>
      <c r="V441" s="238" t="str">
        <f t="shared" si="82"/>
        <v/>
      </c>
      <c r="W441" s="238">
        <f t="shared" si="83"/>
        <v>0</v>
      </c>
      <c r="X441" s="238">
        <f>SUMIFS($W$5:$W441,$V$5:$V441,"Plusieurs occurences",$H$5:$H441,H441)</f>
        <v>0</v>
      </c>
      <c r="Y441" t="str">
        <f t="shared" si="84"/>
        <v/>
      </c>
      <c r="Z441" t="str">
        <f t="shared" si="85"/>
        <v/>
      </c>
      <c r="AA441" t="str">
        <f t="shared" si="86"/>
        <v/>
      </c>
      <c r="AC441" t="str">
        <f t="shared" si="87"/>
        <v/>
      </c>
    </row>
    <row r="442" spans="16:29" x14ac:dyDescent="0.25">
      <c r="P442" s="1" t="str">
        <f>IF($C442&lt;&gt;"",IF(COUNTIF($C:C,$C442)&gt;1,"Plusieurs commentaires",""),"")</f>
        <v/>
      </c>
      <c r="Q442" s="1">
        <f t="shared" si="78"/>
        <v>0</v>
      </c>
      <c r="R442" s="1">
        <f>SUMIFS($Q$5:$Q442,$P$5:$P442,"Plusieurs commentaires",$C$5:$C442,C442)</f>
        <v>0</v>
      </c>
      <c r="S442" t="str">
        <f t="shared" si="79"/>
        <v/>
      </c>
      <c r="T442" t="str">
        <f t="shared" si="80"/>
        <v/>
      </c>
      <c r="U442" t="str">
        <f t="shared" si="81"/>
        <v/>
      </c>
      <c r="V442" s="238" t="str">
        <f t="shared" si="82"/>
        <v/>
      </c>
      <c r="W442" s="238">
        <f t="shared" si="83"/>
        <v>0</v>
      </c>
      <c r="X442" s="238">
        <f>SUMIFS($W$5:$W442,$V$5:$V442,"Plusieurs occurences",$H$5:$H442,H442)</f>
        <v>0</v>
      </c>
      <c r="Y442" t="str">
        <f t="shared" si="84"/>
        <v/>
      </c>
      <c r="Z442" t="str">
        <f t="shared" si="85"/>
        <v/>
      </c>
      <c r="AA442" t="str">
        <f t="shared" si="86"/>
        <v/>
      </c>
      <c r="AC442" t="str">
        <f t="shared" si="87"/>
        <v/>
      </c>
    </row>
    <row r="443" spans="16:29" x14ac:dyDescent="0.25">
      <c r="P443" s="1" t="str">
        <f>IF($C443&lt;&gt;"",IF(COUNTIF($C:C,$C443)&gt;1,"Plusieurs commentaires",""),"")</f>
        <v/>
      </c>
      <c r="Q443" s="1">
        <f t="shared" si="78"/>
        <v>0</v>
      </c>
      <c r="R443" s="1">
        <f>SUMIFS($Q$5:$Q443,$P$5:$P443,"Plusieurs commentaires",$C$5:$C443,C443)</f>
        <v>0</v>
      </c>
      <c r="S443" t="str">
        <f t="shared" si="79"/>
        <v/>
      </c>
      <c r="T443" t="str">
        <f t="shared" si="80"/>
        <v/>
      </c>
      <c r="U443" t="str">
        <f t="shared" si="81"/>
        <v/>
      </c>
      <c r="V443" s="238" t="str">
        <f t="shared" si="82"/>
        <v/>
      </c>
      <c r="W443" s="238">
        <f t="shared" si="83"/>
        <v>0</v>
      </c>
      <c r="X443" s="238">
        <f>SUMIFS($W$5:$W443,$V$5:$V443,"Plusieurs occurences",$H$5:$H443,H443)</f>
        <v>0</v>
      </c>
      <c r="Y443" t="str">
        <f t="shared" si="84"/>
        <v/>
      </c>
      <c r="Z443" t="str">
        <f t="shared" si="85"/>
        <v/>
      </c>
      <c r="AA443" t="str">
        <f t="shared" si="86"/>
        <v/>
      </c>
      <c r="AC443" t="str">
        <f t="shared" si="87"/>
        <v/>
      </c>
    </row>
    <row r="444" spans="16:29" x14ac:dyDescent="0.25">
      <c r="P444" s="1" t="str">
        <f>IF($C444&lt;&gt;"",IF(COUNTIF($C:C,$C444)&gt;1,"Plusieurs commentaires",""),"")</f>
        <v/>
      </c>
      <c r="Q444" s="1">
        <f t="shared" si="78"/>
        <v>0</v>
      </c>
      <c r="R444" s="1">
        <f>SUMIFS($Q$5:$Q444,$P$5:$P444,"Plusieurs commentaires",$C$5:$C444,C444)</f>
        <v>0</v>
      </c>
      <c r="S444" t="str">
        <f t="shared" si="79"/>
        <v/>
      </c>
      <c r="T444" t="str">
        <f t="shared" si="80"/>
        <v/>
      </c>
      <c r="U444" t="str">
        <f t="shared" si="81"/>
        <v/>
      </c>
      <c r="V444" s="238" t="str">
        <f t="shared" si="82"/>
        <v/>
      </c>
      <c r="W444" s="238">
        <f t="shared" si="83"/>
        <v>0</v>
      </c>
      <c r="X444" s="238">
        <f>SUMIFS($W$5:$W444,$V$5:$V444,"Plusieurs occurences",$H$5:$H444,H444)</f>
        <v>0</v>
      </c>
      <c r="Y444" t="str">
        <f t="shared" si="84"/>
        <v/>
      </c>
      <c r="Z444" t="str">
        <f t="shared" si="85"/>
        <v/>
      </c>
      <c r="AA444" t="str">
        <f t="shared" si="86"/>
        <v/>
      </c>
      <c r="AC444" t="str">
        <f t="shared" si="87"/>
        <v/>
      </c>
    </row>
    <row r="445" spans="16:29" x14ac:dyDescent="0.25">
      <c r="P445" s="1" t="str">
        <f>IF($C445&lt;&gt;"",IF(COUNTIF($C:C,$C445)&gt;1,"Plusieurs commentaires",""),"")</f>
        <v/>
      </c>
      <c r="Q445" s="1">
        <f t="shared" si="78"/>
        <v>0</v>
      </c>
      <c r="R445" s="1">
        <f>SUMIFS($Q$5:$Q445,$P$5:$P445,"Plusieurs commentaires",$C$5:$C445,C445)</f>
        <v>0</v>
      </c>
      <c r="S445" t="str">
        <f t="shared" si="79"/>
        <v/>
      </c>
      <c r="T445" t="str">
        <f t="shared" si="80"/>
        <v/>
      </c>
      <c r="U445" t="str">
        <f t="shared" si="81"/>
        <v/>
      </c>
      <c r="V445" s="238" t="str">
        <f t="shared" si="82"/>
        <v/>
      </c>
      <c r="W445" s="238">
        <f t="shared" si="83"/>
        <v>0</v>
      </c>
      <c r="X445" s="238">
        <f>SUMIFS($W$5:$W445,$V$5:$V445,"Plusieurs occurences",$H$5:$H445,H445)</f>
        <v>0</v>
      </c>
      <c r="Y445" t="str">
        <f t="shared" si="84"/>
        <v/>
      </c>
      <c r="Z445" t="str">
        <f t="shared" si="85"/>
        <v/>
      </c>
      <c r="AA445" t="str">
        <f t="shared" si="86"/>
        <v/>
      </c>
      <c r="AC445" t="str">
        <f t="shared" si="87"/>
        <v/>
      </c>
    </row>
    <row r="446" spans="16:29" x14ac:dyDescent="0.25">
      <c r="P446" s="1" t="str">
        <f>IF($C446&lt;&gt;"",IF(COUNTIF($C:C,$C446)&gt;1,"Plusieurs commentaires",""),"")</f>
        <v/>
      </c>
      <c r="Q446" s="1">
        <f t="shared" si="78"/>
        <v>0</v>
      </c>
      <c r="R446" s="1">
        <f>SUMIFS($Q$5:$Q446,$P$5:$P446,"Plusieurs commentaires",$C$5:$C446,C446)</f>
        <v>0</v>
      </c>
      <c r="S446" t="str">
        <f t="shared" si="79"/>
        <v/>
      </c>
      <c r="T446" t="str">
        <f t="shared" si="80"/>
        <v/>
      </c>
      <c r="U446" t="str">
        <f t="shared" si="81"/>
        <v/>
      </c>
      <c r="V446" s="238" t="str">
        <f t="shared" si="82"/>
        <v/>
      </c>
      <c r="W446" s="238">
        <f t="shared" si="83"/>
        <v>0</v>
      </c>
      <c r="X446" s="238">
        <f>SUMIFS($W$5:$W446,$V$5:$V446,"Plusieurs occurences",$H$5:$H446,H446)</f>
        <v>0</v>
      </c>
      <c r="Y446" t="str">
        <f t="shared" si="84"/>
        <v/>
      </c>
      <c r="Z446" t="str">
        <f t="shared" si="85"/>
        <v/>
      </c>
      <c r="AA446" t="str">
        <f t="shared" si="86"/>
        <v/>
      </c>
      <c r="AC446" t="str">
        <f t="shared" si="87"/>
        <v/>
      </c>
    </row>
    <row r="447" spans="16:29" x14ac:dyDescent="0.25">
      <c r="P447" s="1" t="str">
        <f>IF($C447&lt;&gt;"",IF(COUNTIF($C:C,$C447)&gt;1,"Plusieurs commentaires",""),"")</f>
        <v/>
      </c>
      <c r="Q447" s="1">
        <f t="shared" si="78"/>
        <v>0</v>
      </c>
      <c r="R447" s="1">
        <f>SUMIFS($Q$5:$Q447,$P$5:$P447,"Plusieurs commentaires",$C$5:$C447,C447)</f>
        <v>0</v>
      </c>
      <c r="S447" t="str">
        <f t="shared" si="79"/>
        <v/>
      </c>
      <c r="T447" t="str">
        <f t="shared" si="80"/>
        <v/>
      </c>
      <c r="U447" t="str">
        <f t="shared" si="81"/>
        <v/>
      </c>
      <c r="V447" s="238" t="str">
        <f t="shared" si="82"/>
        <v/>
      </c>
      <c r="W447" s="238">
        <f t="shared" si="83"/>
        <v>0</v>
      </c>
      <c r="X447" s="238">
        <f>SUMIFS($W$5:$W447,$V$5:$V447,"Plusieurs occurences",$H$5:$H447,H447)</f>
        <v>0</v>
      </c>
      <c r="Y447" t="str">
        <f t="shared" si="84"/>
        <v/>
      </c>
      <c r="Z447" t="str">
        <f t="shared" si="85"/>
        <v/>
      </c>
      <c r="AA447" t="str">
        <f t="shared" si="86"/>
        <v/>
      </c>
      <c r="AC447" t="str">
        <f t="shared" si="87"/>
        <v/>
      </c>
    </row>
    <row r="448" spans="16:29" x14ac:dyDescent="0.25">
      <c r="P448" s="1" t="str">
        <f>IF($C448&lt;&gt;"",IF(COUNTIF($C:C,$C448)&gt;1,"Plusieurs commentaires",""),"")</f>
        <v/>
      </c>
      <c r="Q448" s="1">
        <f t="shared" si="78"/>
        <v>0</v>
      </c>
      <c r="R448" s="1">
        <f>SUMIFS($Q$5:$Q448,$P$5:$P448,"Plusieurs commentaires",$C$5:$C448,C448)</f>
        <v>0</v>
      </c>
      <c r="S448" t="str">
        <f t="shared" si="79"/>
        <v/>
      </c>
      <c r="T448" t="str">
        <f t="shared" si="80"/>
        <v/>
      </c>
      <c r="U448" t="str">
        <f t="shared" si="81"/>
        <v/>
      </c>
      <c r="V448" s="238" t="str">
        <f t="shared" si="82"/>
        <v/>
      </c>
      <c r="W448" s="238">
        <f t="shared" si="83"/>
        <v>0</v>
      </c>
      <c r="X448" s="238">
        <f>SUMIFS($W$5:$W448,$V$5:$V448,"Plusieurs occurences",$H$5:$H448,H448)</f>
        <v>0</v>
      </c>
      <c r="Y448" t="str">
        <f t="shared" si="84"/>
        <v/>
      </c>
      <c r="Z448" t="str">
        <f t="shared" si="85"/>
        <v/>
      </c>
      <c r="AA448" t="str">
        <f t="shared" si="86"/>
        <v/>
      </c>
      <c r="AC448" t="str">
        <f t="shared" si="87"/>
        <v/>
      </c>
    </row>
    <row r="449" spans="16:29" x14ac:dyDescent="0.25">
      <c r="P449" s="1" t="str">
        <f>IF($C449&lt;&gt;"",IF(COUNTIF($C:C,$C449)&gt;1,"Plusieurs commentaires",""),"")</f>
        <v/>
      </c>
      <c r="Q449" s="1">
        <f t="shared" si="78"/>
        <v>0</v>
      </c>
      <c r="R449" s="1">
        <f>SUMIFS($Q$5:$Q449,$P$5:$P449,"Plusieurs commentaires",$C$5:$C449,C449)</f>
        <v>0</v>
      </c>
      <c r="S449" t="str">
        <f t="shared" si="79"/>
        <v/>
      </c>
      <c r="T449" t="str">
        <f t="shared" si="80"/>
        <v/>
      </c>
      <c r="U449" t="str">
        <f t="shared" si="81"/>
        <v/>
      </c>
      <c r="V449" s="238" t="str">
        <f t="shared" si="82"/>
        <v/>
      </c>
      <c r="W449" s="238">
        <f t="shared" si="83"/>
        <v>0</v>
      </c>
      <c r="X449" s="238">
        <f>SUMIFS($W$5:$W449,$V$5:$V449,"Plusieurs occurences",$H$5:$H449,H449)</f>
        <v>0</v>
      </c>
      <c r="Y449" t="str">
        <f t="shared" si="84"/>
        <v/>
      </c>
      <c r="Z449" t="str">
        <f t="shared" si="85"/>
        <v/>
      </c>
      <c r="AA449" t="str">
        <f t="shared" si="86"/>
        <v/>
      </c>
      <c r="AC449" t="str">
        <f t="shared" si="87"/>
        <v/>
      </c>
    </row>
    <row r="450" spans="16:29" x14ac:dyDescent="0.25">
      <c r="P450" s="1" t="str">
        <f>IF($C450&lt;&gt;"",IF(COUNTIF($C:C,$C450)&gt;1,"Plusieurs commentaires",""),"")</f>
        <v/>
      </c>
      <c r="Q450" s="1">
        <f t="shared" si="78"/>
        <v>0</v>
      </c>
      <c r="R450" s="1">
        <f>SUMIFS($Q$5:$Q450,$P$5:$P450,"Plusieurs commentaires",$C$5:$C450,C450)</f>
        <v>0</v>
      </c>
      <c r="S450" t="str">
        <f t="shared" si="79"/>
        <v/>
      </c>
      <c r="T450" t="str">
        <f t="shared" si="80"/>
        <v/>
      </c>
      <c r="U450" t="str">
        <f t="shared" si="81"/>
        <v/>
      </c>
      <c r="V450" s="238" t="str">
        <f t="shared" si="82"/>
        <v/>
      </c>
      <c r="W450" s="238">
        <f t="shared" si="83"/>
        <v>0</v>
      </c>
      <c r="X450" s="238">
        <f>SUMIFS($W$5:$W450,$V$5:$V450,"Plusieurs occurences",$H$5:$H450,H450)</f>
        <v>0</v>
      </c>
      <c r="Y450" t="str">
        <f t="shared" si="84"/>
        <v/>
      </c>
      <c r="Z450" t="str">
        <f t="shared" si="85"/>
        <v/>
      </c>
      <c r="AA450" t="str">
        <f t="shared" si="86"/>
        <v/>
      </c>
      <c r="AC450" t="str">
        <f t="shared" si="87"/>
        <v/>
      </c>
    </row>
    <row r="451" spans="16:29" x14ac:dyDescent="0.25">
      <c r="P451" s="1" t="str">
        <f>IF($C451&lt;&gt;"",IF(COUNTIF($C:C,$C451)&gt;1,"Plusieurs commentaires",""),"")</f>
        <v/>
      </c>
      <c r="Q451" s="1">
        <f t="shared" si="78"/>
        <v>0</v>
      </c>
      <c r="R451" s="1">
        <f>SUMIFS($Q$5:$Q451,$P$5:$P451,"Plusieurs commentaires",$C$5:$C451,C451)</f>
        <v>0</v>
      </c>
      <c r="S451" t="str">
        <f t="shared" si="79"/>
        <v/>
      </c>
      <c r="T451" t="str">
        <f t="shared" si="80"/>
        <v/>
      </c>
      <c r="U451" t="str">
        <f t="shared" si="81"/>
        <v/>
      </c>
      <c r="V451" s="238" t="str">
        <f t="shared" si="82"/>
        <v/>
      </c>
      <c r="W451" s="238">
        <f t="shared" si="83"/>
        <v>0</v>
      </c>
      <c r="X451" s="238">
        <f>SUMIFS($W$5:$W451,$V$5:$V451,"Plusieurs occurences",$H$5:$H451,H451)</f>
        <v>0</v>
      </c>
      <c r="Y451" t="str">
        <f t="shared" si="84"/>
        <v/>
      </c>
      <c r="Z451" t="str">
        <f t="shared" si="85"/>
        <v/>
      </c>
      <c r="AA451" t="str">
        <f t="shared" si="86"/>
        <v/>
      </c>
      <c r="AC451" t="str">
        <f t="shared" si="87"/>
        <v/>
      </c>
    </row>
    <row r="452" spans="16:29" x14ac:dyDescent="0.25">
      <c r="P452" s="1" t="str">
        <f>IF($C452&lt;&gt;"",IF(COUNTIF($C:C,$C452)&gt;1,"Plusieurs commentaires",""),"")</f>
        <v/>
      </c>
      <c r="Q452" s="1">
        <f t="shared" si="78"/>
        <v>0</v>
      </c>
      <c r="R452" s="1">
        <f>SUMIFS($Q$5:$Q452,$P$5:$P452,"Plusieurs commentaires",$C$5:$C452,C452)</f>
        <v>0</v>
      </c>
      <c r="S452" t="str">
        <f t="shared" si="79"/>
        <v/>
      </c>
      <c r="T452" t="str">
        <f t="shared" si="80"/>
        <v/>
      </c>
      <c r="U452" t="str">
        <f t="shared" si="81"/>
        <v/>
      </c>
      <c r="V452" s="238" t="str">
        <f t="shared" si="82"/>
        <v/>
      </c>
      <c r="W452" s="238">
        <f t="shared" si="83"/>
        <v>0</v>
      </c>
      <c r="X452" s="238">
        <f>SUMIFS($W$5:$W452,$V$5:$V452,"Plusieurs occurences",$H$5:$H452,H452)</f>
        <v>0</v>
      </c>
      <c r="Y452" t="str">
        <f t="shared" si="84"/>
        <v/>
      </c>
      <c r="Z452" t="str">
        <f t="shared" si="85"/>
        <v/>
      </c>
      <c r="AA452" t="str">
        <f t="shared" si="86"/>
        <v/>
      </c>
      <c r="AC452" t="str">
        <f t="shared" si="87"/>
        <v/>
      </c>
    </row>
    <row r="453" spans="16:29" x14ac:dyDescent="0.25">
      <c r="P453" s="1" t="str">
        <f>IF($C453&lt;&gt;"",IF(COUNTIF($C:C,$C453)&gt;1,"Plusieurs commentaires",""),"")</f>
        <v/>
      </c>
      <c r="Q453" s="1">
        <f t="shared" ref="Q453:Q516" si="88">IF(P453="Plusieurs commentaires",1,0)</f>
        <v>0</v>
      </c>
      <c r="R453" s="1">
        <f>SUMIFS($Q$5:$Q453,$P$5:$P453,"Plusieurs commentaires",$C$5:$C453,C453)</f>
        <v>0</v>
      </c>
      <c r="S453" t="str">
        <f t="shared" ref="S453:S516" si="89">IF(I453="Non",IF(F453&lt;=21,IF(M453="Critique",IF(J453&gt;2017,C453,""),""),""),"")</f>
        <v/>
      </c>
      <c r="T453" t="str">
        <f t="shared" ref="T453:T516" si="90">IF(I453="Non",IF(F453&lt;=21,IF(M453="Soutien",IF(J453&gt;2017,C453,""),""),""),"")</f>
        <v/>
      </c>
      <c r="U453" t="str">
        <f t="shared" ref="U453:U516" si="91">IF(I453="Non",IF(F453&lt;=21,IF(M453="Neutre",IF(J453&gt;2017,C453,""),""),""),"")</f>
        <v/>
      </c>
      <c r="V453" s="238" t="str">
        <f t="shared" ref="V453:V516" si="92">IF($H453&lt;&gt;"",IF(COUNTIF($H:$H,$H453)&gt;1,"Plusieurs occurences",""),"")</f>
        <v/>
      </c>
      <c r="W453" s="238">
        <f t="shared" ref="W453:W516" si="93">IF(V453="Plusieurs occurences",1,0)</f>
        <v>0</v>
      </c>
      <c r="X453" s="238">
        <f>SUMIFS($W$5:$W453,$V$5:$V453,"Plusieurs occurences",$H$5:$H453,H453)</f>
        <v>0</v>
      </c>
      <c r="Y453" t="str">
        <f t="shared" ref="Y453:Y516" si="94">IF(R453&lt;2,IF(M453="Critique",H453,""),"")</f>
        <v/>
      </c>
      <c r="Z453" t="str">
        <f t="shared" ref="Z453:Z516" si="95">IF(R453&lt;2,IF(M453="Soutien",H453,""),"")</f>
        <v/>
      </c>
      <c r="AA453" t="str">
        <f t="shared" ref="AA453:AA516" si="96">IF(R453&lt;2,IF(M453="Neutre",H453,""),"")</f>
        <v/>
      </c>
      <c r="AC453" t="str">
        <f t="shared" si="87"/>
        <v/>
      </c>
    </row>
    <row r="454" spans="16:29" x14ac:dyDescent="0.25">
      <c r="P454" s="1" t="str">
        <f>IF($C454&lt;&gt;"",IF(COUNTIF($C:C,$C454)&gt;1,"Plusieurs commentaires",""),"")</f>
        <v/>
      </c>
      <c r="Q454" s="1">
        <f t="shared" si="88"/>
        <v>0</v>
      </c>
      <c r="R454" s="1">
        <f>SUMIFS($Q$5:$Q454,$P$5:$P454,"Plusieurs commentaires",$C$5:$C454,C454)</f>
        <v>0</v>
      </c>
      <c r="S454" t="str">
        <f t="shared" si="89"/>
        <v/>
      </c>
      <c r="T454" t="str">
        <f t="shared" si="90"/>
        <v/>
      </c>
      <c r="U454" t="str">
        <f t="shared" si="91"/>
        <v/>
      </c>
      <c r="V454" s="238" t="str">
        <f t="shared" si="92"/>
        <v/>
      </c>
      <c r="W454" s="238">
        <f t="shared" si="93"/>
        <v>0</v>
      </c>
      <c r="X454" s="238">
        <f>SUMIFS($W$5:$W454,$V$5:$V454,"Plusieurs occurences",$H$5:$H454,H454)</f>
        <v>0</v>
      </c>
      <c r="Y454" t="str">
        <f t="shared" si="94"/>
        <v/>
      </c>
      <c r="Z454" t="str">
        <f t="shared" si="95"/>
        <v/>
      </c>
      <c r="AA454" t="str">
        <f t="shared" si="96"/>
        <v/>
      </c>
      <c r="AC454" t="str">
        <f t="shared" si="87"/>
        <v/>
      </c>
    </row>
    <row r="455" spans="16:29" x14ac:dyDescent="0.25">
      <c r="P455" s="1" t="str">
        <f>IF($C455&lt;&gt;"",IF(COUNTIF($C:C,$C455)&gt;1,"Plusieurs commentaires",""),"")</f>
        <v/>
      </c>
      <c r="Q455" s="1">
        <f t="shared" si="88"/>
        <v>0</v>
      </c>
      <c r="R455" s="1">
        <f>SUMIFS($Q$5:$Q455,$P$5:$P455,"Plusieurs commentaires",$C$5:$C455,C455)</f>
        <v>0</v>
      </c>
      <c r="S455" t="str">
        <f t="shared" si="89"/>
        <v/>
      </c>
      <c r="T455" t="str">
        <f t="shared" si="90"/>
        <v/>
      </c>
      <c r="U455" t="str">
        <f t="shared" si="91"/>
        <v/>
      </c>
      <c r="V455" s="238" t="str">
        <f t="shared" si="92"/>
        <v/>
      </c>
      <c r="W455" s="238">
        <f t="shared" si="93"/>
        <v>0</v>
      </c>
      <c r="X455" s="238">
        <f>SUMIFS($W$5:$W455,$V$5:$V455,"Plusieurs occurences",$H$5:$H455,H455)</f>
        <v>0</v>
      </c>
      <c r="Y455" t="str">
        <f t="shared" si="94"/>
        <v/>
      </c>
      <c r="Z455" t="str">
        <f t="shared" si="95"/>
        <v/>
      </c>
      <c r="AA455" t="str">
        <f t="shared" si="96"/>
        <v/>
      </c>
      <c r="AC455" t="str">
        <f t="shared" si="87"/>
        <v/>
      </c>
    </row>
    <row r="456" spans="16:29" x14ac:dyDescent="0.25">
      <c r="P456" s="1" t="str">
        <f>IF($C456&lt;&gt;"",IF(COUNTIF($C:C,$C456)&gt;1,"Plusieurs commentaires",""),"")</f>
        <v/>
      </c>
      <c r="Q456" s="1">
        <f t="shared" si="88"/>
        <v>0</v>
      </c>
      <c r="R456" s="1">
        <f>SUMIFS($Q$5:$Q456,$P$5:$P456,"Plusieurs commentaires",$C$5:$C456,C456)</f>
        <v>0</v>
      </c>
      <c r="S456" t="str">
        <f t="shared" si="89"/>
        <v/>
      </c>
      <c r="T456" t="str">
        <f t="shared" si="90"/>
        <v/>
      </c>
      <c r="U456" t="str">
        <f t="shared" si="91"/>
        <v/>
      </c>
      <c r="V456" s="238" t="str">
        <f t="shared" si="92"/>
        <v/>
      </c>
      <c r="W456" s="238">
        <f t="shared" si="93"/>
        <v>0</v>
      </c>
      <c r="X456" s="238">
        <f>SUMIFS($W$5:$W456,$V$5:$V456,"Plusieurs occurences",$H$5:$H456,H456)</f>
        <v>0</v>
      </c>
      <c r="Y456" t="str">
        <f t="shared" si="94"/>
        <v/>
      </c>
      <c r="Z456" t="str">
        <f t="shared" si="95"/>
        <v/>
      </c>
      <c r="AA456" t="str">
        <f t="shared" si="96"/>
        <v/>
      </c>
      <c r="AC456" t="str">
        <f t="shared" si="87"/>
        <v/>
      </c>
    </row>
    <row r="457" spans="16:29" x14ac:dyDescent="0.25">
      <c r="P457" s="1" t="str">
        <f>IF($C457&lt;&gt;"",IF(COUNTIF($C:C,$C457)&gt;1,"Plusieurs commentaires",""),"")</f>
        <v/>
      </c>
      <c r="Q457" s="1">
        <f t="shared" si="88"/>
        <v>0</v>
      </c>
      <c r="R457" s="1">
        <f>SUMIFS($Q$5:$Q457,$P$5:$P457,"Plusieurs commentaires",$C$5:$C457,C457)</f>
        <v>0</v>
      </c>
      <c r="S457" t="str">
        <f t="shared" si="89"/>
        <v/>
      </c>
      <c r="T457" t="str">
        <f t="shared" si="90"/>
        <v/>
      </c>
      <c r="U457" t="str">
        <f t="shared" si="91"/>
        <v/>
      </c>
      <c r="V457" s="238" t="str">
        <f t="shared" si="92"/>
        <v/>
      </c>
      <c r="W457" s="238">
        <f t="shared" si="93"/>
        <v>0</v>
      </c>
      <c r="X457" s="238">
        <f>SUMIFS($W$5:$W457,$V$5:$V457,"Plusieurs occurences",$H$5:$H457,H457)</f>
        <v>0</v>
      </c>
      <c r="Y457" t="str">
        <f t="shared" si="94"/>
        <v/>
      </c>
      <c r="Z457" t="str">
        <f t="shared" si="95"/>
        <v/>
      </c>
      <c r="AA457" t="str">
        <f t="shared" si="96"/>
        <v/>
      </c>
      <c r="AC457" t="str">
        <f t="shared" si="87"/>
        <v/>
      </c>
    </row>
    <row r="458" spans="16:29" x14ac:dyDescent="0.25">
      <c r="P458" s="1" t="str">
        <f>IF($C458&lt;&gt;"",IF(COUNTIF($C:C,$C458)&gt;1,"Plusieurs commentaires",""),"")</f>
        <v/>
      </c>
      <c r="Q458" s="1">
        <f t="shared" si="88"/>
        <v>0</v>
      </c>
      <c r="R458" s="1">
        <f>SUMIFS($Q$5:$Q458,$P$5:$P458,"Plusieurs commentaires",$C$5:$C458,C458)</f>
        <v>0</v>
      </c>
      <c r="S458" t="str">
        <f t="shared" si="89"/>
        <v/>
      </c>
      <c r="T458" t="str">
        <f t="shared" si="90"/>
        <v/>
      </c>
      <c r="U458" t="str">
        <f t="shared" si="91"/>
        <v/>
      </c>
      <c r="V458" s="238" t="str">
        <f t="shared" si="92"/>
        <v/>
      </c>
      <c r="W458" s="238">
        <f t="shared" si="93"/>
        <v>0</v>
      </c>
      <c r="X458" s="238">
        <f>SUMIFS($W$5:$W458,$V$5:$V458,"Plusieurs occurences",$H$5:$H458,H458)</f>
        <v>0</v>
      </c>
      <c r="Y458" t="str">
        <f t="shared" si="94"/>
        <v/>
      </c>
      <c r="Z458" t="str">
        <f t="shared" si="95"/>
        <v/>
      </c>
      <c r="AA458" t="str">
        <f t="shared" si="96"/>
        <v/>
      </c>
      <c r="AC458" t="str">
        <f t="shared" ref="AC458:AC521" si="97">IF(R458&lt;2,IF(M458="Critique",C458,""),"")</f>
        <v/>
      </c>
    </row>
    <row r="459" spans="16:29" x14ac:dyDescent="0.25">
      <c r="P459" s="1" t="str">
        <f>IF($C459&lt;&gt;"",IF(COUNTIF($C:C,$C459)&gt;1,"Plusieurs commentaires",""),"")</f>
        <v/>
      </c>
      <c r="Q459" s="1">
        <f t="shared" si="88"/>
        <v>0</v>
      </c>
      <c r="R459" s="1">
        <f>SUMIFS($Q$5:$Q459,$P$5:$P459,"Plusieurs commentaires",$C$5:$C459,C459)</f>
        <v>0</v>
      </c>
      <c r="S459" t="str">
        <f t="shared" si="89"/>
        <v/>
      </c>
      <c r="T459" t="str">
        <f t="shared" si="90"/>
        <v/>
      </c>
      <c r="U459" t="str">
        <f t="shared" si="91"/>
        <v/>
      </c>
      <c r="V459" s="238" t="str">
        <f t="shared" si="92"/>
        <v/>
      </c>
      <c r="W459" s="238">
        <f t="shared" si="93"/>
        <v>0</v>
      </c>
      <c r="X459" s="238">
        <f>SUMIFS($W$5:$W459,$V$5:$V459,"Plusieurs occurences",$H$5:$H459,H459)</f>
        <v>0</v>
      </c>
      <c r="Y459" t="str">
        <f t="shared" si="94"/>
        <v/>
      </c>
      <c r="Z459" t="str">
        <f t="shared" si="95"/>
        <v/>
      </c>
      <c r="AA459" t="str">
        <f t="shared" si="96"/>
        <v/>
      </c>
      <c r="AC459" t="str">
        <f t="shared" si="97"/>
        <v/>
      </c>
    </row>
    <row r="460" spans="16:29" x14ac:dyDescent="0.25">
      <c r="P460" s="1" t="str">
        <f>IF($C460&lt;&gt;"",IF(COUNTIF($C:C,$C460)&gt;1,"Plusieurs commentaires",""),"")</f>
        <v/>
      </c>
      <c r="Q460" s="1">
        <f t="shared" si="88"/>
        <v>0</v>
      </c>
      <c r="R460" s="1">
        <f>SUMIFS($Q$5:$Q460,$P$5:$P460,"Plusieurs commentaires",$C$5:$C460,C460)</f>
        <v>0</v>
      </c>
      <c r="S460" t="str">
        <f t="shared" si="89"/>
        <v/>
      </c>
      <c r="T460" t="str">
        <f t="shared" si="90"/>
        <v/>
      </c>
      <c r="U460" t="str">
        <f t="shared" si="91"/>
        <v/>
      </c>
      <c r="V460" s="238" t="str">
        <f t="shared" si="92"/>
        <v/>
      </c>
      <c r="W460" s="238">
        <f t="shared" si="93"/>
        <v>0</v>
      </c>
      <c r="X460" s="238">
        <f>SUMIFS($W$5:$W460,$V$5:$V460,"Plusieurs occurences",$H$5:$H460,H460)</f>
        <v>0</v>
      </c>
      <c r="Y460" t="str">
        <f t="shared" si="94"/>
        <v/>
      </c>
      <c r="Z460" t="str">
        <f t="shared" si="95"/>
        <v/>
      </c>
      <c r="AA460" t="str">
        <f t="shared" si="96"/>
        <v/>
      </c>
      <c r="AC460" t="str">
        <f t="shared" si="97"/>
        <v/>
      </c>
    </row>
    <row r="461" spans="16:29" x14ac:dyDescent="0.25">
      <c r="P461" s="1" t="str">
        <f>IF($C461&lt;&gt;"",IF(COUNTIF($C:C,$C461)&gt;1,"Plusieurs commentaires",""),"")</f>
        <v/>
      </c>
      <c r="Q461" s="1">
        <f t="shared" si="88"/>
        <v>0</v>
      </c>
      <c r="R461" s="1">
        <f>SUMIFS($Q$5:$Q461,$P$5:$P461,"Plusieurs commentaires",$C$5:$C461,C461)</f>
        <v>0</v>
      </c>
      <c r="S461" t="str">
        <f t="shared" si="89"/>
        <v/>
      </c>
      <c r="T461" t="str">
        <f t="shared" si="90"/>
        <v/>
      </c>
      <c r="U461" t="str">
        <f t="shared" si="91"/>
        <v/>
      </c>
      <c r="V461" s="238" t="str">
        <f t="shared" si="92"/>
        <v/>
      </c>
      <c r="W461" s="238">
        <f t="shared" si="93"/>
        <v>0</v>
      </c>
      <c r="X461" s="238">
        <f>SUMIFS($W$5:$W461,$V$5:$V461,"Plusieurs occurences",$H$5:$H461,H461)</f>
        <v>0</v>
      </c>
      <c r="Y461" t="str">
        <f t="shared" si="94"/>
        <v/>
      </c>
      <c r="Z461" t="str">
        <f t="shared" si="95"/>
        <v/>
      </c>
      <c r="AA461" t="str">
        <f t="shared" si="96"/>
        <v/>
      </c>
      <c r="AC461" t="str">
        <f t="shared" si="97"/>
        <v/>
      </c>
    </row>
    <row r="462" spans="16:29" x14ac:dyDescent="0.25">
      <c r="P462" s="1" t="str">
        <f>IF($C462&lt;&gt;"",IF(COUNTIF($C:C,$C462)&gt;1,"Plusieurs commentaires",""),"")</f>
        <v/>
      </c>
      <c r="Q462" s="1">
        <f t="shared" si="88"/>
        <v>0</v>
      </c>
      <c r="R462" s="1">
        <f>SUMIFS($Q$5:$Q462,$P$5:$P462,"Plusieurs commentaires",$C$5:$C462,C462)</f>
        <v>0</v>
      </c>
      <c r="S462" t="str">
        <f t="shared" si="89"/>
        <v/>
      </c>
      <c r="T462" t="str">
        <f t="shared" si="90"/>
        <v/>
      </c>
      <c r="U462" t="str">
        <f t="shared" si="91"/>
        <v/>
      </c>
      <c r="V462" s="238" t="str">
        <f t="shared" si="92"/>
        <v/>
      </c>
      <c r="W462" s="238">
        <f t="shared" si="93"/>
        <v>0</v>
      </c>
      <c r="X462" s="238">
        <f>SUMIFS($W$5:$W462,$V$5:$V462,"Plusieurs occurences",$H$5:$H462,H462)</f>
        <v>0</v>
      </c>
      <c r="Y462" t="str">
        <f t="shared" si="94"/>
        <v/>
      </c>
      <c r="Z462" t="str">
        <f t="shared" si="95"/>
        <v/>
      </c>
      <c r="AA462" t="str">
        <f t="shared" si="96"/>
        <v/>
      </c>
      <c r="AC462" t="str">
        <f t="shared" si="97"/>
        <v/>
      </c>
    </row>
    <row r="463" spans="16:29" x14ac:dyDescent="0.25">
      <c r="P463" s="1" t="str">
        <f>IF($C463&lt;&gt;"",IF(COUNTIF($C:C,$C463)&gt;1,"Plusieurs commentaires",""),"")</f>
        <v/>
      </c>
      <c r="Q463" s="1">
        <f t="shared" si="88"/>
        <v>0</v>
      </c>
      <c r="R463" s="1">
        <f>SUMIFS($Q$5:$Q463,$P$5:$P463,"Plusieurs commentaires",$C$5:$C463,C463)</f>
        <v>0</v>
      </c>
      <c r="S463" t="str">
        <f t="shared" si="89"/>
        <v/>
      </c>
      <c r="T463" t="str">
        <f t="shared" si="90"/>
        <v/>
      </c>
      <c r="U463" t="str">
        <f t="shared" si="91"/>
        <v/>
      </c>
      <c r="V463" s="238" t="str">
        <f t="shared" si="92"/>
        <v/>
      </c>
      <c r="W463" s="238">
        <f t="shared" si="93"/>
        <v>0</v>
      </c>
      <c r="X463" s="238">
        <f>SUMIFS($W$5:$W463,$V$5:$V463,"Plusieurs occurences",$H$5:$H463,H463)</f>
        <v>0</v>
      </c>
      <c r="Y463" t="str">
        <f t="shared" si="94"/>
        <v/>
      </c>
      <c r="Z463" t="str">
        <f t="shared" si="95"/>
        <v/>
      </c>
      <c r="AA463" t="str">
        <f t="shared" si="96"/>
        <v/>
      </c>
      <c r="AC463" t="str">
        <f t="shared" si="97"/>
        <v/>
      </c>
    </row>
    <row r="464" spans="16:29" x14ac:dyDescent="0.25">
      <c r="P464" s="1" t="str">
        <f>IF($C464&lt;&gt;"",IF(COUNTIF($C:C,$C464)&gt;1,"Plusieurs commentaires",""),"")</f>
        <v/>
      </c>
      <c r="Q464" s="1">
        <f t="shared" si="88"/>
        <v>0</v>
      </c>
      <c r="R464" s="1">
        <f>SUMIFS($Q$5:$Q464,$P$5:$P464,"Plusieurs commentaires",$C$5:$C464,C464)</f>
        <v>0</v>
      </c>
      <c r="S464" t="str">
        <f t="shared" si="89"/>
        <v/>
      </c>
      <c r="T464" t="str">
        <f t="shared" si="90"/>
        <v/>
      </c>
      <c r="U464" t="str">
        <f t="shared" si="91"/>
        <v/>
      </c>
      <c r="V464" s="238" t="str">
        <f t="shared" si="92"/>
        <v/>
      </c>
      <c r="W464" s="238">
        <f t="shared" si="93"/>
        <v>0</v>
      </c>
      <c r="X464" s="238">
        <f>SUMIFS($W$5:$W464,$V$5:$V464,"Plusieurs occurences",$H$5:$H464,H464)</f>
        <v>0</v>
      </c>
      <c r="Y464" t="str">
        <f t="shared" si="94"/>
        <v/>
      </c>
      <c r="Z464" t="str">
        <f t="shared" si="95"/>
        <v/>
      </c>
      <c r="AA464" t="str">
        <f t="shared" si="96"/>
        <v/>
      </c>
      <c r="AC464" t="str">
        <f t="shared" si="97"/>
        <v/>
      </c>
    </row>
    <row r="465" spans="16:29" x14ac:dyDescent="0.25">
      <c r="P465" s="1" t="str">
        <f>IF($C465&lt;&gt;"",IF(COUNTIF($C:C,$C465)&gt;1,"Plusieurs commentaires",""),"")</f>
        <v/>
      </c>
      <c r="Q465" s="1">
        <f t="shared" si="88"/>
        <v>0</v>
      </c>
      <c r="R465" s="1">
        <f>SUMIFS($Q$5:$Q465,$P$5:$P465,"Plusieurs commentaires",$C$5:$C465,C465)</f>
        <v>0</v>
      </c>
      <c r="S465" t="str">
        <f t="shared" si="89"/>
        <v/>
      </c>
      <c r="T465" t="str">
        <f t="shared" si="90"/>
        <v/>
      </c>
      <c r="U465" t="str">
        <f t="shared" si="91"/>
        <v/>
      </c>
      <c r="V465" s="238" t="str">
        <f t="shared" si="92"/>
        <v/>
      </c>
      <c r="W465" s="238">
        <f t="shared" si="93"/>
        <v>0</v>
      </c>
      <c r="X465" s="238">
        <f>SUMIFS($W$5:$W465,$V$5:$V465,"Plusieurs occurences",$H$5:$H465,H465)</f>
        <v>0</v>
      </c>
      <c r="Y465" t="str">
        <f t="shared" si="94"/>
        <v/>
      </c>
      <c r="Z465" t="str">
        <f t="shared" si="95"/>
        <v/>
      </c>
      <c r="AA465" t="str">
        <f t="shared" si="96"/>
        <v/>
      </c>
      <c r="AC465" t="str">
        <f t="shared" si="97"/>
        <v/>
      </c>
    </row>
    <row r="466" spans="16:29" x14ac:dyDescent="0.25">
      <c r="P466" s="1" t="str">
        <f>IF($C466&lt;&gt;"",IF(COUNTIF($C:C,$C466)&gt;1,"Plusieurs commentaires",""),"")</f>
        <v/>
      </c>
      <c r="Q466" s="1">
        <f t="shared" si="88"/>
        <v>0</v>
      </c>
      <c r="R466" s="1">
        <f>SUMIFS($Q$5:$Q466,$P$5:$P466,"Plusieurs commentaires",$C$5:$C466,C466)</f>
        <v>0</v>
      </c>
      <c r="S466" t="str">
        <f t="shared" si="89"/>
        <v/>
      </c>
      <c r="T466" t="str">
        <f t="shared" si="90"/>
        <v/>
      </c>
      <c r="U466" t="str">
        <f t="shared" si="91"/>
        <v/>
      </c>
      <c r="V466" s="238" t="str">
        <f t="shared" si="92"/>
        <v/>
      </c>
      <c r="W466" s="238">
        <f t="shared" si="93"/>
        <v>0</v>
      </c>
      <c r="X466" s="238">
        <f>SUMIFS($W$5:$W466,$V$5:$V466,"Plusieurs occurences",$H$5:$H466,H466)</f>
        <v>0</v>
      </c>
      <c r="Y466" t="str">
        <f t="shared" si="94"/>
        <v/>
      </c>
      <c r="Z466" t="str">
        <f t="shared" si="95"/>
        <v/>
      </c>
      <c r="AA466" t="str">
        <f t="shared" si="96"/>
        <v/>
      </c>
      <c r="AC466" t="str">
        <f t="shared" si="97"/>
        <v/>
      </c>
    </row>
    <row r="467" spans="16:29" x14ac:dyDescent="0.25">
      <c r="P467" s="1" t="str">
        <f>IF($C467&lt;&gt;"",IF(COUNTIF($C:C,$C467)&gt;1,"Plusieurs commentaires",""),"")</f>
        <v/>
      </c>
      <c r="Q467" s="1">
        <f t="shared" si="88"/>
        <v>0</v>
      </c>
      <c r="R467" s="1">
        <f>SUMIFS($Q$5:$Q467,$P$5:$P467,"Plusieurs commentaires",$C$5:$C467,C467)</f>
        <v>0</v>
      </c>
      <c r="S467" t="str">
        <f t="shared" si="89"/>
        <v/>
      </c>
      <c r="T467" t="str">
        <f t="shared" si="90"/>
        <v/>
      </c>
      <c r="U467" t="str">
        <f t="shared" si="91"/>
        <v/>
      </c>
      <c r="V467" s="238" t="str">
        <f t="shared" si="92"/>
        <v/>
      </c>
      <c r="W467" s="238">
        <f t="shared" si="93"/>
        <v>0</v>
      </c>
      <c r="X467" s="238">
        <f>SUMIFS($W$5:$W467,$V$5:$V467,"Plusieurs occurences",$H$5:$H467,H467)</f>
        <v>0</v>
      </c>
      <c r="Y467" t="str">
        <f t="shared" si="94"/>
        <v/>
      </c>
      <c r="Z467" t="str">
        <f t="shared" si="95"/>
        <v/>
      </c>
      <c r="AA467" t="str">
        <f t="shared" si="96"/>
        <v/>
      </c>
      <c r="AC467" t="str">
        <f t="shared" si="97"/>
        <v/>
      </c>
    </row>
    <row r="468" spans="16:29" x14ac:dyDescent="0.25">
      <c r="P468" s="1" t="str">
        <f>IF($C468&lt;&gt;"",IF(COUNTIF($C:C,$C468)&gt;1,"Plusieurs commentaires",""),"")</f>
        <v/>
      </c>
      <c r="Q468" s="1">
        <f t="shared" si="88"/>
        <v>0</v>
      </c>
      <c r="R468" s="1">
        <f>SUMIFS($Q$5:$Q468,$P$5:$P468,"Plusieurs commentaires",$C$5:$C468,C468)</f>
        <v>0</v>
      </c>
      <c r="S468" t="str">
        <f t="shared" si="89"/>
        <v/>
      </c>
      <c r="T468" t="str">
        <f t="shared" si="90"/>
        <v/>
      </c>
      <c r="U468" t="str">
        <f t="shared" si="91"/>
        <v/>
      </c>
      <c r="V468" s="238" t="str">
        <f t="shared" si="92"/>
        <v/>
      </c>
      <c r="W468" s="238">
        <f t="shared" si="93"/>
        <v>0</v>
      </c>
      <c r="X468" s="238">
        <f>SUMIFS($W$5:$W468,$V$5:$V468,"Plusieurs occurences",$H$5:$H468,H468)</f>
        <v>0</v>
      </c>
      <c r="Y468" t="str">
        <f t="shared" si="94"/>
        <v/>
      </c>
      <c r="Z468" t="str">
        <f t="shared" si="95"/>
        <v/>
      </c>
      <c r="AA468" t="str">
        <f t="shared" si="96"/>
        <v/>
      </c>
      <c r="AC468" t="str">
        <f t="shared" si="97"/>
        <v/>
      </c>
    </row>
    <row r="469" spans="16:29" x14ac:dyDescent="0.25">
      <c r="P469" s="1" t="str">
        <f>IF($C469&lt;&gt;"",IF(COUNTIF($C:C,$C469)&gt;1,"Plusieurs commentaires",""),"")</f>
        <v/>
      </c>
      <c r="Q469" s="1">
        <f t="shared" si="88"/>
        <v>0</v>
      </c>
      <c r="R469" s="1">
        <f>SUMIFS($Q$5:$Q469,$P$5:$P469,"Plusieurs commentaires",$C$5:$C469,C469)</f>
        <v>0</v>
      </c>
      <c r="S469" t="str">
        <f t="shared" si="89"/>
        <v/>
      </c>
      <c r="T469" t="str">
        <f t="shared" si="90"/>
        <v/>
      </c>
      <c r="U469" t="str">
        <f t="shared" si="91"/>
        <v/>
      </c>
      <c r="V469" s="238" t="str">
        <f t="shared" si="92"/>
        <v/>
      </c>
      <c r="W469" s="238">
        <f t="shared" si="93"/>
        <v>0</v>
      </c>
      <c r="X469" s="238">
        <f>SUMIFS($W$5:$W469,$V$5:$V469,"Plusieurs occurences",$H$5:$H469,H469)</f>
        <v>0</v>
      </c>
      <c r="Y469" t="str">
        <f t="shared" si="94"/>
        <v/>
      </c>
      <c r="Z469" t="str">
        <f t="shared" si="95"/>
        <v/>
      </c>
      <c r="AA469" t="str">
        <f t="shared" si="96"/>
        <v/>
      </c>
      <c r="AC469" t="str">
        <f t="shared" si="97"/>
        <v/>
      </c>
    </row>
    <row r="470" spans="16:29" x14ac:dyDescent="0.25">
      <c r="P470" s="1" t="str">
        <f>IF($C470&lt;&gt;"",IF(COUNTIF($C:C,$C470)&gt;1,"Plusieurs commentaires",""),"")</f>
        <v/>
      </c>
      <c r="Q470" s="1">
        <f t="shared" si="88"/>
        <v>0</v>
      </c>
      <c r="R470" s="1">
        <f>SUMIFS($Q$5:$Q470,$P$5:$P470,"Plusieurs commentaires",$C$5:$C470,C470)</f>
        <v>0</v>
      </c>
      <c r="S470" t="str">
        <f t="shared" si="89"/>
        <v/>
      </c>
      <c r="T470" t="str">
        <f t="shared" si="90"/>
        <v/>
      </c>
      <c r="U470" t="str">
        <f t="shared" si="91"/>
        <v/>
      </c>
      <c r="V470" s="238" t="str">
        <f t="shared" si="92"/>
        <v/>
      </c>
      <c r="W470" s="238">
        <f t="shared" si="93"/>
        <v>0</v>
      </c>
      <c r="X470" s="238">
        <f>SUMIFS($W$5:$W470,$V$5:$V470,"Plusieurs occurences",$H$5:$H470,H470)</f>
        <v>0</v>
      </c>
      <c r="Y470" t="str">
        <f t="shared" si="94"/>
        <v/>
      </c>
      <c r="Z470" t="str">
        <f t="shared" si="95"/>
        <v/>
      </c>
      <c r="AA470" t="str">
        <f t="shared" si="96"/>
        <v/>
      </c>
      <c r="AC470" t="str">
        <f t="shared" si="97"/>
        <v/>
      </c>
    </row>
    <row r="471" spans="16:29" x14ac:dyDescent="0.25">
      <c r="P471" s="1" t="str">
        <f>IF($C471&lt;&gt;"",IF(COUNTIF($C:C,$C471)&gt;1,"Plusieurs commentaires",""),"")</f>
        <v/>
      </c>
      <c r="Q471" s="1">
        <f t="shared" si="88"/>
        <v>0</v>
      </c>
      <c r="R471" s="1">
        <f>SUMIFS($Q$5:$Q471,$P$5:$P471,"Plusieurs commentaires",$C$5:$C471,C471)</f>
        <v>0</v>
      </c>
      <c r="S471" t="str">
        <f t="shared" si="89"/>
        <v/>
      </c>
      <c r="T471" t="str">
        <f t="shared" si="90"/>
        <v/>
      </c>
      <c r="U471" t="str">
        <f t="shared" si="91"/>
        <v/>
      </c>
      <c r="V471" s="238" t="str">
        <f t="shared" si="92"/>
        <v/>
      </c>
      <c r="W471" s="238">
        <f t="shared" si="93"/>
        <v>0</v>
      </c>
      <c r="X471" s="238">
        <f>SUMIFS($W$5:$W471,$V$5:$V471,"Plusieurs occurences",$H$5:$H471,H471)</f>
        <v>0</v>
      </c>
      <c r="Y471" t="str">
        <f t="shared" si="94"/>
        <v/>
      </c>
      <c r="Z471" t="str">
        <f t="shared" si="95"/>
        <v/>
      </c>
      <c r="AA471" t="str">
        <f t="shared" si="96"/>
        <v/>
      </c>
      <c r="AC471" t="str">
        <f t="shared" si="97"/>
        <v/>
      </c>
    </row>
    <row r="472" spans="16:29" x14ac:dyDescent="0.25">
      <c r="P472" s="1" t="str">
        <f>IF($C472&lt;&gt;"",IF(COUNTIF($C:C,$C472)&gt;1,"Plusieurs commentaires",""),"")</f>
        <v/>
      </c>
      <c r="Q472" s="1">
        <f t="shared" si="88"/>
        <v>0</v>
      </c>
      <c r="R472" s="1">
        <f>SUMIFS($Q$5:$Q472,$P$5:$P472,"Plusieurs commentaires",$C$5:$C472,C472)</f>
        <v>0</v>
      </c>
      <c r="S472" t="str">
        <f t="shared" si="89"/>
        <v/>
      </c>
      <c r="T472" t="str">
        <f t="shared" si="90"/>
        <v/>
      </c>
      <c r="U472" t="str">
        <f t="shared" si="91"/>
        <v/>
      </c>
      <c r="V472" s="238" t="str">
        <f t="shared" si="92"/>
        <v/>
      </c>
      <c r="W472" s="238">
        <f t="shared" si="93"/>
        <v>0</v>
      </c>
      <c r="X472" s="238">
        <f>SUMIFS($W$5:$W472,$V$5:$V472,"Plusieurs occurences",$H$5:$H472,H472)</f>
        <v>0</v>
      </c>
      <c r="Y472" t="str">
        <f t="shared" si="94"/>
        <v/>
      </c>
      <c r="Z472" t="str">
        <f t="shared" si="95"/>
        <v/>
      </c>
      <c r="AA472" t="str">
        <f t="shared" si="96"/>
        <v/>
      </c>
      <c r="AC472" t="str">
        <f t="shared" si="97"/>
        <v/>
      </c>
    </row>
    <row r="473" spans="16:29" x14ac:dyDescent="0.25">
      <c r="P473" s="1" t="str">
        <f>IF($C473&lt;&gt;"",IF(COUNTIF($C:C,$C473)&gt;1,"Plusieurs commentaires",""),"")</f>
        <v/>
      </c>
      <c r="Q473" s="1">
        <f t="shared" si="88"/>
        <v>0</v>
      </c>
      <c r="R473" s="1">
        <f>SUMIFS($Q$5:$Q473,$P$5:$P473,"Plusieurs commentaires",$C$5:$C473,C473)</f>
        <v>0</v>
      </c>
      <c r="S473" t="str">
        <f t="shared" si="89"/>
        <v/>
      </c>
      <c r="T473" t="str">
        <f t="shared" si="90"/>
        <v/>
      </c>
      <c r="U473" t="str">
        <f t="shared" si="91"/>
        <v/>
      </c>
      <c r="V473" s="238" t="str">
        <f t="shared" si="92"/>
        <v/>
      </c>
      <c r="W473" s="238">
        <f t="shared" si="93"/>
        <v>0</v>
      </c>
      <c r="X473" s="238">
        <f>SUMIFS($W$5:$W473,$V$5:$V473,"Plusieurs occurences",$H$5:$H473,H473)</f>
        <v>0</v>
      </c>
      <c r="Y473" t="str">
        <f t="shared" si="94"/>
        <v/>
      </c>
      <c r="Z473" t="str">
        <f t="shared" si="95"/>
        <v/>
      </c>
      <c r="AA473" t="str">
        <f t="shared" si="96"/>
        <v/>
      </c>
      <c r="AC473" t="str">
        <f t="shared" si="97"/>
        <v/>
      </c>
    </row>
    <row r="474" spans="16:29" x14ac:dyDescent="0.25">
      <c r="P474" s="1" t="str">
        <f>IF($C474&lt;&gt;"",IF(COUNTIF($C:C,$C474)&gt;1,"Plusieurs commentaires",""),"")</f>
        <v/>
      </c>
      <c r="Q474" s="1">
        <f t="shared" si="88"/>
        <v>0</v>
      </c>
      <c r="R474" s="1">
        <f>SUMIFS($Q$5:$Q474,$P$5:$P474,"Plusieurs commentaires",$C$5:$C474,C474)</f>
        <v>0</v>
      </c>
      <c r="S474" t="str">
        <f t="shared" si="89"/>
        <v/>
      </c>
      <c r="T474" t="str">
        <f t="shared" si="90"/>
        <v/>
      </c>
      <c r="U474" t="str">
        <f t="shared" si="91"/>
        <v/>
      </c>
      <c r="V474" s="238" t="str">
        <f t="shared" si="92"/>
        <v/>
      </c>
      <c r="W474" s="238">
        <f t="shared" si="93"/>
        <v>0</v>
      </c>
      <c r="X474" s="238">
        <f>SUMIFS($W$5:$W474,$V$5:$V474,"Plusieurs occurences",$H$5:$H474,H474)</f>
        <v>0</v>
      </c>
      <c r="Y474" t="str">
        <f t="shared" si="94"/>
        <v/>
      </c>
      <c r="Z474" t="str">
        <f t="shared" si="95"/>
        <v/>
      </c>
      <c r="AA474" t="str">
        <f t="shared" si="96"/>
        <v/>
      </c>
      <c r="AC474" t="str">
        <f t="shared" si="97"/>
        <v/>
      </c>
    </row>
    <row r="475" spans="16:29" x14ac:dyDescent="0.25">
      <c r="P475" s="1" t="str">
        <f>IF($C475&lt;&gt;"",IF(COUNTIF($C:C,$C475)&gt;1,"Plusieurs commentaires",""),"")</f>
        <v/>
      </c>
      <c r="Q475" s="1">
        <f t="shared" si="88"/>
        <v>0</v>
      </c>
      <c r="R475" s="1">
        <f>SUMIFS($Q$5:$Q475,$P$5:$P475,"Plusieurs commentaires",$C$5:$C475,C475)</f>
        <v>0</v>
      </c>
      <c r="S475" t="str">
        <f t="shared" si="89"/>
        <v/>
      </c>
      <c r="T475" t="str">
        <f t="shared" si="90"/>
        <v/>
      </c>
      <c r="U475" t="str">
        <f t="shared" si="91"/>
        <v/>
      </c>
      <c r="V475" s="238" t="str">
        <f t="shared" si="92"/>
        <v/>
      </c>
      <c r="W475" s="238">
        <f t="shared" si="93"/>
        <v>0</v>
      </c>
      <c r="X475" s="238">
        <f>SUMIFS($W$5:$W475,$V$5:$V475,"Plusieurs occurences",$H$5:$H475,H475)</f>
        <v>0</v>
      </c>
      <c r="Y475" t="str">
        <f t="shared" si="94"/>
        <v/>
      </c>
      <c r="Z475" t="str">
        <f t="shared" si="95"/>
        <v/>
      </c>
      <c r="AA475" t="str">
        <f t="shared" si="96"/>
        <v/>
      </c>
      <c r="AC475" t="str">
        <f t="shared" si="97"/>
        <v/>
      </c>
    </row>
    <row r="476" spans="16:29" x14ac:dyDescent="0.25">
      <c r="P476" s="1" t="str">
        <f>IF($C476&lt;&gt;"",IF(COUNTIF($C:C,$C476)&gt;1,"Plusieurs commentaires",""),"")</f>
        <v/>
      </c>
      <c r="Q476" s="1">
        <f t="shared" si="88"/>
        <v>0</v>
      </c>
      <c r="R476" s="1">
        <f>SUMIFS($Q$5:$Q476,$P$5:$P476,"Plusieurs commentaires",$C$5:$C476,C476)</f>
        <v>0</v>
      </c>
      <c r="S476" t="str">
        <f t="shared" si="89"/>
        <v/>
      </c>
      <c r="T476" t="str">
        <f t="shared" si="90"/>
        <v/>
      </c>
      <c r="U476" t="str">
        <f t="shared" si="91"/>
        <v/>
      </c>
      <c r="V476" s="238" t="str">
        <f t="shared" si="92"/>
        <v/>
      </c>
      <c r="W476" s="238">
        <f t="shared" si="93"/>
        <v>0</v>
      </c>
      <c r="X476" s="238">
        <f>SUMIFS($W$5:$W476,$V$5:$V476,"Plusieurs occurences",$H$5:$H476,H476)</f>
        <v>0</v>
      </c>
      <c r="Y476" t="str">
        <f t="shared" si="94"/>
        <v/>
      </c>
      <c r="Z476" t="str">
        <f t="shared" si="95"/>
        <v/>
      </c>
      <c r="AA476" t="str">
        <f t="shared" si="96"/>
        <v/>
      </c>
      <c r="AC476" t="str">
        <f t="shared" si="97"/>
        <v/>
      </c>
    </row>
    <row r="477" spans="16:29" x14ac:dyDescent="0.25">
      <c r="P477" s="1" t="str">
        <f>IF($C477&lt;&gt;"",IF(COUNTIF($C:C,$C477)&gt;1,"Plusieurs commentaires",""),"")</f>
        <v/>
      </c>
      <c r="Q477" s="1">
        <f t="shared" si="88"/>
        <v>0</v>
      </c>
      <c r="R477" s="1">
        <f>SUMIFS($Q$5:$Q477,$P$5:$P477,"Plusieurs commentaires",$C$5:$C477,C477)</f>
        <v>0</v>
      </c>
      <c r="S477" t="str">
        <f t="shared" si="89"/>
        <v/>
      </c>
      <c r="T477" t="str">
        <f t="shared" si="90"/>
        <v/>
      </c>
      <c r="U477" t="str">
        <f t="shared" si="91"/>
        <v/>
      </c>
      <c r="V477" s="238" t="str">
        <f t="shared" si="92"/>
        <v/>
      </c>
      <c r="W477" s="238">
        <f t="shared" si="93"/>
        <v>0</v>
      </c>
      <c r="X477" s="238">
        <f>SUMIFS($W$5:$W477,$V$5:$V477,"Plusieurs occurences",$H$5:$H477,H477)</f>
        <v>0</v>
      </c>
      <c r="Y477" t="str">
        <f t="shared" si="94"/>
        <v/>
      </c>
      <c r="Z477" t="str">
        <f t="shared" si="95"/>
        <v/>
      </c>
      <c r="AA477" t="str">
        <f t="shared" si="96"/>
        <v/>
      </c>
      <c r="AC477" t="str">
        <f t="shared" si="97"/>
        <v/>
      </c>
    </row>
    <row r="478" spans="16:29" x14ac:dyDescent="0.25">
      <c r="P478" s="1" t="str">
        <f>IF($C478&lt;&gt;"",IF(COUNTIF($C:C,$C478)&gt;1,"Plusieurs commentaires",""),"")</f>
        <v/>
      </c>
      <c r="Q478" s="1">
        <f t="shared" si="88"/>
        <v>0</v>
      </c>
      <c r="R478" s="1">
        <f>SUMIFS($Q$5:$Q478,$P$5:$P478,"Plusieurs commentaires",$C$5:$C478,C478)</f>
        <v>0</v>
      </c>
      <c r="S478" t="str">
        <f t="shared" si="89"/>
        <v/>
      </c>
      <c r="T478" t="str">
        <f t="shared" si="90"/>
        <v/>
      </c>
      <c r="U478" t="str">
        <f t="shared" si="91"/>
        <v/>
      </c>
      <c r="V478" s="238" t="str">
        <f t="shared" si="92"/>
        <v/>
      </c>
      <c r="W478" s="238">
        <f t="shared" si="93"/>
        <v>0</v>
      </c>
      <c r="X478" s="238">
        <f>SUMIFS($W$5:$W478,$V$5:$V478,"Plusieurs occurences",$H$5:$H478,H478)</f>
        <v>0</v>
      </c>
      <c r="Y478" t="str">
        <f t="shared" si="94"/>
        <v/>
      </c>
      <c r="Z478" t="str">
        <f t="shared" si="95"/>
        <v/>
      </c>
      <c r="AA478" t="str">
        <f t="shared" si="96"/>
        <v/>
      </c>
      <c r="AC478" t="str">
        <f t="shared" si="97"/>
        <v/>
      </c>
    </row>
    <row r="479" spans="16:29" x14ac:dyDescent="0.25">
      <c r="P479" s="1" t="str">
        <f>IF($C479&lt;&gt;"",IF(COUNTIF($C:C,$C479)&gt;1,"Plusieurs commentaires",""),"")</f>
        <v/>
      </c>
      <c r="Q479" s="1">
        <f t="shared" si="88"/>
        <v>0</v>
      </c>
      <c r="R479" s="1">
        <f>SUMIFS($Q$5:$Q479,$P$5:$P479,"Plusieurs commentaires",$C$5:$C479,C479)</f>
        <v>0</v>
      </c>
      <c r="S479" t="str">
        <f t="shared" si="89"/>
        <v/>
      </c>
      <c r="T479" t="str">
        <f t="shared" si="90"/>
        <v/>
      </c>
      <c r="U479" t="str">
        <f t="shared" si="91"/>
        <v/>
      </c>
      <c r="V479" s="238" t="str">
        <f t="shared" si="92"/>
        <v/>
      </c>
      <c r="W479" s="238">
        <f t="shared" si="93"/>
        <v>0</v>
      </c>
      <c r="X479" s="238">
        <f>SUMIFS($W$5:$W479,$V$5:$V479,"Plusieurs occurences",$H$5:$H479,H479)</f>
        <v>0</v>
      </c>
      <c r="Y479" t="str">
        <f t="shared" si="94"/>
        <v/>
      </c>
      <c r="Z479" t="str">
        <f t="shared" si="95"/>
        <v/>
      </c>
      <c r="AA479" t="str">
        <f t="shared" si="96"/>
        <v/>
      </c>
      <c r="AC479" t="str">
        <f t="shared" si="97"/>
        <v/>
      </c>
    </row>
    <row r="480" spans="16:29" x14ac:dyDescent="0.25">
      <c r="P480" s="1" t="str">
        <f>IF($C480&lt;&gt;"",IF(COUNTIF($C:C,$C480)&gt;1,"Plusieurs commentaires",""),"")</f>
        <v/>
      </c>
      <c r="Q480" s="1">
        <f t="shared" si="88"/>
        <v>0</v>
      </c>
      <c r="R480" s="1">
        <f>SUMIFS($Q$5:$Q480,$P$5:$P480,"Plusieurs commentaires",$C$5:$C480,C480)</f>
        <v>0</v>
      </c>
      <c r="S480" t="str">
        <f t="shared" si="89"/>
        <v/>
      </c>
      <c r="T480" t="str">
        <f t="shared" si="90"/>
        <v/>
      </c>
      <c r="U480" t="str">
        <f t="shared" si="91"/>
        <v/>
      </c>
      <c r="V480" s="238" t="str">
        <f t="shared" si="92"/>
        <v/>
      </c>
      <c r="W480" s="238">
        <f t="shared" si="93"/>
        <v>0</v>
      </c>
      <c r="X480" s="238">
        <f>SUMIFS($W$5:$W480,$V$5:$V480,"Plusieurs occurences",$H$5:$H480,H480)</f>
        <v>0</v>
      </c>
      <c r="Y480" t="str">
        <f t="shared" si="94"/>
        <v/>
      </c>
      <c r="Z480" t="str">
        <f t="shared" si="95"/>
        <v/>
      </c>
      <c r="AA480" t="str">
        <f t="shared" si="96"/>
        <v/>
      </c>
      <c r="AC480" t="str">
        <f t="shared" si="97"/>
        <v/>
      </c>
    </row>
    <row r="481" spans="16:29" x14ac:dyDescent="0.25">
      <c r="P481" s="1" t="str">
        <f>IF($C481&lt;&gt;"",IF(COUNTIF($C:C,$C481)&gt;1,"Plusieurs commentaires",""),"")</f>
        <v/>
      </c>
      <c r="Q481" s="1">
        <f t="shared" si="88"/>
        <v>0</v>
      </c>
      <c r="R481" s="1">
        <f>SUMIFS($Q$5:$Q481,$P$5:$P481,"Plusieurs commentaires",$C$5:$C481,C481)</f>
        <v>0</v>
      </c>
      <c r="S481" t="str">
        <f t="shared" si="89"/>
        <v/>
      </c>
      <c r="T481" t="str">
        <f t="shared" si="90"/>
        <v/>
      </c>
      <c r="U481" t="str">
        <f t="shared" si="91"/>
        <v/>
      </c>
      <c r="V481" s="238" t="str">
        <f t="shared" si="92"/>
        <v/>
      </c>
      <c r="W481" s="238">
        <f t="shared" si="93"/>
        <v>0</v>
      </c>
      <c r="X481" s="238">
        <f>SUMIFS($W$5:$W481,$V$5:$V481,"Plusieurs occurences",$H$5:$H481,H481)</f>
        <v>0</v>
      </c>
      <c r="Y481" t="str">
        <f t="shared" si="94"/>
        <v/>
      </c>
      <c r="Z481" t="str">
        <f t="shared" si="95"/>
        <v/>
      </c>
      <c r="AA481" t="str">
        <f t="shared" si="96"/>
        <v/>
      </c>
      <c r="AC481" t="str">
        <f t="shared" si="97"/>
        <v/>
      </c>
    </row>
    <row r="482" spans="16:29" x14ac:dyDescent="0.25">
      <c r="P482" s="1" t="str">
        <f>IF($C482&lt;&gt;"",IF(COUNTIF($C:C,$C482)&gt;1,"Plusieurs commentaires",""),"")</f>
        <v/>
      </c>
      <c r="Q482" s="1">
        <f t="shared" si="88"/>
        <v>0</v>
      </c>
      <c r="R482" s="1">
        <f>SUMIFS($Q$5:$Q482,$P$5:$P482,"Plusieurs commentaires",$C$5:$C482,C482)</f>
        <v>0</v>
      </c>
      <c r="S482" t="str">
        <f t="shared" si="89"/>
        <v/>
      </c>
      <c r="T482" t="str">
        <f t="shared" si="90"/>
        <v/>
      </c>
      <c r="U482" t="str">
        <f t="shared" si="91"/>
        <v/>
      </c>
      <c r="V482" s="238" t="str">
        <f t="shared" si="92"/>
        <v/>
      </c>
      <c r="W482" s="238">
        <f t="shared" si="93"/>
        <v>0</v>
      </c>
      <c r="X482" s="238">
        <f>SUMIFS($W$5:$W482,$V$5:$V482,"Plusieurs occurences",$H$5:$H482,H482)</f>
        <v>0</v>
      </c>
      <c r="Y482" t="str">
        <f t="shared" si="94"/>
        <v/>
      </c>
      <c r="Z482" t="str">
        <f t="shared" si="95"/>
        <v/>
      </c>
      <c r="AA482" t="str">
        <f t="shared" si="96"/>
        <v/>
      </c>
      <c r="AC482" t="str">
        <f t="shared" si="97"/>
        <v/>
      </c>
    </row>
    <row r="483" spans="16:29" x14ac:dyDescent="0.25">
      <c r="P483" s="1" t="str">
        <f>IF($C483&lt;&gt;"",IF(COUNTIF($C:C,$C483)&gt;1,"Plusieurs commentaires",""),"")</f>
        <v/>
      </c>
      <c r="Q483" s="1">
        <f t="shared" si="88"/>
        <v>0</v>
      </c>
      <c r="R483" s="1">
        <f>SUMIFS($Q$5:$Q483,$P$5:$P483,"Plusieurs commentaires",$C$5:$C483,C483)</f>
        <v>0</v>
      </c>
      <c r="S483" t="str">
        <f t="shared" si="89"/>
        <v/>
      </c>
      <c r="T483" t="str">
        <f t="shared" si="90"/>
        <v/>
      </c>
      <c r="U483" t="str">
        <f t="shared" si="91"/>
        <v/>
      </c>
      <c r="V483" s="238" t="str">
        <f t="shared" si="92"/>
        <v/>
      </c>
      <c r="W483" s="238">
        <f t="shared" si="93"/>
        <v>0</v>
      </c>
      <c r="X483" s="238">
        <f>SUMIFS($W$5:$W483,$V$5:$V483,"Plusieurs occurences",$H$5:$H483,H483)</f>
        <v>0</v>
      </c>
      <c r="Y483" t="str">
        <f t="shared" si="94"/>
        <v/>
      </c>
      <c r="Z483" t="str">
        <f t="shared" si="95"/>
        <v/>
      </c>
      <c r="AA483" t="str">
        <f t="shared" si="96"/>
        <v/>
      </c>
      <c r="AC483" t="str">
        <f t="shared" si="97"/>
        <v/>
      </c>
    </row>
    <row r="484" spans="16:29" x14ac:dyDescent="0.25">
      <c r="P484" s="1" t="str">
        <f>IF($C484&lt;&gt;"",IF(COUNTIF($C:C,$C484)&gt;1,"Plusieurs commentaires",""),"")</f>
        <v/>
      </c>
      <c r="Q484" s="1">
        <f t="shared" si="88"/>
        <v>0</v>
      </c>
      <c r="R484" s="1">
        <f>SUMIFS($Q$5:$Q484,$P$5:$P484,"Plusieurs commentaires",$C$5:$C484,C484)</f>
        <v>0</v>
      </c>
      <c r="S484" t="str">
        <f t="shared" si="89"/>
        <v/>
      </c>
      <c r="T484" t="str">
        <f t="shared" si="90"/>
        <v/>
      </c>
      <c r="U484" t="str">
        <f t="shared" si="91"/>
        <v/>
      </c>
      <c r="V484" s="238" t="str">
        <f t="shared" si="92"/>
        <v/>
      </c>
      <c r="W484" s="238">
        <f t="shared" si="93"/>
        <v>0</v>
      </c>
      <c r="X484" s="238">
        <f>SUMIFS($W$5:$W484,$V$5:$V484,"Plusieurs occurences",$H$5:$H484,H484)</f>
        <v>0</v>
      </c>
      <c r="Y484" t="str">
        <f t="shared" si="94"/>
        <v/>
      </c>
      <c r="Z484" t="str">
        <f t="shared" si="95"/>
        <v/>
      </c>
      <c r="AA484" t="str">
        <f t="shared" si="96"/>
        <v/>
      </c>
      <c r="AC484" t="str">
        <f t="shared" si="97"/>
        <v/>
      </c>
    </row>
    <row r="485" spans="16:29" x14ac:dyDescent="0.25">
      <c r="P485" s="1" t="str">
        <f>IF($C485&lt;&gt;"",IF(COUNTIF($C:C,$C485)&gt;1,"Plusieurs commentaires",""),"")</f>
        <v/>
      </c>
      <c r="Q485" s="1">
        <f t="shared" si="88"/>
        <v>0</v>
      </c>
      <c r="R485" s="1">
        <f>SUMIFS($Q$5:$Q485,$P$5:$P485,"Plusieurs commentaires",$C$5:$C485,C485)</f>
        <v>0</v>
      </c>
      <c r="S485" t="str">
        <f t="shared" si="89"/>
        <v/>
      </c>
      <c r="T485" t="str">
        <f t="shared" si="90"/>
        <v/>
      </c>
      <c r="U485" t="str">
        <f t="shared" si="91"/>
        <v/>
      </c>
      <c r="V485" s="238" t="str">
        <f t="shared" si="92"/>
        <v/>
      </c>
      <c r="W485" s="238">
        <f t="shared" si="93"/>
        <v>0</v>
      </c>
      <c r="X485" s="238">
        <f>SUMIFS($W$5:$W485,$V$5:$V485,"Plusieurs occurences",$H$5:$H485,H485)</f>
        <v>0</v>
      </c>
      <c r="Y485" t="str">
        <f t="shared" si="94"/>
        <v/>
      </c>
      <c r="Z485" t="str">
        <f t="shared" si="95"/>
        <v/>
      </c>
      <c r="AA485" t="str">
        <f t="shared" si="96"/>
        <v/>
      </c>
      <c r="AC485" t="str">
        <f t="shared" si="97"/>
        <v/>
      </c>
    </row>
    <row r="486" spans="16:29" x14ac:dyDescent="0.25">
      <c r="P486" s="1" t="str">
        <f>IF($C486&lt;&gt;"",IF(COUNTIF($C:C,$C486)&gt;1,"Plusieurs commentaires",""),"")</f>
        <v/>
      </c>
      <c r="Q486" s="1">
        <f t="shared" si="88"/>
        <v>0</v>
      </c>
      <c r="R486" s="1">
        <f>SUMIFS($Q$5:$Q486,$P$5:$P486,"Plusieurs commentaires",$C$5:$C486,C486)</f>
        <v>0</v>
      </c>
      <c r="S486" t="str">
        <f t="shared" si="89"/>
        <v/>
      </c>
      <c r="T486" t="str">
        <f t="shared" si="90"/>
        <v/>
      </c>
      <c r="U486" t="str">
        <f t="shared" si="91"/>
        <v/>
      </c>
      <c r="V486" s="238" t="str">
        <f t="shared" si="92"/>
        <v/>
      </c>
      <c r="W486" s="238">
        <f t="shared" si="93"/>
        <v>0</v>
      </c>
      <c r="X486" s="238">
        <f>SUMIFS($W$5:$W486,$V$5:$V486,"Plusieurs occurences",$H$5:$H486,H486)</f>
        <v>0</v>
      </c>
      <c r="Y486" t="str">
        <f t="shared" si="94"/>
        <v/>
      </c>
      <c r="Z486" t="str">
        <f t="shared" si="95"/>
        <v/>
      </c>
      <c r="AA486" t="str">
        <f t="shared" si="96"/>
        <v/>
      </c>
      <c r="AC486" t="str">
        <f t="shared" si="97"/>
        <v/>
      </c>
    </row>
    <row r="487" spans="16:29" x14ac:dyDescent="0.25">
      <c r="P487" s="1" t="str">
        <f>IF($C487&lt;&gt;"",IF(COUNTIF($C:C,$C487)&gt;1,"Plusieurs commentaires",""),"")</f>
        <v/>
      </c>
      <c r="Q487" s="1">
        <f t="shared" si="88"/>
        <v>0</v>
      </c>
      <c r="R487" s="1">
        <f>SUMIFS($Q$5:$Q487,$P$5:$P487,"Plusieurs commentaires",$C$5:$C487,C487)</f>
        <v>0</v>
      </c>
      <c r="S487" t="str">
        <f t="shared" si="89"/>
        <v/>
      </c>
      <c r="T487" t="str">
        <f t="shared" si="90"/>
        <v/>
      </c>
      <c r="U487" t="str">
        <f t="shared" si="91"/>
        <v/>
      </c>
      <c r="V487" s="238" t="str">
        <f t="shared" si="92"/>
        <v/>
      </c>
      <c r="W487" s="238">
        <f t="shared" si="93"/>
        <v>0</v>
      </c>
      <c r="X487" s="238">
        <f>SUMIFS($W$5:$W487,$V$5:$V487,"Plusieurs occurences",$H$5:$H487,H487)</f>
        <v>0</v>
      </c>
      <c r="Y487" t="str">
        <f t="shared" si="94"/>
        <v/>
      </c>
      <c r="Z487" t="str">
        <f t="shared" si="95"/>
        <v/>
      </c>
      <c r="AA487" t="str">
        <f t="shared" si="96"/>
        <v/>
      </c>
      <c r="AC487" t="str">
        <f t="shared" si="97"/>
        <v/>
      </c>
    </row>
    <row r="488" spans="16:29" x14ac:dyDescent="0.25">
      <c r="P488" s="1" t="str">
        <f>IF($C488&lt;&gt;"",IF(COUNTIF($C:C,$C488)&gt;1,"Plusieurs commentaires",""),"")</f>
        <v/>
      </c>
      <c r="Q488" s="1">
        <f t="shared" si="88"/>
        <v>0</v>
      </c>
      <c r="R488" s="1">
        <f>SUMIFS($Q$5:$Q488,$P$5:$P488,"Plusieurs commentaires",$C$5:$C488,C488)</f>
        <v>0</v>
      </c>
      <c r="S488" t="str">
        <f t="shared" si="89"/>
        <v/>
      </c>
      <c r="T488" t="str">
        <f t="shared" si="90"/>
        <v/>
      </c>
      <c r="U488" t="str">
        <f t="shared" si="91"/>
        <v/>
      </c>
      <c r="V488" s="238" t="str">
        <f t="shared" si="92"/>
        <v/>
      </c>
      <c r="W488" s="238">
        <f t="shared" si="93"/>
        <v>0</v>
      </c>
      <c r="X488" s="238">
        <f>SUMIFS($W$5:$W488,$V$5:$V488,"Plusieurs occurences",$H$5:$H488,H488)</f>
        <v>0</v>
      </c>
      <c r="Y488" t="str">
        <f t="shared" si="94"/>
        <v/>
      </c>
      <c r="Z488" t="str">
        <f t="shared" si="95"/>
        <v/>
      </c>
      <c r="AA488" t="str">
        <f t="shared" si="96"/>
        <v/>
      </c>
      <c r="AC488" t="str">
        <f t="shared" si="97"/>
        <v/>
      </c>
    </row>
    <row r="489" spans="16:29" x14ac:dyDescent="0.25">
      <c r="P489" s="1" t="str">
        <f>IF($C489&lt;&gt;"",IF(COUNTIF($C:C,$C489)&gt;1,"Plusieurs commentaires",""),"")</f>
        <v/>
      </c>
      <c r="Q489" s="1">
        <f t="shared" si="88"/>
        <v>0</v>
      </c>
      <c r="R489" s="1">
        <f>SUMIFS($Q$5:$Q489,$P$5:$P489,"Plusieurs commentaires",$C$5:$C489,C489)</f>
        <v>0</v>
      </c>
      <c r="S489" t="str">
        <f t="shared" si="89"/>
        <v/>
      </c>
      <c r="T489" t="str">
        <f t="shared" si="90"/>
        <v/>
      </c>
      <c r="U489" t="str">
        <f t="shared" si="91"/>
        <v/>
      </c>
      <c r="V489" s="238" t="str">
        <f t="shared" si="92"/>
        <v/>
      </c>
      <c r="W489" s="238">
        <f t="shared" si="93"/>
        <v>0</v>
      </c>
      <c r="X489" s="238">
        <f>SUMIFS($W$5:$W489,$V$5:$V489,"Plusieurs occurences",$H$5:$H489,H489)</f>
        <v>0</v>
      </c>
      <c r="Y489" t="str">
        <f t="shared" si="94"/>
        <v/>
      </c>
      <c r="Z489" t="str">
        <f t="shared" si="95"/>
        <v/>
      </c>
      <c r="AA489" t="str">
        <f t="shared" si="96"/>
        <v/>
      </c>
      <c r="AC489" t="str">
        <f t="shared" si="97"/>
        <v/>
      </c>
    </row>
    <row r="490" spans="16:29" x14ac:dyDescent="0.25">
      <c r="P490" s="1" t="str">
        <f>IF($C490&lt;&gt;"",IF(COUNTIF($C:C,$C490)&gt;1,"Plusieurs commentaires",""),"")</f>
        <v/>
      </c>
      <c r="Q490" s="1">
        <f t="shared" si="88"/>
        <v>0</v>
      </c>
      <c r="R490" s="1">
        <f>SUMIFS($Q$5:$Q490,$P$5:$P490,"Plusieurs commentaires",$C$5:$C490,C490)</f>
        <v>0</v>
      </c>
      <c r="S490" t="str">
        <f t="shared" si="89"/>
        <v/>
      </c>
      <c r="T490" t="str">
        <f t="shared" si="90"/>
        <v/>
      </c>
      <c r="U490" t="str">
        <f t="shared" si="91"/>
        <v/>
      </c>
      <c r="V490" s="238" t="str">
        <f t="shared" si="92"/>
        <v/>
      </c>
      <c r="W490" s="238">
        <f t="shared" si="93"/>
        <v>0</v>
      </c>
      <c r="X490" s="238">
        <f>SUMIFS($W$5:$W490,$V$5:$V490,"Plusieurs occurences",$H$5:$H490,H490)</f>
        <v>0</v>
      </c>
      <c r="Y490" t="str">
        <f t="shared" si="94"/>
        <v/>
      </c>
      <c r="Z490" t="str">
        <f t="shared" si="95"/>
        <v/>
      </c>
      <c r="AA490" t="str">
        <f t="shared" si="96"/>
        <v/>
      </c>
      <c r="AC490" t="str">
        <f t="shared" si="97"/>
        <v/>
      </c>
    </row>
    <row r="491" spans="16:29" x14ac:dyDescent="0.25">
      <c r="P491" s="1" t="str">
        <f>IF($C491&lt;&gt;"",IF(COUNTIF($C:C,$C491)&gt;1,"Plusieurs commentaires",""),"")</f>
        <v/>
      </c>
      <c r="Q491" s="1">
        <f t="shared" si="88"/>
        <v>0</v>
      </c>
      <c r="R491" s="1">
        <f>SUMIFS($Q$5:$Q491,$P$5:$P491,"Plusieurs commentaires",$C$5:$C491,C491)</f>
        <v>0</v>
      </c>
      <c r="S491" t="str">
        <f t="shared" si="89"/>
        <v/>
      </c>
      <c r="T491" t="str">
        <f t="shared" si="90"/>
        <v/>
      </c>
      <c r="U491" t="str">
        <f t="shared" si="91"/>
        <v/>
      </c>
      <c r="V491" s="238" t="str">
        <f t="shared" si="92"/>
        <v/>
      </c>
      <c r="W491" s="238">
        <f t="shared" si="93"/>
        <v>0</v>
      </c>
      <c r="X491" s="238">
        <f>SUMIFS($W$5:$W491,$V$5:$V491,"Plusieurs occurences",$H$5:$H491,H491)</f>
        <v>0</v>
      </c>
      <c r="Y491" t="str">
        <f t="shared" si="94"/>
        <v/>
      </c>
      <c r="Z491" t="str">
        <f t="shared" si="95"/>
        <v/>
      </c>
      <c r="AA491" t="str">
        <f t="shared" si="96"/>
        <v/>
      </c>
      <c r="AC491" t="str">
        <f t="shared" si="97"/>
        <v/>
      </c>
    </row>
    <row r="492" spans="16:29" x14ac:dyDescent="0.25">
      <c r="P492" s="1" t="str">
        <f>IF($C492&lt;&gt;"",IF(COUNTIF($C:C,$C492)&gt;1,"Plusieurs commentaires",""),"")</f>
        <v/>
      </c>
      <c r="Q492" s="1">
        <f t="shared" si="88"/>
        <v>0</v>
      </c>
      <c r="R492" s="1">
        <f>SUMIFS($Q$5:$Q492,$P$5:$P492,"Plusieurs commentaires",$C$5:$C492,C492)</f>
        <v>0</v>
      </c>
      <c r="S492" t="str">
        <f t="shared" si="89"/>
        <v/>
      </c>
      <c r="T492" t="str">
        <f t="shared" si="90"/>
        <v/>
      </c>
      <c r="U492" t="str">
        <f t="shared" si="91"/>
        <v/>
      </c>
      <c r="V492" s="238" t="str">
        <f t="shared" si="92"/>
        <v/>
      </c>
      <c r="W492" s="238">
        <f t="shared" si="93"/>
        <v>0</v>
      </c>
      <c r="X492" s="238">
        <f>SUMIFS($W$5:$W492,$V$5:$V492,"Plusieurs occurences",$H$5:$H492,H492)</f>
        <v>0</v>
      </c>
      <c r="Y492" t="str">
        <f t="shared" si="94"/>
        <v/>
      </c>
      <c r="Z492" t="str">
        <f t="shared" si="95"/>
        <v/>
      </c>
      <c r="AA492" t="str">
        <f t="shared" si="96"/>
        <v/>
      </c>
      <c r="AC492" t="str">
        <f t="shared" si="97"/>
        <v/>
      </c>
    </row>
    <row r="493" spans="16:29" x14ac:dyDescent="0.25">
      <c r="P493" s="1" t="str">
        <f>IF($C493&lt;&gt;"",IF(COUNTIF($C:C,$C493)&gt;1,"Plusieurs commentaires",""),"")</f>
        <v/>
      </c>
      <c r="Q493" s="1">
        <f t="shared" si="88"/>
        <v>0</v>
      </c>
      <c r="R493" s="1">
        <f>SUMIFS($Q$5:$Q493,$P$5:$P493,"Plusieurs commentaires",$C$5:$C493,C493)</f>
        <v>0</v>
      </c>
      <c r="S493" t="str">
        <f t="shared" si="89"/>
        <v/>
      </c>
      <c r="T493" t="str">
        <f t="shared" si="90"/>
        <v/>
      </c>
      <c r="U493" t="str">
        <f t="shared" si="91"/>
        <v/>
      </c>
      <c r="V493" s="238" t="str">
        <f t="shared" si="92"/>
        <v/>
      </c>
      <c r="W493" s="238">
        <f t="shared" si="93"/>
        <v>0</v>
      </c>
      <c r="X493" s="238">
        <f>SUMIFS($W$5:$W493,$V$5:$V493,"Plusieurs occurences",$H$5:$H493,H493)</f>
        <v>0</v>
      </c>
      <c r="Y493" t="str">
        <f t="shared" si="94"/>
        <v/>
      </c>
      <c r="Z493" t="str">
        <f t="shared" si="95"/>
        <v/>
      </c>
      <c r="AA493" t="str">
        <f t="shared" si="96"/>
        <v/>
      </c>
      <c r="AC493" t="str">
        <f t="shared" si="97"/>
        <v/>
      </c>
    </row>
    <row r="494" spans="16:29" x14ac:dyDescent="0.25">
      <c r="P494" s="1" t="str">
        <f>IF($C494&lt;&gt;"",IF(COUNTIF($C:C,$C494)&gt;1,"Plusieurs commentaires",""),"")</f>
        <v/>
      </c>
      <c r="Q494" s="1">
        <f t="shared" si="88"/>
        <v>0</v>
      </c>
      <c r="R494" s="1">
        <f>SUMIFS($Q$5:$Q494,$P$5:$P494,"Plusieurs commentaires",$C$5:$C494,C494)</f>
        <v>0</v>
      </c>
      <c r="S494" t="str">
        <f t="shared" si="89"/>
        <v/>
      </c>
      <c r="T494" t="str">
        <f t="shared" si="90"/>
        <v/>
      </c>
      <c r="U494" t="str">
        <f t="shared" si="91"/>
        <v/>
      </c>
      <c r="V494" s="238" t="str">
        <f t="shared" si="92"/>
        <v/>
      </c>
      <c r="W494" s="238">
        <f t="shared" si="93"/>
        <v>0</v>
      </c>
      <c r="X494" s="238">
        <f>SUMIFS($W$5:$W494,$V$5:$V494,"Plusieurs occurences",$H$5:$H494,H494)</f>
        <v>0</v>
      </c>
      <c r="Y494" t="str">
        <f t="shared" si="94"/>
        <v/>
      </c>
      <c r="Z494" t="str">
        <f t="shared" si="95"/>
        <v/>
      </c>
      <c r="AA494" t="str">
        <f t="shared" si="96"/>
        <v/>
      </c>
      <c r="AC494" t="str">
        <f t="shared" si="97"/>
        <v/>
      </c>
    </row>
    <row r="495" spans="16:29" x14ac:dyDescent="0.25">
      <c r="P495" s="1" t="str">
        <f>IF($C495&lt;&gt;"",IF(COUNTIF($C:C,$C495)&gt;1,"Plusieurs commentaires",""),"")</f>
        <v/>
      </c>
      <c r="Q495" s="1">
        <f t="shared" si="88"/>
        <v>0</v>
      </c>
      <c r="R495" s="1">
        <f>SUMIFS($Q$5:$Q495,$P$5:$P495,"Plusieurs commentaires",$C$5:$C495,C495)</f>
        <v>0</v>
      </c>
      <c r="S495" t="str">
        <f t="shared" si="89"/>
        <v/>
      </c>
      <c r="T495" t="str">
        <f t="shared" si="90"/>
        <v/>
      </c>
      <c r="U495" t="str">
        <f t="shared" si="91"/>
        <v/>
      </c>
      <c r="V495" s="238" t="str">
        <f t="shared" si="92"/>
        <v/>
      </c>
      <c r="W495" s="238">
        <f t="shared" si="93"/>
        <v>0</v>
      </c>
      <c r="X495" s="238">
        <f>SUMIFS($W$5:$W495,$V$5:$V495,"Plusieurs occurences",$H$5:$H495,H495)</f>
        <v>0</v>
      </c>
      <c r="Y495" t="str">
        <f t="shared" si="94"/>
        <v/>
      </c>
      <c r="Z495" t="str">
        <f t="shared" si="95"/>
        <v/>
      </c>
      <c r="AA495" t="str">
        <f t="shared" si="96"/>
        <v/>
      </c>
      <c r="AC495" t="str">
        <f t="shared" si="97"/>
        <v/>
      </c>
    </row>
    <row r="496" spans="16:29" x14ac:dyDescent="0.25">
      <c r="P496" s="1" t="str">
        <f>IF($C496&lt;&gt;"",IF(COUNTIF($C:C,$C496)&gt;1,"Plusieurs commentaires",""),"")</f>
        <v/>
      </c>
      <c r="Q496" s="1">
        <f t="shared" si="88"/>
        <v>0</v>
      </c>
      <c r="R496" s="1">
        <f>SUMIFS($Q$5:$Q496,$P$5:$P496,"Plusieurs commentaires",$C$5:$C496,C496)</f>
        <v>0</v>
      </c>
      <c r="S496" t="str">
        <f t="shared" si="89"/>
        <v/>
      </c>
      <c r="T496" t="str">
        <f t="shared" si="90"/>
        <v/>
      </c>
      <c r="U496" t="str">
        <f t="shared" si="91"/>
        <v/>
      </c>
      <c r="V496" s="238" t="str">
        <f t="shared" si="92"/>
        <v/>
      </c>
      <c r="W496" s="238">
        <f t="shared" si="93"/>
        <v>0</v>
      </c>
      <c r="X496" s="238">
        <f>SUMIFS($W$5:$W496,$V$5:$V496,"Plusieurs occurences",$H$5:$H496,H496)</f>
        <v>0</v>
      </c>
      <c r="Y496" t="str">
        <f t="shared" si="94"/>
        <v/>
      </c>
      <c r="Z496" t="str">
        <f t="shared" si="95"/>
        <v/>
      </c>
      <c r="AA496" t="str">
        <f t="shared" si="96"/>
        <v/>
      </c>
      <c r="AC496" t="str">
        <f t="shared" si="97"/>
        <v/>
      </c>
    </row>
    <row r="497" spans="16:29" x14ac:dyDescent="0.25">
      <c r="P497" s="1" t="str">
        <f>IF($C497&lt;&gt;"",IF(COUNTIF($C:C,$C497)&gt;1,"Plusieurs commentaires",""),"")</f>
        <v/>
      </c>
      <c r="Q497" s="1">
        <f t="shared" si="88"/>
        <v>0</v>
      </c>
      <c r="R497" s="1">
        <f>SUMIFS($Q$5:$Q497,$P$5:$P497,"Plusieurs commentaires",$C$5:$C497,C497)</f>
        <v>0</v>
      </c>
      <c r="S497" t="str">
        <f t="shared" si="89"/>
        <v/>
      </c>
      <c r="T497" t="str">
        <f t="shared" si="90"/>
        <v/>
      </c>
      <c r="U497" t="str">
        <f t="shared" si="91"/>
        <v/>
      </c>
      <c r="V497" s="238" t="str">
        <f t="shared" si="92"/>
        <v/>
      </c>
      <c r="W497" s="238">
        <f t="shared" si="93"/>
        <v>0</v>
      </c>
      <c r="X497" s="238">
        <f>SUMIFS($W$5:$W497,$V$5:$V497,"Plusieurs occurences",$H$5:$H497,H497)</f>
        <v>0</v>
      </c>
      <c r="Y497" t="str">
        <f t="shared" si="94"/>
        <v/>
      </c>
      <c r="Z497" t="str">
        <f t="shared" si="95"/>
        <v/>
      </c>
      <c r="AA497" t="str">
        <f t="shared" si="96"/>
        <v/>
      </c>
      <c r="AC497" t="str">
        <f t="shared" si="97"/>
        <v/>
      </c>
    </row>
    <row r="498" spans="16:29" x14ac:dyDescent="0.25">
      <c r="P498" s="1" t="str">
        <f>IF($C498&lt;&gt;"",IF(COUNTIF($C:C,$C498)&gt;1,"Plusieurs commentaires",""),"")</f>
        <v/>
      </c>
      <c r="Q498" s="1">
        <f t="shared" si="88"/>
        <v>0</v>
      </c>
      <c r="R498" s="1">
        <f>SUMIFS($Q$5:$Q498,$P$5:$P498,"Plusieurs commentaires",$C$5:$C498,C498)</f>
        <v>0</v>
      </c>
      <c r="S498" t="str">
        <f t="shared" si="89"/>
        <v/>
      </c>
      <c r="T498" t="str">
        <f t="shared" si="90"/>
        <v/>
      </c>
      <c r="U498" t="str">
        <f t="shared" si="91"/>
        <v/>
      </c>
      <c r="V498" s="238" t="str">
        <f t="shared" si="92"/>
        <v/>
      </c>
      <c r="W498" s="238">
        <f t="shared" si="93"/>
        <v>0</v>
      </c>
      <c r="X498" s="238">
        <f>SUMIFS($W$5:$W498,$V$5:$V498,"Plusieurs occurences",$H$5:$H498,H498)</f>
        <v>0</v>
      </c>
      <c r="Y498" t="str">
        <f t="shared" si="94"/>
        <v/>
      </c>
      <c r="Z498" t="str">
        <f t="shared" si="95"/>
        <v/>
      </c>
      <c r="AA498" t="str">
        <f t="shared" si="96"/>
        <v/>
      </c>
      <c r="AC498" t="str">
        <f t="shared" si="97"/>
        <v/>
      </c>
    </row>
    <row r="499" spans="16:29" x14ac:dyDescent="0.25">
      <c r="P499" s="1" t="str">
        <f>IF($C499&lt;&gt;"",IF(COUNTIF($C:C,$C499)&gt;1,"Plusieurs commentaires",""),"")</f>
        <v/>
      </c>
      <c r="Q499" s="1">
        <f t="shared" si="88"/>
        <v>0</v>
      </c>
      <c r="R499" s="1">
        <f>SUMIFS($Q$5:$Q499,$P$5:$P499,"Plusieurs commentaires",$C$5:$C499,C499)</f>
        <v>0</v>
      </c>
      <c r="S499" t="str">
        <f t="shared" si="89"/>
        <v/>
      </c>
      <c r="T499" t="str">
        <f t="shared" si="90"/>
        <v/>
      </c>
      <c r="U499" t="str">
        <f t="shared" si="91"/>
        <v/>
      </c>
      <c r="V499" s="238" t="str">
        <f t="shared" si="92"/>
        <v/>
      </c>
      <c r="W499" s="238">
        <f t="shared" si="93"/>
        <v>0</v>
      </c>
      <c r="X499" s="238">
        <f>SUMIFS($W$5:$W499,$V$5:$V499,"Plusieurs occurences",$H$5:$H499,H499)</f>
        <v>0</v>
      </c>
      <c r="Y499" t="str">
        <f t="shared" si="94"/>
        <v/>
      </c>
      <c r="Z499" t="str">
        <f t="shared" si="95"/>
        <v/>
      </c>
      <c r="AA499" t="str">
        <f t="shared" si="96"/>
        <v/>
      </c>
      <c r="AC499" t="str">
        <f t="shared" si="97"/>
        <v/>
      </c>
    </row>
    <row r="500" spans="16:29" x14ac:dyDescent="0.25">
      <c r="P500" s="1" t="str">
        <f>IF($C500&lt;&gt;"",IF(COUNTIF($C:C,$C500)&gt;1,"Plusieurs commentaires",""),"")</f>
        <v/>
      </c>
      <c r="Q500" s="1">
        <f t="shared" si="88"/>
        <v>0</v>
      </c>
      <c r="R500" s="1">
        <f>SUMIFS($Q$5:$Q500,$P$5:$P500,"Plusieurs commentaires",$C$5:$C500,C500)</f>
        <v>0</v>
      </c>
      <c r="S500" t="str">
        <f t="shared" si="89"/>
        <v/>
      </c>
      <c r="T500" t="str">
        <f t="shared" si="90"/>
        <v/>
      </c>
      <c r="U500" t="str">
        <f t="shared" si="91"/>
        <v/>
      </c>
      <c r="V500" s="238" t="str">
        <f t="shared" si="92"/>
        <v/>
      </c>
      <c r="W500" s="238">
        <f t="shared" si="93"/>
        <v>0</v>
      </c>
      <c r="X500" s="238">
        <f>SUMIFS($W$5:$W500,$V$5:$V500,"Plusieurs occurences",$H$5:$H500,H500)</f>
        <v>0</v>
      </c>
      <c r="Y500" t="str">
        <f t="shared" si="94"/>
        <v/>
      </c>
      <c r="Z500" t="str">
        <f t="shared" si="95"/>
        <v/>
      </c>
      <c r="AA500" t="str">
        <f t="shared" si="96"/>
        <v/>
      </c>
      <c r="AC500" t="str">
        <f t="shared" si="97"/>
        <v/>
      </c>
    </row>
    <row r="501" spans="16:29" x14ac:dyDescent="0.25">
      <c r="P501" s="1" t="str">
        <f>IF($C501&lt;&gt;"",IF(COUNTIF($C:C,$C501)&gt;1,"Plusieurs commentaires",""),"")</f>
        <v/>
      </c>
      <c r="Q501" s="1">
        <f t="shared" si="88"/>
        <v>0</v>
      </c>
      <c r="R501" s="1">
        <f>SUMIFS($Q$5:$Q501,$P$5:$P501,"Plusieurs commentaires",$C$5:$C501,C501)</f>
        <v>0</v>
      </c>
      <c r="S501" t="str">
        <f t="shared" si="89"/>
        <v/>
      </c>
      <c r="T501" t="str">
        <f t="shared" si="90"/>
        <v/>
      </c>
      <c r="U501" t="str">
        <f t="shared" si="91"/>
        <v/>
      </c>
      <c r="V501" s="238" t="str">
        <f t="shared" si="92"/>
        <v/>
      </c>
      <c r="W501" s="238">
        <f t="shared" si="93"/>
        <v>0</v>
      </c>
      <c r="X501" s="238">
        <f>SUMIFS($W$5:$W501,$V$5:$V501,"Plusieurs occurences",$H$5:$H501,H501)</f>
        <v>0</v>
      </c>
      <c r="Y501" t="str">
        <f t="shared" si="94"/>
        <v/>
      </c>
      <c r="Z501" t="str">
        <f t="shared" si="95"/>
        <v/>
      </c>
      <c r="AA501" t="str">
        <f t="shared" si="96"/>
        <v/>
      </c>
      <c r="AC501" t="str">
        <f t="shared" si="97"/>
        <v/>
      </c>
    </row>
    <row r="502" spans="16:29" x14ac:dyDescent="0.25">
      <c r="P502" s="1" t="str">
        <f>IF($C502&lt;&gt;"",IF(COUNTIF($C:C,$C502)&gt;1,"Plusieurs commentaires",""),"")</f>
        <v/>
      </c>
      <c r="Q502" s="1">
        <f t="shared" si="88"/>
        <v>0</v>
      </c>
      <c r="R502" s="1">
        <f>SUMIFS($Q$5:$Q502,$P$5:$P502,"Plusieurs commentaires",$C$5:$C502,C502)</f>
        <v>0</v>
      </c>
      <c r="S502" t="str">
        <f t="shared" si="89"/>
        <v/>
      </c>
      <c r="T502" t="str">
        <f t="shared" si="90"/>
        <v/>
      </c>
      <c r="U502" t="str">
        <f t="shared" si="91"/>
        <v/>
      </c>
      <c r="V502" s="238" t="str">
        <f t="shared" si="92"/>
        <v/>
      </c>
      <c r="W502" s="238">
        <f t="shared" si="93"/>
        <v>0</v>
      </c>
      <c r="X502" s="238">
        <f>SUMIFS($W$5:$W502,$V$5:$V502,"Plusieurs occurences",$H$5:$H502,H502)</f>
        <v>0</v>
      </c>
      <c r="Y502" t="str">
        <f t="shared" si="94"/>
        <v/>
      </c>
      <c r="Z502" t="str">
        <f t="shared" si="95"/>
        <v/>
      </c>
      <c r="AA502" t="str">
        <f t="shared" si="96"/>
        <v/>
      </c>
      <c r="AC502" t="str">
        <f t="shared" si="97"/>
        <v/>
      </c>
    </row>
    <row r="503" spans="16:29" x14ac:dyDescent="0.25">
      <c r="P503" s="1" t="str">
        <f>IF($C503&lt;&gt;"",IF(COUNTIF($C:C,$C503)&gt;1,"Plusieurs commentaires",""),"")</f>
        <v/>
      </c>
      <c r="Q503" s="1">
        <f t="shared" si="88"/>
        <v>0</v>
      </c>
      <c r="R503" s="1">
        <f>SUMIFS($Q$5:$Q503,$P$5:$P503,"Plusieurs commentaires",$C$5:$C503,C503)</f>
        <v>0</v>
      </c>
      <c r="S503" t="str">
        <f t="shared" si="89"/>
        <v/>
      </c>
      <c r="T503" t="str">
        <f t="shared" si="90"/>
        <v/>
      </c>
      <c r="U503" t="str">
        <f t="shared" si="91"/>
        <v/>
      </c>
      <c r="V503" s="238" t="str">
        <f t="shared" si="92"/>
        <v/>
      </c>
      <c r="W503" s="238">
        <f t="shared" si="93"/>
        <v>0</v>
      </c>
      <c r="X503" s="238">
        <f>SUMIFS($W$5:$W503,$V$5:$V503,"Plusieurs occurences",$H$5:$H503,H503)</f>
        <v>0</v>
      </c>
      <c r="Y503" t="str">
        <f t="shared" si="94"/>
        <v/>
      </c>
      <c r="Z503" t="str">
        <f t="shared" si="95"/>
        <v/>
      </c>
      <c r="AA503" t="str">
        <f t="shared" si="96"/>
        <v/>
      </c>
      <c r="AC503" t="str">
        <f t="shared" si="97"/>
        <v/>
      </c>
    </row>
    <row r="504" spans="16:29" x14ac:dyDescent="0.25">
      <c r="P504" s="1" t="str">
        <f>IF($C504&lt;&gt;"",IF(COUNTIF($C:C,$C504)&gt;1,"Plusieurs commentaires",""),"")</f>
        <v/>
      </c>
      <c r="Q504" s="1">
        <f t="shared" si="88"/>
        <v>0</v>
      </c>
      <c r="R504" s="1">
        <f>SUMIFS($Q$5:$Q504,$P$5:$P504,"Plusieurs commentaires",$C$5:$C504,C504)</f>
        <v>0</v>
      </c>
      <c r="S504" t="str">
        <f t="shared" si="89"/>
        <v/>
      </c>
      <c r="T504" t="str">
        <f t="shared" si="90"/>
        <v/>
      </c>
      <c r="U504" t="str">
        <f t="shared" si="91"/>
        <v/>
      </c>
      <c r="V504" s="238" t="str">
        <f t="shared" si="92"/>
        <v/>
      </c>
      <c r="W504" s="238">
        <f t="shared" si="93"/>
        <v>0</v>
      </c>
      <c r="X504" s="238">
        <f>SUMIFS($W$5:$W504,$V$5:$V504,"Plusieurs occurences",$H$5:$H504,H504)</f>
        <v>0</v>
      </c>
      <c r="Y504" t="str">
        <f t="shared" si="94"/>
        <v/>
      </c>
      <c r="Z504" t="str">
        <f t="shared" si="95"/>
        <v/>
      </c>
      <c r="AA504" t="str">
        <f t="shared" si="96"/>
        <v/>
      </c>
      <c r="AC504" t="str">
        <f t="shared" si="97"/>
        <v/>
      </c>
    </row>
    <row r="505" spans="16:29" x14ac:dyDescent="0.25">
      <c r="P505" s="1" t="str">
        <f>IF($C505&lt;&gt;"",IF(COUNTIF($C:C,$C505)&gt;1,"Plusieurs commentaires",""),"")</f>
        <v/>
      </c>
      <c r="Q505" s="1">
        <f t="shared" si="88"/>
        <v>0</v>
      </c>
      <c r="R505" s="1">
        <f>SUMIFS($Q$5:$Q505,$P$5:$P505,"Plusieurs commentaires",$C$5:$C505,C505)</f>
        <v>0</v>
      </c>
      <c r="S505" t="str">
        <f t="shared" si="89"/>
        <v/>
      </c>
      <c r="T505" t="str">
        <f t="shared" si="90"/>
        <v/>
      </c>
      <c r="U505" t="str">
        <f t="shared" si="91"/>
        <v/>
      </c>
      <c r="V505" s="238" t="str">
        <f t="shared" si="92"/>
        <v/>
      </c>
      <c r="W505" s="238">
        <f t="shared" si="93"/>
        <v>0</v>
      </c>
      <c r="X505" s="238">
        <f>SUMIFS($W$5:$W505,$V$5:$V505,"Plusieurs occurences",$H$5:$H505,H505)</f>
        <v>0</v>
      </c>
      <c r="Y505" t="str">
        <f t="shared" si="94"/>
        <v/>
      </c>
      <c r="Z505" t="str">
        <f t="shared" si="95"/>
        <v/>
      </c>
      <c r="AA505" t="str">
        <f t="shared" si="96"/>
        <v/>
      </c>
      <c r="AC505" t="str">
        <f t="shared" si="97"/>
        <v/>
      </c>
    </row>
    <row r="506" spans="16:29" x14ac:dyDescent="0.25">
      <c r="P506" s="1" t="str">
        <f>IF($C506&lt;&gt;"",IF(COUNTIF($C:C,$C506)&gt;1,"Plusieurs commentaires",""),"")</f>
        <v/>
      </c>
      <c r="Q506" s="1">
        <f t="shared" si="88"/>
        <v>0</v>
      </c>
      <c r="R506" s="1">
        <f>SUMIFS($Q$5:$Q506,$P$5:$P506,"Plusieurs commentaires",$C$5:$C506,C506)</f>
        <v>0</v>
      </c>
      <c r="S506" t="str">
        <f t="shared" si="89"/>
        <v/>
      </c>
      <c r="T506" t="str">
        <f t="shared" si="90"/>
        <v/>
      </c>
      <c r="U506" t="str">
        <f t="shared" si="91"/>
        <v/>
      </c>
      <c r="V506" s="238" t="str">
        <f t="shared" si="92"/>
        <v/>
      </c>
      <c r="W506" s="238">
        <f t="shared" si="93"/>
        <v>0</v>
      </c>
      <c r="X506" s="238">
        <f>SUMIFS($W$5:$W506,$V$5:$V506,"Plusieurs occurences",$H$5:$H506,H506)</f>
        <v>0</v>
      </c>
      <c r="Y506" t="str">
        <f t="shared" si="94"/>
        <v/>
      </c>
      <c r="Z506" t="str">
        <f t="shared" si="95"/>
        <v/>
      </c>
      <c r="AA506" t="str">
        <f t="shared" si="96"/>
        <v/>
      </c>
      <c r="AC506" t="str">
        <f t="shared" si="97"/>
        <v/>
      </c>
    </row>
    <row r="507" spans="16:29" x14ac:dyDescent="0.25">
      <c r="P507" s="1" t="str">
        <f>IF($C507&lt;&gt;"",IF(COUNTIF($C:C,$C507)&gt;1,"Plusieurs commentaires",""),"")</f>
        <v/>
      </c>
      <c r="Q507" s="1">
        <f t="shared" si="88"/>
        <v>0</v>
      </c>
      <c r="R507" s="1">
        <f>SUMIFS($Q$5:$Q507,$P$5:$P507,"Plusieurs commentaires",$C$5:$C507,C507)</f>
        <v>0</v>
      </c>
      <c r="S507" t="str">
        <f t="shared" si="89"/>
        <v/>
      </c>
      <c r="T507" t="str">
        <f t="shared" si="90"/>
        <v/>
      </c>
      <c r="U507" t="str">
        <f t="shared" si="91"/>
        <v/>
      </c>
      <c r="V507" s="238" t="str">
        <f t="shared" si="92"/>
        <v/>
      </c>
      <c r="W507" s="238">
        <f t="shared" si="93"/>
        <v>0</v>
      </c>
      <c r="X507" s="238">
        <f>SUMIFS($W$5:$W507,$V$5:$V507,"Plusieurs occurences",$H$5:$H507,H507)</f>
        <v>0</v>
      </c>
      <c r="Y507" t="str">
        <f t="shared" si="94"/>
        <v/>
      </c>
      <c r="Z507" t="str">
        <f t="shared" si="95"/>
        <v/>
      </c>
      <c r="AA507" t="str">
        <f t="shared" si="96"/>
        <v/>
      </c>
      <c r="AC507" t="str">
        <f t="shared" si="97"/>
        <v/>
      </c>
    </row>
    <row r="508" spans="16:29" x14ac:dyDescent="0.25">
      <c r="P508" s="1" t="str">
        <f>IF($C508&lt;&gt;"",IF(COUNTIF($C:C,$C508)&gt;1,"Plusieurs commentaires",""),"")</f>
        <v/>
      </c>
      <c r="Q508" s="1">
        <f t="shared" si="88"/>
        <v>0</v>
      </c>
      <c r="R508" s="1">
        <f>SUMIFS($Q$5:$Q508,$P$5:$P508,"Plusieurs commentaires",$C$5:$C508,C508)</f>
        <v>0</v>
      </c>
      <c r="S508" t="str">
        <f t="shared" si="89"/>
        <v/>
      </c>
      <c r="T508" t="str">
        <f t="shared" si="90"/>
        <v/>
      </c>
      <c r="U508" t="str">
        <f t="shared" si="91"/>
        <v/>
      </c>
      <c r="V508" s="238" t="str">
        <f t="shared" si="92"/>
        <v/>
      </c>
      <c r="W508" s="238">
        <f t="shared" si="93"/>
        <v>0</v>
      </c>
      <c r="X508" s="238">
        <f>SUMIFS($W$5:$W508,$V$5:$V508,"Plusieurs occurences",$H$5:$H508,H508)</f>
        <v>0</v>
      </c>
      <c r="Y508" t="str">
        <f t="shared" si="94"/>
        <v/>
      </c>
      <c r="Z508" t="str">
        <f t="shared" si="95"/>
        <v/>
      </c>
      <c r="AA508" t="str">
        <f t="shared" si="96"/>
        <v/>
      </c>
      <c r="AC508" t="str">
        <f t="shared" si="97"/>
        <v/>
      </c>
    </row>
    <row r="509" spans="16:29" x14ac:dyDescent="0.25">
      <c r="P509" s="1" t="str">
        <f>IF($C509&lt;&gt;"",IF(COUNTIF($C:C,$C509)&gt;1,"Plusieurs commentaires",""),"")</f>
        <v/>
      </c>
      <c r="Q509" s="1">
        <f t="shared" si="88"/>
        <v>0</v>
      </c>
      <c r="R509" s="1">
        <f>SUMIFS($Q$5:$Q509,$P$5:$P509,"Plusieurs commentaires",$C$5:$C509,C509)</f>
        <v>0</v>
      </c>
      <c r="S509" t="str">
        <f t="shared" si="89"/>
        <v/>
      </c>
      <c r="T509" t="str">
        <f t="shared" si="90"/>
        <v/>
      </c>
      <c r="U509" t="str">
        <f t="shared" si="91"/>
        <v/>
      </c>
      <c r="V509" s="238" t="str">
        <f t="shared" si="92"/>
        <v/>
      </c>
      <c r="W509" s="238">
        <f t="shared" si="93"/>
        <v>0</v>
      </c>
      <c r="X509" s="238">
        <f>SUMIFS($W$5:$W509,$V$5:$V509,"Plusieurs occurences",$H$5:$H509,H509)</f>
        <v>0</v>
      </c>
      <c r="Y509" t="str">
        <f t="shared" si="94"/>
        <v/>
      </c>
      <c r="Z509" t="str">
        <f t="shared" si="95"/>
        <v/>
      </c>
      <c r="AA509" t="str">
        <f t="shared" si="96"/>
        <v/>
      </c>
      <c r="AC509" t="str">
        <f t="shared" si="97"/>
        <v/>
      </c>
    </row>
    <row r="510" spans="16:29" x14ac:dyDescent="0.25">
      <c r="P510" s="1" t="str">
        <f>IF($C510&lt;&gt;"",IF(COUNTIF($C:C,$C510)&gt;1,"Plusieurs commentaires",""),"")</f>
        <v/>
      </c>
      <c r="Q510" s="1">
        <f t="shared" si="88"/>
        <v>0</v>
      </c>
      <c r="R510" s="1">
        <f>SUMIFS($Q$5:$Q510,$P$5:$P510,"Plusieurs commentaires",$C$5:$C510,C510)</f>
        <v>0</v>
      </c>
      <c r="S510" t="str">
        <f t="shared" si="89"/>
        <v/>
      </c>
      <c r="T510" t="str">
        <f t="shared" si="90"/>
        <v/>
      </c>
      <c r="U510" t="str">
        <f t="shared" si="91"/>
        <v/>
      </c>
      <c r="V510" s="238" t="str">
        <f t="shared" si="92"/>
        <v/>
      </c>
      <c r="W510" s="238">
        <f t="shared" si="93"/>
        <v>0</v>
      </c>
      <c r="X510" s="238">
        <f>SUMIFS($W$5:$W510,$V$5:$V510,"Plusieurs occurences",$H$5:$H510,H510)</f>
        <v>0</v>
      </c>
      <c r="Y510" t="str">
        <f t="shared" si="94"/>
        <v/>
      </c>
      <c r="Z510" t="str">
        <f t="shared" si="95"/>
        <v/>
      </c>
      <c r="AA510" t="str">
        <f t="shared" si="96"/>
        <v/>
      </c>
      <c r="AC510" t="str">
        <f t="shared" si="97"/>
        <v/>
      </c>
    </row>
    <row r="511" spans="16:29" x14ac:dyDescent="0.25">
      <c r="P511" s="1" t="str">
        <f>IF($C511&lt;&gt;"",IF(COUNTIF($C:C,$C511)&gt;1,"Plusieurs commentaires",""),"")</f>
        <v/>
      </c>
      <c r="Q511" s="1">
        <f t="shared" si="88"/>
        <v>0</v>
      </c>
      <c r="R511" s="1">
        <f>SUMIFS($Q$5:$Q511,$P$5:$P511,"Plusieurs commentaires",$C$5:$C511,C511)</f>
        <v>0</v>
      </c>
      <c r="S511" t="str">
        <f t="shared" si="89"/>
        <v/>
      </c>
      <c r="T511" t="str">
        <f t="shared" si="90"/>
        <v/>
      </c>
      <c r="U511" t="str">
        <f t="shared" si="91"/>
        <v/>
      </c>
      <c r="V511" s="238" t="str">
        <f t="shared" si="92"/>
        <v/>
      </c>
      <c r="W511" s="238">
        <f t="shared" si="93"/>
        <v>0</v>
      </c>
      <c r="X511" s="238">
        <f>SUMIFS($W$5:$W511,$V$5:$V511,"Plusieurs occurences",$H$5:$H511,H511)</f>
        <v>0</v>
      </c>
      <c r="Y511" t="str">
        <f t="shared" si="94"/>
        <v/>
      </c>
      <c r="Z511" t="str">
        <f t="shared" si="95"/>
        <v/>
      </c>
      <c r="AA511" t="str">
        <f t="shared" si="96"/>
        <v/>
      </c>
      <c r="AC511" t="str">
        <f t="shared" si="97"/>
        <v/>
      </c>
    </row>
    <row r="512" spans="16:29" x14ac:dyDescent="0.25">
      <c r="P512" s="1" t="str">
        <f>IF($C512&lt;&gt;"",IF(COUNTIF($C:C,$C512)&gt;1,"Plusieurs commentaires",""),"")</f>
        <v/>
      </c>
      <c r="Q512" s="1">
        <f t="shared" si="88"/>
        <v>0</v>
      </c>
      <c r="R512" s="1">
        <f>SUMIFS($Q$5:$Q512,$P$5:$P512,"Plusieurs commentaires",$C$5:$C512,C512)</f>
        <v>0</v>
      </c>
      <c r="S512" t="str">
        <f t="shared" si="89"/>
        <v/>
      </c>
      <c r="T512" t="str">
        <f t="shared" si="90"/>
        <v/>
      </c>
      <c r="U512" t="str">
        <f t="shared" si="91"/>
        <v/>
      </c>
      <c r="V512" s="238" t="str">
        <f t="shared" si="92"/>
        <v/>
      </c>
      <c r="W512" s="238">
        <f t="shared" si="93"/>
        <v>0</v>
      </c>
      <c r="X512" s="238">
        <f>SUMIFS($W$5:$W512,$V$5:$V512,"Plusieurs occurences",$H$5:$H512,H512)</f>
        <v>0</v>
      </c>
      <c r="Y512" t="str">
        <f t="shared" si="94"/>
        <v/>
      </c>
      <c r="Z512" t="str">
        <f t="shared" si="95"/>
        <v/>
      </c>
      <c r="AA512" t="str">
        <f t="shared" si="96"/>
        <v/>
      </c>
      <c r="AC512" t="str">
        <f t="shared" si="97"/>
        <v/>
      </c>
    </row>
    <row r="513" spans="16:29" x14ac:dyDescent="0.25">
      <c r="P513" s="1" t="str">
        <f>IF($C513&lt;&gt;"",IF(COUNTIF($C:C,$C513)&gt;1,"Plusieurs commentaires",""),"")</f>
        <v/>
      </c>
      <c r="Q513" s="1">
        <f t="shared" si="88"/>
        <v>0</v>
      </c>
      <c r="R513" s="1">
        <f>SUMIFS($Q$5:$Q513,$P$5:$P513,"Plusieurs commentaires",$C$5:$C513,C513)</f>
        <v>0</v>
      </c>
      <c r="S513" t="str">
        <f t="shared" si="89"/>
        <v/>
      </c>
      <c r="T513" t="str">
        <f t="shared" si="90"/>
        <v/>
      </c>
      <c r="U513" t="str">
        <f t="shared" si="91"/>
        <v/>
      </c>
      <c r="V513" s="238" t="str">
        <f t="shared" si="92"/>
        <v/>
      </c>
      <c r="W513" s="238">
        <f t="shared" si="93"/>
        <v>0</v>
      </c>
      <c r="X513" s="238">
        <f>SUMIFS($W$5:$W513,$V$5:$V513,"Plusieurs occurences",$H$5:$H513,H513)</f>
        <v>0</v>
      </c>
      <c r="Y513" t="str">
        <f t="shared" si="94"/>
        <v/>
      </c>
      <c r="Z513" t="str">
        <f t="shared" si="95"/>
        <v/>
      </c>
      <c r="AA513" t="str">
        <f t="shared" si="96"/>
        <v/>
      </c>
      <c r="AC513" t="str">
        <f t="shared" si="97"/>
        <v/>
      </c>
    </row>
    <row r="514" spans="16:29" x14ac:dyDescent="0.25">
      <c r="P514" s="1" t="str">
        <f>IF($C514&lt;&gt;"",IF(COUNTIF($C:C,$C514)&gt;1,"Plusieurs commentaires",""),"")</f>
        <v/>
      </c>
      <c r="Q514" s="1">
        <f t="shared" si="88"/>
        <v>0</v>
      </c>
      <c r="R514" s="1">
        <f>SUMIFS($Q$5:$Q514,$P$5:$P514,"Plusieurs commentaires",$C$5:$C514,C514)</f>
        <v>0</v>
      </c>
      <c r="S514" t="str">
        <f t="shared" si="89"/>
        <v/>
      </c>
      <c r="T514" t="str">
        <f t="shared" si="90"/>
        <v/>
      </c>
      <c r="U514" t="str">
        <f t="shared" si="91"/>
        <v/>
      </c>
      <c r="V514" s="238" t="str">
        <f t="shared" si="92"/>
        <v/>
      </c>
      <c r="W514" s="238">
        <f t="shared" si="93"/>
        <v>0</v>
      </c>
      <c r="X514" s="238">
        <f>SUMIFS($W$5:$W514,$V$5:$V514,"Plusieurs occurences",$H$5:$H514,H514)</f>
        <v>0</v>
      </c>
      <c r="Y514" t="str">
        <f t="shared" si="94"/>
        <v/>
      </c>
      <c r="Z514" t="str">
        <f t="shared" si="95"/>
        <v/>
      </c>
      <c r="AA514" t="str">
        <f t="shared" si="96"/>
        <v/>
      </c>
      <c r="AC514" t="str">
        <f t="shared" si="97"/>
        <v/>
      </c>
    </row>
    <row r="515" spans="16:29" x14ac:dyDescent="0.25">
      <c r="P515" s="1" t="str">
        <f>IF($C515&lt;&gt;"",IF(COUNTIF($C:C,$C515)&gt;1,"Plusieurs commentaires",""),"")</f>
        <v/>
      </c>
      <c r="Q515" s="1">
        <f t="shared" si="88"/>
        <v>0</v>
      </c>
      <c r="R515" s="1">
        <f>SUMIFS($Q$5:$Q515,$P$5:$P515,"Plusieurs commentaires",$C$5:$C515,C515)</f>
        <v>0</v>
      </c>
      <c r="S515" t="str">
        <f t="shared" si="89"/>
        <v/>
      </c>
      <c r="T515" t="str">
        <f t="shared" si="90"/>
        <v/>
      </c>
      <c r="U515" t="str">
        <f t="shared" si="91"/>
        <v/>
      </c>
      <c r="V515" s="238" t="str">
        <f t="shared" si="92"/>
        <v/>
      </c>
      <c r="W515" s="238">
        <f t="shared" si="93"/>
        <v>0</v>
      </c>
      <c r="X515" s="238">
        <f>SUMIFS($W$5:$W515,$V$5:$V515,"Plusieurs occurences",$H$5:$H515,H515)</f>
        <v>0</v>
      </c>
      <c r="Y515" t="str">
        <f t="shared" si="94"/>
        <v/>
      </c>
      <c r="Z515" t="str">
        <f t="shared" si="95"/>
        <v/>
      </c>
      <c r="AA515" t="str">
        <f t="shared" si="96"/>
        <v/>
      </c>
      <c r="AC515" t="str">
        <f t="shared" si="97"/>
        <v/>
      </c>
    </row>
    <row r="516" spans="16:29" x14ac:dyDescent="0.25">
      <c r="P516" s="1" t="str">
        <f>IF($C516&lt;&gt;"",IF(COUNTIF($C:C,$C516)&gt;1,"Plusieurs commentaires",""),"")</f>
        <v/>
      </c>
      <c r="Q516" s="1">
        <f t="shared" si="88"/>
        <v>0</v>
      </c>
      <c r="R516" s="1">
        <f>SUMIFS($Q$5:$Q516,$P$5:$P516,"Plusieurs commentaires",$C$5:$C516,C516)</f>
        <v>0</v>
      </c>
      <c r="S516" t="str">
        <f t="shared" si="89"/>
        <v/>
      </c>
      <c r="T516" t="str">
        <f t="shared" si="90"/>
        <v/>
      </c>
      <c r="U516" t="str">
        <f t="shared" si="91"/>
        <v/>
      </c>
      <c r="V516" s="238" t="str">
        <f t="shared" si="92"/>
        <v/>
      </c>
      <c r="W516" s="238">
        <f t="shared" si="93"/>
        <v>0</v>
      </c>
      <c r="X516" s="238">
        <f>SUMIFS($W$5:$W516,$V$5:$V516,"Plusieurs occurences",$H$5:$H516,H516)</f>
        <v>0</v>
      </c>
      <c r="Y516" t="str">
        <f t="shared" si="94"/>
        <v/>
      </c>
      <c r="Z516" t="str">
        <f t="shared" si="95"/>
        <v/>
      </c>
      <c r="AA516" t="str">
        <f t="shared" si="96"/>
        <v/>
      </c>
      <c r="AC516" t="str">
        <f t="shared" si="97"/>
        <v/>
      </c>
    </row>
    <row r="517" spans="16:29" x14ac:dyDescent="0.25">
      <c r="P517" s="1" t="str">
        <f>IF($C517&lt;&gt;"",IF(COUNTIF($C:C,$C517)&gt;1,"Plusieurs commentaires",""),"")</f>
        <v/>
      </c>
      <c r="Q517" s="1">
        <f t="shared" ref="Q517:Q580" si="98">IF(P517="Plusieurs commentaires",1,0)</f>
        <v>0</v>
      </c>
      <c r="R517" s="1">
        <f>SUMIFS($Q$5:$Q517,$P$5:$P517,"Plusieurs commentaires",$C$5:$C517,C517)</f>
        <v>0</v>
      </c>
      <c r="S517" t="str">
        <f t="shared" ref="S517:S580" si="99">IF(I517="Non",IF(F517&lt;=21,IF(M517="Critique",IF(J517&gt;2017,C517,""),""),""),"")</f>
        <v/>
      </c>
      <c r="T517" t="str">
        <f t="shared" ref="T517:T580" si="100">IF(I517="Non",IF(F517&lt;=21,IF(M517="Soutien",IF(J517&gt;2017,C517,""),""),""),"")</f>
        <v/>
      </c>
      <c r="U517" t="str">
        <f t="shared" ref="U517:U580" si="101">IF(I517="Non",IF(F517&lt;=21,IF(M517="Neutre",IF(J517&gt;2017,C517,""),""),""),"")</f>
        <v/>
      </c>
      <c r="V517" s="238" t="str">
        <f t="shared" ref="V517:V580" si="102">IF($H517&lt;&gt;"",IF(COUNTIF($H:$H,$H517)&gt;1,"Plusieurs occurences",""),"")</f>
        <v/>
      </c>
      <c r="W517" s="238">
        <f t="shared" ref="W517:W580" si="103">IF(V517="Plusieurs occurences",1,0)</f>
        <v>0</v>
      </c>
      <c r="X517" s="238">
        <f>SUMIFS($W$5:$W517,$V$5:$V517,"Plusieurs occurences",$H$5:$H517,H517)</f>
        <v>0</v>
      </c>
      <c r="Y517" t="str">
        <f t="shared" ref="Y517:Y580" si="104">IF(R517&lt;2,IF(M517="Critique",H517,""),"")</f>
        <v/>
      </c>
      <c r="Z517" t="str">
        <f t="shared" ref="Z517:Z580" si="105">IF(R517&lt;2,IF(M517="Soutien",H517,""),"")</f>
        <v/>
      </c>
      <c r="AA517" t="str">
        <f t="shared" ref="AA517:AA580" si="106">IF(R517&lt;2,IF(M517="Neutre",H517,""),"")</f>
        <v/>
      </c>
      <c r="AC517" t="str">
        <f t="shared" si="97"/>
        <v/>
      </c>
    </row>
    <row r="518" spans="16:29" x14ac:dyDescent="0.25">
      <c r="P518" s="1" t="str">
        <f>IF($C518&lt;&gt;"",IF(COUNTIF($C:C,$C518)&gt;1,"Plusieurs commentaires",""),"")</f>
        <v/>
      </c>
      <c r="Q518" s="1">
        <f t="shared" si="98"/>
        <v>0</v>
      </c>
      <c r="R518" s="1">
        <f>SUMIFS($Q$5:$Q518,$P$5:$P518,"Plusieurs commentaires",$C$5:$C518,C518)</f>
        <v>0</v>
      </c>
      <c r="S518" t="str">
        <f t="shared" si="99"/>
        <v/>
      </c>
      <c r="T518" t="str">
        <f t="shared" si="100"/>
        <v/>
      </c>
      <c r="U518" t="str">
        <f t="shared" si="101"/>
        <v/>
      </c>
      <c r="V518" s="238" t="str">
        <f t="shared" si="102"/>
        <v/>
      </c>
      <c r="W518" s="238">
        <f t="shared" si="103"/>
        <v>0</v>
      </c>
      <c r="X518" s="238">
        <f>SUMIFS($W$5:$W518,$V$5:$V518,"Plusieurs occurences",$H$5:$H518,H518)</f>
        <v>0</v>
      </c>
      <c r="Y518" t="str">
        <f t="shared" si="104"/>
        <v/>
      </c>
      <c r="Z518" t="str">
        <f t="shared" si="105"/>
        <v/>
      </c>
      <c r="AA518" t="str">
        <f t="shared" si="106"/>
        <v/>
      </c>
      <c r="AC518" t="str">
        <f t="shared" si="97"/>
        <v/>
      </c>
    </row>
    <row r="519" spans="16:29" x14ac:dyDescent="0.25">
      <c r="P519" s="1" t="str">
        <f>IF($C519&lt;&gt;"",IF(COUNTIF($C:C,$C519)&gt;1,"Plusieurs commentaires",""),"")</f>
        <v/>
      </c>
      <c r="Q519" s="1">
        <f t="shared" si="98"/>
        <v>0</v>
      </c>
      <c r="R519" s="1">
        <f>SUMIFS($Q$5:$Q519,$P$5:$P519,"Plusieurs commentaires",$C$5:$C519,C519)</f>
        <v>0</v>
      </c>
      <c r="S519" t="str">
        <f t="shared" si="99"/>
        <v/>
      </c>
      <c r="T519" t="str">
        <f t="shared" si="100"/>
        <v/>
      </c>
      <c r="U519" t="str">
        <f t="shared" si="101"/>
        <v/>
      </c>
      <c r="V519" s="238" t="str">
        <f t="shared" si="102"/>
        <v/>
      </c>
      <c r="W519" s="238">
        <f t="shared" si="103"/>
        <v>0</v>
      </c>
      <c r="X519" s="238">
        <f>SUMIFS($W$5:$W519,$V$5:$V519,"Plusieurs occurences",$H$5:$H519,H519)</f>
        <v>0</v>
      </c>
      <c r="Y519" t="str">
        <f t="shared" si="104"/>
        <v/>
      </c>
      <c r="Z519" t="str">
        <f t="shared" si="105"/>
        <v/>
      </c>
      <c r="AA519" t="str">
        <f t="shared" si="106"/>
        <v/>
      </c>
      <c r="AC519" t="str">
        <f t="shared" si="97"/>
        <v/>
      </c>
    </row>
    <row r="520" spans="16:29" x14ac:dyDescent="0.25">
      <c r="P520" s="1" t="str">
        <f>IF($C520&lt;&gt;"",IF(COUNTIF($C:C,$C520)&gt;1,"Plusieurs commentaires",""),"")</f>
        <v/>
      </c>
      <c r="Q520" s="1">
        <f t="shared" si="98"/>
        <v>0</v>
      </c>
      <c r="R520" s="1">
        <f>SUMIFS($Q$5:$Q520,$P$5:$P520,"Plusieurs commentaires",$C$5:$C520,C520)</f>
        <v>0</v>
      </c>
      <c r="S520" t="str">
        <f t="shared" si="99"/>
        <v/>
      </c>
      <c r="T520" t="str">
        <f t="shared" si="100"/>
        <v/>
      </c>
      <c r="U520" t="str">
        <f t="shared" si="101"/>
        <v/>
      </c>
      <c r="V520" s="238" t="str">
        <f t="shared" si="102"/>
        <v/>
      </c>
      <c r="W520" s="238">
        <f t="shared" si="103"/>
        <v>0</v>
      </c>
      <c r="X520" s="238">
        <f>SUMIFS($W$5:$W520,$V$5:$V520,"Plusieurs occurences",$H$5:$H520,H520)</f>
        <v>0</v>
      </c>
      <c r="Y520" t="str">
        <f t="shared" si="104"/>
        <v/>
      </c>
      <c r="Z520" t="str">
        <f t="shared" si="105"/>
        <v/>
      </c>
      <c r="AA520" t="str">
        <f t="shared" si="106"/>
        <v/>
      </c>
      <c r="AC520" t="str">
        <f t="shared" si="97"/>
        <v/>
      </c>
    </row>
    <row r="521" spans="16:29" x14ac:dyDescent="0.25">
      <c r="P521" s="1" t="str">
        <f>IF($C521&lt;&gt;"",IF(COUNTIF($C:C,$C521)&gt;1,"Plusieurs commentaires",""),"")</f>
        <v/>
      </c>
      <c r="Q521" s="1">
        <f t="shared" si="98"/>
        <v>0</v>
      </c>
      <c r="R521" s="1">
        <f>SUMIFS($Q$5:$Q521,$P$5:$P521,"Plusieurs commentaires",$C$5:$C521,C521)</f>
        <v>0</v>
      </c>
      <c r="S521" t="str">
        <f t="shared" si="99"/>
        <v/>
      </c>
      <c r="T521" t="str">
        <f t="shared" si="100"/>
        <v/>
      </c>
      <c r="U521" t="str">
        <f t="shared" si="101"/>
        <v/>
      </c>
      <c r="V521" s="238" t="str">
        <f t="shared" si="102"/>
        <v/>
      </c>
      <c r="W521" s="238">
        <f t="shared" si="103"/>
        <v>0</v>
      </c>
      <c r="X521" s="238">
        <f>SUMIFS($W$5:$W521,$V$5:$V521,"Plusieurs occurences",$H$5:$H521,H521)</f>
        <v>0</v>
      </c>
      <c r="Y521" t="str">
        <f t="shared" si="104"/>
        <v/>
      </c>
      <c r="Z521" t="str">
        <f t="shared" si="105"/>
        <v/>
      </c>
      <c r="AA521" t="str">
        <f t="shared" si="106"/>
        <v/>
      </c>
      <c r="AC521" t="str">
        <f t="shared" si="97"/>
        <v/>
      </c>
    </row>
    <row r="522" spans="16:29" x14ac:dyDescent="0.25">
      <c r="P522" s="1" t="str">
        <f>IF($C522&lt;&gt;"",IF(COUNTIF($C:C,$C522)&gt;1,"Plusieurs commentaires",""),"")</f>
        <v/>
      </c>
      <c r="Q522" s="1">
        <f t="shared" si="98"/>
        <v>0</v>
      </c>
      <c r="R522" s="1">
        <f>SUMIFS($Q$5:$Q522,$P$5:$P522,"Plusieurs commentaires",$C$5:$C522,C522)</f>
        <v>0</v>
      </c>
      <c r="S522" t="str">
        <f t="shared" si="99"/>
        <v/>
      </c>
      <c r="T522" t="str">
        <f t="shared" si="100"/>
        <v/>
      </c>
      <c r="U522" t="str">
        <f t="shared" si="101"/>
        <v/>
      </c>
      <c r="V522" s="238" t="str">
        <f t="shared" si="102"/>
        <v/>
      </c>
      <c r="W522" s="238">
        <f t="shared" si="103"/>
        <v>0</v>
      </c>
      <c r="X522" s="238">
        <f>SUMIFS($W$5:$W522,$V$5:$V522,"Plusieurs occurences",$H$5:$H522,H522)</f>
        <v>0</v>
      </c>
      <c r="Y522" t="str">
        <f t="shared" si="104"/>
        <v/>
      </c>
      <c r="Z522" t="str">
        <f t="shared" si="105"/>
        <v/>
      </c>
      <c r="AA522" t="str">
        <f t="shared" si="106"/>
        <v/>
      </c>
      <c r="AC522" t="str">
        <f t="shared" ref="AC522:AC585" si="107">IF(R522&lt;2,IF(M522="Critique",C522,""),"")</f>
        <v/>
      </c>
    </row>
    <row r="523" spans="16:29" x14ac:dyDescent="0.25">
      <c r="P523" s="1" t="str">
        <f>IF($C523&lt;&gt;"",IF(COUNTIF($C:C,$C523)&gt;1,"Plusieurs commentaires",""),"")</f>
        <v/>
      </c>
      <c r="Q523" s="1">
        <f t="shared" si="98"/>
        <v>0</v>
      </c>
      <c r="R523" s="1">
        <f>SUMIFS($Q$5:$Q523,$P$5:$P523,"Plusieurs commentaires",$C$5:$C523,C523)</f>
        <v>0</v>
      </c>
      <c r="S523" t="str">
        <f t="shared" si="99"/>
        <v/>
      </c>
      <c r="T523" t="str">
        <f t="shared" si="100"/>
        <v/>
      </c>
      <c r="U523" t="str">
        <f t="shared" si="101"/>
        <v/>
      </c>
      <c r="V523" s="238" t="str">
        <f t="shared" si="102"/>
        <v/>
      </c>
      <c r="W523" s="238">
        <f t="shared" si="103"/>
        <v>0</v>
      </c>
      <c r="X523" s="238">
        <f>SUMIFS($W$5:$W523,$V$5:$V523,"Plusieurs occurences",$H$5:$H523,H523)</f>
        <v>0</v>
      </c>
      <c r="Y523" t="str">
        <f t="shared" si="104"/>
        <v/>
      </c>
      <c r="Z523" t="str">
        <f t="shared" si="105"/>
        <v/>
      </c>
      <c r="AA523" t="str">
        <f t="shared" si="106"/>
        <v/>
      </c>
      <c r="AC523" t="str">
        <f t="shared" si="107"/>
        <v/>
      </c>
    </row>
    <row r="524" spans="16:29" x14ac:dyDescent="0.25">
      <c r="P524" s="1" t="str">
        <f>IF($C524&lt;&gt;"",IF(COUNTIF($C:C,$C524)&gt;1,"Plusieurs commentaires",""),"")</f>
        <v/>
      </c>
      <c r="Q524" s="1">
        <f t="shared" si="98"/>
        <v>0</v>
      </c>
      <c r="R524" s="1">
        <f>SUMIFS($Q$5:$Q524,$P$5:$P524,"Plusieurs commentaires",$C$5:$C524,C524)</f>
        <v>0</v>
      </c>
      <c r="S524" t="str">
        <f t="shared" si="99"/>
        <v/>
      </c>
      <c r="T524" t="str">
        <f t="shared" si="100"/>
        <v/>
      </c>
      <c r="U524" t="str">
        <f t="shared" si="101"/>
        <v/>
      </c>
      <c r="V524" s="238" t="str">
        <f t="shared" si="102"/>
        <v/>
      </c>
      <c r="W524" s="238">
        <f t="shared" si="103"/>
        <v>0</v>
      </c>
      <c r="X524" s="238">
        <f>SUMIFS($W$5:$W524,$V$5:$V524,"Plusieurs occurences",$H$5:$H524,H524)</f>
        <v>0</v>
      </c>
      <c r="Y524" t="str">
        <f t="shared" si="104"/>
        <v/>
      </c>
      <c r="Z524" t="str">
        <f t="shared" si="105"/>
        <v/>
      </c>
      <c r="AA524" t="str">
        <f t="shared" si="106"/>
        <v/>
      </c>
      <c r="AC524" t="str">
        <f t="shared" si="107"/>
        <v/>
      </c>
    </row>
    <row r="525" spans="16:29" x14ac:dyDescent="0.25">
      <c r="P525" s="1" t="str">
        <f>IF($C525&lt;&gt;"",IF(COUNTIF($C:C,$C525)&gt;1,"Plusieurs commentaires",""),"")</f>
        <v/>
      </c>
      <c r="Q525" s="1">
        <f t="shared" si="98"/>
        <v>0</v>
      </c>
      <c r="R525" s="1">
        <f>SUMIFS($Q$5:$Q525,$P$5:$P525,"Plusieurs commentaires",$C$5:$C525,C525)</f>
        <v>0</v>
      </c>
      <c r="S525" t="str">
        <f t="shared" si="99"/>
        <v/>
      </c>
      <c r="T525" t="str">
        <f t="shared" si="100"/>
        <v/>
      </c>
      <c r="U525" t="str">
        <f t="shared" si="101"/>
        <v/>
      </c>
      <c r="V525" s="238" t="str">
        <f t="shared" si="102"/>
        <v/>
      </c>
      <c r="W525" s="238">
        <f t="shared" si="103"/>
        <v>0</v>
      </c>
      <c r="X525" s="238">
        <f>SUMIFS($W$5:$W525,$V$5:$V525,"Plusieurs occurences",$H$5:$H525,H525)</f>
        <v>0</v>
      </c>
      <c r="Y525" t="str">
        <f t="shared" si="104"/>
        <v/>
      </c>
      <c r="Z525" t="str">
        <f t="shared" si="105"/>
        <v/>
      </c>
      <c r="AA525" t="str">
        <f t="shared" si="106"/>
        <v/>
      </c>
      <c r="AC525" t="str">
        <f t="shared" si="107"/>
        <v/>
      </c>
    </row>
    <row r="526" spans="16:29" x14ac:dyDescent="0.25">
      <c r="P526" s="1" t="str">
        <f>IF($C526&lt;&gt;"",IF(COUNTIF($C:C,$C526)&gt;1,"Plusieurs commentaires",""),"")</f>
        <v/>
      </c>
      <c r="Q526" s="1">
        <f t="shared" si="98"/>
        <v>0</v>
      </c>
      <c r="R526" s="1">
        <f>SUMIFS($Q$5:$Q526,$P$5:$P526,"Plusieurs commentaires",$C$5:$C526,C526)</f>
        <v>0</v>
      </c>
      <c r="S526" t="str">
        <f t="shared" si="99"/>
        <v/>
      </c>
      <c r="T526" t="str">
        <f t="shared" si="100"/>
        <v/>
      </c>
      <c r="U526" t="str">
        <f t="shared" si="101"/>
        <v/>
      </c>
      <c r="V526" s="238" t="str">
        <f t="shared" si="102"/>
        <v/>
      </c>
      <c r="W526" s="238">
        <f t="shared" si="103"/>
        <v>0</v>
      </c>
      <c r="X526" s="238">
        <f>SUMIFS($W$5:$W526,$V$5:$V526,"Plusieurs occurences",$H$5:$H526,H526)</f>
        <v>0</v>
      </c>
      <c r="Y526" t="str">
        <f t="shared" si="104"/>
        <v/>
      </c>
      <c r="Z526" t="str">
        <f t="shared" si="105"/>
        <v/>
      </c>
      <c r="AA526" t="str">
        <f t="shared" si="106"/>
        <v/>
      </c>
      <c r="AC526" t="str">
        <f t="shared" si="107"/>
        <v/>
      </c>
    </row>
    <row r="527" spans="16:29" x14ac:dyDescent="0.25">
      <c r="P527" s="1" t="str">
        <f>IF($C527&lt;&gt;"",IF(COUNTIF($C:C,$C527)&gt;1,"Plusieurs commentaires",""),"")</f>
        <v/>
      </c>
      <c r="Q527" s="1">
        <f t="shared" si="98"/>
        <v>0</v>
      </c>
      <c r="R527" s="1">
        <f>SUMIFS($Q$5:$Q527,$P$5:$P527,"Plusieurs commentaires",$C$5:$C527,C527)</f>
        <v>0</v>
      </c>
      <c r="S527" t="str">
        <f t="shared" si="99"/>
        <v/>
      </c>
      <c r="T527" t="str">
        <f t="shared" si="100"/>
        <v/>
      </c>
      <c r="U527" t="str">
        <f t="shared" si="101"/>
        <v/>
      </c>
      <c r="V527" s="238" t="str">
        <f t="shared" si="102"/>
        <v/>
      </c>
      <c r="W527" s="238">
        <f t="shared" si="103"/>
        <v>0</v>
      </c>
      <c r="X527" s="238">
        <f>SUMIFS($W$5:$W527,$V$5:$V527,"Plusieurs occurences",$H$5:$H527,H527)</f>
        <v>0</v>
      </c>
      <c r="Y527" t="str">
        <f t="shared" si="104"/>
        <v/>
      </c>
      <c r="Z527" t="str">
        <f t="shared" si="105"/>
        <v/>
      </c>
      <c r="AA527" t="str">
        <f t="shared" si="106"/>
        <v/>
      </c>
      <c r="AC527" t="str">
        <f t="shared" si="107"/>
        <v/>
      </c>
    </row>
    <row r="528" spans="16:29" x14ac:dyDescent="0.25">
      <c r="P528" s="1" t="str">
        <f>IF($C528&lt;&gt;"",IF(COUNTIF($C:C,$C528)&gt;1,"Plusieurs commentaires",""),"")</f>
        <v/>
      </c>
      <c r="Q528" s="1">
        <f t="shared" si="98"/>
        <v>0</v>
      </c>
      <c r="R528" s="1">
        <f>SUMIFS($Q$5:$Q528,$P$5:$P528,"Plusieurs commentaires",$C$5:$C528,C528)</f>
        <v>0</v>
      </c>
      <c r="S528" t="str">
        <f t="shared" si="99"/>
        <v/>
      </c>
      <c r="T528" t="str">
        <f t="shared" si="100"/>
        <v/>
      </c>
      <c r="U528" t="str">
        <f t="shared" si="101"/>
        <v/>
      </c>
      <c r="V528" s="238" t="str">
        <f t="shared" si="102"/>
        <v/>
      </c>
      <c r="W528" s="238">
        <f t="shared" si="103"/>
        <v>0</v>
      </c>
      <c r="X528" s="238">
        <f>SUMIFS($W$5:$W528,$V$5:$V528,"Plusieurs occurences",$H$5:$H528,H528)</f>
        <v>0</v>
      </c>
      <c r="Y528" t="str">
        <f t="shared" si="104"/>
        <v/>
      </c>
      <c r="Z528" t="str">
        <f t="shared" si="105"/>
        <v/>
      </c>
      <c r="AA528" t="str">
        <f t="shared" si="106"/>
        <v/>
      </c>
      <c r="AC528" t="str">
        <f t="shared" si="107"/>
        <v/>
      </c>
    </row>
    <row r="529" spans="16:29" x14ac:dyDescent="0.25">
      <c r="P529" s="1" t="str">
        <f>IF($C529&lt;&gt;"",IF(COUNTIF($C:C,$C529)&gt;1,"Plusieurs commentaires",""),"")</f>
        <v/>
      </c>
      <c r="Q529" s="1">
        <f t="shared" si="98"/>
        <v>0</v>
      </c>
      <c r="R529" s="1">
        <f>SUMIFS($Q$5:$Q529,$P$5:$P529,"Plusieurs commentaires",$C$5:$C529,C529)</f>
        <v>0</v>
      </c>
      <c r="S529" t="str">
        <f t="shared" si="99"/>
        <v/>
      </c>
      <c r="T529" t="str">
        <f t="shared" si="100"/>
        <v/>
      </c>
      <c r="U529" t="str">
        <f t="shared" si="101"/>
        <v/>
      </c>
      <c r="V529" s="238" t="str">
        <f t="shared" si="102"/>
        <v/>
      </c>
      <c r="W529" s="238">
        <f t="shared" si="103"/>
        <v>0</v>
      </c>
      <c r="X529" s="238">
        <f>SUMIFS($W$5:$W529,$V$5:$V529,"Plusieurs occurences",$H$5:$H529,H529)</f>
        <v>0</v>
      </c>
      <c r="Y529" t="str">
        <f t="shared" si="104"/>
        <v/>
      </c>
      <c r="Z529" t="str">
        <f t="shared" si="105"/>
        <v/>
      </c>
      <c r="AA529" t="str">
        <f t="shared" si="106"/>
        <v/>
      </c>
      <c r="AC529" t="str">
        <f t="shared" si="107"/>
        <v/>
      </c>
    </row>
    <row r="530" spans="16:29" x14ac:dyDescent="0.25">
      <c r="P530" s="1" t="str">
        <f>IF($C530&lt;&gt;"",IF(COUNTIF($C:C,$C530)&gt;1,"Plusieurs commentaires",""),"")</f>
        <v/>
      </c>
      <c r="Q530" s="1">
        <f t="shared" si="98"/>
        <v>0</v>
      </c>
      <c r="R530" s="1">
        <f>SUMIFS($Q$5:$Q530,$P$5:$P530,"Plusieurs commentaires",$C$5:$C530,C530)</f>
        <v>0</v>
      </c>
      <c r="S530" t="str">
        <f t="shared" si="99"/>
        <v/>
      </c>
      <c r="T530" t="str">
        <f t="shared" si="100"/>
        <v/>
      </c>
      <c r="U530" t="str">
        <f t="shared" si="101"/>
        <v/>
      </c>
      <c r="V530" s="238" t="str">
        <f t="shared" si="102"/>
        <v/>
      </c>
      <c r="W530" s="238">
        <f t="shared" si="103"/>
        <v>0</v>
      </c>
      <c r="X530" s="238">
        <f>SUMIFS($W$5:$W530,$V$5:$V530,"Plusieurs occurences",$H$5:$H530,H530)</f>
        <v>0</v>
      </c>
      <c r="Y530" t="str">
        <f t="shared" si="104"/>
        <v/>
      </c>
      <c r="Z530" t="str">
        <f t="shared" si="105"/>
        <v/>
      </c>
      <c r="AA530" t="str">
        <f t="shared" si="106"/>
        <v/>
      </c>
      <c r="AC530" t="str">
        <f t="shared" si="107"/>
        <v/>
      </c>
    </row>
    <row r="531" spans="16:29" x14ac:dyDescent="0.25">
      <c r="P531" s="1" t="str">
        <f>IF($C531&lt;&gt;"",IF(COUNTIF($C:C,$C531)&gt;1,"Plusieurs commentaires",""),"")</f>
        <v/>
      </c>
      <c r="Q531" s="1">
        <f t="shared" si="98"/>
        <v>0</v>
      </c>
      <c r="R531" s="1">
        <f>SUMIFS($Q$5:$Q531,$P$5:$P531,"Plusieurs commentaires",$C$5:$C531,C531)</f>
        <v>0</v>
      </c>
      <c r="S531" t="str">
        <f t="shared" si="99"/>
        <v/>
      </c>
      <c r="T531" t="str">
        <f t="shared" si="100"/>
        <v/>
      </c>
      <c r="U531" t="str">
        <f t="shared" si="101"/>
        <v/>
      </c>
      <c r="V531" s="238" t="str">
        <f t="shared" si="102"/>
        <v/>
      </c>
      <c r="W531" s="238">
        <f t="shared" si="103"/>
        <v>0</v>
      </c>
      <c r="X531" s="238">
        <f>SUMIFS($W$5:$W531,$V$5:$V531,"Plusieurs occurences",$H$5:$H531,H531)</f>
        <v>0</v>
      </c>
      <c r="Y531" t="str">
        <f t="shared" si="104"/>
        <v/>
      </c>
      <c r="Z531" t="str">
        <f t="shared" si="105"/>
        <v/>
      </c>
      <c r="AA531" t="str">
        <f t="shared" si="106"/>
        <v/>
      </c>
      <c r="AC531" t="str">
        <f t="shared" si="107"/>
        <v/>
      </c>
    </row>
    <row r="532" spans="16:29" x14ac:dyDescent="0.25">
      <c r="P532" s="1" t="str">
        <f>IF($C532&lt;&gt;"",IF(COUNTIF($C:C,$C532)&gt;1,"Plusieurs commentaires",""),"")</f>
        <v/>
      </c>
      <c r="Q532" s="1">
        <f t="shared" si="98"/>
        <v>0</v>
      </c>
      <c r="R532" s="1">
        <f>SUMIFS($Q$5:$Q532,$P$5:$P532,"Plusieurs commentaires",$C$5:$C532,C532)</f>
        <v>0</v>
      </c>
      <c r="S532" t="str">
        <f t="shared" si="99"/>
        <v/>
      </c>
      <c r="T532" t="str">
        <f t="shared" si="100"/>
        <v/>
      </c>
      <c r="U532" t="str">
        <f t="shared" si="101"/>
        <v/>
      </c>
      <c r="V532" s="238" t="str">
        <f t="shared" si="102"/>
        <v/>
      </c>
      <c r="W532" s="238">
        <f t="shared" si="103"/>
        <v>0</v>
      </c>
      <c r="X532" s="238">
        <f>SUMIFS($W$5:$W532,$V$5:$V532,"Plusieurs occurences",$H$5:$H532,H532)</f>
        <v>0</v>
      </c>
      <c r="Y532" t="str">
        <f t="shared" si="104"/>
        <v/>
      </c>
      <c r="Z532" t="str">
        <f t="shared" si="105"/>
        <v/>
      </c>
      <c r="AA532" t="str">
        <f t="shared" si="106"/>
        <v/>
      </c>
      <c r="AC532" t="str">
        <f t="shared" si="107"/>
        <v/>
      </c>
    </row>
    <row r="533" spans="16:29" x14ac:dyDescent="0.25">
      <c r="P533" s="1" t="str">
        <f>IF($C533&lt;&gt;"",IF(COUNTIF($C:C,$C533)&gt;1,"Plusieurs commentaires",""),"")</f>
        <v/>
      </c>
      <c r="Q533" s="1">
        <f t="shared" si="98"/>
        <v>0</v>
      </c>
      <c r="R533" s="1">
        <f>SUMIFS($Q$5:$Q533,$P$5:$P533,"Plusieurs commentaires",$C$5:$C533,C533)</f>
        <v>0</v>
      </c>
      <c r="S533" t="str">
        <f t="shared" si="99"/>
        <v/>
      </c>
      <c r="T533" t="str">
        <f t="shared" si="100"/>
        <v/>
      </c>
      <c r="U533" t="str">
        <f t="shared" si="101"/>
        <v/>
      </c>
      <c r="V533" s="238" t="str">
        <f t="shared" si="102"/>
        <v/>
      </c>
      <c r="W533" s="238">
        <f t="shared" si="103"/>
        <v>0</v>
      </c>
      <c r="X533" s="238">
        <f>SUMIFS($W$5:$W533,$V$5:$V533,"Plusieurs occurences",$H$5:$H533,H533)</f>
        <v>0</v>
      </c>
      <c r="Y533" t="str">
        <f t="shared" si="104"/>
        <v/>
      </c>
      <c r="Z533" t="str">
        <f t="shared" si="105"/>
        <v/>
      </c>
      <c r="AA533" t="str">
        <f t="shared" si="106"/>
        <v/>
      </c>
      <c r="AC533" t="str">
        <f t="shared" si="107"/>
        <v/>
      </c>
    </row>
    <row r="534" spans="16:29" x14ac:dyDescent="0.25">
      <c r="P534" s="1" t="str">
        <f>IF($C534&lt;&gt;"",IF(COUNTIF($C:C,$C534)&gt;1,"Plusieurs commentaires",""),"")</f>
        <v/>
      </c>
      <c r="Q534" s="1">
        <f t="shared" si="98"/>
        <v>0</v>
      </c>
      <c r="R534" s="1">
        <f>SUMIFS($Q$5:$Q534,$P$5:$P534,"Plusieurs commentaires",$C$5:$C534,C534)</f>
        <v>0</v>
      </c>
      <c r="S534" t="str">
        <f t="shared" si="99"/>
        <v/>
      </c>
      <c r="T534" t="str">
        <f t="shared" si="100"/>
        <v/>
      </c>
      <c r="U534" t="str">
        <f t="shared" si="101"/>
        <v/>
      </c>
      <c r="V534" s="238" t="str">
        <f t="shared" si="102"/>
        <v/>
      </c>
      <c r="W534" s="238">
        <f t="shared" si="103"/>
        <v>0</v>
      </c>
      <c r="X534" s="238">
        <f>SUMIFS($W$5:$W534,$V$5:$V534,"Plusieurs occurences",$H$5:$H534,H534)</f>
        <v>0</v>
      </c>
      <c r="Y534" t="str">
        <f t="shared" si="104"/>
        <v/>
      </c>
      <c r="Z534" t="str">
        <f t="shared" si="105"/>
        <v/>
      </c>
      <c r="AA534" t="str">
        <f t="shared" si="106"/>
        <v/>
      </c>
      <c r="AC534" t="str">
        <f t="shared" si="107"/>
        <v/>
      </c>
    </row>
    <row r="535" spans="16:29" x14ac:dyDescent="0.25">
      <c r="P535" s="1" t="str">
        <f>IF($C535&lt;&gt;"",IF(COUNTIF($C:C,$C535)&gt;1,"Plusieurs commentaires",""),"")</f>
        <v/>
      </c>
      <c r="Q535" s="1">
        <f t="shared" si="98"/>
        <v>0</v>
      </c>
      <c r="R535" s="1">
        <f>SUMIFS($Q$5:$Q535,$P$5:$P535,"Plusieurs commentaires",$C$5:$C535,C535)</f>
        <v>0</v>
      </c>
      <c r="S535" t="str">
        <f t="shared" si="99"/>
        <v/>
      </c>
      <c r="T535" t="str">
        <f t="shared" si="100"/>
        <v/>
      </c>
      <c r="U535" t="str">
        <f t="shared" si="101"/>
        <v/>
      </c>
      <c r="V535" s="238" t="str">
        <f t="shared" si="102"/>
        <v/>
      </c>
      <c r="W535" s="238">
        <f t="shared" si="103"/>
        <v>0</v>
      </c>
      <c r="X535" s="238">
        <f>SUMIFS($W$5:$W535,$V$5:$V535,"Plusieurs occurences",$H$5:$H535,H535)</f>
        <v>0</v>
      </c>
      <c r="Y535" t="str">
        <f t="shared" si="104"/>
        <v/>
      </c>
      <c r="Z535" t="str">
        <f t="shared" si="105"/>
        <v/>
      </c>
      <c r="AA535" t="str">
        <f t="shared" si="106"/>
        <v/>
      </c>
      <c r="AC535" t="str">
        <f t="shared" si="107"/>
        <v/>
      </c>
    </row>
    <row r="536" spans="16:29" x14ac:dyDescent="0.25">
      <c r="P536" s="1" t="str">
        <f>IF($C536&lt;&gt;"",IF(COUNTIF($C:C,$C536)&gt;1,"Plusieurs commentaires",""),"")</f>
        <v/>
      </c>
      <c r="Q536" s="1">
        <f t="shared" si="98"/>
        <v>0</v>
      </c>
      <c r="R536" s="1">
        <f>SUMIFS($Q$5:$Q536,$P$5:$P536,"Plusieurs commentaires",$C$5:$C536,C536)</f>
        <v>0</v>
      </c>
      <c r="S536" t="str">
        <f t="shared" si="99"/>
        <v/>
      </c>
      <c r="T536" t="str">
        <f t="shared" si="100"/>
        <v/>
      </c>
      <c r="U536" t="str">
        <f t="shared" si="101"/>
        <v/>
      </c>
      <c r="V536" s="238" t="str">
        <f t="shared" si="102"/>
        <v/>
      </c>
      <c r="W536" s="238">
        <f t="shared" si="103"/>
        <v>0</v>
      </c>
      <c r="X536" s="238">
        <f>SUMIFS($W$5:$W536,$V$5:$V536,"Plusieurs occurences",$H$5:$H536,H536)</f>
        <v>0</v>
      </c>
      <c r="Y536" t="str">
        <f t="shared" si="104"/>
        <v/>
      </c>
      <c r="Z536" t="str">
        <f t="shared" si="105"/>
        <v/>
      </c>
      <c r="AA536" t="str">
        <f t="shared" si="106"/>
        <v/>
      </c>
      <c r="AC536" t="str">
        <f t="shared" si="107"/>
        <v/>
      </c>
    </row>
    <row r="537" spans="16:29" x14ac:dyDescent="0.25">
      <c r="P537" s="1" t="str">
        <f>IF($C537&lt;&gt;"",IF(COUNTIF($C:C,$C537)&gt;1,"Plusieurs commentaires",""),"")</f>
        <v/>
      </c>
      <c r="Q537" s="1">
        <f t="shared" si="98"/>
        <v>0</v>
      </c>
      <c r="R537" s="1">
        <f>SUMIFS($Q$5:$Q537,$P$5:$P537,"Plusieurs commentaires",$C$5:$C537,C537)</f>
        <v>0</v>
      </c>
      <c r="S537" t="str">
        <f t="shared" si="99"/>
        <v/>
      </c>
      <c r="T537" t="str">
        <f t="shared" si="100"/>
        <v/>
      </c>
      <c r="U537" t="str">
        <f t="shared" si="101"/>
        <v/>
      </c>
      <c r="V537" s="238" t="str">
        <f t="shared" si="102"/>
        <v/>
      </c>
      <c r="W537" s="238">
        <f t="shared" si="103"/>
        <v>0</v>
      </c>
      <c r="X537" s="238">
        <f>SUMIFS($W$5:$W537,$V$5:$V537,"Plusieurs occurences",$H$5:$H537,H537)</f>
        <v>0</v>
      </c>
      <c r="Y537" t="str">
        <f t="shared" si="104"/>
        <v/>
      </c>
      <c r="Z537" t="str">
        <f t="shared" si="105"/>
        <v/>
      </c>
      <c r="AA537" t="str">
        <f t="shared" si="106"/>
        <v/>
      </c>
      <c r="AC537" t="str">
        <f t="shared" si="107"/>
        <v/>
      </c>
    </row>
    <row r="538" spans="16:29" x14ac:dyDescent="0.25">
      <c r="P538" s="1" t="str">
        <f>IF($C538&lt;&gt;"",IF(COUNTIF($C:C,$C538)&gt;1,"Plusieurs commentaires",""),"")</f>
        <v/>
      </c>
      <c r="Q538" s="1">
        <f t="shared" si="98"/>
        <v>0</v>
      </c>
      <c r="R538" s="1">
        <f>SUMIFS($Q$5:$Q538,$P$5:$P538,"Plusieurs commentaires",$C$5:$C538,C538)</f>
        <v>0</v>
      </c>
      <c r="S538" t="str">
        <f t="shared" si="99"/>
        <v/>
      </c>
      <c r="T538" t="str">
        <f t="shared" si="100"/>
        <v/>
      </c>
      <c r="U538" t="str">
        <f t="shared" si="101"/>
        <v/>
      </c>
      <c r="V538" s="238" t="str">
        <f t="shared" si="102"/>
        <v/>
      </c>
      <c r="W538" s="238">
        <f t="shared" si="103"/>
        <v>0</v>
      </c>
      <c r="X538" s="238">
        <f>SUMIFS($W$5:$W538,$V$5:$V538,"Plusieurs occurences",$H$5:$H538,H538)</f>
        <v>0</v>
      </c>
      <c r="Y538" t="str">
        <f t="shared" si="104"/>
        <v/>
      </c>
      <c r="Z538" t="str">
        <f t="shared" si="105"/>
        <v/>
      </c>
      <c r="AA538" t="str">
        <f t="shared" si="106"/>
        <v/>
      </c>
      <c r="AC538" t="str">
        <f t="shared" si="107"/>
        <v/>
      </c>
    </row>
    <row r="539" spans="16:29" x14ac:dyDescent="0.25">
      <c r="P539" s="1" t="str">
        <f>IF($C539&lt;&gt;"",IF(COUNTIF($C:C,$C539)&gt;1,"Plusieurs commentaires",""),"")</f>
        <v/>
      </c>
      <c r="Q539" s="1">
        <f t="shared" si="98"/>
        <v>0</v>
      </c>
      <c r="R539" s="1">
        <f>SUMIFS($Q$5:$Q539,$P$5:$P539,"Plusieurs commentaires",$C$5:$C539,C539)</f>
        <v>0</v>
      </c>
      <c r="S539" t="str">
        <f t="shared" si="99"/>
        <v/>
      </c>
      <c r="T539" t="str">
        <f t="shared" si="100"/>
        <v/>
      </c>
      <c r="U539" t="str">
        <f t="shared" si="101"/>
        <v/>
      </c>
      <c r="V539" s="238" t="str">
        <f t="shared" si="102"/>
        <v/>
      </c>
      <c r="W539" s="238">
        <f t="shared" si="103"/>
        <v>0</v>
      </c>
      <c r="X539" s="238">
        <f>SUMIFS($W$5:$W539,$V$5:$V539,"Plusieurs occurences",$H$5:$H539,H539)</f>
        <v>0</v>
      </c>
      <c r="Y539" t="str">
        <f t="shared" si="104"/>
        <v/>
      </c>
      <c r="Z539" t="str">
        <f t="shared" si="105"/>
        <v/>
      </c>
      <c r="AA539" t="str">
        <f t="shared" si="106"/>
        <v/>
      </c>
      <c r="AC539" t="str">
        <f t="shared" si="107"/>
        <v/>
      </c>
    </row>
    <row r="540" spans="16:29" x14ac:dyDescent="0.25">
      <c r="P540" s="1" t="str">
        <f>IF($C540&lt;&gt;"",IF(COUNTIF($C:C,$C540)&gt;1,"Plusieurs commentaires",""),"")</f>
        <v/>
      </c>
      <c r="Q540" s="1">
        <f t="shared" si="98"/>
        <v>0</v>
      </c>
      <c r="R540" s="1">
        <f>SUMIFS($Q$5:$Q540,$P$5:$P540,"Plusieurs commentaires",$C$5:$C540,C540)</f>
        <v>0</v>
      </c>
      <c r="S540" t="str">
        <f t="shared" si="99"/>
        <v/>
      </c>
      <c r="T540" t="str">
        <f t="shared" si="100"/>
        <v/>
      </c>
      <c r="U540" t="str">
        <f t="shared" si="101"/>
        <v/>
      </c>
      <c r="V540" s="238" t="str">
        <f t="shared" si="102"/>
        <v/>
      </c>
      <c r="W540" s="238">
        <f t="shared" si="103"/>
        <v>0</v>
      </c>
      <c r="X540" s="238">
        <f>SUMIFS($W$5:$W540,$V$5:$V540,"Plusieurs occurences",$H$5:$H540,H540)</f>
        <v>0</v>
      </c>
      <c r="Y540" t="str">
        <f t="shared" si="104"/>
        <v/>
      </c>
      <c r="Z540" t="str">
        <f t="shared" si="105"/>
        <v/>
      </c>
      <c r="AA540" t="str">
        <f t="shared" si="106"/>
        <v/>
      </c>
      <c r="AC540" t="str">
        <f t="shared" si="107"/>
        <v/>
      </c>
    </row>
    <row r="541" spans="16:29" x14ac:dyDescent="0.25">
      <c r="P541" s="1" t="str">
        <f>IF($C541&lt;&gt;"",IF(COUNTIF($C:C,$C541)&gt;1,"Plusieurs commentaires",""),"")</f>
        <v/>
      </c>
      <c r="Q541" s="1">
        <f t="shared" si="98"/>
        <v>0</v>
      </c>
      <c r="R541" s="1">
        <f>SUMIFS($Q$5:$Q541,$P$5:$P541,"Plusieurs commentaires",$C$5:$C541,C541)</f>
        <v>0</v>
      </c>
      <c r="S541" t="str">
        <f t="shared" si="99"/>
        <v/>
      </c>
      <c r="T541" t="str">
        <f t="shared" si="100"/>
        <v/>
      </c>
      <c r="U541" t="str">
        <f t="shared" si="101"/>
        <v/>
      </c>
      <c r="V541" s="238" t="str">
        <f t="shared" si="102"/>
        <v/>
      </c>
      <c r="W541" s="238">
        <f t="shared" si="103"/>
        <v>0</v>
      </c>
      <c r="X541" s="238">
        <f>SUMIFS($W$5:$W541,$V$5:$V541,"Plusieurs occurences",$H$5:$H541,H541)</f>
        <v>0</v>
      </c>
      <c r="Y541" t="str">
        <f t="shared" si="104"/>
        <v/>
      </c>
      <c r="Z541" t="str">
        <f t="shared" si="105"/>
        <v/>
      </c>
      <c r="AA541" t="str">
        <f t="shared" si="106"/>
        <v/>
      </c>
      <c r="AC541" t="str">
        <f t="shared" si="107"/>
        <v/>
      </c>
    </row>
    <row r="542" spans="16:29" x14ac:dyDescent="0.25">
      <c r="P542" s="1" t="str">
        <f>IF($C542&lt;&gt;"",IF(COUNTIF($C:C,$C542)&gt;1,"Plusieurs commentaires",""),"")</f>
        <v/>
      </c>
      <c r="Q542" s="1">
        <f t="shared" si="98"/>
        <v>0</v>
      </c>
      <c r="R542" s="1">
        <f>SUMIFS($Q$5:$Q542,$P$5:$P542,"Plusieurs commentaires",$C$5:$C542,C542)</f>
        <v>0</v>
      </c>
      <c r="S542" t="str">
        <f t="shared" si="99"/>
        <v/>
      </c>
      <c r="T542" t="str">
        <f t="shared" si="100"/>
        <v/>
      </c>
      <c r="U542" t="str">
        <f t="shared" si="101"/>
        <v/>
      </c>
      <c r="V542" s="238" t="str">
        <f t="shared" si="102"/>
        <v/>
      </c>
      <c r="W542" s="238">
        <f t="shared" si="103"/>
        <v>0</v>
      </c>
      <c r="X542" s="238">
        <f>SUMIFS($W$5:$W542,$V$5:$V542,"Plusieurs occurences",$H$5:$H542,H542)</f>
        <v>0</v>
      </c>
      <c r="Y542" t="str">
        <f t="shared" si="104"/>
        <v/>
      </c>
      <c r="Z542" t="str">
        <f t="shared" si="105"/>
        <v/>
      </c>
      <c r="AA542" t="str">
        <f t="shared" si="106"/>
        <v/>
      </c>
      <c r="AC542" t="str">
        <f t="shared" si="107"/>
        <v/>
      </c>
    </row>
    <row r="543" spans="16:29" x14ac:dyDescent="0.25">
      <c r="P543" s="1" t="str">
        <f>IF($C543&lt;&gt;"",IF(COUNTIF($C:C,$C543)&gt;1,"Plusieurs commentaires",""),"")</f>
        <v/>
      </c>
      <c r="Q543" s="1">
        <f t="shared" si="98"/>
        <v>0</v>
      </c>
      <c r="R543" s="1">
        <f>SUMIFS($Q$5:$Q543,$P$5:$P543,"Plusieurs commentaires",$C$5:$C543,C543)</f>
        <v>0</v>
      </c>
      <c r="S543" t="str">
        <f t="shared" si="99"/>
        <v/>
      </c>
      <c r="T543" t="str">
        <f t="shared" si="100"/>
        <v/>
      </c>
      <c r="U543" t="str">
        <f t="shared" si="101"/>
        <v/>
      </c>
      <c r="V543" s="238" t="str">
        <f t="shared" si="102"/>
        <v/>
      </c>
      <c r="W543" s="238">
        <f t="shared" si="103"/>
        <v>0</v>
      </c>
      <c r="X543" s="238">
        <f>SUMIFS($W$5:$W543,$V$5:$V543,"Plusieurs occurences",$H$5:$H543,H543)</f>
        <v>0</v>
      </c>
      <c r="Y543" t="str">
        <f t="shared" si="104"/>
        <v/>
      </c>
      <c r="Z543" t="str">
        <f t="shared" si="105"/>
        <v/>
      </c>
      <c r="AA543" t="str">
        <f t="shared" si="106"/>
        <v/>
      </c>
      <c r="AC543" t="str">
        <f t="shared" si="107"/>
        <v/>
      </c>
    </row>
    <row r="544" spans="16:29" x14ac:dyDescent="0.25">
      <c r="P544" s="1" t="str">
        <f>IF($C544&lt;&gt;"",IF(COUNTIF($C:C,$C544)&gt;1,"Plusieurs commentaires",""),"")</f>
        <v/>
      </c>
      <c r="Q544" s="1">
        <f t="shared" si="98"/>
        <v>0</v>
      </c>
      <c r="R544" s="1">
        <f>SUMIFS($Q$5:$Q544,$P$5:$P544,"Plusieurs commentaires",$C$5:$C544,C544)</f>
        <v>0</v>
      </c>
      <c r="S544" t="str">
        <f t="shared" si="99"/>
        <v/>
      </c>
      <c r="T544" t="str">
        <f t="shared" si="100"/>
        <v/>
      </c>
      <c r="U544" t="str">
        <f t="shared" si="101"/>
        <v/>
      </c>
      <c r="V544" s="238" t="str">
        <f t="shared" si="102"/>
        <v/>
      </c>
      <c r="W544" s="238">
        <f t="shared" si="103"/>
        <v>0</v>
      </c>
      <c r="X544" s="238">
        <f>SUMIFS($W$5:$W544,$V$5:$V544,"Plusieurs occurences",$H$5:$H544,H544)</f>
        <v>0</v>
      </c>
      <c r="Y544" t="str">
        <f t="shared" si="104"/>
        <v/>
      </c>
      <c r="Z544" t="str">
        <f t="shared" si="105"/>
        <v/>
      </c>
      <c r="AA544" t="str">
        <f t="shared" si="106"/>
        <v/>
      </c>
      <c r="AC544" t="str">
        <f t="shared" si="107"/>
        <v/>
      </c>
    </row>
    <row r="545" spans="16:29" x14ac:dyDescent="0.25">
      <c r="P545" s="1" t="str">
        <f>IF($C545&lt;&gt;"",IF(COUNTIF($C:C,$C545)&gt;1,"Plusieurs commentaires",""),"")</f>
        <v/>
      </c>
      <c r="Q545" s="1">
        <f t="shared" si="98"/>
        <v>0</v>
      </c>
      <c r="R545" s="1">
        <f>SUMIFS($Q$5:$Q545,$P$5:$P545,"Plusieurs commentaires",$C$5:$C545,C545)</f>
        <v>0</v>
      </c>
      <c r="S545" t="str">
        <f t="shared" si="99"/>
        <v/>
      </c>
      <c r="T545" t="str">
        <f t="shared" si="100"/>
        <v/>
      </c>
      <c r="U545" t="str">
        <f t="shared" si="101"/>
        <v/>
      </c>
      <c r="V545" s="238" t="str">
        <f t="shared" si="102"/>
        <v/>
      </c>
      <c r="W545" s="238">
        <f t="shared" si="103"/>
        <v>0</v>
      </c>
      <c r="X545" s="238">
        <f>SUMIFS($W$5:$W545,$V$5:$V545,"Plusieurs occurences",$H$5:$H545,H545)</f>
        <v>0</v>
      </c>
      <c r="Y545" t="str">
        <f t="shared" si="104"/>
        <v/>
      </c>
      <c r="Z545" t="str">
        <f t="shared" si="105"/>
        <v/>
      </c>
      <c r="AA545" t="str">
        <f t="shared" si="106"/>
        <v/>
      </c>
      <c r="AC545" t="str">
        <f t="shared" si="107"/>
        <v/>
      </c>
    </row>
    <row r="546" spans="16:29" x14ac:dyDescent="0.25">
      <c r="P546" s="1" t="str">
        <f>IF($C546&lt;&gt;"",IF(COUNTIF($C:C,$C546)&gt;1,"Plusieurs commentaires",""),"")</f>
        <v/>
      </c>
      <c r="Q546" s="1">
        <f t="shared" si="98"/>
        <v>0</v>
      </c>
      <c r="R546" s="1">
        <f>SUMIFS($Q$5:$Q546,$P$5:$P546,"Plusieurs commentaires",$C$5:$C546,C546)</f>
        <v>0</v>
      </c>
      <c r="S546" t="str">
        <f t="shared" si="99"/>
        <v/>
      </c>
      <c r="T546" t="str">
        <f t="shared" si="100"/>
        <v/>
      </c>
      <c r="U546" t="str">
        <f t="shared" si="101"/>
        <v/>
      </c>
      <c r="V546" s="238" t="str">
        <f t="shared" si="102"/>
        <v/>
      </c>
      <c r="W546" s="238">
        <f t="shared" si="103"/>
        <v>0</v>
      </c>
      <c r="X546" s="238">
        <f>SUMIFS($W$5:$W546,$V$5:$V546,"Plusieurs occurences",$H$5:$H546,H546)</f>
        <v>0</v>
      </c>
      <c r="Y546" t="str">
        <f t="shared" si="104"/>
        <v/>
      </c>
      <c r="Z546" t="str">
        <f t="shared" si="105"/>
        <v/>
      </c>
      <c r="AA546" t="str">
        <f t="shared" si="106"/>
        <v/>
      </c>
      <c r="AC546" t="str">
        <f t="shared" si="107"/>
        <v/>
      </c>
    </row>
    <row r="547" spans="16:29" x14ac:dyDescent="0.25">
      <c r="P547" s="1" t="str">
        <f>IF($C547&lt;&gt;"",IF(COUNTIF($C:C,$C547)&gt;1,"Plusieurs commentaires",""),"")</f>
        <v/>
      </c>
      <c r="Q547" s="1">
        <f t="shared" si="98"/>
        <v>0</v>
      </c>
      <c r="R547" s="1">
        <f>SUMIFS($Q$5:$Q547,$P$5:$P547,"Plusieurs commentaires",$C$5:$C547,C547)</f>
        <v>0</v>
      </c>
      <c r="S547" t="str">
        <f t="shared" si="99"/>
        <v/>
      </c>
      <c r="T547" t="str">
        <f t="shared" si="100"/>
        <v/>
      </c>
      <c r="U547" t="str">
        <f t="shared" si="101"/>
        <v/>
      </c>
      <c r="V547" s="238" t="str">
        <f t="shared" si="102"/>
        <v/>
      </c>
      <c r="W547" s="238">
        <f t="shared" si="103"/>
        <v>0</v>
      </c>
      <c r="X547" s="238">
        <f>SUMIFS($W$5:$W547,$V$5:$V547,"Plusieurs occurences",$H$5:$H547,H547)</f>
        <v>0</v>
      </c>
      <c r="Y547" t="str">
        <f t="shared" si="104"/>
        <v/>
      </c>
      <c r="Z547" t="str">
        <f t="shared" si="105"/>
        <v/>
      </c>
      <c r="AA547" t="str">
        <f t="shared" si="106"/>
        <v/>
      </c>
      <c r="AC547" t="str">
        <f t="shared" si="107"/>
        <v/>
      </c>
    </row>
    <row r="548" spans="16:29" x14ac:dyDescent="0.25">
      <c r="P548" s="1" t="str">
        <f>IF($C548&lt;&gt;"",IF(COUNTIF($C:C,$C548)&gt;1,"Plusieurs commentaires",""),"")</f>
        <v/>
      </c>
      <c r="Q548" s="1">
        <f t="shared" si="98"/>
        <v>0</v>
      </c>
      <c r="R548" s="1">
        <f>SUMIFS($Q$5:$Q548,$P$5:$P548,"Plusieurs commentaires",$C$5:$C548,C548)</f>
        <v>0</v>
      </c>
      <c r="S548" t="str">
        <f t="shared" si="99"/>
        <v/>
      </c>
      <c r="T548" t="str">
        <f t="shared" si="100"/>
        <v/>
      </c>
      <c r="U548" t="str">
        <f t="shared" si="101"/>
        <v/>
      </c>
      <c r="V548" s="238" t="str">
        <f t="shared" si="102"/>
        <v/>
      </c>
      <c r="W548" s="238">
        <f t="shared" si="103"/>
        <v>0</v>
      </c>
      <c r="X548" s="238">
        <f>SUMIFS($W$5:$W548,$V$5:$V548,"Plusieurs occurences",$H$5:$H548,H548)</f>
        <v>0</v>
      </c>
      <c r="Y548" t="str">
        <f t="shared" si="104"/>
        <v/>
      </c>
      <c r="Z548" t="str">
        <f t="shared" si="105"/>
        <v/>
      </c>
      <c r="AA548" t="str">
        <f t="shared" si="106"/>
        <v/>
      </c>
      <c r="AC548" t="str">
        <f t="shared" si="107"/>
        <v/>
      </c>
    </row>
    <row r="549" spans="16:29" x14ac:dyDescent="0.25">
      <c r="P549" s="1" t="str">
        <f>IF($C549&lt;&gt;"",IF(COUNTIF($C:C,$C549)&gt;1,"Plusieurs commentaires",""),"")</f>
        <v/>
      </c>
      <c r="Q549" s="1">
        <f t="shared" si="98"/>
        <v>0</v>
      </c>
      <c r="R549" s="1">
        <f>SUMIFS($Q$5:$Q549,$P$5:$P549,"Plusieurs commentaires",$C$5:$C549,C549)</f>
        <v>0</v>
      </c>
      <c r="S549" t="str">
        <f t="shared" si="99"/>
        <v/>
      </c>
      <c r="T549" t="str">
        <f t="shared" si="100"/>
        <v/>
      </c>
      <c r="U549" t="str">
        <f t="shared" si="101"/>
        <v/>
      </c>
      <c r="V549" s="238" t="str">
        <f t="shared" si="102"/>
        <v/>
      </c>
      <c r="W549" s="238">
        <f t="shared" si="103"/>
        <v>0</v>
      </c>
      <c r="X549" s="238">
        <f>SUMIFS($W$5:$W549,$V$5:$V549,"Plusieurs occurences",$H$5:$H549,H549)</f>
        <v>0</v>
      </c>
      <c r="Y549" t="str">
        <f t="shared" si="104"/>
        <v/>
      </c>
      <c r="Z549" t="str">
        <f t="shared" si="105"/>
        <v/>
      </c>
      <c r="AA549" t="str">
        <f t="shared" si="106"/>
        <v/>
      </c>
      <c r="AC549" t="str">
        <f t="shared" si="107"/>
        <v/>
      </c>
    </row>
    <row r="550" spans="16:29" x14ac:dyDescent="0.25">
      <c r="P550" s="1" t="str">
        <f>IF($C550&lt;&gt;"",IF(COUNTIF($C:C,$C550)&gt;1,"Plusieurs commentaires",""),"")</f>
        <v/>
      </c>
      <c r="Q550" s="1">
        <f t="shared" si="98"/>
        <v>0</v>
      </c>
      <c r="R550" s="1">
        <f>SUMIFS($Q$5:$Q550,$P$5:$P550,"Plusieurs commentaires",$C$5:$C550,C550)</f>
        <v>0</v>
      </c>
      <c r="S550" t="str">
        <f t="shared" si="99"/>
        <v/>
      </c>
      <c r="T550" t="str">
        <f t="shared" si="100"/>
        <v/>
      </c>
      <c r="U550" t="str">
        <f t="shared" si="101"/>
        <v/>
      </c>
      <c r="V550" s="238" t="str">
        <f t="shared" si="102"/>
        <v/>
      </c>
      <c r="W550" s="238">
        <f t="shared" si="103"/>
        <v>0</v>
      </c>
      <c r="X550" s="238">
        <f>SUMIFS($W$5:$W550,$V$5:$V550,"Plusieurs occurences",$H$5:$H550,H550)</f>
        <v>0</v>
      </c>
      <c r="Y550" t="str">
        <f t="shared" si="104"/>
        <v/>
      </c>
      <c r="Z550" t="str">
        <f t="shared" si="105"/>
        <v/>
      </c>
      <c r="AA550" t="str">
        <f t="shared" si="106"/>
        <v/>
      </c>
      <c r="AC550" t="str">
        <f t="shared" si="107"/>
        <v/>
      </c>
    </row>
    <row r="551" spans="16:29" x14ac:dyDescent="0.25">
      <c r="P551" s="1" t="str">
        <f>IF($C551&lt;&gt;"",IF(COUNTIF($C:C,$C551)&gt;1,"Plusieurs commentaires",""),"")</f>
        <v/>
      </c>
      <c r="Q551" s="1">
        <f t="shared" si="98"/>
        <v>0</v>
      </c>
      <c r="R551" s="1">
        <f>SUMIFS($Q$5:$Q551,$P$5:$P551,"Plusieurs commentaires",$C$5:$C551,C551)</f>
        <v>0</v>
      </c>
      <c r="S551" t="str">
        <f t="shared" si="99"/>
        <v/>
      </c>
      <c r="T551" t="str">
        <f t="shared" si="100"/>
        <v/>
      </c>
      <c r="U551" t="str">
        <f t="shared" si="101"/>
        <v/>
      </c>
      <c r="V551" s="238" t="str">
        <f t="shared" si="102"/>
        <v/>
      </c>
      <c r="W551" s="238">
        <f t="shared" si="103"/>
        <v>0</v>
      </c>
      <c r="X551" s="238">
        <f>SUMIFS($W$5:$W551,$V$5:$V551,"Plusieurs occurences",$H$5:$H551,H551)</f>
        <v>0</v>
      </c>
      <c r="Y551" t="str">
        <f t="shared" si="104"/>
        <v/>
      </c>
      <c r="Z551" t="str">
        <f t="shared" si="105"/>
        <v/>
      </c>
      <c r="AA551" t="str">
        <f t="shared" si="106"/>
        <v/>
      </c>
      <c r="AC551" t="str">
        <f t="shared" si="107"/>
        <v/>
      </c>
    </row>
    <row r="552" spans="16:29" x14ac:dyDescent="0.25">
      <c r="P552" s="1" t="str">
        <f>IF($C552&lt;&gt;"",IF(COUNTIF($C:C,$C552)&gt;1,"Plusieurs commentaires",""),"")</f>
        <v/>
      </c>
      <c r="Q552" s="1">
        <f t="shared" si="98"/>
        <v>0</v>
      </c>
      <c r="R552" s="1">
        <f>SUMIFS($Q$5:$Q552,$P$5:$P552,"Plusieurs commentaires",$C$5:$C552,C552)</f>
        <v>0</v>
      </c>
      <c r="S552" t="str">
        <f t="shared" si="99"/>
        <v/>
      </c>
      <c r="T552" t="str">
        <f t="shared" si="100"/>
        <v/>
      </c>
      <c r="U552" t="str">
        <f t="shared" si="101"/>
        <v/>
      </c>
      <c r="V552" s="238" t="str">
        <f t="shared" si="102"/>
        <v/>
      </c>
      <c r="W552" s="238">
        <f t="shared" si="103"/>
        <v>0</v>
      </c>
      <c r="X552" s="238">
        <f>SUMIFS($W$5:$W552,$V$5:$V552,"Plusieurs occurences",$H$5:$H552,H552)</f>
        <v>0</v>
      </c>
      <c r="Y552" t="str">
        <f t="shared" si="104"/>
        <v/>
      </c>
      <c r="Z552" t="str">
        <f t="shared" si="105"/>
        <v/>
      </c>
      <c r="AA552" t="str">
        <f t="shared" si="106"/>
        <v/>
      </c>
      <c r="AC552" t="str">
        <f t="shared" si="107"/>
        <v/>
      </c>
    </row>
    <row r="553" spans="16:29" x14ac:dyDescent="0.25">
      <c r="P553" s="1" t="str">
        <f>IF($C553&lt;&gt;"",IF(COUNTIF($C:C,$C553)&gt;1,"Plusieurs commentaires",""),"")</f>
        <v/>
      </c>
      <c r="Q553" s="1">
        <f t="shared" si="98"/>
        <v>0</v>
      </c>
      <c r="R553" s="1">
        <f>SUMIFS($Q$5:$Q553,$P$5:$P553,"Plusieurs commentaires",$C$5:$C553,C553)</f>
        <v>0</v>
      </c>
      <c r="S553" t="str">
        <f t="shared" si="99"/>
        <v/>
      </c>
      <c r="T553" t="str">
        <f t="shared" si="100"/>
        <v/>
      </c>
      <c r="U553" t="str">
        <f t="shared" si="101"/>
        <v/>
      </c>
      <c r="V553" s="238" t="str">
        <f t="shared" si="102"/>
        <v/>
      </c>
      <c r="W553" s="238">
        <f t="shared" si="103"/>
        <v>0</v>
      </c>
      <c r="X553" s="238">
        <f>SUMIFS($W$5:$W553,$V$5:$V553,"Plusieurs occurences",$H$5:$H553,H553)</f>
        <v>0</v>
      </c>
      <c r="Y553" t="str">
        <f t="shared" si="104"/>
        <v/>
      </c>
      <c r="Z553" t="str">
        <f t="shared" si="105"/>
        <v/>
      </c>
      <c r="AA553" t="str">
        <f t="shared" si="106"/>
        <v/>
      </c>
      <c r="AC553" t="str">
        <f t="shared" si="107"/>
        <v/>
      </c>
    </row>
    <row r="554" spans="16:29" x14ac:dyDescent="0.25">
      <c r="P554" s="1" t="str">
        <f>IF($C554&lt;&gt;"",IF(COUNTIF($C:C,$C554)&gt;1,"Plusieurs commentaires",""),"")</f>
        <v/>
      </c>
      <c r="Q554" s="1">
        <f t="shared" si="98"/>
        <v>0</v>
      </c>
      <c r="R554" s="1">
        <f>SUMIFS($Q$5:$Q554,$P$5:$P554,"Plusieurs commentaires",$C$5:$C554,C554)</f>
        <v>0</v>
      </c>
      <c r="S554" t="str">
        <f t="shared" si="99"/>
        <v/>
      </c>
      <c r="T554" t="str">
        <f t="shared" si="100"/>
        <v/>
      </c>
      <c r="U554" t="str">
        <f t="shared" si="101"/>
        <v/>
      </c>
      <c r="V554" s="238" t="str">
        <f t="shared" si="102"/>
        <v/>
      </c>
      <c r="W554" s="238">
        <f t="shared" si="103"/>
        <v>0</v>
      </c>
      <c r="X554" s="238">
        <f>SUMIFS($W$5:$W554,$V$5:$V554,"Plusieurs occurences",$H$5:$H554,H554)</f>
        <v>0</v>
      </c>
      <c r="Y554" t="str">
        <f t="shared" si="104"/>
        <v/>
      </c>
      <c r="Z554" t="str">
        <f t="shared" si="105"/>
        <v/>
      </c>
      <c r="AA554" t="str">
        <f t="shared" si="106"/>
        <v/>
      </c>
      <c r="AC554" t="str">
        <f t="shared" si="107"/>
        <v/>
      </c>
    </row>
    <row r="555" spans="16:29" x14ac:dyDescent="0.25">
      <c r="P555" s="1" t="str">
        <f>IF($C555&lt;&gt;"",IF(COUNTIF($C:C,$C555)&gt;1,"Plusieurs commentaires",""),"")</f>
        <v/>
      </c>
      <c r="Q555" s="1">
        <f t="shared" si="98"/>
        <v>0</v>
      </c>
      <c r="R555" s="1">
        <f>SUMIFS($Q$5:$Q555,$P$5:$P555,"Plusieurs commentaires",$C$5:$C555,C555)</f>
        <v>0</v>
      </c>
      <c r="S555" t="str">
        <f t="shared" si="99"/>
        <v/>
      </c>
      <c r="T555" t="str">
        <f t="shared" si="100"/>
        <v/>
      </c>
      <c r="U555" t="str">
        <f t="shared" si="101"/>
        <v/>
      </c>
      <c r="V555" s="238" t="str">
        <f t="shared" si="102"/>
        <v/>
      </c>
      <c r="W555" s="238">
        <f t="shared" si="103"/>
        <v>0</v>
      </c>
      <c r="X555" s="238">
        <f>SUMIFS($W$5:$W555,$V$5:$V555,"Plusieurs occurences",$H$5:$H555,H555)</f>
        <v>0</v>
      </c>
      <c r="Y555" t="str">
        <f t="shared" si="104"/>
        <v/>
      </c>
      <c r="Z555" t="str">
        <f t="shared" si="105"/>
        <v/>
      </c>
      <c r="AA555" t="str">
        <f t="shared" si="106"/>
        <v/>
      </c>
      <c r="AC555" t="str">
        <f t="shared" si="107"/>
        <v/>
      </c>
    </row>
    <row r="556" spans="16:29" x14ac:dyDescent="0.25">
      <c r="P556" s="1" t="str">
        <f>IF($C556&lt;&gt;"",IF(COUNTIF($C:C,$C556)&gt;1,"Plusieurs commentaires",""),"")</f>
        <v/>
      </c>
      <c r="Q556" s="1">
        <f t="shared" si="98"/>
        <v>0</v>
      </c>
      <c r="R556" s="1">
        <f>SUMIFS($Q$5:$Q556,$P$5:$P556,"Plusieurs commentaires",$C$5:$C556,C556)</f>
        <v>0</v>
      </c>
      <c r="S556" t="str">
        <f t="shared" si="99"/>
        <v/>
      </c>
      <c r="T556" t="str">
        <f t="shared" si="100"/>
        <v/>
      </c>
      <c r="U556" t="str">
        <f t="shared" si="101"/>
        <v/>
      </c>
      <c r="V556" s="238" t="str">
        <f t="shared" si="102"/>
        <v/>
      </c>
      <c r="W556" s="238">
        <f t="shared" si="103"/>
        <v>0</v>
      </c>
      <c r="X556" s="238">
        <f>SUMIFS($W$5:$W556,$V$5:$V556,"Plusieurs occurences",$H$5:$H556,H556)</f>
        <v>0</v>
      </c>
      <c r="Y556" t="str">
        <f t="shared" si="104"/>
        <v/>
      </c>
      <c r="Z556" t="str">
        <f t="shared" si="105"/>
        <v/>
      </c>
      <c r="AA556" t="str">
        <f t="shared" si="106"/>
        <v/>
      </c>
      <c r="AC556" t="str">
        <f t="shared" si="107"/>
        <v/>
      </c>
    </row>
    <row r="557" spans="16:29" x14ac:dyDescent="0.25">
      <c r="P557" s="1" t="str">
        <f>IF($C557&lt;&gt;"",IF(COUNTIF($C:C,$C557)&gt;1,"Plusieurs commentaires",""),"")</f>
        <v/>
      </c>
      <c r="Q557" s="1">
        <f t="shared" si="98"/>
        <v>0</v>
      </c>
      <c r="R557" s="1">
        <f>SUMIFS($Q$5:$Q557,$P$5:$P557,"Plusieurs commentaires",$C$5:$C557,C557)</f>
        <v>0</v>
      </c>
      <c r="S557" t="str">
        <f t="shared" si="99"/>
        <v/>
      </c>
      <c r="T557" t="str">
        <f t="shared" si="100"/>
        <v/>
      </c>
      <c r="U557" t="str">
        <f t="shared" si="101"/>
        <v/>
      </c>
      <c r="V557" s="238" t="str">
        <f t="shared" si="102"/>
        <v/>
      </c>
      <c r="W557" s="238">
        <f t="shared" si="103"/>
        <v>0</v>
      </c>
      <c r="X557" s="238">
        <f>SUMIFS($W$5:$W557,$V$5:$V557,"Plusieurs occurences",$H$5:$H557,H557)</f>
        <v>0</v>
      </c>
      <c r="Y557" t="str">
        <f t="shared" si="104"/>
        <v/>
      </c>
      <c r="Z557" t="str">
        <f t="shared" si="105"/>
        <v/>
      </c>
      <c r="AA557" t="str">
        <f t="shared" si="106"/>
        <v/>
      </c>
      <c r="AC557" t="str">
        <f t="shared" si="107"/>
        <v/>
      </c>
    </row>
    <row r="558" spans="16:29" x14ac:dyDescent="0.25">
      <c r="P558" s="1" t="str">
        <f>IF($C558&lt;&gt;"",IF(COUNTIF($C:C,$C558)&gt;1,"Plusieurs commentaires",""),"")</f>
        <v/>
      </c>
      <c r="Q558" s="1">
        <f t="shared" si="98"/>
        <v>0</v>
      </c>
      <c r="R558" s="1">
        <f>SUMIFS($Q$5:$Q558,$P$5:$P558,"Plusieurs commentaires",$C$5:$C558,C558)</f>
        <v>0</v>
      </c>
      <c r="S558" t="str">
        <f t="shared" si="99"/>
        <v/>
      </c>
      <c r="T558" t="str">
        <f t="shared" si="100"/>
        <v/>
      </c>
      <c r="U558" t="str">
        <f t="shared" si="101"/>
        <v/>
      </c>
      <c r="V558" s="238" t="str">
        <f t="shared" si="102"/>
        <v/>
      </c>
      <c r="W558" s="238">
        <f t="shared" si="103"/>
        <v>0</v>
      </c>
      <c r="X558" s="238">
        <f>SUMIFS($W$5:$W558,$V$5:$V558,"Plusieurs occurences",$H$5:$H558,H558)</f>
        <v>0</v>
      </c>
      <c r="Y558" t="str">
        <f t="shared" si="104"/>
        <v/>
      </c>
      <c r="Z558" t="str">
        <f t="shared" si="105"/>
        <v/>
      </c>
      <c r="AA558" t="str">
        <f t="shared" si="106"/>
        <v/>
      </c>
      <c r="AC558" t="str">
        <f t="shared" si="107"/>
        <v/>
      </c>
    </row>
    <row r="559" spans="16:29" x14ac:dyDescent="0.25">
      <c r="P559" s="1" t="str">
        <f>IF($C559&lt;&gt;"",IF(COUNTIF($C:C,$C559)&gt;1,"Plusieurs commentaires",""),"")</f>
        <v/>
      </c>
      <c r="Q559" s="1">
        <f t="shared" si="98"/>
        <v>0</v>
      </c>
      <c r="R559" s="1">
        <f>SUMIFS($Q$5:$Q559,$P$5:$P559,"Plusieurs commentaires",$C$5:$C559,C559)</f>
        <v>0</v>
      </c>
      <c r="S559" t="str">
        <f t="shared" si="99"/>
        <v/>
      </c>
      <c r="T559" t="str">
        <f t="shared" si="100"/>
        <v/>
      </c>
      <c r="U559" t="str">
        <f t="shared" si="101"/>
        <v/>
      </c>
      <c r="V559" s="238" t="str">
        <f t="shared" si="102"/>
        <v/>
      </c>
      <c r="W559" s="238">
        <f t="shared" si="103"/>
        <v>0</v>
      </c>
      <c r="X559" s="238">
        <f>SUMIFS($W$5:$W559,$V$5:$V559,"Plusieurs occurences",$H$5:$H559,H559)</f>
        <v>0</v>
      </c>
      <c r="Y559" t="str">
        <f t="shared" si="104"/>
        <v/>
      </c>
      <c r="Z559" t="str">
        <f t="shared" si="105"/>
        <v/>
      </c>
      <c r="AA559" t="str">
        <f t="shared" si="106"/>
        <v/>
      </c>
      <c r="AC559" t="str">
        <f t="shared" si="107"/>
        <v/>
      </c>
    </row>
    <row r="560" spans="16:29" x14ac:dyDescent="0.25">
      <c r="P560" s="1" t="str">
        <f>IF($C560&lt;&gt;"",IF(COUNTIF($C:C,$C560)&gt;1,"Plusieurs commentaires",""),"")</f>
        <v/>
      </c>
      <c r="Q560" s="1">
        <f t="shared" si="98"/>
        <v>0</v>
      </c>
      <c r="R560" s="1">
        <f>SUMIFS($Q$5:$Q560,$P$5:$P560,"Plusieurs commentaires",$C$5:$C560,C560)</f>
        <v>0</v>
      </c>
      <c r="S560" t="str">
        <f t="shared" si="99"/>
        <v/>
      </c>
      <c r="T560" t="str">
        <f t="shared" si="100"/>
        <v/>
      </c>
      <c r="U560" t="str">
        <f t="shared" si="101"/>
        <v/>
      </c>
      <c r="V560" s="238" t="str">
        <f t="shared" si="102"/>
        <v/>
      </c>
      <c r="W560" s="238">
        <f t="shared" si="103"/>
        <v>0</v>
      </c>
      <c r="X560" s="238">
        <f>SUMIFS($W$5:$W560,$V$5:$V560,"Plusieurs occurences",$H$5:$H560,H560)</f>
        <v>0</v>
      </c>
      <c r="Y560" t="str">
        <f t="shared" si="104"/>
        <v/>
      </c>
      <c r="Z560" t="str">
        <f t="shared" si="105"/>
        <v/>
      </c>
      <c r="AA560" t="str">
        <f t="shared" si="106"/>
        <v/>
      </c>
      <c r="AC560" t="str">
        <f t="shared" si="107"/>
        <v/>
      </c>
    </row>
    <row r="561" spans="16:29" x14ac:dyDescent="0.25">
      <c r="P561" s="1" t="str">
        <f>IF($C561&lt;&gt;"",IF(COUNTIF($C:C,$C561)&gt;1,"Plusieurs commentaires",""),"")</f>
        <v/>
      </c>
      <c r="Q561" s="1">
        <f t="shared" si="98"/>
        <v>0</v>
      </c>
      <c r="R561" s="1">
        <f>SUMIFS($Q$5:$Q561,$P$5:$P561,"Plusieurs commentaires",$C$5:$C561,C561)</f>
        <v>0</v>
      </c>
      <c r="S561" t="str">
        <f t="shared" si="99"/>
        <v/>
      </c>
      <c r="T561" t="str">
        <f t="shared" si="100"/>
        <v/>
      </c>
      <c r="U561" t="str">
        <f t="shared" si="101"/>
        <v/>
      </c>
      <c r="V561" s="238" t="str">
        <f t="shared" si="102"/>
        <v/>
      </c>
      <c r="W561" s="238">
        <f t="shared" si="103"/>
        <v>0</v>
      </c>
      <c r="X561" s="238">
        <f>SUMIFS($W$5:$W561,$V$5:$V561,"Plusieurs occurences",$H$5:$H561,H561)</f>
        <v>0</v>
      </c>
      <c r="Y561" t="str">
        <f t="shared" si="104"/>
        <v/>
      </c>
      <c r="Z561" t="str">
        <f t="shared" si="105"/>
        <v/>
      </c>
      <c r="AA561" t="str">
        <f t="shared" si="106"/>
        <v/>
      </c>
      <c r="AC561" t="str">
        <f t="shared" si="107"/>
        <v/>
      </c>
    </row>
    <row r="562" spans="16:29" x14ac:dyDescent="0.25">
      <c r="P562" s="1" t="str">
        <f>IF($C562&lt;&gt;"",IF(COUNTIF($C:C,$C562)&gt;1,"Plusieurs commentaires",""),"")</f>
        <v/>
      </c>
      <c r="Q562" s="1">
        <f t="shared" si="98"/>
        <v>0</v>
      </c>
      <c r="R562" s="1">
        <f>SUMIFS($Q$5:$Q562,$P$5:$P562,"Plusieurs commentaires",$C$5:$C562,C562)</f>
        <v>0</v>
      </c>
      <c r="S562" t="str">
        <f t="shared" si="99"/>
        <v/>
      </c>
      <c r="T562" t="str">
        <f t="shared" si="100"/>
        <v/>
      </c>
      <c r="U562" t="str">
        <f t="shared" si="101"/>
        <v/>
      </c>
      <c r="V562" s="238" t="str">
        <f t="shared" si="102"/>
        <v/>
      </c>
      <c r="W562" s="238">
        <f t="shared" si="103"/>
        <v>0</v>
      </c>
      <c r="X562" s="238">
        <f>SUMIFS($W$5:$W562,$V$5:$V562,"Plusieurs occurences",$H$5:$H562,H562)</f>
        <v>0</v>
      </c>
      <c r="Y562" t="str">
        <f t="shared" si="104"/>
        <v/>
      </c>
      <c r="Z562" t="str">
        <f t="shared" si="105"/>
        <v/>
      </c>
      <c r="AA562" t="str">
        <f t="shared" si="106"/>
        <v/>
      </c>
      <c r="AC562" t="str">
        <f t="shared" si="107"/>
        <v/>
      </c>
    </row>
    <row r="563" spans="16:29" x14ac:dyDescent="0.25">
      <c r="P563" s="1" t="str">
        <f>IF($C563&lt;&gt;"",IF(COUNTIF($C:C,$C563)&gt;1,"Plusieurs commentaires",""),"")</f>
        <v/>
      </c>
      <c r="Q563" s="1">
        <f t="shared" si="98"/>
        <v>0</v>
      </c>
      <c r="R563" s="1">
        <f>SUMIFS($Q$5:$Q563,$P$5:$P563,"Plusieurs commentaires",$C$5:$C563,C563)</f>
        <v>0</v>
      </c>
      <c r="S563" t="str">
        <f t="shared" si="99"/>
        <v/>
      </c>
      <c r="T563" t="str">
        <f t="shared" si="100"/>
        <v/>
      </c>
      <c r="U563" t="str">
        <f t="shared" si="101"/>
        <v/>
      </c>
      <c r="V563" s="238" t="str">
        <f t="shared" si="102"/>
        <v/>
      </c>
      <c r="W563" s="238">
        <f t="shared" si="103"/>
        <v>0</v>
      </c>
      <c r="X563" s="238">
        <f>SUMIFS($W$5:$W563,$V$5:$V563,"Plusieurs occurences",$H$5:$H563,H563)</f>
        <v>0</v>
      </c>
      <c r="Y563" t="str">
        <f t="shared" si="104"/>
        <v/>
      </c>
      <c r="Z563" t="str">
        <f t="shared" si="105"/>
        <v/>
      </c>
      <c r="AA563" t="str">
        <f t="shared" si="106"/>
        <v/>
      </c>
      <c r="AC563" t="str">
        <f t="shared" si="107"/>
        <v/>
      </c>
    </row>
    <row r="564" spans="16:29" x14ac:dyDescent="0.25">
      <c r="P564" s="1" t="str">
        <f>IF($C564&lt;&gt;"",IF(COUNTIF($C:C,$C564)&gt;1,"Plusieurs commentaires",""),"")</f>
        <v/>
      </c>
      <c r="Q564" s="1">
        <f t="shared" si="98"/>
        <v>0</v>
      </c>
      <c r="R564" s="1">
        <f>SUMIFS($Q$5:$Q564,$P$5:$P564,"Plusieurs commentaires",$C$5:$C564,C564)</f>
        <v>0</v>
      </c>
      <c r="S564" t="str">
        <f t="shared" si="99"/>
        <v/>
      </c>
      <c r="T564" t="str">
        <f t="shared" si="100"/>
        <v/>
      </c>
      <c r="U564" t="str">
        <f t="shared" si="101"/>
        <v/>
      </c>
      <c r="V564" s="238" t="str">
        <f t="shared" si="102"/>
        <v/>
      </c>
      <c r="W564" s="238">
        <f t="shared" si="103"/>
        <v>0</v>
      </c>
      <c r="X564" s="238">
        <f>SUMIFS($W$5:$W564,$V$5:$V564,"Plusieurs occurences",$H$5:$H564,H564)</f>
        <v>0</v>
      </c>
      <c r="Y564" t="str">
        <f t="shared" si="104"/>
        <v/>
      </c>
      <c r="Z564" t="str">
        <f t="shared" si="105"/>
        <v/>
      </c>
      <c r="AA564" t="str">
        <f t="shared" si="106"/>
        <v/>
      </c>
      <c r="AC564" t="str">
        <f t="shared" si="107"/>
        <v/>
      </c>
    </row>
    <row r="565" spans="16:29" x14ac:dyDescent="0.25">
      <c r="P565" s="1" t="str">
        <f>IF($C565&lt;&gt;"",IF(COUNTIF($C:C,$C565)&gt;1,"Plusieurs commentaires",""),"")</f>
        <v/>
      </c>
      <c r="Q565" s="1">
        <f t="shared" si="98"/>
        <v>0</v>
      </c>
      <c r="R565" s="1">
        <f>SUMIFS($Q$5:$Q565,$P$5:$P565,"Plusieurs commentaires",$C$5:$C565,C565)</f>
        <v>0</v>
      </c>
      <c r="S565" t="str">
        <f t="shared" si="99"/>
        <v/>
      </c>
      <c r="T565" t="str">
        <f t="shared" si="100"/>
        <v/>
      </c>
      <c r="U565" t="str">
        <f t="shared" si="101"/>
        <v/>
      </c>
      <c r="V565" s="238" t="str">
        <f t="shared" si="102"/>
        <v/>
      </c>
      <c r="W565" s="238">
        <f t="shared" si="103"/>
        <v>0</v>
      </c>
      <c r="X565" s="238">
        <f>SUMIFS($W$5:$W565,$V$5:$V565,"Plusieurs occurences",$H$5:$H565,H565)</f>
        <v>0</v>
      </c>
      <c r="Y565" t="str">
        <f t="shared" si="104"/>
        <v/>
      </c>
      <c r="Z565" t="str">
        <f t="shared" si="105"/>
        <v/>
      </c>
      <c r="AA565" t="str">
        <f t="shared" si="106"/>
        <v/>
      </c>
      <c r="AC565" t="str">
        <f t="shared" si="107"/>
        <v/>
      </c>
    </row>
    <row r="566" spans="16:29" x14ac:dyDescent="0.25">
      <c r="P566" s="1" t="str">
        <f>IF($C566&lt;&gt;"",IF(COUNTIF($C:C,$C566)&gt;1,"Plusieurs commentaires",""),"")</f>
        <v/>
      </c>
      <c r="Q566" s="1">
        <f t="shared" si="98"/>
        <v>0</v>
      </c>
      <c r="R566" s="1">
        <f>SUMIFS($Q$5:$Q566,$P$5:$P566,"Plusieurs commentaires",$C$5:$C566,C566)</f>
        <v>0</v>
      </c>
      <c r="S566" t="str">
        <f t="shared" si="99"/>
        <v/>
      </c>
      <c r="T566" t="str">
        <f t="shared" si="100"/>
        <v/>
      </c>
      <c r="U566" t="str">
        <f t="shared" si="101"/>
        <v/>
      </c>
      <c r="V566" s="238" t="str">
        <f t="shared" si="102"/>
        <v/>
      </c>
      <c r="W566" s="238">
        <f t="shared" si="103"/>
        <v>0</v>
      </c>
      <c r="X566" s="238">
        <f>SUMIFS($W$5:$W566,$V$5:$V566,"Plusieurs occurences",$H$5:$H566,H566)</f>
        <v>0</v>
      </c>
      <c r="Y566" t="str">
        <f t="shared" si="104"/>
        <v/>
      </c>
      <c r="Z566" t="str">
        <f t="shared" si="105"/>
        <v/>
      </c>
      <c r="AA566" t="str">
        <f t="shared" si="106"/>
        <v/>
      </c>
      <c r="AC566" t="str">
        <f t="shared" si="107"/>
        <v/>
      </c>
    </row>
    <row r="567" spans="16:29" x14ac:dyDescent="0.25">
      <c r="P567" s="1" t="str">
        <f>IF($C567&lt;&gt;"",IF(COUNTIF($C:C,$C567)&gt;1,"Plusieurs commentaires",""),"")</f>
        <v/>
      </c>
      <c r="Q567" s="1">
        <f t="shared" si="98"/>
        <v>0</v>
      </c>
      <c r="R567" s="1">
        <f>SUMIFS($Q$5:$Q567,$P$5:$P567,"Plusieurs commentaires",$C$5:$C567,C567)</f>
        <v>0</v>
      </c>
      <c r="S567" t="str">
        <f t="shared" si="99"/>
        <v/>
      </c>
      <c r="T567" t="str">
        <f t="shared" si="100"/>
        <v/>
      </c>
      <c r="U567" t="str">
        <f t="shared" si="101"/>
        <v/>
      </c>
      <c r="V567" s="238" t="str">
        <f t="shared" si="102"/>
        <v/>
      </c>
      <c r="W567" s="238">
        <f t="shared" si="103"/>
        <v>0</v>
      </c>
      <c r="X567" s="238">
        <f>SUMIFS($W$5:$W567,$V$5:$V567,"Plusieurs occurences",$H$5:$H567,H567)</f>
        <v>0</v>
      </c>
      <c r="Y567" t="str">
        <f t="shared" si="104"/>
        <v/>
      </c>
      <c r="Z567" t="str">
        <f t="shared" si="105"/>
        <v/>
      </c>
      <c r="AA567" t="str">
        <f t="shared" si="106"/>
        <v/>
      </c>
      <c r="AC567" t="str">
        <f t="shared" si="107"/>
        <v/>
      </c>
    </row>
    <row r="568" spans="16:29" x14ac:dyDescent="0.25">
      <c r="P568" s="1" t="str">
        <f>IF($C568&lt;&gt;"",IF(COUNTIF($C:C,$C568)&gt;1,"Plusieurs commentaires",""),"")</f>
        <v/>
      </c>
      <c r="Q568" s="1">
        <f t="shared" si="98"/>
        <v>0</v>
      </c>
      <c r="R568" s="1">
        <f>SUMIFS($Q$5:$Q568,$P$5:$P568,"Plusieurs commentaires",$C$5:$C568,C568)</f>
        <v>0</v>
      </c>
      <c r="S568" t="str">
        <f t="shared" si="99"/>
        <v/>
      </c>
      <c r="T568" t="str">
        <f t="shared" si="100"/>
        <v/>
      </c>
      <c r="U568" t="str">
        <f t="shared" si="101"/>
        <v/>
      </c>
      <c r="V568" s="238" t="str">
        <f t="shared" si="102"/>
        <v/>
      </c>
      <c r="W568" s="238">
        <f t="shared" si="103"/>
        <v>0</v>
      </c>
      <c r="X568" s="238">
        <f>SUMIFS($W$5:$W568,$V$5:$V568,"Plusieurs occurences",$H$5:$H568,H568)</f>
        <v>0</v>
      </c>
      <c r="Y568" t="str">
        <f t="shared" si="104"/>
        <v/>
      </c>
      <c r="Z568" t="str">
        <f t="shared" si="105"/>
        <v/>
      </c>
      <c r="AA568" t="str">
        <f t="shared" si="106"/>
        <v/>
      </c>
      <c r="AC568" t="str">
        <f t="shared" si="107"/>
        <v/>
      </c>
    </row>
    <row r="569" spans="16:29" x14ac:dyDescent="0.25">
      <c r="P569" s="1" t="str">
        <f>IF($C569&lt;&gt;"",IF(COUNTIF($C:C,$C569)&gt;1,"Plusieurs commentaires",""),"")</f>
        <v/>
      </c>
      <c r="Q569" s="1">
        <f t="shared" si="98"/>
        <v>0</v>
      </c>
      <c r="R569" s="1">
        <f>SUMIFS($Q$5:$Q569,$P$5:$P569,"Plusieurs commentaires",$C$5:$C569,C569)</f>
        <v>0</v>
      </c>
      <c r="S569" t="str">
        <f t="shared" si="99"/>
        <v/>
      </c>
      <c r="T569" t="str">
        <f t="shared" si="100"/>
        <v/>
      </c>
      <c r="U569" t="str">
        <f t="shared" si="101"/>
        <v/>
      </c>
      <c r="V569" s="238" t="str">
        <f t="shared" si="102"/>
        <v/>
      </c>
      <c r="W569" s="238">
        <f t="shared" si="103"/>
        <v>0</v>
      </c>
      <c r="X569" s="238">
        <f>SUMIFS($W$5:$W569,$V$5:$V569,"Plusieurs occurences",$H$5:$H569,H569)</f>
        <v>0</v>
      </c>
      <c r="Y569" t="str">
        <f t="shared" si="104"/>
        <v/>
      </c>
      <c r="Z569" t="str">
        <f t="shared" si="105"/>
        <v/>
      </c>
      <c r="AA569" t="str">
        <f t="shared" si="106"/>
        <v/>
      </c>
      <c r="AC569" t="str">
        <f t="shared" si="107"/>
        <v/>
      </c>
    </row>
    <row r="570" spans="16:29" x14ac:dyDescent="0.25">
      <c r="P570" s="1" t="str">
        <f>IF($C570&lt;&gt;"",IF(COUNTIF($C:C,$C570)&gt;1,"Plusieurs commentaires",""),"")</f>
        <v/>
      </c>
      <c r="Q570" s="1">
        <f t="shared" si="98"/>
        <v>0</v>
      </c>
      <c r="R570" s="1">
        <f>SUMIFS($Q$5:$Q570,$P$5:$P570,"Plusieurs commentaires",$C$5:$C570,C570)</f>
        <v>0</v>
      </c>
      <c r="S570" t="str">
        <f t="shared" si="99"/>
        <v/>
      </c>
      <c r="T570" t="str">
        <f t="shared" si="100"/>
        <v/>
      </c>
      <c r="U570" t="str">
        <f t="shared" si="101"/>
        <v/>
      </c>
      <c r="V570" s="238" t="str">
        <f t="shared" si="102"/>
        <v/>
      </c>
      <c r="W570" s="238">
        <f t="shared" si="103"/>
        <v>0</v>
      </c>
      <c r="X570" s="238">
        <f>SUMIFS($W$5:$W570,$V$5:$V570,"Plusieurs occurences",$H$5:$H570,H570)</f>
        <v>0</v>
      </c>
      <c r="Y570" t="str">
        <f t="shared" si="104"/>
        <v/>
      </c>
      <c r="Z570" t="str">
        <f t="shared" si="105"/>
        <v/>
      </c>
      <c r="AA570" t="str">
        <f t="shared" si="106"/>
        <v/>
      </c>
      <c r="AC570" t="str">
        <f t="shared" si="107"/>
        <v/>
      </c>
    </row>
    <row r="571" spans="16:29" x14ac:dyDescent="0.25">
      <c r="P571" s="1" t="str">
        <f>IF($C571&lt;&gt;"",IF(COUNTIF($C:C,$C571)&gt;1,"Plusieurs commentaires",""),"")</f>
        <v/>
      </c>
      <c r="Q571" s="1">
        <f t="shared" si="98"/>
        <v>0</v>
      </c>
      <c r="R571" s="1">
        <f>SUMIFS($Q$5:$Q571,$P$5:$P571,"Plusieurs commentaires",$C$5:$C571,C571)</f>
        <v>0</v>
      </c>
      <c r="S571" t="str">
        <f t="shared" si="99"/>
        <v/>
      </c>
      <c r="T571" t="str">
        <f t="shared" si="100"/>
        <v/>
      </c>
      <c r="U571" t="str">
        <f t="shared" si="101"/>
        <v/>
      </c>
      <c r="V571" s="238" t="str">
        <f t="shared" si="102"/>
        <v/>
      </c>
      <c r="W571" s="238">
        <f t="shared" si="103"/>
        <v>0</v>
      </c>
      <c r="X571" s="238">
        <f>SUMIFS($W$5:$W571,$V$5:$V571,"Plusieurs occurences",$H$5:$H571,H571)</f>
        <v>0</v>
      </c>
      <c r="Y571" t="str">
        <f t="shared" si="104"/>
        <v/>
      </c>
      <c r="Z571" t="str">
        <f t="shared" si="105"/>
        <v/>
      </c>
      <c r="AA571" t="str">
        <f t="shared" si="106"/>
        <v/>
      </c>
      <c r="AC571" t="str">
        <f t="shared" si="107"/>
        <v/>
      </c>
    </row>
    <row r="572" spans="16:29" x14ac:dyDescent="0.25">
      <c r="P572" s="1" t="str">
        <f>IF($C572&lt;&gt;"",IF(COUNTIF($C:C,$C572)&gt;1,"Plusieurs commentaires",""),"")</f>
        <v/>
      </c>
      <c r="Q572" s="1">
        <f t="shared" si="98"/>
        <v>0</v>
      </c>
      <c r="R572" s="1">
        <f>SUMIFS($Q$5:$Q572,$P$5:$P572,"Plusieurs commentaires",$C$5:$C572,C572)</f>
        <v>0</v>
      </c>
      <c r="S572" t="str">
        <f t="shared" si="99"/>
        <v/>
      </c>
      <c r="T572" t="str">
        <f t="shared" si="100"/>
        <v/>
      </c>
      <c r="U572" t="str">
        <f t="shared" si="101"/>
        <v/>
      </c>
      <c r="V572" s="238" t="str">
        <f t="shared" si="102"/>
        <v/>
      </c>
      <c r="W572" s="238">
        <f t="shared" si="103"/>
        <v>0</v>
      </c>
      <c r="X572" s="238">
        <f>SUMIFS($W$5:$W572,$V$5:$V572,"Plusieurs occurences",$H$5:$H572,H572)</f>
        <v>0</v>
      </c>
      <c r="Y572" t="str">
        <f t="shared" si="104"/>
        <v/>
      </c>
      <c r="Z572" t="str">
        <f t="shared" si="105"/>
        <v/>
      </c>
      <c r="AA572" t="str">
        <f t="shared" si="106"/>
        <v/>
      </c>
      <c r="AC572" t="str">
        <f t="shared" si="107"/>
        <v/>
      </c>
    </row>
    <row r="573" spans="16:29" x14ac:dyDescent="0.25">
      <c r="P573" s="1" t="str">
        <f>IF($C573&lt;&gt;"",IF(COUNTIF($C:C,$C573)&gt;1,"Plusieurs commentaires",""),"")</f>
        <v/>
      </c>
      <c r="Q573" s="1">
        <f t="shared" si="98"/>
        <v>0</v>
      </c>
      <c r="R573" s="1">
        <f>SUMIFS($Q$5:$Q573,$P$5:$P573,"Plusieurs commentaires",$C$5:$C573,C573)</f>
        <v>0</v>
      </c>
      <c r="S573" t="str">
        <f t="shared" si="99"/>
        <v/>
      </c>
      <c r="T573" t="str">
        <f t="shared" si="100"/>
        <v/>
      </c>
      <c r="U573" t="str">
        <f t="shared" si="101"/>
        <v/>
      </c>
      <c r="V573" s="238" t="str">
        <f t="shared" si="102"/>
        <v/>
      </c>
      <c r="W573" s="238">
        <f t="shared" si="103"/>
        <v>0</v>
      </c>
      <c r="X573" s="238">
        <f>SUMIFS($W$5:$W573,$V$5:$V573,"Plusieurs occurences",$H$5:$H573,H573)</f>
        <v>0</v>
      </c>
      <c r="Y573" t="str">
        <f t="shared" si="104"/>
        <v/>
      </c>
      <c r="Z573" t="str">
        <f t="shared" si="105"/>
        <v/>
      </c>
      <c r="AA573" t="str">
        <f t="shared" si="106"/>
        <v/>
      </c>
      <c r="AC573" t="str">
        <f t="shared" si="107"/>
        <v/>
      </c>
    </row>
    <row r="574" spans="16:29" x14ac:dyDescent="0.25">
      <c r="P574" s="1" t="str">
        <f>IF($C574&lt;&gt;"",IF(COUNTIF($C:C,$C574)&gt;1,"Plusieurs commentaires",""),"")</f>
        <v/>
      </c>
      <c r="Q574" s="1">
        <f t="shared" si="98"/>
        <v>0</v>
      </c>
      <c r="R574" s="1">
        <f>SUMIFS($Q$5:$Q574,$P$5:$P574,"Plusieurs commentaires",$C$5:$C574,C574)</f>
        <v>0</v>
      </c>
      <c r="S574" t="str">
        <f t="shared" si="99"/>
        <v/>
      </c>
      <c r="T574" t="str">
        <f t="shared" si="100"/>
        <v/>
      </c>
      <c r="U574" t="str">
        <f t="shared" si="101"/>
        <v/>
      </c>
      <c r="V574" s="238" t="str">
        <f t="shared" si="102"/>
        <v/>
      </c>
      <c r="W574" s="238">
        <f t="shared" si="103"/>
        <v>0</v>
      </c>
      <c r="X574" s="238">
        <f>SUMIFS($W$5:$W574,$V$5:$V574,"Plusieurs occurences",$H$5:$H574,H574)</f>
        <v>0</v>
      </c>
      <c r="Y574" t="str">
        <f t="shared" si="104"/>
        <v/>
      </c>
      <c r="Z574" t="str">
        <f t="shared" si="105"/>
        <v/>
      </c>
      <c r="AA574" t="str">
        <f t="shared" si="106"/>
        <v/>
      </c>
      <c r="AC574" t="str">
        <f t="shared" si="107"/>
        <v/>
      </c>
    </row>
    <row r="575" spans="16:29" x14ac:dyDescent="0.25">
      <c r="P575" s="1" t="str">
        <f>IF($C575&lt;&gt;"",IF(COUNTIF($C:C,$C575)&gt;1,"Plusieurs commentaires",""),"")</f>
        <v/>
      </c>
      <c r="Q575" s="1">
        <f t="shared" si="98"/>
        <v>0</v>
      </c>
      <c r="R575" s="1">
        <f>SUMIFS($Q$5:$Q575,$P$5:$P575,"Plusieurs commentaires",$C$5:$C575,C575)</f>
        <v>0</v>
      </c>
      <c r="S575" t="str">
        <f t="shared" si="99"/>
        <v/>
      </c>
      <c r="T575" t="str">
        <f t="shared" si="100"/>
        <v/>
      </c>
      <c r="U575" t="str">
        <f t="shared" si="101"/>
        <v/>
      </c>
      <c r="V575" s="238" t="str">
        <f t="shared" si="102"/>
        <v/>
      </c>
      <c r="W575" s="238">
        <f t="shared" si="103"/>
        <v>0</v>
      </c>
      <c r="X575" s="238">
        <f>SUMIFS($W$5:$W575,$V$5:$V575,"Plusieurs occurences",$H$5:$H575,H575)</f>
        <v>0</v>
      </c>
      <c r="Y575" t="str">
        <f t="shared" si="104"/>
        <v/>
      </c>
      <c r="Z575" t="str">
        <f t="shared" si="105"/>
        <v/>
      </c>
      <c r="AA575" t="str">
        <f t="shared" si="106"/>
        <v/>
      </c>
      <c r="AC575" t="str">
        <f t="shared" si="107"/>
        <v/>
      </c>
    </row>
    <row r="576" spans="16:29" x14ac:dyDescent="0.25">
      <c r="P576" s="1" t="str">
        <f>IF($C576&lt;&gt;"",IF(COUNTIF($C:C,$C576)&gt;1,"Plusieurs commentaires",""),"")</f>
        <v/>
      </c>
      <c r="Q576" s="1">
        <f t="shared" si="98"/>
        <v>0</v>
      </c>
      <c r="R576" s="1">
        <f>SUMIFS($Q$5:$Q576,$P$5:$P576,"Plusieurs commentaires",$C$5:$C576,C576)</f>
        <v>0</v>
      </c>
      <c r="S576" t="str">
        <f t="shared" si="99"/>
        <v/>
      </c>
      <c r="T576" t="str">
        <f t="shared" si="100"/>
        <v/>
      </c>
      <c r="U576" t="str">
        <f t="shared" si="101"/>
        <v/>
      </c>
      <c r="V576" s="238" t="str">
        <f t="shared" si="102"/>
        <v/>
      </c>
      <c r="W576" s="238">
        <f t="shared" si="103"/>
        <v>0</v>
      </c>
      <c r="X576" s="238">
        <f>SUMIFS($W$5:$W576,$V$5:$V576,"Plusieurs occurences",$H$5:$H576,H576)</f>
        <v>0</v>
      </c>
      <c r="Y576" t="str">
        <f t="shared" si="104"/>
        <v/>
      </c>
      <c r="Z576" t="str">
        <f t="shared" si="105"/>
        <v/>
      </c>
      <c r="AA576" t="str">
        <f t="shared" si="106"/>
        <v/>
      </c>
      <c r="AC576" t="str">
        <f t="shared" si="107"/>
        <v/>
      </c>
    </row>
    <row r="577" spans="16:29" x14ac:dyDescent="0.25">
      <c r="P577" s="1" t="str">
        <f>IF($C577&lt;&gt;"",IF(COUNTIF($C:C,$C577)&gt;1,"Plusieurs commentaires",""),"")</f>
        <v/>
      </c>
      <c r="Q577" s="1">
        <f t="shared" si="98"/>
        <v>0</v>
      </c>
      <c r="R577" s="1">
        <f>SUMIFS($Q$5:$Q577,$P$5:$P577,"Plusieurs commentaires",$C$5:$C577,C577)</f>
        <v>0</v>
      </c>
      <c r="S577" t="str">
        <f t="shared" si="99"/>
        <v/>
      </c>
      <c r="T577" t="str">
        <f t="shared" si="100"/>
        <v/>
      </c>
      <c r="U577" t="str">
        <f t="shared" si="101"/>
        <v/>
      </c>
      <c r="V577" s="238" t="str">
        <f t="shared" si="102"/>
        <v/>
      </c>
      <c r="W577" s="238">
        <f t="shared" si="103"/>
        <v>0</v>
      </c>
      <c r="X577" s="238">
        <f>SUMIFS($W$5:$W577,$V$5:$V577,"Plusieurs occurences",$H$5:$H577,H577)</f>
        <v>0</v>
      </c>
      <c r="Y577" t="str">
        <f t="shared" si="104"/>
        <v/>
      </c>
      <c r="Z577" t="str">
        <f t="shared" si="105"/>
        <v/>
      </c>
      <c r="AA577" t="str">
        <f t="shared" si="106"/>
        <v/>
      </c>
      <c r="AC577" t="str">
        <f t="shared" si="107"/>
        <v/>
      </c>
    </row>
    <row r="578" spans="16:29" x14ac:dyDescent="0.25">
      <c r="P578" s="1" t="str">
        <f>IF($C578&lt;&gt;"",IF(COUNTIF($C:C,$C578)&gt;1,"Plusieurs commentaires",""),"")</f>
        <v/>
      </c>
      <c r="Q578" s="1">
        <f t="shared" si="98"/>
        <v>0</v>
      </c>
      <c r="R578" s="1">
        <f>SUMIFS($Q$5:$Q578,$P$5:$P578,"Plusieurs commentaires",$C$5:$C578,C578)</f>
        <v>0</v>
      </c>
      <c r="S578" t="str">
        <f t="shared" si="99"/>
        <v/>
      </c>
      <c r="T578" t="str">
        <f t="shared" si="100"/>
        <v/>
      </c>
      <c r="U578" t="str">
        <f t="shared" si="101"/>
        <v/>
      </c>
      <c r="V578" s="238" t="str">
        <f t="shared" si="102"/>
        <v/>
      </c>
      <c r="W578" s="238">
        <f t="shared" si="103"/>
        <v>0</v>
      </c>
      <c r="X578" s="238">
        <f>SUMIFS($W$5:$W578,$V$5:$V578,"Plusieurs occurences",$H$5:$H578,H578)</f>
        <v>0</v>
      </c>
      <c r="Y578" t="str">
        <f t="shared" si="104"/>
        <v/>
      </c>
      <c r="Z578" t="str">
        <f t="shared" si="105"/>
        <v/>
      </c>
      <c r="AA578" t="str">
        <f t="shared" si="106"/>
        <v/>
      </c>
      <c r="AC578" t="str">
        <f t="shared" si="107"/>
        <v/>
      </c>
    </row>
    <row r="579" spans="16:29" x14ac:dyDescent="0.25">
      <c r="P579" s="1" t="str">
        <f>IF($C579&lt;&gt;"",IF(COUNTIF($C:C,$C579)&gt;1,"Plusieurs commentaires",""),"")</f>
        <v/>
      </c>
      <c r="Q579" s="1">
        <f t="shared" si="98"/>
        <v>0</v>
      </c>
      <c r="R579" s="1">
        <f>SUMIFS($Q$5:$Q579,$P$5:$P579,"Plusieurs commentaires",$C$5:$C579,C579)</f>
        <v>0</v>
      </c>
      <c r="S579" t="str">
        <f t="shared" si="99"/>
        <v/>
      </c>
      <c r="T579" t="str">
        <f t="shared" si="100"/>
        <v/>
      </c>
      <c r="U579" t="str">
        <f t="shared" si="101"/>
        <v/>
      </c>
      <c r="V579" s="238" t="str">
        <f t="shared" si="102"/>
        <v/>
      </c>
      <c r="W579" s="238">
        <f t="shared" si="103"/>
        <v>0</v>
      </c>
      <c r="X579" s="238">
        <f>SUMIFS($W$5:$W579,$V$5:$V579,"Plusieurs occurences",$H$5:$H579,H579)</f>
        <v>0</v>
      </c>
      <c r="Y579" t="str">
        <f t="shared" si="104"/>
        <v/>
      </c>
      <c r="Z579" t="str">
        <f t="shared" si="105"/>
        <v/>
      </c>
      <c r="AA579" t="str">
        <f t="shared" si="106"/>
        <v/>
      </c>
      <c r="AC579" t="str">
        <f t="shared" si="107"/>
        <v/>
      </c>
    </row>
    <row r="580" spans="16:29" x14ac:dyDescent="0.25">
      <c r="P580" s="1" t="str">
        <f>IF($C580&lt;&gt;"",IF(COUNTIF($C:C,$C580)&gt;1,"Plusieurs commentaires",""),"")</f>
        <v/>
      </c>
      <c r="Q580" s="1">
        <f t="shared" si="98"/>
        <v>0</v>
      </c>
      <c r="R580" s="1">
        <f>SUMIFS($Q$5:$Q580,$P$5:$P580,"Plusieurs commentaires",$C$5:$C580,C580)</f>
        <v>0</v>
      </c>
      <c r="S580" t="str">
        <f t="shared" si="99"/>
        <v/>
      </c>
      <c r="T580" t="str">
        <f t="shared" si="100"/>
        <v/>
      </c>
      <c r="U580" t="str">
        <f t="shared" si="101"/>
        <v/>
      </c>
      <c r="V580" s="238" t="str">
        <f t="shared" si="102"/>
        <v/>
      </c>
      <c r="W580" s="238">
        <f t="shared" si="103"/>
        <v>0</v>
      </c>
      <c r="X580" s="238">
        <f>SUMIFS($W$5:$W580,$V$5:$V580,"Plusieurs occurences",$H$5:$H580,H580)</f>
        <v>0</v>
      </c>
      <c r="Y580" t="str">
        <f t="shared" si="104"/>
        <v/>
      </c>
      <c r="Z580" t="str">
        <f t="shared" si="105"/>
        <v/>
      </c>
      <c r="AA580" t="str">
        <f t="shared" si="106"/>
        <v/>
      </c>
      <c r="AC580" t="str">
        <f t="shared" si="107"/>
        <v/>
      </c>
    </row>
    <row r="581" spans="16:29" x14ac:dyDescent="0.25">
      <c r="P581" s="1" t="str">
        <f>IF($C581&lt;&gt;"",IF(COUNTIF($C:C,$C581)&gt;1,"Plusieurs commentaires",""),"")</f>
        <v/>
      </c>
      <c r="Q581" s="1">
        <f t="shared" ref="Q581:Q644" si="108">IF(P581="Plusieurs commentaires",1,0)</f>
        <v>0</v>
      </c>
      <c r="R581" s="1">
        <f>SUMIFS($Q$5:$Q581,$P$5:$P581,"Plusieurs commentaires",$C$5:$C581,C581)</f>
        <v>0</v>
      </c>
      <c r="S581" t="str">
        <f t="shared" ref="S581:S644" si="109">IF(I581="Non",IF(F581&lt;=21,IF(M581="Critique",IF(J581&gt;2017,C581,""),""),""),"")</f>
        <v/>
      </c>
      <c r="T581" t="str">
        <f t="shared" ref="T581:T644" si="110">IF(I581="Non",IF(F581&lt;=21,IF(M581="Soutien",IF(J581&gt;2017,C581,""),""),""),"")</f>
        <v/>
      </c>
      <c r="U581" t="str">
        <f t="shared" ref="U581:U644" si="111">IF(I581="Non",IF(F581&lt;=21,IF(M581="Neutre",IF(J581&gt;2017,C581,""),""),""),"")</f>
        <v/>
      </c>
      <c r="V581" s="238" t="str">
        <f t="shared" ref="V581:V644" si="112">IF($H581&lt;&gt;"",IF(COUNTIF($H:$H,$H581)&gt;1,"Plusieurs occurences",""),"")</f>
        <v/>
      </c>
      <c r="W581" s="238">
        <f t="shared" ref="W581:W644" si="113">IF(V581="Plusieurs occurences",1,0)</f>
        <v>0</v>
      </c>
      <c r="X581" s="238">
        <f>SUMIFS($W$5:$W581,$V$5:$V581,"Plusieurs occurences",$H$5:$H581,H581)</f>
        <v>0</v>
      </c>
      <c r="Y581" t="str">
        <f t="shared" ref="Y581:Y644" si="114">IF(R581&lt;2,IF(M581="Critique",H581,""),"")</f>
        <v/>
      </c>
      <c r="Z581" t="str">
        <f t="shared" ref="Z581:Z644" si="115">IF(R581&lt;2,IF(M581="Soutien",H581,""),"")</f>
        <v/>
      </c>
      <c r="AA581" t="str">
        <f t="shared" ref="AA581:AA644" si="116">IF(R581&lt;2,IF(M581="Neutre",H581,""),"")</f>
        <v/>
      </c>
      <c r="AC581" t="str">
        <f t="shared" si="107"/>
        <v/>
      </c>
    </row>
    <row r="582" spans="16:29" x14ac:dyDescent="0.25">
      <c r="P582" s="1" t="str">
        <f>IF($C582&lt;&gt;"",IF(COUNTIF($C:C,$C582)&gt;1,"Plusieurs commentaires",""),"")</f>
        <v/>
      </c>
      <c r="Q582" s="1">
        <f t="shared" si="108"/>
        <v>0</v>
      </c>
      <c r="R582" s="1">
        <f>SUMIFS($Q$5:$Q582,$P$5:$P582,"Plusieurs commentaires",$C$5:$C582,C582)</f>
        <v>0</v>
      </c>
      <c r="S582" t="str">
        <f t="shared" si="109"/>
        <v/>
      </c>
      <c r="T582" t="str">
        <f t="shared" si="110"/>
        <v/>
      </c>
      <c r="U582" t="str">
        <f t="shared" si="111"/>
        <v/>
      </c>
      <c r="V582" s="238" t="str">
        <f t="shared" si="112"/>
        <v/>
      </c>
      <c r="W582" s="238">
        <f t="shared" si="113"/>
        <v>0</v>
      </c>
      <c r="X582" s="238">
        <f>SUMIFS($W$5:$W582,$V$5:$V582,"Plusieurs occurences",$H$5:$H582,H582)</f>
        <v>0</v>
      </c>
      <c r="Y582" t="str">
        <f t="shared" si="114"/>
        <v/>
      </c>
      <c r="Z582" t="str">
        <f t="shared" si="115"/>
        <v/>
      </c>
      <c r="AA582" t="str">
        <f t="shared" si="116"/>
        <v/>
      </c>
      <c r="AC582" t="str">
        <f t="shared" si="107"/>
        <v/>
      </c>
    </row>
    <row r="583" spans="16:29" x14ac:dyDescent="0.25">
      <c r="P583" s="1" t="str">
        <f>IF($C583&lt;&gt;"",IF(COUNTIF($C:C,$C583)&gt;1,"Plusieurs commentaires",""),"")</f>
        <v/>
      </c>
      <c r="Q583" s="1">
        <f t="shared" si="108"/>
        <v>0</v>
      </c>
      <c r="R583" s="1">
        <f>SUMIFS($Q$5:$Q583,$P$5:$P583,"Plusieurs commentaires",$C$5:$C583,C583)</f>
        <v>0</v>
      </c>
      <c r="S583" t="str">
        <f t="shared" si="109"/>
        <v/>
      </c>
      <c r="T583" t="str">
        <f t="shared" si="110"/>
        <v/>
      </c>
      <c r="U583" t="str">
        <f t="shared" si="111"/>
        <v/>
      </c>
      <c r="V583" s="238" t="str">
        <f t="shared" si="112"/>
        <v/>
      </c>
      <c r="W583" s="238">
        <f t="shared" si="113"/>
        <v>0</v>
      </c>
      <c r="X583" s="238">
        <f>SUMIFS($W$5:$W583,$V$5:$V583,"Plusieurs occurences",$H$5:$H583,H583)</f>
        <v>0</v>
      </c>
      <c r="Y583" t="str">
        <f t="shared" si="114"/>
        <v/>
      </c>
      <c r="Z583" t="str">
        <f t="shared" si="115"/>
        <v/>
      </c>
      <c r="AA583" t="str">
        <f t="shared" si="116"/>
        <v/>
      </c>
      <c r="AC583" t="str">
        <f t="shared" si="107"/>
        <v/>
      </c>
    </row>
    <row r="584" spans="16:29" x14ac:dyDescent="0.25">
      <c r="P584" s="1" t="str">
        <f>IF($C584&lt;&gt;"",IF(COUNTIF($C:C,$C584)&gt;1,"Plusieurs commentaires",""),"")</f>
        <v/>
      </c>
      <c r="Q584" s="1">
        <f t="shared" si="108"/>
        <v>0</v>
      </c>
      <c r="R584" s="1">
        <f>SUMIFS($Q$5:$Q584,$P$5:$P584,"Plusieurs commentaires",$C$5:$C584,C584)</f>
        <v>0</v>
      </c>
      <c r="S584" t="str">
        <f t="shared" si="109"/>
        <v/>
      </c>
      <c r="T584" t="str">
        <f t="shared" si="110"/>
        <v/>
      </c>
      <c r="U584" t="str">
        <f t="shared" si="111"/>
        <v/>
      </c>
      <c r="V584" s="238" t="str">
        <f t="shared" si="112"/>
        <v/>
      </c>
      <c r="W584" s="238">
        <f t="shared" si="113"/>
        <v>0</v>
      </c>
      <c r="X584" s="238">
        <f>SUMIFS($W$5:$W584,$V$5:$V584,"Plusieurs occurences",$H$5:$H584,H584)</f>
        <v>0</v>
      </c>
      <c r="Y584" t="str">
        <f t="shared" si="114"/>
        <v/>
      </c>
      <c r="Z584" t="str">
        <f t="shared" si="115"/>
        <v/>
      </c>
      <c r="AA584" t="str">
        <f t="shared" si="116"/>
        <v/>
      </c>
      <c r="AC584" t="str">
        <f t="shared" si="107"/>
        <v/>
      </c>
    </row>
    <row r="585" spans="16:29" x14ac:dyDescent="0.25">
      <c r="P585" s="1" t="str">
        <f>IF($C585&lt;&gt;"",IF(COUNTIF($C:C,$C585)&gt;1,"Plusieurs commentaires",""),"")</f>
        <v/>
      </c>
      <c r="Q585" s="1">
        <f t="shared" si="108"/>
        <v>0</v>
      </c>
      <c r="R585" s="1">
        <f>SUMIFS($Q$5:$Q585,$P$5:$P585,"Plusieurs commentaires",$C$5:$C585,C585)</f>
        <v>0</v>
      </c>
      <c r="S585" t="str">
        <f t="shared" si="109"/>
        <v/>
      </c>
      <c r="T585" t="str">
        <f t="shared" si="110"/>
        <v/>
      </c>
      <c r="U585" t="str">
        <f t="shared" si="111"/>
        <v/>
      </c>
      <c r="V585" s="238" t="str">
        <f t="shared" si="112"/>
        <v/>
      </c>
      <c r="W585" s="238">
        <f t="shared" si="113"/>
        <v>0</v>
      </c>
      <c r="X585" s="238">
        <f>SUMIFS($W$5:$W585,$V$5:$V585,"Plusieurs occurences",$H$5:$H585,H585)</f>
        <v>0</v>
      </c>
      <c r="Y585" t="str">
        <f t="shared" si="114"/>
        <v/>
      </c>
      <c r="Z585" t="str">
        <f t="shared" si="115"/>
        <v/>
      </c>
      <c r="AA585" t="str">
        <f t="shared" si="116"/>
        <v/>
      </c>
      <c r="AC585" t="str">
        <f t="shared" si="107"/>
        <v/>
      </c>
    </row>
    <row r="586" spans="16:29" x14ac:dyDescent="0.25">
      <c r="P586" s="1" t="str">
        <f>IF($C586&lt;&gt;"",IF(COUNTIF($C:C,$C586)&gt;1,"Plusieurs commentaires",""),"")</f>
        <v/>
      </c>
      <c r="Q586" s="1">
        <f t="shared" si="108"/>
        <v>0</v>
      </c>
      <c r="R586" s="1">
        <f>SUMIFS($Q$5:$Q586,$P$5:$P586,"Plusieurs commentaires",$C$5:$C586,C586)</f>
        <v>0</v>
      </c>
      <c r="S586" t="str">
        <f t="shared" si="109"/>
        <v/>
      </c>
      <c r="T586" t="str">
        <f t="shared" si="110"/>
        <v/>
      </c>
      <c r="U586" t="str">
        <f t="shared" si="111"/>
        <v/>
      </c>
      <c r="V586" s="238" t="str">
        <f t="shared" si="112"/>
        <v/>
      </c>
      <c r="W586" s="238">
        <f t="shared" si="113"/>
        <v>0</v>
      </c>
      <c r="X586" s="238">
        <f>SUMIFS($W$5:$W586,$V$5:$V586,"Plusieurs occurences",$H$5:$H586,H586)</f>
        <v>0</v>
      </c>
      <c r="Y586" t="str">
        <f t="shared" si="114"/>
        <v/>
      </c>
      <c r="Z586" t="str">
        <f t="shared" si="115"/>
        <v/>
      </c>
      <c r="AA586" t="str">
        <f t="shared" si="116"/>
        <v/>
      </c>
      <c r="AC586" t="str">
        <f t="shared" ref="AC586:AC649" si="117">IF(R586&lt;2,IF(M586="Critique",C586,""),"")</f>
        <v/>
      </c>
    </row>
    <row r="587" spans="16:29" x14ac:dyDescent="0.25">
      <c r="P587" s="1" t="str">
        <f>IF($C587&lt;&gt;"",IF(COUNTIF($C:C,$C587)&gt;1,"Plusieurs commentaires",""),"")</f>
        <v/>
      </c>
      <c r="Q587" s="1">
        <f t="shared" si="108"/>
        <v>0</v>
      </c>
      <c r="R587" s="1">
        <f>SUMIFS($Q$5:$Q587,$P$5:$P587,"Plusieurs commentaires",$C$5:$C587,C587)</f>
        <v>0</v>
      </c>
      <c r="S587" t="str">
        <f t="shared" si="109"/>
        <v/>
      </c>
      <c r="T587" t="str">
        <f t="shared" si="110"/>
        <v/>
      </c>
      <c r="U587" t="str">
        <f t="shared" si="111"/>
        <v/>
      </c>
      <c r="V587" s="238" t="str">
        <f t="shared" si="112"/>
        <v/>
      </c>
      <c r="W587" s="238">
        <f t="shared" si="113"/>
        <v>0</v>
      </c>
      <c r="X587" s="238">
        <f>SUMIFS($W$5:$W587,$V$5:$V587,"Plusieurs occurences",$H$5:$H587,H587)</f>
        <v>0</v>
      </c>
      <c r="Y587" t="str">
        <f t="shared" si="114"/>
        <v/>
      </c>
      <c r="Z587" t="str">
        <f t="shared" si="115"/>
        <v/>
      </c>
      <c r="AA587" t="str">
        <f t="shared" si="116"/>
        <v/>
      </c>
      <c r="AC587" t="str">
        <f t="shared" si="117"/>
        <v/>
      </c>
    </row>
    <row r="588" spans="16:29" x14ac:dyDescent="0.25">
      <c r="P588" s="1" t="str">
        <f>IF($C588&lt;&gt;"",IF(COUNTIF($C:C,$C588)&gt;1,"Plusieurs commentaires",""),"")</f>
        <v/>
      </c>
      <c r="Q588" s="1">
        <f t="shared" si="108"/>
        <v>0</v>
      </c>
      <c r="R588" s="1">
        <f>SUMIFS($Q$5:$Q588,$P$5:$P588,"Plusieurs commentaires",$C$5:$C588,C588)</f>
        <v>0</v>
      </c>
      <c r="S588" t="str">
        <f t="shared" si="109"/>
        <v/>
      </c>
      <c r="T588" t="str">
        <f t="shared" si="110"/>
        <v/>
      </c>
      <c r="U588" t="str">
        <f t="shared" si="111"/>
        <v/>
      </c>
      <c r="V588" s="238" t="str">
        <f t="shared" si="112"/>
        <v/>
      </c>
      <c r="W588" s="238">
        <f t="shared" si="113"/>
        <v>0</v>
      </c>
      <c r="X588" s="238">
        <f>SUMIFS($W$5:$W588,$V$5:$V588,"Plusieurs occurences",$H$5:$H588,H588)</f>
        <v>0</v>
      </c>
      <c r="Y588" t="str">
        <f t="shared" si="114"/>
        <v/>
      </c>
      <c r="Z588" t="str">
        <f t="shared" si="115"/>
        <v/>
      </c>
      <c r="AA588" t="str">
        <f t="shared" si="116"/>
        <v/>
      </c>
      <c r="AC588" t="str">
        <f t="shared" si="117"/>
        <v/>
      </c>
    </row>
    <row r="589" spans="16:29" x14ac:dyDescent="0.25">
      <c r="P589" s="1" t="str">
        <f>IF($C589&lt;&gt;"",IF(COUNTIF($C:C,$C589)&gt;1,"Plusieurs commentaires",""),"")</f>
        <v/>
      </c>
      <c r="Q589" s="1">
        <f t="shared" si="108"/>
        <v>0</v>
      </c>
      <c r="R589" s="1">
        <f>SUMIFS($Q$5:$Q589,$P$5:$P589,"Plusieurs commentaires",$C$5:$C589,C589)</f>
        <v>0</v>
      </c>
      <c r="S589" t="str">
        <f t="shared" si="109"/>
        <v/>
      </c>
      <c r="T589" t="str">
        <f t="shared" si="110"/>
        <v/>
      </c>
      <c r="U589" t="str">
        <f t="shared" si="111"/>
        <v/>
      </c>
      <c r="V589" s="238" t="str">
        <f t="shared" si="112"/>
        <v/>
      </c>
      <c r="W589" s="238">
        <f t="shared" si="113"/>
        <v>0</v>
      </c>
      <c r="X589" s="238">
        <f>SUMIFS($W$5:$W589,$V$5:$V589,"Plusieurs occurences",$H$5:$H589,H589)</f>
        <v>0</v>
      </c>
      <c r="Y589" t="str">
        <f t="shared" si="114"/>
        <v/>
      </c>
      <c r="Z589" t="str">
        <f t="shared" si="115"/>
        <v/>
      </c>
      <c r="AA589" t="str">
        <f t="shared" si="116"/>
        <v/>
      </c>
      <c r="AC589" t="str">
        <f t="shared" si="117"/>
        <v/>
      </c>
    </row>
    <row r="590" spans="16:29" x14ac:dyDescent="0.25">
      <c r="P590" s="1" t="str">
        <f>IF($C590&lt;&gt;"",IF(COUNTIF($C:C,$C590)&gt;1,"Plusieurs commentaires",""),"")</f>
        <v/>
      </c>
      <c r="Q590" s="1">
        <f t="shared" si="108"/>
        <v>0</v>
      </c>
      <c r="R590" s="1">
        <f>SUMIFS($Q$5:$Q590,$P$5:$P590,"Plusieurs commentaires",$C$5:$C590,C590)</f>
        <v>0</v>
      </c>
      <c r="S590" t="str">
        <f t="shared" si="109"/>
        <v/>
      </c>
      <c r="T590" t="str">
        <f t="shared" si="110"/>
        <v/>
      </c>
      <c r="U590" t="str">
        <f t="shared" si="111"/>
        <v/>
      </c>
      <c r="V590" s="238" t="str">
        <f t="shared" si="112"/>
        <v/>
      </c>
      <c r="W590" s="238">
        <f t="shared" si="113"/>
        <v>0</v>
      </c>
      <c r="X590" s="238">
        <f>SUMIFS($W$5:$W590,$V$5:$V590,"Plusieurs occurences",$H$5:$H590,H590)</f>
        <v>0</v>
      </c>
      <c r="Y590" t="str">
        <f t="shared" si="114"/>
        <v/>
      </c>
      <c r="Z590" t="str">
        <f t="shared" si="115"/>
        <v/>
      </c>
      <c r="AA590" t="str">
        <f t="shared" si="116"/>
        <v/>
      </c>
      <c r="AC590" t="str">
        <f t="shared" si="117"/>
        <v/>
      </c>
    </row>
    <row r="591" spans="16:29" x14ac:dyDescent="0.25">
      <c r="P591" s="1" t="str">
        <f>IF($C591&lt;&gt;"",IF(COUNTIF($C:C,$C591)&gt;1,"Plusieurs commentaires",""),"")</f>
        <v/>
      </c>
      <c r="Q591" s="1">
        <f t="shared" si="108"/>
        <v>0</v>
      </c>
      <c r="R591" s="1">
        <f>SUMIFS($Q$5:$Q591,$P$5:$P591,"Plusieurs commentaires",$C$5:$C591,C591)</f>
        <v>0</v>
      </c>
      <c r="S591" t="str">
        <f t="shared" si="109"/>
        <v/>
      </c>
      <c r="T591" t="str">
        <f t="shared" si="110"/>
        <v/>
      </c>
      <c r="U591" t="str">
        <f t="shared" si="111"/>
        <v/>
      </c>
      <c r="V591" s="238" t="str">
        <f t="shared" si="112"/>
        <v/>
      </c>
      <c r="W591" s="238">
        <f t="shared" si="113"/>
        <v>0</v>
      </c>
      <c r="X591" s="238">
        <f>SUMIFS($W$5:$W591,$V$5:$V591,"Plusieurs occurences",$H$5:$H591,H591)</f>
        <v>0</v>
      </c>
      <c r="Y591" t="str">
        <f t="shared" si="114"/>
        <v/>
      </c>
      <c r="Z591" t="str">
        <f t="shared" si="115"/>
        <v/>
      </c>
      <c r="AA591" t="str">
        <f t="shared" si="116"/>
        <v/>
      </c>
      <c r="AC591" t="str">
        <f t="shared" si="117"/>
        <v/>
      </c>
    </row>
    <row r="592" spans="16:29" x14ac:dyDescent="0.25">
      <c r="P592" s="1" t="str">
        <f>IF($C592&lt;&gt;"",IF(COUNTIF($C:C,$C592)&gt;1,"Plusieurs commentaires",""),"")</f>
        <v/>
      </c>
      <c r="Q592" s="1">
        <f t="shared" si="108"/>
        <v>0</v>
      </c>
      <c r="R592" s="1">
        <f>SUMIFS($Q$5:$Q592,$P$5:$P592,"Plusieurs commentaires",$C$5:$C592,C592)</f>
        <v>0</v>
      </c>
      <c r="S592" t="str">
        <f t="shared" si="109"/>
        <v/>
      </c>
      <c r="T592" t="str">
        <f t="shared" si="110"/>
        <v/>
      </c>
      <c r="U592" t="str">
        <f t="shared" si="111"/>
        <v/>
      </c>
      <c r="V592" s="238" t="str">
        <f t="shared" si="112"/>
        <v/>
      </c>
      <c r="W592" s="238">
        <f t="shared" si="113"/>
        <v>0</v>
      </c>
      <c r="X592" s="238">
        <f>SUMIFS($W$5:$W592,$V$5:$V592,"Plusieurs occurences",$H$5:$H592,H592)</f>
        <v>0</v>
      </c>
      <c r="Y592" t="str">
        <f t="shared" si="114"/>
        <v/>
      </c>
      <c r="Z592" t="str">
        <f t="shared" si="115"/>
        <v/>
      </c>
      <c r="AA592" t="str">
        <f t="shared" si="116"/>
        <v/>
      </c>
      <c r="AC592" t="str">
        <f t="shared" si="117"/>
        <v/>
      </c>
    </row>
    <row r="593" spans="16:29" x14ac:dyDescent="0.25">
      <c r="P593" s="1" t="str">
        <f>IF($C593&lt;&gt;"",IF(COUNTIF($C:C,$C593)&gt;1,"Plusieurs commentaires",""),"")</f>
        <v/>
      </c>
      <c r="Q593" s="1">
        <f t="shared" si="108"/>
        <v>0</v>
      </c>
      <c r="R593" s="1">
        <f>SUMIFS($Q$5:$Q593,$P$5:$P593,"Plusieurs commentaires",$C$5:$C593,C593)</f>
        <v>0</v>
      </c>
      <c r="S593" t="str">
        <f t="shared" si="109"/>
        <v/>
      </c>
      <c r="T593" t="str">
        <f t="shared" si="110"/>
        <v/>
      </c>
      <c r="U593" t="str">
        <f t="shared" si="111"/>
        <v/>
      </c>
      <c r="V593" s="238" t="str">
        <f t="shared" si="112"/>
        <v/>
      </c>
      <c r="W593" s="238">
        <f t="shared" si="113"/>
        <v>0</v>
      </c>
      <c r="X593" s="238">
        <f>SUMIFS($W$5:$W593,$V$5:$V593,"Plusieurs occurences",$H$5:$H593,H593)</f>
        <v>0</v>
      </c>
      <c r="Y593" t="str">
        <f t="shared" si="114"/>
        <v/>
      </c>
      <c r="Z593" t="str">
        <f t="shared" si="115"/>
        <v/>
      </c>
      <c r="AA593" t="str">
        <f t="shared" si="116"/>
        <v/>
      </c>
      <c r="AC593" t="str">
        <f t="shared" si="117"/>
        <v/>
      </c>
    </row>
    <row r="594" spans="16:29" x14ac:dyDescent="0.25">
      <c r="P594" s="1" t="str">
        <f>IF($C594&lt;&gt;"",IF(COUNTIF($C:C,$C594)&gt;1,"Plusieurs commentaires",""),"")</f>
        <v/>
      </c>
      <c r="Q594" s="1">
        <f t="shared" si="108"/>
        <v>0</v>
      </c>
      <c r="R594" s="1">
        <f>SUMIFS($Q$5:$Q594,$P$5:$P594,"Plusieurs commentaires",$C$5:$C594,C594)</f>
        <v>0</v>
      </c>
      <c r="S594" t="str">
        <f t="shared" si="109"/>
        <v/>
      </c>
      <c r="T594" t="str">
        <f t="shared" si="110"/>
        <v/>
      </c>
      <c r="U594" t="str">
        <f t="shared" si="111"/>
        <v/>
      </c>
      <c r="V594" s="238" t="str">
        <f t="shared" si="112"/>
        <v/>
      </c>
      <c r="W594" s="238">
        <f t="shared" si="113"/>
        <v>0</v>
      </c>
      <c r="X594" s="238">
        <f>SUMIFS($W$5:$W594,$V$5:$V594,"Plusieurs occurences",$H$5:$H594,H594)</f>
        <v>0</v>
      </c>
      <c r="Y594" t="str">
        <f t="shared" si="114"/>
        <v/>
      </c>
      <c r="Z594" t="str">
        <f t="shared" si="115"/>
        <v/>
      </c>
      <c r="AA594" t="str">
        <f t="shared" si="116"/>
        <v/>
      </c>
      <c r="AC594" t="str">
        <f t="shared" si="117"/>
        <v/>
      </c>
    </row>
    <row r="595" spans="16:29" x14ac:dyDescent="0.25">
      <c r="P595" s="1" t="str">
        <f>IF($C595&lt;&gt;"",IF(COUNTIF($C:C,$C595)&gt;1,"Plusieurs commentaires",""),"")</f>
        <v/>
      </c>
      <c r="Q595" s="1">
        <f t="shared" si="108"/>
        <v>0</v>
      </c>
      <c r="R595" s="1">
        <f>SUMIFS($Q$5:$Q595,$P$5:$P595,"Plusieurs commentaires",$C$5:$C595,C595)</f>
        <v>0</v>
      </c>
      <c r="S595" t="str">
        <f t="shared" si="109"/>
        <v/>
      </c>
      <c r="T595" t="str">
        <f t="shared" si="110"/>
        <v/>
      </c>
      <c r="U595" t="str">
        <f t="shared" si="111"/>
        <v/>
      </c>
      <c r="V595" s="238" t="str">
        <f t="shared" si="112"/>
        <v/>
      </c>
      <c r="W595" s="238">
        <f t="shared" si="113"/>
        <v>0</v>
      </c>
      <c r="X595" s="238">
        <f>SUMIFS($W$5:$W595,$V$5:$V595,"Plusieurs occurences",$H$5:$H595,H595)</f>
        <v>0</v>
      </c>
      <c r="Y595" t="str">
        <f t="shared" si="114"/>
        <v/>
      </c>
      <c r="Z595" t="str">
        <f t="shared" si="115"/>
        <v/>
      </c>
      <c r="AA595" t="str">
        <f t="shared" si="116"/>
        <v/>
      </c>
      <c r="AC595" t="str">
        <f t="shared" si="117"/>
        <v/>
      </c>
    </row>
    <row r="596" spans="16:29" x14ac:dyDescent="0.25">
      <c r="P596" s="1" t="str">
        <f>IF($C596&lt;&gt;"",IF(COUNTIF($C:C,$C596)&gt;1,"Plusieurs commentaires",""),"")</f>
        <v/>
      </c>
      <c r="Q596" s="1">
        <f t="shared" si="108"/>
        <v>0</v>
      </c>
      <c r="R596" s="1">
        <f>SUMIFS($Q$5:$Q596,$P$5:$P596,"Plusieurs commentaires",$C$5:$C596,C596)</f>
        <v>0</v>
      </c>
      <c r="S596" t="str">
        <f t="shared" si="109"/>
        <v/>
      </c>
      <c r="T596" t="str">
        <f t="shared" si="110"/>
        <v/>
      </c>
      <c r="U596" t="str">
        <f t="shared" si="111"/>
        <v/>
      </c>
      <c r="V596" s="238" t="str">
        <f t="shared" si="112"/>
        <v/>
      </c>
      <c r="W596" s="238">
        <f t="shared" si="113"/>
        <v>0</v>
      </c>
      <c r="X596" s="238">
        <f>SUMIFS($W$5:$W596,$V$5:$V596,"Plusieurs occurences",$H$5:$H596,H596)</f>
        <v>0</v>
      </c>
      <c r="Y596" t="str">
        <f t="shared" si="114"/>
        <v/>
      </c>
      <c r="Z596" t="str">
        <f t="shared" si="115"/>
        <v/>
      </c>
      <c r="AA596" t="str">
        <f t="shared" si="116"/>
        <v/>
      </c>
      <c r="AC596" t="str">
        <f t="shared" si="117"/>
        <v/>
      </c>
    </row>
    <row r="597" spans="16:29" x14ac:dyDescent="0.25">
      <c r="P597" s="1" t="str">
        <f>IF($C597&lt;&gt;"",IF(COUNTIF($C:C,$C597)&gt;1,"Plusieurs commentaires",""),"")</f>
        <v/>
      </c>
      <c r="Q597" s="1">
        <f t="shared" si="108"/>
        <v>0</v>
      </c>
      <c r="R597" s="1">
        <f>SUMIFS($Q$5:$Q597,$P$5:$P597,"Plusieurs commentaires",$C$5:$C597,C597)</f>
        <v>0</v>
      </c>
      <c r="S597" t="str">
        <f t="shared" si="109"/>
        <v/>
      </c>
      <c r="T597" t="str">
        <f t="shared" si="110"/>
        <v/>
      </c>
      <c r="U597" t="str">
        <f t="shared" si="111"/>
        <v/>
      </c>
      <c r="V597" s="238" t="str">
        <f t="shared" si="112"/>
        <v/>
      </c>
      <c r="W597" s="238">
        <f t="shared" si="113"/>
        <v>0</v>
      </c>
      <c r="X597" s="238">
        <f>SUMIFS($W$5:$W597,$V$5:$V597,"Plusieurs occurences",$H$5:$H597,H597)</f>
        <v>0</v>
      </c>
      <c r="Y597" t="str">
        <f t="shared" si="114"/>
        <v/>
      </c>
      <c r="Z597" t="str">
        <f t="shared" si="115"/>
        <v/>
      </c>
      <c r="AA597" t="str">
        <f t="shared" si="116"/>
        <v/>
      </c>
      <c r="AC597" t="str">
        <f t="shared" si="117"/>
        <v/>
      </c>
    </row>
    <row r="598" spans="16:29" x14ac:dyDescent="0.25">
      <c r="P598" s="1" t="str">
        <f>IF($C598&lt;&gt;"",IF(COUNTIF($C:C,$C598)&gt;1,"Plusieurs commentaires",""),"")</f>
        <v/>
      </c>
      <c r="Q598" s="1">
        <f t="shared" si="108"/>
        <v>0</v>
      </c>
      <c r="R598" s="1">
        <f>SUMIFS($Q$5:$Q598,$P$5:$P598,"Plusieurs commentaires",$C$5:$C598,C598)</f>
        <v>0</v>
      </c>
      <c r="S598" t="str">
        <f t="shared" si="109"/>
        <v/>
      </c>
      <c r="T598" t="str">
        <f t="shared" si="110"/>
        <v/>
      </c>
      <c r="U598" t="str">
        <f t="shared" si="111"/>
        <v/>
      </c>
      <c r="V598" s="238" t="str">
        <f t="shared" si="112"/>
        <v/>
      </c>
      <c r="W598" s="238">
        <f t="shared" si="113"/>
        <v>0</v>
      </c>
      <c r="X598" s="238">
        <f>SUMIFS($W$5:$W598,$V$5:$V598,"Plusieurs occurences",$H$5:$H598,H598)</f>
        <v>0</v>
      </c>
      <c r="Y598" t="str">
        <f t="shared" si="114"/>
        <v/>
      </c>
      <c r="Z598" t="str">
        <f t="shared" si="115"/>
        <v/>
      </c>
      <c r="AA598" t="str">
        <f t="shared" si="116"/>
        <v/>
      </c>
      <c r="AC598" t="str">
        <f t="shared" si="117"/>
        <v/>
      </c>
    </row>
    <row r="599" spans="16:29" x14ac:dyDescent="0.25">
      <c r="P599" s="1" t="str">
        <f>IF($C599&lt;&gt;"",IF(COUNTIF($C:C,$C599)&gt;1,"Plusieurs commentaires",""),"")</f>
        <v/>
      </c>
      <c r="Q599" s="1">
        <f t="shared" si="108"/>
        <v>0</v>
      </c>
      <c r="R599" s="1">
        <f>SUMIFS($Q$5:$Q599,$P$5:$P599,"Plusieurs commentaires",$C$5:$C599,C599)</f>
        <v>0</v>
      </c>
      <c r="S599" t="str">
        <f t="shared" si="109"/>
        <v/>
      </c>
      <c r="T599" t="str">
        <f t="shared" si="110"/>
        <v/>
      </c>
      <c r="U599" t="str">
        <f t="shared" si="111"/>
        <v/>
      </c>
      <c r="V599" s="238" t="str">
        <f t="shared" si="112"/>
        <v/>
      </c>
      <c r="W599" s="238">
        <f t="shared" si="113"/>
        <v>0</v>
      </c>
      <c r="X599" s="238">
        <f>SUMIFS($W$5:$W599,$V$5:$V599,"Plusieurs occurences",$H$5:$H599,H599)</f>
        <v>0</v>
      </c>
      <c r="Y599" t="str">
        <f t="shared" si="114"/>
        <v/>
      </c>
      <c r="Z599" t="str">
        <f t="shared" si="115"/>
        <v/>
      </c>
      <c r="AA599" t="str">
        <f t="shared" si="116"/>
        <v/>
      </c>
      <c r="AC599" t="str">
        <f t="shared" si="117"/>
        <v/>
      </c>
    </row>
    <row r="600" spans="16:29" x14ac:dyDescent="0.25">
      <c r="P600" s="1" t="str">
        <f>IF($C600&lt;&gt;"",IF(COUNTIF($C:C,$C600)&gt;1,"Plusieurs commentaires",""),"")</f>
        <v/>
      </c>
      <c r="Q600" s="1">
        <f t="shared" si="108"/>
        <v>0</v>
      </c>
      <c r="R600" s="1">
        <f>SUMIFS($Q$5:$Q600,$P$5:$P600,"Plusieurs commentaires",$C$5:$C600,C600)</f>
        <v>0</v>
      </c>
      <c r="S600" t="str">
        <f t="shared" si="109"/>
        <v/>
      </c>
      <c r="T600" t="str">
        <f t="shared" si="110"/>
        <v/>
      </c>
      <c r="U600" t="str">
        <f t="shared" si="111"/>
        <v/>
      </c>
      <c r="V600" s="238" t="str">
        <f t="shared" si="112"/>
        <v/>
      </c>
      <c r="W600" s="238">
        <f t="shared" si="113"/>
        <v>0</v>
      </c>
      <c r="X600" s="238">
        <f>SUMIFS($W$5:$W600,$V$5:$V600,"Plusieurs occurences",$H$5:$H600,H600)</f>
        <v>0</v>
      </c>
      <c r="Y600" t="str">
        <f t="shared" si="114"/>
        <v/>
      </c>
      <c r="Z600" t="str">
        <f t="shared" si="115"/>
        <v/>
      </c>
      <c r="AA600" t="str">
        <f t="shared" si="116"/>
        <v/>
      </c>
      <c r="AC600" t="str">
        <f t="shared" si="117"/>
        <v/>
      </c>
    </row>
    <row r="601" spans="16:29" x14ac:dyDescent="0.25">
      <c r="P601" s="1" t="str">
        <f>IF($C601&lt;&gt;"",IF(COUNTIF($C:C,$C601)&gt;1,"Plusieurs commentaires",""),"")</f>
        <v/>
      </c>
      <c r="Q601" s="1">
        <f t="shared" si="108"/>
        <v>0</v>
      </c>
      <c r="R601" s="1">
        <f>SUMIFS($Q$5:$Q601,$P$5:$P601,"Plusieurs commentaires",$C$5:$C601,C601)</f>
        <v>0</v>
      </c>
      <c r="S601" t="str">
        <f t="shared" si="109"/>
        <v/>
      </c>
      <c r="T601" t="str">
        <f t="shared" si="110"/>
        <v/>
      </c>
      <c r="U601" t="str">
        <f t="shared" si="111"/>
        <v/>
      </c>
      <c r="V601" s="238" t="str">
        <f t="shared" si="112"/>
        <v/>
      </c>
      <c r="W601" s="238">
        <f t="shared" si="113"/>
        <v>0</v>
      </c>
      <c r="X601" s="238">
        <f>SUMIFS($W$5:$W601,$V$5:$V601,"Plusieurs occurences",$H$5:$H601,H601)</f>
        <v>0</v>
      </c>
      <c r="Y601" t="str">
        <f t="shared" si="114"/>
        <v/>
      </c>
      <c r="Z601" t="str">
        <f t="shared" si="115"/>
        <v/>
      </c>
      <c r="AA601" t="str">
        <f t="shared" si="116"/>
        <v/>
      </c>
      <c r="AC601" t="str">
        <f t="shared" si="117"/>
        <v/>
      </c>
    </row>
    <row r="602" spans="16:29" x14ac:dyDescent="0.25">
      <c r="P602" s="1" t="str">
        <f>IF($C602&lt;&gt;"",IF(COUNTIF($C:C,$C602)&gt;1,"Plusieurs commentaires",""),"")</f>
        <v/>
      </c>
      <c r="Q602" s="1">
        <f t="shared" si="108"/>
        <v>0</v>
      </c>
      <c r="R602" s="1">
        <f>SUMIFS($Q$5:$Q602,$P$5:$P602,"Plusieurs commentaires",$C$5:$C602,C602)</f>
        <v>0</v>
      </c>
      <c r="S602" t="str">
        <f t="shared" si="109"/>
        <v/>
      </c>
      <c r="T602" t="str">
        <f t="shared" si="110"/>
        <v/>
      </c>
      <c r="U602" t="str">
        <f t="shared" si="111"/>
        <v/>
      </c>
      <c r="V602" s="238" t="str">
        <f t="shared" si="112"/>
        <v/>
      </c>
      <c r="W602" s="238">
        <f t="shared" si="113"/>
        <v>0</v>
      </c>
      <c r="X602" s="238">
        <f>SUMIFS($W$5:$W602,$V$5:$V602,"Plusieurs occurences",$H$5:$H602,H602)</f>
        <v>0</v>
      </c>
      <c r="Y602" t="str">
        <f t="shared" si="114"/>
        <v/>
      </c>
      <c r="Z602" t="str">
        <f t="shared" si="115"/>
        <v/>
      </c>
      <c r="AA602" t="str">
        <f t="shared" si="116"/>
        <v/>
      </c>
      <c r="AC602" t="str">
        <f t="shared" si="117"/>
        <v/>
      </c>
    </row>
    <row r="603" spans="16:29" x14ac:dyDescent="0.25">
      <c r="P603" s="1" t="str">
        <f>IF($C603&lt;&gt;"",IF(COUNTIF($C:C,$C603)&gt;1,"Plusieurs commentaires",""),"")</f>
        <v/>
      </c>
      <c r="Q603" s="1">
        <f t="shared" si="108"/>
        <v>0</v>
      </c>
      <c r="R603" s="1">
        <f>SUMIFS($Q$5:$Q603,$P$5:$P603,"Plusieurs commentaires",$C$5:$C603,C603)</f>
        <v>0</v>
      </c>
      <c r="S603" t="str">
        <f t="shared" si="109"/>
        <v/>
      </c>
      <c r="T603" t="str">
        <f t="shared" si="110"/>
        <v/>
      </c>
      <c r="U603" t="str">
        <f t="shared" si="111"/>
        <v/>
      </c>
      <c r="V603" s="238" t="str">
        <f t="shared" si="112"/>
        <v/>
      </c>
      <c r="W603" s="238">
        <f t="shared" si="113"/>
        <v>0</v>
      </c>
      <c r="X603" s="238">
        <f>SUMIFS($W$5:$W603,$V$5:$V603,"Plusieurs occurences",$H$5:$H603,H603)</f>
        <v>0</v>
      </c>
      <c r="Y603" t="str">
        <f t="shared" si="114"/>
        <v/>
      </c>
      <c r="Z603" t="str">
        <f t="shared" si="115"/>
        <v/>
      </c>
      <c r="AA603" t="str">
        <f t="shared" si="116"/>
        <v/>
      </c>
      <c r="AC603" t="str">
        <f t="shared" si="117"/>
        <v/>
      </c>
    </row>
    <row r="604" spans="16:29" x14ac:dyDescent="0.25">
      <c r="P604" s="1" t="str">
        <f>IF($C604&lt;&gt;"",IF(COUNTIF($C:C,$C604)&gt;1,"Plusieurs commentaires",""),"")</f>
        <v/>
      </c>
      <c r="Q604" s="1">
        <f t="shared" si="108"/>
        <v>0</v>
      </c>
      <c r="R604" s="1">
        <f>SUMIFS($Q$5:$Q604,$P$5:$P604,"Plusieurs commentaires",$C$5:$C604,C604)</f>
        <v>0</v>
      </c>
      <c r="S604" t="str">
        <f t="shared" si="109"/>
        <v/>
      </c>
      <c r="T604" t="str">
        <f t="shared" si="110"/>
        <v/>
      </c>
      <c r="U604" t="str">
        <f t="shared" si="111"/>
        <v/>
      </c>
      <c r="V604" s="238" t="str">
        <f t="shared" si="112"/>
        <v/>
      </c>
      <c r="W604" s="238">
        <f t="shared" si="113"/>
        <v>0</v>
      </c>
      <c r="X604" s="238">
        <f>SUMIFS($W$5:$W604,$V$5:$V604,"Plusieurs occurences",$H$5:$H604,H604)</f>
        <v>0</v>
      </c>
      <c r="Y604" t="str">
        <f t="shared" si="114"/>
        <v/>
      </c>
      <c r="Z604" t="str">
        <f t="shared" si="115"/>
        <v/>
      </c>
      <c r="AA604" t="str">
        <f t="shared" si="116"/>
        <v/>
      </c>
      <c r="AC604" t="str">
        <f t="shared" si="117"/>
        <v/>
      </c>
    </row>
    <row r="605" spans="16:29" x14ac:dyDescent="0.25">
      <c r="P605" s="1" t="str">
        <f>IF($C605&lt;&gt;"",IF(COUNTIF($C:C,$C605)&gt;1,"Plusieurs commentaires",""),"")</f>
        <v/>
      </c>
      <c r="Q605" s="1">
        <f t="shared" si="108"/>
        <v>0</v>
      </c>
      <c r="R605" s="1">
        <f>SUMIFS($Q$5:$Q605,$P$5:$P605,"Plusieurs commentaires",$C$5:$C605,C605)</f>
        <v>0</v>
      </c>
      <c r="S605" t="str">
        <f t="shared" si="109"/>
        <v/>
      </c>
      <c r="T605" t="str">
        <f t="shared" si="110"/>
        <v/>
      </c>
      <c r="U605" t="str">
        <f t="shared" si="111"/>
        <v/>
      </c>
      <c r="V605" s="238" t="str">
        <f t="shared" si="112"/>
        <v/>
      </c>
      <c r="W605" s="238">
        <f t="shared" si="113"/>
        <v>0</v>
      </c>
      <c r="X605" s="238">
        <f>SUMIFS($W$5:$W605,$V$5:$V605,"Plusieurs occurences",$H$5:$H605,H605)</f>
        <v>0</v>
      </c>
      <c r="Y605" t="str">
        <f t="shared" si="114"/>
        <v/>
      </c>
      <c r="Z605" t="str">
        <f t="shared" si="115"/>
        <v/>
      </c>
      <c r="AA605" t="str">
        <f t="shared" si="116"/>
        <v/>
      </c>
      <c r="AC605" t="str">
        <f t="shared" si="117"/>
        <v/>
      </c>
    </row>
    <row r="606" spans="16:29" x14ac:dyDescent="0.25">
      <c r="P606" s="1" t="str">
        <f>IF($C606&lt;&gt;"",IF(COUNTIF($C:C,$C606)&gt;1,"Plusieurs commentaires",""),"")</f>
        <v/>
      </c>
      <c r="Q606" s="1">
        <f t="shared" si="108"/>
        <v>0</v>
      </c>
      <c r="R606" s="1">
        <f>SUMIFS($Q$5:$Q606,$P$5:$P606,"Plusieurs commentaires",$C$5:$C606,C606)</f>
        <v>0</v>
      </c>
      <c r="S606" t="str">
        <f t="shared" si="109"/>
        <v/>
      </c>
      <c r="T606" t="str">
        <f t="shared" si="110"/>
        <v/>
      </c>
      <c r="U606" t="str">
        <f t="shared" si="111"/>
        <v/>
      </c>
      <c r="V606" s="238" t="str">
        <f t="shared" si="112"/>
        <v/>
      </c>
      <c r="W606" s="238">
        <f t="shared" si="113"/>
        <v>0</v>
      </c>
      <c r="X606" s="238">
        <f>SUMIFS($W$5:$W606,$V$5:$V606,"Plusieurs occurences",$H$5:$H606,H606)</f>
        <v>0</v>
      </c>
      <c r="Y606" t="str">
        <f t="shared" si="114"/>
        <v/>
      </c>
      <c r="Z606" t="str">
        <f t="shared" si="115"/>
        <v/>
      </c>
      <c r="AA606" t="str">
        <f t="shared" si="116"/>
        <v/>
      </c>
      <c r="AC606" t="str">
        <f t="shared" si="117"/>
        <v/>
      </c>
    </row>
    <row r="607" spans="16:29" x14ac:dyDescent="0.25">
      <c r="P607" s="1" t="str">
        <f>IF($C607&lt;&gt;"",IF(COUNTIF($C:C,$C607)&gt;1,"Plusieurs commentaires",""),"")</f>
        <v/>
      </c>
      <c r="Q607" s="1">
        <f t="shared" si="108"/>
        <v>0</v>
      </c>
      <c r="R607" s="1">
        <f>SUMIFS($Q$5:$Q607,$P$5:$P607,"Plusieurs commentaires",$C$5:$C607,C607)</f>
        <v>0</v>
      </c>
      <c r="S607" t="str">
        <f t="shared" si="109"/>
        <v/>
      </c>
      <c r="T607" t="str">
        <f t="shared" si="110"/>
        <v/>
      </c>
      <c r="U607" t="str">
        <f t="shared" si="111"/>
        <v/>
      </c>
      <c r="V607" s="238" t="str">
        <f t="shared" si="112"/>
        <v/>
      </c>
      <c r="W607" s="238">
        <f t="shared" si="113"/>
        <v>0</v>
      </c>
      <c r="X607" s="238">
        <f>SUMIFS($W$5:$W607,$V$5:$V607,"Plusieurs occurences",$H$5:$H607,H607)</f>
        <v>0</v>
      </c>
      <c r="Y607" t="str">
        <f t="shared" si="114"/>
        <v/>
      </c>
      <c r="Z607" t="str">
        <f t="shared" si="115"/>
        <v/>
      </c>
      <c r="AA607" t="str">
        <f t="shared" si="116"/>
        <v/>
      </c>
      <c r="AC607" t="str">
        <f t="shared" si="117"/>
        <v/>
      </c>
    </row>
    <row r="608" spans="16:29" x14ac:dyDescent="0.25">
      <c r="P608" s="1" t="str">
        <f>IF($C608&lt;&gt;"",IF(COUNTIF($C:C,$C608)&gt;1,"Plusieurs commentaires",""),"")</f>
        <v/>
      </c>
      <c r="Q608" s="1">
        <f t="shared" si="108"/>
        <v>0</v>
      </c>
      <c r="R608" s="1">
        <f>SUMIFS($Q$5:$Q608,$P$5:$P608,"Plusieurs commentaires",$C$5:$C608,C608)</f>
        <v>0</v>
      </c>
      <c r="S608" t="str">
        <f t="shared" si="109"/>
        <v/>
      </c>
      <c r="T608" t="str">
        <f t="shared" si="110"/>
        <v/>
      </c>
      <c r="U608" t="str">
        <f t="shared" si="111"/>
        <v/>
      </c>
      <c r="V608" s="238" t="str">
        <f t="shared" si="112"/>
        <v/>
      </c>
      <c r="W608" s="238">
        <f t="shared" si="113"/>
        <v>0</v>
      </c>
      <c r="X608" s="238">
        <f>SUMIFS($W$5:$W608,$V$5:$V608,"Plusieurs occurences",$H$5:$H608,H608)</f>
        <v>0</v>
      </c>
      <c r="Y608" t="str">
        <f t="shared" si="114"/>
        <v/>
      </c>
      <c r="Z608" t="str">
        <f t="shared" si="115"/>
        <v/>
      </c>
      <c r="AA608" t="str">
        <f t="shared" si="116"/>
        <v/>
      </c>
      <c r="AC608" t="str">
        <f t="shared" si="117"/>
        <v/>
      </c>
    </row>
    <row r="609" spans="16:29" x14ac:dyDescent="0.25">
      <c r="P609" s="1" t="str">
        <f>IF($C609&lt;&gt;"",IF(COUNTIF($C:C,$C609)&gt;1,"Plusieurs commentaires",""),"")</f>
        <v/>
      </c>
      <c r="Q609" s="1">
        <f t="shared" si="108"/>
        <v>0</v>
      </c>
      <c r="R609" s="1">
        <f>SUMIFS($Q$5:$Q609,$P$5:$P609,"Plusieurs commentaires",$C$5:$C609,C609)</f>
        <v>0</v>
      </c>
      <c r="S609" t="str">
        <f t="shared" si="109"/>
        <v/>
      </c>
      <c r="T609" t="str">
        <f t="shared" si="110"/>
        <v/>
      </c>
      <c r="U609" t="str">
        <f t="shared" si="111"/>
        <v/>
      </c>
      <c r="V609" s="238" t="str">
        <f t="shared" si="112"/>
        <v/>
      </c>
      <c r="W609" s="238">
        <f t="shared" si="113"/>
        <v>0</v>
      </c>
      <c r="X609" s="238">
        <f>SUMIFS($W$5:$W609,$V$5:$V609,"Plusieurs occurences",$H$5:$H609,H609)</f>
        <v>0</v>
      </c>
      <c r="Y609" t="str">
        <f t="shared" si="114"/>
        <v/>
      </c>
      <c r="Z609" t="str">
        <f t="shared" si="115"/>
        <v/>
      </c>
      <c r="AA609" t="str">
        <f t="shared" si="116"/>
        <v/>
      </c>
      <c r="AC609" t="str">
        <f t="shared" si="117"/>
        <v/>
      </c>
    </row>
    <row r="610" spans="16:29" x14ac:dyDescent="0.25">
      <c r="P610" s="1" t="str">
        <f>IF($C610&lt;&gt;"",IF(COUNTIF($C:C,$C610)&gt;1,"Plusieurs commentaires",""),"")</f>
        <v/>
      </c>
      <c r="Q610" s="1">
        <f t="shared" si="108"/>
        <v>0</v>
      </c>
      <c r="R610" s="1">
        <f>SUMIFS($Q$5:$Q610,$P$5:$P610,"Plusieurs commentaires",$C$5:$C610,C610)</f>
        <v>0</v>
      </c>
      <c r="S610" t="str">
        <f t="shared" si="109"/>
        <v/>
      </c>
      <c r="T610" t="str">
        <f t="shared" si="110"/>
        <v/>
      </c>
      <c r="U610" t="str">
        <f t="shared" si="111"/>
        <v/>
      </c>
      <c r="V610" s="238" t="str">
        <f t="shared" si="112"/>
        <v/>
      </c>
      <c r="W610" s="238">
        <f t="shared" si="113"/>
        <v>0</v>
      </c>
      <c r="X610" s="238">
        <f>SUMIFS($W$5:$W610,$V$5:$V610,"Plusieurs occurences",$H$5:$H610,H610)</f>
        <v>0</v>
      </c>
      <c r="Y610" t="str">
        <f t="shared" si="114"/>
        <v/>
      </c>
      <c r="Z610" t="str">
        <f t="shared" si="115"/>
        <v/>
      </c>
      <c r="AA610" t="str">
        <f t="shared" si="116"/>
        <v/>
      </c>
      <c r="AC610" t="str">
        <f t="shared" si="117"/>
        <v/>
      </c>
    </row>
    <row r="611" spans="16:29" x14ac:dyDescent="0.25">
      <c r="P611" s="1" t="str">
        <f>IF($C611&lt;&gt;"",IF(COUNTIF($C:C,$C611)&gt;1,"Plusieurs commentaires",""),"")</f>
        <v/>
      </c>
      <c r="Q611" s="1">
        <f t="shared" si="108"/>
        <v>0</v>
      </c>
      <c r="R611" s="1">
        <f>SUMIFS($Q$5:$Q611,$P$5:$P611,"Plusieurs commentaires",$C$5:$C611,C611)</f>
        <v>0</v>
      </c>
      <c r="S611" t="str">
        <f t="shared" si="109"/>
        <v/>
      </c>
      <c r="T611" t="str">
        <f t="shared" si="110"/>
        <v/>
      </c>
      <c r="U611" t="str">
        <f t="shared" si="111"/>
        <v/>
      </c>
      <c r="V611" s="238" t="str">
        <f t="shared" si="112"/>
        <v/>
      </c>
      <c r="W611" s="238">
        <f t="shared" si="113"/>
        <v>0</v>
      </c>
      <c r="X611" s="238">
        <f>SUMIFS($W$5:$W611,$V$5:$V611,"Plusieurs occurences",$H$5:$H611,H611)</f>
        <v>0</v>
      </c>
      <c r="Y611" t="str">
        <f t="shared" si="114"/>
        <v/>
      </c>
      <c r="Z611" t="str">
        <f t="shared" si="115"/>
        <v/>
      </c>
      <c r="AA611" t="str">
        <f t="shared" si="116"/>
        <v/>
      </c>
      <c r="AC611" t="str">
        <f t="shared" si="117"/>
        <v/>
      </c>
    </row>
    <row r="612" spans="16:29" x14ac:dyDescent="0.25">
      <c r="P612" s="1" t="str">
        <f>IF($C612&lt;&gt;"",IF(COUNTIF($C:C,$C612)&gt;1,"Plusieurs commentaires",""),"")</f>
        <v/>
      </c>
      <c r="Q612" s="1">
        <f t="shared" si="108"/>
        <v>0</v>
      </c>
      <c r="R612" s="1">
        <f>SUMIFS($Q$5:$Q612,$P$5:$P612,"Plusieurs commentaires",$C$5:$C612,C612)</f>
        <v>0</v>
      </c>
      <c r="S612" t="str">
        <f t="shared" si="109"/>
        <v/>
      </c>
      <c r="T612" t="str">
        <f t="shared" si="110"/>
        <v/>
      </c>
      <c r="U612" t="str">
        <f t="shared" si="111"/>
        <v/>
      </c>
      <c r="V612" s="238" t="str">
        <f t="shared" si="112"/>
        <v/>
      </c>
      <c r="W612" s="238">
        <f t="shared" si="113"/>
        <v>0</v>
      </c>
      <c r="X612" s="238">
        <f>SUMIFS($W$5:$W612,$V$5:$V612,"Plusieurs occurences",$H$5:$H612,H612)</f>
        <v>0</v>
      </c>
      <c r="Y612" t="str">
        <f t="shared" si="114"/>
        <v/>
      </c>
      <c r="Z612" t="str">
        <f t="shared" si="115"/>
        <v/>
      </c>
      <c r="AA612" t="str">
        <f t="shared" si="116"/>
        <v/>
      </c>
      <c r="AC612" t="str">
        <f t="shared" si="117"/>
        <v/>
      </c>
    </row>
    <row r="613" spans="16:29" x14ac:dyDescent="0.25">
      <c r="P613" s="1" t="str">
        <f>IF($C613&lt;&gt;"",IF(COUNTIF($C:C,$C613)&gt;1,"Plusieurs commentaires",""),"")</f>
        <v/>
      </c>
      <c r="Q613" s="1">
        <f t="shared" si="108"/>
        <v>0</v>
      </c>
      <c r="R613" s="1">
        <f>SUMIFS($Q$5:$Q613,$P$5:$P613,"Plusieurs commentaires",$C$5:$C613,C613)</f>
        <v>0</v>
      </c>
      <c r="S613" t="str">
        <f t="shared" si="109"/>
        <v/>
      </c>
      <c r="T613" t="str">
        <f t="shared" si="110"/>
        <v/>
      </c>
      <c r="U613" t="str">
        <f t="shared" si="111"/>
        <v/>
      </c>
      <c r="V613" s="238" t="str">
        <f t="shared" si="112"/>
        <v/>
      </c>
      <c r="W613" s="238">
        <f t="shared" si="113"/>
        <v>0</v>
      </c>
      <c r="X613" s="238">
        <f>SUMIFS($W$5:$W613,$V$5:$V613,"Plusieurs occurences",$H$5:$H613,H613)</f>
        <v>0</v>
      </c>
      <c r="Y613" t="str">
        <f t="shared" si="114"/>
        <v/>
      </c>
      <c r="Z613" t="str">
        <f t="shared" si="115"/>
        <v/>
      </c>
      <c r="AA613" t="str">
        <f t="shared" si="116"/>
        <v/>
      </c>
      <c r="AC613" t="str">
        <f t="shared" si="117"/>
        <v/>
      </c>
    </row>
    <row r="614" spans="16:29" x14ac:dyDescent="0.25">
      <c r="P614" s="1" t="str">
        <f>IF($C614&lt;&gt;"",IF(COUNTIF($C:C,$C614)&gt;1,"Plusieurs commentaires",""),"")</f>
        <v/>
      </c>
      <c r="Q614" s="1">
        <f t="shared" si="108"/>
        <v>0</v>
      </c>
      <c r="R614" s="1">
        <f>SUMIFS($Q$5:$Q614,$P$5:$P614,"Plusieurs commentaires",$C$5:$C614,C614)</f>
        <v>0</v>
      </c>
      <c r="S614" t="str">
        <f t="shared" si="109"/>
        <v/>
      </c>
      <c r="T614" t="str">
        <f t="shared" si="110"/>
        <v/>
      </c>
      <c r="U614" t="str">
        <f t="shared" si="111"/>
        <v/>
      </c>
      <c r="V614" s="238" t="str">
        <f t="shared" si="112"/>
        <v/>
      </c>
      <c r="W614" s="238">
        <f t="shared" si="113"/>
        <v>0</v>
      </c>
      <c r="X614" s="238">
        <f>SUMIFS($W$5:$W614,$V$5:$V614,"Plusieurs occurences",$H$5:$H614,H614)</f>
        <v>0</v>
      </c>
      <c r="Y614" t="str">
        <f t="shared" si="114"/>
        <v/>
      </c>
      <c r="Z614" t="str">
        <f t="shared" si="115"/>
        <v/>
      </c>
      <c r="AA614" t="str">
        <f t="shared" si="116"/>
        <v/>
      </c>
      <c r="AC614" t="str">
        <f t="shared" si="117"/>
        <v/>
      </c>
    </row>
    <row r="615" spans="16:29" x14ac:dyDescent="0.25">
      <c r="P615" s="1" t="str">
        <f>IF($C615&lt;&gt;"",IF(COUNTIF($C:C,$C615)&gt;1,"Plusieurs commentaires",""),"")</f>
        <v/>
      </c>
      <c r="Q615" s="1">
        <f t="shared" si="108"/>
        <v>0</v>
      </c>
      <c r="R615" s="1">
        <f>SUMIFS($Q$5:$Q615,$P$5:$P615,"Plusieurs commentaires",$C$5:$C615,C615)</f>
        <v>0</v>
      </c>
      <c r="S615" t="str">
        <f t="shared" si="109"/>
        <v/>
      </c>
      <c r="T615" t="str">
        <f t="shared" si="110"/>
        <v/>
      </c>
      <c r="U615" t="str">
        <f t="shared" si="111"/>
        <v/>
      </c>
      <c r="V615" s="238" t="str">
        <f t="shared" si="112"/>
        <v/>
      </c>
      <c r="W615" s="238">
        <f t="shared" si="113"/>
        <v>0</v>
      </c>
      <c r="X615" s="238">
        <f>SUMIFS($W$5:$W615,$V$5:$V615,"Plusieurs occurences",$H$5:$H615,H615)</f>
        <v>0</v>
      </c>
      <c r="Y615" t="str">
        <f t="shared" si="114"/>
        <v/>
      </c>
      <c r="Z615" t="str">
        <f t="shared" si="115"/>
        <v/>
      </c>
      <c r="AA615" t="str">
        <f t="shared" si="116"/>
        <v/>
      </c>
      <c r="AC615" t="str">
        <f t="shared" si="117"/>
        <v/>
      </c>
    </row>
    <row r="616" spans="16:29" x14ac:dyDescent="0.25">
      <c r="P616" s="1" t="str">
        <f>IF($C616&lt;&gt;"",IF(COUNTIF($C:C,$C616)&gt;1,"Plusieurs commentaires",""),"")</f>
        <v/>
      </c>
      <c r="Q616" s="1">
        <f t="shared" si="108"/>
        <v>0</v>
      </c>
      <c r="R616" s="1">
        <f>SUMIFS($Q$5:$Q616,$P$5:$P616,"Plusieurs commentaires",$C$5:$C616,C616)</f>
        <v>0</v>
      </c>
      <c r="S616" t="str">
        <f t="shared" si="109"/>
        <v/>
      </c>
      <c r="T616" t="str">
        <f t="shared" si="110"/>
        <v/>
      </c>
      <c r="U616" t="str">
        <f t="shared" si="111"/>
        <v/>
      </c>
      <c r="V616" s="238" t="str">
        <f t="shared" si="112"/>
        <v/>
      </c>
      <c r="W616" s="238">
        <f t="shared" si="113"/>
        <v>0</v>
      </c>
      <c r="X616" s="238">
        <f>SUMIFS($W$5:$W616,$V$5:$V616,"Plusieurs occurences",$H$5:$H616,H616)</f>
        <v>0</v>
      </c>
      <c r="Y616" t="str">
        <f t="shared" si="114"/>
        <v/>
      </c>
      <c r="Z616" t="str">
        <f t="shared" si="115"/>
        <v/>
      </c>
      <c r="AA616" t="str">
        <f t="shared" si="116"/>
        <v/>
      </c>
      <c r="AC616" t="str">
        <f t="shared" si="117"/>
        <v/>
      </c>
    </row>
    <row r="617" spans="16:29" x14ac:dyDescent="0.25">
      <c r="P617" s="1" t="str">
        <f>IF($C617&lt;&gt;"",IF(COUNTIF($C:C,$C617)&gt;1,"Plusieurs commentaires",""),"")</f>
        <v/>
      </c>
      <c r="Q617" s="1">
        <f t="shared" si="108"/>
        <v>0</v>
      </c>
      <c r="R617" s="1">
        <f>SUMIFS($Q$5:$Q617,$P$5:$P617,"Plusieurs commentaires",$C$5:$C617,C617)</f>
        <v>0</v>
      </c>
      <c r="S617" t="str">
        <f t="shared" si="109"/>
        <v/>
      </c>
      <c r="T617" t="str">
        <f t="shared" si="110"/>
        <v/>
      </c>
      <c r="U617" t="str">
        <f t="shared" si="111"/>
        <v/>
      </c>
      <c r="V617" s="238" t="str">
        <f t="shared" si="112"/>
        <v/>
      </c>
      <c r="W617" s="238">
        <f t="shared" si="113"/>
        <v>0</v>
      </c>
      <c r="X617" s="238">
        <f>SUMIFS($W$5:$W617,$V$5:$V617,"Plusieurs occurences",$H$5:$H617,H617)</f>
        <v>0</v>
      </c>
      <c r="Y617" t="str">
        <f t="shared" si="114"/>
        <v/>
      </c>
      <c r="Z617" t="str">
        <f t="shared" si="115"/>
        <v/>
      </c>
      <c r="AA617" t="str">
        <f t="shared" si="116"/>
        <v/>
      </c>
      <c r="AC617" t="str">
        <f t="shared" si="117"/>
        <v/>
      </c>
    </row>
    <row r="618" spans="16:29" x14ac:dyDescent="0.25">
      <c r="P618" s="1" t="str">
        <f>IF($C618&lt;&gt;"",IF(COUNTIF($C:C,$C618)&gt;1,"Plusieurs commentaires",""),"")</f>
        <v/>
      </c>
      <c r="Q618" s="1">
        <f t="shared" si="108"/>
        <v>0</v>
      </c>
      <c r="R618" s="1">
        <f>SUMIFS($Q$5:$Q618,$P$5:$P618,"Plusieurs commentaires",$C$5:$C618,C618)</f>
        <v>0</v>
      </c>
      <c r="S618" t="str">
        <f t="shared" si="109"/>
        <v/>
      </c>
      <c r="T618" t="str">
        <f t="shared" si="110"/>
        <v/>
      </c>
      <c r="U618" t="str">
        <f t="shared" si="111"/>
        <v/>
      </c>
      <c r="V618" s="238" t="str">
        <f t="shared" si="112"/>
        <v/>
      </c>
      <c r="W618" s="238">
        <f t="shared" si="113"/>
        <v>0</v>
      </c>
      <c r="X618" s="238">
        <f>SUMIFS($W$5:$W618,$V$5:$V618,"Plusieurs occurences",$H$5:$H618,H618)</f>
        <v>0</v>
      </c>
      <c r="Y618" t="str">
        <f t="shared" si="114"/>
        <v/>
      </c>
      <c r="Z618" t="str">
        <f t="shared" si="115"/>
        <v/>
      </c>
      <c r="AA618" t="str">
        <f t="shared" si="116"/>
        <v/>
      </c>
      <c r="AC618" t="str">
        <f t="shared" si="117"/>
        <v/>
      </c>
    </row>
    <row r="619" spans="16:29" x14ac:dyDescent="0.25">
      <c r="P619" s="1" t="str">
        <f>IF($C619&lt;&gt;"",IF(COUNTIF($C:C,$C619)&gt;1,"Plusieurs commentaires",""),"")</f>
        <v/>
      </c>
      <c r="Q619" s="1">
        <f t="shared" si="108"/>
        <v>0</v>
      </c>
      <c r="R619" s="1">
        <f>SUMIFS($Q$5:$Q619,$P$5:$P619,"Plusieurs commentaires",$C$5:$C619,C619)</f>
        <v>0</v>
      </c>
      <c r="S619" t="str">
        <f t="shared" si="109"/>
        <v/>
      </c>
      <c r="T619" t="str">
        <f t="shared" si="110"/>
        <v/>
      </c>
      <c r="U619" t="str">
        <f t="shared" si="111"/>
        <v/>
      </c>
      <c r="V619" s="238" t="str">
        <f t="shared" si="112"/>
        <v/>
      </c>
      <c r="W619" s="238">
        <f t="shared" si="113"/>
        <v>0</v>
      </c>
      <c r="X619" s="238">
        <f>SUMIFS($W$5:$W619,$V$5:$V619,"Plusieurs occurences",$H$5:$H619,H619)</f>
        <v>0</v>
      </c>
      <c r="Y619" t="str">
        <f t="shared" si="114"/>
        <v/>
      </c>
      <c r="Z619" t="str">
        <f t="shared" si="115"/>
        <v/>
      </c>
      <c r="AA619" t="str">
        <f t="shared" si="116"/>
        <v/>
      </c>
      <c r="AC619" t="str">
        <f t="shared" si="117"/>
        <v/>
      </c>
    </row>
    <row r="620" spans="16:29" x14ac:dyDescent="0.25">
      <c r="P620" s="1" t="str">
        <f>IF($C620&lt;&gt;"",IF(COUNTIF($C:C,$C620)&gt;1,"Plusieurs commentaires",""),"")</f>
        <v/>
      </c>
      <c r="Q620" s="1">
        <f t="shared" si="108"/>
        <v>0</v>
      </c>
      <c r="R620" s="1">
        <f>SUMIFS($Q$5:$Q620,$P$5:$P620,"Plusieurs commentaires",$C$5:$C620,C620)</f>
        <v>0</v>
      </c>
      <c r="S620" t="str">
        <f t="shared" si="109"/>
        <v/>
      </c>
      <c r="T620" t="str">
        <f t="shared" si="110"/>
        <v/>
      </c>
      <c r="U620" t="str">
        <f t="shared" si="111"/>
        <v/>
      </c>
      <c r="V620" s="238" t="str">
        <f t="shared" si="112"/>
        <v/>
      </c>
      <c r="W620" s="238">
        <f t="shared" si="113"/>
        <v>0</v>
      </c>
      <c r="X620" s="238">
        <f>SUMIFS($W$5:$W620,$V$5:$V620,"Plusieurs occurences",$H$5:$H620,H620)</f>
        <v>0</v>
      </c>
      <c r="Y620" t="str">
        <f t="shared" si="114"/>
        <v/>
      </c>
      <c r="Z620" t="str">
        <f t="shared" si="115"/>
        <v/>
      </c>
      <c r="AA620" t="str">
        <f t="shared" si="116"/>
        <v/>
      </c>
      <c r="AC620" t="str">
        <f t="shared" si="117"/>
        <v/>
      </c>
    </row>
    <row r="621" spans="16:29" x14ac:dyDescent="0.25">
      <c r="P621" s="1" t="str">
        <f>IF($C621&lt;&gt;"",IF(COUNTIF($C:C,$C621)&gt;1,"Plusieurs commentaires",""),"")</f>
        <v/>
      </c>
      <c r="Q621" s="1">
        <f t="shared" si="108"/>
        <v>0</v>
      </c>
      <c r="R621" s="1">
        <f>SUMIFS($Q$5:$Q621,$P$5:$P621,"Plusieurs commentaires",$C$5:$C621,C621)</f>
        <v>0</v>
      </c>
      <c r="S621" t="str">
        <f t="shared" si="109"/>
        <v/>
      </c>
      <c r="T621" t="str">
        <f t="shared" si="110"/>
        <v/>
      </c>
      <c r="U621" t="str">
        <f t="shared" si="111"/>
        <v/>
      </c>
      <c r="V621" s="238" t="str">
        <f t="shared" si="112"/>
        <v/>
      </c>
      <c r="W621" s="238">
        <f t="shared" si="113"/>
        <v>0</v>
      </c>
      <c r="X621" s="238">
        <f>SUMIFS($W$5:$W621,$V$5:$V621,"Plusieurs occurences",$H$5:$H621,H621)</f>
        <v>0</v>
      </c>
      <c r="Y621" t="str">
        <f t="shared" si="114"/>
        <v/>
      </c>
      <c r="Z621" t="str">
        <f t="shared" si="115"/>
        <v/>
      </c>
      <c r="AA621" t="str">
        <f t="shared" si="116"/>
        <v/>
      </c>
      <c r="AC621" t="str">
        <f t="shared" si="117"/>
        <v/>
      </c>
    </row>
    <row r="622" spans="16:29" x14ac:dyDescent="0.25">
      <c r="P622" s="1" t="str">
        <f>IF($C622&lt;&gt;"",IF(COUNTIF($C:C,$C622)&gt;1,"Plusieurs commentaires",""),"")</f>
        <v/>
      </c>
      <c r="Q622" s="1">
        <f t="shared" si="108"/>
        <v>0</v>
      </c>
      <c r="R622" s="1">
        <f>SUMIFS($Q$5:$Q622,$P$5:$P622,"Plusieurs commentaires",$C$5:$C622,C622)</f>
        <v>0</v>
      </c>
      <c r="S622" t="str">
        <f t="shared" si="109"/>
        <v/>
      </c>
      <c r="T622" t="str">
        <f t="shared" si="110"/>
        <v/>
      </c>
      <c r="U622" t="str">
        <f t="shared" si="111"/>
        <v/>
      </c>
      <c r="V622" s="238" t="str">
        <f t="shared" si="112"/>
        <v/>
      </c>
      <c r="W622" s="238">
        <f t="shared" si="113"/>
        <v>0</v>
      </c>
      <c r="X622" s="238">
        <f>SUMIFS($W$5:$W622,$V$5:$V622,"Plusieurs occurences",$H$5:$H622,H622)</f>
        <v>0</v>
      </c>
      <c r="Y622" t="str">
        <f t="shared" si="114"/>
        <v/>
      </c>
      <c r="Z622" t="str">
        <f t="shared" si="115"/>
        <v/>
      </c>
      <c r="AA622" t="str">
        <f t="shared" si="116"/>
        <v/>
      </c>
      <c r="AC622" t="str">
        <f t="shared" si="117"/>
        <v/>
      </c>
    </row>
    <row r="623" spans="16:29" x14ac:dyDescent="0.25">
      <c r="P623" s="1" t="str">
        <f>IF($C623&lt;&gt;"",IF(COUNTIF($C:C,$C623)&gt;1,"Plusieurs commentaires",""),"")</f>
        <v/>
      </c>
      <c r="Q623" s="1">
        <f t="shared" si="108"/>
        <v>0</v>
      </c>
      <c r="R623" s="1">
        <f>SUMIFS($Q$5:$Q623,$P$5:$P623,"Plusieurs commentaires",$C$5:$C623,C623)</f>
        <v>0</v>
      </c>
      <c r="S623" t="str">
        <f t="shared" si="109"/>
        <v/>
      </c>
      <c r="T623" t="str">
        <f t="shared" si="110"/>
        <v/>
      </c>
      <c r="U623" t="str">
        <f t="shared" si="111"/>
        <v/>
      </c>
      <c r="V623" s="238" t="str">
        <f t="shared" si="112"/>
        <v/>
      </c>
      <c r="W623" s="238">
        <f t="shared" si="113"/>
        <v>0</v>
      </c>
      <c r="X623" s="238">
        <f>SUMIFS($W$5:$W623,$V$5:$V623,"Plusieurs occurences",$H$5:$H623,H623)</f>
        <v>0</v>
      </c>
      <c r="Y623" t="str">
        <f t="shared" si="114"/>
        <v/>
      </c>
      <c r="Z623" t="str">
        <f t="shared" si="115"/>
        <v/>
      </c>
      <c r="AA623" t="str">
        <f t="shared" si="116"/>
        <v/>
      </c>
      <c r="AC623" t="str">
        <f t="shared" si="117"/>
        <v/>
      </c>
    </row>
    <row r="624" spans="16:29" x14ac:dyDescent="0.25">
      <c r="P624" s="1" t="str">
        <f>IF($C624&lt;&gt;"",IF(COUNTIF($C:C,$C624)&gt;1,"Plusieurs commentaires",""),"")</f>
        <v/>
      </c>
      <c r="Q624" s="1">
        <f t="shared" si="108"/>
        <v>0</v>
      </c>
      <c r="R624" s="1">
        <f>SUMIFS($Q$5:$Q624,$P$5:$P624,"Plusieurs commentaires",$C$5:$C624,C624)</f>
        <v>0</v>
      </c>
      <c r="S624" t="str">
        <f t="shared" si="109"/>
        <v/>
      </c>
      <c r="T624" t="str">
        <f t="shared" si="110"/>
        <v/>
      </c>
      <c r="U624" t="str">
        <f t="shared" si="111"/>
        <v/>
      </c>
      <c r="V624" s="238" t="str">
        <f t="shared" si="112"/>
        <v/>
      </c>
      <c r="W624" s="238">
        <f t="shared" si="113"/>
        <v>0</v>
      </c>
      <c r="X624" s="238">
        <f>SUMIFS($W$5:$W624,$V$5:$V624,"Plusieurs occurences",$H$5:$H624,H624)</f>
        <v>0</v>
      </c>
      <c r="Y624" t="str">
        <f t="shared" si="114"/>
        <v/>
      </c>
      <c r="Z624" t="str">
        <f t="shared" si="115"/>
        <v/>
      </c>
      <c r="AA624" t="str">
        <f t="shared" si="116"/>
        <v/>
      </c>
      <c r="AC624" t="str">
        <f t="shared" si="117"/>
        <v/>
      </c>
    </row>
    <row r="625" spans="16:29" x14ac:dyDescent="0.25">
      <c r="P625" s="1" t="str">
        <f>IF($C625&lt;&gt;"",IF(COUNTIF($C:C,$C625)&gt;1,"Plusieurs commentaires",""),"")</f>
        <v/>
      </c>
      <c r="Q625" s="1">
        <f t="shared" si="108"/>
        <v>0</v>
      </c>
      <c r="R625" s="1">
        <f>SUMIFS($Q$5:$Q625,$P$5:$P625,"Plusieurs commentaires",$C$5:$C625,C625)</f>
        <v>0</v>
      </c>
      <c r="S625" t="str">
        <f t="shared" si="109"/>
        <v/>
      </c>
      <c r="T625" t="str">
        <f t="shared" si="110"/>
        <v/>
      </c>
      <c r="U625" t="str">
        <f t="shared" si="111"/>
        <v/>
      </c>
      <c r="V625" s="238" t="str">
        <f t="shared" si="112"/>
        <v/>
      </c>
      <c r="W625" s="238">
        <f t="shared" si="113"/>
        <v>0</v>
      </c>
      <c r="X625" s="238">
        <f>SUMIFS($W$5:$W625,$V$5:$V625,"Plusieurs occurences",$H$5:$H625,H625)</f>
        <v>0</v>
      </c>
      <c r="Y625" t="str">
        <f t="shared" si="114"/>
        <v/>
      </c>
      <c r="Z625" t="str">
        <f t="shared" si="115"/>
        <v/>
      </c>
      <c r="AA625" t="str">
        <f t="shared" si="116"/>
        <v/>
      </c>
      <c r="AC625" t="str">
        <f t="shared" si="117"/>
        <v/>
      </c>
    </row>
    <row r="626" spans="16:29" x14ac:dyDescent="0.25">
      <c r="P626" s="1" t="str">
        <f>IF($C626&lt;&gt;"",IF(COUNTIF($C:C,$C626)&gt;1,"Plusieurs commentaires",""),"")</f>
        <v/>
      </c>
      <c r="Q626" s="1">
        <f t="shared" si="108"/>
        <v>0</v>
      </c>
      <c r="R626" s="1">
        <f>SUMIFS($Q$5:$Q626,$P$5:$P626,"Plusieurs commentaires",$C$5:$C626,C626)</f>
        <v>0</v>
      </c>
      <c r="S626" t="str">
        <f t="shared" si="109"/>
        <v/>
      </c>
      <c r="T626" t="str">
        <f t="shared" si="110"/>
        <v/>
      </c>
      <c r="U626" t="str">
        <f t="shared" si="111"/>
        <v/>
      </c>
      <c r="V626" s="238" t="str">
        <f t="shared" si="112"/>
        <v/>
      </c>
      <c r="W626" s="238">
        <f t="shared" si="113"/>
        <v>0</v>
      </c>
      <c r="X626" s="238">
        <f>SUMIFS($W$5:$W626,$V$5:$V626,"Plusieurs occurences",$H$5:$H626,H626)</f>
        <v>0</v>
      </c>
      <c r="Y626" t="str">
        <f t="shared" si="114"/>
        <v/>
      </c>
      <c r="Z626" t="str">
        <f t="shared" si="115"/>
        <v/>
      </c>
      <c r="AA626" t="str">
        <f t="shared" si="116"/>
        <v/>
      </c>
      <c r="AC626" t="str">
        <f t="shared" si="117"/>
        <v/>
      </c>
    </row>
    <row r="627" spans="16:29" x14ac:dyDescent="0.25">
      <c r="P627" s="1" t="str">
        <f>IF($C627&lt;&gt;"",IF(COUNTIF($C:C,$C627)&gt;1,"Plusieurs commentaires",""),"")</f>
        <v/>
      </c>
      <c r="Q627" s="1">
        <f t="shared" si="108"/>
        <v>0</v>
      </c>
      <c r="R627" s="1">
        <f>SUMIFS($Q$5:$Q627,$P$5:$P627,"Plusieurs commentaires",$C$5:$C627,C627)</f>
        <v>0</v>
      </c>
      <c r="S627" t="str">
        <f t="shared" si="109"/>
        <v/>
      </c>
      <c r="T627" t="str">
        <f t="shared" si="110"/>
        <v/>
      </c>
      <c r="U627" t="str">
        <f t="shared" si="111"/>
        <v/>
      </c>
      <c r="V627" s="238" t="str">
        <f t="shared" si="112"/>
        <v/>
      </c>
      <c r="W627" s="238">
        <f t="shared" si="113"/>
        <v>0</v>
      </c>
      <c r="X627" s="238">
        <f>SUMIFS($W$5:$W627,$V$5:$V627,"Plusieurs occurences",$H$5:$H627,H627)</f>
        <v>0</v>
      </c>
      <c r="Y627" t="str">
        <f t="shared" si="114"/>
        <v/>
      </c>
      <c r="Z627" t="str">
        <f t="shared" si="115"/>
        <v/>
      </c>
      <c r="AA627" t="str">
        <f t="shared" si="116"/>
        <v/>
      </c>
      <c r="AC627" t="str">
        <f t="shared" si="117"/>
        <v/>
      </c>
    </row>
    <row r="628" spans="16:29" x14ac:dyDescent="0.25">
      <c r="P628" s="1" t="str">
        <f>IF($C628&lt;&gt;"",IF(COUNTIF($C:C,$C628)&gt;1,"Plusieurs commentaires",""),"")</f>
        <v/>
      </c>
      <c r="Q628" s="1">
        <f t="shared" si="108"/>
        <v>0</v>
      </c>
      <c r="R628" s="1">
        <f>SUMIFS($Q$5:$Q628,$P$5:$P628,"Plusieurs commentaires",$C$5:$C628,C628)</f>
        <v>0</v>
      </c>
      <c r="S628" t="str">
        <f t="shared" si="109"/>
        <v/>
      </c>
      <c r="T628" t="str">
        <f t="shared" si="110"/>
        <v/>
      </c>
      <c r="U628" t="str">
        <f t="shared" si="111"/>
        <v/>
      </c>
      <c r="V628" s="238" t="str">
        <f t="shared" si="112"/>
        <v/>
      </c>
      <c r="W628" s="238">
        <f t="shared" si="113"/>
        <v>0</v>
      </c>
      <c r="X628" s="238">
        <f>SUMIFS($W$5:$W628,$V$5:$V628,"Plusieurs occurences",$H$5:$H628,H628)</f>
        <v>0</v>
      </c>
      <c r="Y628" t="str">
        <f t="shared" si="114"/>
        <v/>
      </c>
      <c r="Z628" t="str">
        <f t="shared" si="115"/>
        <v/>
      </c>
      <c r="AA628" t="str">
        <f t="shared" si="116"/>
        <v/>
      </c>
      <c r="AC628" t="str">
        <f t="shared" si="117"/>
        <v/>
      </c>
    </row>
    <row r="629" spans="16:29" x14ac:dyDescent="0.25">
      <c r="P629" s="1" t="str">
        <f>IF($C629&lt;&gt;"",IF(COUNTIF($C:C,$C629)&gt;1,"Plusieurs commentaires",""),"")</f>
        <v/>
      </c>
      <c r="Q629" s="1">
        <f t="shared" si="108"/>
        <v>0</v>
      </c>
      <c r="R629" s="1">
        <f>SUMIFS($Q$5:$Q629,$P$5:$P629,"Plusieurs commentaires",$C$5:$C629,C629)</f>
        <v>0</v>
      </c>
      <c r="S629" t="str">
        <f t="shared" si="109"/>
        <v/>
      </c>
      <c r="T629" t="str">
        <f t="shared" si="110"/>
        <v/>
      </c>
      <c r="U629" t="str">
        <f t="shared" si="111"/>
        <v/>
      </c>
      <c r="V629" s="238" t="str">
        <f t="shared" si="112"/>
        <v/>
      </c>
      <c r="W629" s="238">
        <f t="shared" si="113"/>
        <v>0</v>
      </c>
      <c r="X629" s="238">
        <f>SUMIFS($W$5:$W629,$V$5:$V629,"Plusieurs occurences",$H$5:$H629,H629)</f>
        <v>0</v>
      </c>
      <c r="Y629" t="str">
        <f t="shared" si="114"/>
        <v/>
      </c>
      <c r="Z629" t="str">
        <f t="shared" si="115"/>
        <v/>
      </c>
      <c r="AA629" t="str">
        <f t="shared" si="116"/>
        <v/>
      </c>
      <c r="AC629" t="str">
        <f t="shared" si="117"/>
        <v/>
      </c>
    </row>
    <row r="630" spans="16:29" x14ac:dyDescent="0.25">
      <c r="P630" s="1" t="str">
        <f>IF($C630&lt;&gt;"",IF(COUNTIF($C:C,$C630)&gt;1,"Plusieurs commentaires",""),"")</f>
        <v/>
      </c>
      <c r="Q630" s="1">
        <f t="shared" si="108"/>
        <v>0</v>
      </c>
      <c r="R630" s="1">
        <f>SUMIFS($Q$5:$Q630,$P$5:$P630,"Plusieurs commentaires",$C$5:$C630,C630)</f>
        <v>0</v>
      </c>
      <c r="S630" t="str">
        <f t="shared" si="109"/>
        <v/>
      </c>
      <c r="T630" t="str">
        <f t="shared" si="110"/>
        <v/>
      </c>
      <c r="U630" t="str">
        <f t="shared" si="111"/>
        <v/>
      </c>
      <c r="V630" s="238" t="str">
        <f t="shared" si="112"/>
        <v/>
      </c>
      <c r="W630" s="238">
        <f t="shared" si="113"/>
        <v>0</v>
      </c>
      <c r="X630" s="238">
        <f>SUMIFS($W$5:$W630,$V$5:$V630,"Plusieurs occurences",$H$5:$H630,H630)</f>
        <v>0</v>
      </c>
      <c r="Y630" t="str">
        <f t="shared" si="114"/>
        <v/>
      </c>
      <c r="Z630" t="str">
        <f t="shared" si="115"/>
        <v/>
      </c>
      <c r="AA630" t="str">
        <f t="shared" si="116"/>
        <v/>
      </c>
      <c r="AC630" t="str">
        <f t="shared" si="117"/>
        <v/>
      </c>
    </row>
    <row r="631" spans="16:29" x14ac:dyDescent="0.25">
      <c r="P631" s="1" t="str">
        <f>IF($C631&lt;&gt;"",IF(COUNTIF($C:C,$C631)&gt;1,"Plusieurs commentaires",""),"")</f>
        <v/>
      </c>
      <c r="Q631" s="1">
        <f t="shared" si="108"/>
        <v>0</v>
      </c>
      <c r="R631" s="1">
        <f>SUMIFS($Q$5:$Q631,$P$5:$P631,"Plusieurs commentaires",$C$5:$C631,C631)</f>
        <v>0</v>
      </c>
      <c r="S631" t="str">
        <f t="shared" si="109"/>
        <v/>
      </c>
      <c r="T631" t="str">
        <f t="shared" si="110"/>
        <v/>
      </c>
      <c r="U631" t="str">
        <f t="shared" si="111"/>
        <v/>
      </c>
      <c r="V631" s="238" t="str">
        <f t="shared" si="112"/>
        <v/>
      </c>
      <c r="W631" s="238">
        <f t="shared" si="113"/>
        <v>0</v>
      </c>
      <c r="X631" s="238">
        <f>SUMIFS($W$5:$W631,$V$5:$V631,"Plusieurs occurences",$H$5:$H631,H631)</f>
        <v>0</v>
      </c>
      <c r="Y631" t="str">
        <f t="shared" si="114"/>
        <v/>
      </c>
      <c r="Z631" t="str">
        <f t="shared" si="115"/>
        <v/>
      </c>
      <c r="AA631" t="str">
        <f t="shared" si="116"/>
        <v/>
      </c>
      <c r="AC631" t="str">
        <f t="shared" si="117"/>
        <v/>
      </c>
    </row>
    <row r="632" spans="16:29" x14ac:dyDescent="0.25">
      <c r="P632" s="1" t="str">
        <f>IF($C632&lt;&gt;"",IF(COUNTIF($C:C,$C632)&gt;1,"Plusieurs commentaires",""),"")</f>
        <v/>
      </c>
      <c r="Q632" s="1">
        <f t="shared" si="108"/>
        <v>0</v>
      </c>
      <c r="R632" s="1">
        <f>SUMIFS($Q$5:$Q632,$P$5:$P632,"Plusieurs commentaires",$C$5:$C632,C632)</f>
        <v>0</v>
      </c>
      <c r="S632" t="str">
        <f t="shared" si="109"/>
        <v/>
      </c>
      <c r="T632" t="str">
        <f t="shared" si="110"/>
        <v/>
      </c>
      <c r="U632" t="str">
        <f t="shared" si="111"/>
        <v/>
      </c>
      <c r="V632" s="238" t="str">
        <f t="shared" si="112"/>
        <v/>
      </c>
      <c r="W632" s="238">
        <f t="shared" si="113"/>
        <v>0</v>
      </c>
      <c r="X632" s="238">
        <f>SUMIFS($W$5:$W632,$V$5:$V632,"Plusieurs occurences",$H$5:$H632,H632)</f>
        <v>0</v>
      </c>
      <c r="Y632" t="str">
        <f t="shared" si="114"/>
        <v/>
      </c>
      <c r="Z632" t="str">
        <f t="shared" si="115"/>
        <v/>
      </c>
      <c r="AA632" t="str">
        <f t="shared" si="116"/>
        <v/>
      </c>
      <c r="AC632" t="str">
        <f t="shared" si="117"/>
        <v/>
      </c>
    </row>
    <row r="633" spans="16:29" x14ac:dyDescent="0.25">
      <c r="P633" s="1" t="str">
        <f>IF($C633&lt;&gt;"",IF(COUNTIF($C:C,$C633)&gt;1,"Plusieurs commentaires",""),"")</f>
        <v/>
      </c>
      <c r="Q633" s="1">
        <f t="shared" si="108"/>
        <v>0</v>
      </c>
      <c r="R633" s="1">
        <f>SUMIFS($Q$5:$Q633,$P$5:$P633,"Plusieurs commentaires",$C$5:$C633,C633)</f>
        <v>0</v>
      </c>
      <c r="S633" t="str">
        <f t="shared" si="109"/>
        <v/>
      </c>
      <c r="T633" t="str">
        <f t="shared" si="110"/>
        <v/>
      </c>
      <c r="U633" t="str">
        <f t="shared" si="111"/>
        <v/>
      </c>
      <c r="V633" s="238" t="str">
        <f t="shared" si="112"/>
        <v/>
      </c>
      <c r="W633" s="238">
        <f t="shared" si="113"/>
        <v>0</v>
      </c>
      <c r="X633" s="238">
        <f>SUMIFS($W$5:$W633,$V$5:$V633,"Plusieurs occurences",$H$5:$H633,H633)</f>
        <v>0</v>
      </c>
      <c r="Y633" t="str">
        <f t="shared" si="114"/>
        <v/>
      </c>
      <c r="Z633" t="str">
        <f t="shared" si="115"/>
        <v/>
      </c>
      <c r="AA633" t="str">
        <f t="shared" si="116"/>
        <v/>
      </c>
      <c r="AC633" t="str">
        <f t="shared" si="117"/>
        <v/>
      </c>
    </row>
    <row r="634" spans="16:29" x14ac:dyDescent="0.25">
      <c r="P634" s="1" t="str">
        <f>IF($C634&lt;&gt;"",IF(COUNTIF($C:C,$C634)&gt;1,"Plusieurs commentaires",""),"")</f>
        <v/>
      </c>
      <c r="Q634" s="1">
        <f t="shared" si="108"/>
        <v>0</v>
      </c>
      <c r="R634" s="1">
        <f>SUMIFS($Q$5:$Q634,$P$5:$P634,"Plusieurs commentaires",$C$5:$C634,C634)</f>
        <v>0</v>
      </c>
      <c r="S634" t="str">
        <f t="shared" si="109"/>
        <v/>
      </c>
      <c r="T634" t="str">
        <f t="shared" si="110"/>
        <v/>
      </c>
      <c r="U634" t="str">
        <f t="shared" si="111"/>
        <v/>
      </c>
      <c r="V634" s="238" t="str">
        <f t="shared" si="112"/>
        <v/>
      </c>
      <c r="W634" s="238">
        <f t="shared" si="113"/>
        <v>0</v>
      </c>
      <c r="X634" s="238">
        <f>SUMIFS($W$5:$W634,$V$5:$V634,"Plusieurs occurences",$H$5:$H634,H634)</f>
        <v>0</v>
      </c>
      <c r="Y634" t="str">
        <f t="shared" si="114"/>
        <v/>
      </c>
      <c r="Z634" t="str">
        <f t="shared" si="115"/>
        <v/>
      </c>
      <c r="AA634" t="str">
        <f t="shared" si="116"/>
        <v/>
      </c>
      <c r="AC634" t="str">
        <f t="shared" si="117"/>
        <v/>
      </c>
    </row>
    <row r="635" spans="16:29" x14ac:dyDescent="0.25">
      <c r="P635" s="1" t="str">
        <f>IF($C635&lt;&gt;"",IF(COUNTIF($C:C,$C635)&gt;1,"Plusieurs commentaires",""),"")</f>
        <v/>
      </c>
      <c r="Q635" s="1">
        <f t="shared" si="108"/>
        <v>0</v>
      </c>
      <c r="R635" s="1">
        <f>SUMIFS($Q$5:$Q635,$P$5:$P635,"Plusieurs commentaires",$C$5:$C635,C635)</f>
        <v>0</v>
      </c>
      <c r="S635" t="str">
        <f t="shared" si="109"/>
        <v/>
      </c>
      <c r="T635" t="str">
        <f t="shared" si="110"/>
        <v/>
      </c>
      <c r="U635" t="str">
        <f t="shared" si="111"/>
        <v/>
      </c>
      <c r="V635" s="238" t="str">
        <f t="shared" si="112"/>
        <v/>
      </c>
      <c r="W635" s="238">
        <f t="shared" si="113"/>
        <v>0</v>
      </c>
      <c r="X635" s="238">
        <f>SUMIFS($W$5:$W635,$V$5:$V635,"Plusieurs occurences",$H$5:$H635,H635)</f>
        <v>0</v>
      </c>
      <c r="Y635" t="str">
        <f t="shared" si="114"/>
        <v/>
      </c>
      <c r="Z635" t="str">
        <f t="shared" si="115"/>
        <v/>
      </c>
      <c r="AA635" t="str">
        <f t="shared" si="116"/>
        <v/>
      </c>
      <c r="AC635" t="str">
        <f t="shared" si="117"/>
        <v/>
      </c>
    </row>
    <row r="636" spans="16:29" x14ac:dyDescent="0.25">
      <c r="P636" s="1" t="str">
        <f>IF($C636&lt;&gt;"",IF(COUNTIF($C:C,$C636)&gt;1,"Plusieurs commentaires",""),"")</f>
        <v/>
      </c>
      <c r="Q636" s="1">
        <f t="shared" si="108"/>
        <v>0</v>
      </c>
      <c r="R636" s="1">
        <f>SUMIFS($Q$5:$Q636,$P$5:$P636,"Plusieurs commentaires",$C$5:$C636,C636)</f>
        <v>0</v>
      </c>
      <c r="S636" t="str">
        <f t="shared" si="109"/>
        <v/>
      </c>
      <c r="T636" t="str">
        <f t="shared" si="110"/>
        <v/>
      </c>
      <c r="U636" t="str">
        <f t="shared" si="111"/>
        <v/>
      </c>
      <c r="V636" s="238" t="str">
        <f t="shared" si="112"/>
        <v/>
      </c>
      <c r="W636" s="238">
        <f t="shared" si="113"/>
        <v>0</v>
      </c>
      <c r="X636" s="238">
        <f>SUMIFS($W$5:$W636,$V$5:$V636,"Plusieurs occurences",$H$5:$H636,H636)</f>
        <v>0</v>
      </c>
      <c r="Y636" t="str">
        <f t="shared" si="114"/>
        <v/>
      </c>
      <c r="Z636" t="str">
        <f t="shared" si="115"/>
        <v/>
      </c>
      <c r="AA636" t="str">
        <f t="shared" si="116"/>
        <v/>
      </c>
      <c r="AC636" t="str">
        <f t="shared" si="117"/>
        <v/>
      </c>
    </row>
    <row r="637" spans="16:29" x14ac:dyDescent="0.25">
      <c r="P637" s="1" t="str">
        <f>IF($C637&lt;&gt;"",IF(COUNTIF($C:C,$C637)&gt;1,"Plusieurs commentaires",""),"")</f>
        <v/>
      </c>
      <c r="Q637" s="1">
        <f t="shared" si="108"/>
        <v>0</v>
      </c>
      <c r="R637" s="1">
        <f>SUMIFS($Q$5:$Q637,$P$5:$P637,"Plusieurs commentaires",$C$5:$C637,C637)</f>
        <v>0</v>
      </c>
      <c r="S637" t="str">
        <f t="shared" si="109"/>
        <v/>
      </c>
      <c r="T637" t="str">
        <f t="shared" si="110"/>
        <v/>
      </c>
      <c r="U637" t="str">
        <f t="shared" si="111"/>
        <v/>
      </c>
      <c r="V637" s="238" t="str">
        <f t="shared" si="112"/>
        <v/>
      </c>
      <c r="W637" s="238">
        <f t="shared" si="113"/>
        <v>0</v>
      </c>
      <c r="X637" s="238">
        <f>SUMIFS($W$5:$W637,$V$5:$V637,"Plusieurs occurences",$H$5:$H637,H637)</f>
        <v>0</v>
      </c>
      <c r="Y637" t="str">
        <f t="shared" si="114"/>
        <v/>
      </c>
      <c r="Z637" t="str">
        <f t="shared" si="115"/>
        <v/>
      </c>
      <c r="AA637" t="str">
        <f t="shared" si="116"/>
        <v/>
      </c>
      <c r="AC637" t="str">
        <f t="shared" si="117"/>
        <v/>
      </c>
    </row>
    <row r="638" spans="16:29" x14ac:dyDescent="0.25">
      <c r="P638" s="1" t="str">
        <f>IF($C638&lt;&gt;"",IF(COUNTIF($C:C,$C638)&gt;1,"Plusieurs commentaires",""),"")</f>
        <v/>
      </c>
      <c r="Q638" s="1">
        <f t="shared" si="108"/>
        <v>0</v>
      </c>
      <c r="R638" s="1">
        <f>SUMIFS($Q$5:$Q638,$P$5:$P638,"Plusieurs commentaires",$C$5:$C638,C638)</f>
        <v>0</v>
      </c>
      <c r="S638" t="str">
        <f t="shared" si="109"/>
        <v/>
      </c>
      <c r="T638" t="str">
        <f t="shared" si="110"/>
        <v/>
      </c>
      <c r="U638" t="str">
        <f t="shared" si="111"/>
        <v/>
      </c>
      <c r="V638" s="238" t="str">
        <f t="shared" si="112"/>
        <v/>
      </c>
      <c r="W638" s="238">
        <f t="shared" si="113"/>
        <v>0</v>
      </c>
      <c r="X638" s="238">
        <f>SUMIFS($W$5:$W638,$V$5:$V638,"Plusieurs occurences",$H$5:$H638,H638)</f>
        <v>0</v>
      </c>
      <c r="Y638" t="str">
        <f t="shared" si="114"/>
        <v/>
      </c>
      <c r="Z638" t="str">
        <f t="shared" si="115"/>
        <v/>
      </c>
      <c r="AA638" t="str">
        <f t="shared" si="116"/>
        <v/>
      </c>
      <c r="AC638" t="str">
        <f t="shared" si="117"/>
        <v/>
      </c>
    </row>
    <row r="639" spans="16:29" x14ac:dyDescent="0.25">
      <c r="P639" s="1" t="str">
        <f>IF($C639&lt;&gt;"",IF(COUNTIF($C:C,$C639)&gt;1,"Plusieurs commentaires",""),"")</f>
        <v/>
      </c>
      <c r="Q639" s="1">
        <f t="shared" si="108"/>
        <v>0</v>
      </c>
      <c r="R639" s="1">
        <f>SUMIFS($Q$5:$Q639,$P$5:$P639,"Plusieurs commentaires",$C$5:$C639,C639)</f>
        <v>0</v>
      </c>
      <c r="S639" t="str">
        <f t="shared" si="109"/>
        <v/>
      </c>
      <c r="T639" t="str">
        <f t="shared" si="110"/>
        <v/>
      </c>
      <c r="U639" t="str">
        <f t="shared" si="111"/>
        <v/>
      </c>
      <c r="V639" s="238" t="str">
        <f t="shared" si="112"/>
        <v/>
      </c>
      <c r="W639" s="238">
        <f t="shared" si="113"/>
        <v>0</v>
      </c>
      <c r="X639" s="238">
        <f>SUMIFS($W$5:$W639,$V$5:$V639,"Plusieurs occurences",$H$5:$H639,H639)</f>
        <v>0</v>
      </c>
      <c r="Y639" t="str">
        <f t="shared" si="114"/>
        <v/>
      </c>
      <c r="Z639" t="str">
        <f t="shared" si="115"/>
        <v/>
      </c>
      <c r="AA639" t="str">
        <f t="shared" si="116"/>
        <v/>
      </c>
      <c r="AC639" t="str">
        <f t="shared" si="117"/>
        <v/>
      </c>
    </row>
    <row r="640" spans="16:29" x14ac:dyDescent="0.25">
      <c r="P640" s="1" t="str">
        <f>IF($C640&lt;&gt;"",IF(COUNTIF($C:C,$C640)&gt;1,"Plusieurs commentaires",""),"")</f>
        <v/>
      </c>
      <c r="Q640" s="1">
        <f t="shared" si="108"/>
        <v>0</v>
      </c>
      <c r="R640" s="1">
        <f>SUMIFS($Q$5:$Q640,$P$5:$P640,"Plusieurs commentaires",$C$5:$C640,C640)</f>
        <v>0</v>
      </c>
      <c r="S640" t="str">
        <f t="shared" si="109"/>
        <v/>
      </c>
      <c r="T640" t="str">
        <f t="shared" si="110"/>
        <v/>
      </c>
      <c r="U640" t="str">
        <f t="shared" si="111"/>
        <v/>
      </c>
      <c r="V640" s="238" t="str">
        <f t="shared" si="112"/>
        <v/>
      </c>
      <c r="W640" s="238">
        <f t="shared" si="113"/>
        <v>0</v>
      </c>
      <c r="X640" s="238">
        <f>SUMIFS($W$5:$W640,$V$5:$V640,"Plusieurs occurences",$H$5:$H640,H640)</f>
        <v>0</v>
      </c>
      <c r="Y640" t="str">
        <f t="shared" si="114"/>
        <v/>
      </c>
      <c r="Z640" t="str">
        <f t="shared" si="115"/>
        <v/>
      </c>
      <c r="AA640" t="str">
        <f t="shared" si="116"/>
        <v/>
      </c>
      <c r="AC640" t="str">
        <f t="shared" si="117"/>
        <v/>
      </c>
    </row>
    <row r="641" spans="16:29" x14ac:dyDescent="0.25">
      <c r="P641" s="1" t="str">
        <f>IF($C641&lt;&gt;"",IF(COUNTIF($C:C,$C641)&gt;1,"Plusieurs commentaires",""),"")</f>
        <v/>
      </c>
      <c r="Q641" s="1">
        <f t="shared" si="108"/>
        <v>0</v>
      </c>
      <c r="R641" s="1">
        <f>SUMIFS($Q$5:$Q641,$P$5:$P641,"Plusieurs commentaires",$C$5:$C641,C641)</f>
        <v>0</v>
      </c>
      <c r="S641" t="str">
        <f t="shared" si="109"/>
        <v/>
      </c>
      <c r="T641" t="str">
        <f t="shared" si="110"/>
        <v/>
      </c>
      <c r="U641" t="str">
        <f t="shared" si="111"/>
        <v/>
      </c>
      <c r="V641" s="238" t="str">
        <f t="shared" si="112"/>
        <v/>
      </c>
      <c r="W641" s="238">
        <f t="shared" si="113"/>
        <v>0</v>
      </c>
      <c r="X641" s="238">
        <f>SUMIFS($W$5:$W641,$V$5:$V641,"Plusieurs occurences",$H$5:$H641,H641)</f>
        <v>0</v>
      </c>
      <c r="Y641" t="str">
        <f t="shared" si="114"/>
        <v/>
      </c>
      <c r="Z641" t="str">
        <f t="shared" si="115"/>
        <v/>
      </c>
      <c r="AA641" t="str">
        <f t="shared" si="116"/>
        <v/>
      </c>
      <c r="AC641" t="str">
        <f t="shared" si="117"/>
        <v/>
      </c>
    </row>
    <row r="642" spans="16:29" x14ac:dyDescent="0.25">
      <c r="P642" s="1" t="str">
        <f>IF($C642&lt;&gt;"",IF(COUNTIF($C:C,$C642)&gt;1,"Plusieurs commentaires",""),"")</f>
        <v/>
      </c>
      <c r="Q642" s="1">
        <f t="shared" si="108"/>
        <v>0</v>
      </c>
      <c r="R642" s="1">
        <f>SUMIFS($Q$5:$Q642,$P$5:$P642,"Plusieurs commentaires",$C$5:$C642,C642)</f>
        <v>0</v>
      </c>
      <c r="S642" t="str">
        <f t="shared" si="109"/>
        <v/>
      </c>
      <c r="T642" t="str">
        <f t="shared" si="110"/>
        <v/>
      </c>
      <c r="U642" t="str">
        <f t="shared" si="111"/>
        <v/>
      </c>
      <c r="V642" s="238" t="str">
        <f t="shared" si="112"/>
        <v/>
      </c>
      <c r="W642" s="238">
        <f t="shared" si="113"/>
        <v>0</v>
      </c>
      <c r="X642" s="238">
        <f>SUMIFS($W$5:$W642,$V$5:$V642,"Plusieurs occurences",$H$5:$H642,H642)</f>
        <v>0</v>
      </c>
      <c r="Y642" t="str">
        <f t="shared" si="114"/>
        <v/>
      </c>
      <c r="Z642" t="str">
        <f t="shared" si="115"/>
        <v/>
      </c>
      <c r="AA642" t="str">
        <f t="shared" si="116"/>
        <v/>
      </c>
      <c r="AC642" t="str">
        <f t="shared" si="117"/>
        <v/>
      </c>
    </row>
    <row r="643" spans="16:29" x14ac:dyDescent="0.25">
      <c r="P643" s="1" t="str">
        <f>IF($C643&lt;&gt;"",IF(COUNTIF($C:C,$C643)&gt;1,"Plusieurs commentaires",""),"")</f>
        <v/>
      </c>
      <c r="Q643" s="1">
        <f t="shared" si="108"/>
        <v>0</v>
      </c>
      <c r="R643" s="1">
        <f>SUMIFS($Q$5:$Q643,$P$5:$P643,"Plusieurs commentaires",$C$5:$C643,C643)</f>
        <v>0</v>
      </c>
      <c r="S643" t="str">
        <f t="shared" si="109"/>
        <v/>
      </c>
      <c r="T643" t="str">
        <f t="shared" si="110"/>
        <v/>
      </c>
      <c r="U643" t="str">
        <f t="shared" si="111"/>
        <v/>
      </c>
      <c r="V643" s="238" t="str">
        <f t="shared" si="112"/>
        <v/>
      </c>
      <c r="W643" s="238">
        <f t="shared" si="113"/>
        <v>0</v>
      </c>
      <c r="X643" s="238">
        <f>SUMIFS($W$5:$W643,$V$5:$V643,"Plusieurs occurences",$H$5:$H643,H643)</f>
        <v>0</v>
      </c>
      <c r="Y643" t="str">
        <f t="shared" si="114"/>
        <v/>
      </c>
      <c r="Z643" t="str">
        <f t="shared" si="115"/>
        <v/>
      </c>
      <c r="AA643" t="str">
        <f t="shared" si="116"/>
        <v/>
      </c>
      <c r="AC643" t="str">
        <f t="shared" si="117"/>
        <v/>
      </c>
    </row>
    <row r="644" spans="16:29" x14ac:dyDescent="0.25">
      <c r="P644" s="1" t="str">
        <f>IF($C644&lt;&gt;"",IF(COUNTIF($C:C,$C644)&gt;1,"Plusieurs commentaires",""),"")</f>
        <v/>
      </c>
      <c r="Q644" s="1">
        <f t="shared" si="108"/>
        <v>0</v>
      </c>
      <c r="R644" s="1">
        <f>SUMIFS($Q$5:$Q644,$P$5:$P644,"Plusieurs commentaires",$C$5:$C644,C644)</f>
        <v>0</v>
      </c>
      <c r="S644" t="str">
        <f t="shared" si="109"/>
        <v/>
      </c>
      <c r="T644" t="str">
        <f t="shared" si="110"/>
        <v/>
      </c>
      <c r="U644" t="str">
        <f t="shared" si="111"/>
        <v/>
      </c>
      <c r="V644" s="238" t="str">
        <f t="shared" si="112"/>
        <v/>
      </c>
      <c r="W644" s="238">
        <f t="shared" si="113"/>
        <v>0</v>
      </c>
      <c r="X644" s="238">
        <f>SUMIFS($W$5:$W644,$V$5:$V644,"Plusieurs occurences",$H$5:$H644,H644)</f>
        <v>0</v>
      </c>
      <c r="Y644" t="str">
        <f t="shared" si="114"/>
        <v/>
      </c>
      <c r="Z644" t="str">
        <f t="shared" si="115"/>
        <v/>
      </c>
      <c r="AA644" t="str">
        <f t="shared" si="116"/>
        <v/>
      </c>
      <c r="AC644" t="str">
        <f t="shared" si="117"/>
        <v/>
      </c>
    </row>
    <row r="645" spans="16:29" x14ac:dyDescent="0.25">
      <c r="P645" s="1" t="str">
        <f>IF($C645&lt;&gt;"",IF(COUNTIF($C:C,$C645)&gt;1,"Plusieurs commentaires",""),"")</f>
        <v/>
      </c>
      <c r="Q645" s="1">
        <f t="shared" ref="Q645:Q708" si="118">IF(P645="Plusieurs commentaires",1,0)</f>
        <v>0</v>
      </c>
      <c r="R645" s="1">
        <f>SUMIFS($Q$5:$Q645,$P$5:$P645,"Plusieurs commentaires",$C$5:$C645,C645)</f>
        <v>0</v>
      </c>
      <c r="S645" t="str">
        <f t="shared" ref="S645:S708" si="119">IF(I645="Non",IF(F645&lt;=21,IF(M645="Critique",IF(J645&gt;2017,C645,""),""),""),"")</f>
        <v/>
      </c>
      <c r="T645" t="str">
        <f t="shared" ref="T645:T708" si="120">IF(I645="Non",IF(F645&lt;=21,IF(M645="Soutien",IF(J645&gt;2017,C645,""),""),""),"")</f>
        <v/>
      </c>
      <c r="U645" t="str">
        <f t="shared" ref="U645:U708" si="121">IF(I645="Non",IF(F645&lt;=21,IF(M645="Neutre",IF(J645&gt;2017,C645,""),""),""),"")</f>
        <v/>
      </c>
      <c r="V645" s="238" t="str">
        <f t="shared" ref="V645:V708" si="122">IF($H645&lt;&gt;"",IF(COUNTIF($H:$H,$H645)&gt;1,"Plusieurs occurences",""),"")</f>
        <v/>
      </c>
      <c r="W645" s="238">
        <f t="shared" ref="W645:W708" si="123">IF(V645="Plusieurs occurences",1,0)</f>
        <v>0</v>
      </c>
      <c r="X645" s="238">
        <f>SUMIFS($W$5:$W645,$V$5:$V645,"Plusieurs occurences",$H$5:$H645,H645)</f>
        <v>0</v>
      </c>
      <c r="Y645" t="str">
        <f t="shared" ref="Y645:Y708" si="124">IF(R645&lt;2,IF(M645="Critique",H645,""),"")</f>
        <v/>
      </c>
      <c r="Z645" t="str">
        <f t="shared" ref="Z645:Z708" si="125">IF(R645&lt;2,IF(M645="Soutien",H645,""),"")</f>
        <v/>
      </c>
      <c r="AA645" t="str">
        <f t="shared" ref="AA645:AA708" si="126">IF(R645&lt;2,IF(M645="Neutre",H645,""),"")</f>
        <v/>
      </c>
      <c r="AC645" t="str">
        <f t="shared" si="117"/>
        <v/>
      </c>
    </row>
    <row r="646" spans="16:29" x14ac:dyDescent="0.25">
      <c r="P646" s="1" t="str">
        <f>IF($C646&lt;&gt;"",IF(COUNTIF($C:C,$C646)&gt;1,"Plusieurs commentaires",""),"")</f>
        <v/>
      </c>
      <c r="Q646" s="1">
        <f t="shared" si="118"/>
        <v>0</v>
      </c>
      <c r="R646" s="1">
        <f>SUMIFS($Q$5:$Q646,$P$5:$P646,"Plusieurs commentaires",$C$5:$C646,C646)</f>
        <v>0</v>
      </c>
      <c r="S646" t="str">
        <f t="shared" si="119"/>
        <v/>
      </c>
      <c r="T646" t="str">
        <f t="shared" si="120"/>
        <v/>
      </c>
      <c r="U646" t="str">
        <f t="shared" si="121"/>
        <v/>
      </c>
      <c r="V646" s="238" t="str">
        <f t="shared" si="122"/>
        <v/>
      </c>
      <c r="W646" s="238">
        <f t="shared" si="123"/>
        <v>0</v>
      </c>
      <c r="X646" s="238">
        <f>SUMIFS($W$5:$W646,$V$5:$V646,"Plusieurs occurences",$H$5:$H646,H646)</f>
        <v>0</v>
      </c>
      <c r="Y646" t="str">
        <f t="shared" si="124"/>
        <v/>
      </c>
      <c r="Z646" t="str">
        <f t="shared" si="125"/>
        <v/>
      </c>
      <c r="AA646" t="str">
        <f t="shared" si="126"/>
        <v/>
      </c>
      <c r="AC646" t="str">
        <f t="shared" si="117"/>
        <v/>
      </c>
    </row>
    <row r="647" spans="16:29" x14ac:dyDescent="0.25">
      <c r="P647" s="1" t="str">
        <f>IF($C647&lt;&gt;"",IF(COUNTIF($C:C,$C647)&gt;1,"Plusieurs commentaires",""),"")</f>
        <v/>
      </c>
      <c r="Q647" s="1">
        <f t="shared" si="118"/>
        <v>0</v>
      </c>
      <c r="R647" s="1">
        <f>SUMIFS($Q$5:$Q647,$P$5:$P647,"Plusieurs commentaires",$C$5:$C647,C647)</f>
        <v>0</v>
      </c>
      <c r="S647" t="str">
        <f t="shared" si="119"/>
        <v/>
      </c>
      <c r="T647" t="str">
        <f t="shared" si="120"/>
        <v/>
      </c>
      <c r="U647" t="str">
        <f t="shared" si="121"/>
        <v/>
      </c>
      <c r="V647" s="238" t="str">
        <f t="shared" si="122"/>
        <v/>
      </c>
      <c r="W647" s="238">
        <f t="shared" si="123"/>
        <v>0</v>
      </c>
      <c r="X647" s="238">
        <f>SUMIFS($W$5:$W647,$V$5:$V647,"Plusieurs occurences",$H$5:$H647,H647)</f>
        <v>0</v>
      </c>
      <c r="Y647" t="str">
        <f t="shared" si="124"/>
        <v/>
      </c>
      <c r="Z647" t="str">
        <f t="shared" si="125"/>
        <v/>
      </c>
      <c r="AA647" t="str">
        <f t="shared" si="126"/>
        <v/>
      </c>
      <c r="AC647" t="str">
        <f t="shared" si="117"/>
        <v/>
      </c>
    </row>
    <row r="648" spans="16:29" x14ac:dyDescent="0.25">
      <c r="P648" s="1" t="str">
        <f>IF($C648&lt;&gt;"",IF(COUNTIF($C:C,$C648)&gt;1,"Plusieurs commentaires",""),"")</f>
        <v/>
      </c>
      <c r="Q648" s="1">
        <f t="shared" si="118"/>
        <v>0</v>
      </c>
      <c r="R648" s="1">
        <f>SUMIFS($Q$5:$Q648,$P$5:$P648,"Plusieurs commentaires",$C$5:$C648,C648)</f>
        <v>0</v>
      </c>
      <c r="S648" t="str">
        <f t="shared" si="119"/>
        <v/>
      </c>
      <c r="T648" t="str">
        <f t="shared" si="120"/>
        <v/>
      </c>
      <c r="U648" t="str">
        <f t="shared" si="121"/>
        <v/>
      </c>
      <c r="V648" s="238" t="str">
        <f t="shared" si="122"/>
        <v/>
      </c>
      <c r="W648" s="238">
        <f t="shared" si="123"/>
        <v>0</v>
      </c>
      <c r="X648" s="238">
        <f>SUMIFS($W$5:$W648,$V$5:$V648,"Plusieurs occurences",$H$5:$H648,H648)</f>
        <v>0</v>
      </c>
      <c r="Y648" t="str">
        <f t="shared" si="124"/>
        <v/>
      </c>
      <c r="Z648" t="str">
        <f t="shared" si="125"/>
        <v/>
      </c>
      <c r="AA648" t="str">
        <f t="shared" si="126"/>
        <v/>
      </c>
      <c r="AC648" t="str">
        <f t="shared" si="117"/>
        <v/>
      </c>
    </row>
    <row r="649" spans="16:29" x14ac:dyDescent="0.25">
      <c r="P649" s="1" t="str">
        <f>IF($C649&lt;&gt;"",IF(COUNTIF($C:C,$C649)&gt;1,"Plusieurs commentaires",""),"")</f>
        <v/>
      </c>
      <c r="Q649" s="1">
        <f t="shared" si="118"/>
        <v>0</v>
      </c>
      <c r="R649" s="1">
        <f>SUMIFS($Q$5:$Q649,$P$5:$P649,"Plusieurs commentaires",$C$5:$C649,C649)</f>
        <v>0</v>
      </c>
      <c r="S649" t="str">
        <f t="shared" si="119"/>
        <v/>
      </c>
      <c r="T649" t="str">
        <f t="shared" si="120"/>
        <v/>
      </c>
      <c r="U649" t="str">
        <f t="shared" si="121"/>
        <v/>
      </c>
      <c r="V649" s="238" t="str">
        <f t="shared" si="122"/>
        <v/>
      </c>
      <c r="W649" s="238">
        <f t="shared" si="123"/>
        <v>0</v>
      </c>
      <c r="X649" s="238">
        <f>SUMIFS($W$5:$W649,$V$5:$V649,"Plusieurs occurences",$H$5:$H649,H649)</f>
        <v>0</v>
      </c>
      <c r="Y649" t="str">
        <f t="shared" si="124"/>
        <v/>
      </c>
      <c r="Z649" t="str">
        <f t="shared" si="125"/>
        <v/>
      </c>
      <c r="AA649" t="str">
        <f t="shared" si="126"/>
        <v/>
      </c>
      <c r="AC649" t="str">
        <f t="shared" si="117"/>
        <v/>
      </c>
    </row>
    <row r="650" spans="16:29" x14ac:dyDescent="0.25">
      <c r="P650" s="1" t="str">
        <f>IF($C650&lt;&gt;"",IF(COUNTIF($C:C,$C650)&gt;1,"Plusieurs commentaires",""),"")</f>
        <v/>
      </c>
      <c r="Q650" s="1">
        <f t="shared" si="118"/>
        <v>0</v>
      </c>
      <c r="R650" s="1">
        <f>SUMIFS($Q$5:$Q650,$P$5:$P650,"Plusieurs commentaires",$C$5:$C650,C650)</f>
        <v>0</v>
      </c>
      <c r="S650" t="str">
        <f t="shared" si="119"/>
        <v/>
      </c>
      <c r="T650" t="str">
        <f t="shared" si="120"/>
        <v/>
      </c>
      <c r="U650" t="str">
        <f t="shared" si="121"/>
        <v/>
      </c>
      <c r="V650" s="238" t="str">
        <f t="shared" si="122"/>
        <v/>
      </c>
      <c r="W650" s="238">
        <f t="shared" si="123"/>
        <v>0</v>
      </c>
      <c r="X650" s="238">
        <f>SUMIFS($W$5:$W650,$V$5:$V650,"Plusieurs occurences",$H$5:$H650,H650)</f>
        <v>0</v>
      </c>
      <c r="Y650" t="str">
        <f t="shared" si="124"/>
        <v/>
      </c>
      <c r="Z650" t="str">
        <f t="shared" si="125"/>
        <v/>
      </c>
      <c r="AA650" t="str">
        <f t="shared" si="126"/>
        <v/>
      </c>
      <c r="AC650" t="str">
        <f t="shared" ref="AC650:AC713" si="127">IF(R650&lt;2,IF(M650="Critique",C650,""),"")</f>
        <v/>
      </c>
    </row>
    <row r="651" spans="16:29" x14ac:dyDescent="0.25">
      <c r="P651" s="1" t="str">
        <f>IF($C651&lt;&gt;"",IF(COUNTIF($C:C,$C651)&gt;1,"Plusieurs commentaires",""),"")</f>
        <v/>
      </c>
      <c r="Q651" s="1">
        <f t="shared" si="118"/>
        <v>0</v>
      </c>
      <c r="R651" s="1">
        <f>SUMIFS($Q$5:$Q651,$P$5:$P651,"Plusieurs commentaires",$C$5:$C651,C651)</f>
        <v>0</v>
      </c>
      <c r="S651" t="str">
        <f t="shared" si="119"/>
        <v/>
      </c>
      <c r="T651" t="str">
        <f t="shared" si="120"/>
        <v/>
      </c>
      <c r="U651" t="str">
        <f t="shared" si="121"/>
        <v/>
      </c>
      <c r="V651" s="238" t="str">
        <f t="shared" si="122"/>
        <v/>
      </c>
      <c r="W651" s="238">
        <f t="shared" si="123"/>
        <v>0</v>
      </c>
      <c r="X651" s="238">
        <f>SUMIFS($W$5:$W651,$V$5:$V651,"Plusieurs occurences",$H$5:$H651,H651)</f>
        <v>0</v>
      </c>
      <c r="Y651" t="str">
        <f t="shared" si="124"/>
        <v/>
      </c>
      <c r="Z651" t="str">
        <f t="shared" si="125"/>
        <v/>
      </c>
      <c r="AA651" t="str">
        <f t="shared" si="126"/>
        <v/>
      </c>
      <c r="AC651" t="str">
        <f t="shared" si="127"/>
        <v/>
      </c>
    </row>
    <row r="652" spans="16:29" x14ac:dyDescent="0.25">
      <c r="P652" s="1" t="str">
        <f>IF($C652&lt;&gt;"",IF(COUNTIF($C:C,$C652)&gt;1,"Plusieurs commentaires",""),"")</f>
        <v/>
      </c>
      <c r="Q652" s="1">
        <f t="shared" si="118"/>
        <v>0</v>
      </c>
      <c r="R652" s="1">
        <f>SUMIFS($Q$5:$Q652,$P$5:$P652,"Plusieurs commentaires",$C$5:$C652,C652)</f>
        <v>0</v>
      </c>
      <c r="S652" t="str">
        <f t="shared" si="119"/>
        <v/>
      </c>
      <c r="T652" t="str">
        <f t="shared" si="120"/>
        <v/>
      </c>
      <c r="U652" t="str">
        <f t="shared" si="121"/>
        <v/>
      </c>
      <c r="V652" s="238" t="str">
        <f t="shared" si="122"/>
        <v/>
      </c>
      <c r="W652" s="238">
        <f t="shared" si="123"/>
        <v>0</v>
      </c>
      <c r="X652" s="238">
        <f>SUMIFS($W$5:$W652,$V$5:$V652,"Plusieurs occurences",$H$5:$H652,H652)</f>
        <v>0</v>
      </c>
      <c r="Y652" t="str">
        <f t="shared" si="124"/>
        <v/>
      </c>
      <c r="Z652" t="str">
        <f t="shared" si="125"/>
        <v/>
      </c>
      <c r="AA652" t="str">
        <f t="shared" si="126"/>
        <v/>
      </c>
      <c r="AC652" t="str">
        <f t="shared" si="127"/>
        <v/>
      </c>
    </row>
    <row r="653" spans="16:29" x14ac:dyDescent="0.25">
      <c r="P653" s="1" t="str">
        <f>IF($C653&lt;&gt;"",IF(COUNTIF($C:C,$C653)&gt;1,"Plusieurs commentaires",""),"")</f>
        <v/>
      </c>
      <c r="Q653" s="1">
        <f t="shared" si="118"/>
        <v>0</v>
      </c>
      <c r="R653" s="1">
        <f>SUMIFS($Q$5:$Q653,$P$5:$P653,"Plusieurs commentaires",$C$5:$C653,C653)</f>
        <v>0</v>
      </c>
      <c r="S653" t="str">
        <f t="shared" si="119"/>
        <v/>
      </c>
      <c r="T653" t="str">
        <f t="shared" si="120"/>
        <v/>
      </c>
      <c r="U653" t="str">
        <f t="shared" si="121"/>
        <v/>
      </c>
      <c r="V653" s="238" t="str">
        <f t="shared" si="122"/>
        <v/>
      </c>
      <c r="W653" s="238">
        <f t="shared" si="123"/>
        <v>0</v>
      </c>
      <c r="X653" s="238">
        <f>SUMIFS($W$5:$W653,$V$5:$V653,"Plusieurs occurences",$H$5:$H653,H653)</f>
        <v>0</v>
      </c>
      <c r="Y653" t="str">
        <f t="shared" si="124"/>
        <v/>
      </c>
      <c r="Z653" t="str">
        <f t="shared" si="125"/>
        <v/>
      </c>
      <c r="AA653" t="str">
        <f t="shared" si="126"/>
        <v/>
      </c>
      <c r="AC653" t="str">
        <f t="shared" si="127"/>
        <v/>
      </c>
    </row>
    <row r="654" spans="16:29" x14ac:dyDescent="0.25">
      <c r="P654" s="1" t="str">
        <f>IF($C654&lt;&gt;"",IF(COUNTIF($C:C,$C654)&gt;1,"Plusieurs commentaires",""),"")</f>
        <v/>
      </c>
      <c r="Q654" s="1">
        <f t="shared" si="118"/>
        <v>0</v>
      </c>
      <c r="R654" s="1">
        <f>SUMIFS($Q$5:$Q654,$P$5:$P654,"Plusieurs commentaires",$C$5:$C654,C654)</f>
        <v>0</v>
      </c>
      <c r="S654" t="str">
        <f t="shared" si="119"/>
        <v/>
      </c>
      <c r="T654" t="str">
        <f t="shared" si="120"/>
        <v/>
      </c>
      <c r="U654" t="str">
        <f t="shared" si="121"/>
        <v/>
      </c>
      <c r="V654" s="238" t="str">
        <f t="shared" si="122"/>
        <v/>
      </c>
      <c r="W654" s="238">
        <f t="shared" si="123"/>
        <v>0</v>
      </c>
      <c r="X654" s="238">
        <f>SUMIFS($W$5:$W654,$V$5:$V654,"Plusieurs occurences",$H$5:$H654,H654)</f>
        <v>0</v>
      </c>
      <c r="Y654" t="str">
        <f t="shared" si="124"/>
        <v/>
      </c>
      <c r="Z654" t="str">
        <f t="shared" si="125"/>
        <v/>
      </c>
      <c r="AA654" t="str">
        <f t="shared" si="126"/>
        <v/>
      </c>
      <c r="AC654" t="str">
        <f t="shared" si="127"/>
        <v/>
      </c>
    </row>
    <row r="655" spans="16:29" x14ac:dyDescent="0.25">
      <c r="P655" s="1" t="str">
        <f>IF($C655&lt;&gt;"",IF(COUNTIF($C:C,$C655)&gt;1,"Plusieurs commentaires",""),"")</f>
        <v/>
      </c>
      <c r="Q655" s="1">
        <f t="shared" si="118"/>
        <v>0</v>
      </c>
      <c r="R655" s="1">
        <f>SUMIFS($Q$5:$Q655,$P$5:$P655,"Plusieurs commentaires",$C$5:$C655,C655)</f>
        <v>0</v>
      </c>
      <c r="S655" t="str">
        <f t="shared" si="119"/>
        <v/>
      </c>
      <c r="T655" t="str">
        <f t="shared" si="120"/>
        <v/>
      </c>
      <c r="U655" t="str">
        <f t="shared" si="121"/>
        <v/>
      </c>
      <c r="V655" s="238" t="str">
        <f t="shared" si="122"/>
        <v/>
      </c>
      <c r="W655" s="238">
        <f t="shared" si="123"/>
        <v>0</v>
      </c>
      <c r="X655" s="238">
        <f>SUMIFS($W$5:$W655,$V$5:$V655,"Plusieurs occurences",$H$5:$H655,H655)</f>
        <v>0</v>
      </c>
      <c r="Y655" t="str">
        <f t="shared" si="124"/>
        <v/>
      </c>
      <c r="Z655" t="str">
        <f t="shared" si="125"/>
        <v/>
      </c>
      <c r="AA655" t="str">
        <f t="shared" si="126"/>
        <v/>
      </c>
      <c r="AC655" t="str">
        <f t="shared" si="127"/>
        <v/>
      </c>
    </row>
    <row r="656" spans="16:29" x14ac:dyDescent="0.25">
      <c r="P656" s="1" t="str">
        <f>IF($C656&lt;&gt;"",IF(COUNTIF($C:C,$C656)&gt;1,"Plusieurs commentaires",""),"")</f>
        <v/>
      </c>
      <c r="Q656" s="1">
        <f t="shared" si="118"/>
        <v>0</v>
      </c>
      <c r="R656" s="1">
        <f>SUMIFS($Q$5:$Q656,$P$5:$P656,"Plusieurs commentaires",$C$5:$C656,C656)</f>
        <v>0</v>
      </c>
      <c r="S656" t="str">
        <f t="shared" si="119"/>
        <v/>
      </c>
      <c r="T656" t="str">
        <f t="shared" si="120"/>
        <v/>
      </c>
      <c r="U656" t="str">
        <f t="shared" si="121"/>
        <v/>
      </c>
      <c r="V656" s="238" t="str">
        <f t="shared" si="122"/>
        <v/>
      </c>
      <c r="W656" s="238">
        <f t="shared" si="123"/>
        <v>0</v>
      </c>
      <c r="X656" s="238">
        <f>SUMIFS($W$5:$W656,$V$5:$V656,"Plusieurs occurences",$H$5:$H656,H656)</f>
        <v>0</v>
      </c>
      <c r="Y656" t="str">
        <f t="shared" si="124"/>
        <v/>
      </c>
      <c r="Z656" t="str">
        <f t="shared" si="125"/>
        <v/>
      </c>
      <c r="AA656" t="str">
        <f t="shared" si="126"/>
        <v/>
      </c>
      <c r="AC656" t="str">
        <f t="shared" si="127"/>
        <v/>
      </c>
    </row>
    <row r="657" spans="16:29" x14ac:dyDescent="0.25">
      <c r="P657" s="1" t="str">
        <f>IF($C657&lt;&gt;"",IF(COUNTIF($C:C,$C657)&gt;1,"Plusieurs commentaires",""),"")</f>
        <v/>
      </c>
      <c r="Q657" s="1">
        <f t="shared" si="118"/>
        <v>0</v>
      </c>
      <c r="R657" s="1">
        <f>SUMIFS($Q$5:$Q657,$P$5:$P657,"Plusieurs commentaires",$C$5:$C657,C657)</f>
        <v>0</v>
      </c>
      <c r="S657" t="str">
        <f t="shared" si="119"/>
        <v/>
      </c>
      <c r="T657" t="str">
        <f t="shared" si="120"/>
        <v/>
      </c>
      <c r="U657" t="str">
        <f t="shared" si="121"/>
        <v/>
      </c>
      <c r="V657" s="238" t="str">
        <f t="shared" si="122"/>
        <v/>
      </c>
      <c r="W657" s="238">
        <f t="shared" si="123"/>
        <v>0</v>
      </c>
      <c r="X657" s="238">
        <f>SUMIFS($W$5:$W657,$V$5:$V657,"Plusieurs occurences",$H$5:$H657,H657)</f>
        <v>0</v>
      </c>
      <c r="Y657" t="str">
        <f t="shared" si="124"/>
        <v/>
      </c>
      <c r="Z657" t="str">
        <f t="shared" si="125"/>
        <v/>
      </c>
      <c r="AA657" t="str">
        <f t="shared" si="126"/>
        <v/>
      </c>
      <c r="AC657" t="str">
        <f t="shared" si="127"/>
        <v/>
      </c>
    </row>
    <row r="658" spans="16:29" x14ac:dyDescent="0.25">
      <c r="P658" s="1" t="str">
        <f>IF($C658&lt;&gt;"",IF(COUNTIF($C:C,$C658)&gt;1,"Plusieurs commentaires",""),"")</f>
        <v/>
      </c>
      <c r="Q658" s="1">
        <f t="shared" si="118"/>
        <v>0</v>
      </c>
      <c r="R658" s="1">
        <f>SUMIFS($Q$5:$Q658,$P$5:$P658,"Plusieurs commentaires",$C$5:$C658,C658)</f>
        <v>0</v>
      </c>
      <c r="S658" t="str">
        <f t="shared" si="119"/>
        <v/>
      </c>
      <c r="T658" t="str">
        <f t="shared" si="120"/>
        <v/>
      </c>
      <c r="U658" t="str">
        <f t="shared" si="121"/>
        <v/>
      </c>
      <c r="V658" s="238" t="str">
        <f t="shared" si="122"/>
        <v/>
      </c>
      <c r="W658" s="238">
        <f t="shared" si="123"/>
        <v>0</v>
      </c>
      <c r="X658" s="238">
        <f>SUMIFS($W$5:$W658,$V$5:$V658,"Plusieurs occurences",$H$5:$H658,H658)</f>
        <v>0</v>
      </c>
      <c r="Y658" t="str">
        <f t="shared" si="124"/>
        <v/>
      </c>
      <c r="Z658" t="str">
        <f t="shared" si="125"/>
        <v/>
      </c>
      <c r="AA658" t="str">
        <f t="shared" si="126"/>
        <v/>
      </c>
      <c r="AC658" t="str">
        <f t="shared" si="127"/>
        <v/>
      </c>
    </row>
    <row r="659" spans="16:29" x14ac:dyDescent="0.25">
      <c r="P659" s="1" t="str">
        <f>IF($C659&lt;&gt;"",IF(COUNTIF($C:C,$C659)&gt;1,"Plusieurs commentaires",""),"")</f>
        <v/>
      </c>
      <c r="Q659" s="1">
        <f t="shared" si="118"/>
        <v>0</v>
      </c>
      <c r="R659" s="1">
        <f>SUMIFS($Q$5:$Q659,$P$5:$P659,"Plusieurs commentaires",$C$5:$C659,C659)</f>
        <v>0</v>
      </c>
      <c r="S659" t="str">
        <f t="shared" si="119"/>
        <v/>
      </c>
      <c r="T659" t="str">
        <f t="shared" si="120"/>
        <v/>
      </c>
      <c r="U659" t="str">
        <f t="shared" si="121"/>
        <v/>
      </c>
      <c r="V659" s="238" t="str">
        <f t="shared" si="122"/>
        <v/>
      </c>
      <c r="W659" s="238">
        <f t="shared" si="123"/>
        <v>0</v>
      </c>
      <c r="X659" s="238">
        <f>SUMIFS($W$5:$W659,$V$5:$V659,"Plusieurs occurences",$H$5:$H659,H659)</f>
        <v>0</v>
      </c>
      <c r="Y659" t="str">
        <f t="shared" si="124"/>
        <v/>
      </c>
      <c r="Z659" t="str">
        <f t="shared" si="125"/>
        <v/>
      </c>
      <c r="AA659" t="str">
        <f t="shared" si="126"/>
        <v/>
      </c>
      <c r="AC659" t="str">
        <f t="shared" si="127"/>
        <v/>
      </c>
    </row>
    <row r="660" spans="16:29" x14ac:dyDescent="0.25">
      <c r="P660" s="1" t="str">
        <f>IF($C660&lt;&gt;"",IF(COUNTIF($C:C,$C660)&gt;1,"Plusieurs commentaires",""),"")</f>
        <v/>
      </c>
      <c r="Q660" s="1">
        <f t="shared" si="118"/>
        <v>0</v>
      </c>
      <c r="R660" s="1">
        <f>SUMIFS($Q$5:$Q660,$P$5:$P660,"Plusieurs commentaires",$C$5:$C660,C660)</f>
        <v>0</v>
      </c>
      <c r="S660" t="str">
        <f t="shared" si="119"/>
        <v/>
      </c>
      <c r="T660" t="str">
        <f t="shared" si="120"/>
        <v/>
      </c>
      <c r="U660" t="str">
        <f t="shared" si="121"/>
        <v/>
      </c>
      <c r="V660" s="238" t="str">
        <f t="shared" si="122"/>
        <v/>
      </c>
      <c r="W660" s="238">
        <f t="shared" si="123"/>
        <v>0</v>
      </c>
      <c r="X660" s="238">
        <f>SUMIFS($W$5:$W660,$V$5:$V660,"Plusieurs occurences",$H$5:$H660,H660)</f>
        <v>0</v>
      </c>
      <c r="Y660" t="str">
        <f t="shared" si="124"/>
        <v/>
      </c>
      <c r="Z660" t="str">
        <f t="shared" si="125"/>
        <v/>
      </c>
      <c r="AA660" t="str">
        <f t="shared" si="126"/>
        <v/>
      </c>
      <c r="AC660" t="str">
        <f t="shared" si="127"/>
        <v/>
      </c>
    </row>
    <row r="661" spans="16:29" x14ac:dyDescent="0.25">
      <c r="P661" s="1" t="str">
        <f>IF($C661&lt;&gt;"",IF(COUNTIF($C:C,$C661)&gt;1,"Plusieurs commentaires",""),"")</f>
        <v/>
      </c>
      <c r="Q661" s="1">
        <f t="shared" si="118"/>
        <v>0</v>
      </c>
      <c r="R661" s="1">
        <f>SUMIFS($Q$5:$Q661,$P$5:$P661,"Plusieurs commentaires",$C$5:$C661,C661)</f>
        <v>0</v>
      </c>
      <c r="S661" t="str">
        <f t="shared" si="119"/>
        <v/>
      </c>
      <c r="T661" t="str">
        <f t="shared" si="120"/>
        <v/>
      </c>
      <c r="U661" t="str">
        <f t="shared" si="121"/>
        <v/>
      </c>
      <c r="V661" s="238" t="str">
        <f t="shared" si="122"/>
        <v/>
      </c>
      <c r="W661" s="238">
        <f t="shared" si="123"/>
        <v>0</v>
      </c>
      <c r="X661" s="238">
        <f>SUMIFS($W$5:$W661,$V$5:$V661,"Plusieurs occurences",$H$5:$H661,H661)</f>
        <v>0</v>
      </c>
      <c r="Y661" t="str">
        <f t="shared" si="124"/>
        <v/>
      </c>
      <c r="Z661" t="str">
        <f t="shared" si="125"/>
        <v/>
      </c>
      <c r="AA661" t="str">
        <f t="shared" si="126"/>
        <v/>
      </c>
      <c r="AC661" t="str">
        <f t="shared" si="127"/>
        <v/>
      </c>
    </row>
    <row r="662" spans="16:29" x14ac:dyDescent="0.25">
      <c r="P662" s="1" t="str">
        <f>IF($C662&lt;&gt;"",IF(COUNTIF($C:C,$C662)&gt;1,"Plusieurs commentaires",""),"")</f>
        <v/>
      </c>
      <c r="Q662" s="1">
        <f t="shared" si="118"/>
        <v>0</v>
      </c>
      <c r="R662" s="1">
        <f>SUMIFS($Q$5:$Q662,$P$5:$P662,"Plusieurs commentaires",$C$5:$C662,C662)</f>
        <v>0</v>
      </c>
      <c r="S662" t="str">
        <f t="shared" si="119"/>
        <v/>
      </c>
      <c r="T662" t="str">
        <f t="shared" si="120"/>
        <v/>
      </c>
      <c r="U662" t="str">
        <f t="shared" si="121"/>
        <v/>
      </c>
      <c r="V662" s="238" t="str">
        <f t="shared" si="122"/>
        <v/>
      </c>
      <c r="W662" s="238">
        <f t="shared" si="123"/>
        <v>0</v>
      </c>
      <c r="X662" s="238">
        <f>SUMIFS($W$5:$W662,$V$5:$V662,"Plusieurs occurences",$H$5:$H662,H662)</f>
        <v>0</v>
      </c>
      <c r="Y662" t="str">
        <f t="shared" si="124"/>
        <v/>
      </c>
      <c r="Z662" t="str">
        <f t="shared" si="125"/>
        <v/>
      </c>
      <c r="AA662" t="str">
        <f t="shared" si="126"/>
        <v/>
      </c>
      <c r="AC662" t="str">
        <f t="shared" si="127"/>
        <v/>
      </c>
    </row>
    <row r="663" spans="16:29" x14ac:dyDescent="0.25">
      <c r="P663" s="1" t="str">
        <f>IF($C663&lt;&gt;"",IF(COUNTIF($C:C,$C663)&gt;1,"Plusieurs commentaires",""),"")</f>
        <v/>
      </c>
      <c r="Q663" s="1">
        <f t="shared" si="118"/>
        <v>0</v>
      </c>
      <c r="R663" s="1">
        <f>SUMIFS($Q$5:$Q663,$P$5:$P663,"Plusieurs commentaires",$C$5:$C663,C663)</f>
        <v>0</v>
      </c>
      <c r="S663" t="str">
        <f t="shared" si="119"/>
        <v/>
      </c>
      <c r="T663" t="str">
        <f t="shared" si="120"/>
        <v/>
      </c>
      <c r="U663" t="str">
        <f t="shared" si="121"/>
        <v/>
      </c>
      <c r="V663" s="238" t="str">
        <f t="shared" si="122"/>
        <v/>
      </c>
      <c r="W663" s="238">
        <f t="shared" si="123"/>
        <v>0</v>
      </c>
      <c r="X663" s="238">
        <f>SUMIFS($W$5:$W663,$V$5:$V663,"Plusieurs occurences",$H$5:$H663,H663)</f>
        <v>0</v>
      </c>
      <c r="Y663" t="str">
        <f t="shared" si="124"/>
        <v/>
      </c>
      <c r="Z663" t="str">
        <f t="shared" si="125"/>
        <v/>
      </c>
      <c r="AA663" t="str">
        <f t="shared" si="126"/>
        <v/>
      </c>
      <c r="AC663" t="str">
        <f t="shared" si="127"/>
        <v/>
      </c>
    </row>
    <row r="664" spans="16:29" x14ac:dyDescent="0.25">
      <c r="P664" s="1" t="str">
        <f>IF($C664&lt;&gt;"",IF(COUNTIF($C:C,$C664)&gt;1,"Plusieurs commentaires",""),"")</f>
        <v/>
      </c>
      <c r="Q664" s="1">
        <f t="shared" si="118"/>
        <v>0</v>
      </c>
      <c r="R664" s="1">
        <f>SUMIFS($Q$5:$Q664,$P$5:$P664,"Plusieurs commentaires",$C$5:$C664,C664)</f>
        <v>0</v>
      </c>
      <c r="S664" t="str">
        <f t="shared" si="119"/>
        <v/>
      </c>
      <c r="T664" t="str">
        <f t="shared" si="120"/>
        <v/>
      </c>
      <c r="U664" t="str">
        <f t="shared" si="121"/>
        <v/>
      </c>
      <c r="V664" s="238" t="str">
        <f t="shared" si="122"/>
        <v/>
      </c>
      <c r="W664" s="238">
        <f t="shared" si="123"/>
        <v>0</v>
      </c>
      <c r="X664" s="238">
        <f>SUMIFS($W$5:$W664,$V$5:$V664,"Plusieurs occurences",$H$5:$H664,H664)</f>
        <v>0</v>
      </c>
      <c r="Y664" t="str">
        <f t="shared" si="124"/>
        <v/>
      </c>
      <c r="Z664" t="str">
        <f t="shared" si="125"/>
        <v/>
      </c>
      <c r="AA664" t="str">
        <f t="shared" si="126"/>
        <v/>
      </c>
      <c r="AC664" t="str">
        <f t="shared" si="127"/>
        <v/>
      </c>
    </row>
    <row r="665" spans="16:29" x14ac:dyDescent="0.25">
      <c r="P665" s="1" t="str">
        <f>IF($C665&lt;&gt;"",IF(COUNTIF($C:C,$C665)&gt;1,"Plusieurs commentaires",""),"")</f>
        <v/>
      </c>
      <c r="Q665" s="1">
        <f t="shared" si="118"/>
        <v>0</v>
      </c>
      <c r="R665" s="1">
        <f>SUMIFS($Q$5:$Q665,$P$5:$P665,"Plusieurs commentaires",$C$5:$C665,C665)</f>
        <v>0</v>
      </c>
      <c r="S665" t="str">
        <f t="shared" si="119"/>
        <v/>
      </c>
      <c r="T665" t="str">
        <f t="shared" si="120"/>
        <v/>
      </c>
      <c r="U665" t="str">
        <f t="shared" si="121"/>
        <v/>
      </c>
      <c r="V665" s="238" t="str">
        <f t="shared" si="122"/>
        <v/>
      </c>
      <c r="W665" s="238">
        <f t="shared" si="123"/>
        <v>0</v>
      </c>
      <c r="X665" s="238">
        <f>SUMIFS($W$5:$W665,$V$5:$V665,"Plusieurs occurences",$H$5:$H665,H665)</f>
        <v>0</v>
      </c>
      <c r="Y665" t="str">
        <f t="shared" si="124"/>
        <v/>
      </c>
      <c r="Z665" t="str">
        <f t="shared" si="125"/>
        <v/>
      </c>
      <c r="AA665" t="str">
        <f t="shared" si="126"/>
        <v/>
      </c>
      <c r="AC665" t="str">
        <f t="shared" si="127"/>
        <v/>
      </c>
    </row>
    <row r="666" spans="16:29" x14ac:dyDescent="0.25">
      <c r="P666" s="1" t="str">
        <f>IF($C666&lt;&gt;"",IF(COUNTIF($C:C,$C666)&gt;1,"Plusieurs commentaires",""),"")</f>
        <v/>
      </c>
      <c r="Q666" s="1">
        <f t="shared" si="118"/>
        <v>0</v>
      </c>
      <c r="R666" s="1">
        <f>SUMIFS($Q$5:$Q666,$P$5:$P666,"Plusieurs commentaires",$C$5:$C666,C666)</f>
        <v>0</v>
      </c>
      <c r="S666" t="str">
        <f t="shared" si="119"/>
        <v/>
      </c>
      <c r="T666" t="str">
        <f t="shared" si="120"/>
        <v/>
      </c>
      <c r="U666" t="str">
        <f t="shared" si="121"/>
        <v/>
      </c>
      <c r="V666" s="238" t="str">
        <f t="shared" si="122"/>
        <v/>
      </c>
      <c r="W666" s="238">
        <f t="shared" si="123"/>
        <v>0</v>
      </c>
      <c r="X666" s="238">
        <f>SUMIFS($W$5:$W666,$V$5:$V666,"Plusieurs occurences",$H$5:$H666,H666)</f>
        <v>0</v>
      </c>
      <c r="Y666" t="str">
        <f t="shared" si="124"/>
        <v/>
      </c>
      <c r="Z666" t="str">
        <f t="shared" si="125"/>
        <v/>
      </c>
      <c r="AA666" t="str">
        <f t="shared" si="126"/>
        <v/>
      </c>
      <c r="AC666" t="str">
        <f t="shared" si="127"/>
        <v/>
      </c>
    </row>
    <row r="667" spans="16:29" x14ac:dyDescent="0.25">
      <c r="P667" s="1" t="str">
        <f>IF($C667&lt;&gt;"",IF(COUNTIF($C:C,$C667)&gt;1,"Plusieurs commentaires",""),"")</f>
        <v/>
      </c>
      <c r="Q667" s="1">
        <f t="shared" si="118"/>
        <v>0</v>
      </c>
      <c r="R667" s="1">
        <f>SUMIFS($Q$5:$Q667,$P$5:$P667,"Plusieurs commentaires",$C$5:$C667,C667)</f>
        <v>0</v>
      </c>
      <c r="S667" t="str">
        <f t="shared" si="119"/>
        <v/>
      </c>
      <c r="T667" t="str">
        <f t="shared" si="120"/>
        <v/>
      </c>
      <c r="U667" t="str">
        <f t="shared" si="121"/>
        <v/>
      </c>
      <c r="V667" s="238" t="str">
        <f t="shared" si="122"/>
        <v/>
      </c>
      <c r="W667" s="238">
        <f t="shared" si="123"/>
        <v>0</v>
      </c>
      <c r="X667" s="238">
        <f>SUMIFS($W$5:$W667,$V$5:$V667,"Plusieurs occurences",$H$5:$H667,H667)</f>
        <v>0</v>
      </c>
      <c r="Y667" t="str">
        <f t="shared" si="124"/>
        <v/>
      </c>
      <c r="Z667" t="str">
        <f t="shared" si="125"/>
        <v/>
      </c>
      <c r="AA667" t="str">
        <f t="shared" si="126"/>
        <v/>
      </c>
      <c r="AC667" t="str">
        <f t="shared" si="127"/>
        <v/>
      </c>
    </row>
    <row r="668" spans="16:29" x14ac:dyDescent="0.25">
      <c r="P668" s="1" t="str">
        <f>IF($C668&lt;&gt;"",IF(COUNTIF($C:C,$C668)&gt;1,"Plusieurs commentaires",""),"")</f>
        <v/>
      </c>
      <c r="Q668" s="1">
        <f t="shared" si="118"/>
        <v>0</v>
      </c>
      <c r="R668" s="1">
        <f>SUMIFS($Q$5:$Q668,$P$5:$P668,"Plusieurs commentaires",$C$5:$C668,C668)</f>
        <v>0</v>
      </c>
      <c r="S668" t="str">
        <f t="shared" si="119"/>
        <v/>
      </c>
      <c r="T668" t="str">
        <f t="shared" si="120"/>
        <v/>
      </c>
      <c r="U668" t="str">
        <f t="shared" si="121"/>
        <v/>
      </c>
      <c r="V668" s="238" t="str">
        <f t="shared" si="122"/>
        <v/>
      </c>
      <c r="W668" s="238">
        <f t="shared" si="123"/>
        <v>0</v>
      </c>
      <c r="X668" s="238">
        <f>SUMIFS($W$5:$W668,$V$5:$V668,"Plusieurs occurences",$H$5:$H668,H668)</f>
        <v>0</v>
      </c>
      <c r="Y668" t="str">
        <f t="shared" si="124"/>
        <v/>
      </c>
      <c r="Z668" t="str">
        <f t="shared" si="125"/>
        <v/>
      </c>
      <c r="AA668" t="str">
        <f t="shared" si="126"/>
        <v/>
      </c>
      <c r="AC668" t="str">
        <f t="shared" si="127"/>
        <v/>
      </c>
    </row>
    <row r="669" spans="16:29" x14ac:dyDescent="0.25">
      <c r="P669" s="1" t="str">
        <f>IF($C669&lt;&gt;"",IF(COUNTIF($C:C,$C669)&gt;1,"Plusieurs commentaires",""),"")</f>
        <v/>
      </c>
      <c r="Q669" s="1">
        <f t="shared" si="118"/>
        <v>0</v>
      </c>
      <c r="R669" s="1">
        <f>SUMIFS($Q$5:$Q669,$P$5:$P669,"Plusieurs commentaires",$C$5:$C669,C669)</f>
        <v>0</v>
      </c>
      <c r="S669" t="str">
        <f t="shared" si="119"/>
        <v/>
      </c>
      <c r="T669" t="str">
        <f t="shared" si="120"/>
        <v/>
      </c>
      <c r="U669" t="str">
        <f t="shared" si="121"/>
        <v/>
      </c>
      <c r="V669" s="238" t="str">
        <f t="shared" si="122"/>
        <v/>
      </c>
      <c r="W669" s="238">
        <f t="shared" si="123"/>
        <v>0</v>
      </c>
      <c r="X669" s="238">
        <f>SUMIFS($W$5:$W669,$V$5:$V669,"Plusieurs occurences",$H$5:$H669,H669)</f>
        <v>0</v>
      </c>
      <c r="Y669" t="str">
        <f t="shared" si="124"/>
        <v/>
      </c>
      <c r="Z669" t="str">
        <f t="shared" si="125"/>
        <v/>
      </c>
      <c r="AA669" t="str">
        <f t="shared" si="126"/>
        <v/>
      </c>
      <c r="AC669" t="str">
        <f t="shared" si="127"/>
        <v/>
      </c>
    </row>
    <row r="670" spans="16:29" x14ac:dyDescent="0.25">
      <c r="P670" s="1" t="str">
        <f>IF($C670&lt;&gt;"",IF(COUNTIF($C:C,$C670)&gt;1,"Plusieurs commentaires",""),"")</f>
        <v/>
      </c>
      <c r="Q670" s="1">
        <f t="shared" si="118"/>
        <v>0</v>
      </c>
      <c r="R670" s="1">
        <f>SUMIFS($Q$5:$Q670,$P$5:$P670,"Plusieurs commentaires",$C$5:$C670,C670)</f>
        <v>0</v>
      </c>
      <c r="S670" t="str">
        <f t="shared" si="119"/>
        <v/>
      </c>
      <c r="T670" t="str">
        <f t="shared" si="120"/>
        <v/>
      </c>
      <c r="U670" t="str">
        <f t="shared" si="121"/>
        <v/>
      </c>
      <c r="V670" s="238" t="str">
        <f t="shared" si="122"/>
        <v/>
      </c>
      <c r="W670" s="238">
        <f t="shared" si="123"/>
        <v>0</v>
      </c>
      <c r="X670" s="238">
        <f>SUMIFS($W$5:$W670,$V$5:$V670,"Plusieurs occurences",$H$5:$H670,H670)</f>
        <v>0</v>
      </c>
      <c r="Y670" t="str">
        <f t="shared" si="124"/>
        <v/>
      </c>
      <c r="Z670" t="str">
        <f t="shared" si="125"/>
        <v/>
      </c>
      <c r="AA670" t="str">
        <f t="shared" si="126"/>
        <v/>
      </c>
      <c r="AC670" t="str">
        <f t="shared" si="127"/>
        <v/>
      </c>
    </row>
    <row r="671" spans="16:29" x14ac:dyDescent="0.25">
      <c r="P671" s="1" t="str">
        <f>IF($C671&lt;&gt;"",IF(COUNTIF($C:C,$C671)&gt;1,"Plusieurs commentaires",""),"")</f>
        <v/>
      </c>
      <c r="Q671" s="1">
        <f t="shared" si="118"/>
        <v>0</v>
      </c>
      <c r="R671" s="1">
        <f>SUMIFS($Q$5:$Q671,$P$5:$P671,"Plusieurs commentaires",$C$5:$C671,C671)</f>
        <v>0</v>
      </c>
      <c r="S671" t="str">
        <f t="shared" si="119"/>
        <v/>
      </c>
      <c r="T671" t="str">
        <f t="shared" si="120"/>
        <v/>
      </c>
      <c r="U671" t="str">
        <f t="shared" si="121"/>
        <v/>
      </c>
      <c r="V671" s="238" t="str">
        <f t="shared" si="122"/>
        <v/>
      </c>
      <c r="W671" s="238">
        <f t="shared" si="123"/>
        <v>0</v>
      </c>
      <c r="X671" s="238">
        <f>SUMIFS($W$5:$W671,$V$5:$V671,"Plusieurs occurences",$H$5:$H671,H671)</f>
        <v>0</v>
      </c>
      <c r="Y671" t="str">
        <f t="shared" si="124"/>
        <v/>
      </c>
      <c r="Z671" t="str">
        <f t="shared" si="125"/>
        <v/>
      </c>
      <c r="AA671" t="str">
        <f t="shared" si="126"/>
        <v/>
      </c>
      <c r="AC671" t="str">
        <f t="shared" si="127"/>
        <v/>
      </c>
    </row>
    <row r="672" spans="16:29" x14ac:dyDescent="0.25">
      <c r="P672" s="1" t="str">
        <f>IF($C672&lt;&gt;"",IF(COUNTIF($C:C,$C672)&gt;1,"Plusieurs commentaires",""),"")</f>
        <v/>
      </c>
      <c r="Q672" s="1">
        <f t="shared" si="118"/>
        <v>0</v>
      </c>
      <c r="R672" s="1">
        <f>SUMIFS($Q$5:$Q672,$P$5:$P672,"Plusieurs commentaires",$C$5:$C672,C672)</f>
        <v>0</v>
      </c>
      <c r="S672" t="str">
        <f t="shared" si="119"/>
        <v/>
      </c>
      <c r="T672" t="str">
        <f t="shared" si="120"/>
        <v/>
      </c>
      <c r="U672" t="str">
        <f t="shared" si="121"/>
        <v/>
      </c>
      <c r="V672" s="238" t="str">
        <f t="shared" si="122"/>
        <v/>
      </c>
      <c r="W672" s="238">
        <f t="shared" si="123"/>
        <v>0</v>
      </c>
      <c r="X672" s="238">
        <f>SUMIFS($W$5:$W672,$V$5:$V672,"Plusieurs occurences",$H$5:$H672,H672)</f>
        <v>0</v>
      </c>
      <c r="Y672" t="str">
        <f t="shared" si="124"/>
        <v/>
      </c>
      <c r="Z672" t="str">
        <f t="shared" si="125"/>
        <v/>
      </c>
      <c r="AA672" t="str">
        <f t="shared" si="126"/>
        <v/>
      </c>
      <c r="AC672" t="str">
        <f t="shared" si="127"/>
        <v/>
      </c>
    </row>
    <row r="673" spans="16:29" x14ac:dyDescent="0.25">
      <c r="P673" s="1" t="str">
        <f>IF($C673&lt;&gt;"",IF(COUNTIF($C:C,$C673)&gt;1,"Plusieurs commentaires",""),"")</f>
        <v/>
      </c>
      <c r="Q673" s="1">
        <f t="shared" si="118"/>
        <v>0</v>
      </c>
      <c r="R673" s="1">
        <f>SUMIFS($Q$5:$Q673,$P$5:$P673,"Plusieurs commentaires",$C$5:$C673,C673)</f>
        <v>0</v>
      </c>
      <c r="S673" t="str">
        <f t="shared" si="119"/>
        <v/>
      </c>
      <c r="T673" t="str">
        <f t="shared" si="120"/>
        <v/>
      </c>
      <c r="U673" t="str">
        <f t="shared" si="121"/>
        <v/>
      </c>
      <c r="V673" s="238" t="str">
        <f t="shared" si="122"/>
        <v/>
      </c>
      <c r="W673" s="238">
        <f t="shared" si="123"/>
        <v>0</v>
      </c>
      <c r="X673" s="238">
        <f>SUMIFS($W$5:$W673,$V$5:$V673,"Plusieurs occurences",$H$5:$H673,H673)</f>
        <v>0</v>
      </c>
      <c r="Y673" t="str">
        <f t="shared" si="124"/>
        <v/>
      </c>
      <c r="Z673" t="str">
        <f t="shared" si="125"/>
        <v/>
      </c>
      <c r="AA673" t="str">
        <f t="shared" si="126"/>
        <v/>
      </c>
      <c r="AC673" t="str">
        <f t="shared" si="127"/>
        <v/>
      </c>
    </row>
    <row r="674" spans="16:29" x14ac:dyDescent="0.25">
      <c r="P674" s="1" t="str">
        <f>IF($C674&lt;&gt;"",IF(COUNTIF($C:C,$C674)&gt;1,"Plusieurs commentaires",""),"")</f>
        <v/>
      </c>
      <c r="Q674" s="1">
        <f t="shared" si="118"/>
        <v>0</v>
      </c>
      <c r="R674" s="1">
        <f>SUMIFS($Q$5:$Q674,$P$5:$P674,"Plusieurs commentaires",$C$5:$C674,C674)</f>
        <v>0</v>
      </c>
      <c r="S674" t="str">
        <f t="shared" si="119"/>
        <v/>
      </c>
      <c r="T674" t="str">
        <f t="shared" si="120"/>
        <v/>
      </c>
      <c r="U674" t="str">
        <f t="shared" si="121"/>
        <v/>
      </c>
      <c r="V674" s="238" t="str">
        <f t="shared" si="122"/>
        <v/>
      </c>
      <c r="W674" s="238">
        <f t="shared" si="123"/>
        <v>0</v>
      </c>
      <c r="X674" s="238">
        <f>SUMIFS($W$5:$W674,$V$5:$V674,"Plusieurs occurences",$H$5:$H674,H674)</f>
        <v>0</v>
      </c>
      <c r="Y674" t="str">
        <f t="shared" si="124"/>
        <v/>
      </c>
      <c r="Z674" t="str">
        <f t="shared" si="125"/>
        <v/>
      </c>
      <c r="AA674" t="str">
        <f t="shared" si="126"/>
        <v/>
      </c>
      <c r="AC674" t="str">
        <f t="shared" si="127"/>
        <v/>
      </c>
    </row>
    <row r="675" spans="16:29" x14ac:dyDescent="0.25">
      <c r="P675" s="1" t="str">
        <f>IF($C675&lt;&gt;"",IF(COUNTIF($C:C,$C675)&gt;1,"Plusieurs commentaires",""),"")</f>
        <v/>
      </c>
      <c r="Q675" s="1">
        <f t="shared" si="118"/>
        <v>0</v>
      </c>
      <c r="R675" s="1">
        <f>SUMIFS($Q$5:$Q675,$P$5:$P675,"Plusieurs commentaires",$C$5:$C675,C675)</f>
        <v>0</v>
      </c>
      <c r="S675" t="str">
        <f t="shared" si="119"/>
        <v/>
      </c>
      <c r="T675" t="str">
        <f t="shared" si="120"/>
        <v/>
      </c>
      <c r="U675" t="str">
        <f t="shared" si="121"/>
        <v/>
      </c>
      <c r="V675" s="238" t="str">
        <f t="shared" si="122"/>
        <v/>
      </c>
      <c r="W675" s="238">
        <f t="shared" si="123"/>
        <v>0</v>
      </c>
      <c r="X675" s="238">
        <f>SUMIFS($W$5:$W675,$V$5:$V675,"Plusieurs occurences",$H$5:$H675,H675)</f>
        <v>0</v>
      </c>
      <c r="Y675" t="str">
        <f t="shared" si="124"/>
        <v/>
      </c>
      <c r="Z675" t="str">
        <f t="shared" si="125"/>
        <v/>
      </c>
      <c r="AA675" t="str">
        <f t="shared" si="126"/>
        <v/>
      </c>
      <c r="AC675" t="str">
        <f t="shared" si="127"/>
        <v/>
      </c>
    </row>
    <row r="676" spans="16:29" x14ac:dyDescent="0.25">
      <c r="P676" s="1" t="str">
        <f>IF($C676&lt;&gt;"",IF(COUNTIF($C:C,$C676)&gt;1,"Plusieurs commentaires",""),"")</f>
        <v/>
      </c>
      <c r="Q676" s="1">
        <f t="shared" si="118"/>
        <v>0</v>
      </c>
      <c r="R676" s="1">
        <f>SUMIFS($Q$5:$Q676,$P$5:$P676,"Plusieurs commentaires",$C$5:$C676,C676)</f>
        <v>0</v>
      </c>
      <c r="S676" t="str">
        <f t="shared" si="119"/>
        <v/>
      </c>
      <c r="T676" t="str">
        <f t="shared" si="120"/>
        <v/>
      </c>
      <c r="U676" t="str">
        <f t="shared" si="121"/>
        <v/>
      </c>
      <c r="V676" s="238" t="str">
        <f t="shared" si="122"/>
        <v/>
      </c>
      <c r="W676" s="238">
        <f t="shared" si="123"/>
        <v>0</v>
      </c>
      <c r="X676" s="238">
        <f>SUMIFS($W$5:$W676,$V$5:$V676,"Plusieurs occurences",$H$5:$H676,H676)</f>
        <v>0</v>
      </c>
      <c r="Y676" t="str">
        <f t="shared" si="124"/>
        <v/>
      </c>
      <c r="Z676" t="str">
        <f t="shared" si="125"/>
        <v/>
      </c>
      <c r="AA676" t="str">
        <f t="shared" si="126"/>
        <v/>
      </c>
      <c r="AC676" t="str">
        <f t="shared" si="127"/>
        <v/>
      </c>
    </row>
    <row r="677" spans="16:29" x14ac:dyDescent="0.25">
      <c r="P677" s="1" t="str">
        <f>IF($C677&lt;&gt;"",IF(COUNTIF($C:C,$C677)&gt;1,"Plusieurs commentaires",""),"")</f>
        <v/>
      </c>
      <c r="Q677" s="1">
        <f t="shared" si="118"/>
        <v>0</v>
      </c>
      <c r="R677" s="1">
        <f>SUMIFS($Q$5:$Q677,$P$5:$P677,"Plusieurs commentaires",$C$5:$C677,C677)</f>
        <v>0</v>
      </c>
      <c r="S677" t="str">
        <f t="shared" si="119"/>
        <v/>
      </c>
      <c r="T677" t="str">
        <f t="shared" si="120"/>
        <v/>
      </c>
      <c r="U677" t="str">
        <f t="shared" si="121"/>
        <v/>
      </c>
      <c r="V677" s="238" t="str">
        <f t="shared" si="122"/>
        <v/>
      </c>
      <c r="W677" s="238">
        <f t="shared" si="123"/>
        <v>0</v>
      </c>
      <c r="X677" s="238">
        <f>SUMIFS($W$5:$W677,$V$5:$V677,"Plusieurs occurences",$H$5:$H677,H677)</f>
        <v>0</v>
      </c>
      <c r="Y677" t="str">
        <f t="shared" si="124"/>
        <v/>
      </c>
      <c r="Z677" t="str">
        <f t="shared" si="125"/>
        <v/>
      </c>
      <c r="AA677" t="str">
        <f t="shared" si="126"/>
        <v/>
      </c>
      <c r="AC677" t="str">
        <f t="shared" si="127"/>
        <v/>
      </c>
    </row>
    <row r="678" spans="16:29" x14ac:dyDescent="0.25">
      <c r="P678" s="1" t="str">
        <f>IF($C678&lt;&gt;"",IF(COUNTIF($C:C,$C678)&gt;1,"Plusieurs commentaires",""),"")</f>
        <v/>
      </c>
      <c r="Q678" s="1">
        <f t="shared" si="118"/>
        <v>0</v>
      </c>
      <c r="R678" s="1">
        <f>SUMIFS($Q$5:$Q678,$P$5:$P678,"Plusieurs commentaires",$C$5:$C678,C678)</f>
        <v>0</v>
      </c>
      <c r="S678" t="str">
        <f t="shared" si="119"/>
        <v/>
      </c>
      <c r="T678" t="str">
        <f t="shared" si="120"/>
        <v/>
      </c>
      <c r="U678" t="str">
        <f t="shared" si="121"/>
        <v/>
      </c>
      <c r="V678" s="238" t="str">
        <f t="shared" si="122"/>
        <v/>
      </c>
      <c r="W678" s="238">
        <f t="shared" si="123"/>
        <v>0</v>
      </c>
      <c r="X678" s="238">
        <f>SUMIFS($W$5:$W678,$V$5:$V678,"Plusieurs occurences",$H$5:$H678,H678)</f>
        <v>0</v>
      </c>
      <c r="Y678" t="str">
        <f t="shared" si="124"/>
        <v/>
      </c>
      <c r="Z678" t="str">
        <f t="shared" si="125"/>
        <v/>
      </c>
      <c r="AA678" t="str">
        <f t="shared" si="126"/>
        <v/>
      </c>
      <c r="AC678" t="str">
        <f t="shared" si="127"/>
        <v/>
      </c>
    </row>
    <row r="679" spans="16:29" x14ac:dyDescent="0.25">
      <c r="P679" s="1" t="str">
        <f>IF($C679&lt;&gt;"",IF(COUNTIF($C:C,$C679)&gt;1,"Plusieurs commentaires",""),"")</f>
        <v/>
      </c>
      <c r="Q679" s="1">
        <f t="shared" si="118"/>
        <v>0</v>
      </c>
      <c r="R679" s="1">
        <f>SUMIFS($Q$5:$Q679,$P$5:$P679,"Plusieurs commentaires",$C$5:$C679,C679)</f>
        <v>0</v>
      </c>
      <c r="S679" t="str">
        <f t="shared" si="119"/>
        <v/>
      </c>
      <c r="T679" t="str">
        <f t="shared" si="120"/>
        <v/>
      </c>
      <c r="U679" t="str">
        <f t="shared" si="121"/>
        <v/>
      </c>
      <c r="V679" s="238" t="str">
        <f t="shared" si="122"/>
        <v/>
      </c>
      <c r="W679" s="238">
        <f t="shared" si="123"/>
        <v>0</v>
      </c>
      <c r="X679" s="238">
        <f>SUMIFS($W$5:$W679,$V$5:$V679,"Plusieurs occurences",$H$5:$H679,H679)</f>
        <v>0</v>
      </c>
      <c r="Y679" t="str">
        <f t="shared" si="124"/>
        <v/>
      </c>
      <c r="Z679" t="str">
        <f t="shared" si="125"/>
        <v/>
      </c>
      <c r="AA679" t="str">
        <f t="shared" si="126"/>
        <v/>
      </c>
      <c r="AC679" t="str">
        <f t="shared" si="127"/>
        <v/>
      </c>
    </row>
    <row r="680" spans="16:29" x14ac:dyDescent="0.25">
      <c r="P680" s="1" t="str">
        <f>IF($C680&lt;&gt;"",IF(COUNTIF($C:C,$C680)&gt;1,"Plusieurs commentaires",""),"")</f>
        <v/>
      </c>
      <c r="Q680" s="1">
        <f t="shared" si="118"/>
        <v>0</v>
      </c>
      <c r="R680" s="1">
        <f>SUMIFS($Q$5:$Q680,$P$5:$P680,"Plusieurs commentaires",$C$5:$C680,C680)</f>
        <v>0</v>
      </c>
      <c r="S680" t="str">
        <f t="shared" si="119"/>
        <v/>
      </c>
      <c r="T680" t="str">
        <f t="shared" si="120"/>
        <v/>
      </c>
      <c r="U680" t="str">
        <f t="shared" si="121"/>
        <v/>
      </c>
      <c r="V680" s="238" t="str">
        <f t="shared" si="122"/>
        <v/>
      </c>
      <c r="W680" s="238">
        <f t="shared" si="123"/>
        <v>0</v>
      </c>
      <c r="X680" s="238">
        <f>SUMIFS($W$5:$W680,$V$5:$V680,"Plusieurs occurences",$H$5:$H680,H680)</f>
        <v>0</v>
      </c>
      <c r="Y680" t="str">
        <f t="shared" si="124"/>
        <v/>
      </c>
      <c r="Z680" t="str">
        <f t="shared" si="125"/>
        <v/>
      </c>
      <c r="AA680" t="str">
        <f t="shared" si="126"/>
        <v/>
      </c>
      <c r="AC680" t="str">
        <f t="shared" si="127"/>
        <v/>
      </c>
    </row>
    <row r="681" spans="16:29" x14ac:dyDescent="0.25">
      <c r="P681" s="1" t="str">
        <f>IF($C681&lt;&gt;"",IF(COUNTIF($C:C,$C681)&gt;1,"Plusieurs commentaires",""),"")</f>
        <v/>
      </c>
      <c r="Q681" s="1">
        <f t="shared" si="118"/>
        <v>0</v>
      </c>
      <c r="R681" s="1">
        <f>SUMIFS($Q$5:$Q681,$P$5:$P681,"Plusieurs commentaires",$C$5:$C681,C681)</f>
        <v>0</v>
      </c>
      <c r="S681" t="str">
        <f t="shared" si="119"/>
        <v/>
      </c>
      <c r="T681" t="str">
        <f t="shared" si="120"/>
        <v/>
      </c>
      <c r="U681" t="str">
        <f t="shared" si="121"/>
        <v/>
      </c>
      <c r="V681" s="238" t="str">
        <f t="shared" si="122"/>
        <v/>
      </c>
      <c r="W681" s="238">
        <f t="shared" si="123"/>
        <v>0</v>
      </c>
      <c r="X681" s="238">
        <f>SUMIFS($W$5:$W681,$V$5:$V681,"Plusieurs occurences",$H$5:$H681,H681)</f>
        <v>0</v>
      </c>
      <c r="Y681" t="str">
        <f t="shared" si="124"/>
        <v/>
      </c>
      <c r="Z681" t="str">
        <f t="shared" si="125"/>
        <v/>
      </c>
      <c r="AA681" t="str">
        <f t="shared" si="126"/>
        <v/>
      </c>
      <c r="AC681" t="str">
        <f t="shared" si="127"/>
        <v/>
      </c>
    </row>
    <row r="682" spans="16:29" x14ac:dyDescent="0.25">
      <c r="P682" s="1" t="str">
        <f>IF($C682&lt;&gt;"",IF(COUNTIF($C:C,$C682)&gt;1,"Plusieurs commentaires",""),"")</f>
        <v/>
      </c>
      <c r="Q682" s="1">
        <f t="shared" si="118"/>
        <v>0</v>
      </c>
      <c r="R682" s="1">
        <f>SUMIFS($Q$5:$Q682,$P$5:$P682,"Plusieurs commentaires",$C$5:$C682,C682)</f>
        <v>0</v>
      </c>
      <c r="S682" t="str">
        <f t="shared" si="119"/>
        <v/>
      </c>
      <c r="T682" t="str">
        <f t="shared" si="120"/>
        <v/>
      </c>
      <c r="U682" t="str">
        <f t="shared" si="121"/>
        <v/>
      </c>
      <c r="V682" s="238" t="str">
        <f t="shared" si="122"/>
        <v/>
      </c>
      <c r="W682" s="238">
        <f t="shared" si="123"/>
        <v>0</v>
      </c>
      <c r="X682" s="238">
        <f>SUMIFS($W$5:$W682,$V$5:$V682,"Plusieurs occurences",$H$5:$H682,H682)</f>
        <v>0</v>
      </c>
      <c r="Y682" t="str">
        <f t="shared" si="124"/>
        <v/>
      </c>
      <c r="Z682" t="str">
        <f t="shared" si="125"/>
        <v/>
      </c>
      <c r="AA682" t="str">
        <f t="shared" si="126"/>
        <v/>
      </c>
      <c r="AC682" t="str">
        <f t="shared" si="127"/>
        <v/>
      </c>
    </row>
    <row r="683" spans="16:29" x14ac:dyDescent="0.25">
      <c r="P683" s="1" t="str">
        <f>IF($C683&lt;&gt;"",IF(COUNTIF($C:C,$C683)&gt;1,"Plusieurs commentaires",""),"")</f>
        <v/>
      </c>
      <c r="Q683" s="1">
        <f t="shared" si="118"/>
        <v>0</v>
      </c>
      <c r="R683" s="1">
        <f>SUMIFS($Q$5:$Q683,$P$5:$P683,"Plusieurs commentaires",$C$5:$C683,C683)</f>
        <v>0</v>
      </c>
      <c r="S683" t="str">
        <f t="shared" si="119"/>
        <v/>
      </c>
      <c r="T683" t="str">
        <f t="shared" si="120"/>
        <v/>
      </c>
      <c r="U683" t="str">
        <f t="shared" si="121"/>
        <v/>
      </c>
      <c r="V683" s="238" t="str">
        <f t="shared" si="122"/>
        <v/>
      </c>
      <c r="W683" s="238">
        <f t="shared" si="123"/>
        <v>0</v>
      </c>
      <c r="X683" s="238">
        <f>SUMIFS($W$5:$W683,$V$5:$V683,"Plusieurs occurences",$H$5:$H683,H683)</f>
        <v>0</v>
      </c>
      <c r="Y683" t="str">
        <f t="shared" si="124"/>
        <v/>
      </c>
      <c r="Z683" t="str">
        <f t="shared" si="125"/>
        <v/>
      </c>
      <c r="AA683" t="str">
        <f t="shared" si="126"/>
        <v/>
      </c>
      <c r="AC683" t="str">
        <f t="shared" si="127"/>
        <v/>
      </c>
    </row>
    <row r="684" spans="16:29" x14ac:dyDescent="0.25">
      <c r="P684" s="1" t="str">
        <f>IF($C684&lt;&gt;"",IF(COUNTIF($C:C,$C684)&gt;1,"Plusieurs commentaires",""),"")</f>
        <v/>
      </c>
      <c r="Q684" s="1">
        <f t="shared" si="118"/>
        <v>0</v>
      </c>
      <c r="R684" s="1">
        <f>SUMIFS($Q$5:$Q684,$P$5:$P684,"Plusieurs commentaires",$C$5:$C684,C684)</f>
        <v>0</v>
      </c>
      <c r="S684" t="str">
        <f t="shared" si="119"/>
        <v/>
      </c>
      <c r="T684" t="str">
        <f t="shared" si="120"/>
        <v/>
      </c>
      <c r="U684" t="str">
        <f t="shared" si="121"/>
        <v/>
      </c>
      <c r="V684" s="238" t="str">
        <f t="shared" si="122"/>
        <v/>
      </c>
      <c r="W684" s="238">
        <f t="shared" si="123"/>
        <v>0</v>
      </c>
      <c r="X684" s="238">
        <f>SUMIFS($W$5:$W684,$V$5:$V684,"Plusieurs occurences",$H$5:$H684,H684)</f>
        <v>0</v>
      </c>
      <c r="Y684" t="str">
        <f t="shared" si="124"/>
        <v/>
      </c>
      <c r="Z684" t="str">
        <f t="shared" si="125"/>
        <v/>
      </c>
      <c r="AA684" t="str">
        <f t="shared" si="126"/>
        <v/>
      </c>
      <c r="AC684" t="str">
        <f t="shared" si="127"/>
        <v/>
      </c>
    </row>
    <row r="685" spans="16:29" x14ac:dyDescent="0.25">
      <c r="P685" s="1" t="str">
        <f>IF($C685&lt;&gt;"",IF(COUNTIF($C:C,$C685)&gt;1,"Plusieurs commentaires",""),"")</f>
        <v/>
      </c>
      <c r="Q685" s="1">
        <f t="shared" si="118"/>
        <v>0</v>
      </c>
      <c r="R685" s="1">
        <f>SUMIFS($Q$5:$Q685,$P$5:$P685,"Plusieurs commentaires",$C$5:$C685,C685)</f>
        <v>0</v>
      </c>
      <c r="S685" t="str">
        <f t="shared" si="119"/>
        <v/>
      </c>
      <c r="T685" t="str">
        <f t="shared" si="120"/>
        <v/>
      </c>
      <c r="U685" t="str">
        <f t="shared" si="121"/>
        <v/>
      </c>
      <c r="V685" s="238" t="str">
        <f t="shared" si="122"/>
        <v/>
      </c>
      <c r="W685" s="238">
        <f t="shared" si="123"/>
        <v>0</v>
      </c>
      <c r="X685" s="238">
        <f>SUMIFS($W$5:$W685,$V$5:$V685,"Plusieurs occurences",$H$5:$H685,H685)</f>
        <v>0</v>
      </c>
      <c r="Y685" t="str">
        <f t="shared" si="124"/>
        <v/>
      </c>
      <c r="Z685" t="str">
        <f t="shared" si="125"/>
        <v/>
      </c>
      <c r="AA685" t="str">
        <f t="shared" si="126"/>
        <v/>
      </c>
      <c r="AC685" t="str">
        <f t="shared" si="127"/>
        <v/>
      </c>
    </row>
    <row r="686" spans="16:29" x14ac:dyDescent="0.25">
      <c r="P686" s="1" t="str">
        <f>IF($C686&lt;&gt;"",IF(COUNTIF($C:C,$C686)&gt;1,"Plusieurs commentaires",""),"")</f>
        <v/>
      </c>
      <c r="Q686" s="1">
        <f t="shared" si="118"/>
        <v>0</v>
      </c>
      <c r="R686" s="1">
        <f>SUMIFS($Q$5:$Q686,$P$5:$P686,"Plusieurs commentaires",$C$5:$C686,C686)</f>
        <v>0</v>
      </c>
      <c r="S686" t="str">
        <f t="shared" si="119"/>
        <v/>
      </c>
      <c r="T686" t="str">
        <f t="shared" si="120"/>
        <v/>
      </c>
      <c r="U686" t="str">
        <f t="shared" si="121"/>
        <v/>
      </c>
      <c r="V686" s="238" t="str">
        <f t="shared" si="122"/>
        <v/>
      </c>
      <c r="W686" s="238">
        <f t="shared" si="123"/>
        <v>0</v>
      </c>
      <c r="X686" s="238">
        <f>SUMIFS($W$5:$W686,$V$5:$V686,"Plusieurs occurences",$H$5:$H686,H686)</f>
        <v>0</v>
      </c>
      <c r="Y686" t="str">
        <f t="shared" si="124"/>
        <v/>
      </c>
      <c r="Z686" t="str">
        <f t="shared" si="125"/>
        <v/>
      </c>
      <c r="AA686" t="str">
        <f t="shared" si="126"/>
        <v/>
      </c>
      <c r="AC686" t="str">
        <f t="shared" si="127"/>
        <v/>
      </c>
    </row>
    <row r="687" spans="16:29" x14ac:dyDescent="0.25">
      <c r="P687" s="1" t="str">
        <f>IF($C687&lt;&gt;"",IF(COUNTIF($C:C,$C687)&gt;1,"Plusieurs commentaires",""),"")</f>
        <v/>
      </c>
      <c r="Q687" s="1">
        <f t="shared" si="118"/>
        <v>0</v>
      </c>
      <c r="R687" s="1">
        <f>SUMIFS($Q$5:$Q687,$P$5:$P687,"Plusieurs commentaires",$C$5:$C687,C687)</f>
        <v>0</v>
      </c>
      <c r="S687" t="str">
        <f t="shared" si="119"/>
        <v/>
      </c>
      <c r="T687" t="str">
        <f t="shared" si="120"/>
        <v/>
      </c>
      <c r="U687" t="str">
        <f t="shared" si="121"/>
        <v/>
      </c>
      <c r="V687" s="238" t="str">
        <f t="shared" si="122"/>
        <v/>
      </c>
      <c r="W687" s="238">
        <f t="shared" si="123"/>
        <v>0</v>
      </c>
      <c r="X687" s="238">
        <f>SUMIFS($W$5:$W687,$V$5:$V687,"Plusieurs occurences",$H$5:$H687,H687)</f>
        <v>0</v>
      </c>
      <c r="Y687" t="str">
        <f t="shared" si="124"/>
        <v/>
      </c>
      <c r="Z687" t="str">
        <f t="shared" si="125"/>
        <v/>
      </c>
      <c r="AA687" t="str">
        <f t="shared" si="126"/>
        <v/>
      </c>
      <c r="AC687" t="str">
        <f t="shared" si="127"/>
        <v/>
      </c>
    </row>
    <row r="688" spans="16:29" x14ac:dyDescent="0.25">
      <c r="P688" s="1" t="str">
        <f>IF($C688&lt;&gt;"",IF(COUNTIF($C:C,$C688)&gt;1,"Plusieurs commentaires",""),"")</f>
        <v/>
      </c>
      <c r="Q688" s="1">
        <f t="shared" si="118"/>
        <v>0</v>
      </c>
      <c r="R688" s="1">
        <f>SUMIFS($Q$5:$Q688,$P$5:$P688,"Plusieurs commentaires",$C$5:$C688,C688)</f>
        <v>0</v>
      </c>
      <c r="S688" t="str">
        <f t="shared" si="119"/>
        <v/>
      </c>
      <c r="T688" t="str">
        <f t="shared" si="120"/>
        <v/>
      </c>
      <c r="U688" t="str">
        <f t="shared" si="121"/>
        <v/>
      </c>
      <c r="V688" s="238" t="str">
        <f t="shared" si="122"/>
        <v/>
      </c>
      <c r="W688" s="238">
        <f t="shared" si="123"/>
        <v>0</v>
      </c>
      <c r="X688" s="238">
        <f>SUMIFS($W$5:$W688,$V$5:$V688,"Plusieurs occurences",$H$5:$H688,H688)</f>
        <v>0</v>
      </c>
      <c r="Y688" t="str">
        <f t="shared" si="124"/>
        <v/>
      </c>
      <c r="Z688" t="str">
        <f t="shared" si="125"/>
        <v/>
      </c>
      <c r="AA688" t="str">
        <f t="shared" si="126"/>
        <v/>
      </c>
      <c r="AC688" t="str">
        <f t="shared" si="127"/>
        <v/>
      </c>
    </row>
    <row r="689" spans="16:29" x14ac:dyDescent="0.25">
      <c r="P689" s="1" t="str">
        <f>IF($C689&lt;&gt;"",IF(COUNTIF($C:C,$C689)&gt;1,"Plusieurs commentaires",""),"")</f>
        <v/>
      </c>
      <c r="Q689" s="1">
        <f t="shared" si="118"/>
        <v>0</v>
      </c>
      <c r="R689" s="1">
        <f>SUMIFS($Q$5:$Q689,$P$5:$P689,"Plusieurs commentaires",$C$5:$C689,C689)</f>
        <v>0</v>
      </c>
      <c r="S689" t="str">
        <f t="shared" si="119"/>
        <v/>
      </c>
      <c r="T689" t="str">
        <f t="shared" si="120"/>
        <v/>
      </c>
      <c r="U689" t="str">
        <f t="shared" si="121"/>
        <v/>
      </c>
      <c r="V689" s="238" t="str">
        <f t="shared" si="122"/>
        <v/>
      </c>
      <c r="W689" s="238">
        <f t="shared" si="123"/>
        <v>0</v>
      </c>
      <c r="X689" s="238">
        <f>SUMIFS($W$5:$W689,$V$5:$V689,"Plusieurs occurences",$H$5:$H689,H689)</f>
        <v>0</v>
      </c>
      <c r="Y689" t="str">
        <f t="shared" si="124"/>
        <v/>
      </c>
      <c r="Z689" t="str">
        <f t="shared" si="125"/>
        <v/>
      </c>
      <c r="AA689" t="str">
        <f t="shared" si="126"/>
        <v/>
      </c>
      <c r="AC689" t="str">
        <f t="shared" si="127"/>
        <v/>
      </c>
    </row>
    <row r="690" spans="16:29" x14ac:dyDescent="0.25">
      <c r="P690" s="1" t="str">
        <f>IF($C690&lt;&gt;"",IF(COUNTIF($C:C,$C690)&gt;1,"Plusieurs commentaires",""),"")</f>
        <v/>
      </c>
      <c r="Q690" s="1">
        <f t="shared" si="118"/>
        <v>0</v>
      </c>
      <c r="R690" s="1">
        <f>SUMIFS($Q$5:$Q690,$P$5:$P690,"Plusieurs commentaires",$C$5:$C690,C690)</f>
        <v>0</v>
      </c>
      <c r="S690" t="str">
        <f t="shared" si="119"/>
        <v/>
      </c>
      <c r="T690" t="str">
        <f t="shared" si="120"/>
        <v/>
      </c>
      <c r="U690" t="str">
        <f t="shared" si="121"/>
        <v/>
      </c>
      <c r="V690" s="238" t="str">
        <f t="shared" si="122"/>
        <v/>
      </c>
      <c r="W690" s="238">
        <f t="shared" si="123"/>
        <v>0</v>
      </c>
      <c r="X690" s="238">
        <f>SUMIFS($W$5:$W690,$V$5:$V690,"Plusieurs occurences",$H$5:$H690,H690)</f>
        <v>0</v>
      </c>
      <c r="Y690" t="str">
        <f t="shared" si="124"/>
        <v/>
      </c>
      <c r="Z690" t="str">
        <f t="shared" si="125"/>
        <v/>
      </c>
      <c r="AA690" t="str">
        <f t="shared" si="126"/>
        <v/>
      </c>
      <c r="AC690" t="str">
        <f t="shared" si="127"/>
        <v/>
      </c>
    </row>
    <row r="691" spans="16:29" x14ac:dyDescent="0.25">
      <c r="P691" s="1" t="str">
        <f>IF($C691&lt;&gt;"",IF(COUNTIF($C:C,$C691)&gt;1,"Plusieurs commentaires",""),"")</f>
        <v/>
      </c>
      <c r="Q691" s="1">
        <f t="shared" si="118"/>
        <v>0</v>
      </c>
      <c r="R691" s="1">
        <f>SUMIFS($Q$5:$Q691,$P$5:$P691,"Plusieurs commentaires",$C$5:$C691,C691)</f>
        <v>0</v>
      </c>
      <c r="S691" t="str">
        <f t="shared" si="119"/>
        <v/>
      </c>
      <c r="T691" t="str">
        <f t="shared" si="120"/>
        <v/>
      </c>
      <c r="U691" t="str">
        <f t="shared" si="121"/>
        <v/>
      </c>
      <c r="V691" s="238" t="str">
        <f t="shared" si="122"/>
        <v/>
      </c>
      <c r="W691" s="238">
        <f t="shared" si="123"/>
        <v>0</v>
      </c>
      <c r="X691" s="238">
        <f>SUMIFS($W$5:$W691,$V$5:$V691,"Plusieurs occurences",$H$5:$H691,H691)</f>
        <v>0</v>
      </c>
      <c r="Y691" t="str">
        <f t="shared" si="124"/>
        <v/>
      </c>
      <c r="Z691" t="str">
        <f t="shared" si="125"/>
        <v/>
      </c>
      <c r="AA691" t="str">
        <f t="shared" si="126"/>
        <v/>
      </c>
      <c r="AC691" t="str">
        <f t="shared" si="127"/>
        <v/>
      </c>
    </row>
    <row r="692" spans="16:29" x14ac:dyDescent="0.25">
      <c r="P692" s="1" t="str">
        <f>IF($C692&lt;&gt;"",IF(COUNTIF($C:C,$C692)&gt;1,"Plusieurs commentaires",""),"")</f>
        <v/>
      </c>
      <c r="Q692" s="1">
        <f t="shared" si="118"/>
        <v>0</v>
      </c>
      <c r="R692" s="1">
        <f>SUMIFS($Q$5:$Q692,$P$5:$P692,"Plusieurs commentaires",$C$5:$C692,C692)</f>
        <v>0</v>
      </c>
      <c r="S692" t="str">
        <f t="shared" si="119"/>
        <v/>
      </c>
      <c r="T692" t="str">
        <f t="shared" si="120"/>
        <v/>
      </c>
      <c r="U692" t="str">
        <f t="shared" si="121"/>
        <v/>
      </c>
      <c r="V692" s="238" t="str">
        <f t="shared" si="122"/>
        <v/>
      </c>
      <c r="W692" s="238">
        <f t="shared" si="123"/>
        <v>0</v>
      </c>
      <c r="X692" s="238">
        <f>SUMIFS($W$5:$W692,$V$5:$V692,"Plusieurs occurences",$H$5:$H692,H692)</f>
        <v>0</v>
      </c>
      <c r="Y692" t="str">
        <f t="shared" si="124"/>
        <v/>
      </c>
      <c r="Z692" t="str">
        <f t="shared" si="125"/>
        <v/>
      </c>
      <c r="AA692" t="str">
        <f t="shared" si="126"/>
        <v/>
      </c>
      <c r="AC692" t="str">
        <f t="shared" si="127"/>
        <v/>
      </c>
    </row>
    <row r="693" spans="16:29" x14ac:dyDescent="0.25">
      <c r="P693" s="1" t="str">
        <f>IF($C693&lt;&gt;"",IF(COUNTIF($C:C,$C693)&gt;1,"Plusieurs commentaires",""),"")</f>
        <v/>
      </c>
      <c r="Q693" s="1">
        <f t="shared" si="118"/>
        <v>0</v>
      </c>
      <c r="R693" s="1">
        <f>SUMIFS($Q$5:$Q693,$P$5:$P693,"Plusieurs commentaires",$C$5:$C693,C693)</f>
        <v>0</v>
      </c>
      <c r="S693" t="str">
        <f t="shared" si="119"/>
        <v/>
      </c>
      <c r="T693" t="str">
        <f t="shared" si="120"/>
        <v/>
      </c>
      <c r="U693" t="str">
        <f t="shared" si="121"/>
        <v/>
      </c>
      <c r="V693" s="238" t="str">
        <f t="shared" si="122"/>
        <v/>
      </c>
      <c r="W693" s="238">
        <f t="shared" si="123"/>
        <v>0</v>
      </c>
      <c r="X693" s="238">
        <f>SUMIFS($W$5:$W693,$V$5:$V693,"Plusieurs occurences",$H$5:$H693,H693)</f>
        <v>0</v>
      </c>
      <c r="Y693" t="str">
        <f t="shared" si="124"/>
        <v/>
      </c>
      <c r="Z693" t="str">
        <f t="shared" si="125"/>
        <v/>
      </c>
      <c r="AA693" t="str">
        <f t="shared" si="126"/>
        <v/>
      </c>
      <c r="AC693" t="str">
        <f t="shared" si="127"/>
        <v/>
      </c>
    </row>
    <row r="694" spans="16:29" x14ac:dyDescent="0.25">
      <c r="P694" s="1" t="str">
        <f>IF($C694&lt;&gt;"",IF(COUNTIF($C:C,$C694)&gt;1,"Plusieurs commentaires",""),"")</f>
        <v/>
      </c>
      <c r="Q694" s="1">
        <f t="shared" si="118"/>
        <v>0</v>
      </c>
      <c r="R694" s="1">
        <f>SUMIFS($Q$5:$Q694,$P$5:$P694,"Plusieurs commentaires",$C$5:$C694,C694)</f>
        <v>0</v>
      </c>
      <c r="S694" t="str">
        <f t="shared" si="119"/>
        <v/>
      </c>
      <c r="T694" t="str">
        <f t="shared" si="120"/>
        <v/>
      </c>
      <c r="U694" t="str">
        <f t="shared" si="121"/>
        <v/>
      </c>
      <c r="V694" s="238" t="str">
        <f t="shared" si="122"/>
        <v/>
      </c>
      <c r="W694" s="238">
        <f t="shared" si="123"/>
        <v>0</v>
      </c>
      <c r="X694" s="238">
        <f>SUMIFS($W$5:$W694,$V$5:$V694,"Plusieurs occurences",$H$5:$H694,H694)</f>
        <v>0</v>
      </c>
      <c r="Y694" t="str">
        <f t="shared" si="124"/>
        <v/>
      </c>
      <c r="Z694" t="str">
        <f t="shared" si="125"/>
        <v/>
      </c>
      <c r="AA694" t="str">
        <f t="shared" si="126"/>
        <v/>
      </c>
      <c r="AC694" t="str">
        <f t="shared" si="127"/>
        <v/>
      </c>
    </row>
    <row r="695" spans="16:29" x14ac:dyDescent="0.25">
      <c r="P695" s="1" t="str">
        <f>IF($C695&lt;&gt;"",IF(COUNTIF($C:C,$C695)&gt;1,"Plusieurs commentaires",""),"")</f>
        <v/>
      </c>
      <c r="Q695" s="1">
        <f t="shared" si="118"/>
        <v>0</v>
      </c>
      <c r="R695" s="1">
        <f>SUMIFS($Q$5:$Q695,$P$5:$P695,"Plusieurs commentaires",$C$5:$C695,C695)</f>
        <v>0</v>
      </c>
      <c r="S695" t="str">
        <f t="shared" si="119"/>
        <v/>
      </c>
      <c r="T695" t="str">
        <f t="shared" si="120"/>
        <v/>
      </c>
      <c r="U695" t="str">
        <f t="shared" si="121"/>
        <v/>
      </c>
      <c r="V695" s="238" t="str">
        <f t="shared" si="122"/>
        <v/>
      </c>
      <c r="W695" s="238">
        <f t="shared" si="123"/>
        <v>0</v>
      </c>
      <c r="X695" s="238">
        <f>SUMIFS($W$5:$W695,$V$5:$V695,"Plusieurs occurences",$H$5:$H695,H695)</f>
        <v>0</v>
      </c>
      <c r="Y695" t="str">
        <f t="shared" si="124"/>
        <v/>
      </c>
      <c r="Z695" t="str">
        <f t="shared" si="125"/>
        <v/>
      </c>
      <c r="AA695" t="str">
        <f t="shared" si="126"/>
        <v/>
      </c>
      <c r="AC695" t="str">
        <f t="shared" si="127"/>
        <v/>
      </c>
    </row>
    <row r="696" spans="16:29" x14ac:dyDescent="0.25">
      <c r="P696" s="1" t="str">
        <f>IF($C696&lt;&gt;"",IF(COUNTIF($C:C,$C696)&gt;1,"Plusieurs commentaires",""),"")</f>
        <v/>
      </c>
      <c r="Q696" s="1">
        <f t="shared" si="118"/>
        <v>0</v>
      </c>
      <c r="R696" s="1">
        <f>SUMIFS($Q$5:$Q696,$P$5:$P696,"Plusieurs commentaires",$C$5:$C696,C696)</f>
        <v>0</v>
      </c>
      <c r="S696" t="str">
        <f t="shared" si="119"/>
        <v/>
      </c>
      <c r="T696" t="str">
        <f t="shared" si="120"/>
        <v/>
      </c>
      <c r="U696" t="str">
        <f t="shared" si="121"/>
        <v/>
      </c>
      <c r="V696" s="238" t="str">
        <f t="shared" si="122"/>
        <v/>
      </c>
      <c r="W696" s="238">
        <f t="shared" si="123"/>
        <v>0</v>
      </c>
      <c r="X696" s="238">
        <f>SUMIFS($W$5:$W696,$V$5:$V696,"Plusieurs occurences",$H$5:$H696,H696)</f>
        <v>0</v>
      </c>
      <c r="Y696" t="str">
        <f t="shared" si="124"/>
        <v/>
      </c>
      <c r="Z696" t="str">
        <f t="shared" si="125"/>
        <v/>
      </c>
      <c r="AA696" t="str">
        <f t="shared" si="126"/>
        <v/>
      </c>
      <c r="AC696" t="str">
        <f t="shared" si="127"/>
        <v/>
      </c>
    </row>
    <row r="697" spans="16:29" x14ac:dyDescent="0.25">
      <c r="P697" s="1" t="str">
        <f>IF($C697&lt;&gt;"",IF(COUNTIF($C:C,$C697)&gt;1,"Plusieurs commentaires",""),"")</f>
        <v/>
      </c>
      <c r="Q697" s="1">
        <f t="shared" si="118"/>
        <v>0</v>
      </c>
      <c r="R697" s="1">
        <f>SUMIFS($Q$5:$Q697,$P$5:$P697,"Plusieurs commentaires",$C$5:$C697,C697)</f>
        <v>0</v>
      </c>
      <c r="S697" t="str">
        <f t="shared" si="119"/>
        <v/>
      </c>
      <c r="T697" t="str">
        <f t="shared" si="120"/>
        <v/>
      </c>
      <c r="U697" t="str">
        <f t="shared" si="121"/>
        <v/>
      </c>
      <c r="V697" s="238" t="str">
        <f t="shared" si="122"/>
        <v/>
      </c>
      <c r="W697" s="238">
        <f t="shared" si="123"/>
        <v>0</v>
      </c>
      <c r="X697" s="238">
        <f>SUMIFS($W$5:$W697,$V$5:$V697,"Plusieurs occurences",$H$5:$H697,H697)</f>
        <v>0</v>
      </c>
      <c r="Y697" t="str">
        <f t="shared" si="124"/>
        <v/>
      </c>
      <c r="Z697" t="str">
        <f t="shared" si="125"/>
        <v/>
      </c>
      <c r="AA697" t="str">
        <f t="shared" si="126"/>
        <v/>
      </c>
      <c r="AC697" t="str">
        <f t="shared" si="127"/>
        <v/>
      </c>
    </row>
    <row r="698" spans="16:29" x14ac:dyDescent="0.25">
      <c r="P698" s="1" t="str">
        <f>IF($C698&lt;&gt;"",IF(COUNTIF($C:C,$C698)&gt;1,"Plusieurs commentaires",""),"")</f>
        <v/>
      </c>
      <c r="Q698" s="1">
        <f t="shared" si="118"/>
        <v>0</v>
      </c>
      <c r="R698" s="1">
        <f>SUMIFS($Q$5:$Q698,$P$5:$P698,"Plusieurs commentaires",$C$5:$C698,C698)</f>
        <v>0</v>
      </c>
      <c r="S698" t="str">
        <f t="shared" si="119"/>
        <v/>
      </c>
      <c r="T698" t="str">
        <f t="shared" si="120"/>
        <v/>
      </c>
      <c r="U698" t="str">
        <f t="shared" si="121"/>
        <v/>
      </c>
      <c r="V698" s="238" t="str">
        <f t="shared" si="122"/>
        <v/>
      </c>
      <c r="W698" s="238">
        <f t="shared" si="123"/>
        <v>0</v>
      </c>
      <c r="X698" s="238">
        <f>SUMIFS($W$5:$W698,$V$5:$V698,"Plusieurs occurences",$H$5:$H698,H698)</f>
        <v>0</v>
      </c>
      <c r="Y698" t="str">
        <f t="shared" si="124"/>
        <v/>
      </c>
      <c r="Z698" t="str">
        <f t="shared" si="125"/>
        <v/>
      </c>
      <c r="AA698" t="str">
        <f t="shared" si="126"/>
        <v/>
      </c>
      <c r="AC698" t="str">
        <f t="shared" si="127"/>
        <v/>
      </c>
    </row>
    <row r="699" spans="16:29" x14ac:dyDescent="0.25">
      <c r="P699" s="1" t="str">
        <f>IF($C699&lt;&gt;"",IF(COUNTIF($C:C,$C699)&gt;1,"Plusieurs commentaires",""),"")</f>
        <v/>
      </c>
      <c r="Q699" s="1">
        <f t="shared" si="118"/>
        <v>0</v>
      </c>
      <c r="R699" s="1">
        <f>SUMIFS($Q$5:$Q699,$P$5:$P699,"Plusieurs commentaires",$C$5:$C699,C699)</f>
        <v>0</v>
      </c>
      <c r="S699" t="str">
        <f t="shared" si="119"/>
        <v/>
      </c>
      <c r="T699" t="str">
        <f t="shared" si="120"/>
        <v/>
      </c>
      <c r="U699" t="str">
        <f t="shared" si="121"/>
        <v/>
      </c>
      <c r="V699" s="238" t="str">
        <f t="shared" si="122"/>
        <v/>
      </c>
      <c r="W699" s="238">
        <f t="shared" si="123"/>
        <v>0</v>
      </c>
      <c r="X699" s="238">
        <f>SUMIFS($W$5:$W699,$V$5:$V699,"Plusieurs occurences",$H$5:$H699,H699)</f>
        <v>0</v>
      </c>
      <c r="Y699" t="str">
        <f t="shared" si="124"/>
        <v/>
      </c>
      <c r="Z699" t="str">
        <f t="shared" si="125"/>
        <v/>
      </c>
      <c r="AA699" t="str">
        <f t="shared" si="126"/>
        <v/>
      </c>
      <c r="AC699" t="str">
        <f t="shared" si="127"/>
        <v/>
      </c>
    </row>
    <row r="700" spans="16:29" x14ac:dyDescent="0.25">
      <c r="P700" s="1" t="str">
        <f>IF($C700&lt;&gt;"",IF(COUNTIF($C:C,$C700)&gt;1,"Plusieurs commentaires",""),"")</f>
        <v/>
      </c>
      <c r="Q700" s="1">
        <f t="shared" si="118"/>
        <v>0</v>
      </c>
      <c r="R700" s="1">
        <f>SUMIFS($Q$5:$Q700,$P$5:$P700,"Plusieurs commentaires",$C$5:$C700,C700)</f>
        <v>0</v>
      </c>
      <c r="S700" t="str">
        <f t="shared" si="119"/>
        <v/>
      </c>
      <c r="T700" t="str">
        <f t="shared" si="120"/>
        <v/>
      </c>
      <c r="U700" t="str">
        <f t="shared" si="121"/>
        <v/>
      </c>
      <c r="V700" s="238" t="str">
        <f t="shared" si="122"/>
        <v/>
      </c>
      <c r="W700" s="238">
        <f t="shared" si="123"/>
        <v>0</v>
      </c>
      <c r="X700" s="238">
        <f>SUMIFS($W$5:$W700,$V$5:$V700,"Plusieurs occurences",$H$5:$H700,H700)</f>
        <v>0</v>
      </c>
      <c r="Y700" t="str">
        <f t="shared" si="124"/>
        <v/>
      </c>
      <c r="Z700" t="str">
        <f t="shared" si="125"/>
        <v/>
      </c>
      <c r="AA700" t="str">
        <f t="shared" si="126"/>
        <v/>
      </c>
      <c r="AC700" t="str">
        <f t="shared" si="127"/>
        <v/>
      </c>
    </row>
    <row r="701" spans="16:29" x14ac:dyDescent="0.25">
      <c r="P701" s="1" t="str">
        <f>IF($C701&lt;&gt;"",IF(COUNTIF($C:C,$C701)&gt;1,"Plusieurs commentaires",""),"")</f>
        <v/>
      </c>
      <c r="Q701" s="1">
        <f t="shared" si="118"/>
        <v>0</v>
      </c>
      <c r="R701" s="1">
        <f>SUMIFS($Q$5:$Q701,$P$5:$P701,"Plusieurs commentaires",$C$5:$C701,C701)</f>
        <v>0</v>
      </c>
      <c r="S701" t="str">
        <f t="shared" si="119"/>
        <v/>
      </c>
      <c r="T701" t="str">
        <f t="shared" si="120"/>
        <v/>
      </c>
      <c r="U701" t="str">
        <f t="shared" si="121"/>
        <v/>
      </c>
      <c r="V701" s="238" t="str">
        <f t="shared" si="122"/>
        <v/>
      </c>
      <c r="W701" s="238">
        <f t="shared" si="123"/>
        <v>0</v>
      </c>
      <c r="X701" s="238">
        <f>SUMIFS($W$5:$W701,$V$5:$V701,"Plusieurs occurences",$H$5:$H701,H701)</f>
        <v>0</v>
      </c>
      <c r="Y701" t="str">
        <f t="shared" si="124"/>
        <v/>
      </c>
      <c r="Z701" t="str">
        <f t="shared" si="125"/>
        <v/>
      </c>
      <c r="AA701" t="str">
        <f t="shared" si="126"/>
        <v/>
      </c>
      <c r="AC701" t="str">
        <f t="shared" si="127"/>
        <v/>
      </c>
    </row>
    <row r="702" spans="16:29" x14ac:dyDescent="0.25">
      <c r="P702" s="1" t="str">
        <f>IF($C702&lt;&gt;"",IF(COUNTIF($C:C,$C702)&gt;1,"Plusieurs commentaires",""),"")</f>
        <v/>
      </c>
      <c r="Q702" s="1">
        <f t="shared" si="118"/>
        <v>0</v>
      </c>
      <c r="R702" s="1">
        <f>SUMIFS($Q$5:$Q702,$P$5:$P702,"Plusieurs commentaires",$C$5:$C702,C702)</f>
        <v>0</v>
      </c>
      <c r="S702" t="str">
        <f t="shared" si="119"/>
        <v/>
      </c>
      <c r="T702" t="str">
        <f t="shared" si="120"/>
        <v/>
      </c>
      <c r="U702" t="str">
        <f t="shared" si="121"/>
        <v/>
      </c>
      <c r="V702" s="238" t="str">
        <f t="shared" si="122"/>
        <v/>
      </c>
      <c r="W702" s="238">
        <f t="shared" si="123"/>
        <v>0</v>
      </c>
      <c r="X702" s="238">
        <f>SUMIFS($W$5:$W702,$V$5:$V702,"Plusieurs occurences",$H$5:$H702,H702)</f>
        <v>0</v>
      </c>
      <c r="Y702" t="str">
        <f t="shared" si="124"/>
        <v/>
      </c>
      <c r="Z702" t="str">
        <f t="shared" si="125"/>
        <v/>
      </c>
      <c r="AA702" t="str">
        <f t="shared" si="126"/>
        <v/>
      </c>
      <c r="AC702" t="str">
        <f t="shared" si="127"/>
        <v/>
      </c>
    </row>
    <row r="703" spans="16:29" x14ac:dyDescent="0.25">
      <c r="P703" s="1" t="str">
        <f>IF($C703&lt;&gt;"",IF(COUNTIF($C:C,$C703)&gt;1,"Plusieurs commentaires",""),"")</f>
        <v/>
      </c>
      <c r="Q703" s="1">
        <f t="shared" si="118"/>
        <v>0</v>
      </c>
      <c r="R703" s="1">
        <f>SUMIFS($Q$5:$Q703,$P$5:$P703,"Plusieurs commentaires",$C$5:$C703,C703)</f>
        <v>0</v>
      </c>
      <c r="S703" t="str">
        <f t="shared" si="119"/>
        <v/>
      </c>
      <c r="T703" t="str">
        <f t="shared" si="120"/>
        <v/>
      </c>
      <c r="U703" t="str">
        <f t="shared" si="121"/>
        <v/>
      </c>
      <c r="V703" s="238" t="str">
        <f t="shared" si="122"/>
        <v/>
      </c>
      <c r="W703" s="238">
        <f t="shared" si="123"/>
        <v>0</v>
      </c>
      <c r="X703" s="238">
        <f>SUMIFS($W$5:$W703,$V$5:$V703,"Plusieurs occurences",$H$5:$H703,H703)</f>
        <v>0</v>
      </c>
      <c r="Y703" t="str">
        <f t="shared" si="124"/>
        <v/>
      </c>
      <c r="Z703" t="str">
        <f t="shared" si="125"/>
        <v/>
      </c>
      <c r="AA703" t="str">
        <f t="shared" si="126"/>
        <v/>
      </c>
      <c r="AC703" t="str">
        <f t="shared" si="127"/>
        <v/>
      </c>
    </row>
    <row r="704" spans="16:29" x14ac:dyDescent="0.25">
      <c r="P704" s="1" t="str">
        <f>IF($C704&lt;&gt;"",IF(COUNTIF($C:C,$C704)&gt;1,"Plusieurs commentaires",""),"")</f>
        <v/>
      </c>
      <c r="Q704" s="1">
        <f t="shared" si="118"/>
        <v>0</v>
      </c>
      <c r="R704" s="1">
        <f>SUMIFS($Q$5:$Q704,$P$5:$P704,"Plusieurs commentaires",$C$5:$C704,C704)</f>
        <v>0</v>
      </c>
      <c r="S704" t="str">
        <f t="shared" si="119"/>
        <v/>
      </c>
      <c r="T704" t="str">
        <f t="shared" si="120"/>
        <v/>
      </c>
      <c r="U704" t="str">
        <f t="shared" si="121"/>
        <v/>
      </c>
      <c r="V704" s="238" t="str">
        <f t="shared" si="122"/>
        <v/>
      </c>
      <c r="W704" s="238">
        <f t="shared" si="123"/>
        <v>0</v>
      </c>
      <c r="X704" s="238">
        <f>SUMIFS($W$5:$W704,$V$5:$V704,"Plusieurs occurences",$H$5:$H704,H704)</f>
        <v>0</v>
      </c>
      <c r="Y704" t="str">
        <f t="shared" si="124"/>
        <v/>
      </c>
      <c r="Z704" t="str">
        <f t="shared" si="125"/>
        <v/>
      </c>
      <c r="AA704" t="str">
        <f t="shared" si="126"/>
        <v/>
      </c>
      <c r="AC704" t="str">
        <f t="shared" si="127"/>
        <v/>
      </c>
    </row>
    <row r="705" spans="16:29" x14ac:dyDescent="0.25">
      <c r="P705" s="1" t="str">
        <f>IF($C705&lt;&gt;"",IF(COUNTIF($C:C,$C705)&gt;1,"Plusieurs commentaires",""),"")</f>
        <v/>
      </c>
      <c r="Q705" s="1">
        <f t="shared" si="118"/>
        <v>0</v>
      </c>
      <c r="R705" s="1">
        <f>SUMIFS($Q$5:$Q705,$P$5:$P705,"Plusieurs commentaires",$C$5:$C705,C705)</f>
        <v>0</v>
      </c>
      <c r="S705" t="str">
        <f t="shared" si="119"/>
        <v/>
      </c>
      <c r="T705" t="str">
        <f t="shared" si="120"/>
        <v/>
      </c>
      <c r="U705" t="str">
        <f t="shared" si="121"/>
        <v/>
      </c>
      <c r="V705" s="238" t="str">
        <f t="shared" si="122"/>
        <v/>
      </c>
      <c r="W705" s="238">
        <f t="shared" si="123"/>
        <v>0</v>
      </c>
      <c r="X705" s="238">
        <f>SUMIFS($W$5:$W705,$V$5:$V705,"Plusieurs occurences",$H$5:$H705,H705)</f>
        <v>0</v>
      </c>
      <c r="Y705" t="str">
        <f t="shared" si="124"/>
        <v/>
      </c>
      <c r="Z705" t="str">
        <f t="shared" si="125"/>
        <v/>
      </c>
      <c r="AA705" t="str">
        <f t="shared" si="126"/>
        <v/>
      </c>
      <c r="AC705" t="str">
        <f t="shared" si="127"/>
        <v/>
      </c>
    </row>
    <row r="706" spans="16:29" x14ac:dyDescent="0.25">
      <c r="P706" s="1" t="str">
        <f>IF($C706&lt;&gt;"",IF(COUNTIF($C:C,$C706)&gt;1,"Plusieurs commentaires",""),"")</f>
        <v/>
      </c>
      <c r="Q706" s="1">
        <f t="shared" si="118"/>
        <v>0</v>
      </c>
      <c r="R706" s="1">
        <f>SUMIFS($Q$5:$Q706,$P$5:$P706,"Plusieurs commentaires",$C$5:$C706,C706)</f>
        <v>0</v>
      </c>
      <c r="S706" t="str">
        <f t="shared" si="119"/>
        <v/>
      </c>
      <c r="T706" t="str">
        <f t="shared" si="120"/>
        <v/>
      </c>
      <c r="U706" t="str">
        <f t="shared" si="121"/>
        <v/>
      </c>
      <c r="V706" s="238" t="str">
        <f t="shared" si="122"/>
        <v/>
      </c>
      <c r="W706" s="238">
        <f t="shared" si="123"/>
        <v>0</v>
      </c>
      <c r="X706" s="238">
        <f>SUMIFS($W$5:$W706,$V$5:$V706,"Plusieurs occurences",$H$5:$H706,H706)</f>
        <v>0</v>
      </c>
      <c r="Y706" t="str">
        <f t="shared" si="124"/>
        <v/>
      </c>
      <c r="Z706" t="str">
        <f t="shared" si="125"/>
        <v/>
      </c>
      <c r="AA706" t="str">
        <f t="shared" si="126"/>
        <v/>
      </c>
      <c r="AC706" t="str">
        <f t="shared" si="127"/>
        <v/>
      </c>
    </row>
    <row r="707" spans="16:29" x14ac:dyDescent="0.25">
      <c r="P707" s="1" t="str">
        <f>IF($C707&lt;&gt;"",IF(COUNTIF($C:C,$C707)&gt;1,"Plusieurs commentaires",""),"")</f>
        <v/>
      </c>
      <c r="Q707" s="1">
        <f t="shared" si="118"/>
        <v>0</v>
      </c>
      <c r="R707" s="1">
        <f>SUMIFS($Q$5:$Q707,$P$5:$P707,"Plusieurs commentaires",$C$5:$C707,C707)</f>
        <v>0</v>
      </c>
      <c r="S707" t="str">
        <f t="shared" si="119"/>
        <v/>
      </c>
      <c r="T707" t="str">
        <f t="shared" si="120"/>
        <v/>
      </c>
      <c r="U707" t="str">
        <f t="shared" si="121"/>
        <v/>
      </c>
      <c r="V707" s="238" t="str">
        <f t="shared" si="122"/>
        <v/>
      </c>
      <c r="W707" s="238">
        <f t="shared" si="123"/>
        <v>0</v>
      </c>
      <c r="X707" s="238">
        <f>SUMIFS($W$5:$W707,$V$5:$V707,"Plusieurs occurences",$H$5:$H707,H707)</f>
        <v>0</v>
      </c>
      <c r="Y707" t="str">
        <f t="shared" si="124"/>
        <v/>
      </c>
      <c r="Z707" t="str">
        <f t="shared" si="125"/>
        <v/>
      </c>
      <c r="AA707" t="str">
        <f t="shared" si="126"/>
        <v/>
      </c>
      <c r="AC707" t="str">
        <f t="shared" si="127"/>
        <v/>
      </c>
    </row>
    <row r="708" spans="16:29" x14ac:dyDescent="0.25">
      <c r="P708" s="1" t="str">
        <f>IF($C708&lt;&gt;"",IF(COUNTIF($C:C,$C708)&gt;1,"Plusieurs commentaires",""),"")</f>
        <v/>
      </c>
      <c r="Q708" s="1">
        <f t="shared" si="118"/>
        <v>0</v>
      </c>
      <c r="R708" s="1">
        <f>SUMIFS($Q$5:$Q708,$P$5:$P708,"Plusieurs commentaires",$C$5:$C708,C708)</f>
        <v>0</v>
      </c>
      <c r="S708" t="str">
        <f t="shared" si="119"/>
        <v/>
      </c>
      <c r="T708" t="str">
        <f t="shared" si="120"/>
        <v/>
      </c>
      <c r="U708" t="str">
        <f t="shared" si="121"/>
        <v/>
      </c>
      <c r="V708" s="238" t="str">
        <f t="shared" si="122"/>
        <v/>
      </c>
      <c r="W708" s="238">
        <f t="shared" si="123"/>
        <v>0</v>
      </c>
      <c r="X708" s="238">
        <f>SUMIFS($W$5:$W708,$V$5:$V708,"Plusieurs occurences",$H$5:$H708,H708)</f>
        <v>0</v>
      </c>
      <c r="Y708" t="str">
        <f t="shared" si="124"/>
        <v/>
      </c>
      <c r="Z708" t="str">
        <f t="shared" si="125"/>
        <v/>
      </c>
      <c r="AA708" t="str">
        <f t="shared" si="126"/>
        <v/>
      </c>
      <c r="AC708" t="str">
        <f t="shared" si="127"/>
        <v/>
      </c>
    </row>
    <row r="709" spans="16:29" x14ac:dyDescent="0.25">
      <c r="P709" s="1" t="str">
        <f>IF($C709&lt;&gt;"",IF(COUNTIF($C:C,$C709)&gt;1,"Plusieurs commentaires",""),"")</f>
        <v/>
      </c>
      <c r="Q709" s="1">
        <f t="shared" ref="Q709:Q772" si="128">IF(P709="Plusieurs commentaires",1,0)</f>
        <v>0</v>
      </c>
      <c r="R709" s="1">
        <f>SUMIFS($Q$5:$Q709,$P$5:$P709,"Plusieurs commentaires",$C$5:$C709,C709)</f>
        <v>0</v>
      </c>
      <c r="S709" t="str">
        <f t="shared" ref="S709:S772" si="129">IF(I709="Non",IF(F709&lt;=21,IF(M709="Critique",IF(J709&gt;2017,C709,""),""),""),"")</f>
        <v/>
      </c>
      <c r="T709" t="str">
        <f t="shared" ref="T709:T772" si="130">IF(I709="Non",IF(F709&lt;=21,IF(M709="Soutien",IF(J709&gt;2017,C709,""),""),""),"")</f>
        <v/>
      </c>
      <c r="U709" t="str">
        <f t="shared" ref="U709:U772" si="131">IF(I709="Non",IF(F709&lt;=21,IF(M709="Neutre",IF(J709&gt;2017,C709,""),""),""),"")</f>
        <v/>
      </c>
      <c r="V709" s="238" t="str">
        <f t="shared" ref="V709:V772" si="132">IF($H709&lt;&gt;"",IF(COUNTIF($H:$H,$H709)&gt;1,"Plusieurs occurences",""),"")</f>
        <v/>
      </c>
      <c r="W709" s="238">
        <f t="shared" ref="W709:W772" si="133">IF(V709="Plusieurs occurences",1,0)</f>
        <v>0</v>
      </c>
      <c r="X709" s="238">
        <f>SUMIFS($W$5:$W709,$V$5:$V709,"Plusieurs occurences",$H$5:$H709,H709)</f>
        <v>0</v>
      </c>
      <c r="Y709" t="str">
        <f t="shared" ref="Y709:Y772" si="134">IF(R709&lt;2,IF(M709="Critique",H709,""),"")</f>
        <v/>
      </c>
      <c r="Z709" t="str">
        <f t="shared" ref="Z709:Z772" si="135">IF(R709&lt;2,IF(M709="Soutien",H709,""),"")</f>
        <v/>
      </c>
      <c r="AA709" t="str">
        <f t="shared" ref="AA709:AA772" si="136">IF(R709&lt;2,IF(M709="Neutre",H709,""),"")</f>
        <v/>
      </c>
      <c r="AC709" t="str">
        <f t="shared" si="127"/>
        <v/>
      </c>
    </row>
    <row r="710" spans="16:29" x14ac:dyDescent="0.25">
      <c r="P710" s="1" t="str">
        <f>IF($C710&lt;&gt;"",IF(COUNTIF($C:C,$C710)&gt;1,"Plusieurs commentaires",""),"")</f>
        <v/>
      </c>
      <c r="Q710" s="1">
        <f t="shared" si="128"/>
        <v>0</v>
      </c>
      <c r="R710" s="1">
        <f>SUMIFS($Q$5:$Q710,$P$5:$P710,"Plusieurs commentaires",$C$5:$C710,C710)</f>
        <v>0</v>
      </c>
      <c r="S710" t="str">
        <f t="shared" si="129"/>
        <v/>
      </c>
      <c r="T710" t="str">
        <f t="shared" si="130"/>
        <v/>
      </c>
      <c r="U710" t="str">
        <f t="shared" si="131"/>
        <v/>
      </c>
      <c r="V710" s="238" t="str">
        <f t="shared" si="132"/>
        <v/>
      </c>
      <c r="W710" s="238">
        <f t="shared" si="133"/>
        <v>0</v>
      </c>
      <c r="X710" s="238">
        <f>SUMIFS($W$5:$W710,$V$5:$V710,"Plusieurs occurences",$H$5:$H710,H710)</f>
        <v>0</v>
      </c>
      <c r="Y710" t="str">
        <f t="shared" si="134"/>
        <v/>
      </c>
      <c r="Z710" t="str">
        <f t="shared" si="135"/>
        <v/>
      </c>
      <c r="AA710" t="str">
        <f t="shared" si="136"/>
        <v/>
      </c>
      <c r="AC710" t="str">
        <f t="shared" si="127"/>
        <v/>
      </c>
    </row>
    <row r="711" spans="16:29" x14ac:dyDescent="0.25">
      <c r="P711" s="1" t="str">
        <f>IF($C711&lt;&gt;"",IF(COUNTIF($C:C,$C711)&gt;1,"Plusieurs commentaires",""),"")</f>
        <v/>
      </c>
      <c r="Q711" s="1">
        <f t="shared" si="128"/>
        <v>0</v>
      </c>
      <c r="R711" s="1">
        <f>SUMIFS($Q$5:$Q711,$P$5:$P711,"Plusieurs commentaires",$C$5:$C711,C711)</f>
        <v>0</v>
      </c>
      <c r="S711" t="str">
        <f t="shared" si="129"/>
        <v/>
      </c>
      <c r="T711" t="str">
        <f t="shared" si="130"/>
        <v/>
      </c>
      <c r="U711" t="str">
        <f t="shared" si="131"/>
        <v/>
      </c>
      <c r="V711" s="238" t="str">
        <f t="shared" si="132"/>
        <v/>
      </c>
      <c r="W711" s="238">
        <f t="shared" si="133"/>
        <v>0</v>
      </c>
      <c r="X711" s="238">
        <f>SUMIFS($W$5:$W711,$V$5:$V711,"Plusieurs occurences",$H$5:$H711,H711)</f>
        <v>0</v>
      </c>
      <c r="Y711" t="str">
        <f t="shared" si="134"/>
        <v/>
      </c>
      <c r="Z711" t="str">
        <f t="shared" si="135"/>
        <v/>
      </c>
      <c r="AA711" t="str">
        <f t="shared" si="136"/>
        <v/>
      </c>
      <c r="AC711" t="str">
        <f t="shared" si="127"/>
        <v/>
      </c>
    </row>
    <row r="712" spans="16:29" x14ac:dyDescent="0.25">
      <c r="P712" s="1" t="str">
        <f>IF($C712&lt;&gt;"",IF(COUNTIF($C:C,$C712)&gt;1,"Plusieurs commentaires",""),"")</f>
        <v/>
      </c>
      <c r="Q712" s="1">
        <f t="shared" si="128"/>
        <v>0</v>
      </c>
      <c r="R712" s="1">
        <f>SUMIFS($Q$5:$Q712,$P$5:$P712,"Plusieurs commentaires",$C$5:$C712,C712)</f>
        <v>0</v>
      </c>
      <c r="S712" t="str">
        <f t="shared" si="129"/>
        <v/>
      </c>
      <c r="T712" t="str">
        <f t="shared" si="130"/>
        <v/>
      </c>
      <c r="U712" t="str">
        <f t="shared" si="131"/>
        <v/>
      </c>
      <c r="V712" s="238" t="str">
        <f t="shared" si="132"/>
        <v/>
      </c>
      <c r="W712" s="238">
        <f t="shared" si="133"/>
        <v>0</v>
      </c>
      <c r="X712" s="238">
        <f>SUMIFS($W$5:$W712,$V$5:$V712,"Plusieurs occurences",$H$5:$H712,H712)</f>
        <v>0</v>
      </c>
      <c r="Y712" t="str">
        <f t="shared" si="134"/>
        <v/>
      </c>
      <c r="Z712" t="str">
        <f t="shared" si="135"/>
        <v/>
      </c>
      <c r="AA712" t="str">
        <f t="shared" si="136"/>
        <v/>
      </c>
      <c r="AC712" t="str">
        <f t="shared" si="127"/>
        <v/>
      </c>
    </row>
    <row r="713" spans="16:29" x14ac:dyDescent="0.25">
      <c r="P713" s="1" t="str">
        <f>IF($C713&lt;&gt;"",IF(COUNTIF($C:C,$C713)&gt;1,"Plusieurs commentaires",""),"")</f>
        <v/>
      </c>
      <c r="Q713" s="1">
        <f t="shared" si="128"/>
        <v>0</v>
      </c>
      <c r="R713" s="1">
        <f>SUMIFS($Q$5:$Q713,$P$5:$P713,"Plusieurs commentaires",$C$5:$C713,C713)</f>
        <v>0</v>
      </c>
      <c r="S713" t="str">
        <f t="shared" si="129"/>
        <v/>
      </c>
      <c r="T713" t="str">
        <f t="shared" si="130"/>
        <v/>
      </c>
      <c r="U713" t="str">
        <f t="shared" si="131"/>
        <v/>
      </c>
      <c r="V713" s="238" t="str">
        <f t="shared" si="132"/>
        <v/>
      </c>
      <c r="W713" s="238">
        <f t="shared" si="133"/>
        <v>0</v>
      </c>
      <c r="X713" s="238">
        <f>SUMIFS($W$5:$W713,$V$5:$V713,"Plusieurs occurences",$H$5:$H713,H713)</f>
        <v>0</v>
      </c>
      <c r="Y713" t="str">
        <f t="shared" si="134"/>
        <v/>
      </c>
      <c r="Z713" t="str">
        <f t="shared" si="135"/>
        <v/>
      </c>
      <c r="AA713" t="str">
        <f t="shared" si="136"/>
        <v/>
      </c>
      <c r="AC713" t="str">
        <f t="shared" si="127"/>
        <v/>
      </c>
    </row>
    <row r="714" spans="16:29" x14ac:dyDescent="0.25">
      <c r="P714" s="1" t="str">
        <f>IF($C714&lt;&gt;"",IF(COUNTIF($C:C,$C714)&gt;1,"Plusieurs commentaires",""),"")</f>
        <v/>
      </c>
      <c r="Q714" s="1">
        <f t="shared" si="128"/>
        <v>0</v>
      </c>
      <c r="R714" s="1">
        <f>SUMIFS($Q$5:$Q714,$P$5:$P714,"Plusieurs commentaires",$C$5:$C714,C714)</f>
        <v>0</v>
      </c>
      <c r="S714" t="str">
        <f t="shared" si="129"/>
        <v/>
      </c>
      <c r="T714" t="str">
        <f t="shared" si="130"/>
        <v/>
      </c>
      <c r="U714" t="str">
        <f t="shared" si="131"/>
        <v/>
      </c>
      <c r="V714" s="238" t="str">
        <f t="shared" si="132"/>
        <v/>
      </c>
      <c r="W714" s="238">
        <f t="shared" si="133"/>
        <v>0</v>
      </c>
      <c r="X714" s="238">
        <f>SUMIFS($W$5:$W714,$V$5:$V714,"Plusieurs occurences",$H$5:$H714,H714)</f>
        <v>0</v>
      </c>
      <c r="Y714" t="str">
        <f t="shared" si="134"/>
        <v/>
      </c>
      <c r="Z714" t="str">
        <f t="shared" si="135"/>
        <v/>
      </c>
      <c r="AA714" t="str">
        <f t="shared" si="136"/>
        <v/>
      </c>
      <c r="AC714" t="str">
        <f t="shared" ref="AC714:AC777" si="137">IF(R714&lt;2,IF(M714="Critique",C714,""),"")</f>
        <v/>
      </c>
    </row>
    <row r="715" spans="16:29" x14ac:dyDescent="0.25">
      <c r="P715" s="1" t="str">
        <f>IF($C715&lt;&gt;"",IF(COUNTIF($C:C,$C715)&gt;1,"Plusieurs commentaires",""),"")</f>
        <v/>
      </c>
      <c r="Q715" s="1">
        <f t="shared" si="128"/>
        <v>0</v>
      </c>
      <c r="R715" s="1">
        <f>SUMIFS($Q$5:$Q715,$P$5:$P715,"Plusieurs commentaires",$C$5:$C715,C715)</f>
        <v>0</v>
      </c>
      <c r="S715" t="str">
        <f t="shared" si="129"/>
        <v/>
      </c>
      <c r="T715" t="str">
        <f t="shared" si="130"/>
        <v/>
      </c>
      <c r="U715" t="str">
        <f t="shared" si="131"/>
        <v/>
      </c>
      <c r="V715" s="238" t="str">
        <f t="shared" si="132"/>
        <v/>
      </c>
      <c r="W715" s="238">
        <f t="shared" si="133"/>
        <v>0</v>
      </c>
      <c r="X715" s="238">
        <f>SUMIFS($W$5:$W715,$V$5:$V715,"Plusieurs occurences",$H$5:$H715,H715)</f>
        <v>0</v>
      </c>
      <c r="Y715" t="str">
        <f t="shared" si="134"/>
        <v/>
      </c>
      <c r="Z715" t="str">
        <f t="shared" si="135"/>
        <v/>
      </c>
      <c r="AA715" t="str">
        <f t="shared" si="136"/>
        <v/>
      </c>
      <c r="AC715" t="str">
        <f t="shared" si="137"/>
        <v/>
      </c>
    </row>
    <row r="716" spans="16:29" x14ac:dyDescent="0.25">
      <c r="P716" s="1" t="str">
        <f>IF($C716&lt;&gt;"",IF(COUNTIF($C:C,$C716)&gt;1,"Plusieurs commentaires",""),"")</f>
        <v/>
      </c>
      <c r="Q716" s="1">
        <f t="shared" si="128"/>
        <v>0</v>
      </c>
      <c r="R716" s="1">
        <f>SUMIFS($Q$5:$Q716,$P$5:$P716,"Plusieurs commentaires",$C$5:$C716,C716)</f>
        <v>0</v>
      </c>
      <c r="S716" t="str">
        <f t="shared" si="129"/>
        <v/>
      </c>
      <c r="T716" t="str">
        <f t="shared" si="130"/>
        <v/>
      </c>
      <c r="U716" t="str">
        <f t="shared" si="131"/>
        <v/>
      </c>
      <c r="V716" s="238" t="str">
        <f t="shared" si="132"/>
        <v/>
      </c>
      <c r="W716" s="238">
        <f t="shared" si="133"/>
        <v>0</v>
      </c>
      <c r="X716" s="238">
        <f>SUMIFS($W$5:$W716,$V$5:$V716,"Plusieurs occurences",$H$5:$H716,H716)</f>
        <v>0</v>
      </c>
      <c r="Y716" t="str">
        <f t="shared" si="134"/>
        <v/>
      </c>
      <c r="Z716" t="str">
        <f t="shared" si="135"/>
        <v/>
      </c>
      <c r="AA716" t="str">
        <f t="shared" si="136"/>
        <v/>
      </c>
      <c r="AC716" t="str">
        <f t="shared" si="137"/>
        <v/>
      </c>
    </row>
    <row r="717" spans="16:29" x14ac:dyDescent="0.25">
      <c r="P717" s="1" t="str">
        <f>IF($C717&lt;&gt;"",IF(COUNTIF($C:C,$C717)&gt;1,"Plusieurs commentaires",""),"")</f>
        <v/>
      </c>
      <c r="Q717" s="1">
        <f t="shared" si="128"/>
        <v>0</v>
      </c>
      <c r="R717" s="1">
        <f>SUMIFS($Q$5:$Q717,$P$5:$P717,"Plusieurs commentaires",$C$5:$C717,C717)</f>
        <v>0</v>
      </c>
      <c r="S717" t="str">
        <f t="shared" si="129"/>
        <v/>
      </c>
      <c r="T717" t="str">
        <f t="shared" si="130"/>
        <v/>
      </c>
      <c r="U717" t="str">
        <f t="shared" si="131"/>
        <v/>
      </c>
      <c r="V717" s="238" t="str">
        <f t="shared" si="132"/>
        <v/>
      </c>
      <c r="W717" s="238">
        <f t="shared" si="133"/>
        <v>0</v>
      </c>
      <c r="X717" s="238">
        <f>SUMIFS($W$5:$W717,$V$5:$V717,"Plusieurs occurences",$H$5:$H717,H717)</f>
        <v>0</v>
      </c>
      <c r="Y717" t="str">
        <f t="shared" si="134"/>
        <v/>
      </c>
      <c r="Z717" t="str">
        <f t="shared" si="135"/>
        <v/>
      </c>
      <c r="AA717" t="str">
        <f t="shared" si="136"/>
        <v/>
      </c>
      <c r="AC717" t="str">
        <f t="shared" si="137"/>
        <v/>
      </c>
    </row>
    <row r="718" spans="16:29" x14ac:dyDescent="0.25">
      <c r="P718" s="1" t="str">
        <f>IF($C718&lt;&gt;"",IF(COUNTIF($C:C,$C718)&gt;1,"Plusieurs commentaires",""),"")</f>
        <v/>
      </c>
      <c r="Q718" s="1">
        <f t="shared" si="128"/>
        <v>0</v>
      </c>
      <c r="R718" s="1">
        <f>SUMIFS($Q$5:$Q718,$P$5:$P718,"Plusieurs commentaires",$C$5:$C718,C718)</f>
        <v>0</v>
      </c>
      <c r="S718" t="str">
        <f t="shared" si="129"/>
        <v/>
      </c>
      <c r="T718" t="str">
        <f t="shared" si="130"/>
        <v/>
      </c>
      <c r="U718" t="str">
        <f t="shared" si="131"/>
        <v/>
      </c>
      <c r="V718" s="238" t="str">
        <f t="shared" si="132"/>
        <v/>
      </c>
      <c r="W718" s="238">
        <f t="shared" si="133"/>
        <v>0</v>
      </c>
      <c r="X718" s="238">
        <f>SUMIFS($W$5:$W718,$V$5:$V718,"Plusieurs occurences",$H$5:$H718,H718)</f>
        <v>0</v>
      </c>
      <c r="Y718" t="str">
        <f t="shared" si="134"/>
        <v/>
      </c>
      <c r="Z718" t="str">
        <f t="shared" si="135"/>
        <v/>
      </c>
      <c r="AA718" t="str">
        <f t="shared" si="136"/>
        <v/>
      </c>
      <c r="AC718" t="str">
        <f t="shared" si="137"/>
        <v/>
      </c>
    </row>
    <row r="719" spans="16:29" x14ac:dyDescent="0.25">
      <c r="P719" s="1" t="str">
        <f>IF($C719&lt;&gt;"",IF(COUNTIF($C:C,$C719)&gt;1,"Plusieurs commentaires",""),"")</f>
        <v/>
      </c>
      <c r="Q719" s="1">
        <f t="shared" si="128"/>
        <v>0</v>
      </c>
      <c r="R719" s="1">
        <f>SUMIFS($Q$5:$Q719,$P$5:$P719,"Plusieurs commentaires",$C$5:$C719,C719)</f>
        <v>0</v>
      </c>
      <c r="S719" t="str">
        <f t="shared" si="129"/>
        <v/>
      </c>
      <c r="T719" t="str">
        <f t="shared" si="130"/>
        <v/>
      </c>
      <c r="U719" t="str">
        <f t="shared" si="131"/>
        <v/>
      </c>
      <c r="V719" s="238" t="str">
        <f t="shared" si="132"/>
        <v/>
      </c>
      <c r="W719" s="238">
        <f t="shared" si="133"/>
        <v>0</v>
      </c>
      <c r="X719" s="238">
        <f>SUMIFS($W$5:$W719,$V$5:$V719,"Plusieurs occurences",$H$5:$H719,H719)</f>
        <v>0</v>
      </c>
      <c r="Y719" t="str">
        <f t="shared" si="134"/>
        <v/>
      </c>
      <c r="Z719" t="str">
        <f t="shared" si="135"/>
        <v/>
      </c>
      <c r="AA719" t="str">
        <f t="shared" si="136"/>
        <v/>
      </c>
      <c r="AC719" t="str">
        <f t="shared" si="137"/>
        <v/>
      </c>
    </row>
    <row r="720" spans="16:29" x14ac:dyDescent="0.25">
      <c r="P720" s="1" t="str">
        <f>IF($C720&lt;&gt;"",IF(COUNTIF($C:C,$C720)&gt;1,"Plusieurs commentaires",""),"")</f>
        <v/>
      </c>
      <c r="Q720" s="1">
        <f t="shared" si="128"/>
        <v>0</v>
      </c>
      <c r="R720" s="1">
        <f>SUMIFS($Q$5:$Q720,$P$5:$P720,"Plusieurs commentaires",$C$5:$C720,C720)</f>
        <v>0</v>
      </c>
      <c r="S720" t="str">
        <f t="shared" si="129"/>
        <v/>
      </c>
      <c r="T720" t="str">
        <f t="shared" si="130"/>
        <v/>
      </c>
      <c r="U720" t="str">
        <f t="shared" si="131"/>
        <v/>
      </c>
      <c r="V720" s="238" t="str">
        <f t="shared" si="132"/>
        <v/>
      </c>
      <c r="W720" s="238">
        <f t="shared" si="133"/>
        <v>0</v>
      </c>
      <c r="X720" s="238">
        <f>SUMIFS($W$5:$W720,$V$5:$V720,"Plusieurs occurences",$H$5:$H720,H720)</f>
        <v>0</v>
      </c>
      <c r="Y720" t="str">
        <f t="shared" si="134"/>
        <v/>
      </c>
      <c r="Z720" t="str">
        <f t="shared" si="135"/>
        <v/>
      </c>
      <c r="AA720" t="str">
        <f t="shared" si="136"/>
        <v/>
      </c>
      <c r="AC720" t="str">
        <f t="shared" si="137"/>
        <v/>
      </c>
    </row>
    <row r="721" spans="16:29" x14ac:dyDescent="0.25">
      <c r="P721" s="1" t="str">
        <f>IF($C721&lt;&gt;"",IF(COUNTIF($C:C,$C721)&gt;1,"Plusieurs commentaires",""),"")</f>
        <v/>
      </c>
      <c r="Q721" s="1">
        <f t="shared" si="128"/>
        <v>0</v>
      </c>
      <c r="R721" s="1">
        <f>SUMIFS($Q$5:$Q721,$P$5:$P721,"Plusieurs commentaires",$C$5:$C721,C721)</f>
        <v>0</v>
      </c>
      <c r="S721" t="str">
        <f t="shared" si="129"/>
        <v/>
      </c>
      <c r="T721" t="str">
        <f t="shared" si="130"/>
        <v/>
      </c>
      <c r="U721" t="str">
        <f t="shared" si="131"/>
        <v/>
      </c>
      <c r="V721" s="238" t="str">
        <f t="shared" si="132"/>
        <v/>
      </c>
      <c r="W721" s="238">
        <f t="shared" si="133"/>
        <v>0</v>
      </c>
      <c r="X721" s="238">
        <f>SUMIFS($W$5:$W721,$V$5:$V721,"Plusieurs occurences",$H$5:$H721,H721)</f>
        <v>0</v>
      </c>
      <c r="Y721" t="str">
        <f t="shared" si="134"/>
        <v/>
      </c>
      <c r="Z721" t="str">
        <f t="shared" si="135"/>
        <v/>
      </c>
      <c r="AA721" t="str">
        <f t="shared" si="136"/>
        <v/>
      </c>
      <c r="AC721" t="str">
        <f t="shared" si="137"/>
        <v/>
      </c>
    </row>
    <row r="722" spans="16:29" x14ac:dyDescent="0.25">
      <c r="P722" s="1" t="str">
        <f>IF($C722&lt;&gt;"",IF(COUNTIF($C:C,$C722)&gt;1,"Plusieurs commentaires",""),"")</f>
        <v/>
      </c>
      <c r="Q722" s="1">
        <f t="shared" si="128"/>
        <v>0</v>
      </c>
      <c r="R722" s="1">
        <f>SUMIFS($Q$5:$Q722,$P$5:$P722,"Plusieurs commentaires",$C$5:$C722,C722)</f>
        <v>0</v>
      </c>
      <c r="S722" t="str">
        <f t="shared" si="129"/>
        <v/>
      </c>
      <c r="T722" t="str">
        <f t="shared" si="130"/>
        <v/>
      </c>
      <c r="U722" t="str">
        <f t="shared" si="131"/>
        <v/>
      </c>
      <c r="V722" s="238" t="str">
        <f t="shared" si="132"/>
        <v/>
      </c>
      <c r="W722" s="238">
        <f t="shared" si="133"/>
        <v>0</v>
      </c>
      <c r="X722" s="238">
        <f>SUMIFS($W$5:$W722,$V$5:$V722,"Plusieurs occurences",$H$5:$H722,H722)</f>
        <v>0</v>
      </c>
      <c r="Y722" t="str">
        <f t="shared" si="134"/>
        <v/>
      </c>
      <c r="Z722" t="str">
        <f t="shared" si="135"/>
        <v/>
      </c>
      <c r="AA722" t="str">
        <f t="shared" si="136"/>
        <v/>
      </c>
      <c r="AC722" t="str">
        <f t="shared" si="137"/>
        <v/>
      </c>
    </row>
    <row r="723" spans="16:29" x14ac:dyDescent="0.25">
      <c r="P723" s="1" t="str">
        <f>IF($C723&lt;&gt;"",IF(COUNTIF($C:C,$C723)&gt;1,"Plusieurs commentaires",""),"")</f>
        <v/>
      </c>
      <c r="Q723" s="1">
        <f t="shared" si="128"/>
        <v>0</v>
      </c>
      <c r="R723" s="1">
        <f>SUMIFS($Q$5:$Q723,$P$5:$P723,"Plusieurs commentaires",$C$5:$C723,C723)</f>
        <v>0</v>
      </c>
      <c r="S723" t="str">
        <f t="shared" si="129"/>
        <v/>
      </c>
      <c r="T723" t="str">
        <f t="shared" si="130"/>
        <v/>
      </c>
      <c r="U723" t="str">
        <f t="shared" si="131"/>
        <v/>
      </c>
      <c r="V723" s="238" t="str">
        <f t="shared" si="132"/>
        <v/>
      </c>
      <c r="W723" s="238">
        <f t="shared" si="133"/>
        <v>0</v>
      </c>
      <c r="X723" s="238">
        <f>SUMIFS($W$5:$W723,$V$5:$V723,"Plusieurs occurences",$H$5:$H723,H723)</f>
        <v>0</v>
      </c>
      <c r="Y723" t="str">
        <f t="shared" si="134"/>
        <v/>
      </c>
      <c r="Z723" t="str">
        <f t="shared" si="135"/>
        <v/>
      </c>
      <c r="AA723" t="str">
        <f t="shared" si="136"/>
        <v/>
      </c>
      <c r="AC723" t="str">
        <f t="shared" si="137"/>
        <v/>
      </c>
    </row>
    <row r="724" spans="16:29" x14ac:dyDescent="0.25">
      <c r="P724" s="1" t="str">
        <f>IF($C724&lt;&gt;"",IF(COUNTIF($C:C,$C724)&gt;1,"Plusieurs commentaires",""),"")</f>
        <v/>
      </c>
      <c r="Q724" s="1">
        <f t="shared" si="128"/>
        <v>0</v>
      </c>
      <c r="R724" s="1">
        <f>SUMIFS($Q$5:$Q724,$P$5:$P724,"Plusieurs commentaires",$C$5:$C724,C724)</f>
        <v>0</v>
      </c>
      <c r="S724" t="str">
        <f t="shared" si="129"/>
        <v/>
      </c>
      <c r="T724" t="str">
        <f t="shared" si="130"/>
        <v/>
      </c>
      <c r="U724" t="str">
        <f t="shared" si="131"/>
        <v/>
      </c>
      <c r="V724" s="238" t="str">
        <f t="shared" si="132"/>
        <v/>
      </c>
      <c r="W724" s="238">
        <f t="shared" si="133"/>
        <v>0</v>
      </c>
      <c r="X724" s="238">
        <f>SUMIFS($W$5:$W724,$V$5:$V724,"Plusieurs occurences",$H$5:$H724,H724)</f>
        <v>0</v>
      </c>
      <c r="Y724" t="str">
        <f t="shared" si="134"/>
        <v/>
      </c>
      <c r="Z724" t="str">
        <f t="shared" si="135"/>
        <v/>
      </c>
      <c r="AA724" t="str">
        <f t="shared" si="136"/>
        <v/>
      </c>
      <c r="AC724" t="str">
        <f t="shared" si="137"/>
        <v/>
      </c>
    </row>
    <row r="725" spans="16:29" x14ac:dyDescent="0.25">
      <c r="P725" s="1" t="str">
        <f>IF($C725&lt;&gt;"",IF(COUNTIF($C:C,$C725)&gt;1,"Plusieurs commentaires",""),"")</f>
        <v/>
      </c>
      <c r="Q725" s="1">
        <f t="shared" si="128"/>
        <v>0</v>
      </c>
      <c r="R725" s="1">
        <f>SUMIFS($Q$5:$Q725,$P$5:$P725,"Plusieurs commentaires",$C$5:$C725,C725)</f>
        <v>0</v>
      </c>
      <c r="S725" t="str">
        <f t="shared" si="129"/>
        <v/>
      </c>
      <c r="T725" t="str">
        <f t="shared" si="130"/>
        <v/>
      </c>
      <c r="U725" t="str">
        <f t="shared" si="131"/>
        <v/>
      </c>
      <c r="V725" s="238" t="str">
        <f t="shared" si="132"/>
        <v/>
      </c>
      <c r="W725" s="238">
        <f t="shared" si="133"/>
        <v>0</v>
      </c>
      <c r="X725" s="238">
        <f>SUMIFS($W$5:$W725,$V$5:$V725,"Plusieurs occurences",$H$5:$H725,H725)</f>
        <v>0</v>
      </c>
      <c r="Y725" t="str">
        <f t="shared" si="134"/>
        <v/>
      </c>
      <c r="Z725" t="str">
        <f t="shared" si="135"/>
        <v/>
      </c>
      <c r="AA725" t="str">
        <f t="shared" si="136"/>
        <v/>
      </c>
      <c r="AC725" t="str">
        <f t="shared" si="137"/>
        <v/>
      </c>
    </row>
    <row r="726" spans="16:29" x14ac:dyDescent="0.25">
      <c r="P726" s="1" t="str">
        <f>IF($C726&lt;&gt;"",IF(COUNTIF($C:C,$C726)&gt;1,"Plusieurs commentaires",""),"")</f>
        <v/>
      </c>
      <c r="Q726" s="1">
        <f t="shared" si="128"/>
        <v>0</v>
      </c>
      <c r="R726" s="1">
        <f>SUMIFS($Q$5:$Q726,$P$5:$P726,"Plusieurs commentaires",$C$5:$C726,C726)</f>
        <v>0</v>
      </c>
      <c r="S726" t="str">
        <f t="shared" si="129"/>
        <v/>
      </c>
      <c r="T726" t="str">
        <f t="shared" si="130"/>
        <v/>
      </c>
      <c r="U726" t="str">
        <f t="shared" si="131"/>
        <v/>
      </c>
      <c r="V726" s="238" t="str">
        <f t="shared" si="132"/>
        <v/>
      </c>
      <c r="W726" s="238">
        <f t="shared" si="133"/>
        <v>0</v>
      </c>
      <c r="X726" s="238">
        <f>SUMIFS($W$5:$W726,$V$5:$V726,"Plusieurs occurences",$H$5:$H726,H726)</f>
        <v>0</v>
      </c>
      <c r="Y726" t="str">
        <f t="shared" si="134"/>
        <v/>
      </c>
      <c r="Z726" t="str">
        <f t="shared" si="135"/>
        <v/>
      </c>
      <c r="AA726" t="str">
        <f t="shared" si="136"/>
        <v/>
      </c>
      <c r="AC726" t="str">
        <f t="shared" si="137"/>
        <v/>
      </c>
    </row>
    <row r="727" spans="16:29" x14ac:dyDescent="0.25">
      <c r="P727" s="1" t="str">
        <f>IF($C727&lt;&gt;"",IF(COUNTIF($C:C,$C727)&gt;1,"Plusieurs commentaires",""),"")</f>
        <v/>
      </c>
      <c r="Q727" s="1">
        <f t="shared" si="128"/>
        <v>0</v>
      </c>
      <c r="R727" s="1">
        <f>SUMIFS($Q$5:$Q727,$P$5:$P727,"Plusieurs commentaires",$C$5:$C727,C727)</f>
        <v>0</v>
      </c>
      <c r="S727" t="str">
        <f t="shared" si="129"/>
        <v/>
      </c>
      <c r="T727" t="str">
        <f t="shared" si="130"/>
        <v/>
      </c>
      <c r="U727" t="str">
        <f t="shared" si="131"/>
        <v/>
      </c>
      <c r="V727" s="238" t="str">
        <f t="shared" si="132"/>
        <v/>
      </c>
      <c r="W727" s="238">
        <f t="shared" si="133"/>
        <v>0</v>
      </c>
      <c r="X727" s="238">
        <f>SUMIFS($W$5:$W727,$V$5:$V727,"Plusieurs occurences",$H$5:$H727,H727)</f>
        <v>0</v>
      </c>
      <c r="Y727" t="str">
        <f t="shared" si="134"/>
        <v/>
      </c>
      <c r="Z727" t="str">
        <f t="shared" si="135"/>
        <v/>
      </c>
      <c r="AA727" t="str">
        <f t="shared" si="136"/>
        <v/>
      </c>
      <c r="AC727" t="str">
        <f t="shared" si="137"/>
        <v/>
      </c>
    </row>
    <row r="728" spans="16:29" x14ac:dyDescent="0.25">
      <c r="P728" s="1" t="str">
        <f>IF($C728&lt;&gt;"",IF(COUNTIF($C:C,$C728)&gt;1,"Plusieurs commentaires",""),"")</f>
        <v/>
      </c>
      <c r="Q728" s="1">
        <f t="shared" si="128"/>
        <v>0</v>
      </c>
      <c r="R728" s="1">
        <f>SUMIFS($Q$5:$Q728,$P$5:$P728,"Plusieurs commentaires",$C$5:$C728,C728)</f>
        <v>0</v>
      </c>
      <c r="S728" t="str">
        <f t="shared" si="129"/>
        <v/>
      </c>
      <c r="T728" t="str">
        <f t="shared" si="130"/>
        <v/>
      </c>
      <c r="U728" t="str">
        <f t="shared" si="131"/>
        <v/>
      </c>
      <c r="V728" s="238" t="str">
        <f t="shared" si="132"/>
        <v/>
      </c>
      <c r="W728" s="238">
        <f t="shared" si="133"/>
        <v>0</v>
      </c>
      <c r="X728" s="238">
        <f>SUMIFS($W$5:$W728,$V$5:$V728,"Plusieurs occurences",$H$5:$H728,H728)</f>
        <v>0</v>
      </c>
      <c r="Y728" t="str">
        <f t="shared" si="134"/>
        <v/>
      </c>
      <c r="Z728" t="str">
        <f t="shared" si="135"/>
        <v/>
      </c>
      <c r="AA728" t="str">
        <f t="shared" si="136"/>
        <v/>
      </c>
      <c r="AC728" t="str">
        <f t="shared" si="137"/>
        <v/>
      </c>
    </row>
    <row r="729" spans="16:29" x14ac:dyDescent="0.25">
      <c r="P729" s="1" t="str">
        <f>IF($C729&lt;&gt;"",IF(COUNTIF($C:C,$C729)&gt;1,"Plusieurs commentaires",""),"")</f>
        <v/>
      </c>
      <c r="Q729" s="1">
        <f t="shared" si="128"/>
        <v>0</v>
      </c>
      <c r="R729" s="1">
        <f>SUMIFS($Q$5:$Q729,$P$5:$P729,"Plusieurs commentaires",$C$5:$C729,C729)</f>
        <v>0</v>
      </c>
      <c r="S729" t="str">
        <f t="shared" si="129"/>
        <v/>
      </c>
      <c r="T729" t="str">
        <f t="shared" si="130"/>
        <v/>
      </c>
      <c r="U729" t="str">
        <f t="shared" si="131"/>
        <v/>
      </c>
      <c r="V729" s="238" t="str">
        <f t="shared" si="132"/>
        <v/>
      </c>
      <c r="W729" s="238">
        <f t="shared" si="133"/>
        <v>0</v>
      </c>
      <c r="X729" s="238">
        <f>SUMIFS($W$5:$W729,$V$5:$V729,"Plusieurs occurences",$H$5:$H729,H729)</f>
        <v>0</v>
      </c>
      <c r="Y729" t="str">
        <f t="shared" si="134"/>
        <v/>
      </c>
      <c r="Z729" t="str">
        <f t="shared" si="135"/>
        <v/>
      </c>
      <c r="AA729" t="str">
        <f t="shared" si="136"/>
        <v/>
      </c>
      <c r="AC729" t="str">
        <f t="shared" si="137"/>
        <v/>
      </c>
    </row>
    <row r="730" spans="16:29" x14ac:dyDescent="0.25">
      <c r="P730" s="1" t="str">
        <f>IF($C730&lt;&gt;"",IF(COUNTIF($C:C,$C730)&gt;1,"Plusieurs commentaires",""),"")</f>
        <v/>
      </c>
      <c r="Q730" s="1">
        <f t="shared" si="128"/>
        <v>0</v>
      </c>
      <c r="R730" s="1">
        <f>SUMIFS($Q$5:$Q730,$P$5:$P730,"Plusieurs commentaires",$C$5:$C730,C730)</f>
        <v>0</v>
      </c>
      <c r="S730" t="str">
        <f t="shared" si="129"/>
        <v/>
      </c>
      <c r="T730" t="str">
        <f t="shared" si="130"/>
        <v/>
      </c>
      <c r="U730" t="str">
        <f t="shared" si="131"/>
        <v/>
      </c>
      <c r="V730" s="238" t="str">
        <f t="shared" si="132"/>
        <v/>
      </c>
      <c r="W730" s="238">
        <f t="shared" si="133"/>
        <v>0</v>
      </c>
      <c r="X730" s="238">
        <f>SUMIFS($W$5:$W730,$V$5:$V730,"Plusieurs occurences",$H$5:$H730,H730)</f>
        <v>0</v>
      </c>
      <c r="Y730" t="str">
        <f t="shared" si="134"/>
        <v/>
      </c>
      <c r="Z730" t="str">
        <f t="shared" si="135"/>
        <v/>
      </c>
      <c r="AA730" t="str">
        <f t="shared" si="136"/>
        <v/>
      </c>
      <c r="AC730" t="str">
        <f t="shared" si="137"/>
        <v/>
      </c>
    </row>
    <row r="731" spans="16:29" x14ac:dyDescent="0.25">
      <c r="P731" s="1" t="str">
        <f>IF($C731&lt;&gt;"",IF(COUNTIF($C:C,$C731)&gt;1,"Plusieurs commentaires",""),"")</f>
        <v/>
      </c>
      <c r="Q731" s="1">
        <f t="shared" si="128"/>
        <v>0</v>
      </c>
      <c r="R731" s="1">
        <f>SUMIFS($Q$5:$Q731,$P$5:$P731,"Plusieurs commentaires",$C$5:$C731,C731)</f>
        <v>0</v>
      </c>
      <c r="S731" t="str">
        <f t="shared" si="129"/>
        <v/>
      </c>
      <c r="T731" t="str">
        <f t="shared" si="130"/>
        <v/>
      </c>
      <c r="U731" t="str">
        <f t="shared" si="131"/>
        <v/>
      </c>
      <c r="V731" s="238" t="str">
        <f t="shared" si="132"/>
        <v/>
      </c>
      <c r="W731" s="238">
        <f t="shared" si="133"/>
        <v>0</v>
      </c>
      <c r="X731" s="238">
        <f>SUMIFS($W$5:$W731,$V$5:$V731,"Plusieurs occurences",$H$5:$H731,H731)</f>
        <v>0</v>
      </c>
      <c r="Y731" t="str">
        <f t="shared" si="134"/>
        <v/>
      </c>
      <c r="Z731" t="str">
        <f t="shared" si="135"/>
        <v/>
      </c>
      <c r="AA731" t="str">
        <f t="shared" si="136"/>
        <v/>
      </c>
      <c r="AC731" t="str">
        <f t="shared" si="137"/>
        <v/>
      </c>
    </row>
    <row r="732" spans="16:29" x14ac:dyDescent="0.25">
      <c r="P732" s="1" t="str">
        <f>IF($C732&lt;&gt;"",IF(COUNTIF($C:C,$C732)&gt;1,"Plusieurs commentaires",""),"")</f>
        <v/>
      </c>
      <c r="Q732" s="1">
        <f t="shared" si="128"/>
        <v>0</v>
      </c>
      <c r="R732" s="1">
        <f>SUMIFS($Q$5:$Q732,$P$5:$P732,"Plusieurs commentaires",$C$5:$C732,C732)</f>
        <v>0</v>
      </c>
      <c r="S732" t="str">
        <f t="shared" si="129"/>
        <v/>
      </c>
      <c r="T732" t="str">
        <f t="shared" si="130"/>
        <v/>
      </c>
      <c r="U732" t="str">
        <f t="shared" si="131"/>
        <v/>
      </c>
      <c r="V732" s="238" t="str">
        <f t="shared" si="132"/>
        <v/>
      </c>
      <c r="W732" s="238">
        <f t="shared" si="133"/>
        <v>0</v>
      </c>
      <c r="X732" s="238">
        <f>SUMIFS($W$5:$W732,$V$5:$V732,"Plusieurs occurences",$H$5:$H732,H732)</f>
        <v>0</v>
      </c>
      <c r="Y732" t="str">
        <f t="shared" si="134"/>
        <v/>
      </c>
      <c r="Z732" t="str">
        <f t="shared" si="135"/>
        <v/>
      </c>
      <c r="AA732" t="str">
        <f t="shared" si="136"/>
        <v/>
      </c>
      <c r="AC732" t="str">
        <f t="shared" si="137"/>
        <v/>
      </c>
    </row>
    <row r="733" spans="16:29" x14ac:dyDescent="0.25">
      <c r="P733" s="1" t="str">
        <f>IF($C733&lt;&gt;"",IF(COUNTIF($C:C,$C733)&gt;1,"Plusieurs commentaires",""),"")</f>
        <v/>
      </c>
      <c r="Q733" s="1">
        <f t="shared" si="128"/>
        <v>0</v>
      </c>
      <c r="R733" s="1">
        <f>SUMIFS($Q$5:$Q733,$P$5:$P733,"Plusieurs commentaires",$C$5:$C733,C733)</f>
        <v>0</v>
      </c>
      <c r="S733" t="str">
        <f t="shared" si="129"/>
        <v/>
      </c>
      <c r="T733" t="str">
        <f t="shared" si="130"/>
        <v/>
      </c>
      <c r="U733" t="str">
        <f t="shared" si="131"/>
        <v/>
      </c>
      <c r="V733" s="238" t="str">
        <f t="shared" si="132"/>
        <v/>
      </c>
      <c r="W733" s="238">
        <f t="shared" si="133"/>
        <v>0</v>
      </c>
      <c r="X733" s="238">
        <f>SUMIFS($W$5:$W733,$V$5:$V733,"Plusieurs occurences",$H$5:$H733,H733)</f>
        <v>0</v>
      </c>
      <c r="Y733" t="str">
        <f t="shared" si="134"/>
        <v/>
      </c>
      <c r="Z733" t="str">
        <f t="shared" si="135"/>
        <v/>
      </c>
      <c r="AA733" t="str">
        <f t="shared" si="136"/>
        <v/>
      </c>
      <c r="AC733" t="str">
        <f t="shared" si="137"/>
        <v/>
      </c>
    </row>
    <row r="734" spans="16:29" x14ac:dyDescent="0.25">
      <c r="P734" s="1" t="str">
        <f>IF($C734&lt;&gt;"",IF(COUNTIF($C:C,$C734)&gt;1,"Plusieurs commentaires",""),"")</f>
        <v/>
      </c>
      <c r="Q734" s="1">
        <f t="shared" si="128"/>
        <v>0</v>
      </c>
      <c r="R734" s="1">
        <f>SUMIFS($Q$5:$Q734,$P$5:$P734,"Plusieurs commentaires",$C$5:$C734,C734)</f>
        <v>0</v>
      </c>
      <c r="S734" t="str">
        <f t="shared" si="129"/>
        <v/>
      </c>
      <c r="T734" t="str">
        <f t="shared" si="130"/>
        <v/>
      </c>
      <c r="U734" t="str">
        <f t="shared" si="131"/>
        <v/>
      </c>
      <c r="V734" s="238" t="str">
        <f t="shared" si="132"/>
        <v/>
      </c>
      <c r="W734" s="238">
        <f t="shared" si="133"/>
        <v>0</v>
      </c>
      <c r="X734" s="238">
        <f>SUMIFS($W$5:$W734,$V$5:$V734,"Plusieurs occurences",$H$5:$H734,H734)</f>
        <v>0</v>
      </c>
      <c r="Y734" t="str">
        <f t="shared" si="134"/>
        <v/>
      </c>
      <c r="Z734" t="str">
        <f t="shared" si="135"/>
        <v/>
      </c>
      <c r="AA734" t="str">
        <f t="shared" si="136"/>
        <v/>
      </c>
      <c r="AC734" t="str">
        <f t="shared" si="137"/>
        <v/>
      </c>
    </row>
    <row r="735" spans="16:29" x14ac:dyDescent="0.25">
      <c r="P735" s="1" t="str">
        <f>IF($C735&lt;&gt;"",IF(COUNTIF($C:C,$C735)&gt;1,"Plusieurs commentaires",""),"")</f>
        <v/>
      </c>
      <c r="Q735" s="1">
        <f t="shared" si="128"/>
        <v>0</v>
      </c>
      <c r="R735" s="1">
        <f>SUMIFS($Q$5:$Q735,$P$5:$P735,"Plusieurs commentaires",$C$5:$C735,C735)</f>
        <v>0</v>
      </c>
      <c r="S735" t="str">
        <f t="shared" si="129"/>
        <v/>
      </c>
      <c r="T735" t="str">
        <f t="shared" si="130"/>
        <v/>
      </c>
      <c r="U735" t="str">
        <f t="shared" si="131"/>
        <v/>
      </c>
      <c r="V735" s="238" t="str">
        <f t="shared" si="132"/>
        <v/>
      </c>
      <c r="W735" s="238">
        <f t="shared" si="133"/>
        <v>0</v>
      </c>
      <c r="X735" s="238">
        <f>SUMIFS($W$5:$W735,$V$5:$V735,"Plusieurs occurences",$H$5:$H735,H735)</f>
        <v>0</v>
      </c>
      <c r="Y735" t="str">
        <f t="shared" si="134"/>
        <v/>
      </c>
      <c r="Z735" t="str">
        <f t="shared" si="135"/>
        <v/>
      </c>
      <c r="AA735" t="str">
        <f t="shared" si="136"/>
        <v/>
      </c>
      <c r="AC735" t="str">
        <f t="shared" si="137"/>
        <v/>
      </c>
    </row>
    <row r="736" spans="16:29" x14ac:dyDescent="0.25">
      <c r="P736" s="1" t="str">
        <f>IF($C736&lt;&gt;"",IF(COUNTIF($C:C,$C736)&gt;1,"Plusieurs commentaires",""),"")</f>
        <v/>
      </c>
      <c r="Q736" s="1">
        <f t="shared" si="128"/>
        <v>0</v>
      </c>
      <c r="R736" s="1">
        <f>SUMIFS($Q$5:$Q736,$P$5:$P736,"Plusieurs commentaires",$C$5:$C736,C736)</f>
        <v>0</v>
      </c>
      <c r="S736" t="str">
        <f t="shared" si="129"/>
        <v/>
      </c>
      <c r="T736" t="str">
        <f t="shared" si="130"/>
        <v/>
      </c>
      <c r="U736" t="str">
        <f t="shared" si="131"/>
        <v/>
      </c>
      <c r="V736" s="238" t="str">
        <f t="shared" si="132"/>
        <v/>
      </c>
      <c r="W736" s="238">
        <f t="shared" si="133"/>
        <v>0</v>
      </c>
      <c r="X736" s="238">
        <f>SUMIFS($W$5:$W736,$V$5:$V736,"Plusieurs occurences",$H$5:$H736,H736)</f>
        <v>0</v>
      </c>
      <c r="Y736" t="str">
        <f t="shared" si="134"/>
        <v/>
      </c>
      <c r="Z736" t="str">
        <f t="shared" si="135"/>
        <v/>
      </c>
      <c r="AA736" t="str">
        <f t="shared" si="136"/>
        <v/>
      </c>
      <c r="AC736" t="str">
        <f t="shared" si="137"/>
        <v/>
      </c>
    </row>
    <row r="737" spans="16:29" x14ac:dyDescent="0.25">
      <c r="P737" s="1" t="str">
        <f>IF($C737&lt;&gt;"",IF(COUNTIF($C:C,$C737)&gt;1,"Plusieurs commentaires",""),"")</f>
        <v/>
      </c>
      <c r="Q737" s="1">
        <f t="shared" si="128"/>
        <v>0</v>
      </c>
      <c r="R737" s="1">
        <f>SUMIFS($Q$5:$Q737,$P$5:$P737,"Plusieurs commentaires",$C$5:$C737,C737)</f>
        <v>0</v>
      </c>
      <c r="S737" t="str">
        <f t="shared" si="129"/>
        <v/>
      </c>
      <c r="T737" t="str">
        <f t="shared" si="130"/>
        <v/>
      </c>
      <c r="U737" t="str">
        <f t="shared" si="131"/>
        <v/>
      </c>
      <c r="V737" s="238" t="str">
        <f t="shared" si="132"/>
        <v/>
      </c>
      <c r="W737" s="238">
        <f t="shared" si="133"/>
        <v>0</v>
      </c>
      <c r="X737" s="238">
        <f>SUMIFS($W$5:$W737,$V$5:$V737,"Plusieurs occurences",$H$5:$H737,H737)</f>
        <v>0</v>
      </c>
      <c r="Y737" t="str">
        <f t="shared" si="134"/>
        <v/>
      </c>
      <c r="Z737" t="str">
        <f t="shared" si="135"/>
        <v/>
      </c>
      <c r="AA737" t="str">
        <f t="shared" si="136"/>
        <v/>
      </c>
      <c r="AC737" t="str">
        <f t="shared" si="137"/>
        <v/>
      </c>
    </row>
    <row r="738" spans="16:29" x14ac:dyDescent="0.25">
      <c r="P738" s="1" t="str">
        <f>IF($C738&lt;&gt;"",IF(COUNTIF($C:C,$C738)&gt;1,"Plusieurs commentaires",""),"")</f>
        <v/>
      </c>
      <c r="Q738" s="1">
        <f t="shared" si="128"/>
        <v>0</v>
      </c>
      <c r="R738" s="1">
        <f>SUMIFS($Q$5:$Q738,$P$5:$P738,"Plusieurs commentaires",$C$5:$C738,C738)</f>
        <v>0</v>
      </c>
      <c r="S738" t="str">
        <f t="shared" si="129"/>
        <v/>
      </c>
      <c r="T738" t="str">
        <f t="shared" si="130"/>
        <v/>
      </c>
      <c r="U738" t="str">
        <f t="shared" si="131"/>
        <v/>
      </c>
      <c r="V738" s="238" t="str">
        <f t="shared" si="132"/>
        <v/>
      </c>
      <c r="W738" s="238">
        <f t="shared" si="133"/>
        <v>0</v>
      </c>
      <c r="X738" s="238">
        <f>SUMIFS($W$5:$W738,$V$5:$V738,"Plusieurs occurences",$H$5:$H738,H738)</f>
        <v>0</v>
      </c>
      <c r="Y738" t="str">
        <f t="shared" si="134"/>
        <v/>
      </c>
      <c r="Z738" t="str">
        <f t="shared" si="135"/>
        <v/>
      </c>
      <c r="AA738" t="str">
        <f t="shared" si="136"/>
        <v/>
      </c>
      <c r="AC738" t="str">
        <f t="shared" si="137"/>
        <v/>
      </c>
    </row>
    <row r="739" spans="16:29" x14ac:dyDescent="0.25">
      <c r="P739" s="1" t="str">
        <f>IF($C739&lt;&gt;"",IF(COUNTIF($C:C,$C739)&gt;1,"Plusieurs commentaires",""),"")</f>
        <v/>
      </c>
      <c r="Q739" s="1">
        <f t="shared" si="128"/>
        <v>0</v>
      </c>
      <c r="R739" s="1">
        <f>SUMIFS($Q$5:$Q739,$P$5:$P739,"Plusieurs commentaires",$C$5:$C739,C739)</f>
        <v>0</v>
      </c>
      <c r="S739" t="str">
        <f t="shared" si="129"/>
        <v/>
      </c>
      <c r="T739" t="str">
        <f t="shared" si="130"/>
        <v/>
      </c>
      <c r="U739" t="str">
        <f t="shared" si="131"/>
        <v/>
      </c>
      <c r="V739" s="238" t="str">
        <f t="shared" si="132"/>
        <v/>
      </c>
      <c r="W739" s="238">
        <f t="shared" si="133"/>
        <v>0</v>
      </c>
      <c r="X739" s="238">
        <f>SUMIFS($W$5:$W739,$V$5:$V739,"Plusieurs occurences",$H$5:$H739,H739)</f>
        <v>0</v>
      </c>
      <c r="Y739" t="str">
        <f t="shared" si="134"/>
        <v/>
      </c>
      <c r="Z739" t="str">
        <f t="shared" si="135"/>
        <v/>
      </c>
      <c r="AA739" t="str">
        <f t="shared" si="136"/>
        <v/>
      </c>
      <c r="AC739" t="str">
        <f t="shared" si="137"/>
        <v/>
      </c>
    </row>
    <row r="740" spans="16:29" x14ac:dyDescent="0.25">
      <c r="P740" s="1" t="str">
        <f>IF($C740&lt;&gt;"",IF(COUNTIF($C:C,$C740)&gt;1,"Plusieurs commentaires",""),"")</f>
        <v/>
      </c>
      <c r="Q740" s="1">
        <f t="shared" si="128"/>
        <v>0</v>
      </c>
      <c r="R740" s="1">
        <f>SUMIFS($Q$5:$Q740,$P$5:$P740,"Plusieurs commentaires",$C$5:$C740,C740)</f>
        <v>0</v>
      </c>
      <c r="S740" t="str">
        <f t="shared" si="129"/>
        <v/>
      </c>
      <c r="T740" t="str">
        <f t="shared" si="130"/>
        <v/>
      </c>
      <c r="U740" t="str">
        <f t="shared" si="131"/>
        <v/>
      </c>
      <c r="V740" s="238" t="str">
        <f t="shared" si="132"/>
        <v/>
      </c>
      <c r="W740" s="238">
        <f t="shared" si="133"/>
        <v>0</v>
      </c>
      <c r="X740" s="238">
        <f>SUMIFS($W$5:$W740,$V$5:$V740,"Plusieurs occurences",$H$5:$H740,H740)</f>
        <v>0</v>
      </c>
      <c r="Y740" t="str">
        <f t="shared" si="134"/>
        <v/>
      </c>
      <c r="Z740" t="str">
        <f t="shared" si="135"/>
        <v/>
      </c>
      <c r="AA740" t="str">
        <f t="shared" si="136"/>
        <v/>
      </c>
      <c r="AC740" t="str">
        <f t="shared" si="137"/>
        <v/>
      </c>
    </row>
    <row r="741" spans="16:29" x14ac:dyDescent="0.25">
      <c r="P741" s="1" t="str">
        <f>IF($C741&lt;&gt;"",IF(COUNTIF($C:C,$C741)&gt;1,"Plusieurs commentaires",""),"")</f>
        <v/>
      </c>
      <c r="Q741" s="1">
        <f t="shared" si="128"/>
        <v>0</v>
      </c>
      <c r="R741" s="1">
        <f>SUMIFS($Q$5:$Q741,$P$5:$P741,"Plusieurs commentaires",$C$5:$C741,C741)</f>
        <v>0</v>
      </c>
      <c r="S741" t="str">
        <f t="shared" si="129"/>
        <v/>
      </c>
      <c r="T741" t="str">
        <f t="shared" si="130"/>
        <v/>
      </c>
      <c r="U741" t="str">
        <f t="shared" si="131"/>
        <v/>
      </c>
      <c r="V741" s="238" t="str">
        <f t="shared" si="132"/>
        <v/>
      </c>
      <c r="W741" s="238">
        <f t="shared" si="133"/>
        <v>0</v>
      </c>
      <c r="X741" s="238">
        <f>SUMIFS($W$5:$W741,$V$5:$V741,"Plusieurs occurences",$H$5:$H741,H741)</f>
        <v>0</v>
      </c>
      <c r="Y741" t="str">
        <f t="shared" si="134"/>
        <v/>
      </c>
      <c r="Z741" t="str">
        <f t="shared" si="135"/>
        <v/>
      </c>
      <c r="AA741" t="str">
        <f t="shared" si="136"/>
        <v/>
      </c>
      <c r="AC741" t="str">
        <f t="shared" si="137"/>
        <v/>
      </c>
    </row>
    <row r="742" spans="16:29" x14ac:dyDescent="0.25">
      <c r="P742" s="1" t="str">
        <f>IF($C742&lt;&gt;"",IF(COUNTIF($C:C,$C742)&gt;1,"Plusieurs commentaires",""),"")</f>
        <v/>
      </c>
      <c r="Q742" s="1">
        <f t="shared" si="128"/>
        <v>0</v>
      </c>
      <c r="R742" s="1">
        <f>SUMIFS($Q$5:$Q742,$P$5:$P742,"Plusieurs commentaires",$C$5:$C742,C742)</f>
        <v>0</v>
      </c>
      <c r="S742" t="str">
        <f t="shared" si="129"/>
        <v/>
      </c>
      <c r="T742" t="str">
        <f t="shared" si="130"/>
        <v/>
      </c>
      <c r="U742" t="str">
        <f t="shared" si="131"/>
        <v/>
      </c>
      <c r="V742" s="238" t="str">
        <f t="shared" si="132"/>
        <v/>
      </c>
      <c r="W742" s="238">
        <f t="shared" si="133"/>
        <v>0</v>
      </c>
      <c r="X742" s="238">
        <f>SUMIFS($W$5:$W742,$V$5:$V742,"Plusieurs occurences",$H$5:$H742,H742)</f>
        <v>0</v>
      </c>
      <c r="Y742" t="str">
        <f t="shared" si="134"/>
        <v/>
      </c>
      <c r="Z742" t="str">
        <f t="shared" si="135"/>
        <v/>
      </c>
      <c r="AA742" t="str">
        <f t="shared" si="136"/>
        <v/>
      </c>
      <c r="AC742" t="str">
        <f t="shared" si="137"/>
        <v/>
      </c>
    </row>
    <row r="743" spans="16:29" x14ac:dyDescent="0.25">
      <c r="P743" s="1" t="str">
        <f>IF($C743&lt;&gt;"",IF(COUNTIF($C:C,$C743)&gt;1,"Plusieurs commentaires",""),"")</f>
        <v/>
      </c>
      <c r="Q743" s="1">
        <f t="shared" si="128"/>
        <v>0</v>
      </c>
      <c r="R743" s="1">
        <f>SUMIFS($Q$5:$Q743,$P$5:$P743,"Plusieurs commentaires",$C$5:$C743,C743)</f>
        <v>0</v>
      </c>
      <c r="S743" t="str">
        <f t="shared" si="129"/>
        <v/>
      </c>
      <c r="T743" t="str">
        <f t="shared" si="130"/>
        <v/>
      </c>
      <c r="U743" t="str">
        <f t="shared" si="131"/>
        <v/>
      </c>
      <c r="V743" s="238" t="str">
        <f t="shared" si="132"/>
        <v/>
      </c>
      <c r="W743" s="238">
        <f t="shared" si="133"/>
        <v>0</v>
      </c>
      <c r="X743" s="238">
        <f>SUMIFS($W$5:$W743,$V$5:$V743,"Plusieurs occurences",$H$5:$H743,H743)</f>
        <v>0</v>
      </c>
      <c r="Y743" t="str">
        <f t="shared" si="134"/>
        <v/>
      </c>
      <c r="Z743" t="str">
        <f t="shared" si="135"/>
        <v/>
      </c>
      <c r="AA743" t="str">
        <f t="shared" si="136"/>
        <v/>
      </c>
      <c r="AC743" t="str">
        <f t="shared" si="137"/>
        <v/>
      </c>
    </row>
    <row r="744" spans="16:29" x14ac:dyDescent="0.25">
      <c r="P744" s="1" t="str">
        <f>IF($C744&lt;&gt;"",IF(COUNTIF($C:C,$C744)&gt;1,"Plusieurs commentaires",""),"")</f>
        <v/>
      </c>
      <c r="Q744" s="1">
        <f t="shared" si="128"/>
        <v>0</v>
      </c>
      <c r="R744" s="1">
        <f>SUMIFS($Q$5:$Q744,$P$5:$P744,"Plusieurs commentaires",$C$5:$C744,C744)</f>
        <v>0</v>
      </c>
      <c r="S744" t="str">
        <f t="shared" si="129"/>
        <v/>
      </c>
      <c r="T744" t="str">
        <f t="shared" si="130"/>
        <v/>
      </c>
      <c r="U744" t="str">
        <f t="shared" si="131"/>
        <v/>
      </c>
      <c r="V744" s="238" t="str">
        <f t="shared" si="132"/>
        <v/>
      </c>
      <c r="W744" s="238">
        <f t="shared" si="133"/>
        <v>0</v>
      </c>
      <c r="X744" s="238">
        <f>SUMIFS($W$5:$W744,$V$5:$V744,"Plusieurs occurences",$H$5:$H744,H744)</f>
        <v>0</v>
      </c>
      <c r="Y744" t="str">
        <f t="shared" si="134"/>
        <v/>
      </c>
      <c r="Z744" t="str">
        <f t="shared" si="135"/>
        <v/>
      </c>
      <c r="AA744" t="str">
        <f t="shared" si="136"/>
        <v/>
      </c>
      <c r="AC744" t="str">
        <f t="shared" si="137"/>
        <v/>
      </c>
    </row>
    <row r="745" spans="16:29" x14ac:dyDescent="0.25">
      <c r="P745" s="1" t="str">
        <f>IF($C745&lt;&gt;"",IF(COUNTIF($C:C,$C745)&gt;1,"Plusieurs commentaires",""),"")</f>
        <v/>
      </c>
      <c r="Q745" s="1">
        <f t="shared" si="128"/>
        <v>0</v>
      </c>
      <c r="R745" s="1">
        <f>SUMIFS($Q$5:$Q745,$P$5:$P745,"Plusieurs commentaires",$C$5:$C745,C745)</f>
        <v>0</v>
      </c>
      <c r="S745" t="str">
        <f t="shared" si="129"/>
        <v/>
      </c>
      <c r="T745" t="str">
        <f t="shared" si="130"/>
        <v/>
      </c>
      <c r="U745" t="str">
        <f t="shared" si="131"/>
        <v/>
      </c>
      <c r="V745" s="238" t="str">
        <f t="shared" si="132"/>
        <v/>
      </c>
      <c r="W745" s="238">
        <f t="shared" si="133"/>
        <v>0</v>
      </c>
      <c r="X745" s="238">
        <f>SUMIFS($W$5:$W745,$V$5:$V745,"Plusieurs occurences",$H$5:$H745,H745)</f>
        <v>0</v>
      </c>
      <c r="Y745" t="str">
        <f t="shared" si="134"/>
        <v/>
      </c>
      <c r="Z745" t="str">
        <f t="shared" si="135"/>
        <v/>
      </c>
      <c r="AA745" t="str">
        <f t="shared" si="136"/>
        <v/>
      </c>
      <c r="AC745" t="str">
        <f t="shared" si="137"/>
        <v/>
      </c>
    </row>
    <row r="746" spans="16:29" x14ac:dyDescent="0.25">
      <c r="P746" s="1" t="str">
        <f>IF($C746&lt;&gt;"",IF(COUNTIF($C:C,$C746)&gt;1,"Plusieurs commentaires",""),"")</f>
        <v/>
      </c>
      <c r="Q746" s="1">
        <f t="shared" si="128"/>
        <v>0</v>
      </c>
      <c r="R746" s="1">
        <f>SUMIFS($Q$5:$Q746,$P$5:$P746,"Plusieurs commentaires",$C$5:$C746,C746)</f>
        <v>0</v>
      </c>
      <c r="S746" t="str">
        <f t="shared" si="129"/>
        <v/>
      </c>
      <c r="T746" t="str">
        <f t="shared" si="130"/>
        <v/>
      </c>
      <c r="U746" t="str">
        <f t="shared" si="131"/>
        <v/>
      </c>
      <c r="V746" s="238" t="str">
        <f t="shared" si="132"/>
        <v/>
      </c>
      <c r="W746" s="238">
        <f t="shared" si="133"/>
        <v>0</v>
      </c>
      <c r="X746" s="238">
        <f>SUMIFS($W$5:$W746,$V$5:$V746,"Plusieurs occurences",$H$5:$H746,H746)</f>
        <v>0</v>
      </c>
      <c r="Y746" t="str">
        <f t="shared" si="134"/>
        <v/>
      </c>
      <c r="Z746" t="str">
        <f t="shared" si="135"/>
        <v/>
      </c>
      <c r="AA746" t="str">
        <f t="shared" si="136"/>
        <v/>
      </c>
      <c r="AC746" t="str">
        <f t="shared" si="137"/>
        <v/>
      </c>
    </row>
    <row r="747" spans="16:29" x14ac:dyDescent="0.25">
      <c r="P747" s="1" t="str">
        <f>IF($C747&lt;&gt;"",IF(COUNTIF($C:C,$C747)&gt;1,"Plusieurs commentaires",""),"")</f>
        <v/>
      </c>
      <c r="Q747" s="1">
        <f t="shared" si="128"/>
        <v>0</v>
      </c>
      <c r="R747" s="1">
        <f>SUMIFS($Q$5:$Q747,$P$5:$P747,"Plusieurs commentaires",$C$5:$C747,C747)</f>
        <v>0</v>
      </c>
      <c r="S747" t="str">
        <f t="shared" si="129"/>
        <v/>
      </c>
      <c r="T747" t="str">
        <f t="shared" si="130"/>
        <v/>
      </c>
      <c r="U747" t="str">
        <f t="shared" si="131"/>
        <v/>
      </c>
      <c r="V747" s="238" t="str">
        <f t="shared" si="132"/>
        <v/>
      </c>
      <c r="W747" s="238">
        <f t="shared" si="133"/>
        <v>0</v>
      </c>
      <c r="X747" s="238">
        <f>SUMIFS($W$5:$W747,$V$5:$V747,"Plusieurs occurences",$H$5:$H747,H747)</f>
        <v>0</v>
      </c>
      <c r="Y747" t="str">
        <f t="shared" si="134"/>
        <v/>
      </c>
      <c r="Z747" t="str">
        <f t="shared" si="135"/>
        <v/>
      </c>
      <c r="AA747" t="str">
        <f t="shared" si="136"/>
        <v/>
      </c>
      <c r="AC747" t="str">
        <f t="shared" si="137"/>
        <v/>
      </c>
    </row>
    <row r="748" spans="16:29" x14ac:dyDescent="0.25">
      <c r="P748" s="1" t="str">
        <f>IF($C748&lt;&gt;"",IF(COUNTIF($C:C,$C748)&gt;1,"Plusieurs commentaires",""),"")</f>
        <v/>
      </c>
      <c r="Q748" s="1">
        <f t="shared" si="128"/>
        <v>0</v>
      </c>
      <c r="R748" s="1">
        <f>SUMIFS($Q$5:$Q748,$P$5:$P748,"Plusieurs commentaires",$C$5:$C748,C748)</f>
        <v>0</v>
      </c>
      <c r="S748" t="str">
        <f t="shared" si="129"/>
        <v/>
      </c>
      <c r="T748" t="str">
        <f t="shared" si="130"/>
        <v/>
      </c>
      <c r="U748" t="str">
        <f t="shared" si="131"/>
        <v/>
      </c>
      <c r="V748" s="238" t="str">
        <f t="shared" si="132"/>
        <v/>
      </c>
      <c r="W748" s="238">
        <f t="shared" si="133"/>
        <v>0</v>
      </c>
      <c r="X748" s="238">
        <f>SUMIFS($W$5:$W748,$V$5:$V748,"Plusieurs occurences",$H$5:$H748,H748)</f>
        <v>0</v>
      </c>
      <c r="Y748" t="str">
        <f t="shared" si="134"/>
        <v/>
      </c>
      <c r="Z748" t="str">
        <f t="shared" si="135"/>
        <v/>
      </c>
      <c r="AA748" t="str">
        <f t="shared" si="136"/>
        <v/>
      </c>
      <c r="AC748" t="str">
        <f t="shared" si="137"/>
        <v/>
      </c>
    </row>
    <row r="749" spans="16:29" x14ac:dyDescent="0.25">
      <c r="P749" s="1" t="str">
        <f>IF($C749&lt;&gt;"",IF(COUNTIF($C:C,$C749)&gt;1,"Plusieurs commentaires",""),"")</f>
        <v/>
      </c>
      <c r="Q749" s="1">
        <f t="shared" si="128"/>
        <v>0</v>
      </c>
      <c r="R749" s="1">
        <f>SUMIFS($Q$5:$Q749,$P$5:$P749,"Plusieurs commentaires",$C$5:$C749,C749)</f>
        <v>0</v>
      </c>
      <c r="S749" t="str">
        <f t="shared" si="129"/>
        <v/>
      </c>
      <c r="T749" t="str">
        <f t="shared" si="130"/>
        <v/>
      </c>
      <c r="U749" t="str">
        <f t="shared" si="131"/>
        <v/>
      </c>
      <c r="V749" s="238" t="str">
        <f t="shared" si="132"/>
        <v/>
      </c>
      <c r="W749" s="238">
        <f t="shared" si="133"/>
        <v>0</v>
      </c>
      <c r="X749" s="238">
        <f>SUMIFS($W$5:$W749,$V$5:$V749,"Plusieurs occurences",$H$5:$H749,H749)</f>
        <v>0</v>
      </c>
      <c r="Y749" t="str">
        <f t="shared" si="134"/>
        <v/>
      </c>
      <c r="Z749" t="str">
        <f t="shared" si="135"/>
        <v/>
      </c>
      <c r="AA749" t="str">
        <f t="shared" si="136"/>
        <v/>
      </c>
      <c r="AC749" t="str">
        <f t="shared" si="137"/>
        <v/>
      </c>
    </row>
    <row r="750" spans="16:29" x14ac:dyDescent="0.25">
      <c r="P750" s="1" t="str">
        <f>IF($C750&lt;&gt;"",IF(COUNTIF($C:C,$C750)&gt;1,"Plusieurs commentaires",""),"")</f>
        <v/>
      </c>
      <c r="Q750" s="1">
        <f t="shared" si="128"/>
        <v>0</v>
      </c>
      <c r="R750" s="1">
        <f>SUMIFS($Q$5:$Q750,$P$5:$P750,"Plusieurs commentaires",$C$5:$C750,C750)</f>
        <v>0</v>
      </c>
      <c r="S750" t="str">
        <f t="shared" si="129"/>
        <v/>
      </c>
      <c r="T750" t="str">
        <f t="shared" si="130"/>
        <v/>
      </c>
      <c r="U750" t="str">
        <f t="shared" si="131"/>
        <v/>
      </c>
      <c r="V750" s="238" t="str">
        <f t="shared" si="132"/>
        <v/>
      </c>
      <c r="W750" s="238">
        <f t="shared" si="133"/>
        <v>0</v>
      </c>
      <c r="X750" s="238">
        <f>SUMIFS($W$5:$W750,$V$5:$V750,"Plusieurs occurences",$H$5:$H750,H750)</f>
        <v>0</v>
      </c>
      <c r="Y750" t="str">
        <f t="shared" si="134"/>
        <v/>
      </c>
      <c r="Z750" t="str">
        <f t="shared" si="135"/>
        <v/>
      </c>
      <c r="AA750" t="str">
        <f t="shared" si="136"/>
        <v/>
      </c>
      <c r="AC750" t="str">
        <f t="shared" si="137"/>
        <v/>
      </c>
    </row>
    <row r="751" spans="16:29" x14ac:dyDescent="0.25">
      <c r="P751" s="1" t="str">
        <f>IF($C751&lt;&gt;"",IF(COUNTIF($C:C,$C751)&gt;1,"Plusieurs commentaires",""),"")</f>
        <v/>
      </c>
      <c r="Q751" s="1">
        <f t="shared" si="128"/>
        <v>0</v>
      </c>
      <c r="R751" s="1">
        <f>SUMIFS($Q$5:$Q751,$P$5:$P751,"Plusieurs commentaires",$C$5:$C751,C751)</f>
        <v>0</v>
      </c>
      <c r="S751" t="str">
        <f t="shared" si="129"/>
        <v/>
      </c>
      <c r="T751" t="str">
        <f t="shared" si="130"/>
        <v/>
      </c>
      <c r="U751" t="str">
        <f t="shared" si="131"/>
        <v/>
      </c>
      <c r="V751" s="238" t="str">
        <f t="shared" si="132"/>
        <v/>
      </c>
      <c r="W751" s="238">
        <f t="shared" si="133"/>
        <v>0</v>
      </c>
      <c r="X751" s="238">
        <f>SUMIFS($W$5:$W751,$V$5:$V751,"Plusieurs occurences",$H$5:$H751,H751)</f>
        <v>0</v>
      </c>
      <c r="Y751" t="str">
        <f t="shared" si="134"/>
        <v/>
      </c>
      <c r="Z751" t="str">
        <f t="shared" si="135"/>
        <v/>
      </c>
      <c r="AA751" t="str">
        <f t="shared" si="136"/>
        <v/>
      </c>
      <c r="AC751" t="str">
        <f t="shared" si="137"/>
        <v/>
      </c>
    </row>
    <row r="752" spans="16:29" x14ac:dyDescent="0.25">
      <c r="P752" s="1" t="str">
        <f>IF($C752&lt;&gt;"",IF(COUNTIF($C:C,$C752)&gt;1,"Plusieurs commentaires",""),"")</f>
        <v/>
      </c>
      <c r="Q752" s="1">
        <f t="shared" si="128"/>
        <v>0</v>
      </c>
      <c r="R752" s="1">
        <f>SUMIFS($Q$5:$Q752,$P$5:$P752,"Plusieurs commentaires",$C$5:$C752,C752)</f>
        <v>0</v>
      </c>
      <c r="S752" t="str">
        <f t="shared" si="129"/>
        <v/>
      </c>
      <c r="T752" t="str">
        <f t="shared" si="130"/>
        <v/>
      </c>
      <c r="U752" t="str">
        <f t="shared" si="131"/>
        <v/>
      </c>
      <c r="V752" s="238" t="str">
        <f t="shared" si="132"/>
        <v/>
      </c>
      <c r="W752" s="238">
        <f t="shared" si="133"/>
        <v>0</v>
      </c>
      <c r="X752" s="238">
        <f>SUMIFS($W$5:$W752,$V$5:$V752,"Plusieurs occurences",$H$5:$H752,H752)</f>
        <v>0</v>
      </c>
      <c r="Y752" t="str">
        <f t="shared" si="134"/>
        <v/>
      </c>
      <c r="Z752" t="str">
        <f t="shared" si="135"/>
        <v/>
      </c>
      <c r="AA752" t="str">
        <f t="shared" si="136"/>
        <v/>
      </c>
      <c r="AC752" t="str">
        <f t="shared" si="137"/>
        <v/>
      </c>
    </row>
    <row r="753" spans="16:29" x14ac:dyDescent="0.25">
      <c r="P753" s="1" t="str">
        <f>IF($C753&lt;&gt;"",IF(COUNTIF($C:C,$C753)&gt;1,"Plusieurs commentaires",""),"")</f>
        <v/>
      </c>
      <c r="Q753" s="1">
        <f t="shared" si="128"/>
        <v>0</v>
      </c>
      <c r="R753" s="1">
        <f>SUMIFS($Q$5:$Q753,$P$5:$P753,"Plusieurs commentaires",$C$5:$C753,C753)</f>
        <v>0</v>
      </c>
      <c r="S753" t="str">
        <f t="shared" si="129"/>
        <v/>
      </c>
      <c r="T753" t="str">
        <f t="shared" si="130"/>
        <v/>
      </c>
      <c r="U753" t="str">
        <f t="shared" si="131"/>
        <v/>
      </c>
      <c r="V753" s="238" t="str">
        <f t="shared" si="132"/>
        <v/>
      </c>
      <c r="W753" s="238">
        <f t="shared" si="133"/>
        <v>0</v>
      </c>
      <c r="X753" s="238">
        <f>SUMIFS($W$5:$W753,$V$5:$V753,"Plusieurs occurences",$H$5:$H753,H753)</f>
        <v>0</v>
      </c>
      <c r="Y753" t="str">
        <f t="shared" si="134"/>
        <v/>
      </c>
      <c r="Z753" t="str">
        <f t="shared" si="135"/>
        <v/>
      </c>
      <c r="AA753" t="str">
        <f t="shared" si="136"/>
        <v/>
      </c>
      <c r="AC753" t="str">
        <f t="shared" si="137"/>
        <v/>
      </c>
    </row>
    <row r="754" spans="16:29" x14ac:dyDescent="0.25">
      <c r="P754" s="1" t="str">
        <f>IF($C754&lt;&gt;"",IF(COUNTIF($C:C,$C754)&gt;1,"Plusieurs commentaires",""),"")</f>
        <v/>
      </c>
      <c r="Q754" s="1">
        <f t="shared" si="128"/>
        <v>0</v>
      </c>
      <c r="R754" s="1">
        <f>SUMIFS($Q$5:$Q754,$P$5:$P754,"Plusieurs commentaires",$C$5:$C754,C754)</f>
        <v>0</v>
      </c>
      <c r="S754" t="str">
        <f t="shared" si="129"/>
        <v/>
      </c>
      <c r="T754" t="str">
        <f t="shared" si="130"/>
        <v/>
      </c>
      <c r="U754" t="str">
        <f t="shared" si="131"/>
        <v/>
      </c>
      <c r="V754" s="238" t="str">
        <f t="shared" si="132"/>
        <v/>
      </c>
      <c r="W754" s="238">
        <f t="shared" si="133"/>
        <v>0</v>
      </c>
      <c r="X754" s="238">
        <f>SUMIFS($W$5:$W754,$V$5:$V754,"Plusieurs occurences",$H$5:$H754,H754)</f>
        <v>0</v>
      </c>
      <c r="Y754" t="str">
        <f t="shared" si="134"/>
        <v/>
      </c>
      <c r="Z754" t="str">
        <f t="shared" si="135"/>
        <v/>
      </c>
      <c r="AA754" t="str">
        <f t="shared" si="136"/>
        <v/>
      </c>
      <c r="AC754" t="str">
        <f t="shared" si="137"/>
        <v/>
      </c>
    </row>
    <row r="755" spans="16:29" x14ac:dyDescent="0.25">
      <c r="P755" s="1" t="str">
        <f>IF($C755&lt;&gt;"",IF(COUNTIF($C:C,$C755)&gt;1,"Plusieurs commentaires",""),"")</f>
        <v/>
      </c>
      <c r="Q755" s="1">
        <f t="shared" si="128"/>
        <v>0</v>
      </c>
      <c r="R755" s="1">
        <f>SUMIFS($Q$5:$Q755,$P$5:$P755,"Plusieurs commentaires",$C$5:$C755,C755)</f>
        <v>0</v>
      </c>
      <c r="S755" t="str">
        <f t="shared" si="129"/>
        <v/>
      </c>
      <c r="T755" t="str">
        <f t="shared" si="130"/>
        <v/>
      </c>
      <c r="U755" t="str">
        <f t="shared" si="131"/>
        <v/>
      </c>
      <c r="V755" s="238" t="str">
        <f t="shared" si="132"/>
        <v/>
      </c>
      <c r="W755" s="238">
        <f t="shared" si="133"/>
        <v>0</v>
      </c>
      <c r="X755" s="238">
        <f>SUMIFS($W$5:$W755,$V$5:$V755,"Plusieurs occurences",$H$5:$H755,H755)</f>
        <v>0</v>
      </c>
      <c r="Y755" t="str">
        <f t="shared" si="134"/>
        <v/>
      </c>
      <c r="Z755" t="str">
        <f t="shared" si="135"/>
        <v/>
      </c>
      <c r="AA755" t="str">
        <f t="shared" si="136"/>
        <v/>
      </c>
      <c r="AC755" t="str">
        <f t="shared" si="137"/>
        <v/>
      </c>
    </row>
    <row r="756" spans="16:29" x14ac:dyDescent="0.25">
      <c r="P756" s="1" t="str">
        <f>IF($C756&lt;&gt;"",IF(COUNTIF($C:C,$C756)&gt;1,"Plusieurs commentaires",""),"")</f>
        <v/>
      </c>
      <c r="Q756" s="1">
        <f t="shared" si="128"/>
        <v>0</v>
      </c>
      <c r="R756" s="1">
        <f>SUMIFS($Q$5:$Q756,$P$5:$P756,"Plusieurs commentaires",$C$5:$C756,C756)</f>
        <v>0</v>
      </c>
      <c r="S756" t="str">
        <f t="shared" si="129"/>
        <v/>
      </c>
      <c r="T756" t="str">
        <f t="shared" si="130"/>
        <v/>
      </c>
      <c r="U756" t="str">
        <f t="shared" si="131"/>
        <v/>
      </c>
      <c r="V756" s="238" t="str">
        <f t="shared" si="132"/>
        <v/>
      </c>
      <c r="W756" s="238">
        <f t="shared" si="133"/>
        <v>0</v>
      </c>
      <c r="X756" s="238">
        <f>SUMIFS($W$5:$W756,$V$5:$V756,"Plusieurs occurences",$H$5:$H756,H756)</f>
        <v>0</v>
      </c>
      <c r="Y756" t="str">
        <f t="shared" si="134"/>
        <v/>
      </c>
      <c r="Z756" t="str">
        <f t="shared" si="135"/>
        <v/>
      </c>
      <c r="AA756" t="str">
        <f t="shared" si="136"/>
        <v/>
      </c>
      <c r="AC756" t="str">
        <f t="shared" si="137"/>
        <v/>
      </c>
    </row>
    <row r="757" spans="16:29" x14ac:dyDescent="0.25">
      <c r="P757" s="1" t="str">
        <f>IF($C757&lt;&gt;"",IF(COUNTIF($C:C,$C757)&gt;1,"Plusieurs commentaires",""),"")</f>
        <v/>
      </c>
      <c r="Q757" s="1">
        <f t="shared" si="128"/>
        <v>0</v>
      </c>
      <c r="R757" s="1">
        <f>SUMIFS($Q$5:$Q757,$P$5:$P757,"Plusieurs commentaires",$C$5:$C757,C757)</f>
        <v>0</v>
      </c>
      <c r="S757" t="str">
        <f t="shared" si="129"/>
        <v/>
      </c>
      <c r="T757" t="str">
        <f t="shared" si="130"/>
        <v/>
      </c>
      <c r="U757" t="str">
        <f t="shared" si="131"/>
        <v/>
      </c>
      <c r="V757" s="238" t="str">
        <f t="shared" si="132"/>
        <v/>
      </c>
      <c r="W757" s="238">
        <f t="shared" si="133"/>
        <v>0</v>
      </c>
      <c r="X757" s="238">
        <f>SUMIFS($W$5:$W757,$V$5:$V757,"Plusieurs occurences",$H$5:$H757,H757)</f>
        <v>0</v>
      </c>
      <c r="Y757" t="str">
        <f t="shared" si="134"/>
        <v/>
      </c>
      <c r="Z757" t="str">
        <f t="shared" si="135"/>
        <v/>
      </c>
      <c r="AA757" t="str">
        <f t="shared" si="136"/>
        <v/>
      </c>
      <c r="AC757" t="str">
        <f t="shared" si="137"/>
        <v/>
      </c>
    </row>
    <row r="758" spans="16:29" x14ac:dyDescent="0.25">
      <c r="P758" s="1" t="str">
        <f>IF($C758&lt;&gt;"",IF(COUNTIF($C:C,$C758)&gt;1,"Plusieurs commentaires",""),"")</f>
        <v/>
      </c>
      <c r="Q758" s="1">
        <f t="shared" si="128"/>
        <v>0</v>
      </c>
      <c r="R758" s="1">
        <f>SUMIFS($Q$5:$Q758,$P$5:$P758,"Plusieurs commentaires",$C$5:$C758,C758)</f>
        <v>0</v>
      </c>
      <c r="S758" t="str">
        <f t="shared" si="129"/>
        <v/>
      </c>
      <c r="T758" t="str">
        <f t="shared" si="130"/>
        <v/>
      </c>
      <c r="U758" t="str">
        <f t="shared" si="131"/>
        <v/>
      </c>
      <c r="V758" s="238" t="str">
        <f t="shared" si="132"/>
        <v/>
      </c>
      <c r="W758" s="238">
        <f t="shared" si="133"/>
        <v>0</v>
      </c>
      <c r="X758" s="238">
        <f>SUMIFS($W$5:$W758,$V$5:$V758,"Plusieurs occurences",$H$5:$H758,H758)</f>
        <v>0</v>
      </c>
      <c r="Y758" t="str">
        <f t="shared" si="134"/>
        <v/>
      </c>
      <c r="Z758" t="str">
        <f t="shared" si="135"/>
        <v/>
      </c>
      <c r="AA758" t="str">
        <f t="shared" si="136"/>
        <v/>
      </c>
      <c r="AC758" t="str">
        <f t="shared" si="137"/>
        <v/>
      </c>
    </row>
    <row r="759" spans="16:29" x14ac:dyDescent="0.25">
      <c r="P759" s="1" t="str">
        <f>IF($C759&lt;&gt;"",IF(COUNTIF($C:C,$C759)&gt;1,"Plusieurs commentaires",""),"")</f>
        <v/>
      </c>
      <c r="Q759" s="1">
        <f t="shared" si="128"/>
        <v>0</v>
      </c>
      <c r="R759" s="1">
        <f>SUMIFS($Q$5:$Q759,$P$5:$P759,"Plusieurs commentaires",$C$5:$C759,C759)</f>
        <v>0</v>
      </c>
      <c r="S759" t="str">
        <f t="shared" si="129"/>
        <v/>
      </c>
      <c r="T759" t="str">
        <f t="shared" si="130"/>
        <v/>
      </c>
      <c r="U759" t="str">
        <f t="shared" si="131"/>
        <v/>
      </c>
      <c r="V759" s="238" t="str">
        <f t="shared" si="132"/>
        <v/>
      </c>
      <c r="W759" s="238">
        <f t="shared" si="133"/>
        <v>0</v>
      </c>
      <c r="X759" s="238">
        <f>SUMIFS($W$5:$W759,$V$5:$V759,"Plusieurs occurences",$H$5:$H759,H759)</f>
        <v>0</v>
      </c>
      <c r="Y759" t="str">
        <f t="shared" si="134"/>
        <v/>
      </c>
      <c r="Z759" t="str">
        <f t="shared" si="135"/>
        <v/>
      </c>
      <c r="AA759" t="str">
        <f t="shared" si="136"/>
        <v/>
      </c>
      <c r="AC759" t="str">
        <f t="shared" si="137"/>
        <v/>
      </c>
    </row>
    <row r="760" spans="16:29" x14ac:dyDescent="0.25">
      <c r="P760" s="1" t="str">
        <f>IF($C760&lt;&gt;"",IF(COUNTIF($C:C,$C760)&gt;1,"Plusieurs commentaires",""),"")</f>
        <v/>
      </c>
      <c r="Q760" s="1">
        <f t="shared" si="128"/>
        <v>0</v>
      </c>
      <c r="R760" s="1">
        <f>SUMIFS($Q$5:$Q760,$P$5:$P760,"Plusieurs commentaires",$C$5:$C760,C760)</f>
        <v>0</v>
      </c>
      <c r="S760" t="str">
        <f t="shared" si="129"/>
        <v/>
      </c>
      <c r="T760" t="str">
        <f t="shared" si="130"/>
        <v/>
      </c>
      <c r="U760" t="str">
        <f t="shared" si="131"/>
        <v/>
      </c>
      <c r="V760" s="238" t="str">
        <f t="shared" si="132"/>
        <v/>
      </c>
      <c r="W760" s="238">
        <f t="shared" si="133"/>
        <v>0</v>
      </c>
      <c r="X760" s="238">
        <f>SUMIFS($W$5:$W760,$V$5:$V760,"Plusieurs occurences",$H$5:$H760,H760)</f>
        <v>0</v>
      </c>
      <c r="Y760" t="str">
        <f t="shared" si="134"/>
        <v/>
      </c>
      <c r="Z760" t="str">
        <f t="shared" si="135"/>
        <v/>
      </c>
      <c r="AA760" t="str">
        <f t="shared" si="136"/>
        <v/>
      </c>
      <c r="AC760" t="str">
        <f t="shared" si="137"/>
        <v/>
      </c>
    </row>
    <row r="761" spans="16:29" x14ac:dyDescent="0.25">
      <c r="P761" s="1" t="str">
        <f>IF($C761&lt;&gt;"",IF(COUNTIF($C:C,$C761)&gt;1,"Plusieurs commentaires",""),"")</f>
        <v/>
      </c>
      <c r="Q761" s="1">
        <f t="shared" si="128"/>
        <v>0</v>
      </c>
      <c r="R761" s="1">
        <f>SUMIFS($Q$5:$Q761,$P$5:$P761,"Plusieurs commentaires",$C$5:$C761,C761)</f>
        <v>0</v>
      </c>
      <c r="S761" t="str">
        <f t="shared" si="129"/>
        <v/>
      </c>
      <c r="T761" t="str">
        <f t="shared" si="130"/>
        <v/>
      </c>
      <c r="U761" t="str">
        <f t="shared" si="131"/>
        <v/>
      </c>
      <c r="V761" s="238" t="str">
        <f t="shared" si="132"/>
        <v/>
      </c>
      <c r="W761" s="238">
        <f t="shared" si="133"/>
        <v>0</v>
      </c>
      <c r="X761" s="238">
        <f>SUMIFS($W$5:$W761,$V$5:$V761,"Plusieurs occurences",$H$5:$H761,H761)</f>
        <v>0</v>
      </c>
      <c r="Y761" t="str">
        <f t="shared" si="134"/>
        <v/>
      </c>
      <c r="Z761" t="str">
        <f t="shared" si="135"/>
        <v/>
      </c>
      <c r="AA761" t="str">
        <f t="shared" si="136"/>
        <v/>
      </c>
      <c r="AC761" t="str">
        <f t="shared" si="137"/>
        <v/>
      </c>
    </row>
    <row r="762" spans="16:29" x14ac:dyDescent="0.25">
      <c r="P762" s="1" t="str">
        <f>IF($C762&lt;&gt;"",IF(COUNTIF($C:C,$C762)&gt;1,"Plusieurs commentaires",""),"")</f>
        <v/>
      </c>
      <c r="Q762" s="1">
        <f t="shared" si="128"/>
        <v>0</v>
      </c>
      <c r="R762" s="1">
        <f>SUMIFS($Q$5:$Q762,$P$5:$P762,"Plusieurs commentaires",$C$5:$C762,C762)</f>
        <v>0</v>
      </c>
      <c r="S762" t="str">
        <f t="shared" si="129"/>
        <v/>
      </c>
      <c r="T762" t="str">
        <f t="shared" si="130"/>
        <v/>
      </c>
      <c r="U762" t="str">
        <f t="shared" si="131"/>
        <v/>
      </c>
      <c r="V762" s="238" t="str">
        <f t="shared" si="132"/>
        <v/>
      </c>
      <c r="W762" s="238">
        <f t="shared" si="133"/>
        <v>0</v>
      </c>
      <c r="X762" s="238">
        <f>SUMIFS($W$5:$W762,$V$5:$V762,"Plusieurs occurences",$H$5:$H762,H762)</f>
        <v>0</v>
      </c>
      <c r="Y762" t="str">
        <f t="shared" si="134"/>
        <v/>
      </c>
      <c r="Z762" t="str">
        <f t="shared" si="135"/>
        <v/>
      </c>
      <c r="AA762" t="str">
        <f t="shared" si="136"/>
        <v/>
      </c>
      <c r="AC762" t="str">
        <f t="shared" si="137"/>
        <v/>
      </c>
    </row>
    <row r="763" spans="16:29" x14ac:dyDescent="0.25">
      <c r="P763" s="1" t="str">
        <f>IF($C763&lt;&gt;"",IF(COUNTIF($C:C,$C763)&gt;1,"Plusieurs commentaires",""),"")</f>
        <v/>
      </c>
      <c r="Q763" s="1">
        <f t="shared" si="128"/>
        <v>0</v>
      </c>
      <c r="R763" s="1">
        <f>SUMIFS($Q$5:$Q763,$P$5:$P763,"Plusieurs commentaires",$C$5:$C763,C763)</f>
        <v>0</v>
      </c>
      <c r="S763" t="str">
        <f t="shared" si="129"/>
        <v/>
      </c>
      <c r="T763" t="str">
        <f t="shared" si="130"/>
        <v/>
      </c>
      <c r="U763" t="str">
        <f t="shared" si="131"/>
        <v/>
      </c>
      <c r="V763" s="238" t="str">
        <f t="shared" si="132"/>
        <v/>
      </c>
      <c r="W763" s="238">
        <f t="shared" si="133"/>
        <v>0</v>
      </c>
      <c r="X763" s="238">
        <f>SUMIFS($W$5:$W763,$V$5:$V763,"Plusieurs occurences",$H$5:$H763,H763)</f>
        <v>0</v>
      </c>
      <c r="Y763" t="str">
        <f t="shared" si="134"/>
        <v/>
      </c>
      <c r="Z763" t="str">
        <f t="shared" si="135"/>
        <v/>
      </c>
      <c r="AA763" t="str">
        <f t="shared" si="136"/>
        <v/>
      </c>
      <c r="AC763" t="str">
        <f t="shared" si="137"/>
        <v/>
      </c>
    </row>
    <row r="764" spans="16:29" x14ac:dyDescent="0.25">
      <c r="P764" s="1" t="str">
        <f>IF($C764&lt;&gt;"",IF(COUNTIF($C:C,$C764)&gt;1,"Plusieurs commentaires",""),"")</f>
        <v/>
      </c>
      <c r="Q764" s="1">
        <f t="shared" si="128"/>
        <v>0</v>
      </c>
      <c r="R764" s="1">
        <f>SUMIFS($Q$5:$Q764,$P$5:$P764,"Plusieurs commentaires",$C$5:$C764,C764)</f>
        <v>0</v>
      </c>
      <c r="S764" t="str">
        <f t="shared" si="129"/>
        <v/>
      </c>
      <c r="T764" t="str">
        <f t="shared" si="130"/>
        <v/>
      </c>
      <c r="U764" t="str">
        <f t="shared" si="131"/>
        <v/>
      </c>
      <c r="V764" s="238" t="str">
        <f t="shared" si="132"/>
        <v/>
      </c>
      <c r="W764" s="238">
        <f t="shared" si="133"/>
        <v>0</v>
      </c>
      <c r="X764" s="238">
        <f>SUMIFS($W$5:$W764,$V$5:$V764,"Plusieurs occurences",$H$5:$H764,H764)</f>
        <v>0</v>
      </c>
      <c r="Y764" t="str">
        <f t="shared" si="134"/>
        <v/>
      </c>
      <c r="Z764" t="str">
        <f t="shared" si="135"/>
        <v/>
      </c>
      <c r="AA764" t="str">
        <f t="shared" si="136"/>
        <v/>
      </c>
      <c r="AC764" t="str">
        <f t="shared" si="137"/>
        <v/>
      </c>
    </row>
    <row r="765" spans="16:29" x14ac:dyDescent="0.25">
      <c r="P765" s="1" t="str">
        <f>IF($C765&lt;&gt;"",IF(COUNTIF($C:C,$C765)&gt;1,"Plusieurs commentaires",""),"")</f>
        <v/>
      </c>
      <c r="Q765" s="1">
        <f t="shared" si="128"/>
        <v>0</v>
      </c>
      <c r="R765" s="1">
        <f>SUMIFS($Q$5:$Q765,$P$5:$P765,"Plusieurs commentaires",$C$5:$C765,C765)</f>
        <v>0</v>
      </c>
      <c r="S765" t="str">
        <f t="shared" si="129"/>
        <v/>
      </c>
      <c r="T765" t="str">
        <f t="shared" si="130"/>
        <v/>
      </c>
      <c r="U765" t="str">
        <f t="shared" si="131"/>
        <v/>
      </c>
      <c r="V765" s="238" t="str">
        <f t="shared" si="132"/>
        <v/>
      </c>
      <c r="W765" s="238">
        <f t="shared" si="133"/>
        <v>0</v>
      </c>
      <c r="X765" s="238">
        <f>SUMIFS($W$5:$W765,$V$5:$V765,"Plusieurs occurences",$H$5:$H765,H765)</f>
        <v>0</v>
      </c>
      <c r="Y765" t="str">
        <f t="shared" si="134"/>
        <v/>
      </c>
      <c r="Z765" t="str">
        <f t="shared" si="135"/>
        <v/>
      </c>
      <c r="AA765" t="str">
        <f t="shared" si="136"/>
        <v/>
      </c>
      <c r="AC765" t="str">
        <f t="shared" si="137"/>
        <v/>
      </c>
    </row>
    <row r="766" spans="16:29" x14ac:dyDescent="0.25">
      <c r="P766" s="1" t="str">
        <f>IF($C766&lt;&gt;"",IF(COUNTIF($C:C,$C766)&gt;1,"Plusieurs commentaires",""),"")</f>
        <v/>
      </c>
      <c r="Q766" s="1">
        <f t="shared" si="128"/>
        <v>0</v>
      </c>
      <c r="R766" s="1">
        <f>SUMIFS($Q$5:$Q766,$P$5:$P766,"Plusieurs commentaires",$C$5:$C766,C766)</f>
        <v>0</v>
      </c>
      <c r="S766" t="str">
        <f t="shared" si="129"/>
        <v/>
      </c>
      <c r="T766" t="str">
        <f t="shared" si="130"/>
        <v/>
      </c>
      <c r="U766" t="str">
        <f t="shared" si="131"/>
        <v/>
      </c>
      <c r="V766" s="238" t="str">
        <f t="shared" si="132"/>
        <v/>
      </c>
      <c r="W766" s="238">
        <f t="shared" si="133"/>
        <v>0</v>
      </c>
      <c r="X766" s="238">
        <f>SUMIFS($W$5:$W766,$V$5:$V766,"Plusieurs occurences",$H$5:$H766,H766)</f>
        <v>0</v>
      </c>
      <c r="Y766" t="str">
        <f t="shared" si="134"/>
        <v/>
      </c>
      <c r="Z766" t="str">
        <f t="shared" si="135"/>
        <v/>
      </c>
      <c r="AA766" t="str">
        <f t="shared" si="136"/>
        <v/>
      </c>
      <c r="AC766" t="str">
        <f t="shared" si="137"/>
        <v/>
      </c>
    </row>
    <row r="767" spans="16:29" x14ac:dyDescent="0.25">
      <c r="P767" s="1" t="str">
        <f>IF($C767&lt;&gt;"",IF(COUNTIF($C:C,$C767)&gt;1,"Plusieurs commentaires",""),"")</f>
        <v/>
      </c>
      <c r="Q767" s="1">
        <f t="shared" si="128"/>
        <v>0</v>
      </c>
      <c r="R767" s="1">
        <f>SUMIFS($Q$5:$Q767,$P$5:$P767,"Plusieurs commentaires",$C$5:$C767,C767)</f>
        <v>0</v>
      </c>
      <c r="S767" t="str">
        <f t="shared" si="129"/>
        <v/>
      </c>
      <c r="T767" t="str">
        <f t="shared" si="130"/>
        <v/>
      </c>
      <c r="U767" t="str">
        <f t="shared" si="131"/>
        <v/>
      </c>
      <c r="V767" s="238" t="str">
        <f t="shared" si="132"/>
        <v/>
      </c>
      <c r="W767" s="238">
        <f t="shared" si="133"/>
        <v>0</v>
      </c>
      <c r="X767" s="238">
        <f>SUMIFS($W$5:$W767,$V$5:$V767,"Plusieurs occurences",$H$5:$H767,H767)</f>
        <v>0</v>
      </c>
      <c r="Y767" t="str">
        <f t="shared" si="134"/>
        <v/>
      </c>
      <c r="Z767" t="str">
        <f t="shared" si="135"/>
        <v/>
      </c>
      <c r="AA767" t="str">
        <f t="shared" si="136"/>
        <v/>
      </c>
      <c r="AC767" t="str">
        <f t="shared" si="137"/>
        <v/>
      </c>
    </row>
    <row r="768" spans="16:29" x14ac:dyDescent="0.25">
      <c r="P768" s="1" t="str">
        <f>IF($C768&lt;&gt;"",IF(COUNTIF($C:C,$C768)&gt;1,"Plusieurs commentaires",""),"")</f>
        <v/>
      </c>
      <c r="Q768" s="1">
        <f t="shared" si="128"/>
        <v>0</v>
      </c>
      <c r="R768" s="1">
        <f>SUMIFS($Q$5:$Q768,$P$5:$P768,"Plusieurs commentaires",$C$5:$C768,C768)</f>
        <v>0</v>
      </c>
      <c r="S768" t="str">
        <f t="shared" si="129"/>
        <v/>
      </c>
      <c r="T768" t="str">
        <f t="shared" si="130"/>
        <v/>
      </c>
      <c r="U768" t="str">
        <f t="shared" si="131"/>
        <v/>
      </c>
      <c r="V768" s="238" t="str">
        <f t="shared" si="132"/>
        <v/>
      </c>
      <c r="W768" s="238">
        <f t="shared" si="133"/>
        <v>0</v>
      </c>
      <c r="X768" s="238">
        <f>SUMIFS($W$5:$W768,$V$5:$V768,"Plusieurs occurences",$H$5:$H768,H768)</f>
        <v>0</v>
      </c>
      <c r="Y768" t="str">
        <f t="shared" si="134"/>
        <v/>
      </c>
      <c r="Z768" t="str">
        <f t="shared" si="135"/>
        <v/>
      </c>
      <c r="AA768" t="str">
        <f t="shared" si="136"/>
        <v/>
      </c>
      <c r="AC768" t="str">
        <f t="shared" si="137"/>
        <v/>
      </c>
    </row>
    <row r="769" spans="16:29" x14ac:dyDescent="0.25">
      <c r="P769" s="1" t="str">
        <f>IF($C769&lt;&gt;"",IF(COUNTIF($C:C,$C769)&gt;1,"Plusieurs commentaires",""),"")</f>
        <v/>
      </c>
      <c r="Q769" s="1">
        <f t="shared" si="128"/>
        <v>0</v>
      </c>
      <c r="R769" s="1">
        <f>SUMIFS($Q$5:$Q769,$P$5:$P769,"Plusieurs commentaires",$C$5:$C769,C769)</f>
        <v>0</v>
      </c>
      <c r="S769" t="str">
        <f t="shared" si="129"/>
        <v/>
      </c>
      <c r="T769" t="str">
        <f t="shared" si="130"/>
        <v/>
      </c>
      <c r="U769" t="str">
        <f t="shared" si="131"/>
        <v/>
      </c>
      <c r="V769" s="238" t="str">
        <f t="shared" si="132"/>
        <v/>
      </c>
      <c r="W769" s="238">
        <f t="shared" si="133"/>
        <v>0</v>
      </c>
      <c r="X769" s="238">
        <f>SUMIFS($W$5:$W769,$V$5:$V769,"Plusieurs occurences",$H$5:$H769,H769)</f>
        <v>0</v>
      </c>
      <c r="Y769" t="str">
        <f t="shared" si="134"/>
        <v/>
      </c>
      <c r="Z769" t="str">
        <f t="shared" si="135"/>
        <v/>
      </c>
      <c r="AA769" t="str">
        <f t="shared" si="136"/>
        <v/>
      </c>
      <c r="AC769" t="str">
        <f t="shared" si="137"/>
        <v/>
      </c>
    </row>
    <row r="770" spans="16:29" x14ac:dyDescent="0.25">
      <c r="P770" s="1" t="str">
        <f>IF($C770&lt;&gt;"",IF(COUNTIF($C:C,$C770)&gt;1,"Plusieurs commentaires",""),"")</f>
        <v/>
      </c>
      <c r="Q770" s="1">
        <f t="shared" si="128"/>
        <v>0</v>
      </c>
      <c r="R770" s="1">
        <f>SUMIFS($Q$5:$Q770,$P$5:$P770,"Plusieurs commentaires",$C$5:$C770,C770)</f>
        <v>0</v>
      </c>
      <c r="S770" t="str">
        <f t="shared" si="129"/>
        <v/>
      </c>
      <c r="T770" t="str">
        <f t="shared" si="130"/>
        <v/>
      </c>
      <c r="U770" t="str">
        <f t="shared" si="131"/>
        <v/>
      </c>
      <c r="V770" s="238" t="str">
        <f t="shared" si="132"/>
        <v/>
      </c>
      <c r="W770" s="238">
        <f t="shared" si="133"/>
        <v>0</v>
      </c>
      <c r="X770" s="238">
        <f>SUMIFS($W$5:$W770,$V$5:$V770,"Plusieurs occurences",$H$5:$H770,H770)</f>
        <v>0</v>
      </c>
      <c r="Y770" t="str">
        <f t="shared" si="134"/>
        <v/>
      </c>
      <c r="Z770" t="str">
        <f t="shared" si="135"/>
        <v/>
      </c>
      <c r="AA770" t="str">
        <f t="shared" si="136"/>
        <v/>
      </c>
      <c r="AC770" t="str">
        <f t="shared" si="137"/>
        <v/>
      </c>
    </row>
    <row r="771" spans="16:29" x14ac:dyDescent="0.25">
      <c r="P771" s="1" t="str">
        <f>IF($C771&lt;&gt;"",IF(COUNTIF($C:C,$C771)&gt;1,"Plusieurs commentaires",""),"")</f>
        <v/>
      </c>
      <c r="Q771" s="1">
        <f t="shared" si="128"/>
        <v>0</v>
      </c>
      <c r="R771" s="1">
        <f>SUMIFS($Q$5:$Q771,$P$5:$P771,"Plusieurs commentaires",$C$5:$C771,C771)</f>
        <v>0</v>
      </c>
      <c r="S771" t="str">
        <f t="shared" si="129"/>
        <v/>
      </c>
      <c r="T771" t="str">
        <f t="shared" si="130"/>
        <v/>
      </c>
      <c r="U771" t="str">
        <f t="shared" si="131"/>
        <v/>
      </c>
      <c r="V771" s="238" t="str">
        <f t="shared" si="132"/>
        <v/>
      </c>
      <c r="W771" s="238">
        <f t="shared" si="133"/>
        <v>0</v>
      </c>
      <c r="X771" s="238">
        <f>SUMIFS($W$5:$W771,$V$5:$V771,"Plusieurs occurences",$H$5:$H771,H771)</f>
        <v>0</v>
      </c>
      <c r="Y771" t="str">
        <f t="shared" si="134"/>
        <v/>
      </c>
      <c r="Z771" t="str">
        <f t="shared" si="135"/>
        <v/>
      </c>
      <c r="AA771" t="str">
        <f t="shared" si="136"/>
        <v/>
      </c>
      <c r="AC771" t="str">
        <f t="shared" si="137"/>
        <v/>
      </c>
    </row>
    <row r="772" spans="16:29" x14ac:dyDescent="0.25">
      <c r="P772" s="1" t="str">
        <f>IF($C772&lt;&gt;"",IF(COUNTIF($C:C,$C772)&gt;1,"Plusieurs commentaires",""),"")</f>
        <v/>
      </c>
      <c r="Q772" s="1">
        <f t="shared" si="128"/>
        <v>0</v>
      </c>
      <c r="R772" s="1">
        <f>SUMIFS($Q$5:$Q772,$P$5:$P772,"Plusieurs commentaires",$C$5:$C772,C772)</f>
        <v>0</v>
      </c>
      <c r="S772" t="str">
        <f t="shared" si="129"/>
        <v/>
      </c>
      <c r="T772" t="str">
        <f t="shared" si="130"/>
        <v/>
      </c>
      <c r="U772" t="str">
        <f t="shared" si="131"/>
        <v/>
      </c>
      <c r="V772" s="238" t="str">
        <f t="shared" si="132"/>
        <v/>
      </c>
      <c r="W772" s="238">
        <f t="shared" si="133"/>
        <v>0</v>
      </c>
      <c r="X772" s="238">
        <f>SUMIFS($W$5:$W772,$V$5:$V772,"Plusieurs occurences",$H$5:$H772,H772)</f>
        <v>0</v>
      </c>
      <c r="Y772" t="str">
        <f t="shared" si="134"/>
        <v/>
      </c>
      <c r="Z772" t="str">
        <f t="shared" si="135"/>
        <v/>
      </c>
      <c r="AA772" t="str">
        <f t="shared" si="136"/>
        <v/>
      </c>
      <c r="AC772" t="str">
        <f t="shared" si="137"/>
        <v/>
      </c>
    </row>
    <row r="773" spans="16:29" x14ac:dyDescent="0.25">
      <c r="P773" s="1" t="str">
        <f>IF($C773&lt;&gt;"",IF(COUNTIF($C:C,$C773)&gt;1,"Plusieurs commentaires",""),"")</f>
        <v/>
      </c>
      <c r="Q773" s="1">
        <f t="shared" ref="Q773:Q836" si="138">IF(P773="Plusieurs commentaires",1,0)</f>
        <v>0</v>
      </c>
      <c r="R773" s="1">
        <f>SUMIFS($Q$5:$Q773,$P$5:$P773,"Plusieurs commentaires",$C$5:$C773,C773)</f>
        <v>0</v>
      </c>
      <c r="S773" t="str">
        <f t="shared" ref="S773:S836" si="139">IF(I773="Non",IF(F773&lt;=21,IF(M773="Critique",IF(J773&gt;2017,C773,""),""),""),"")</f>
        <v/>
      </c>
      <c r="T773" t="str">
        <f t="shared" ref="T773:T836" si="140">IF(I773="Non",IF(F773&lt;=21,IF(M773="Soutien",IF(J773&gt;2017,C773,""),""),""),"")</f>
        <v/>
      </c>
      <c r="U773" t="str">
        <f t="shared" ref="U773:U836" si="141">IF(I773="Non",IF(F773&lt;=21,IF(M773="Neutre",IF(J773&gt;2017,C773,""),""),""),"")</f>
        <v/>
      </c>
      <c r="V773" s="238" t="str">
        <f t="shared" ref="V773:V836" si="142">IF($H773&lt;&gt;"",IF(COUNTIF($H:$H,$H773)&gt;1,"Plusieurs occurences",""),"")</f>
        <v/>
      </c>
      <c r="W773" s="238">
        <f t="shared" ref="W773:W836" si="143">IF(V773="Plusieurs occurences",1,0)</f>
        <v>0</v>
      </c>
      <c r="X773" s="238">
        <f>SUMIFS($W$5:$W773,$V$5:$V773,"Plusieurs occurences",$H$5:$H773,H773)</f>
        <v>0</v>
      </c>
      <c r="Y773" t="str">
        <f t="shared" ref="Y773:Y836" si="144">IF(R773&lt;2,IF(M773="Critique",H773,""),"")</f>
        <v/>
      </c>
      <c r="Z773" t="str">
        <f t="shared" ref="Z773:Z836" si="145">IF(R773&lt;2,IF(M773="Soutien",H773,""),"")</f>
        <v/>
      </c>
      <c r="AA773" t="str">
        <f t="shared" ref="AA773:AA836" si="146">IF(R773&lt;2,IF(M773="Neutre",H773,""),"")</f>
        <v/>
      </c>
      <c r="AC773" t="str">
        <f t="shared" si="137"/>
        <v/>
      </c>
    </row>
    <row r="774" spans="16:29" x14ac:dyDescent="0.25">
      <c r="P774" s="1" t="str">
        <f>IF($C774&lt;&gt;"",IF(COUNTIF($C:C,$C774)&gt;1,"Plusieurs commentaires",""),"")</f>
        <v/>
      </c>
      <c r="Q774" s="1">
        <f t="shared" si="138"/>
        <v>0</v>
      </c>
      <c r="R774" s="1">
        <f>SUMIFS($Q$5:$Q774,$P$5:$P774,"Plusieurs commentaires",$C$5:$C774,C774)</f>
        <v>0</v>
      </c>
      <c r="S774" t="str">
        <f t="shared" si="139"/>
        <v/>
      </c>
      <c r="T774" t="str">
        <f t="shared" si="140"/>
        <v/>
      </c>
      <c r="U774" t="str">
        <f t="shared" si="141"/>
        <v/>
      </c>
      <c r="V774" s="238" t="str">
        <f t="shared" si="142"/>
        <v/>
      </c>
      <c r="W774" s="238">
        <f t="shared" si="143"/>
        <v>0</v>
      </c>
      <c r="X774" s="238">
        <f>SUMIFS($W$5:$W774,$V$5:$V774,"Plusieurs occurences",$H$5:$H774,H774)</f>
        <v>0</v>
      </c>
      <c r="Y774" t="str">
        <f t="shared" si="144"/>
        <v/>
      </c>
      <c r="Z774" t="str">
        <f t="shared" si="145"/>
        <v/>
      </c>
      <c r="AA774" t="str">
        <f t="shared" si="146"/>
        <v/>
      </c>
      <c r="AC774" t="str">
        <f t="shared" si="137"/>
        <v/>
      </c>
    </row>
    <row r="775" spans="16:29" x14ac:dyDescent="0.25">
      <c r="P775" s="1" t="str">
        <f>IF($C775&lt;&gt;"",IF(COUNTIF($C:C,$C775)&gt;1,"Plusieurs commentaires",""),"")</f>
        <v/>
      </c>
      <c r="Q775" s="1">
        <f t="shared" si="138"/>
        <v>0</v>
      </c>
      <c r="R775" s="1">
        <f>SUMIFS($Q$5:$Q775,$P$5:$P775,"Plusieurs commentaires",$C$5:$C775,C775)</f>
        <v>0</v>
      </c>
      <c r="S775" t="str">
        <f t="shared" si="139"/>
        <v/>
      </c>
      <c r="T775" t="str">
        <f t="shared" si="140"/>
        <v/>
      </c>
      <c r="U775" t="str">
        <f t="shared" si="141"/>
        <v/>
      </c>
      <c r="V775" s="238" t="str">
        <f t="shared" si="142"/>
        <v/>
      </c>
      <c r="W775" s="238">
        <f t="shared" si="143"/>
        <v>0</v>
      </c>
      <c r="X775" s="238">
        <f>SUMIFS($W$5:$W775,$V$5:$V775,"Plusieurs occurences",$H$5:$H775,H775)</f>
        <v>0</v>
      </c>
      <c r="Y775" t="str">
        <f t="shared" si="144"/>
        <v/>
      </c>
      <c r="Z775" t="str">
        <f t="shared" si="145"/>
        <v/>
      </c>
      <c r="AA775" t="str">
        <f t="shared" si="146"/>
        <v/>
      </c>
      <c r="AC775" t="str">
        <f t="shared" si="137"/>
        <v/>
      </c>
    </row>
    <row r="776" spans="16:29" x14ac:dyDescent="0.25">
      <c r="P776" s="1" t="str">
        <f>IF($C776&lt;&gt;"",IF(COUNTIF($C:C,$C776)&gt;1,"Plusieurs commentaires",""),"")</f>
        <v/>
      </c>
      <c r="Q776" s="1">
        <f t="shared" si="138"/>
        <v>0</v>
      </c>
      <c r="R776" s="1">
        <f>SUMIFS($Q$5:$Q776,$P$5:$P776,"Plusieurs commentaires",$C$5:$C776,C776)</f>
        <v>0</v>
      </c>
      <c r="S776" t="str">
        <f t="shared" si="139"/>
        <v/>
      </c>
      <c r="T776" t="str">
        <f t="shared" si="140"/>
        <v/>
      </c>
      <c r="U776" t="str">
        <f t="shared" si="141"/>
        <v/>
      </c>
      <c r="V776" s="238" t="str">
        <f t="shared" si="142"/>
        <v/>
      </c>
      <c r="W776" s="238">
        <f t="shared" si="143"/>
        <v>0</v>
      </c>
      <c r="X776" s="238">
        <f>SUMIFS($W$5:$W776,$V$5:$V776,"Plusieurs occurences",$H$5:$H776,H776)</f>
        <v>0</v>
      </c>
      <c r="Y776" t="str">
        <f t="shared" si="144"/>
        <v/>
      </c>
      <c r="Z776" t="str">
        <f t="shared" si="145"/>
        <v/>
      </c>
      <c r="AA776" t="str">
        <f t="shared" si="146"/>
        <v/>
      </c>
      <c r="AC776" t="str">
        <f t="shared" si="137"/>
        <v/>
      </c>
    </row>
    <row r="777" spans="16:29" x14ac:dyDescent="0.25">
      <c r="P777" s="1" t="str">
        <f>IF($C777&lt;&gt;"",IF(COUNTIF($C:C,$C777)&gt;1,"Plusieurs commentaires",""),"")</f>
        <v/>
      </c>
      <c r="Q777" s="1">
        <f t="shared" si="138"/>
        <v>0</v>
      </c>
      <c r="R777" s="1">
        <f>SUMIFS($Q$5:$Q777,$P$5:$P777,"Plusieurs commentaires",$C$5:$C777,C777)</f>
        <v>0</v>
      </c>
      <c r="S777" t="str">
        <f t="shared" si="139"/>
        <v/>
      </c>
      <c r="T777" t="str">
        <f t="shared" si="140"/>
        <v/>
      </c>
      <c r="U777" t="str">
        <f t="shared" si="141"/>
        <v/>
      </c>
      <c r="V777" s="238" t="str">
        <f t="shared" si="142"/>
        <v/>
      </c>
      <c r="W777" s="238">
        <f t="shared" si="143"/>
        <v>0</v>
      </c>
      <c r="X777" s="238">
        <f>SUMIFS($W$5:$W777,$V$5:$V777,"Plusieurs occurences",$H$5:$H777,H777)</f>
        <v>0</v>
      </c>
      <c r="Y777" t="str">
        <f t="shared" si="144"/>
        <v/>
      </c>
      <c r="Z777" t="str">
        <f t="shared" si="145"/>
        <v/>
      </c>
      <c r="AA777" t="str">
        <f t="shared" si="146"/>
        <v/>
      </c>
      <c r="AC777" t="str">
        <f t="shared" si="137"/>
        <v/>
      </c>
    </row>
    <row r="778" spans="16:29" x14ac:dyDescent="0.25">
      <c r="P778" s="1" t="str">
        <f>IF($C778&lt;&gt;"",IF(COUNTIF($C:C,$C778)&gt;1,"Plusieurs commentaires",""),"")</f>
        <v/>
      </c>
      <c r="Q778" s="1">
        <f t="shared" si="138"/>
        <v>0</v>
      </c>
      <c r="R778" s="1">
        <f>SUMIFS($Q$5:$Q778,$P$5:$P778,"Plusieurs commentaires",$C$5:$C778,C778)</f>
        <v>0</v>
      </c>
      <c r="S778" t="str">
        <f t="shared" si="139"/>
        <v/>
      </c>
      <c r="T778" t="str">
        <f t="shared" si="140"/>
        <v/>
      </c>
      <c r="U778" t="str">
        <f t="shared" si="141"/>
        <v/>
      </c>
      <c r="V778" s="238" t="str">
        <f t="shared" si="142"/>
        <v/>
      </c>
      <c r="W778" s="238">
        <f t="shared" si="143"/>
        <v>0</v>
      </c>
      <c r="X778" s="238">
        <f>SUMIFS($W$5:$W778,$V$5:$V778,"Plusieurs occurences",$H$5:$H778,H778)</f>
        <v>0</v>
      </c>
      <c r="Y778" t="str">
        <f t="shared" si="144"/>
        <v/>
      </c>
      <c r="Z778" t="str">
        <f t="shared" si="145"/>
        <v/>
      </c>
      <c r="AA778" t="str">
        <f t="shared" si="146"/>
        <v/>
      </c>
      <c r="AC778" t="str">
        <f t="shared" ref="AC778:AC841" si="147">IF(R778&lt;2,IF(M778="Critique",C778,""),"")</f>
        <v/>
      </c>
    </row>
    <row r="779" spans="16:29" x14ac:dyDescent="0.25">
      <c r="P779" s="1" t="str">
        <f>IF($C779&lt;&gt;"",IF(COUNTIF($C:C,$C779)&gt;1,"Plusieurs commentaires",""),"")</f>
        <v/>
      </c>
      <c r="Q779" s="1">
        <f t="shared" si="138"/>
        <v>0</v>
      </c>
      <c r="R779" s="1">
        <f>SUMIFS($Q$5:$Q779,$P$5:$P779,"Plusieurs commentaires",$C$5:$C779,C779)</f>
        <v>0</v>
      </c>
      <c r="S779" t="str">
        <f t="shared" si="139"/>
        <v/>
      </c>
      <c r="T779" t="str">
        <f t="shared" si="140"/>
        <v/>
      </c>
      <c r="U779" t="str">
        <f t="shared" si="141"/>
        <v/>
      </c>
      <c r="V779" s="238" t="str">
        <f t="shared" si="142"/>
        <v/>
      </c>
      <c r="W779" s="238">
        <f t="shared" si="143"/>
        <v>0</v>
      </c>
      <c r="X779" s="238">
        <f>SUMIFS($W$5:$W779,$V$5:$V779,"Plusieurs occurences",$H$5:$H779,H779)</f>
        <v>0</v>
      </c>
      <c r="Y779" t="str">
        <f t="shared" si="144"/>
        <v/>
      </c>
      <c r="Z779" t="str">
        <f t="shared" si="145"/>
        <v/>
      </c>
      <c r="AA779" t="str">
        <f t="shared" si="146"/>
        <v/>
      </c>
      <c r="AC779" t="str">
        <f t="shared" si="147"/>
        <v/>
      </c>
    </row>
    <row r="780" spans="16:29" x14ac:dyDescent="0.25">
      <c r="P780" s="1" t="str">
        <f>IF($C780&lt;&gt;"",IF(COUNTIF($C:C,$C780)&gt;1,"Plusieurs commentaires",""),"")</f>
        <v/>
      </c>
      <c r="Q780" s="1">
        <f t="shared" si="138"/>
        <v>0</v>
      </c>
      <c r="R780" s="1">
        <f>SUMIFS($Q$5:$Q780,$P$5:$P780,"Plusieurs commentaires",$C$5:$C780,C780)</f>
        <v>0</v>
      </c>
      <c r="S780" t="str">
        <f t="shared" si="139"/>
        <v/>
      </c>
      <c r="T780" t="str">
        <f t="shared" si="140"/>
        <v/>
      </c>
      <c r="U780" t="str">
        <f t="shared" si="141"/>
        <v/>
      </c>
      <c r="V780" s="238" t="str">
        <f t="shared" si="142"/>
        <v/>
      </c>
      <c r="W780" s="238">
        <f t="shared" si="143"/>
        <v>0</v>
      </c>
      <c r="X780" s="238">
        <f>SUMIFS($W$5:$W780,$V$5:$V780,"Plusieurs occurences",$H$5:$H780,H780)</f>
        <v>0</v>
      </c>
      <c r="Y780" t="str">
        <f t="shared" si="144"/>
        <v/>
      </c>
      <c r="Z780" t="str">
        <f t="shared" si="145"/>
        <v/>
      </c>
      <c r="AA780" t="str">
        <f t="shared" si="146"/>
        <v/>
      </c>
      <c r="AC780" t="str">
        <f t="shared" si="147"/>
        <v/>
      </c>
    </row>
    <row r="781" spans="16:29" x14ac:dyDescent="0.25">
      <c r="P781" s="1" t="str">
        <f>IF($C781&lt;&gt;"",IF(COUNTIF($C:C,$C781)&gt;1,"Plusieurs commentaires",""),"")</f>
        <v/>
      </c>
      <c r="Q781" s="1">
        <f t="shared" si="138"/>
        <v>0</v>
      </c>
      <c r="R781" s="1">
        <f>SUMIFS($Q$5:$Q781,$P$5:$P781,"Plusieurs commentaires",$C$5:$C781,C781)</f>
        <v>0</v>
      </c>
      <c r="S781" t="str">
        <f t="shared" si="139"/>
        <v/>
      </c>
      <c r="T781" t="str">
        <f t="shared" si="140"/>
        <v/>
      </c>
      <c r="U781" t="str">
        <f t="shared" si="141"/>
        <v/>
      </c>
      <c r="V781" s="238" t="str">
        <f t="shared" si="142"/>
        <v/>
      </c>
      <c r="W781" s="238">
        <f t="shared" si="143"/>
        <v>0</v>
      </c>
      <c r="X781" s="238">
        <f>SUMIFS($W$5:$W781,$V$5:$V781,"Plusieurs occurences",$H$5:$H781,H781)</f>
        <v>0</v>
      </c>
      <c r="Y781" t="str">
        <f t="shared" si="144"/>
        <v/>
      </c>
      <c r="Z781" t="str">
        <f t="shared" si="145"/>
        <v/>
      </c>
      <c r="AA781" t="str">
        <f t="shared" si="146"/>
        <v/>
      </c>
      <c r="AC781" t="str">
        <f t="shared" si="147"/>
        <v/>
      </c>
    </row>
    <row r="782" spans="16:29" x14ac:dyDescent="0.25">
      <c r="P782" s="1" t="str">
        <f>IF($C782&lt;&gt;"",IF(COUNTIF($C:C,$C782)&gt;1,"Plusieurs commentaires",""),"")</f>
        <v/>
      </c>
      <c r="Q782" s="1">
        <f t="shared" si="138"/>
        <v>0</v>
      </c>
      <c r="R782" s="1">
        <f>SUMIFS($Q$5:$Q782,$P$5:$P782,"Plusieurs commentaires",$C$5:$C782,C782)</f>
        <v>0</v>
      </c>
      <c r="S782" t="str">
        <f t="shared" si="139"/>
        <v/>
      </c>
      <c r="T782" t="str">
        <f t="shared" si="140"/>
        <v/>
      </c>
      <c r="U782" t="str">
        <f t="shared" si="141"/>
        <v/>
      </c>
      <c r="V782" s="238" t="str">
        <f t="shared" si="142"/>
        <v/>
      </c>
      <c r="W782" s="238">
        <f t="shared" si="143"/>
        <v>0</v>
      </c>
      <c r="X782" s="238">
        <f>SUMIFS($W$5:$W782,$V$5:$V782,"Plusieurs occurences",$H$5:$H782,H782)</f>
        <v>0</v>
      </c>
      <c r="Y782" t="str">
        <f t="shared" si="144"/>
        <v/>
      </c>
      <c r="Z782" t="str">
        <f t="shared" si="145"/>
        <v/>
      </c>
      <c r="AA782" t="str">
        <f t="shared" si="146"/>
        <v/>
      </c>
      <c r="AC782" t="str">
        <f t="shared" si="147"/>
        <v/>
      </c>
    </row>
    <row r="783" spans="16:29" x14ac:dyDescent="0.25">
      <c r="P783" s="1" t="str">
        <f>IF($C783&lt;&gt;"",IF(COUNTIF($C:C,$C783)&gt;1,"Plusieurs commentaires",""),"")</f>
        <v/>
      </c>
      <c r="Q783" s="1">
        <f t="shared" si="138"/>
        <v>0</v>
      </c>
      <c r="R783" s="1">
        <f>SUMIFS($Q$5:$Q783,$P$5:$P783,"Plusieurs commentaires",$C$5:$C783,C783)</f>
        <v>0</v>
      </c>
      <c r="S783" t="str">
        <f t="shared" si="139"/>
        <v/>
      </c>
      <c r="T783" t="str">
        <f t="shared" si="140"/>
        <v/>
      </c>
      <c r="U783" t="str">
        <f t="shared" si="141"/>
        <v/>
      </c>
      <c r="V783" s="238" t="str">
        <f t="shared" si="142"/>
        <v/>
      </c>
      <c r="W783" s="238">
        <f t="shared" si="143"/>
        <v>0</v>
      </c>
      <c r="X783" s="238">
        <f>SUMIFS($W$5:$W783,$V$5:$V783,"Plusieurs occurences",$H$5:$H783,H783)</f>
        <v>0</v>
      </c>
      <c r="Y783" t="str">
        <f t="shared" si="144"/>
        <v/>
      </c>
      <c r="Z783" t="str">
        <f t="shared" si="145"/>
        <v/>
      </c>
      <c r="AA783" t="str">
        <f t="shared" si="146"/>
        <v/>
      </c>
      <c r="AC783" t="str">
        <f t="shared" si="147"/>
        <v/>
      </c>
    </row>
    <row r="784" spans="16:29" x14ac:dyDescent="0.25">
      <c r="P784" s="1" t="str">
        <f>IF($C784&lt;&gt;"",IF(COUNTIF($C:C,$C784)&gt;1,"Plusieurs commentaires",""),"")</f>
        <v/>
      </c>
      <c r="Q784" s="1">
        <f t="shared" si="138"/>
        <v>0</v>
      </c>
      <c r="R784" s="1">
        <f>SUMIFS($Q$5:$Q784,$P$5:$P784,"Plusieurs commentaires",$C$5:$C784,C784)</f>
        <v>0</v>
      </c>
      <c r="S784" t="str">
        <f t="shared" si="139"/>
        <v/>
      </c>
      <c r="T784" t="str">
        <f t="shared" si="140"/>
        <v/>
      </c>
      <c r="U784" t="str">
        <f t="shared" si="141"/>
        <v/>
      </c>
      <c r="V784" s="238" t="str">
        <f t="shared" si="142"/>
        <v/>
      </c>
      <c r="W784" s="238">
        <f t="shared" si="143"/>
        <v>0</v>
      </c>
      <c r="X784" s="238">
        <f>SUMIFS($W$5:$W784,$V$5:$V784,"Plusieurs occurences",$H$5:$H784,H784)</f>
        <v>0</v>
      </c>
      <c r="Y784" t="str">
        <f t="shared" si="144"/>
        <v/>
      </c>
      <c r="Z784" t="str">
        <f t="shared" si="145"/>
        <v/>
      </c>
      <c r="AA784" t="str">
        <f t="shared" si="146"/>
        <v/>
      </c>
      <c r="AC784" t="str">
        <f t="shared" si="147"/>
        <v/>
      </c>
    </row>
    <row r="785" spans="16:29" x14ac:dyDescent="0.25">
      <c r="P785" s="1" t="str">
        <f>IF($C785&lt;&gt;"",IF(COUNTIF($C:C,$C785)&gt;1,"Plusieurs commentaires",""),"")</f>
        <v/>
      </c>
      <c r="Q785" s="1">
        <f t="shared" si="138"/>
        <v>0</v>
      </c>
      <c r="R785" s="1">
        <f>SUMIFS($Q$5:$Q785,$P$5:$P785,"Plusieurs commentaires",$C$5:$C785,C785)</f>
        <v>0</v>
      </c>
      <c r="S785" t="str">
        <f t="shared" si="139"/>
        <v/>
      </c>
      <c r="T785" t="str">
        <f t="shared" si="140"/>
        <v/>
      </c>
      <c r="U785" t="str">
        <f t="shared" si="141"/>
        <v/>
      </c>
      <c r="V785" s="238" t="str">
        <f t="shared" si="142"/>
        <v/>
      </c>
      <c r="W785" s="238">
        <f t="shared" si="143"/>
        <v>0</v>
      </c>
      <c r="X785" s="238">
        <f>SUMIFS($W$5:$W785,$V$5:$V785,"Plusieurs occurences",$H$5:$H785,H785)</f>
        <v>0</v>
      </c>
      <c r="Y785" t="str">
        <f t="shared" si="144"/>
        <v/>
      </c>
      <c r="Z785" t="str">
        <f t="shared" si="145"/>
        <v/>
      </c>
      <c r="AA785" t="str">
        <f t="shared" si="146"/>
        <v/>
      </c>
      <c r="AC785" t="str">
        <f t="shared" si="147"/>
        <v/>
      </c>
    </row>
    <row r="786" spans="16:29" x14ac:dyDescent="0.25">
      <c r="P786" s="1" t="str">
        <f>IF($C786&lt;&gt;"",IF(COUNTIF($C:C,$C786)&gt;1,"Plusieurs commentaires",""),"")</f>
        <v/>
      </c>
      <c r="Q786" s="1">
        <f t="shared" si="138"/>
        <v>0</v>
      </c>
      <c r="R786" s="1">
        <f>SUMIFS($Q$5:$Q786,$P$5:$P786,"Plusieurs commentaires",$C$5:$C786,C786)</f>
        <v>0</v>
      </c>
      <c r="S786" t="str">
        <f t="shared" si="139"/>
        <v/>
      </c>
      <c r="T786" t="str">
        <f t="shared" si="140"/>
        <v/>
      </c>
      <c r="U786" t="str">
        <f t="shared" si="141"/>
        <v/>
      </c>
      <c r="V786" s="238" t="str">
        <f t="shared" si="142"/>
        <v/>
      </c>
      <c r="W786" s="238">
        <f t="shared" si="143"/>
        <v>0</v>
      </c>
      <c r="X786" s="238">
        <f>SUMIFS($W$5:$W786,$V$5:$V786,"Plusieurs occurences",$H$5:$H786,H786)</f>
        <v>0</v>
      </c>
      <c r="Y786" t="str">
        <f t="shared" si="144"/>
        <v/>
      </c>
      <c r="Z786" t="str">
        <f t="shared" si="145"/>
        <v/>
      </c>
      <c r="AA786" t="str">
        <f t="shared" si="146"/>
        <v/>
      </c>
      <c r="AC786" t="str">
        <f t="shared" si="147"/>
        <v/>
      </c>
    </row>
    <row r="787" spans="16:29" x14ac:dyDescent="0.25">
      <c r="P787" s="1" t="str">
        <f>IF($C787&lt;&gt;"",IF(COUNTIF($C:C,$C787)&gt;1,"Plusieurs commentaires",""),"")</f>
        <v/>
      </c>
      <c r="Q787" s="1">
        <f t="shared" si="138"/>
        <v>0</v>
      </c>
      <c r="R787" s="1">
        <f>SUMIFS($Q$5:$Q787,$P$5:$P787,"Plusieurs commentaires",$C$5:$C787,C787)</f>
        <v>0</v>
      </c>
      <c r="S787" t="str">
        <f t="shared" si="139"/>
        <v/>
      </c>
      <c r="T787" t="str">
        <f t="shared" si="140"/>
        <v/>
      </c>
      <c r="U787" t="str">
        <f t="shared" si="141"/>
        <v/>
      </c>
      <c r="V787" s="238" t="str">
        <f t="shared" si="142"/>
        <v/>
      </c>
      <c r="W787" s="238">
        <f t="shared" si="143"/>
        <v>0</v>
      </c>
      <c r="X787" s="238">
        <f>SUMIFS($W$5:$W787,$V$5:$V787,"Plusieurs occurences",$H$5:$H787,H787)</f>
        <v>0</v>
      </c>
      <c r="Y787" t="str">
        <f t="shared" si="144"/>
        <v/>
      </c>
      <c r="Z787" t="str">
        <f t="shared" si="145"/>
        <v/>
      </c>
      <c r="AA787" t="str">
        <f t="shared" si="146"/>
        <v/>
      </c>
      <c r="AC787" t="str">
        <f t="shared" si="147"/>
        <v/>
      </c>
    </row>
    <row r="788" spans="16:29" x14ac:dyDescent="0.25">
      <c r="P788" s="1" t="str">
        <f>IF($C788&lt;&gt;"",IF(COUNTIF($C:C,$C788)&gt;1,"Plusieurs commentaires",""),"")</f>
        <v/>
      </c>
      <c r="Q788" s="1">
        <f t="shared" si="138"/>
        <v>0</v>
      </c>
      <c r="R788" s="1">
        <f>SUMIFS($Q$5:$Q788,$P$5:$P788,"Plusieurs commentaires",$C$5:$C788,C788)</f>
        <v>0</v>
      </c>
      <c r="S788" t="str">
        <f t="shared" si="139"/>
        <v/>
      </c>
      <c r="T788" t="str">
        <f t="shared" si="140"/>
        <v/>
      </c>
      <c r="U788" t="str">
        <f t="shared" si="141"/>
        <v/>
      </c>
      <c r="V788" s="238" t="str">
        <f t="shared" si="142"/>
        <v/>
      </c>
      <c r="W788" s="238">
        <f t="shared" si="143"/>
        <v>0</v>
      </c>
      <c r="X788" s="238">
        <f>SUMIFS($W$5:$W788,$V$5:$V788,"Plusieurs occurences",$H$5:$H788,H788)</f>
        <v>0</v>
      </c>
      <c r="Y788" t="str">
        <f t="shared" si="144"/>
        <v/>
      </c>
      <c r="Z788" t="str">
        <f t="shared" si="145"/>
        <v/>
      </c>
      <c r="AA788" t="str">
        <f t="shared" si="146"/>
        <v/>
      </c>
      <c r="AC788" t="str">
        <f t="shared" si="147"/>
        <v/>
      </c>
    </row>
    <row r="789" spans="16:29" x14ac:dyDescent="0.25">
      <c r="P789" s="1" t="str">
        <f>IF($C789&lt;&gt;"",IF(COUNTIF($C:C,$C789)&gt;1,"Plusieurs commentaires",""),"")</f>
        <v/>
      </c>
      <c r="Q789" s="1">
        <f t="shared" si="138"/>
        <v>0</v>
      </c>
      <c r="R789" s="1">
        <f>SUMIFS($Q$5:$Q789,$P$5:$P789,"Plusieurs commentaires",$C$5:$C789,C789)</f>
        <v>0</v>
      </c>
      <c r="S789" t="str">
        <f t="shared" si="139"/>
        <v/>
      </c>
      <c r="T789" t="str">
        <f t="shared" si="140"/>
        <v/>
      </c>
      <c r="U789" t="str">
        <f t="shared" si="141"/>
        <v/>
      </c>
      <c r="V789" s="238" t="str">
        <f t="shared" si="142"/>
        <v/>
      </c>
      <c r="W789" s="238">
        <f t="shared" si="143"/>
        <v>0</v>
      </c>
      <c r="X789" s="238">
        <f>SUMIFS($W$5:$W789,$V$5:$V789,"Plusieurs occurences",$H$5:$H789,H789)</f>
        <v>0</v>
      </c>
      <c r="Y789" t="str">
        <f t="shared" si="144"/>
        <v/>
      </c>
      <c r="Z789" t="str">
        <f t="shared" si="145"/>
        <v/>
      </c>
      <c r="AA789" t="str">
        <f t="shared" si="146"/>
        <v/>
      </c>
      <c r="AC789" t="str">
        <f t="shared" si="147"/>
        <v/>
      </c>
    </row>
    <row r="790" spans="16:29" x14ac:dyDescent="0.25">
      <c r="P790" s="1" t="str">
        <f>IF($C790&lt;&gt;"",IF(COUNTIF($C:C,$C790)&gt;1,"Plusieurs commentaires",""),"")</f>
        <v/>
      </c>
      <c r="Q790" s="1">
        <f t="shared" si="138"/>
        <v>0</v>
      </c>
      <c r="R790" s="1">
        <f>SUMIFS($Q$5:$Q790,$P$5:$P790,"Plusieurs commentaires",$C$5:$C790,C790)</f>
        <v>0</v>
      </c>
      <c r="S790" t="str">
        <f t="shared" si="139"/>
        <v/>
      </c>
      <c r="T790" t="str">
        <f t="shared" si="140"/>
        <v/>
      </c>
      <c r="U790" t="str">
        <f t="shared" si="141"/>
        <v/>
      </c>
      <c r="V790" s="238" t="str">
        <f t="shared" si="142"/>
        <v/>
      </c>
      <c r="W790" s="238">
        <f t="shared" si="143"/>
        <v>0</v>
      </c>
      <c r="X790" s="238">
        <f>SUMIFS($W$5:$W790,$V$5:$V790,"Plusieurs occurences",$H$5:$H790,H790)</f>
        <v>0</v>
      </c>
      <c r="Y790" t="str">
        <f t="shared" si="144"/>
        <v/>
      </c>
      <c r="Z790" t="str">
        <f t="shared" si="145"/>
        <v/>
      </c>
      <c r="AA790" t="str">
        <f t="shared" si="146"/>
        <v/>
      </c>
      <c r="AC790" t="str">
        <f t="shared" si="147"/>
        <v/>
      </c>
    </row>
    <row r="791" spans="16:29" x14ac:dyDescent="0.25">
      <c r="P791" s="1" t="str">
        <f>IF($C791&lt;&gt;"",IF(COUNTIF($C:C,$C791)&gt;1,"Plusieurs commentaires",""),"")</f>
        <v/>
      </c>
      <c r="Q791" s="1">
        <f t="shared" si="138"/>
        <v>0</v>
      </c>
      <c r="R791" s="1">
        <f>SUMIFS($Q$5:$Q791,$P$5:$P791,"Plusieurs commentaires",$C$5:$C791,C791)</f>
        <v>0</v>
      </c>
      <c r="S791" t="str">
        <f t="shared" si="139"/>
        <v/>
      </c>
      <c r="T791" t="str">
        <f t="shared" si="140"/>
        <v/>
      </c>
      <c r="U791" t="str">
        <f t="shared" si="141"/>
        <v/>
      </c>
      <c r="V791" s="238" t="str">
        <f t="shared" si="142"/>
        <v/>
      </c>
      <c r="W791" s="238">
        <f t="shared" si="143"/>
        <v>0</v>
      </c>
      <c r="X791" s="238">
        <f>SUMIFS($W$5:$W791,$V$5:$V791,"Plusieurs occurences",$H$5:$H791,H791)</f>
        <v>0</v>
      </c>
      <c r="Y791" t="str">
        <f t="shared" si="144"/>
        <v/>
      </c>
      <c r="Z791" t="str">
        <f t="shared" si="145"/>
        <v/>
      </c>
      <c r="AA791" t="str">
        <f t="shared" si="146"/>
        <v/>
      </c>
      <c r="AC791" t="str">
        <f t="shared" si="147"/>
        <v/>
      </c>
    </row>
    <row r="792" spans="16:29" x14ac:dyDescent="0.25">
      <c r="P792" s="1" t="str">
        <f>IF($C792&lt;&gt;"",IF(COUNTIF($C:C,$C792)&gt;1,"Plusieurs commentaires",""),"")</f>
        <v/>
      </c>
      <c r="Q792" s="1">
        <f t="shared" si="138"/>
        <v>0</v>
      </c>
      <c r="R792" s="1">
        <f>SUMIFS($Q$5:$Q792,$P$5:$P792,"Plusieurs commentaires",$C$5:$C792,C792)</f>
        <v>0</v>
      </c>
      <c r="S792" t="str">
        <f t="shared" si="139"/>
        <v/>
      </c>
      <c r="T792" t="str">
        <f t="shared" si="140"/>
        <v/>
      </c>
      <c r="U792" t="str">
        <f t="shared" si="141"/>
        <v/>
      </c>
      <c r="V792" s="238" t="str">
        <f t="shared" si="142"/>
        <v/>
      </c>
      <c r="W792" s="238">
        <f t="shared" si="143"/>
        <v>0</v>
      </c>
      <c r="X792" s="238">
        <f>SUMIFS($W$5:$W792,$V$5:$V792,"Plusieurs occurences",$H$5:$H792,H792)</f>
        <v>0</v>
      </c>
      <c r="Y792" t="str">
        <f t="shared" si="144"/>
        <v/>
      </c>
      <c r="Z792" t="str">
        <f t="shared" si="145"/>
        <v/>
      </c>
      <c r="AA792" t="str">
        <f t="shared" si="146"/>
        <v/>
      </c>
      <c r="AC792" t="str">
        <f t="shared" si="147"/>
        <v/>
      </c>
    </row>
    <row r="793" spans="16:29" x14ac:dyDescent="0.25">
      <c r="P793" s="1" t="str">
        <f>IF($C793&lt;&gt;"",IF(COUNTIF($C:C,$C793)&gt;1,"Plusieurs commentaires",""),"")</f>
        <v/>
      </c>
      <c r="Q793" s="1">
        <f t="shared" si="138"/>
        <v>0</v>
      </c>
      <c r="R793" s="1">
        <f>SUMIFS($Q$5:$Q793,$P$5:$P793,"Plusieurs commentaires",$C$5:$C793,C793)</f>
        <v>0</v>
      </c>
      <c r="S793" t="str">
        <f t="shared" si="139"/>
        <v/>
      </c>
      <c r="T793" t="str">
        <f t="shared" si="140"/>
        <v/>
      </c>
      <c r="U793" t="str">
        <f t="shared" si="141"/>
        <v/>
      </c>
      <c r="V793" s="238" t="str">
        <f t="shared" si="142"/>
        <v/>
      </c>
      <c r="W793" s="238">
        <f t="shared" si="143"/>
        <v>0</v>
      </c>
      <c r="X793" s="238">
        <f>SUMIFS($W$5:$W793,$V$5:$V793,"Plusieurs occurences",$H$5:$H793,H793)</f>
        <v>0</v>
      </c>
      <c r="Y793" t="str">
        <f t="shared" si="144"/>
        <v/>
      </c>
      <c r="Z793" t="str">
        <f t="shared" si="145"/>
        <v/>
      </c>
      <c r="AA793" t="str">
        <f t="shared" si="146"/>
        <v/>
      </c>
      <c r="AC793" t="str">
        <f t="shared" si="147"/>
        <v/>
      </c>
    </row>
    <row r="794" spans="16:29" x14ac:dyDescent="0.25">
      <c r="P794" s="1" t="str">
        <f>IF($C794&lt;&gt;"",IF(COUNTIF($C:C,$C794)&gt;1,"Plusieurs commentaires",""),"")</f>
        <v/>
      </c>
      <c r="Q794" s="1">
        <f t="shared" si="138"/>
        <v>0</v>
      </c>
      <c r="R794" s="1">
        <f>SUMIFS($Q$5:$Q794,$P$5:$P794,"Plusieurs commentaires",$C$5:$C794,C794)</f>
        <v>0</v>
      </c>
      <c r="S794" t="str">
        <f t="shared" si="139"/>
        <v/>
      </c>
      <c r="T794" t="str">
        <f t="shared" si="140"/>
        <v/>
      </c>
      <c r="U794" t="str">
        <f t="shared" si="141"/>
        <v/>
      </c>
      <c r="V794" s="238" t="str">
        <f t="shared" si="142"/>
        <v/>
      </c>
      <c r="W794" s="238">
        <f t="shared" si="143"/>
        <v>0</v>
      </c>
      <c r="X794" s="238">
        <f>SUMIFS($W$5:$W794,$V$5:$V794,"Plusieurs occurences",$H$5:$H794,H794)</f>
        <v>0</v>
      </c>
      <c r="Y794" t="str">
        <f t="shared" si="144"/>
        <v/>
      </c>
      <c r="Z794" t="str">
        <f t="shared" si="145"/>
        <v/>
      </c>
      <c r="AA794" t="str">
        <f t="shared" si="146"/>
        <v/>
      </c>
      <c r="AC794" t="str">
        <f t="shared" si="147"/>
        <v/>
      </c>
    </row>
    <row r="795" spans="16:29" x14ac:dyDescent="0.25">
      <c r="P795" s="1" t="str">
        <f>IF($C795&lt;&gt;"",IF(COUNTIF($C:C,$C795)&gt;1,"Plusieurs commentaires",""),"")</f>
        <v/>
      </c>
      <c r="Q795" s="1">
        <f t="shared" si="138"/>
        <v>0</v>
      </c>
      <c r="R795" s="1">
        <f>SUMIFS($Q$5:$Q795,$P$5:$P795,"Plusieurs commentaires",$C$5:$C795,C795)</f>
        <v>0</v>
      </c>
      <c r="S795" t="str">
        <f t="shared" si="139"/>
        <v/>
      </c>
      <c r="T795" t="str">
        <f t="shared" si="140"/>
        <v/>
      </c>
      <c r="U795" t="str">
        <f t="shared" si="141"/>
        <v/>
      </c>
      <c r="V795" s="238" t="str">
        <f t="shared" si="142"/>
        <v/>
      </c>
      <c r="W795" s="238">
        <f t="shared" si="143"/>
        <v>0</v>
      </c>
      <c r="X795" s="238">
        <f>SUMIFS($W$5:$W795,$V$5:$V795,"Plusieurs occurences",$H$5:$H795,H795)</f>
        <v>0</v>
      </c>
      <c r="Y795" t="str">
        <f t="shared" si="144"/>
        <v/>
      </c>
      <c r="Z795" t="str">
        <f t="shared" si="145"/>
        <v/>
      </c>
      <c r="AA795" t="str">
        <f t="shared" si="146"/>
        <v/>
      </c>
      <c r="AC795" t="str">
        <f t="shared" si="147"/>
        <v/>
      </c>
    </row>
    <row r="796" spans="16:29" x14ac:dyDescent="0.25">
      <c r="P796" s="1" t="str">
        <f>IF($C796&lt;&gt;"",IF(COUNTIF($C:C,$C796)&gt;1,"Plusieurs commentaires",""),"")</f>
        <v/>
      </c>
      <c r="Q796" s="1">
        <f t="shared" si="138"/>
        <v>0</v>
      </c>
      <c r="R796" s="1">
        <f>SUMIFS($Q$5:$Q796,$P$5:$P796,"Plusieurs commentaires",$C$5:$C796,C796)</f>
        <v>0</v>
      </c>
      <c r="S796" t="str">
        <f t="shared" si="139"/>
        <v/>
      </c>
      <c r="T796" t="str">
        <f t="shared" si="140"/>
        <v/>
      </c>
      <c r="U796" t="str">
        <f t="shared" si="141"/>
        <v/>
      </c>
      <c r="V796" s="238" t="str">
        <f t="shared" si="142"/>
        <v/>
      </c>
      <c r="W796" s="238">
        <f t="shared" si="143"/>
        <v>0</v>
      </c>
      <c r="X796" s="238">
        <f>SUMIFS($W$5:$W796,$V$5:$V796,"Plusieurs occurences",$H$5:$H796,H796)</f>
        <v>0</v>
      </c>
      <c r="Y796" t="str">
        <f t="shared" si="144"/>
        <v/>
      </c>
      <c r="Z796" t="str">
        <f t="shared" si="145"/>
        <v/>
      </c>
      <c r="AA796" t="str">
        <f t="shared" si="146"/>
        <v/>
      </c>
      <c r="AC796" t="str">
        <f t="shared" si="147"/>
        <v/>
      </c>
    </row>
    <row r="797" spans="16:29" x14ac:dyDescent="0.25">
      <c r="P797" s="1" t="str">
        <f>IF($C797&lt;&gt;"",IF(COUNTIF($C:C,$C797)&gt;1,"Plusieurs commentaires",""),"")</f>
        <v/>
      </c>
      <c r="Q797" s="1">
        <f t="shared" si="138"/>
        <v>0</v>
      </c>
      <c r="R797" s="1">
        <f>SUMIFS($Q$5:$Q797,$P$5:$P797,"Plusieurs commentaires",$C$5:$C797,C797)</f>
        <v>0</v>
      </c>
      <c r="S797" t="str">
        <f t="shared" si="139"/>
        <v/>
      </c>
      <c r="T797" t="str">
        <f t="shared" si="140"/>
        <v/>
      </c>
      <c r="U797" t="str">
        <f t="shared" si="141"/>
        <v/>
      </c>
      <c r="V797" s="238" t="str">
        <f t="shared" si="142"/>
        <v/>
      </c>
      <c r="W797" s="238">
        <f t="shared" si="143"/>
        <v>0</v>
      </c>
      <c r="X797" s="238">
        <f>SUMIFS($W$5:$W797,$V$5:$V797,"Plusieurs occurences",$H$5:$H797,H797)</f>
        <v>0</v>
      </c>
      <c r="Y797" t="str">
        <f t="shared" si="144"/>
        <v/>
      </c>
      <c r="Z797" t="str">
        <f t="shared" si="145"/>
        <v/>
      </c>
      <c r="AA797" t="str">
        <f t="shared" si="146"/>
        <v/>
      </c>
      <c r="AC797" t="str">
        <f t="shared" si="147"/>
        <v/>
      </c>
    </row>
    <row r="798" spans="16:29" x14ac:dyDescent="0.25">
      <c r="P798" s="1" t="str">
        <f>IF($C798&lt;&gt;"",IF(COUNTIF($C:C,$C798)&gt;1,"Plusieurs commentaires",""),"")</f>
        <v/>
      </c>
      <c r="Q798" s="1">
        <f t="shared" si="138"/>
        <v>0</v>
      </c>
      <c r="R798" s="1">
        <f>SUMIFS($Q$5:$Q798,$P$5:$P798,"Plusieurs commentaires",$C$5:$C798,C798)</f>
        <v>0</v>
      </c>
      <c r="S798" t="str">
        <f t="shared" si="139"/>
        <v/>
      </c>
      <c r="T798" t="str">
        <f t="shared" si="140"/>
        <v/>
      </c>
      <c r="U798" t="str">
        <f t="shared" si="141"/>
        <v/>
      </c>
      <c r="V798" s="238" t="str">
        <f t="shared" si="142"/>
        <v/>
      </c>
      <c r="W798" s="238">
        <f t="shared" si="143"/>
        <v>0</v>
      </c>
      <c r="X798" s="238">
        <f>SUMIFS($W$5:$W798,$V$5:$V798,"Plusieurs occurences",$H$5:$H798,H798)</f>
        <v>0</v>
      </c>
      <c r="Y798" t="str">
        <f t="shared" si="144"/>
        <v/>
      </c>
      <c r="Z798" t="str">
        <f t="shared" si="145"/>
        <v/>
      </c>
      <c r="AA798" t="str">
        <f t="shared" si="146"/>
        <v/>
      </c>
      <c r="AC798" t="str">
        <f t="shared" si="147"/>
        <v/>
      </c>
    </row>
    <row r="799" spans="16:29" x14ac:dyDescent="0.25">
      <c r="P799" s="1" t="str">
        <f>IF($C799&lt;&gt;"",IF(COUNTIF($C:C,$C799)&gt;1,"Plusieurs commentaires",""),"")</f>
        <v/>
      </c>
      <c r="Q799" s="1">
        <f t="shared" si="138"/>
        <v>0</v>
      </c>
      <c r="R799" s="1">
        <f>SUMIFS($Q$5:$Q799,$P$5:$P799,"Plusieurs commentaires",$C$5:$C799,C799)</f>
        <v>0</v>
      </c>
      <c r="S799" t="str">
        <f t="shared" si="139"/>
        <v/>
      </c>
      <c r="T799" t="str">
        <f t="shared" si="140"/>
        <v/>
      </c>
      <c r="U799" t="str">
        <f t="shared" si="141"/>
        <v/>
      </c>
      <c r="V799" s="238" t="str">
        <f t="shared" si="142"/>
        <v/>
      </c>
      <c r="W799" s="238">
        <f t="shared" si="143"/>
        <v>0</v>
      </c>
      <c r="X799" s="238">
        <f>SUMIFS($W$5:$W799,$V$5:$V799,"Plusieurs occurences",$H$5:$H799,H799)</f>
        <v>0</v>
      </c>
      <c r="Y799" t="str">
        <f t="shared" si="144"/>
        <v/>
      </c>
      <c r="Z799" t="str">
        <f t="shared" si="145"/>
        <v/>
      </c>
      <c r="AA799" t="str">
        <f t="shared" si="146"/>
        <v/>
      </c>
      <c r="AC799" t="str">
        <f t="shared" si="147"/>
        <v/>
      </c>
    </row>
    <row r="800" spans="16:29" x14ac:dyDescent="0.25">
      <c r="P800" s="1" t="str">
        <f>IF($C800&lt;&gt;"",IF(COUNTIF($C:C,$C800)&gt;1,"Plusieurs commentaires",""),"")</f>
        <v/>
      </c>
      <c r="Q800" s="1">
        <f t="shared" si="138"/>
        <v>0</v>
      </c>
      <c r="R800" s="1">
        <f>SUMIFS($Q$5:$Q800,$P$5:$P800,"Plusieurs commentaires",$C$5:$C800,C800)</f>
        <v>0</v>
      </c>
      <c r="S800" t="str">
        <f t="shared" si="139"/>
        <v/>
      </c>
      <c r="T800" t="str">
        <f t="shared" si="140"/>
        <v/>
      </c>
      <c r="U800" t="str">
        <f t="shared" si="141"/>
        <v/>
      </c>
      <c r="V800" s="238" t="str">
        <f t="shared" si="142"/>
        <v/>
      </c>
      <c r="W800" s="238">
        <f t="shared" si="143"/>
        <v>0</v>
      </c>
      <c r="X800" s="238">
        <f>SUMIFS($W$5:$W800,$V$5:$V800,"Plusieurs occurences",$H$5:$H800,H800)</f>
        <v>0</v>
      </c>
      <c r="Y800" t="str">
        <f t="shared" si="144"/>
        <v/>
      </c>
      <c r="Z800" t="str">
        <f t="shared" si="145"/>
        <v/>
      </c>
      <c r="AA800" t="str">
        <f t="shared" si="146"/>
        <v/>
      </c>
      <c r="AC800" t="str">
        <f t="shared" si="147"/>
        <v/>
      </c>
    </row>
    <row r="801" spans="16:29" x14ac:dyDescent="0.25">
      <c r="P801" s="1" t="str">
        <f>IF($C801&lt;&gt;"",IF(COUNTIF($C:C,$C801)&gt;1,"Plusieurs commentaires",""),"")</f>
        <v/>
      </c>
      <c r="Q801" s="1">
        <f t="shared" si="138"/>
        <v>0</v>
      </c>
      <c r="R801" s="1">
        <f>SUMIFS($Q$5:$Q801,$P$5:$P801,"Plusieurs commentaires",$C$5:$C801,C801)</f>
        <v>0</v>
      </c>
      <c r="S801" t="str">
        <f t="shared" si="139"/>
        <v/>
      </c>
      <c r="T801" t="str">
        <f t="shared" si="140"/>
        <v/>
      </c>
      <c r="U801" t="str">
        <f t="shared" si="141"/>
        <v/>
      </c>
      <c r="V801" s="238" t="str">
        <f t="shared" si="142"/>
        <v/>
      </c>
      <c r="W801" s="238">
        <f t="shared" si="143"/>
        <v>0</v>
      </c>
      <c r="X801" s="238">
        <f>SUMIFS($W$5:$W801,$V$5:$V801,"Plusieurs occurences",$H$5:$H801,H801)</f>
        <v>0</v>
      </c>
      <c r="Y801" t="str">
        <f t="shared" si="144"/>
        <v/>
      </c>
      <c r="Z801" t="str">
        <f t="shared" si="145"/>
        <v/>
      </c>
      <c r="AA801" t="str">
        <f t="shared" si="146"/>
        <v/>
      </c>
      <c r="AC801" t="str">
        <f t="shared" si="147"/>
        <v/>
      </c>
    </row>
    <row r="802" spans="16:29" x14ac:dyDescent="0.25">
      <c r="P802" s="1" t="str">
        <f>IF($C802&lt;&gt;"",IF(COUNTIF($C:C,$C802)&gt;1,"Plusieurs commentaires",""),"")</f>
        <v/>
      </c>
      <c r="Q802" s="1">
        <f t="shared" si="138"/>
        <v>0</v>
      </c>
      <c r="R802" s="1">
        <f>SUMIFS($Q$5:$Q802,$P$5:$P802,"Plusieurs commentaires",$C$5:$C802,C802)</f>
        <v>0</v>
      </c>
      <c r="S802" t="str">
        <f t="shared" si="139"/>
        <v/>
      </c>
      <c r="T802" t="str">
        <f t="shared" si="140"/>
        <v/>
      </c>
      <c r="U802" t="str">
        <f t="shared" si="141"/>
        <v/>
      </c>
      <c r="V802" s="238" t="str">
        <f t="shared" si="142"/>
        <v/>
      </c>
      <c r="W802" s="238">
        <f t="shared" si="143"/>
        <v>0</v>
      </c>
      <c r="X802" s="238">
        <f>SUMIFS($W$5:$W802,$V$5:$V802,"Plusieurs occurences",$H$5:$H802,H802)</f>
        <v>0</v>
      </c>
      <c r="Y802" t="str">
        <f t="shared" si="144"/>
        <v/>
      </c>
      <c r="Z802" t="str">
        <f t="shared" si="145"/>
        <v/>
      </c>
      <c r="AA802" t="str">
        <f t="shared" si="146"/>
        <v/>
      </c>
      <c r="AC802" t="str">
        <f t="shared" si="147"/>
        <v/>
      </c>
    </row>
    <row r="803" spans="16:29" x14ac:dyDescent="0.25">
      <c r="P803" s="1" t="str">
        <f>IF($C803&lt;&gt;"",IF(COUNTIF($C:C,$C803)&gt;1,"Plusieurs commentaires",""),"")</f>
        <v/>
      </c>
      <c r="Q803" s="1">
        <f t="shared" si="138"/>
        <v>0</v>
      </c>
      <c r="R803" s="1">
        <f>SUMIFS($Q$5:$Q803,$P$5:$P803,"Plusieurs commentaires",$C$5:$C803,C803)</f>
        <v>0</v>
      </c>
      <c r="S803" t="str">
        <f t="shared" si="139"/>
        <v/>
      </c>
      <c r="T803" t="str">
        <f t="shared" si="140"/>
        <v/>
      </c>
      <c r="U803" t="str">
        <f t="shared" si="141"/>
        <v/>
      </c>
      <c r="V803" s="238" t="str">
        <f t="shared" si="142"/>
        <v/>
      </c>
      <c r="W803" s="238">
        <f t="shared" si="143"/>
        <v>0</v>
      </c>
      <c r="X803" s="238">
        <f>SUMIFS($W$5:$W803,$V$5:$V803,"Plusieurs occurences",$H$5:$H803,H803)</f>
        <v>0</v>
      </c>
      <c r="Y803" t="str">
        <f t="shared" si="144"/>
        <v/>
      </c>
      <c r="Z803" t="str">
        <f t="shared" si="145"/>
        <v/>
      </c>
      <c r="AA803" t="str">
        <f t="shared" si="146"/>
        <v/>
      </c>
      <c r="AC803" t="str">
        <f t="shared" si="147"/>
        <v/>
      </c>
    </row>
    <row r="804" spans="16:29" x14ac:dyDescent="0.25">
      <c r="P804" s="1" t="str">
        <f>IF($C804&lt;&gt;"",IF(COUNTIF($C:C,$C804)&gt;1,"Plusieurs commentaires",""),"")</f>
        <v/>
      </c>
      <c r="Q804" s="1">
        <f t="shared" si="138"/>
        <v>0</v>
      </c>
      <c r="R804" s="1">
        <f>SUMIFS($Q$5:$Q804,$P$5:$P804,"Plusieurs commentaires",$C$5:$C804,C804)</f>
        <v>0</v>
      </c>
      <c r="S804" t="str">
        <f t="shared" si="139"/>
        <v/>
      </c>
      <c r="T804" t="str">
        <f t="shared" si="140"/>
        <v/>
      </c>
      <c r="U804" t="str">
        <f t="shared" si="141"/>
        <v/>
      </c>
      <c r="V804" s="238" t="str">
        <f t="shared" si="142"/>
        <v/>
      </c>
      <c r="W804" s="238">
        <f t="shared" si="143"/>
        <v>0</v>
      </c>
      <c r="X804" s="238">
        <f>SUMIFS($W$5:$W804,$V$5:$V804,"Plusieurs occurences",$H$5:$H804,H804)</f>
        <v>0</v>
      </c>
      <c r="Y804" t="str">
        <f t="shared" si="144"/>
        <v/>
      </c>
      <c r="Z804" t="str">
        <f t="shared" si="145"/>
        <v/>
      </c>
      <c r="AA804" t="str">
        <f t="shared" si="146"/>
        <v/>
      </c>
      <c r="AC804" t="str">
        <f t="shared" si="147"/>
        <v/>
      </c>
    </row>
    <row r="805" spans="16:29" x14ac:dyDescent="0.25">
      <c r="P805" s="1" t="str">
        <f>IF($C805&lt;&gt;"",IF(COUNTIF($C:C,$C805)&gt;1,"Plusieurs commentaires",""),"")</f>
        <v/>
      </c>
      <c r="Q805" s="1">
        <f t="shared" si="138"/>
        <v>0</v>
      </c>
      <c r="R805" s="1">
        <f>SUMIFS($Q$5:$Q805,$P$5:$P805,"Plusieurs commentaires",$C$5:$C805,C805)</f>
        <v>0</v>
      </c>
      <c r="S805" t="str">
        <f t="shared" si="139"/>
        <v/>
      </c>
      <c r="T805" t="str">
        <f t="shared" si="140"/>
        <v/>
      </c>
      <c r="U805" t="str">
        <f t="shared" si="141"/>
        <v/>
      </c>
      <c r="V805" s="238" t="str">
        <f t="shared" si="142"/>
        <v/>
      </c>
      <c r="W805" s="238">
        <f t="shared" si="143"/>
        <v>0</v>
      </c>
      <c r="X805" s="238">
        <f>SUMIFS($W$5:$W805,$V$5:$V805,"Plusieurs occurences",$H$5:$H805,H805)</f>
        <v>0</v>
      </c>
      <c r="Y805" t="str">
        <f t="shared" si="144"/>
        <v/>
      </c>
      <c r="Z805" t="str">
        <f t="shared" si="145"/>
        <v/>
      </c>
      <c r="AA805" t="str">
        <f t="shared" si="146"/>
        <v/>
      </c>
      <c r="AC805" t="str">
        <f t="shared" si="147"/>
        <v/>
      </c>
    </row>
    <row r="806" spans="16:29" x14ac:dyDescent="0.25">
      <c r="P806" s="1" t="str">
        <f>IF($C806&lt;&gt;"",IF(COUNTIF($C:C,$C806)&gt;1,"Plusieurs commentaires",""),"")</f>
        <v/>
      </c>
      <c r="Q806" s="1">
        <f t="shared" si="138"/>
        <v>0</v>
      </c>
      <c r="R806" s="1">
        <f>SUMIFS($Q$5:$Q806,$P$5:$P806,"Plusieurs commentaires",$C$5:$C806,C806)</f>
        <v>0</v>
      </c>
      <c r="S806" t="str">
        <f t="shared" si="139"/>
        <v/>
      </c>
      <c r="T806" t="str">
        <f t="shared" si="140"/>
        <v/>
      </c>
      <c r="U806" t="str">
        <f t="shared" si="141"/>
        <v/>
      </c>
      <c r="V806" s="238" t="str">
        <f t="shared" si="142"/>
        <v/>
      </c>
      <c r="W806" s="238">
        <f t="shared" si="143"/>
        <v>0</v>
      </c>
      <c r="X806" s="238">
        <f>SUMIFS($W$5:$W806,$V$5:$V806,"Plusieurs occurences",$H$5:$H806,H806)</f>
        <v>0</v>
      </c>
      <c r="Y806" t="str">
        <f t="shared" si="144"/>
        <v/>
      </c>
      <c r="Z806" t="str">
        <f t="shared" si="145"/>
        <v/>
      </c>
      <c r="AA806" t="str">
        <f t="shared" si="146"/>
        <v/>
      </c>
      <c r="AC806" t="str">
        <f t="shared" si="147"/>
        <v/>
      </c>
    </row>
    <row r="807" spans="16:29" x14ac:dyDescent="0.25">
      <c r="P807" s="1" t="str">
        <f>IF($C807&lt;&gt;"",IF(COUNTIF($C:C,$C807)&gt;1,"Plusieurs commentaires",""),"")</f>
        <v/>
      </c>
      <c r="Q807" s="1">
        <f t="shared" si="138"/>
        <v>0</v>
      </c>
      <c r="R807" s="1">
        <f>SUMIFS($Q$5:$Q807,$P$5:$P807,"Plusieurs commentaires",$C$5:$C807,C807)</f>
        <v>0</v>
      </c>
      <c r="S807" t="str">
        <f t="shared" si="139"/>
        <v/>
      </c>
      <c r="T807" t="str">
        <f t="shared" si="140"/>
        <v/>
      </c>
      <c r="U807" t="str">
        <f t="shared" si="141"/>
        <v/>
      </c>
      <c r="V807" s="238" t="str">
        <f t="shared" si="142"/>
        <v/>
      </c>
      <c r="W807" s="238">
        <f t="shared" si="143"/>
        <v>0</v>
      </c>
      <c r="X807" s="238">
        <f>SUMIFS($W$5:$W807,$V$5:$V807,"Plusieurs occurences",$H$5:$H807,H807)</f>
        <v>0</v>
      </c>
      <c r="Y807" t="str">
        <f t="shared" si="144"/>
        <v/>
      </c>
      <c r="Z807" t="str">
        <f t="shared" si="145"/>
        <v/>
      </c>
      <c r="AA807" t="str">
        <f t="shared" si="146"/>
        <v/>
      </c>
      <c r="AC807" t="str">
        <f t="shared" si="147"/>
        <v/>
      </c>
    </row>
    <row r="808" spans="16:29" x14ac:dyDescent="0.25">
      <c r="P808" s="1" t="str">
        <f>IF($C808&lt;&gt;"",IF(COUNTIF($C:C,$C808)&gt;1,"Plusieurs commentaires",""),"")</f>
        <v/>
      </c>
      <c r="Q808" s="1">
        <f t="shared" si="138"/>
        <v>0</v>
      </c>
      <c r="R808" s="1">
        <f>SUMIFS($Q$5:$Q808,$P$5:$P808,"Plusieurs commentaires",$C$5:$C808,C808)</f>
        <v>0</v>
      </c>
      <c r="S808" t="str">
        <f t="shared" si="139"/>
        <v/>
      </c>
      <c r="T808" t="str">
        <f t="shared" si="140"/>
        <v/>
      </c>
      <c r="U808" t="str">
        <f t="shared" si="141"/>
        <v/>
      </c>
      <c r="V808" s="238" t="str">
        <f t="shared" si="142"/>
        <v/>
      </c>
      <c r="W808" s="238">
        <f t="shared" si="143"/>
        <v>0</v>
      </c>
      <c r="X808" s="238">
        <f>SUMIFS($W$5:$W808,$V$5:$V808,"Plusieurs occurences",$H$5:$H808,H808)</f>
        <v>0</v>
      </c>
      <c r="Y808" t="str">
        <f t="shared" si="144"/>
        <v/>
      </c>
      <c r="Z808" t="str">
        <f t="shared" si="145"/>
        <v/>
      </c>
      <c r="AA808" t="str">
        <f t="shared" si="146"/>
        <v/>
      </c>
      <c r="AC808" t="str">
        <f t="shared" si="147"/>
        <v/>
      </c>
    </row>
    <row r="809" spans="16:29" x14ac:dyDescent="0.25">
      <c r="P809" s="1" t="str">
        <f>IF($C809&lt;&gt;"",IF(COUNTIF($C:C,$C809)&gt;1,"Plusieurs commentaires",""),"")</f>
        <v/>
      </c>
      <c r="Q809" s="1">
        <f t="shared" si="138"/>
        <v>0</v>
      </c>
      <c r="R809" s="1">
        <f>SUMIFS($Q$5:$Q809,$P$5:$P809,"Plusieurs commentaires",$C$5:$C809,C809)</f>
        <v>0</v>
      </c>
      <c r="S809" t="str">
        <f t="shared" si="139"/>
        <v/>
      </c>
      <c r="T809" t="str">
        <f t="shared" si="140"/>
        <v/>
      </c>
      <c r="U809" t="str">
        <f t="shared" si="141"/>
        <v/>
      </c>
      <c r="V809" s="238" t="str">
        <f t="shared" si="142"/>
        <v/>
      </c>
      <c r="W809" s="238">
        <f t="shared" si="143"/>
        <v>0</v>
      </c>
      <c r="X809" s="238">
        <f>SUMIFS($W$5:$W809,$V$5:$V809,"Plusieurs occurences",$H$5:$H809,H809)</f>
        <v>0</v>
      </c>
      <c r="Y809" t="str">
        <f t="shared" si="144"/>
        <v/>
      </c>
      <c r="Z809" t="str">
        <f t="shared" si="145"/>
        <v/>
      </c>
      <c r="AA809" t="str">
        <f t="shared" si="146"/>
        <v/>
      </c>
      <c r="AC809" t="str">
        <f t="shared" si="147"/>
        <v/>
      </c>
    </row>
    <row r="810" spans="16:29" x14ac:dyDescent="0.25">
      <c r="P810" s="1" t="str">
        <f>IF($C810&lt;&gt;"",IF(COUNTIF($C:C,$C810)&gt;1,"Plusieurs commentaires",""),"")</f>
        <v/>
      </c>
      <c r="Q810" s="1">
        <f t="shared" si="138"/>
        <v>0</v>
      </c>
      <c r="R810" s="1">
        <f>SUMIFS($Q$5:$Q810,$P$5:$P810,"Plusieurs commentaires",$C$5:$C810,C810)</f>
        <v>0</v>
      </c>
      <c r="S810" t="str">
        <f t="shared" si="139"/>
        <v/>
      </c>
      <c r="T810" t="str">
        <f t="shared" si="140"/>
        <v/>
      </c>
      <c r="U810" t="str">
        <f t="shared" si="141"/>
        <v/>
      </c>
      <c r="V810" s="238" t="str">
        <f t="shared" si="142"/>
        <v/>
      </c>
      <c r="W810" s="238">
        <f t="shared" si="143"/>
        <v>0</v>
      </c>
      <c r="X810" s="238">
        <f>SUMIFS($W$5:$W810,$V$5:$V810,"Plusieurs occurences",$H$5:$H810,H810)</f>
        <v>0</v>
      </c>
      <c r="Y810" t="str">
        <f t="shared" si="144"/>
        <v/>
      </c>
      <c r="Z810" t="str">
        <f t="shared" si="145"/>
        <v/>
      </c>
      <c r="AA810" t="str">
        <f t="shared" si="146"/>
        <v/>
      </c>
      <c r="AC810" t="str">
        <f t="shared" si="147"/>
        <v/>
      </c>
    </row>
    <row r="811" spans="16:29" x14ac:dyDescent="0.25">
      <c r="P811" s="1" t="str">
        <f>IF($C811&lt;&gt;"",IF(COUNTIF($C:C,$C811)&gt;1,"Plusieurs commentaires",""),"")</f>
        <v/>
      </c>
      <c r="Q811" s="1">
        <f t="shared" si="138"/>
        <v>0</v>
      </c>
      <c r="R811" s="1">
        <f>SUMIFS($Q$5:$Q811,$P$5:$P811,"Plusieurs commentaires",$C$5:$C811,C811)</f>
        <v>0</v>
      </c>
      <c r="S811" t="str">
        <f t="shared" si="139"/>
        <v/>
      </c>
      <c r="T811" t="str">
        <f t="shared" si="140"/>
        <v/>
      </c>
      <c r="U811" t="str">
        <f t="shared" si="141"/>
        <v/>
      </c>
      <c r="V811" s="238" t="str">
        <f t="shared" si="142"/>
        <v/>
      </c>
      <c r="W811" s="238">
        <f t="shared" si="143"/>
        <v>0</v>
      </c>
      <c r="X811" s="238">
        <f>SUMIFS($W$5:$W811,$V$5:$V811,"Plusieurs occurences",$H$5:$H811,H811)</f>
        <v>0</v>
      </c>
      <c r="Y811" t="str">
        <f t="shared" si="144"/>
        <v/>
      </c>
      <c r="Z811" t="str">
        <f t="shared" si="145"/>
        <v/>
      </c>
      <c r="AA811" t="str">
        <f t="shared" si="146"/>
        <v/>
      </c>
      <c r="AC811" t="str">
        <f t="shared" si="147"/>
        <v/>
      </c>
    </row>
    <row r="812" spans="16:29" x14ac:dyDescent="0.25">
      <c r="P812" s="1" t="str">
        <f>IF($C812&lt;&gt;"",IF(COUNTIF($C:C,$C812)&gt;1,"Plusieurs commentaires",""),"")</f>
        <v/>
      </c>
      <c r="Q812" s="1">
        <f t="shared" si="138"/>
        <v>0</v>
      </c>
      <c r="R812" s="1">
        <f>SUMIFS($Q$5:$Q812,$P$5:$P812,"Plusieurs commentaires",$C$5:$C812,C812)</f>
        <v>0</v>
      </c>
      <c r="S812" t="str">
        <f t="shared" si="139"/>
        <v/>
      </c>
      <c r="T812" t="str">
        <f t="shared" si="140"/>
        <v/>
      </c>
      <c r="U812" t="str">
        <f t="shared" si="141"/>
        <v/>
      </c>
      <c r="V812" s="238" t="str">
        <f t="shared" si="142"/>
        <v/>
      </c>
      <c r="W812" s="238">
        <f t="shared" si="143"/>
        <v>0</v>
      </c>
      <c r="X812" s="238">
        <f>SUMIFS($W$5:$W812,$V$5:$V812,"Plusieurs occurences",$H$5:$H812,H812)</f>
        <v>0</v>
      </c>
      <c r="Y812" t="str">
        <f t="shared" si="144"/>
        <v/>
      </c>
      <c r="Z812" t="str">
        <f t="shared" si="145"/>
        <v/>
      </c>
      <c r="AA812" t="str">
        <f t="shared" si="146"/>
        <v/>
      </c>
      <c r="AC812" t="str">
        <f t="shared" si="147"/>
        <v/>
      </c>
    </row>
    <row r="813" spans="16:29" x14ac:dyDescent="0.25">
      <c r="P813" s="1" t="str">
        <f>IF($C813&lt;&gt;"",IF(COUNTIF($C:C,$C813)&gt;1,"Plusieurs commentaires",""),"")</f>
        <v/>
      </c>
      <c r="Q813" s="1">
        <f t="shared" si="138"/>
        <v>0</v>
      </c>
      <c r="R813" s="1">
        <f>SUMIFS($Q$5:$Q813,$P$5:$P813,"Plusieurs commentaires",$C$5:$C813,C813)</f>
        <v>0</v>
      </c>
      <c r="S813" t="str">
        <f t="shared" si="139"/>
        <v/>
      </c>
      <c r="T813" t="str">
        <f t="shared" si="140"/>
        <v/>
      </c>
      <c r="U813" t="str">
        <f t="shared" si="141"/>
        <v/>
      </c>
      <c r="V813" s="238" t="str">
        <f t="shared" si="142"/>
        <v/>
      </c>
      <c r="W813" s="238">
        <f t="shared" si="143"/>
        <v>0</v>
      </c>
      <c r="X813" s="238">
        <f>SUMIFS($W$5:$W813,$V$5:$V813,"Plusieurs occurences",$H$5:$H813,H813)</f>
        <v>0</v>
      </c>
      <c r="Y813" t="str">
        <f t="shared" si="144"/>
        <v/>
      </c>
      <c r="Z813" t="str">
        <f t="shared" si="145"/>
        <v/>
      </c>
      <c r="AA813" t="str">
        <f t="shared" si="146"/>
        <v/>
      </c>
      <c r="AC813" t="str">
        <f t="shared" si="147"/>
        <v/>
      </c>
    </row>
    <row r="814" spans="16:29" x14ac:dyDescent="0.25">
      <c r="P814" s="1" t="str">
        <f>IF($C814&lt;&gt;"",IF(COUNTIF($C:C,$C814)&gt;1,"Plusieurs commentaires",""),"")</f>
        <v/>
      </c>
      <c r="Q814" s="1">
        <f t="shared" si="138"/>
        <v>0</v>
      </c>
      <c r="R814" s="1">
        <f>SUMIFS($Q$5:$Q814,$P$5:$P814,"Plusieurs commentaires",$C$5:$C814,C814)</f>
        <v>0</v>
      </c>
      <c r="S814" t="str">
        <f t="shared" si="139"/>
        <v/>
      </c>
      <c r="T814" t="str">
        <f t="shared" si="140"/>
        <v/>
      </c>
      <c r="U814" t="str">
        <f t="shared" si="141"/>
        <v/>
      </c>
      <c r="V814" s="238" t="str">
        <f t="shared" si="142"/>
        <v/>
      </c>
      <c r="W814" s="238">
        <f t="shared" si="143"/>
        <v>0</v>
      </c>
      <c r="X814" s="238">
        <f>SUMIFS($W$5:$W814,$V$5:$V814,"Plusieurs occurences",$H$5:$H814,H814)</f>
        <v>0</v>
      </c>
      <c r="Y814" t="str">
        <f t="shared" si="144"/>
        <v/>
      </c>
      <c r="Z814" t="str">
        <f t="shared" si="145"/>
        <v/>
      </c>
      <c r="AA814" t="str">
        <f t="shared" si="146"/>
        <v/>
      </c>
      <c r="AC814" t="str">
        <f t="shared" si="147"/>
        <v/>
      </c>
    </row>
    <row r="815" spans="16:29" x14ac:dyDescent="0.25">
      <c r="P815" s="1" t="str">
        <f>IF($C815&lt;&gt;"",IF(COUNTIF($C:C,$C815)&gt;1,"Plusieurs commentaires",""),"")</f>
        <v/>
      </c>
      <c r="Q815" s="1">
        <f t="shared" si="138"/>
        <v>0</v>
      </c>
      <c r="R815" s="1">
        <f>SUMIFS($Q$5:$Q815,$P$5:$P815,"Plusieurs commentaires",$C$5:$C815,C815)</f>
        <v>0</v>
      </c>
      <c r="S815" t="str">
        <f t="shared" si="139"/>
        <v/>
      </c>
      <c r="T815" t="str">
        <f t="shared" si="140"/>
        <v/>
      </c>
      <c r="U815" t="str">
        <f t="shared" si="141"/>
        <v/>
      </c>
      <c r="V815" s="238" t="str">
        <f t="shared" si="142"/>
        <v/>
      </c>
      <c r="W815" s="238">
        <f t="shared" si="143"/>
        <v>0</v>
      </c>
      <c r="X815" s="238">
        <f>SUMIFS($W$5:$W815,$V$5:$V815,"Plusieurs occurences",$H$5:$H815,H815)</f>
        <v>0</v>
      </c>
      <c r="Y815" t="str">
        <f t="shared" si="144"/>
        <v/>
      </c>
      <c r="Z815" t="str">
        <f t="shared" si="145"/>
        <v/>
      </c>
      <c r="AA815" t="str">
        <f t="shared" si="146"/>
        <v/>
      </c>
      <c r="AC815" t="str">
        <f t="shared" si="147"/>
        <v/>
      </c>
    </row>
    <row r="816" spans="16:29" x14ac:dyDescent="0.25">
      <c r="P816" s="1" t="str">
        <f>IF($C816&lt;&gt;"",IF(COUNTIF($C:C,$C816)&gt;1,"Plusieurs commentaires",""),"")</f>
        <v/>
      </c>
      <c r="Q816" s="1">
        <f t="shared" si="138"/>
        <v>0</v>
      </c>
      <c r="R816" s="1">
        <f>SUMIFS($Q$5:$Q816,$P$5:$P816,"Plusieurs commentaires",$C$5:$C816,C816)</f>
        <v>0</v>
      </c>
      <c r="S816" t="str">
        <f t="shared" si="139"/>
        <v/>
      </c>
      <c r="T816" t="str">
        <f t="shared" si="140"/>
        <v/>
      </c>
      <c r="U816" t="str">
        <f t="shared" si="141"/>
        <v/>
      </c>
      <c r="V816" s="238" t="str">
        <f t="shared" si="142"/>
        <v/>
      </c>
      <c r="W816" s="238">
        <f t="shared" si="143"/>
        <v>0</v>
      </c>
      <c r="X816" s="238">
        <f>SUMIFS($W$5:$W816,$V$5:$V816,"Plusieurs occurences",$H$5:$H816,H816)</f>
        <v>0</v>
      </c>
      <c r="Y816" t="str">
        <f t="shared" si="144"/>
        <v/>
      </c>
      <c r="Z816" t="str">
        <f t="shared" si="145"/>
        <v/>
      </c>
      <c r="AA816" t="str">
        <f t="shared" si="146"/>
        <v/>
      </c>
      <c r="AC816" t="str">
        <f t="shared" si="147"/>
        <v/>
      </c>
    </row>
    <row r="817" spans="16:29" x14ac:dyDescent="0.25">
      <c r="P817" s="1" t="str">
        <f>IF($C817&lt;&gt;"",IF(COUNTIF($C:C,$C817)&gt;1,"Plusieurs commentaires",""),"")</f>
        <v/>
      </c>
      <c r="Q817" s="1">
        <f t="shared" si="138"/>
        <v>0</v>
      </c>
      <c r="R817" s="1">
        <f>SUMIFS($Q$5:$Q817,$P$5:$P817,"Plusieurs commentaires",$C$5:$C817,C817)</f>
        <v>0</v>
      </c>
      <c r="S817" t="str">
        <f t="shared" si="139"/>
        <v/>
      </c>
      <c r="T817" t="str">
        <f t="shared" si="140"/>
        <v/>
      </c>
      <c r="U817" t="str">
        <f t="shared" si="141"/>
        <v/>
      </c>
      <c r="V817" s="238" t="str">
        <f t="shared" si="142"/>
        <v/>
      </c>
      <c r="W817" s="238">
        <f t="shared" si="143"/>
        <v>0</v>
      </c>
      <c r="X817" s="238">
        <f>SUMIFS($W$5:$W817,$V$5:$V817,"Plusieurs occurences",$H$5:$H817,H817)</f>
        <v>0</v>
      </c>
      <c r="Y817" t="str">
        <f t="shared" si="144"/>
        <v/>
      </c>
      <c r="Z817" t="str">
        <f t="shared" si="145"/>
        <v/>
      </c>
      <c r="AA817" t="str">
        <f t="shared" si="146"/>
        <v/>
      </c>
      <c r="AC817" t="str">
        <f t="shared" si="147"/>
        <v/>
      </c>
    </row>
    <row r="818" spans="16:29" x14ac:dyDescent="0.25">
      <c r="P818" s="1" t="str">
        <f>IF($C818&lt;&gt;"",IF(COUNTIF($C:C,$C818)&gt;1,"Plusieurs commentaires",""),"")</f>
        <v/>
      </c>
      <c r="Q818" s="1">
        <f t="shared" si="138"/>
        <v>0</v>
      </c>
      <c r="R818" s="1">
        <f>SUMIFS($Q$5:$Q818,$P$5:$P818,"Plusieurs commentaires",$C$5:$C818,C818)</f>
        <v>0</v>
      </c>
      <c r="S818" t="str">
        <f t="shared" si="139"/>
        <v/>
      </c>
      <c r="T818" t="str">
        <f t="shared" si="140"/>
        <v/>
      </c>
      <c r="U818" t="str">
        <f t="shared" si="141"/>
        <v/>
      </c>
      <c r="V818" s="238" t="str">
        <f t="shared" si="142"/>
        <v/>
      </c>
      <c r="W818" s="238">
        <f t="shared" si="143"/>
        <v>0</v>
      </c>
      <c r="X818" s="238">
        <f>SUMIFS($W$5:$W818,$V$5:$V818,"Plusieurs occurences",$H$5:$H818,H818)</f>
        <v>0</v>
      </c>
      <c r="Y818" t="str">
        <f t="shared" si="144"/>
        <v/>
      </c>
      <c r="Z818" t="str">
        <f t="shared" si="145"/>
        <v/>
      </c>
      <c r="AA818" t="str">
        <f t="shared" si="146"/>
        <v/>
      </c>
      <c r="AC818" t="str">
        <f t="shared" si="147"/>
        <v/>
      </c>
    </row>
    <row r="819" spans="16:29" x14ac:dyDescent="0.25">
      <c r="P819" s="1" t="str">
        <f>IF($C819&lt;&gt;"",IF(COUNTIF($C:C,$C819)&gt;1,"Plusieurs commentaires",""),"")</f>
        <v/>
      </c>
      <c r="Q819" s="1">
        <f t="shared" si="138"/>
        <v>0</v>
      </c>
      <c r="R819" s="1">
        <f>SUMIFS($Q$5:$Q819,$P$5:$P819,"Plusieurs commentaires",$C$5:$C819,C819)</f>
        <v>0</v>
      </c>
      <c r="S819" t="str">
        <f t="shared" si="139"/>
        <v/>
      </c>
      <c r="T819" t="str">
        <f t="shared" si="140"/>
        <v/>
      </c>
      <c r="U819" t="str">
        <f t="shared" si="141"/>
        <v/>
      </c>
      <c r="V819" s="238" t="str">
        <f t="shared" si="142"/>
        <v/>
      </c>
      <c r="W819" s="238">
        <f t="shared" si="143"/>
        <v>0</v>
      </c>
      <c r="X819" s="238">
        <f>SUMIFS($W$5:$W819,$V$5:$V819,"Plusieurs occurences",$H$5:$H819,H819)</f>
        <v>0</v>
      </c>
      <c r="Y819" t="str">
        <f t="shared" si="144"/>
        <v/>
      </c>
      <c r="Z819" t="str">
        <f t="shared" si="145"/>
        <v/>
      </c>
      <c r="AA819" t="str">
        <f t="shared" si="146"/>
        <v/>
      </c>
      <c r="AC819" t="str">
        <f t="shared" si="147"/>
        <v/>
      </c>
    </row>
    <row r="820" spans="16:29" x14ac:dyDescent="0.25">
      <c r="P820" s="1" t="str">
        <f>IF($C820&lt;&gt;"",IF(COUNTIF($C:C,$C820)&gt;1,"Plusieurs commentaires",""),"")</f>
        <v/>
      </c>
      <c r="Q820" s="1">
        <f t="shared" si="138"/>
        <v>0</v>
      </c>
      <c r="R820" s="1">
        <f>SUMIFS($Q$5:$Q820,$P$5:$P820,"Plusieurs commentaires",$C$5:$C820,C820)</f>
        <v>0</v>
      </c>
      <c r="S820" t="str">
        <f t="shared" si="139"/>
        <v/>
      </c>
      <c r="T820" t="str">
        <f t="shared" si="140"/>
        <v/>
      </c>
      <c r="U820" t="str">
        <f t="shared" si="141"/>
        <v/>
      </c>
      <c r="V820" s="238" t="str">
        <f t="shared" si="142"/>
        <v/>
      </c>
      <c r="W820" s="238">
        <f t="shared" si="143"/>
        <v>0</v>
      </c>
      <c r="X820" s="238">
        <f>SUMIFS($W$5:$W820,$V$5:$V820,"Plusieurs occurences",$H$5:$H820,H820)</f>
        <v>0</v>
      </c>
      <c r="Y820" t="str">
        <f t="shared" si="144"/>
        <v/>
      </c>
      <c r="Z820" t="str">
        <f t="shared" si="145"/>
        <v/>
      </c>
      <c r="AA820" t="str">
        <f t="shared" si="146"/>
        <v/>
      </c>
      <c r="AC820" t="str">
        <f t="shared" si="147"/>
        <v/>
      </c>
    </row>
    <row r="821" spans="16:29" x14ac:dyDescent="0.25">
      <c r="P821" s="1" t="str">
        <f>IF($C821&lt;&gt;"",IF(COUNTIF($C:C,$C821)&gt;1,"Plusieurs commentaires",""),"")</f>
        <v/>
      </c>
      <c r="Q821" s="1">
        <f t="shared" si="138"/>
        <v>0</v>
      </c>
      <c r="R821" s="1">
        <f>SUMIFS($Q$5:$Q821,$P$5:$P821,"Plusieurs commentaires",$C$5:$C821,C821)</f>
        <v>0</v>
      </c>
      <c r="S821" t="str">
        <f t="shared" si="139"/>
        <v/>
      </c>
      <c r="T821" t="str">
        <f t="shared" si="140"/>
        <v/>
      </c>
      <c r="U821" t="str">
        <f t="shared" si="141"/>
        <v/>
      </c>
      <c r="V821" s="238" t="str">
        <f t="shared" si="142"/>
        <v/>
      </c>
      <c r="W821" s="238">
        <f t="shared" si="143"/>
        <v>0</v>
      </c>
      <c r="X821" s="238">
        <f>SUMIFS($W$5:$W821,$V$5:$V821,"Plusieurs occurences",$H$5:$H821,H821)</f>
        <v>0</v>
      </c>
      <c r="Y821" t="str">
        <f t="shared" si="144"/>
        <v/>
      </c>
      <c r="Z821" t="str">
        <f t="shared" si="145"/>
        <v/>
      </c>
      <c r="AA821" t="str">
        <f t="shared" si="146"/>
        <v/>
      </c>
      <c r="AC821" t="str">
        <f t="shared" si="147"/>
        <v/>
      </c>
    </row>
    <row r="822" spans="16:29" x14ac:dyDescent="0.25">
      <c r="P822" s="1" t="str">
        <f>IF($C822&lt;&gt;"",IF(COUNTIF($C:C,$C822)&gt;1,"Plusieurs commentaires",""),"")</f>
        <v/>
      </c>
      <c r="Q822" s="1">
        <f t="shared" si="138"/>
        <v>0</v>
      </c>
      <c r="R822" s="1">
        <f>SUMIFS($Q$5:$Q822,$P$5:$P822,"Plusieurs commentaires",$C$5:$C822,C822)</f>
        <v>0</v>
      </c>
      <c r="S822" t="str">
        <f t="shared" si="139"/>
        <v/>
      </c>
      <c r="T822" t="str">
        <f t="shared" si="140"/>
        <v/>
      </c>
      <c r="U822" t="str">
        <f t="shared" si="141"/>
        <v/>
      </c>
      <c r="V822" s="238" t="str">
        <f t="shared" si="142"/>
        <v/>
      </c>
      <c r="W822" s="238">
        <f t="shared" si="143"/>
        <v>0</v>
      </c>
      <c r="X822" s="238">
        <f>SUMIFS($W$5:$W822,$V$5:$V822,"Plusieurs occurences",$H$5:$H822,H822)</f>
        <v>0</v>
      </c>
      <c r="Y822" t="str">
        <f t="shared" si="144"/>
        <v/>
      </c>
      <c r="Z822" t="str">
        <f t="shared" si="145"/>
        <v/>
      </c>
      <c r="AA822" t="str">
        <f t="shared" si="146"/>
        <v/>
      </c>
      <c r="AC822" t="str">
        <f t="shared" si="147"/>
        <v/>
      </c>
    </row>
    <row r="823" spans="16:29" x14ac:dyDescent="0.25">
      <c r="P823" s="1" t="str">
        <f>IF($C823&lt;&gt;"",IF(COUNTIF($C:C,$C823)&gt;1,"Plusieurs commentaires",""),"")</f>
        <v/>
      </c>
      <c r="Q823" s="1">
        <f t="shared" si="138"/>
        <v>0</v>
      </c>
      <c r="R823" s="1">
        <f>SUMIFS($Q$5:$Q823,$P$5:$P823,"Plusieurs commentaires",$C$5:$C823,C823)</f>
        <v>0</v>
      </c>
      <c r="S823" t="str">
        <f t="shared" si="139"/>
        <v/>
      </c>
      <c r="T823" t="str">
        <f t="shared" si="140"/>
        <v/>
      </c>
      <c r="U823" t="str">
        <f t="shared" si="141"/>
        <v/>
      </c>
      <c r="V823" s="238" t="str">
        <f t="shared" si="142"/>
        <v/>
      </c>
      <c r="W823" s="238">
        <f t="shared" si="143"/>
        <v>0</v>
      </c>
      <c r="X823" s="238">
        <f>SUMIFS($W$5:$W823,$V$5:$V823,"Plusieurs occurences",$H$5:$H823,H823)</f>
        <v>0</v>
      </c>
      <c r="Y823" t="str">
        <f t="shared" si="144"/>
        <v/>
      </c>
      <c r="Z823" t="str">
        <f t="shared" si="145"/>
        <v/>
      </c>
      <c r="AA823" t="str">
        <f t="shared" si="146"/>
        <v/>
      </c>
      <c r="AC823" t="str">
        <f t="shared" si="147"/>
        <v/>
      </c>
    </row>
    <row r="824" spans="16:29" x14ac:dyDescent="0.25">
      <c r="P824" s="1" t="str">
        <f>IF($C824&lt;&gt;"",IF(COUNTIF($C:C,$C824)&gt;1,"Plusieurs commentaires",""),"")</f>
        <v/>
      </c>
      <c r="Q824" s="1">
        <f t="shared" si="138"/>
        <v>0</v>
      </c>
      <c r="R824" s="1">
        <f>SUMIFS($Q$5:$Q824,$P$5:$P824,"Plusieurs commentaires",$C$5:$C824,C824)</f>
        <v>0</v>
      </c>
      <c r="S824" t="str">
        <f t="shared" si="139"/>
        <v/>
      </c>
      <c r="T824" t="str">
        <f t="shared" si="140"/>
        <v/>
      </c>
      <c r="U824" t="str">
        <f t="shared" si="141"/>
        <v/>
      </c>
      <c r="V824" s="238" t="str">
        <f t="shared" si="142"/>
        <v/>
      </c>
      <c r="W824" s="238">
        <f t="shared" si="143"/>
        <v>0</v>
      </c>
      <c r="X824" s="238">
        <f>SUMIFS($W$5:$W824,$V$5:$V824,"Plusieurs occurences",$H$5:$H824,H824)</f>
        <v>0</v>
      </c>
      <c r="Y824" t="str">
        <f t="shared" si="144"/>
        <v/>
      </c>
      <c r="Z824" t="str">
        <f t="shared" si="145"/>
        <v/>
      </c>
      <c r="AA824" t="str">
        <f t="shared" si="146"/>
        <v/>
      </c>
      <c r="AC824" t="str">
        <f t="shared" si="147"/>
        <v/>
      </c>
    </row>
    <row r="825" spans="16:29" x14ac:dyDescent="0.25">
      <c r="P825" s="1" t="str">
        <f>IF($C825&lt;&gt;"",IF(COUNTIF($C:C,$C825)&gt;1,"Plusieurs commentaires",""),"")</f>
        <v/>
      </c>
      <c r="Q825" s="1">
        <f t="shared" si="138"/>
        <v>0</v>
      </c>
      <c r="R825" s="1">
        <f>SUMIFS($Q$5:$Q825,$P$5:$P825,"Plusieurs commentaires",$C$5:$C825,C825)</f>
        <v>0</v>
      </c>
      <c r="S825" t="str">
        <f t="shared" si="139"/>
        <v/>
      </c>
      <c r="T825" t="str">
        <f t="shared" si="140"/>
        <v/>
      </c>
      <c r="U825" t="str">
        <f t="shared" si="141"/>
        <v/>
      </c>
      <c r="V825" s="238" t="str">
        <f t="shared" si="142"/>
        <v/>
      </c>
      <c r="W825" s="238">
        <f t="shared" si="143"/>
        <v>0</v>
      </c>
      <c r="X825" s="238">
        <f>SUMIFS($W$5:$W825,$V$5:$V825,"Plusieurs occurences",$H$5:$H825,H825)</f>
        <v>0</v>
      </c>
      <c r="Y825" t="str">
        <f t="shared" si="144"/>
        <v/>
      </c>
      <c r="Z825" t="str">
        <f t="shared" si="145"/>
        <v/>
      </c>
      <c r="AA825" t="str">
        <f t="shared" si="146"/>
        <v/>
      </c>
      <c r="AC825" t="str">
        <f t="shared" si="147"/>
        <v/>
      </c>
    </row>
    <row r="826" spans="16:29" x14ac:dyDescent="0.25">
      <c r="P826" s="1" t="str">
        <f>IF($C826&lt;&gt;"",IF(COUNTIF($C:C,$C826)&gt;1,"Plusieurs commentaires",""),"")</f>
        <v/>
      </c>
      <c r="Q826" s="1">
        <f t="shared" si="138"/>
        <v>0</v>
      </c>
      <c r="R826" s="1">
        <f>SUMIFS($Q$5:$Q826,$P$5:$P826,"Plusieurs commentaires",$C$5:$C826,C826)</f>
        <v>0</v>
      </c>
      <c r="S826" t="str">
        <f t="shared" si="139"/>
        <v/>
      </c>
      <c r="T826" t="str">
        <f t="shared" si="140"/>
        <v/>
      </c>
      <c r="U826" t="str">
        <f t="shared" si="141"/>
        <v/>
      </c>
      <c r="V826" s="238" t="str">
        <f t="shared" si="142"/>
        <v/>
      </c>
      <c r="W826" s="238">
        <f t="shared" si="143"/>
        <v>0</v>
      </c>
      <c r="X826" s="238">
        <f>SUMIFS($W$5:$W826,$V$5:$V826,"Plusieurs occurences",$H$5:$H826,H826)</f>
        <v>0</v>
      </c>
      <c r="Y826" t="str">
        <f t="shared" si="144"/>
        <v/>
      </c>
      <c r="Z826" t="str">
        <f t="shared" si="145"/>
        <v/>
      </c>
      <c r="AA826" t="str">
        <f t="shared" si="146"/>
        <v/>
      </c>
      <c r="AC826" t="str">
        <f t="shared" si="147"/>
        <v/>
      </c>
    </row>
    <row r="827" spans="16:29" x14ac:dyDescent="0.25">
      <c r="P827" s="1" t="str">
        <f>IF($C827&lt;&gt;"",IF(COUNTIF($C:C,$C827)&gt;1,"Plusieurs commentaires",""),"")</f>
        <v/>
      </c>
      <c r="Q827" s="1">
        <f t="shared" si="138"/>
        <v>0</v>
      </c>
      <c r="R827" s="1">
        <f>SUMIFS($Q$5:$Q827,$P$5:$P827,"Plusieurs commentaires",$C$5:$C827,C827)</f>
        <v>0</v>
      </c>
      <c r="S827" t="str">
        <f t="shared" si="139"/>
        <v/>
      </c>
      <c r="T827" t="str">
        <f t="shared" si="140"/>
        <v/>
      </c>
      <c r="U827" t="str">
        <f t="shared" si="141"/>
        <v/>
      </c>
      <c r="V827" s="238" t="str">
        <f t="shared" si="142"/>
        <v/>
      </c>
      <c r="W827" s="238">
        <f t="shared" si="143"/>
        <v>0</v>
      </c>
      <c r="X827" s="238">
        <f>SUMIFS($W$5:$W827,$V$5:$V827,"Plusieurs occurences",$H$5:$H827,H827)</f>
        <v>0</v>
      </c>
      <c r="Y827" t="str">
        <f t="shared" si="144"/>
        <v/>
      </c>
      <c r="Z827" t="str">
        <f t="shared" si="145"/>
        <v/>
      </c>
      <c r="AA827" t="str">
        <f t="shared" si="146"/>
        <v/>
      </c>
      <c r="AC827" t="str">
        <f t="shared" si="147"/>
        <v/>
      </c>
    </row>
    <row r="828" spans="16:29" x14ac:dyDescent="0.25">
      <c r="P828" s="1" t="str">
        <f>IF($C828&lt;&gt;"",IF(COUNTIF($C:C,$C828)&gt;1,"Plusieurs commentaires",""),"")</f>
        <v/>
      </c>
      <c r="Q828" s="1">
        <f t="shared" si="138"/>
        <v>0</v>
      </c>
      <c r="R828" s="1">
        <f>SUMIFS($Q$5:$Q828,$P$5:$P828,"Plusieurs commentaires",$C$5:$C828,C828)</f>
        <v>0</v>
      </c>
      <c r="S828" t="str">
        <f t="shared" si="139"/>
        <v/>
      </c>
      <c r="T828" t="str">
        <f t="shared" si="140"/>
        <v/>
      </c>
      <c r="U828" t="str">
        <f t="shared" si="141"/>
        <v/>
      </c>
      <c r="V828" s="238" t="str">
        <f t="shared" si="142"/>
        <v/>
      </c>
      <c r="W828" s="238">
        <f t="shared" si="143"/>
        <v>0</v>
      </c>
      <c r="X828" s="238">
        <f>SUMIFS($W$5:$W828,$V$5:$V828,"Plusieurs occurences",$H$5:$H828,H828)</f>
        <v>0</v>
      </c>
      <c r="Y828" t="str">
        <f t="shared" si="144"/>
        <v/>
      </c>
      <c r="Z828" t="str">
        <f t="shared" si="145"/>
        <v/>
      </c>
      <c r="AA828" t="str">
        <f t="shared" si="146"/>
        <v/>
      </c>
      <c r="AC828" t="str">
        <f t="shared" si="147"/>
        <v/>
      </c>
    </row>
    <row r="829" spans="16:29" x14ac:dyDescent="0.25">
      <c r="P829" s="1" t="str">
        <f>IF($C829&lt;&gt;"",IF(COUNTIF($C:C,$C829)&gt;1,"Plusieurs commentaires",""),"")</f>
        <v/>
      </c>
      <c r="Q829" s="1">
        <f t="shared" si="138"/>
        <v>0</v>
      </c>
      <c r="R829" s="1">
        <f>SUMIFS($Q$5:$Q829,$P$5:$P829,"Plusieurs commentaires",$C$5:$C829,C829)</f>
        <v>0</v>
      </c>
      <c r="S829" t="str">
        <f t="shared" si="139"/>
        <v/>
      </c>
      <c r="T829" t="str">
        <f t="shared" si="140"/>
        <v/>
      </c>
      <c r="U829" t="str">
        <f t="shared" si="141"/>
        <v/>
      </c>
      <c r="V829" s="238" t="str">
        <f t="shared" si="142"/>
        <v/>
      </c>
      <c r="W829" s="238">
        <f t="shared" si="143"/>
        <v>0</v>
      </c>
      <c r="X829" s="238">
        <f>SUMIFS($W$5:$W829,$V$5:$V829,"Plusieurs occurences",$H$5:$H829,H829)</f>
        <v>0</v>
      </c>
      <c r="Y829" t="str">
        <f t="shared" si="144"/>
        <v/>
      </c>
      <c r="Z829" t="str">
        <f t="shared" si="145"/>
        <v/>
      </c>
      <c r="AA829" t="str">
        <f t="shared" si="146"/>
        <v/>
      </c>
      <c r="AC829" t="str">
        <f t="shared" si="147"/>
        <v/>
      </c>
    </row>
    <row r="830" spans="16:29" x14ac:dyDescent="0.25">
      <c r="P830" s="1" t="str">
        <f>IF($C830&lt;&gt;"",IF(COUNTIF($C:C,$C830)&gt;1,"Plusieurs commentaires",""),"")</f>
        <v/>
      </c>
      <c r="Q830" s="1">
        <f t="shared" si="138"/>
        <v>0</v>
      </c>
      <c r="R830" s="1">
        <f>SUMIFS($Q$5:$Q830,$P$5:$P830,"Plusieurs commentaires",$C$5:$C830,C830)</f>
        <v>0</v>
      </c>
      <c r="S830" t="str">
        <f t="shared" si="139"/>
        <v/>
      </c>
      <c r="T830" t="str">
        <f t="shared" si="140"/>
        <v/>
      </c>
      <c r="U830" t="str">
        <f t="shared" si="141"/>
        <v/>
      </c>
      <c r="V830" s="238" t="str">
        <f t="shared" si="142"/>
        <v/>
      </c>
      <c r="W830" s="238">
        <f t="shared" si="143"/>
        <v>0</v>
      </c>
      <c r="X830" s="238">
        <f>SUMIFS($W$5:$W830,$V$5:$V830,"Plusieurs occurences",$H$5:$H830,H830)</f>
        <v>0</v>
      </c>
      <c r="Y830" t="str">
        <f t="shared" si="144"/>
        <v/>
      </c>
      <c r="Z830" t="str">
        <f t="shared" si="145"/>
        <v/>
      </c>
      <c r="AA830" t="str">
        <f t="shared" si="146"/>
        <v/>
      </c>
      <c r="AC830" t="str">
        <f t="shared" si="147"/>
        <v/>
      </c>
    </row>
    <row r="831" spans="16:29" x14ac:dyDescent="0.25">
      <c r="P831" s="1" t="str">
        <f>IF($C831&lt;&gt;"",IF(COUNTIF($C:C,$C831)&gt;1,"Plusieurs commentaires",""),"")</f>
        <v/>
      </c>
      <c r="Q831" s="1">
        <f t="shared" si="138"/>
        <v>0</v>
      </c>
      <c r="R831" s="1">
        <f>SUMIFS($Q$5:$Q831,$P$5:$P831,"Plusieurs commentaires",$C$5:$C831,C831)</f>
        <v>0</v>
      </c>
      <c r="S831" t="str">
        <f t="shared" si="139"/>
        <v/>
      </c>
      <c r="T831" t="str">
        <f t="shared" si="140"/>
        <v/>
      </c>
      <c r="U831" t="str">
        <f t="shared" si="141"/>
        <v/>
      </c>
      <c r="V831" s="238" t="str">
        <f t="shared" si="142"/>
        <v/>
      </c>
      <c r="W831" s="238">
        <f t="shared" si="143"/>
        <v>0</v>
      </c>
      <c r="X831" s="238">
        <f>SUMIFS($W$5:$W831,$V$5:$V831,"Plusieurs occurences",$H$5:$H831,H831)</f>
        <v>0</v>
      </c>
      <c r="Y831" t="str">
        <f t="shared" si="144"/>
        <v/>
      </c>
      <c r="Z831" t="str">
        <f t="shared" si="145"/>
        <v/>
      </c>
      <c r="AA831" t="str">
        <f t="shared" si="146"/>
        <v/>
      </c>
      <c r="AC831" t="str">
        <f t="shared" si="147"/>
        <v/>
      </c>
    </row>
    <row r="832" spans="16:29" x14ac:dyDescent="0.25">
      <c r="P832" s="1" t="str">
        <f>IF($C832&lt;&gt;"",IF(COUNTIF($C:C,$C832)&gt;1,"Plusieurs commentaires",""),"")</f>
        <v/>
      </c>
      <c r="Q832" s="1">
        <f t="shared" si="138"/>
        <v>0</v>
      </c>
      <c r="R832" s="1">
        <f>SUMIFS($Q$5:$Q832,$P$5:$P832,"Plusieurs commentaires",$C$5:$C832,C832)</f>
        <v>0</v>
      </c>
      <c r="S832" t="str">
        <f t="shared" si="139"/>
        <v/>
      </c>
      <c r="T832" t="str">
        <f t="shared" si="140"/>
        <v/>
      </c>
      <c r="U832" t="str">
        <f t="shared" si="141"/>
        <v/>
      </c>
      <c r="V832" s="238" t="str">
        <f t="shared" si="142"/>
        <v/>
      </c>
      <c r="W832" s="238">
        <f t="shared" si="143"/>
        <v>0</v>
      </c>
      <c r="X832" s="238">
        <f>SUMIFS($W$5:$W832,$V$5:$V832,"Plusieurs occurences",$H$5:$H832,H832)</f>
        <v>0</v>
      </c>
      <c r="Y832" t="str">
        <f t="shared" si="144"/>
        <v/>
      </c>
      <c r="Z832" t="str">
        <f t="shared" si="145"/>
        <v/>
      </c>
      <c r="AA832" t="str">
        <f t="shared" si="146"/>
        <v/>
      </c>
      <c r="AC832" t="str">
        <f t="shared" si="147"/>
        <v/>
      </c>
    </row>
    <row r="833" spans="16:29" x14ac:dyDescent="0.25">
      <c r="P833" s="1" t="str">
        <f>IF($C833&lt;&gt;"",IF(COUNTIF($C:C,$C833)&gt;1,"Plusieurs commentaires",""),"")</f>
        <v/>
      </c>
      <c r="Q833" s="1">
        <f t="shared" si="138"/>
        <v>0</v>
      </c>
      <c r="R833" s="1">
        <f>SUMIFS($Q$5:$Q833,$P$5:$P833,"Plusieurs commentaires",$C$5:$C833,C833)</f>
        <v>0</v>
      </c>
      <c r="S833" t="str">
        <f t="shared" si="139"/>
        <v/>
      </c>
      <c r="T833" t="str">
        <f t="shared" si="140"/>
        <v/>
      </c>
      <c r="U833" t="str">
        <f t="shared" si="141"/>
        <v/>
      </c>
      <c r="V833" s="238" t="str">
        <f t="shared" si="142"/>
        <v/>
      </c>
      <c r="W833" s="238">
        <f t="shared" si="143"/>
        <v>0</v>
      </c>
      <c r="X833" s="238">
        <f>SUMIFS($W$5:$W833,$V$5:$V833,"Plusieurs occurences",$H$5:$H833,H833)</f>
        <v>0</v>
      </c>
      <c r="Y833" t="str">
        <f t="shared" si="144"/>
        <v/>
      </c>
      <c r="Z833" t="str">
        <f t="shared" si="145"/>
        <v/>
      </c>
      <c r="AA833" t="str">
        <f t="shared" si="146"/>
        <v/>
      </c>
      <c r="AC833" t="str">
        <f t="shared" si="147"/>
        <v/>
      </c>
    </row>
    <row r="834" spans="16:29" x14ac:dyDescent="0.25">
      <c r="P834" s="1" t="str">
        <f>IF($C834&lt;&gt;"",IF(COUNTIF($C:C,$C834)&gt;1,"Plusieurs commentaires",""),"")</f>
        <v/>
      </c>
      <c r="Q834" s="1">
        <f t="shared" si="138"/>
        <v>0</v>
      </c>
      <c r="R834" s="1">
        <f>SUMIFS($Q$5:$Q834,$P$5:$P834,"Plusieurs commentaires",$C$5:$C834,C834)</f>
        <v>0</v>
      </c>
      <c r="S834" t="str">
        <f t="shared" si="139"/>
        <v/>
      </c>
      <c r="T834" t="str">
        <f t="shared" si="140"/>
        <v/>
      </c>
      <c r="U834" t="str">
        <f t="shared" si="141"/>
        <v/>
      </c>
      <c r="V834" s="238" t="str">
        <f t="shared" si="142"/>
        <v/>
      </c>
      <c r="W834" s="238">
        <f t="shared" si="143"/>
        <v>0</v>
      </c>
      <c r="X834" s="238">
        <f>SUMIFS($W$5:$W834,$V$5:$V834,"Plusieurs occurences",$H$5:$H834,H834)</f>
        <v>0</v>
      </c>
      <c r="Y834" t="str">
        <f t="shared" si="144"/>
        <v/>
      </c>
      <c r="Z834" t="str">
        <f t="shared" si="145"/>
        <v/>
      </c>
      <c r="AA834" t="str">
        <f t="shared" si="146"/>
        <v/>
      </c>
      <c r="AC834" t="str">
        <f t="shared" si="147"/>
        <v/>
      </c>
    </row>
    <row r="835" spans="16:29" x14ac:dyDescent="0.25">
      <c r="P835" s="1" t="str">
        <f>IF($C835&lt;&gt;"",IF(COUNTIF($C:C,$C835)&gt;1,"Plusieurs commentaires",""),"")</f>
        <v/>
      </c>
      <c r="Q835" s="1">
        <f t="shared" si="138"/>
        <v>0</v>
      </c>
      <c r="R835" s="1">
        <f>SUMIFS($Q$5:$Q835,$P$5:$P835,"Plusieurs commentaires",$C$5:$C835,C835)</f>
        <v>0</v>
      </c>
      <c r="S835" t="str">
        <f t="shared" si="139"/>
        <v/>
      </c>
      <c r="T835" t="str">
        <f t="shared" si="140"/>
        <v/>
      </c>
      <c r="U835" t="str">
        <f t="shared" si="141"/>
        <v/>
      </c>
      <c r="V835" s="238" t="str">
        <f t="shared" si="142"/>
        <v/>
      </c>
      <c r="W835" s="238">
        <f t="shared" si="143"/>
        <v>0</v>
      </c>
      <c r="X835" s="238">
        <f>SUMIFS($W$5:$W835,$V$5:$V835,"Plusieurs occurences",$H$5:$H835,H835)</f>
        <v>0</v>
      </c>
      <c r="Y835" t="str">
        <f t="shared" si="144"/>
        <v/>
      </c>
      <c r="Z835" t="str">
        <f t="shared" si="145"/>
        <v/>
      </c>
      <c r="AA835" t="str">
        <f t="shared" si="146"/>
        <v/>
      </c>
      <c r="AC835" t="str">
        <f t="shared" si="147"/>
        <v/>
      </c>
    </row>
    <row r="836" spans="16:29" x14ac:dyDescent="0.25">
      <c r="P836" s="1" t="str">
        <f>IF($C836&lt;&gt;"",IF(COUNTIF($C:C,$C836)&gt;1,"Plusieurs commentaires",""),"")</f>
        <v/>
      </c>
      <c r="Q836" s="1">
        <f t="shared" si="138"/>
        <v>0</v>
      </c>
      <c r="R836" s="1">
        <f>SUMIFS($Q$5:$Q836,$P$5:$P836,"Plusieurs commentaires",$C$5:$C836,C836)</f>
        <v>0</v>
      </c>
      <c r="S836" t="str">
        <f t="shared" si="139"/>
        <v/>
      </c>
      <c r="T836" t="str">
        <f t="shared" si="140"/>
        <v/>
      </c>
      <c r="U836" t="str">
        <f t="shared" si="141"/>
        <v/>
      </c>
      <c r="V836" s="238" t="str">
        <f t="shared" si="142"/>
        <v/>
      </c>
      <c r="W836" s="238">
        <f t="shared" si="143"/>
        <v>0</v>
      </c>
      <c r="X836" s="238">
        <f>SUMIFS($W$5:$W836,$V$5:$V836,"Plusieurs occurences",$H$5:$H836,H836)</f>
        <v>0</v>
      </c>
      <c r="Y836" t="str">
        <f t="shared" si="144"/>
        <v/>
      </c>
      <c r="Z836" t="str">
        <f t="shared" si="145"/>
        <v/>
      </c>
      <c r="AA836" t="str">
        <f t="shared" si="146"/>
        <v/>
      </c>
      <c r="AC836" t="str">
        <f t="shared" si="147"/>
        <v/>
      </c>
    </row>
    <row r="837" spans="16:29" x14ac:dyDescent="0.25">
      <c r="P837" s="1" t="str">
        <f>IF($C837&lt;&gt;"",IF(COUNTIF($C:C,$C837)&gt;1,"Plusieurs commentaires",""),"")</f>
        <v/>
      </c>
      <c r="Q837" s="1">
        <f t="shared" ref="Q837:Q900" si="148">IF(P837="Plusieurs commentaires",1,0)</f>
        <v>0</v>
      </c>
      <c r="R837" s="1">
        <f>SUMIFS($Q$5:$Q837,$P$5:$P837,"Plusieurs commentaires",$C$5:$C837,C837)</f>
        <v>0</v>
      </c>
      <c r="S837" t="str">
        <f t="shared" ref="S837:S900" si="149">IF(I837="Non",IF(F837&lt;=21,IF(M837="Critique",IF(J837&gt;2017,C837,""),""),""),"")</f>
        <v/>
      </c>
      <c r="T837" t="str">
        <f t="shared" ref="T837:T900" si="150">IF(I837="Non",IF(F837&lt;=21,IF(M837="Soutien",IF(J837&gt;2017,C837,""),""),""),"")</f>
        <v/>
      </c>
      <c r="U837" t="str">
        <f t="shared" ref="U837:U900" si="151">IF(I837="Non",IF(F837&lt;=21,IF(M837="Neutre",IF(J837&gt;2017,C837,""),""),""),"")</f>
        <v/>
      </c>
      <c r="V837" s="238" t="str">
        <f t="shared" ref="V837:V900" si="152">IF($H837&lt;&gt;"",IF(COUNTIF($H:$H,$H837)&gt;1,"Plusieurs occurences",""),"")</f>
        <v/>
      </c>
      <c r="W837" s="238">
        <f t="shared" ref="W837:W900" si="153">IF(V837="Plusieurs occurences",1,0)</f>
        <v>0</v>
      </c>
      <c r="X837" s="238">
        <f>SUMIFS($W$5:$W837,$V$5:$V837,"Plusieurs occurences",$H$5:$H837,H837)</f>
        <v>0</v>
      </c>
      <c r="Y837" t="str">
        <f t="shared" ref="Y837:Y900" si="154">IF(R837&lt;2,IF(M837="Critique",H837,""),"")</f>
        <v/>
      </c>
      <c r="Z837" t="str">
        <f t="shared" ref="Z837:Z900" si="155">IF(R837&lt;2,IF(M837="Soutien",H837,""),"")</f>
        <v/>
      </c>
      <c r="AA837" t="str">
        <f t="shared" ref="AA837:AA900" si="156">IF(R837&lt;2,IF(M837="Neutre",H837,""),"")</f>
        <v/>
      </c>
      <c r="AC837" t="str">
        <f t="shared" si="147"/>
        <v/>
      </c>
    </row>
    <row r="838" spans="16:29" x14ac:dyDescent="0.25">
      <c r="P838" s="1" t="str">
        <f>IF($C838&lt;&gt;"",IF(COUNTIF($C:C,$C838)&gt;1,"Plusieurs commentaires",""),"")</f>
        <v/>
      </c>
      <c r="Q838" s="1">
        <f t="shared" si="148"/>
        <v>0</v>
      </c>
      <c r="R838" s="1">
        <f>SUMIFS($Q$5:$Q838,$P$5:$P838,"Plusieurs commentaires",$C$5:$C838,C838)</f>
        <v>0</v>
      </c>
      <c r="S838" t="str">
        <f t="shared" si="149"/>
        <v/>
      </c>
      <c r="T838" t="str">
        <f t="shared" si="150"/>
        <v/>
      </c>
      <c r="U838" t="str">
        <f t="shared" si="151"/>
        <v/>
      </c>
      <c r="V838" s="238" t="str">
        <f t="shared" si="152"/>
        <v/>
      </c>
      <c r="W838" s="238">
        <f t="shared" si="153"/>
        <v>0</v>
      </c>
      <c r="X838" s="238">
        <f>SUMIFS($W$5:$W838,$V$5:$V838,"Plusieurs occurences",$H$5:$H838,H838)</f>
        <v>0</v>
      </c>
      <c r="Y838" t="str">
        <f t="shared" si="154"/>
        <v/>
      </c>
      <c r="Z838" t="str">
        <f t="shared" si="155"/>
        <v/>
      </c>
      <c r="AA838" t="str">
        <f t="shared" si="156"/>
        <v/>
      </c>
      <c r="AC838" t="str">
        <f t="shared" si="147"/>
        <v/>
      </c>
    </row>
    <row r="839" spans="16:29" x14ac:dyDescent="0.25">
      <c r="P839" s="1" t="str">
        <f>IF($C839&lt;&gt;"",IF(COUNTIF($C:C,$C839)&gt;1,"Plusieurs commentaires",""),"")</f>
        <v/>
      </c>
      <c r="Q839" s="1">
        <f t="shared" si="148"/>
        <v>0</v>
      </c>
      <c r="R839" s="1">
        <f>SUMIFS($Q$5:$Q839,$P$5:$P839,"Plusieurs commentaires",$C$5:$C839,C839)</f>
        <v>0</v>
      </c>
      <c r="S839" t="str">
        <f t="shared" si="149"/>
        <v/>
      </c>
      <c r="T839" t="str">
        <f t="shared" si="150"/>
        <v/>
      </c>
      <c r="U839" t="str">
        <f t="shared" si="151"/>
        <v/>
      </c>
      <c r="V839" s="238" t="str">
        <f t="shared" si="152"/>
        <v/>
      </c>
      <c r="W839" s="238">
        <f t="shared" si="153"/>
        <v>0</v>
      </c>
      <c r="X839" s="238">
        <f>SUMIFS($W$5:$W839,$V$5:$V839,"Plusieurs occurences",$H$5:$H839,H839)</f>
        <v>0</v>
      </c>
      <c r="Y839" t="str">
        <f t="shared" si="154"/>
        <v/>
      </c>
      <c r="Z839" t="str">
        <f t="shared" si="155"/>
        <v/>
      </c>
      <c r="AA839" t="str">
        <f t="shared" si="156"/>
        <v/>
      </c>
      <c r="AC839" t="str">
        <f t="shared" si="147"/>
        <v/>
      </c>
    </row>
    <row r="840" spans="16:29" x14ac:dyDescent="0.25">
      <c r="P840" s="1" t="str">
        <f>IF($C840&lt;&gt;"",IF(COUNTIF($C:C,$C840)&gt;1,"Plusieurs commentaires",""),"")</f>
        <v/>
      </c>
      <c r="Q840" s="1">
        <f t="shared" si="148"/>
        <v>0</v>
      </c>
      <c r="R840" s="1">
        <f>SUMIFS($Q$5:$Q840,$P$5:$P840,"Plusieurs commentaires",$C$5:$C840,C840)</f>
        <v>0</v>
      </c>
      <c r="S840" t="str">
        <f t="shared" si="149"/>
        <v/>
      </c>
      <c r="T840" t="str">
        <f t="shared" si="150"/>
        <v/>
      </c>
      <c r="U840" t="str">
        <f t="shared" si="151"/>
        <v/>
      </c>
      <c r="V840" s="238" t="str">
        <f t="shared" si="152"/>
        <v/>
      </c>
      <c r="W840" s="238">
        <f t="shared" si="153"/>
        <v>0</v>
      </c>
      <c r="X840" s="238">
        <f>SUMIFS($W$5:$W840,$V$5:$V840,"Plusieurs occurences",$H$5:$H840,H840)</f>
        <v>0</v>
      </c>
      <c r="Y840" t="str">
        <f t="shared" si="154"/>
        <v/>
      </c>
      <c r="Z840" t="str">
        <f t="shared" si="155"/>
        <v/>
      </c>
      <c r="AA840" t="str">
        <f t="shared" si="156"/>
        <v/>
      </c>
      <c r="AC840" t="str">
        <f t="shared" si="147"/>
        <v/>
      </c>
    </row>
    <row r="841" spans="16:29" x14ac:dyDescent="0.25">
      <c r="P841" s="1" t="str">
        <f>IF($C841&lt;&gt;"",IF(COUNTIF($C:C,$C841)&gt;1,"Plusieurs commentaires",""),"")</f>
        <v/>
      </c>
      <c r="Q841" s="1">
        <f t="shared" si="148"/>
        <v>0</v>
      </c>
      <c r="R841" s="1">
        <f>SUMIFS($Q$5:$Q841,$P$5:$P841,"Plusieurs commentaires",$C$5:$C841,C841)</f>
        <v>0</v>
      </c>
      <c r="S841" t="str">
        <f t="shared" si="149"/>
        <v/>
      </c>
      <c r="T841" t="str">
        <f t="shared" si="150"/>
        <v/>
      </c>
      <c r="U841" t="str">
        <f t="shared" si="151"/>
        <v/>
      </c>
      <c r="V841" s="238" t="str">
        <f t="shared" si="152"/>
        <v/>
      </c>
      <c r="W841" s="238">
        <f t="shared" si="153"/>
        <v>0</v>
      </c>
      <c r="X841" s="238">
        <f>SUMIFS($W$5:$W841,$V$5:$V841,"Plusieurs occurences",$H$5:$H841,H841)</f>
        <v>0</v>
      </c>
      <c r="Y841" t="str">
        <f t="shared" si="154"/>
        <v/>
      </c>
      <c r="Z841" t="str">
        <f t="shared" si="155"/>
        <v/>
      </c>
      <c r="AA841" t="str">
        <f t="shared" si="156"/>
        <v/>
      </c>
      <c r="AC841" t="str">
        <f t="shared" si="147"/>
        <v/>
      </c>
    </row>
    <row r="842" spans="16:29" x14ac:dyDescent="0.25">
      <c r="P842" s="1" t="str">
        <f>IF($C842&lt;&gt;"",IF(COUNTIF($C:C,$C842)&gt;1,"Plusieurs commentaires",""),"")</f>
        <v/>
      </c>
      <c r="Q842" s="1">
        <f t="shared" si="148"/>
        <v>0</v>
      </c>
      <c r="R842" s="1">
        <f>SUMIFS($Q$5:$Q842,$P$5:$P842,"Plusieurs commentaires",$C$5:$C842,C842)</f>
        <v>0</v>
      </c>
      <c r="S842" t="str">
        <f t="shared" si="149"/>
        <v/>
      </c>
      <c r="T842" t="str">
        <f t="shared" si="150"/>
        <v/>
      </c>
      <c r="U842" t="str">
        <f t="shared" si="151"/>
        <v/>
      </c>
      <c r="V842" s="238" t="str">
        <f t="shared" si="152"/>
        <v/>
      </c>
      <c r="W842" s="238">
        <f t="shared" si="153"/>
        <v>0</v>
      </c>
      <c r="X842" s="238">
        <f>SUMIFS($W$5:$W842,$V$5:$V842,"Plusieurs occurences",$H$5:$H842,H842)</f>
        <v>0</v>
      </c>
      <c r="Y842" t="str">
        <f t="shared" si="154"/>
        <v/>
      </c>
      <c r="Z842" t="str">
        <f t="shared" si="155"/>
        <v/>
      </c>
      <c r="AA842" t="str">
        <f t="shared" si="156"/>
        <v/>
      </c>
      <c r="AC842" t="str">
        <f t="shared" ref="AC842:AC905" si="157">IF(R842&lt;2,IF(M842="Critique",C842,""),"")</f>
        <v/>
      </c>
    </row>
    <row r="843" spans="16:29" x14ac:dyDescent="0.25">
      <c r="P843" s="1" t="str">
        <f>IF($C843&lt;&gt;"",IF(COUNTIF($C:C,$C843)&gt;1,"Plusieurs commentaires",""),"")</f>
        <v/>
      </c>
      <c r="Q843" s="1">
        <f t="shared" si="148"/>
        <v>0</v>
      </c>
      <c r="R843" s="1">
        <f>SUMIFS($Q$5:$Q843,$P$5:$P843,"Plusieurs commentaires",$C$5:$C843,C843)</f>
        <v>0</v>
      </c>
      <c r="S843" t="str">
        <f t="shared" si="149"/>
        <v/>
      </c>
      <c r="T843" t="str">
        <f t="shared" si="150"/>
        <v/>
      </c>
      <c r="U843" t="str">
        <f t="shared" si="151"/>
        <v/>
      </c>
      <c r="V843" s="238" t="str">
        <f t="shared" si="152"/>
        <v/>
      </c>
      <c r="W843" s="238">
        <f t="shared" si="153"/>
        <v>0</v>
      </c>
      <c r="X843" s="238">
        <f>SUMIFS($W$5:$W843,$V$5:$V843,"Plusieurs occurences",$H$5:$H843,H843)</f>
        <v>0</v>
      </c>
      <c r="Y843" t="str">
        <f t="shared" si="154"/>
        <v/>
      </c>
      <c r="Z843" t="str">
        <f t="shared" si="155"/>
        <v/>
      </c>
      <c r="AA843" t="str">
        <f t="shared" si="156"/>
        <v/>
      </c>
      <c r="AC843" t="str">
        <f t="shared" si="157"/>
        <v/>
      </c>
    </row>
    <row r="844" spans="16:29" x14ac:dyDescent="0.25">
      <c r="P844" s="1" t="str">
        <f>IF($C844&lt;&gt;"",IF(COUNTIF($C:C,$C844)&gt;1,"Plusieurs commentaires",""),"")</f>
        <v/>
      </c>
      <c r="Q844" s="1">
        <f t="shared" si="148"/>
        <v>0</v>
      </c>
      <c r="R844" s="1">
        <f>SUMIFS($Q$5:$Q844,$P$5:$P844,"Plusieurs commentaires",$C$5:$C844,C844)</f>
        <v>0</v>
      </c>
      <c r="S844" t="str">
        <f t="shared" si="149"/>
        <v/>
      </c>
      <c r="T844" t="str">
        <f t="shared" si="150"/>
        <v/>
      </c>
      <c r="U844" t="str">
        <f t="shared" si="151"/>
        <v/>
      </c>
      <c r="V844" s="238" t="str">
        <f t="shared" si="152"/>
        <v/>
      </c>
      <c r="W844" s="238">
        <f t="shared" si="153"/>
        <v>0</v>
      </c>
      <c r="X844" s="238">
        <f>SUMIFS($W$5:$W844,$V$5:$V844,"Plusieurs occurences",$H$5:$H844,H844)</f>
        <v>0</v>
      </c>
      <c r="Y844" t="str">
        <f t="shared" si="154"/>
        <v/>
      </c>
      <c r="Z844" t="str">
        <f t="shared" si="155"/>
        <v/>
      </c>
      <c r="AA844" t="str">
        <f t="shared" si="156"/>
        <v/>
      </c>
      <c r="AC844" t="str">
        <f t="shared" si="157"/>
        <v/>
      </c>
    </row>
    <row r="845" spans="16:29" x14ac:dyDescent="0.25">
      <c r="P845" s="1" t="str">
        <f>IF($C845&lt;&gt;"",IF(COUNTIF($C:C,$C845)&gt;1,"Plusieurs commentaires",""),"")</f>
        <v/>
      </c>
      <c r="Q845" s="1">
        <f t="shared" si="148"/>
        <v>0</v>
      </c>
      <c r="R845" s="1">
        <f>SUMIFS($Q$5:$Q845,$P$5:$P845,"Plusieurs commentaires",$C$5:$C845,C845)</f>
        <v>0</v>
      </c>
      <c r="S845" t="str">
        <f t="shared" si="149"/>
        <v/>
      </c>
      <c r="T845" t="str">
        <f t="shared" si="150"/>
        <v/>
      </c>
      <c r="U845" t="str">
        <f t="shared" si="151"/>
        <v/>
      </c>
      <c r="V845" s="238" t="str">
        <f t="shared" si="152"/>
        <v/>
      </c>
      <c r="W845" s="238">
        <f t="shared" si="153"/>
        <v>0</v>
      </c>
      <c r="X845" s="238">
        <f>SUMIFS($W$5:$W845,$V$5:$V845,"Plusieurs occurences",$H$5:$H845,H845)</f>
        <v>0</v>
      </c>
      <c r="Y845" t="str">
        <f t="shared" si="154"/>
        <v/>
      </c>
      <c r="Z845" t="str">
        <f t="shared" si="155"/>
        <v/>
      </c>
      <c r="AA845" t="str">
        <f t="shared" si="156"/>
        <v/>
      </c>
      <c r="AC845" t="str">
        <f t="shared" si="157"/>
        <v/>
      </c>
    </row>
    <row r="846" spans="16:29" x14ac:dyDescent="0.25">
      <c r="P846" s="1" t="str">
        <f>IF($C846&lt;&gt;"",IF(COUNTIF($C:C,$C846)&gt;1,"Plusieurs commentaires",""),"")</f>
        <v/>
      </c>
      <c r="Q846" s="1">
        <f t="shared" si="148"/>
        <v>0</v>
      </c>
      <c r="R846" s="1">
        <f>SUMIFS($Q$5:$Q846,$P$5:$P846,"Plusieurs commentaires",$C$5:$C846,C846)</f>
        <v>0</v>
      </c>
      <c r="S846" t="str">
        <f t="shared" si="149"/>
        <v/>
      </c>
      <c r="T846" t="str">
        <f t="shared" si="150"/>
        <v/>
      </c>
      <c r="U846" t="str">
        <f t="shared" si="151"/>
        <v/>
      </c>
      <c r="V846" s="238" t="str">
        <f t="shared" si="152"/>
        <v/>
      </c>
      <c r="W846" s="238">
        <f t="shared" si="153"/>
        <v>0</v>
      </c>
      <c r="X846" s="238">
        <f>SUMIFS($W$5:$W846,$V$5:$V846,"Plusieurs occurences",$H$5:$H846,H846)</f>
        <v>0</v>
      </c>
      <c r="Y846" t="str">
        <f t="shared" si="154"/>
        <v/>
      </c>
      <c r="Z846" t="str">
        <f t="shared" si="155"/>
        <v/>
      </c>
      <c r="AA846" t="str">
        <f t="shared" si="156"/>
        <v/>
      </c>
      <c r="AC846" t="str">
        <f t="shared" si="157"/>
        <v/>
      </c>
    </row>
    <row r="847" spans="16:29" x14ac:dyDescent="0.25">
      <c r="P847" s="1" t="str">
        <f>IF($C847&lt;&gt;"",IF(COUNTIF($C:C,$C847)&gt;1,"Plusieurs commentaires",""),"")</f>
        <v/>
      </c>
      <c r="Q847" s="1">
        <f t="shared" si="148"/>
        <v>0</v>
      </c>
      <c r="R847" s="1">
        <f>SUMIFS($Q$5:$Q847,$P$5:$P847,"Plusieurs commentaires",$C$5:$C847,C847)</f>
        <v>0</v>
      </c>
      <c r="S847" t="str">
        <f t="shared" si="149"/>
        <v/>
      </c>
      <c r="T847" t="str">
        <f t="shared" si="150"/>
        <v/>
      </c>
      <c r="U847" t="str">
        <f t="shared" si="151"/>
        <v/>
      </c>
      <c r="V847" s="238" t="str">
        <f t="shared" si="152"/>
        <v/>
      </c>
      <c r="W847" s="238">
        <f t="shared" si="153"/>
        <v>0</v>
      </c>
      <c r="X847" s="238">
        <f>SUMIFS($W$5:$W847,$V$5:$V847,"Plusieurs occurences",$H$5:$H847,H847)</f>
        <v>0</v>
      </c>
      <c r="Y847" t="str">
        <f t="shared" si="154"/>
        <v/>
      </c>
      <c r="Z847" t="str">
        <f t="shared" si="155"/>
        <v/>
      </c>
      <c r="AA847" t="str">
        <f t="shared" si="156"/>
        <v/>
      </c>
      <c r="AC847" t="str">
        <f t="shared" si="157"/>
        <v/>
      </c>
    </row>
    <row r="848" spans="16:29" x14ac:dyDescent="0.25">
      <c r="P848" s="1" t="str">
        <f>IF($C848&lt;&gt;"",IF(COUNTIF($C:C,$C848)&gt;1,"Plusieurs commentaires",""),"")</f>
        <v/>
      </c>
      <c r="Q848" s="1">
        <f t="shared" si="148"/>
        <v>0</v>
      </c>
      <c r="R848" s="1">
        <f>SUMIFS($Q$5:$Q848,$P$5:$P848,"Plusieurs commentaires",$C$5:$C848,C848)</f>
        <v>0</v>
      </c>
      <c r="S848" t="str">
        <f t="shared" si="149"/>
        <v/>
      </c>
      <c r="T848" t="str">
        <f t="shared" si="150"/>
        <v/>
      </c>
      <c r="U848" t="str">
        <f t="shared" si="151"/>
        <v/>
      </c>
      <c r="V848" s="238" t="str">
        <f t="shared" si="152"/>
        <v/>
      </c>
      <c r="W848" s="238">
        <f t="shared" si="153"/>
        <v>0</v>
      </c>
      <c r="X848" s="238">
        <f>SUMIFS($W$5:$W848,$V$5:$V848,"Plusieurs occurences",$H$5:$H848,H848)</f>
        <v>0</v>
      </c>
      <c r="Y848" t="str">
        <f t="shared" si="154"/>
        <v/>
      </c>
      <c r="Z848" t="str">
        <f t="shared" si="155"/>
        <v/>
      </c>
      <c r="AA848" t="str">
        <f t="shared" si="156"/>
        <v/>
      </c>
      <c r="AC848" t="str">
        <f t="shared" si="157"/>
        <v/>
      </c>
    </row>
    <row r="849" spans="16:29" x14ac:dyDescent="0.25">
      <c r="P849" s="1" t="str">
        <f>IF($C849&lt;&gt;"",IF(COUNTIF($C:C,$C849)&gt;1,"Plusieurs commentaires",""),"")</f>
        <v/>
      </c>
      <c r="Q849" s="1">
        <f t="shared" si="148"/>
        <v>0</v>
      </c>
      <c r="R849" s="1">
        <f>SUMIFS($Q$5:$Q849,$P$5:$P849,"Plusieurs commentaires",$C$5:$C849,C849)</f>
        <v>0</v>
      </c>
      <c r="S849" t="str">
        <f t="shared" si="149"/>
        <v/>
      </c>
      <c r="T849" t="str">
        <f t="shared" si="150"/>
        <v/>
      </c>
      <c r="U849" t="str">
        <f t="shared" si="151"/>
        <v/>
      </c>
      <c r="V849" s="238" t="str">
        <f t="shared" si="152"/>
        <v/>
      </c>
      <c r="W849" s="238">
        <f t="shared" si="153"/>
        <v>0</v>
      </c>
      <c r="X849" s="238">
        <f>SUMIFS($W$5:$W849,$V$5:$V849,"Plusieurs occurences",$H$5:$H849,H849)</f>
        <v>0</v>
      </c>
      <c r="Y849" t="str">
        <f t="shared" si="154"/>
        <v/>
      </c>
      <c r="Z849" t="str">
        <f t="shared" si="155"/>
        <v/>
      </c>
      <c r="AA849" t="str">
        <f t="shared" si="156"/>
        <v/>
      </c>
      <c r="AC849" t="str">
        <f t="shared" si="157"/>
        <v/>
      </c>
    </row>
    <row r="850" spans="16:29" x14ac:dyDescent="0.25">
      <c r="P850" s="1" t="str">
        <f>IF($C850&lt;&gt;"",IF(COUNTIF($C:C,$C850)&gt;1,"Plusieurs commentaires",""),"")</f>
        <v/>
      </c>
      <c r="Q850" s="1">
        <f t="shared" si="148"/>
        <v>0</v>
      </c>
      <c r="R850" s="1">
        <f>SUMIFS($Q$5:$Q850,$P$5:$P850,"Plusieurs commentaires",$C$5:$C850,C850)</f>
        <v>0</v>
      </c>
      <c r="S850" t="str">
        <f t="shared" si="149"/>
        <v/>
      </c>
      <c r="T850" t="str">
        <f t="shared" si="150"/>
        <v/>
      </c>
      <c r="U850" t="str">
        <f t="shared" si="151"/>
        <v/>
      </c>
      <c r="V850" s="238" t="str">
        <f t="shared" si="152"/>
        <v/>
      </c>
      <c r="W850" s="238">
        <f t="shared" si="153"/>
        <v>0</v>
      </c>
      <c r="X850" s="238">
        <f>SUMIFS($W$5:$W850,$V$5:$V850,"Plusieurs occurences",$H$5:$H850,H850)</f>
        <v>0</v>
      </c>
      <c r="Y850" t="str">
        <f t="shared" si="154"/>
        <v/>
      </c>
      <c r="Z850" t="str">
        <f t="shared" si="155"/>
        <v/>
      </c>
      <c r="AA850" t="str">
        <f t="shared" si="156"/>
        <v/>
      </c>
      <c r="AC850" t="str">
        <f t="shared" si="157"/>
        <v/>
      </c>
    </row>
    <row r="851" spans="16:29" x14ac:dyDescent="0.25">
      <c r="P851" s="1" t="str">
        <f>IF($C851&lt;&gt;"",IF(COUNTIF($C:C,$C851)&gt;1,"Plusieurs commentaires",""),"")</f>
        <v/>
      </c>
      <c r="Q851" s="1">
        <f t="shared" si="148"/>
        <v>0</v>
      </c>
      <c r="R851" s="1">
        <f>SUMIFS($Q$5:$Q851,$P$5:$P851,"Plusieurs commentaires",$C$5:$C851,C851)</f>
        <v>0</v>
      </c>
      <c r="S851" t="str">
        <f t="shared" si="149"/>
        <v/>
      </c>
      <c r="T851" t="str">
        <f t="shared" si="150"/>
        <v/>
      </c>
      <c r="U851" t="str">
        <f t="shared" si="151"/>
        <v/>
      </c>
      <c r="V851" s="238" t="str">
        <f t="shared" si="152"/>
        <v/>
      </c>
      <c r="W851" s="238">
        <f t="shared" si="153"/>
        <v>0</v>
      </c>
      <c r="X851" s="238">
        <f>SUMIFS($W$5:$W851,$V$5:$V851,"Plusieurs occurences",$H$5:$H851,H851)</f>
        <v>0</v>
      </c>
      <c r="Y851" t="str">
        <f t="shared" si="154"/>
        <v/>
      </c>
      <c r="Z851" t="str">
        <f t="shared" si="155"/>
        <v/>
      </c>
      <c r="AA851" t="str">
        <f t="shared" si="156"/>
        <v/>
      </c>
      <c r="AC851" t="str">
        <f t="shared" si="157"/>
        <v/>
      </c>
    </row>
    <row r="852" spans="16:29" x14ac:dyDescent="0.25">
      <c r="P852" s="1" t="str">
        <f>IF($C852&lt;&gt;"",IF(COUNTIF($C:C,$C852)&gt;1,"Plusieurs commentaires",""),"")</f>
        <v/>
      </c>
      <c r="Q852" s="1">
        <f t="shared" si="148"/>
        <v>0</v>
      </c>
      <c r="R852" s="1">
        <f>SUMIFS($Q$5:$Q852,$P$5:$P852,"Plusieurs commentaires",$C$5:$C852,C852)</f>
        <v>0</v>
      </c>
      <c r="S852" t="str">
        <f t="shared" si="149"/>
        <v/>
      </c>
      <c r="T852" t="str">
        <f t="shared" si="150"/>
        <v/>
      </c>
      <c r="U852" t="str">
        <f t="shared" si="151"/>
        <v/>
      </c>
      <c r="V852" s="238" t="str">
        <f t="shared" si="152"/>
        <v/>
      </c>
      <c r="W852" s="238">
        <f t="shared" si="153"/>
        <v>0</v>
      </c>
      <c r="X852" s="238">
        <f>SUMIFS($W$5:$W852,$V$5:$V852,"Plusieurs occurences",$H$5:$H852,H852)</f>
        <v>0</v>
      </c>
      <c r="Y852" t="str">
        <f t="shared" si="154"/>
        <v/>
      </c>
      <c r="Z852" t="str">
        <f t="shared" si="155"/>
        <v/>
      </c>
      <c r="AA852" t="str">
        <f t="shared" si="156"/>
        <v/>
      </c>
      <c r="AC852" t="str">
        <f t="shared" si="157"/>
        <v/>
      </c>
    </row>
    <row r="853" spans="16:29" x14ac:dyDescent="0.25">
      <c r="P853" s="1" t="str">
        <f>IF($C853&lt;&gt;"",IF(COUNTIF($C:C,$C853)&gt;1,"Plusieurs commentaires",""),"")</f>
        <v/>
      </c>
      <c r="Q853" s="1">
        <f t="shared" si="148"/>
        <v>0</v>
      </c>
      <c r="R853" s="1">
        <f>SUMIFS($Q$5:$Q853,$P$5:$P853,"Plusieurs commentaires",$C$5:$C853,C853)</f>
        <v>0</v>
      </c>
      <c r="S853" t="str">
        <f t="shared" si="149"/>
        <v/>
      </c>
      <c r="T853" t="str">
        <f t="shared" si="150"/>
        <v/>
      </c>
      <c r="U853" t="str">
        <f t="shared" si="151"/>
        <v/>
      </c>
      <c r="V853" s="238" t="str">
        <f t="shared" si="152"/>
        <v/>
      </c>
      <c r="W853" s="238">
        <f t="shared" si="153"/>
        <v>0</v>
      </c>
      <c r="X853" s="238">
        <f>SUMIFS($W$5:$W853,$V$5:$V853,"Plusieurs occurences",$H$5:$H853,H853)</f>
        <v>0</v>
      </c>
      <c r="Y853" t="str">
        <f t="shared" si="154"/>
        <v/>
      </c>
      <c r="Z853" t="str">
        <f t="shared" si="155"/>
        <v/>
      </c>
      <c r="AA853" t="str">
        <f t="shared" si="156"/>
        <v/>
      </c>
      <c r="AC853" t="str">
        <f t="shared" si="157"/>
        <v/>
      </c>
    </row>
    <row r="854" spans="16:29" x14ac:dyDescent="0.25">
      <c r="P854" s="1" t="str">
        <f>IF($C854&lt;&gt;"",IF(COUNTIF($C:C,$C854)&gt;1,"Plusieurs commentaires",""),"")</f>
        <v/>
      </c>
      <c r="Q854" s="1">
        <f t="shared" si="148"/>
        <v>0</v>
      </c>
      <c r="R854" s="1">
        <f>SUMIFS($Q$5:$Q854,$P$5:$P854,"Plusieurs commentaires",$C$5:$C854,C854)</f>
        <v>0</v>
      </c>
      <c r="S854" t="str">
        <f t="shared" si="149"/>
        <v/>
      </c>
      <c r="T854" t="str">
        <f t="shared" si="150"/>
        <v/>
      </c>
      <c r="U854" t="str">
        <f t="shared" si="151"/>
        <v/>
      </c>
      <c r="V854" s="238" t="str">
        <f t="shared" si="152"/>
        <v/>
      </c>
      <c r="W854" s="238">
        <f t="shared" si="153"/>
        <v>0</v>
      </c>
      <c r="X854" s="238">
        <f>SUMIFS($W$5:$W854,$V$5:$V854,"Plusieurs occurences",$H$5:$H854,H854)</f>
        <v>0</v>
      </c>
      <c r="Y854" t="str">
        <f t="shared" si="154"/>
        <v/>
      </c>
      <c r="Z854" t="str">
        <f t="shared" si="155"/>
        <v/>
      </c>
      <c r="AA854" t="str">
        <f t="shared" si="156"/>
        <v/>
      </c>
      <c r="AC854" t="str">
        <f t="shared" si="157"/>
        <v/>
      </c>
    </row>
    <row r="855" spans="16:29" x14ac:dyDescent="0.25">
      <c r="P855" s="1" t="str">
        <f>IF($C855&lt;&gt;"",IF(COUNTIF($C:C,$C855)&gt;1,"Plusieurs commentaires",""),"")</f>
        <v/>
      </c>
      <c r="Q855" s="1">
        <f t="shared" si="148"/>
        <v>0</v>
      </c>
      <c r="R855" s="1">
        <f>SUMIFS($Q$5:$Q855,$P$5:$P855,"Plusieurs commentaires",$C$5:$C855,C855)</f>
        <v>0</v>
      </c>
      <c r="S855" t="str">
        <f t="shared" si="149"/>
        <v/>
      </c>
      <c r="T855" t="str">
        <f t="shared" si="150"/>
        <v/>
      </c>
      <c r="U855" t="str">
        <f t="shared" si="151"/>
        <v/>
      </c>
      <c r="V855" s="238" t="str">
        <f t="shared" si="152"/>
        <v/>
      </c>
      <c r="W855" s="238">
        <f t="shared" si="153"/>
        <v>0</v>
      </c>
      <c r="X855" s="238">
        <f>SUMIFS($W$5:$W855,$V$5:$V855,"Plusieurs occurences",$H$5:$H855,H855)</f>
        <v>0</v>
      </c>
      <c r="Y855" t="str">
        <f t="shared" si="154"/>
        <v/>
      </c>
      <c r="Z855" t="str">
        <f t="shared" si="155"/>
        <v/>
      </c>
      <c r="AA855" t="str">
        <f t="shared" si="156"/>
        <v/>
      </c>
      <c r="AC855" t="str">
        <f t="shared" si="157"/>
        <v/>
      </c>
    </row>
    <row r="856" spans="16:29" x14ac:dyDescent="0.25">
      <c r="P856" s="1" t="str">
        <f>IF($C856&lt;&gt;"",IF(COUNTIF($C:C,$C856)&gt;1,"Plusieurs commentaires",""),"")</f>
        <v/>
      </c>
      <c r="Q856" s="1">
        <f t="shared" si="148"/>
        <v>0</v>
      </c>
      <c r="R856" s="1">
        <f>SUMIFS($Q$5:$Q856,$P$5:$P856,"Plusieurs commentaires",$C$5:$C856,C856)</f>
        <v>0</v>
      </c>
      <c r="S856" t="str">
        <f t="shared" si="149"/>
        <v/>
      </c>
      <c r="T856" t="str">
        <f t="shared" si="150"/>
        <v/>
      </c>
      <c r="U856" t="str">
        <f t="shared" si="151"/>
        <v/>
      </c>
      <c r="V856" s="238" t="str">
        <f t="shared" si="152"/>
        <v/>
      </c>
      <c r="W856" s="238">
        <f t="shared" si="153"/>
        <v>0</v>
      </c>
      <c r="X856" s="238">
        <f>SUMIFS($W$5:$W856,$V$5:$V856,"Plusieurs occurences",$H$5:$H856,H856)</f>
        <v>0</v>
      </c>
      <c r="Y856" t="str">
        <f t="shared" si="154"/>
        <v/>
      </c>
      <c r="Z856" t="str">
        <f t="shared" si="155"/>
        <v/>
      </c>
      <c r="AA856" t="str">
        <f t="shared" si="156"/>
        <v/>
      </c>
      <c r="AC856" t="str">
        <f t="shared" si="157"/>
        <v/>
      </c>
    </row>
    <row r="857" spans="16:29" x14ac:dyDescent="0.25">
      <c r="P857" s="1" t="str">
        <f>IF($C857&lt;&gt;"",IF(COUNTIF($C:C,$C857)&gt;1,"Plusieurs commentaires",""),"")</f>
        <v/>
      </c>
      <c r="Q857" s="1">
        <f t="shared" si="148"/>
        <v>0</v>
      </c>
      <c r="R857" s="1">
        <f>SUMIFS($Q$5:$Q857,$P$5:$P857,"Plusieurs commentaires",$C$5:$C857,C857)</f>
        <v>0</v>
      </c>
      <c r="S857" t="str">
        <f t="shared" si="149"/>
        <v/>
      </c>
      <c r="T857" t="str">
        <f t="shared" si="150"/>
        <v/>
      </c>
      <c r="U857" t="str">
        <f t="shared" si="151"/>
        <v/>
      </c>
      <c r="V857" s="238" t="str">
        <f t="shared" si="152"/>
        <v/>
      </c>
      <c r="W857" s="238">
        <f t="shared" si="153"/>
        <v>0</v>
      </c>
      <c r="X857" s="238">
        <f>SUMIFS($W$5:$W857,$V$5:$V857,"Plusieurs occurences",$H$5:$H857,H857)</f>
        <v>0</v>
      </c>
      <c r="Y857" t="str">
        <f t="shared" si="154"/>
        <v/>
      </c>
      <c r="Z857" t="str">
        <f t="shared" si="155"/>
        <v/>
      </c>
      <c r="AA857" t="str">
        <f t="shared" si="156"/>
        <v/>
      </c>
      <c r="AC857" t="str">
        <f t="shared" si="157"/>
        <v/>
      </c>
    </row>
    <row r="858" spans="16:29" x14ac:dyDescent="0.25">
      <c r="P858" s="1" t="str">
        <f>IF($C858&lt;&gt;"",IF(COUNTIF($C:C,$C858)&gt;1,"Plusieurs commentaires",""),"")</f>
        <v/>
      </c>
      <c r="Q858" s="1">
        <f t="shared" si="148"/>
        <v>0</v>
      </c>
      <c r="R858" s="1">
        <f>SUMIFS($Q$5:$Q858,$P$5:$P858,"Plusieurs commentaires",$C$5:$C858,C858)</f>
        <v>0</v>
      </c>
      <c r="S858" t="str">
        <f t="shared" si="149"/>
        <v/>
      </c>
      <c r="T858" t="str">
        <f t="shared" si="150"/>
        <v/>
      </c>
      <c r="U858" t="str">
        <f t="shared" si="151"/>
        <v/>
      </c>
      <c r="V858" s="238" t="str">
        <f t="shared" si="152"/>
        <v/>
      </c>
      <c r="W858" s="238">
        <f t="shared" si="153"/>
        <v>0</v>
      </c>
      <c r="X858" s="238">
        <f>SUMIFS($W$5:$W858,$V$5:$V858,"Plusieurs occurences",$H$5:$H858,H858)</f>
        <v>0</v>
      </c>
      <c r="Y858" t="str">
        <f t="shared" si="154"/>
        <v/>
      </c>
      <c r="Z858" t="str">
        <f t="shared" si="155"/>
        <v/>
      </c>
      <c r="AA858" t="str">
        <f t="shared" si="156"/>
        <v/>
      </c>
      <c r="AC858" t="str">
        <f t="shared" si="157"/>
        <v/>
      </c>
    </row>
    <row r="859" spans="16:29" x14ac:dyDescent="0.25">
      <c r="P859" s="1" t="str">
        <f>IF($C859&lt;&gt;"",IF(COUNTIF($C:C,$C859)&gt;1,"Plusieurs commentaires",""),"")</f>
        <v/>
      </c>
      <c r="Q859" s="1">
        <f t="shared" si="148"/>
        <v>0</v>
      </c>
      <c r="R859" s="1">
        <f>SUMIFS($Q$5:$Q859,$P$5:$P859,"Plusieurs commentaires",$C$5:$C859,C859)</f>
        <v>0</v>
      </c>
      <c r="S859" t="str">
        <f t="shared" si="149"/>
        <v/>
      </c>
      <c r="T859" t="str">
        <f t="shared" si="150"/>
        <v/>
      </c>
      <c r="U859" t="str">
        <f t="shared" si="151"/>
        <v/>
      </c>
      <c r="V859" s="238" t="str">
        <f t="shared" si="152"/>
        <v/>
      </c>
      <c r="W859" s="238">
        <f t="shared" si="153"/>
        <v>0</v>
      </c>
      <c r="X859" s="238">
        <f>SUMIFS($W$5:$W859,$V$5:$V859,"Plusieurs occurences",$H$5:$H859,H859)</f>
        <v>0</v>
      </c>
      <c r="Y859" t="str">
        <f t="shared" si="154"/>
        <v/>
      </c>
      <c r="Z859" t="str">
        <f t="shared" si="155"/>
        <v/>
      </c>
      <c r="AA859" t="str">
        <f t="shared" si="156"/>
        <v/>
      </c>
      <c r="AC859" t="str">
        <f t="shared" si="157"/>
        <v/>
      </c>
    </row>
    <row r="860" spans="16:29" x14ac:dyDescent="0.25">
      <c r="P860" s="1" t="str">
        <f>IF($C860&lt;&gt;"",IF(COUNTIF($C:C,$C860)&gt;1,"Plusieurs commentaires",""),"")</f>
        <v/>
      </c>
      <c r="Q860" s="1">
        <f t="shared" si="148"/>
        <v>0</v>
      </c>
      <c r="R860" s="1">
        <f>SUMIFS($Q$5:$Q860,$P$5:$P860,"Plusieurs commentaires",$C$5:$C860,C860)</f>
        <v>0</v>
      </c>
      <c r="S860" t="str">
        <f t="shared" si="149"/>
        <v/>
      </c>
      <c r="T860" t="str">
        <f t="shared" si="150"/>
        <v/>
      </c>
      <c r="U860" t="str">
        <f t="shared" si="151"/>
        <v/>
      </c>
      <c r="V860" s="238" t="str">
        <f t="shared" si="152"/>
        <v/>
      </c>
      <c r="W860" s="238">
        <f t="shared" si="153"/>
        <v>0</v>
      </c>
      <c r="X860" s="238">
        <f>SUMIFS($W$5:$W860,$V$5:$V860,"Plusieurs occurences",$H$5:$H860,H860)</f>
        <v>0</v>
      </c>
      <c r="Y860" t="str">
        <f t="shared" si="154"/>
        <v/>
      </c>
      <c r="Z860" t="str">
        <f t="shared" si="155"/>
        <v/>
      </c>
      <c r="AA860" t="str">
        <f t="shared" si="156"/>
        <v/>
      </c>
      <c r="AC860" t="str">
        <f t="shared" si="157"/>
        <v/>
      </c>
    </row>
    <row r="861" spans="16:29" x14ac:dyDescent="0.25">
      <c r="P861" s="1" t="str">
        <f>IF($C861&lt;&gt;"",IF(COUNTIF($C:C,$C861)&gt;1,"Plusieurs commentaires",""),"")</f>
        <v/>
      </c>
      <c r="Q861" s="1">
        <f t="shared" si="148"/>
        <v>0</v>
      </c>
      <c r="R861" s="1">
        <f>SUMIFS($Q$5:$Q861,$P$5:$P861,"Plusieurs commentaires",$C$5:$C861,C861)</f>
        <v>0</v>
      </c>
      <c r="S861" t="str">
        <f t="shared" si="149"/>
        <v/>
      </c>
      <c r="T861" t="str">
        <f t="shared" si="150"/>
        <v/>
      </c>
      <c r="U861" t="str">
        <f t="shared" si="151"/>
        <v/>
      </c>
      <c r="V861" s="238" t="str">
        <f t="shared" si="152"/>
        <v/>
      </c>
      <c r="W861" s="238">
        <f t="shared" si="153"/>
        <v>0</v>
      </c>
      <c r="X861" s="238">
        <f>SUMIFS($W$5:$W861,$V$5:$V861,"Plusieurs occurences",$H$5:$H861,H861)</f>
        <v>0</v>
      </c>
      <c r="Y861" t="str">
        <f t="shared" si="154"/>
        <v/>
      </c>
      <c r="Z861" t="str">
        <f t="shared" si="155"/>
        <v/>
      </c>
      <c r="AA861" t="str">
        <f t="shared" si="156"/>
        <v/>
      </c>
      <c r="AC861" t="str">
        <f t="shared" si="157"/>
        <v/>
      </c>
    </row>
    <row r="862" spans="16:29" x14ac:dyDescent="0.25">
      <c r="P862" s="1" t="str">
        <f>IF($C862&lt;&gt;"",IF(COUNTIF($C:C,$C862)&gt;1,"Plusieurs commentaires",""),"")</f>
        <v/>
      </c>
      <c r="Q862" s="1">
        <f t="shared" si="148"/>
        <v>0</v>
      </c>
      <c r="R862" s="1">
        <f>SUMIFS($Q$5:$Q862,$P$5:$P862,"Plusieurs commentaires",$C$5:$C862,C862)</f>
        <v>0</v>
      </c>
      <c r="S862" t="str">
        <f t="shared" si="149"/>
        <v/>
      </c>
      <c r="T862" t="str">
        <f t="shared" si="150"/>
        <v/>
      </c>
      <c r="U862" t="str">
        <f t="shared" si="151"/>
        <v/>
      </c>
      <c r="V862" s="238" t="str">
        <f t="shared" si="152"/>
        <v/>
      </c>
      <c r="W862" s="238">
        <f t="shared" si="153"/>
        <v>0</v>
      </c>
      <c r="X862" s="238">
        <f>SUMIFS($W$5:$W862,$V$5:$V862,"Plusieurs occurences",$H$5:$H862,H862)</f>
        <v>0</v>
      </c>
      <c r="Y862" t="str">
        <f t="shared" si="154"/>
        <v/>
      </c>
      <c r="Z862" t="str">
        <f t="shared" si="155"/>
        <v/>
      </c>
      <c r="AA862" t="str">
        <f t="shared" si="156"/>
        <v/>
      </c>
      <c r="AC862" t="str">
        <f t="shared" si="157"/>
        <v/>
      </c>
    </row>
    <row r="863" spans="16:29" x14ac:dyDescent="0.25">
      <c r="P863" s="1" t="str">
        <f>IF($C863&lt;&gt;"",IF(COUNTIF($C:C,$C863)&gt;1,"Plusieurs commentaires",""),"")</f>
        <v/>
      </c>
      <c r="Q863" s="1">
        <f t="shared" si="148"/>
        <v>0</v>
      </c>
      <c r="R863" s="1">
        <f>SUMIFS($Q$5:$Q863,$P$5:$P863,"Plusieurs commentaires",$C$5:$C863,C863)</f>
        <v>0</v>
      </c>
      <c r="S863" t="str">
        <f t="shared" si="149"/>
        <v/>
      </c>
      <c r="T863" t="str">
        <f t="shared" si="150"/>
        <v/>
      </c>
      <c r="U863" t="str">
        <f t="shared" si="151"/>
        <v/>
      </c>
      <c r="V863" s="238" t="str">
        <f t="shared" si="152"/>
        <v/>
      </c>
      <c r="W863" s="238">
        <f t="shared" si="153"/>
        <v>0</v>
      </c>
      <c r="X863" s="238">
        <f>SUMIFS($W$5:$W863,$V$5:$V863,"Plusieurs occurences",$H$5:$H863,H863)</f>
        <v>0</v>
      </c>
      <c r="Y863" t="str">
        <f t="shared" si="154"/>
        <v/>
      </c>
      <c r="Z863" t="str">
        <f t="shared" si="155"/>
        <v/>
      </c>
      <c r="AA863" t="str">
        <f t="shared" si="156"/>
        <v/>
      </c>
      <c r="AC863" t="str">
        <f t="shared" si="157"/>
        <v/>
      </c>
    </row>
    <row r="864" spans="16:29" x14ac:dyDescent="0.25">
      <c r="P864" s="1" t="str">
        <f>IF($C864&lt;&gt;"",IF(COUNTIF($C:C,$C864)&gt;1,"Plusieurs commentaires",""),"")</f>
        <v/>
      </c>
      <c r="Q864" s="1">
        <f t="shared" si="148"/>
        <v>0</v>
      </c>
      <c r="R864" s="1">
        <f>SUMIFS($Q$5:$Q864,$P$5:$P864,"Plusieurs commentaires",$C$5:$C864,C864)</f>
        <v>0</v>
      </c>
      <c r="S864" t="str">
        <f t="shared" si="149"/>
        <v/>
      </c>
      <c r="T864" t="str">
        <f t="shared" si="150"/>
        <v/>
      </c>
      <c r="U864" t="str">
        <f t="shared" si="151"/>
        <v/>
      </c>
      <c r="V864" s="238" t="str">
        <f t="shared" si="152"/>
        <v/>
      </c>
      <c r="W864" s="238">
        <f t="shared" si="153"/>
        <v>0</v>
      </c>
      <c r="X864" s="238">
        <f>SUMIFS($W$5:$W864,$V$5:$V864,"Plusieurs occurences",$H$5:$H864,H864)</f>
        <v>0</v>
      </c>
      <c r="Y864" t="str">
        <f t="shared" si="154"/>
        <v/>
      </c>
      <c r="Z864" t="str">
        <f t="shared" si="155"/>
        <v/>
      </c>
      <c r="AA864" t="str">
        <f t="shared" si="156"/>
        <v/>
      </c>
      <c r="AC864" t="str">
        <f t="shared" si="157"/>
        <v/>
      </c>
    </row>
    <row r="865" spans="16:29" x14ac:dyDescent="0.25">
      <c r="P865" s="1" t="str">
        <f>IF($C865&lt;&gt;"",IF(COUNTIF($C:C,$C865)&gt;1,"Plusieurs commentaires",""),"")</f>
        <v/>
      </c>
      <c r="Q865" s="1">
        <f t="shared" si="148"/>
        <v>0</v>
      </c>
      <c r="R865" s="1">
        <f>SUMIFS($Q$5:$Q865,$P$5:$P865,"Plusieurs commentaires",$C$5:$C865,C865)</f>
        <v>0</v>
      </c>
      <c r="S865" t="str">
        <f t="shared" si="149"/>
        <v/>
      </c>
      <c r="T865" t="str">
        <f t="shared" si="150"/>
        <v/>
      </c>
      <c r="U865" t="str">
        <f t="shared" si="151"/>
        <v/>
      </c>
      <c r="V865" s="238" t="str">
        <f t="shared" si="152"/>
        <v/>
      </c>
      <c r="W865" s="238">
        <f t="shared" si="153"/>
        <v>0</v>
      </c>
      <c r="X865" s="238">
        <f>SUMIFS($W$5:$W865,$V$5:$V865,"Plusieurs occurences",$H$5:$H865,H865)</f>
        <v>0</v>
      </c>
      <c r="Y865" t="str">
        <f t="shared" si="154"/>
        <v/>
      </c>
      <c r="Z865" t="str">
        <f t="shared" si="155"/>
        <v/>
      </c>
      <c r="AA865" t="str">
        <f t="shared" si="156"/>
        <v/>
      </c>
      <c r="AC865" t="str">
        <f t="shared" si="157"/>
        <v/>
      </c>
    </row>
    <row r="866" spans="16:29" x14ac:dyDescent="0.25">
      <c r="P866" s="1" t="str">
        <f>IF($C866&lt;&gt;"",IF(COUNTIF($C:C,$C866)&gt;1,"Plusieurs commentaires",""),"")</f>
        <v/>
      </c>
      <c r="Q866" s="1">
        <f t="shared" si="148"/>
        <v>0</v>
      </c>
      <c r="R866" s="1">
        <f>SUMIFS($Q$5:$Q866,$P$5:$P866,"Plusieurs commentaires",$C$5:$C866,C866)</f>
        <v>0</v>
      </c>
      <c r="S866" t="str">
        <f t="shared" si="149"/>
        <v/>
      </c>
      <c r="T866" t="str">
        <f t="shared" si="150"/>
        <v/>
      </c>
      <c r="U866" t="str">
        <f t="shared" si="151"/>
        <v/>
      </c>
      <c r="V866" s="238" t="str">
        <f t="shared" si="152"/>
        <v/>
      </c>
      <c r="W866" s="238">
        <f t="shared" si="153"/>
        <v>0</v>
      </c>
      <c r="X866" s="238">
        <f>SUMIFS($W$5:$W866,$V$5:$V866,"Plusieurs occurences",$H$5:$H866,H866)</f>
        <v>0</v>
      </c>
      <c r="Y866" t="str">
        <f t="shared" si="154"/>
        <v/>
      </c>
      <c r="Z866" t="str">
        <f t="shared" si="155"/>
        <v/>
      </c>
      <c r="AA866" t="str">
        <f t="shared" si="156"/>
        <v/>
      </c>
      <c r="AC866" t="str">
        <f t="shared" si="157"/>
        <v/>
      </c>
    </row>
    <row r="867" spans="16:29" x14ac:dyDescent="0.25">
      <c r="P867" s="1" t="str">
        <f>IF($C867&lt;&gt;"",IF(COUNTIF($C:C,$C867)&gt;1,"Plusieurs commentaires",""),"")</f>
        <v/>
      </c>
      <c r="Q867" s="1">
        <f t="shared" si="148"/>
        <v>0</v>
      </c>
      <c r="R867" s="1">
        <f>SUMIFS($Q$5:$Q867,$P$5:$P867,"Plusieurs commentaires",$C$5:$C867,C867)</f>
        <v>0</v>
      </c>
      <c r="S867" t="str">
        <f t="shared" si="149"/>
        <v/>
      </c>
      <c r="T867" t="str">
        <f t="shared" si="150"/>
        <v/>
      </c>
      <c r="U867" t="str">
        <f t="shared" si="151"/>
        <v/>
      </c>
      <c r="V867" s="238" t="str">
        <f t="shared" si="152"/>
        <v/>
      </c>
      <c r="W867" s="238">
        <f t="shared" si="153"/>
        <v>0</v>
      </c>
      <c r="X867" s="238">
        <f>SUMIFS($W$5:$W867,$V$5:$V867,"Plusieurs occurences",$H$5:$H867,H867)</f>
        <v>0</v>
      </c>
      <c r="Y867" t="str">
        <f t="shared" si="154"/>
        <v/>
      </c>
      <c r="Z867" t="str">
        <f t="shared" si="155"/>
        <v/>
      </c>
      <c r="AA867" t="str">
        <f t="shared" si="156"/>
        <v/>
      </c>
      <c r="AC867" t="str">
        <f t="shared" si="157"/>
        <v/>
      </c>
    </row>
    <row r="868" spans="16:29" x14ac:dyDescent="0.25">
      <c r="P868" s="1" t="str">
        <f>IF($C868&lt;&gt;"",IF(COUNTIF($C:C,$C868)&gt;1,"Plusieurs commentaires",""),"")</f>
        <v/>
      </c>
      <c r="Q868" s="1">
        <f t="shared" si="148"/>
        <v>0</v>
      </c>
      <c r="R868" s="1">
        <f>SUMIFS($Q$5:$Q868,$P$5:$P868,"Plusieurs commentaires",$C$5:$C868,C868)</f>
        <v>0</v>
      </c>
      <c r="S868" t="str">
        <f t="shared" si="149"/>
        <v/>
      </c>
      <c r="T868" t="str">
        <f t="shared" si="150"/>
        <v/>
      </c>
      <c r="U868" t="str">
        <f t="shared" si="151"/>
        <v/>
      </c>
      <c r="V868" s="238" t="str">
        <f t="shared" si="152"/>
        <v/>
      </c>
      <c r="W868" s="238">
        <f t="shared" si="153"/>
        <v>0</v>
      </c>
      <c r="X868" s="238">
        <f>SUMIFS($W$5:$W868,$V$5:$V868,"Plusieurs occurences",$H$5:$H868,H868)</f>
        <v>0</v>
      </c>
      <c r="Y868" t="str">
        <f t="shared" si="154"/>
        <v/>
      </c>
      <c r="Z868" t="str">
        <f t="shared" si="155"/>
        <v/>
      </c>
      <c r="AA868" t="str">
        <f t="shared" si="156"/>
        <v/>
      </c>
      <c r="AC868" t="str">
        <f t="shared" si="157"/>
        <v/>
      </c>
    </row>
    <row r="869" spans="16:29" x14ac:dyDescent="0.25">
      <c r="P869" s="1" t="str">
        <f>IF($C869&lt;&gt;"",IF(COUNTIF($C:C,$C869)&gt;1,"Plusieurs commentaires",""),"")</f>
        <v/>
      </c>
      <c r="Q869" s="1">
        <f t="shared" si="148"/>
        <v>0</v>
      </c>
      <c r="R869" s="1">
        <f>SUMIFS($Q$5:$Q869,$P$5:$P869,"Plusieurs commentaires",$C$5:$C869,C869)</f>
        <v>0</v>
      </c>
      <c r="S869" t="str">
        <f t="shared" si="149"/>
        <v/>
      </c>
      <c r="T869" t="str">
        <f t="shared" si="150"/>
        <v/>
      </c>
      <c r="U869" t="str">
        <f t="shared" si="151"/>
        <v/>
      </c>
      <c r="V869" s="238" t="str">
        <f t="shared" si="152"/>
        <v/>
      </c>
      <c r="W869" s="238">
        <f t="shared" si="153"/>
        <v>0</v>
      </c>
      <c r="X869" s="238">
        <f>SUMIFS($W$5:$W869,$V$5:$V869,"Plusieurs occurences",$H$5:$H869,H869)</f>
        <v>0</v>
      </c>
      <c r="Y869" t="str">
        <f t="shared" si="154"/>
        <v/>
      </c>
      <c r="Z869" t="str">
        <f t="shared" si="155"/>
        <v/>
      </c>
      <c r="AA869" t="str">
        <f t="shared" si="156"/>
        <v/>
      </c>
      <c r="AC869" t="str">
        <f t="shared" si="157"/>
        <v/>
      </c>
    </row>
    <row r="870" spans="16:29" x14ac:dyDescent="0.25">
      <c r="P870" s="1" t="str">
        <f>IF($C870&lt;&gt;"",IF(COUNTIF($C:C,$C870)&gt;1,"Plusieurs commentaires",""),"")</f>
        <v/>
      </c>
      <c r="Q870" s="1">
        <f t="shared" si="148"/>
        <v>0</v>
      </c>
      <c r="R870" s="1">
        <f>SUMIFS($Q$5:$Q870,$P$5:$P870,"Plusieurs commentaires",$C$5:$C870,C870)</f>
        <v>0</v>
      </c>
      <c r="S870" t="str">
        <f t="shared" si="149"/>
        <v/>
      </c>
      <c r="T870" t="str">
        <f t="shared" si="150"/>
        <v/>
      </c>
      <c r="U870" t="str">
        <f t="shared" si="151"/>
        <v/>
      </c>
      <c r="V870" s="238" t="str">
        <f t="shared" si="152"/>
        <v/>
      </c>
      <c r="W870" s="238">
        <f t="shared" si="153"/>
        <v>0</v>
      </c>
      <c r="X870" s="238">
        <f>SUMIFS($W$5:$W870,$V$5:$V870,"Plusieurs occurences",$H$5:$H870,H870)</f>
        <v>0</v>
      </c>
      <c r="Y870" t="str">
        <f t="shared" si="154"/>
        <v/>
      </c>
      <c r="Z870" t="str">
        <f t="shared" si="155"/>
        <v/>
      </c>
      <c r="AA870" t="str">
        <f t="shared" si="156"/>
        <v/>
      </c>
      <c r="AC870" t="str">
        <f t="shared" si="157"/>
        <v/>
      </c>
    </row>
    <row r="871" spans="16:29" x14ac:dyDescent="0.25">
      <c r="P871" s="1" t="str">
        <f>IF($C871&lt;&gt;"",IF(COUNTIF($C:C,$C871)&gt;1,"Plusieurs commentaires",""),"")</f>
        <v/>
      </c>
      <c r="Q871" s="1">
        <f t="shared" si="148"/>
        <v>0</v>
      </c>
      <c r="R871" s="1">
        <f>SUMIFS($Q$5:$Q871,$P$5:$P871,"Plusieurs commentaires",$C$5:$C871,C871)</f>
        <v>0</v>
      </c>
      <c r="S871" t="str">
        <f t="shared" si="149"/>
        <v/>
      </c>
      <c r="T871" t="str">
        <f t="shared" si="150"/>
        <v/>
      </c>
      <c r="U871" t="str">
        <f t="shared" si="151"/>
        <v/>
      </c>
      <c r="V871" s="238" t="str">
        <f t="shared" si="152"/>
        <v/>
      </c>
      <c r="W871" s="238">
        <f t="shared" si="153"/>
        <v>0</v>
      </c>
      <c r="X871" s="238">
        <f>SUMIFS($W$5:$W871,$V$5:$V871,"Plusieurs occurences",$H$5:$H871,H871)</f>
        <v>0</v>
      </c>
      <c r="Y871" t="str">
        <f t="shared" si="154"/>
        <v/>
      </c>
      <c r="Z871" t="str">
        <f t="shared" si="155"/>
        <v/>
      </c>
      <c r="AA871" t="str">
        <f t="shared" si="156"/>
        <v/>
      </c>
      <c r="AC871" t="str">
        <f t="shared" si="157"/>
        <v/>
      </c>
    </row>
    <row r="872" spans="16:29" x14ac:dyDescent="0.25">
      <c r="P872" s="1" t="str">
        <f>IF($C872&lt;&gt;"",IF(COUNTIF($C:C,$C872)&gt;1,"Plusieurs commentaires",""),"")</f>
        <v/>
      </c>
      <c r="Q872" s="1">
        <f t="shared" si="148"/>
        <v>0</v>
      </c>
      <c r="R872" s="1">
        <f>SUMIFS($Q$5:$Q872,$P$5:$P872,"Plusieurs commentaires",$C$5:$C872,C872)</f>
        <v>0</v>
      </c>
      <c r="S872" t="str">
        <f t="shared" si="149"/>
        <v/>
      </c>
      <c r="T872" t="str">
        <f t="shared" si="150"/>
        <v/>
      </c>
      <c r="U872" t="str">
        <f t="shared" si="151"/>
        <v/>
      </c>
      <c r="V872" s="238" t="str">
        <f t="shared" si="152"/>
        <v/>
      </c>
      <c r="W872" s="238">
        <f t="shared" si="153"/>
        <v>0</v>
      </c>
      <c r="X872" s="238">
        <f>SUMIFS($W$5:$W872,$V$5:$V872,"Plusieurs occurences",$H$5:$H872,H872)</f>
        <v>0</v>
      </c>
      <c r="Y872" t="str">
        <f t="shared" si="154"/>
        <v/>
      </c>
      <c r="Z872" t="str">
        <f t="shared" si="155"/>
        <v/>
      </c>
      <c r="AA872" t="str">
        <f t="shared" si="156"/>
        <v/>
      </c>
      <c r="AC872" t="str">
        <f t="shared" si="157"/>
        <v/>
      </c>
    </row>
    <row r="873" spans="16:29" x14ac:dyDescent="0.25">
      <c r="P873" s="1" t="str">
        <f>IF($C873&lt;&gt;"",IF(COUNTIF($C:C,$C873)&gt;1,"Plusieurs commentaires",""),"")</f>
        <v/>
      </c>
      <c r="Q873" s="1">
        <f t="shared" si="148"/>
        <v>0</v>
      </c>
      <c r="R873" s="1">
        <f>SUMIFS($Q$5:$Q873,$P$5:$P873,"Plusieurs commentaires",$C$5:$C873,C873)</f>
        <v>0</v>
      </c>
      <c r="S873" t="str">
        <f t="shared" si="149"/>
        <v/>
      </c>
      <c r="T873" t="str">
        <f t="shared" si="150"/>
        <v/>
      </c>
      <c r="U873" t="str">
        <f t="shared" si="151"/>
        <v/>
      </c>
      <c r="V873" s="238" t="str">
        <f t="shared" si="152"/>
        <v/>
      </c>
      <c r="W873" s="238">
        <f t="shared" si="153"/>
        <v>0</v>
      </c>
      <c r="X873" s="238">
        <f>SUMIFS($W$5:$W873,$V$5:$V873,"Plusieurs occurences",$H$5:$H873,H873)</f>
        <v>0</v>
      </c>
      <c r="Y873" t="str">
        <f t="shared" si="154"/>
        <v/>
      </c>
      <c r="Z873" t="str">
        <f t="shared" si="155"/>
        <v/>
      </c>
      <c r="AA873" t="str">
        <f t="shared" si="156"/>
        <v/>
      </c>
      <c r="AC873" t="str">
        <f t="shared" si="157"/>
        <v/>
      </c>
    </row>
    <row r="874" spans="16:29" x14ac:dyDescent="0.25">
      <c r="P874" s="1" t="str">
        <f>IF($C874&lt;&gt;"",IF(COUNTIF($C:C,$C874)&gt;1,"Plusieurs commentaires",""),"")</f>
        <v/>
      </c>
      <c r="Q874" s="1">
        <f t="shared" si="148"/>
        <v>0</v>
      </c>
      <c r="R874" s="1">
        <f>SUMIFS($Q$5:$Q874,$P$5:$P874,"Plusieurs commentaires",$C$5:$C874,C874)</f>
        <v>0</v>
      </c>
      <c r="S874" t="str">
        <f t="shared" si="149"/>
        <v/>
      </c>
      <c r="T874" t="str">
        <f t="shared" si="150"/>
        <v/>
      </c>
      <c r="U874" t="str">
        <f t="shared" si="151"/>
        <v/>
      </c>
      <c r="V874" s="238" t="str">
        <f t="shared" si="152"/>
        <v/>
      </c>
      <c r="W874" s="238">
        <f t="shared" si="153"/>
        <v>0</v>
      </c>
      <c r="X874" s="238">
        <f>SUMIFS($W$5:$W874,$V$5:$V874,"Plusieurs occurences",$H$5:$H874,H874)</f>
        <v>0</v>
      </c>
      <c r="Y874" t="str">
        <f t="shared" si="154"/>
        <v/>
      </c>
      <c r="Z874" t="str">
        <f t="shared" si="155"/>
        <v/>
      </c>
      <c r="AA874" t="str">
        <f t="shared" si="156"/>
        <v/>
      </c>
      <c r="AC874" t="str">
        <f t="shared" si="157"/>
        <v/>
      </c>
    </row>
    <row r="875" spans="16:29" x14ac:dyDescent="0.25">
      <c r="P875" s="1" t="str">
        <f>IF($C875&lt;&gt;"",IF(COUNTIF($C:C,$C875)&gt;1,"Plusieurs commentaires",""),"")</f>
        <v/>
      </c>
      <c r="Q875" s="1">
        <f t="shared" si="148"/>
        <v>0</v>
      </c>
      <c r="R875" s="1">
        <f>SUMIFS($Q$5:$Q875,$P$5:$P875,"Plusieurs commentaires",$C$5:$C875,C875)</f>
        <v>0</v>
      </c>
      <c r="S875" t="str">
        <f t="shared" si="149"/>
        <v/>
      </c>
      <c r="T875" t="str">
        <f t="shared" si="150"/>
        <v/>
      </c>
      <c r="U875" t="str">
        <f t="shared" si="151"/>
        <v/>
      </c>
      <c r="V875" s="238" t="str">
        <f t="shared" si="152"/>
        <v/>
      </c>
      <c r="W875" s="238">
        <f t="shared" si="153"/>
        <v>0</v>
      </c>
      <c r="X875" s="238">
        <f>SUMIFS($W$5:$W875,$V$5:$V875,"Plusieurs occurences",$H$5:$H875,H875)</f>
        <v>0</v>
      </c>
      <c r="Y875" t="str">
        <f t="shared" si="154"/>
        <v/>
      </c>
      <c r="Z875" t="str">
        <f t="shared" si="155"/>
        <v/>
      </c>
      <c r="AA875" t="str">
        <f t="shared" si="156"/>
        <v/>
      </c>
      <c r="AC875" t="str">
        <f t="shared" si="157"/>
        <v/>
      </c>
    </row>
    <row r="876" spans="16:29" x14ac:dyDescent="0.25">
      <c r="P876" s="1" t="str">
        <f>IF($C876&lt;&gt;"",IF(COUNTIF($C:C,$C876)&gt;1,"Plusieurs commentaires",""),"")</f>
        <v/>
      </c>
      <c r="Q876" s="1">
        <f t="shared" si="148"/>
        <v>0</v>
      </c>
      <c r="R876" s="1">
        <f>SUMIFS($Q$5:$Q876,$P$5:$P876,"Plusieurs commentaires",$C$5:$C876,C876)</f>
        <v>0</v>
      </c>
      <c r="S876" t="str">
        <f t="shared" si="149"/>
        <v/>
      </c>
      <c r="T876" t="str">
        <f t="shared" si="150"/>
        <v/>
      </c>
      <c r="U876" t="str">
        <f t="shared" si="151"/>
        <v/>
      </c>
      <c r="V876" s="238" t="str">
        <f t="shared" si="152"/>
        <v/>
      </c>
      <c r="W876" s="238">
        <f t="shared" si="153"/>
        <v>0</v>
      </c>
      <c r="X876" s="238">
        <f>SUMIFS($W$5:$W876,$V$5:$V876,"Plusieurs occurences",$H$5:$H876,H876)</f>
        <v>0</v>
      </c>
      <c r="Y876" t="str">
        <f t="shared" si="154"/>
        <v/>
      </c>
      <c r="Z876" t="str">
        <f t="shared" si="155"/>
        <v/>
      </c>
      <c r="AA876" t="str">
        <f t="shared" si="156"/>
        <v/>
      </c>
      <c r="AC876" t="str">
        <f t="shared" si="157"/>
        <v/>
      </c>
    </row>
    <row r="877" spans="16:29" x14ac:dyDescent="0.25">
      <c r="P877" s="1" t="str">
        <f>IF($C877&lt;&gt;"",IF(COUNTIF($C:C,$C877)&gt;1,"Plusieurs commentaires",""),"")</f>
        <v/>
      </c>
      <c r="Q877" s="1">
        <f t="shared" si="148"/>
        <v>0</v>
      </c>
      <c r="R877" s="1">
        <f>SUMIFS($Q$5:$Q877,$P$5:$P877,"Plusieurs commentaires",$C$5:$C877,C877)</f>
        <v>0</v>
      </c>
      <c r="S877" t="str">
        <f t="shared" si="149"/>
        <v/>
      </c>
      <c r="T877" t="str">
        <f t="shared" si="150"/>
        <v/>
      </c>
      <c r="U877" t="str">
        <f t="shared" si="151"/>
        <v/>
      </c>
      <c r="V877" s="238" t="str">
        <f t="shared" si="152"/>
        <v/>
      </c>
      <c r="W877" s="238">
        <f t="shared" si="153"/>
        <v>0</v>
      </c>
      <c r="X877" s="238">
        <f>SUMIFS($W$5:$W877,$V$5:$V877,"Plusieurs occurences",$H$5:$H877,H877)</f>
        <v>0</v>
      </c>
      <c r="Y877" t="str">
        <f t="shared" si="154"/>
        <v/>
      </c>
      <c r="Z877" t="str">
        <f t="shared" si="155"/>
        <v/>
      </c>
      <c r="AA877" t="str">
        <f t="shared" si="156"/>
        <v/>
      </c>
      <c r="AC877" t="str">
        <f t="shared" si="157"/>
        <v/>
      </c>
    </row>
    <row r="878" spans="16:29" x14ac:dyDescent="0.25">
      <c r="P878" s="1" t="str">
        <f>IF($C878&lt;&gt;"",IF(COUNTIF($C:C,$C878)&gt;1,"Plusieurs commentaires",""),"")</f>
        <v/>
      </c>
      <c r="Q878" s="1">
        <f t="shared" si="148"/>
        <v>0</v>
      </c>
      <c r="R878" s="1">
        <f>SUMIFS($Q$5:$Q878,$P$5:$P878,"Plusieurs commentaires",$C$5:$C878,C878)</f>
        <v>0</v>
      </c>
      <c r="S878" t="str">
        <f t="shared" si="149"/>
        <v/>
      </c>
      <c r="T878" t="str">
        <f t="shared" si="150"/>
        <v/>
      </c>
      <c r="U878" t="str">
        <f t="shared" si="151"/>
        <v/>
      </c>
      <c r="V878" s="238" t="str">
        <f t="shared" si="152"/>
        <v/>
      </c>
      <c r="W878" s="238">
        <f t="shared" si="153"/>
        <v>0</v>
      </c>
      <c r="X878" s="238">
        <f>SUMIFS($W$5:$W878,$V$5:$V878,"Plusieurs occurences",$H$5:$H878,H878)</f>
        <v>0</v>
      </c>
      <c r="Y878" t="str">
        <f t="shared" si="154"/>
        <v/>
      </c>
      <c r="Z878" t="str">
        <f t="shared" si="155"/>
        <v/>
      </c>
      <c r="AA878" t="str">
        <f t="shared" si="156"/>
        <v/>
      </c>
      <c r="AC878" t="str">
        <f t="shared" si="157"/>
        <v/>
      </c>
    </row>
    <row r="879" spans="16:29" x14ac:dyDescent="0.25">
      <c r="P879" s="1" t="str">
        <f>IF($C879&lt;&gt;"",IF(COUNTIF($C:C,$C879)&gt;1,"Plusieurs commentaires",""),"")</f>
        <v/>
      </c>
      <c r="Q879" s="1">
        <f t="shared" si="148"/>
        <v>0</v>
      </c>
      <c r="R879" s="1">
        <f>SUMIFS($Q$5:$Q879,$P$5:$P879,"Plusieurs commentaires",$C$5:$C879,C879)</f>
        <v>0</v>
      </c>
      <c r="S879" t="str">
        <f t="shared" si="149"/>
        <v/>
      </c>
      <c r="T879" t="str">
        <f t="shared" si="150"/>
        <v/>
      </c>
      <c r="U879" t="str">
        <f t="shared" si="151"/>
        <v/>
      </c>
      <c r="V879" s="238" t="str">
        <f t="shared" si="152"/>
        <v/>
      </c>
      <c r="W879" s="238">
        <f t="shared" si="153"/>
        <v>0</v>
      </c>
      <c r="X879" s="238">
        <f>SUMIFS($W$5:$W879,$V$5:$V879,"Plusieurs occurences",$H$5:$H879,H879)</f>
        <v>0</v>
      </c>
      <c r="Y879" t="str">
        <f t="shared" si="154"/>
        <v/>
      </c>
      <c r="Z879" t="str">
        <f t="shared" si="155"/>
        <v/>
      </c>
      <c r="AA879" t="str">
        <f t="shared" si="156"/>
        <v/>
      </c>
      <c r="AC879" t="str">
        <f t="shared" si="157"/>
        <v/>
      </c>
    </row>
    <row r="880" spans="16:29" x14ac:dyDescent="0.25">
      <c r="P880" s="1" t="str">
        <f>IF($C880&lt;&gt;"",IF(COUNTIF($C:C,$C880)&gt;1,"Plusieurs commentaires",""),"")</f>
        <v/>
      </c>
      <c r="Q880" s="1">
        <f t="shared" si="148"/>
        <v>0</v>
      </c>
      <c r="R880" s="1">
        <f>SUMIFS($Q$5:$Q880,$P$5:$P880,"Plusieurs commentaires",$C$5:$C880,C880)</f>
        <v>0</v>
      </c>
      <c r="S880" t="str">
        <f t="shared" si="149"/>
        <v/>
      </c>
      <c r="T880" t="str">
        <f t="shared" si="150"/>
        <v/>
      </c>
      <c r="U880" t="str">
        <f t="shared" si="151"/>
        <v/>
      </c>
      <c r="V880" s="238" t="str">
        <f t="shared" si="152"/>
        <v/>
      </c>
      <c r="W880" s="238">
        <f t="shared" si="153"/>
        <v>0</v>
      </c>
      <c r="X880" s="238">
        <f>SUMIFS($W$5:$W880,$V$5:$V880,"Plusieurs occurences",$H$5:$H880,H880)</f>
        <v>0</v>
      </c>
      <c r="Y880" t="str">
        <f t="shared" si="154"/>
        <v/>
      </c>
      <c r="Z880" t="str">
        <f t="shared" si="155"/>
        <v/>
      </c>
      <c r="AA880" t="str">
        <f t="shared" si="156"/>
        <v/>
      </c>
      <c r="AC880" t="str">
        <f t="shared" si="157"/>
        <v/>
      </c>
    </row>
    <row r="881" spans="16:29" x14ac:dyDescent="0.25">
      <c r="P881" s="1" t="str">
        <f>IF($C881&lt;&gt;"",IF(COUNTIF($C:C,$C881)&gt;1,"Plusieurs commentaires",""),"")</f>
        <v/>
      </c>
      <c r="Q881" s="1">
        <f t="shared" si="148"/>
        <v>0</v>
      </c>
      <c r="R881" s="1">
        <f>SUMIFS($Q$5:$Q881,$P$5:$P881,"Plusieurs commentaires",$C$5:$C881,C881)</f>
        <v>0</v>
      </c>
      <c r="S881" t="str">
        <f t="shared" si="149"/>
        <v/>
      </c>
      <c r="T881" t="str">
        <f t="shared" si="150"/>
        <v/>
      </c>
      <c r="U881" t="str">
        <f t="shared" si="151"/>
        <v/>
      </c>
      <c r="V881" s="238" t="str">
        <f t="shared" si="152"/>
        <v/>
      </c>
      <c r="W881" s="238">
        <f t="shared" si="153"/>
        <v>0</v>
      </c>
      <c r="X881" s="238">
        <f>SUMIFS($W$5:$W881,$V$5:$V881,"Plusieurs occurences",$H$5:$H881,H881)</f>
        <v>0</v>
      </c>
      <c r="Y881" t="str">
        <f t="shared" si="154"/>
        <v/>
      </c>
      <c r="Z881" t="str">
        <f t="shared" si="155"/>
        <v/>
      </c>
      <c r="AA881" t="str">
        <f t="shared" si="156"/>
        <v/>
      </c>
      <c r="AC881" t="str">
        <f t="shared" si="157"/>
        <v/>
      </c>
    </row>
    <row r="882" spans="16:29" x14ac:dyDescent="0.25">
      <c r="P882" s="1" t="str">
        <f>IF($C882&lt;&gt;"",IF(COUNTIF($C:C,$C882)&gt;1,"Plusieurs commentaires",""),"")</f>
        <v/>
      </c>
      <c r="Q882" s="1">
        <f t="shared" si="148"/>
        <v>0</v>
      </c>
      <c r="R882" s="1">
        <f>SUMIFS($Q$5:$Q882,$P$5:$P882,"Plusieurs commentaires",$C$5:$C882,C882)</f>
        <v>0</v>
      </c>
      <c r="S882" t="str">
        <f t="shared" si="149"/>
        <v/>
      </c>
      <c r="T882" t="str">
        <f t="shared" si="150"/>
        <v/>
      </c>
      <c r="U882" t="str">
        <f t="shared" si="151"/>
        <v/>
      </c>
      <c r="V882" s="238" t="str">
        <f t="shared" si="152"/>
        <v/>
      </c>
      <c r="W882" s="238">
        <f t="shared" si="153"/>
        <v>0</v>
      </c>
      <c r="X882" s="238">
        <f>SUMIFS($W$5:$W882,$V$5:$V882,"Plusieurs occurences",$H$5:$H882,H882)</f>
        <v>0</v>
      </c>
      <c r="Y882" t="str">
        <f t="shared" si="154"/>
        <v/>
      </c>
      <c r="Z882" t="str">
        <f t="shared" si="155"/>
        <v/>
      </c>
      <c r="AA882" t="str">
        <f t="shared" si="156"/>
        <v/>
      </c>
      <c r="AC882" t="str">
        <f t="shared" si="157"/>
        <v/>
      </c>
    </row>
    <row r="883" spans="16:29" x14ac:dyDescent="0.25">
      <c r="P883" s="1" t="str">
        <f>IF($C883&lt;&gt;"",IF(COUNTIF($C:C,$C883)&gt;1,"Plusieurs commentaires",""),"")</f>
        <v/>
      </c>
      <c r="Q883" s="1">
        <f t="shared" si="148"/>
        <v>0</v>
      </c>
      <c r="R883" s="1">
        <f>SUMIFS($Q$5:$Q883,$P$5:$P883,"Plusieurs commentaires",$C$5:$C883,C883)</f>
        <v>0</v>
      </c>
      <c r="S883" t="str">
        <f t="shared" si="149"/>
        <v/>
      </c>
      <c r="T883" t="str">
        <f t="shared" si="150"/>
        <v/>
      </c>
      <c r="U883" t="str">
        <f t="shared" si="151"/>
        <v/>
      </c>
      <c r="V883" s="238" t="str">
        <f t="shared" si="152"/>
        <v/>
      </c>
      <c r="W883" s="238">
        <f t="shared" si="153"/>
        <v>0</v>
      </c>
      <c r="X883" s="238">
        <f>SUMIFS($W$5:$W883,$V$5:$V883,"Plusieurs occurences",$H$5:$H883,H883)</f>
        <v>0</v>
      </c>
      <c r="Y883" t="str">
        <f t="shared" si="154"/>
        <v/>
      </c>
      <c r="Z883" t="str">
        <f t="shared" si="155"/>
        <v/>
      </c>
      <c r="AA883" t="str">
        <f t="shared" si="156"/>
        <v/>
      </c>
      <c r="AC883" t="str">
        <f t="shared" si="157"/>
        <v/>
      </c>
    </row>
    <row r="884" spans="16:29" x14ac:dyDescent="0.25">
      <c r="P884" s="1" t="str">
        <f>IF($C884&lt;&gt;"",IF(COUNTIF($C:C,$C884)&gt;1,"Plusieurs commentaires",""),"")</f>
        <v/>
      </c>
      <c r="Q884" s="1">
        <f t="shared" si="148"/>
        <v>0</v>
      </c>
      <c r="R884" s="1">
        <f>SUMIFS($Q$5:$Q884,$P$5:$P884,"Plusieurs commentaires",$C$5:$C884,C884)</f>
        <v>0</v>
      </c>
      <c r="S884" t="str">
        <f t="shared" si="149"/>
        <v/>
      </c>
      <c r="T884" t="str">
        <f t="shared" si="150"/>
        <v/>
      </c>
      <c r="U884" t="str">
        <f t="shared" si="151"/>
        <v/>
      </c>
      <c r="V884" s="238" t="str">
        <f t="shared" si="152"/>
        <v/>
      </c>
      <c r="W884" s="238">
        <f t="shared" si="153"/>
        <v>0</v>
      </c>
      <c r="X884" s="238">
        <f>SUMIFS($W$5:$W884,$V$5:$V884,"Plusieurs occurences",$H$5:$H884,H884)</f>
        <v>0</v>
      </c>
      <c r="Y884" t="str">
        <f t="shared" si="154"/>
        <v/>
      </c>
      <c r="Z884" t="str">
        <f t="shared" si="155"/>
        <v/>
      </c>
      <c r="AA884" t="str">
        <f t="shared" si="156"/>
        <v/>
      </c>
      <c r="AC884" t="str">
        <f t="shared" si="157"/>
        <v/>
      </c>
    </row>
    <row r="885" spans="16:29" x14ac:dyDescent="0.25">
      <c r="P885" s="1" t="str">
        <f>IF($C885&lt;&gt;"",IF(COUNTIF($C:C,$C885)&gt;1,"Plusieurs commentaires",""),"")</f>
        <v/>
      </c>
      <c r="Q885" s="1">
        <f t="shared" si="148"/>
        <v>0</v>
      </c>
      <c r="R885" s="1">
        <f>SUMIFS($Q$5:$Q885,$P$5:$P885,"Plusieurs commentaires",$C$5:$C885,C885)</f>
        <v>0</v>
      </c>
      <c r="S885" t="str">
        <f t="shared" si="149"/>
        <v/>
      </c>
      <c r="T885" t="str">
        <f t="shared" si="150"/>
        <v/>
      </c>
      <c r="U885" t="str">
        <f t="shared" si="151"/>
        <v/>
      </c>
      <c r="V885" s="238" t="str">
        <f t="shared" si="152"/>
        <v/>
      </c>
      <c r="W885" s="238">
        <f t="shared" si="153"/>
        <v>0</v>
      </c>
      <c r="X885" s="238">
        <f>SUMIFS($W$5:$W885,$V$5:$V885,"Plusieurs occurences",$H$5:$H885,H885)</f>
        <v>0</v>
      </c>
      <c r="Y885" t="str">
        <f t="shared" si="154"/>
        <v/>
      </c>
      <c r="Z885" t="str">
        <f t="shared" si="155"/>
        <v/>
      </c>
      <c r="AA885" t="str">
        <f t="shared" si="156"/>
        <v/>
      </c>
      <c r="AC885" t="str">
        <f t="shared" si="157"/>
        <v/>
      </c>
    </row>
    <row r="886" spans="16:29" x14ac:dyDescent="0.25">
      <c r="P886" s="1" t="str">
        <f>IF($C886&lt;&gt;"",IF(COUNTIF($C:C,$C886)&gt;1,"Plusieurs commentaires",""),"")</f>
        <v/>
      </c>
      <c r="Q886" s="1">
        <f t="shared" si="148"/>
        <v>0</v>
      </c>
      <c r="R886" s="1">
        <f>SUMIFS($Q$5:$Q886,$P$5:$P886,"Plusieurs commentaires",$C$5:$C886,C886)</f>
        <v>0</v>
      </c>
      <c r="S886" t="str">
        <f t="shared" si="149"/>
        <v/>
      </c>
      <c r="T886" t="str">
        <f t="shared" si="150"/>
        <v/>
      </c>
      <c r="U886" t="str">
        <f t="shared" si="151"/>
        <v/>
      </c>
      <c r="V886" s="238" t="str">
        <f t="shared" si="152"/>
        <v/>
      </c>
      <c r="W886" s="238">
        <f t="shared" si="153"/>
        <v>0</v>
      </c>
      <c r="X886" s="238">
        <f>SUMIFS($W$5:$W886,$V$5:$V886,"Plusieurs occurences",$H$5:$H886,H886)</f>
        <v>0</v>
      </c>
      <c r="Y886" t="str">
        <f t="shared" si="154"/>
        <v/>
      </c>
      <c r="Z886" t="str">
        <f t="shared" si="155"/>
        <v/>
      </c>
      <c r="AA886" t="str">
        <f t="shared" si="156"/>
        <v/>
      </c>
      <c r="AC886" t="str">
        <f t="shared" si="157"/>
        <v/>
      </c>
    </row>
    <row r="887" spans="16:29" x14ac:dyDescent="0.25">
      <c r="P887" s="1" t="str">
        <f>IF($C887&lt;&gt;"",IF(COUNTIF($C:C,$C887)&gt;1,"Plusieurs commentaires",""),"")</f>
        <v/>
      </c>
      <c r="Q887" s="1">
        <f t="shared" si="148"/>
        <v>0</v>
      </c>
      <c r="R887" s="1">
        <f>SUMIFS($Q$5:$Q887,$P$5:$P887,"Plusieurs commentaires",$C$5:$C887,C887)</f>
        <v>0</v>
      </c>
      <c r="S887" t="str">
        <f t="shared" si="149"/>
        <v/>
      </c>
      <c r="T887" t="str">
        <f t="shared" si="150"/>
        <v/>
      </c>
      <c r="U887" t="str">
        <f t="shared" si="151"/>
        <v/>
      </c>
      <c r="V887" s="238" t="str">
        <f t="shared" si="152"/>
        <v/>
      </c>
      <c r="W887" s="238">
        <f t="shared" si="153"/>
        <v>0</v>
      </c>
      <c r="X887" s="238">
        <f>SUMIFS($W$5:$W887,$V$5:$V887,"Plusieurs occurences",$H$5:$H887,H887)</f>
        <v>0</v>
      </c>
      <c r="Y887" t="str">
        <f t="shared" si="154"/>
        <v/>
      </c>
      <c r="Z887" t="str">
        <f t="shared" si="155"/>
        <v/>
      </c>
      <c r="AA887" t="str">
        <f t="shared" si="156"/>
        <v/>
      </c>
      <c r="AC887" t="str">
        <f t="shared" si="157"/>
        <v/>
      </c>
    </row>
    <row r="888" spans="16:29" x14ac:dyDescent="0.25">
      <c r="P888" s="1" t="str">
        <f>IF($C888&lt;&gt;"",IF(COUNTIF($C:C,$C888)&gt;1,"Plusieurs commentaires",""),"")</f>
        <v/>
      </c>
      <c r="Q888" s="1">
        <f t="shared" si="148"/>
        <v>0</v>
      </c>
      <c r="R888" s="1">
        <f>SUMIFS($Q$5:$Q888,$P$5:$P888,"Plusieurs commentaires",$C$5:$C888,C888)</f>
        <v>0</v>
      </c>
      <c r="S888" t="str">
        <f t="shared" si="149"/>
        <v/>
      </c>
      <c r="T888" t="str">
        <f t="shared" si="150"/>
        <v/>
      </c>
      <c r="U888" t="str">
        <f t="shared" si="151"/>
        <v/>
      </c>
      <c r="V888" s="238" t="str">
        <f t="shared" si="152"/>
        <v/>
      </c>
      <c r="W888" s="238">
        <f t="shared" si="153"/>
        <v>0</v>
      </c>
      <c r="X888" s="238">
        <f>SUMIFS($W$5:$W888,$V$5:$V888,"Plusieurs occurences",$H$5:$H888,H888)</f>
        <v>0</v>
      </c>
      <c r="Y888" t="str">
        <f t="shared" si="154"/>
        <v/>
      </c>
      <c r="Z888" t="str">
        <f t="shared" si="155"/>
        <v/>
      </c>
      <c r="AA888" t="str">
        <f t="shared" si="156"/>
        <v/>
      </c>
      <c r="AC888" t="str">
        <f t="shared" si="157"/>
        <v/>
      </c>
    </row>
    <row r="889" spans="16:29" x14ac:dyDescent="0.25">
      <c r="P889" s="1" t="str">
        <f>IF($C889&lt;&gt;"",IF(COUNTIF($C:C,$C889)&gt;1,"Plusieurs commentaires",""),"")</f>
        <v/>
      </c>
      <c r="Q889" s="1">
        <f t="shared" si="148"/>
        <v>0</v>
      </c>
      <c r="R889" s="1">
        <f>SUMIFS($Q$5:$Q889,$P$5:$P889,"Plusieurs commentaires",$C$5:$C889,C889)</f>
        <v>0</v>
      </c>
      <c r="S889" t="str">
        <f t="shared" si="149"/>
        <v/>
      </c>
      <c r="T889" t="str">
        <f t="shared" si="150"/>
        <v/>
      </c>
      <c r="U889" t="str">
        <f t="shared" si="151"/>
        <v/>
      </c>
      <c r="V889" s="238" t="str">
        <f t="shared" si="152"/>
        <v/>
      </c>
      <c r="W889" s="238">
        <f t="shared" si="153"/>
        <v>0</v>
      </c>
      <c r="X889" s="238">
        <f>SUMIFS($W$5:$W889,$V$5:$V889,"Plusieurs occurences",$H$5:$H889,H889)</f>
        <v>0</v>
      </c>
      <c r="Y889" t="str">
        <f t="shared" si="154"/>
        <v/>
      </c>
      <c r="Z889" t="str">
        <f t="shared" si="155"/>
        <v/>
      </c>
      <c r="AA889" t="str">
        <f t="shared" si="156"/>
        <v/>
      </c>
      <c r="AC889" t="str">
        <f t="shared" si="157"/>
        <v/>
      </c>
    </row>
    <row r="890" spans="16:29" x14ac:dyDescent="0.25">
      <c r="P890" s="1" t="str">
        <f>IF($C890&lt;&gt;"",IF(COUNTIF($C:C,$C890)&gt;1,"Plusieurs commentaires",""),"")</f>
        <v/>
      </c>
      <c r="Q890" s="1">
        <f t="shared" si="148"/>
        <v>0</v>
      </c>
      <c r="R890" s="1">
        <f>SUMIFS($Q$5:$Q890,$P$5:$P890,"Plusieurs commentaires",$C$5:$C890,C890)</f>
        <v>0</v>
      </c>
      <c r="S890" t="str">
        <f t="shared" si="149"/>
        <v/>
      </c>
      <c r="T890" t="str">
        <f t="shared" si="150"/>
        <v/>
      </c>
      <c r="U890" t="str">
        <f t="shared" si="151"/>
        <v/>
      </c>
      <c r="V890" s="238" t="str">
        <f t="shared" si="152"/>
        <v/>
      </c>
      <c r="W890" s="238">
        <f t="shared" si="153"/>
        <v>0</v>
      </c>
      <c r="X890" s="238">
        <f>SUMIFS($W$5:$W890,$V$5:$V890,"Plusieurs occurences",$H$5:$H890,H890)</f>
        <v>0</v>
      </c>
      <c r="Y890" t="str">
        <f t="shared" si="154"/>
        <v/>
      </c>
      <c r="Z890" t="str">
        <f t="shared" si="155"/>
        <v/>
      </c>
      <c r="AA890" t="str">
        <f t="shared" si="156"/>
        <v/>
      </c>
      <c r="AC890" t="str">
        <f t="shared" si="157"/>
        <v/>
      </c>
    </row>
    <row r="891" spans="16:29" x14ac:dyDescent="0.25">
      <c r="P891" s="1" t="str">
        <f>IF($C891&lt;&gt;"",IF(COUNTIF($C:C,$C891)&gt;1,"Plusieurs commentaires",""),"")</f>
        <v/>
      </c>
      <c r="Q891" s="1">
        <f t="shared" si="148"/>
        <v>0</v>
      </c>
      <c r="R891" s="1">
        <f>SUMIFS($Q$5:$Q891,$P$5:$P891,"Plusieurs commentaires",$C$5:$C891,C891)</f>
        <v>0</v>
      </c>
      <c r="S891" t="str">
        <f t="shared" si="149"/>
        <v/>
      </c>
      <c r="T891" t="str">
        <f t="shared" si="150"/>
        <v/>
      </c>
      <c r="U891" t="str">
        <f t="shared" si="151"/>
        <v/>
      </c>
      <c r="V891" s="238" t="str">
        <f t="shared" si="152"/>
        <v/>
      </c>
      <c r="W891" s="238">
        <f t="shared" si="153"/>
        <v>0</v>
      </c>
      <c r="X891" s="238">
        <f>SUMIFS($W$5:$W891,$V$5:$V891,"Plusieurs occurences",$H$5:$H891,H891)</f>
        <v>0</v>
      </c>
      <c r="Y891" t="str">
        <f t="shared" si="154"/>
        <v/>
      </c>
      <c r="Z891" t="str">
        <f t="shared" si="155"/>
        <v/>
      </c>
      <c r="AA891" t="str">
        <f t="shared" si="156"/>
        <v/>
      </c>
      <c r="AC891" t="str">
        <f t="shared" si="157"/>
        <v/>
      </c>
    </row>
    <row r="892" spans="16:29" x14ac:dyDescent="0.25">
      <c r="P892" s="1" t="str">
        <f>IF($C892&lt;&gt;"",IF(COUNTIF($C:C,$C892)&gt;1,"Plusieurs commentaires",""),"")</f>
        <v/>
      </c>
      <c r="Q892" s="1">
        <f t="shared" si="148"/>
        <v>0</v>
      </c>
      <c r="R892" s="1">
        <f>SUMIFS($Q$5:$Q892,$P$5:$P892,"Plusieurs commentaires",$C$5:$C892,C892)</f>
        <v>0</v>
      </c>
      <c r="S892" t="str">
        <f t="shared" si="149"/>
        <v/>
      </c>
      <c r="T892" t="str">
        <f t="shared" si="150"/>
        <v/>
      </c>
      <c r="U892" t="str">
        <f t="shared" si="151"/>
        <v/>
      </c>
      <c r="V892" s="238" t="str">
        <f t="shared" si="152"/>
        <v/>
      </c>
      <c r="W892" s="238">
        <f t="shared" si="153"/>
        <v>0</v>
      </c>
      <c r="X892" s="238">
        <f>SUMIFS($W$5:$W892,$V$5:$V892,"Plusieurs occurences",$H$5:$H892,H892)</f>
        <v>0</v>
      </c>
      <c r="Y892" t="str">
        <f t="shared" si="154"/>
        <v/>
      </c>
      <c r="Z892" t="str">
        <f t="shared" si="155"/>
        <v/>
      </c>
      <c r="AA892" t="str">
        <f t="shared" si="156"/>
        <v/>
      </c>
      <c r="AC892" t="str">
        <f t="shared" si="157"/>
        <v/>
      </c>
    </row>
    <row r="893" spans="16:29" x14ac:dyDescent="0.25">
      <c r="P893" s="1" t="str">
        <f>IF($C893&lt;&gt;"",IF(COUNTIF($C:C,$C893)&gt;1,"Plusieurs commentaires",""),"")</f>
        <v/>
      </c>
      <c r="Q893" s="1">
        <f t="shared" si="148"/>
        <v>0</v>
      </c>
      <c r="R893" s="1">
        <f>SUMIFS($Q$5:$Q893,$P$5:$P893,"Plusieurs commentaires",$C$5:$C893,C893)</f>
        <v>0</v>
      </c>
      <c r="S893" t="str">
        <f t="shared" si="149"/>
        <v/>
      </c>
      <c r="T893" t="str">
        <f t="shared" si="150"/>
        <v/>
      </c>
      <c r="U893" t="str">
        <f t="shared" si="151"/>
        <v/>
      </c>
      <c r="V893" s="238" t="str">
        <f t="shared" si="152"/>
        <v/>
      </c>
      <c r="W893" s="238">
        <f t="shared" si="153"/>
        <v>0</v>
      </c>
      <c r="X893" s="238">
        <f>SUMIFS($W$5:$W893,$V$5:$V893,"Plusieurs occurences",$H$5:$H893,H893)</f>
        <v>0</v>
      </c>
      <c r="Y893" t="str">
        <f t="shared" si="154"/>
        <v/>
      </c>
      <c r="Z893" t="str">
        <f t="shared" si="155"/>
        <v/>
      </c>
      <c r="AA893" t="str">
        <f t="shared" si="156"/>
        <v/>
      </c>
      <c r="AC893" t="str">
        <f t="shared" si="157"/>
        <v/>
      </c>
    </row>
    <row r="894" spans="16:29" x14ac:dyDescent="0.25">
      <c r="P894" s="1" t="str">
        <f>IF($C894&lt;&gt;"",IF(COUNTIF($C:C,$C894)&gt;1,"Plusieurs commentaires",""),"")</f>
        <v/>
      </c>
      <c r="Q894" s="1">
        <f t="shared" si="148"/>
        <v>0</v>
      </c>
      <c r="R894" s="1">
        <f>SUMIFS($Q$5:$Q894,$P$5:$P894,"Plusieurs commentaires",$C$5:$C894,C894)</f>
        <v>0</v>
      </c>
      <c r="S894" t="str">
        <f t="shared" si="149"/>
        <v/>
      </c>
      <c r="T894" t="str">
        <f t="shared" si="150"/>
        <v/>
      </c>
      <c r="U894" t="str">
        <f t="shared" si="151"/>
        <v/>
      </c>
      <c r="V894" s="238" t="str">
        <f t="shared" si="152"/>
        <v/>
      </c>
      <c r="W894" s="238">
        <f t="shared" si="153"/>
        <v>0</v>
      </c>
      <c r="X894" s="238">
        <f>SUMIFS($W$5:$W894,$V$5:$V894,"Plusieurs occurences",$H$5:$H894,H894)</f>
        <v>0</v>
      </c>
      <c r="Y894" t="str">
        <f t="shared" si="154"/>
        <v/>
      </c>
      <c r="Z894" t="str">
        <f t="shared" si="155"/>
        <v/>
      </c>
      <c r="AA894" t="str">
        <f t="shared" si="156"/>
        <v/>
      </c>
      <c r="AC894" t="str">
        <f t="shared" si="157"/>
        <v/>
      </c>
    </row>
    <row r="895" spans="16:29" x14ac:dyDescent="0.25">
      <c r="P895" s="1" t="str">
        <f>IF($C895&lt;&gt;"",IF(COUNTIF($C:C,$C895)&gt;1,"Plusieurs commentaires",""),"")</f>
        <v/>
      </c>
      <c r="Q895" s="1">
        <f t="shared" si="148"/>
        <v>0</v>
      </c>
      <c r="R895" s="1">
        <f>SUMIFS($Q$5:$Q895,$P$5:$P895,"Plusieurs commentaires",$C$5:$C895,C895)</f>
        <v>0</v>
      </c>
      <c r="S895" t="str">
        <f t="shared" si="149"/>
        <v/>
      </c>
      <c r="T895" t="str">
        <f t="shared" si="150"/>
        <v/>
      </c>
      <c r="U895" t="str">
        <f t="shared" si="151"/>
        <v/>
      </c>
      <c r="V895" s="238" t="str">
        <f t="shared" si="152"/>
        <v/>
      </c>
      <c r="W895" s="238">
        <f t="shared" si="153"/>
        <v>0</v>
      </c>
      <c r="X895" s="238">
        <f>SUMIFS($W$5:$W895,$V$5:$V895,"Plusieurs occurences",$H$5:$H895,H895)</f>
        <v>0</v>
      </c>
      <c r="Y895" t="str">
        <f t="shared" si="154"/>
        <v/>
      </c>
      <c r="Z895" t="str">
        <f t="shared" si="155"/>
        <v/>
      </c>
      <c r="AA895" t="str">
        <f t="shared" si="156"/>
        <v/>
      </c>
      <c r="AC895" t="str">
        <f t="shared" si="157"/>
        <v/>
      </c>
    </row>
    <row r="896" spans="16:29" x14ac:dyDescent="0.25">
      <c r="P896" s="1" t="str">
        <f>IF($C896&lt;&gt;"",IF(COUNTIF($C:C,$C896)&gt;1,"Plusieurs commentaires",""),"")</f>
        <v/>
      </c>
      <c r="Q896" s="1">
        <f t="shared" si="148"/>
        <v>0</v>
      </c>
      <c r="R896" s="1">
        <f>SUMIFS($Q$5:$Q896,$P$5:$P896,"Plusieurs commentaires",$C$5:$C896,C896)</f>
        <v>0</v>
      </c>
      <c r="S896" t="str">
        <f t="shared" si="149"/>
        <v/>
      </c>
      <c r="T896" t="str">
        <f t="shared" si="150"/>
        <v/>
      </c>
      <c r="U896" t="str">
        <f t="shared" si="151"/>
        <v/>
      </c>
      <c r="V896" s="238" t="str">
        <f t="shared" si="152"/>
        <v/>
      </c>
      <c r="W896" s="238">
        <f t="shared" si="153"/>
        <v>0</v>
      </c>
      <c r="X896" s="238">
        <f>SUMIFS($W$5:$W896,$V$5:$V896,"Plusieurs occurences",$H$5:$H896,H896)</f>
        <v>0</v>
      </c>
      <c r="Y896" t="str">
        <f t="shared" si="154"/>
        <v/>
      </c>
      <c r="Z896" t="str">
        <f t="shared" si="155"/>
        <v/>
      </c>
      <c r="AA896" t="str">
        <f t="shared" si="156"/>
        <v/>
      </c>
      <c r="AC896" t="str">
        <f t="shared" si="157"/>
        <v/>
      </c>
    </row>
    <row r="897" spans="16:29" x14ac:dyDescent="0.25">
      <c r="P897" s="1" t="str">
        <f>IF($C897&lt;&gt;"",IF(COUNTIF($C:C,$C897)&gt;1,"Plusieurs commentaires",""),"")</f>
        <v/>
      </c>
      <c r="Q897" s="1">
        <f t="shared" si="148"/>
        <v>0</v>
      </c>
      <c r="R897" s="1">
        <f>SUMIFS($Q$5:$Q897,$P$5:$P897,"Plusieurs commentaires",$C$5:$C897,C897)</f>
        <v>0</v>
      </c>
      <c r="S897" t="str">
        <f t="shared" si="149"/>
        <v/>
      </c>
      <c r="T897" t="str">
        <f t="shared" si="150"/>
        <v/>
      </c>
      <c r="U897" t="str">
        <f t="shared" si="151"/>
        <v/>
      </c>
      <c r="V897" s="238" t="str">
        <f t="shared" si="152"/>
        <v/>
      </c>
      <c r="W897" s="238">
        <f t="shared" si="153"/>
        <v>0</v>
      </c>
      <c r="X897" s="238">
        <f>SUMIFS($W$5:$W897,$V$5:$V897,"Plusieurs occurences",$H$5:$H897,H897)</f>
        <v>0</v>
      </c>
      <c r="Y897" t="str">
        <f t="shared" si="154"/>
        <v/>
      </c>
      <c r="Z897" t="str">
        <f t="shared" si="155"/>
        <v/>
      </c>
      <c r="AA897" t="str">
        <f t="shared" si="156"/>
        <v/>
      </c>
      <c r="AC897" t="str">
        <f t="shared" si="157"/>
        <v/>
      </c>
    </row>
    <row r="898" spans="16:29" x14ac:dyDescent="0.25">
      <c r="P898" s="1" t="str">
        <f>IF($C898&lt;&gt;"",IF(COUNTIF($C:C,$C898)&gt;1,"Plusieurs commentaires",""),"")</f>
        <v/>
      </c>
      <c r="Q898" s="1">
        <f t="shared" si="148"/>
        <v>0</v>
      </c>
      <c r="R898" s="1">
        <f>SUMIFS($Q$5:$Q898,$P$5:$P898,"Plusieurs commentaires",$C$5:$C898,C898)</f>
        <v>0</v>
      </c>
      <c r="S898" t="str">
        <f t="shared" si="149"/>
        <v/>
      </c>
      <c r="T898" t="str">
        <f t="shared" si="150"/>
        <v/>
      </c>
      <c r="U898" t="str">
        <f t="shared" si="151"/>
        <v/>
      </c>
      <c r="V898" s="238" t="str">
        <f t="shared" si="152"/>
        <v/>
      </c>
      <c r="W898" s="238">
        <f t="shared" si="153"/>
        <v>0</v>
      </c>
      <c r="X898" s="238">
        <f>SUMIFS($W$5:$W898,$V$5:$V898,"Plusieurs occurences",$H$5:$H898,H898)</f>
        <v>0</v>
      </c>
      <c r="Y898" t="str">
        <f t="shared" si="154"/>
        <v/>
      </c>
      <c r="Z898" t="str">
        <f t="shared" si="155"/>
        <v/>
      </c>
      <c r="AA898" t="str">
        <f t="shared" si="156"/>
        <v/>
      </c>
      <c r="AC898" t="str">
        <f t="shared" si="157"/>
        <v/>
      </c>
    </row>
    <row r="899" spans="16:29" x14ac:dyDescent="0.25">
      <c r="P899" s="1" t="str">
        <f>IF($C899&lt;&gt;"",IF(COUNTIF($C:C,$C899)&gt;1,"Plusieurs commentaires",""),"")</f>
        <v/>
      </c>
      <c r="Q899" s="1">
        <f t="shared" si="148"/>
        <v>0</v>
      </c>
      <c r="R899" s="1">
        <f>SUMIFS($Q$5:$Q899,$P$5:$P899,"Plusieurs commentaires",$C$5:$C899,C899)</f>
        <v>0</v>
      </c>
      <c r="S899" t="str">
        <f t="shared" si="149"/>
        <v/>
      </c>
      <c r="T899" t="str">
        <f t="shared" si="150"/>
        <v/>
      </c>
      <c r="U899" t="str">
        <f t="shared" si="151"/>
        <v/>
      </c>
      <c r="V899" s="238" t="str">
        <f t="shared" si="152"/>
        <v/>
      </c>
      <c r="W899" s="238">
        <f t="shared" si="153"/>
        <v>0</v>
      </c>
      <c r="X899" s="238">
        <f>SUMIFS($W$5:$W899,$V$5:$V899,"Plusieurs occurences",$H$5:$H899,H899)</f>
        <v>0</v>
      </c>
      <c r="Y899" t="str">
        <f t="shared" si="154"/>
        <v/>
      </c>
      <c r="Z899" t="str">
        <f t="shared" si="155"/>
        <v/>
      </c>
      <c r="AA899" t="str">
        <f t="shared" si="156"/>
        <v/>
      </c>
      <c r="AC899" t="str">
        <f t="shared" si="157"/>
        <v/>
      </c>
    </row>
    <row r="900" spans="16:29" x14ac:dyDescent="0.25">
      <c r="P900" s="1" t="str">
        <f>IF($C900&lt;&gt;"",IF(COUNTIF($C:C,$C900)&gt;1,"Plusieurs commentaires",""),"")</f>
        <v/>
      </c>
      <c r="Q900" s="1">
        <f t="shared" si="148"/>
        <v>0</v>
      </c>
      <c r="R900" s="1">
        <f>SUMIFS($Q$5:$Q900,$P$5:$P900,"Plusieurs commentaires",$C$5:$C900,C900)</f>
        <v>0</v>
      </c>
      <c r="S900" t="str">
        <f t="shared" si="149"/>
        <v/>
      </c>
      <c r="T900" t="str">
        <f t="shared" si="150"/>
        <v/>
      </c>
      <c r="U900" t="str">
        <f t="shared" si="151"/>
        <v/>
      </c>
      <c r="V900" s="238" t="str">
        <f t="shared" si="152"/>
        <v/>
      </c>
      <c r="W900" s="238">
        <f t="shared" si="153"/>
        <v>0</v>
      </c>
      <c r="X900" s="238">
        <f>SUMIFS($W$5:$W900,$V$5:$V900,"Plusieurs occurences",$H$5:$H900,H900)</f>
        <v>0</v>
      </c>
      <c r="Y900" t="str">
        <f t="shared" si="154"/>
        <v/>
      </c>
      <c r="Z900" t="str">
        <f t="shared" si="155"/>
        <v/>
      </c>
      <c r="AA900" t="str">
        <f t="shared" si="156"/>
        <v/>
      </c>
      <c r="AC900" t="str">
        <f t="shared" si="157"/>
        <v/>
      </c>
    </row>
    <row r="901" spans="16:29" x14ac:dyDescent="0.25">
      <c r="P901" s="1" t="str">
        <f>IF($C901&lt;&gt;"",IF(COUNTIF($C:C,$C901)&gt;1,"Plusieurs commentaires",""),"")</f>
        <v/>
      </c>
      <c r="Q901" s="1">
        <f t="shared" ref="Q901:Q957" si="158">IF(P901="Plusieurs commentaires",1,0)</f>
        <v>0</v>
      </c>
      <c r="R901" s="1">
        <f>SUMIFS($Q$5:$Q901,$P$5:$P901,"Plusieurs commentaires",$C$5:$C901,C901)</f>
        <v>0</v>
      </c>
      <c r="S901" t="str">
        <f t="shared" ref="S901:S957" si="159">IF(I901="Non",IF(F901&lt;=21,IF(M901="Critique",IF(J901&gt;2017,C901,""),""),""),"")</f>
        <v/>
      </c>
      <c r="T901" t="str">
        <f t="shared" ref="T901:T958" si="160">IF(I901="Non",IF(F901&lt;=21,IF(M901="Soutien",IF(J901&gt;2017,C901,""),""),""),"")</f>
        <v/>
      </c>
      <c r="U901" t="str">
        <f t="shared" ref="U901:U964" si="161">IF(I901="Non",IF(F901&lt;=21,IF(M901="Neutre",IF(J901&gt;2017,C901,""),""),""),"")</f>
        <v/>
      </c>
      <c r="V901" s="238" t="str">
        <f t="shared" ref="V901:V959" si="162">IF($H901&lt;&gt;"",IF(COUNTIF($H:$H,$H901)&gt;1,"Plusieurs occurences",""),"")</f>
        <v/>
      </c>
      <c r="W901" s="238">
        <f t="shared" ref="W901:W959" si="163">IF(V901="Plusieurs occurences",1,0)</f>
        <v>0</v>
      </c>
      <c r="X901" s="238">
        <f>SUMIFS($W$5:$W901,$V$5:$V901,"Plusieurs occurences",$H$5:$H901,H901)</f>
        <v>0</v>
      </c>
      <c r="Y901" t="str">
        <f t="shared" ref="Y901:Y960" si="164">IF(R901&lt;2,IF(M901="Critique",H901,""),"")</f>
        <v/>
      </c>
      <c r="Z901" t="str">
        <f t="shared" ref="Z901:Z960" si="165">IF(R901&lt;2,IF(M901="Soutien",H901,""),"")</f>
        <v/>
      </c>
      <c r="AA901" t="str">
        <f t="shared" ref="AA901:AA960" si="166">IF(R901&lt;2,IF(M901="Neutre",H901,""),"")</f>
        <v/>
      </c>
      <c r="AC901" t="str">
        <f t="shared" si="157"/>
        <v/>
      </c>
    </row>
    <row r="902" spans="16:29" x14ac:dyDescent="0.25">
      <c r="P902" s="1" t="str">
        <f>IF($C902&lt;&gt;"",IF(COUNTIF($C:C,$C902)&gt;1,"Plusieurs commentaires",""),"")</f>
        <v/>
      </c>
      <c r="Q902" s="1">
        <f t="shared" si="158"/>
        <v>0</v>
      </c>
      <c r="R902" s="1">
        <f>SUMIFS($Q$5:$Q902,$P$5:$P902,"Plusieurs commentaires",$C$5:$C902,C902)</f>
        <v>0</v>
      </c>
      <c r="S902" t="str">
        <f t="shared" si="159"/>
        <v/>
      </c>
      <c r="T902" t="str">
        <f t="shared" si="160"/>
        <v/>
      </c>
      <c r="U902" t="str">
        <f t="shared" si="161"/>
        <v/>
      </c>
      <c r="V902" s="238" t="str">
        <f t="shared" si="162"/>
        <v/>
      </c>
      <c r="W902" s="238">
        <f t="shared" si="163"/>
        <v>0</v>
      </c>
      <c r="X902" s="238">
        <f>SUMIFS($W$5:$W902,$V$5:$V902,"Plusieurs occurences",$H$5:$H902,H902)</f>
        <v>0</v>
      </c>
      <c r="Y902" t="str">
        <f t="shared" si="164"/>
        <v/>
      </c>
      <c r="Z902" t="str">
        <f t="shared" si="165"/>
        <v/>
      </c>
      <c r="AA902" t="str">
        <f t="shared" si="166"/>
        <v/>
      </c>
      <c r="AC902" t="str">
        <f t="shared" si="157"/>
        <v/>
      </c>
    </row>
    <row r="903" spans="16:29" x14ac:dyDescent="0.25">
      <c r="P903" s="1" t="str">
        <f>IF($C903&lt;&gt;"",IF(COUNTIF($C:C,$C903)&gt;1,"Plusieurs commentaires",""),"")</f>
        <v/>
      </c>
      <c r="Q903" s="1">
        <f t="shared" si="158"/>
        <v>0</v>
      </c>
      <c r="R903" s="1">
        <f>SUMIFS($Q$5:$Q903,$P$5:$P903,"Plusieurs commentaires",$C$5:$C903,C903)</f>
        <v>0</v>
      </c>
      <c r="S903" t="str">
        <f t="shared" si="159"/>
        <v/>
      </c>
      <c r="T903" t="str">
        <f t="shared" si="160"/>
        <v/>
      </c>
      <c r="U903" t="str">
        <f t="shared" si="161"/>
        <v/>
      </c>
      <c r="V903" s="238" t="str">
        <f t="shared" si="162"/>
        <v/>
      </c>
      <c r="W903" s="238">
        <f t="shared" si="163"/>
        <v>0</v>
      </c>
      <c r="X903" s="238">
        <f>SUMIFS($W$5:$W903,$V$5:$V903,"Plusieurs occurences",$H$5:$H903,H903)</f>
        <v>0</v>
      </c>
      <c r="Y903" t="str">
        <f t="shared" si="164"/>
        <v/>
      </c>
      <c r="Z903" t="str">
        <f t="shared" si="165"/>
        <v/>
      </c>
      <c r="AA903" t="str">
        <f t="shared" si="166"/>
        <v/>
      </c>
      <c r="AC903" t="str">
        <f t="shared" si="157"/>
        <v/>
      </c>
    </row>
    <row r="904" spans="16:29" x14ac:dyDescent="0.25">
      <c r="P904" s="1" t="str">
        <f>IF($C904&lt;&gt;"",IF(COUNTIF($C:C,$C904)&gt;1,"Plusieurs commentaires",""),"")</f>
        <v/>
      </c>
      <c r="Q904" s="1">
        <f t="shared" si="158"/>
        <v>0</v>
      </c>
      <c r="R904" s="1">
        <f>SUMIFS($Q$5:$Q904,$P$5:$P904,"Plusieurs commentaires",$C$5:$C904,C904)</f>
        <v>0</v>
      </c>
      <c r="S904" t="str">
        <f t="shared" si="159"/>
        <v/>
      </c>
      <c r="T904" t="str">
        <f t="shared" si="160"/>
        <v/>
      </c>
      <c r="U904" t="str">
        <f t="shared" si="161"/>
        <v/>
      </c>
      <c r="V904" s="238" t="str">
        <f t="shared" si="162"/>
        <v/>
      </c>
      <c r="W904" s="238">
        <f t="shared" si="163"/>
        <v>0</v>
      </c>
      <c r="X904" s="238">
        <f>SUMIFS($W$5:$W904,$V$5:$V904,"Plusieurs occurences",$H$5:$H904,H904)</f>
        <v>0</v>
      </c>
      <c r="Y904" t="str">
        <f t="shared" si="164"/>
        <v/>
      </c>
      <c r="Z904" t="str">
        <f t="shared" si="165"/>
        <v/>
      </c>
      <c r="AA904" t="str">
        <f t="shared" si="166"/>
        <v/>
      </c>
      <c r="AC904" t="str">
        <f t="shared" si="157"/>
        <v/>
      </c>
    </row>
    <row r="905" spans="16:29" x14ac:dyDescent="0.25">
      <c r="P905" s="1" t="str">
        <f>IF($C905&lt;&gt;"",IF(COUNTIF($C:C,$C905)&gt;1,"Plusieurs commentaires",""),"")</f>
        <v/>
      </c>
      <c r="Q905" s="1">
        <f t="shared" si="158"/>
        <v>0</v>
      </c>
      <c r="R905" s="1">
        <f>SUMIFS($Q$5:$Q905,$P$5:$P905,"Plusieurs commentaires",$C$5:$C905,C905)</f>
        <v>0</v>
      </c>
      <c r="S905" t="str">
        <f t="shared" si="159"/>
        <v/>
      </c>
      <c r="T905" t="str">
        <f t="shared" si="160"/>
        <v/>
      </c>
      <c r="U905" t="str">
        <f t="shared" si="161"/>
        <v/>
      </c>
      <c r="V905" s="238" t="str">
        <f t="shared" si="162"/>
        <v/>
      </c>
      <c r="W905" s="238">
        <f t="shared" si="163"/>
        <v>0</v>
      </c>
      <c r="X905" s="238">
        <f>SUMIFS($W$5:$W905,$V$5:$V905,"Plusieurs occurences",$H$5:$H905,H905)</f>
        <v>0</v>
      </c>
      <c r="Y905" t="str">
        <f t="shared" si="164"/>
        <v/>
      </c>
      <c r="Z905" t="str">
        <f t="shared" si="165"/>
        <v/>
      </c>
      <c r="AA905" t="str">
        <f t="shared" si="166"/>
        <v/>
      </c>
      <c r="AC905" t="str">
        <f t="shared" si="157"/>
        <v/>
      </c>
    </row>
    <row r="906" spans="16:29" x14ac:dyDescent="0.25">
      <c r="P906" s="1" t="str">
        <f>IF($C906&lt;&gt;"",IF(COUNTIF($C:C,$C906)&gt;1,"Plusieurs commentaires",""),"")</f>
        <v/>
      </c>
      <c r="Q906" s="1">
        <f t="shared" si="158"/>
        <v>0</v>
      </c>
      <c r="R906" s="1">
        <f>SUMIFS($Q$5:$Q906,$P$5:$P906,"Plusieurs commentaires",$C$5:$C906,C906)</f>
        <v>0</v>
      </c>
      <c r="S906" t="str">
        <f t="shared" si="159"/>
        <v/>
      </c>
      <c r="T906" t="str">
        <f t="shared" si="160"/>
        <v/>
      </c>
      <c r="U906" t="str">
        <f t="shared" si="161"/>
        <v/>
      </c>
      <c r="V906" s="238" t="str">
        <f t="shared" si="162"/>
        <v/>
      </c>
      <c r="W906" s="238">
        <f t="shared" si="163"/>
        <v>0</v>
      </c>
      <c r="X906" s="238">
        <f>SUMIFS($W$5:$W906,$V$5:$V906,"Plusieurs occurences",$H$5:$H906,H906)</f>
        <v>0</v>
      </c>
      <c r="Y906" t="str">
        <f t="shared" si="164"/>
        <v/>
      </c>
      <c r="Z906" t="str">
        <f t="shared" si="165"/>
        <v/>
      </c>
      <c r="AA906" t="str">
        <f t="shared" si="166"/>
        <v/>
      </c>
      <c r="AC906" t="str">
        <f t="shared" ref="AC906:AC969" si="167">IF(R906&lt;2,IF(M906="Critique",C906,""),"")</f>
        <v/>
      </c>
    </row>
    <row r="907" spans="16:29" x14ac:dyDescent="0.25">
      <c r="P907" s="1" t="str">
        <f>IF($C907&lt;&gt;"",IF(COUNTIF($C:C,$C907)&gt;1,"Plusieurs commentaires",""),"")</f>
        <v/>
      </c>
      <c r="Q907" s="1">
        <f t="shared" si="158"/>
        <v>0</v>
      </c>
      <c r="R907" s="1">
        <f>SUMIFS($Q$5:$Q907,$P$5:$P907,"Plusieurs commentaires",$C$5:$C907,C907)</f>
        <v>0</v>
      </c>
      <c r="S907" t="str">
        <f t="shared" si="159"/>
        <v/>
      </c>
      <c r="T907" t="str">
        <f t="shared" si="160"/>
        <v/>
      </c>
      <c r="U907" t="str">
        <f t="shared" si="161"/>
        <v/>
      </c>
      <c r="V907" s="238" t="str">
        <f t="shared" si="162"/>
        <v/>
      </c>
      <c r="W907" s="238">
        <f t="shared" si="163"/>
        <v>0</v>
      </c>
      <c r="X907" s="238">
        <f>SUMIFS($W$5:$W907,$V$5:$V907,"Plusieurs occurences",$H$5:$H907,H907)</f>
        <v>0</v>
      </c>
      <c r="Y907" t="str">
        <f t="shared" si="164"/>
        <v/>
      </c>
      <c r="Z907" t="str">
        <f t="shared" si="165"/>
        <v/>
      </c>
      <c r="AA907" t="str">
        <f t="shared" si="166"/>
        <v/>
      </c>
      <c r="AC907" t="str">
        <f t="shared" si="167"/>
        <v/>
      </c>
    </row>
    <row r="908" spans="16:29" x14ac:dyDescent="0.25">
      <c r="P908" s="1" t="str">
        <f>IF($C908&lt;&gt;"",IF(COUNTIF($C:C,$C908)&gt;1,"Plusieurs commentaires",""),"")</f>
        <v/>
      </c>
      <c r="Q908" s="1">
        <f t="shared" si="158"/>
        <v>0</v>
      </c>
      <c r="R908" s="1">
        <f>SUMIFS($Q$5:$Q908,$P$5:$P908,"Plusieurs commentaires",$C$5:$C908,C908)</f>
        <v>0</v>
      </c>
      <c r="S908" t="str">
        <f t="shared" si="159"/>
        <v/>
      </c>
      <c r="T908" t="str">
        <f t="shared" si="160"/>
        <v/>
      </c>
      <c r="U908" t="str">
        <f t="shared" si="161"/>
        <v/>
      </c>
      <c r="V908" s="238" t="str">
        <f t="shared" si="162"/>
        <v/>
      </c>
      <c r="W908" s="238">
        <f t="shared" si="163"/>
        <v>0</v>
      </c>
      <c r="X908" s="238">
        <f>SUMIFS($W$5:$W908,$V$5:$V908,"Plusieurs occurences",$H$5:$H908,H908)</f>
        <v>0</v>
      </c>
      <c r="Y908" t="str">
        <f t="shared" si="164"/>
        <v/>
      </c>
      <c r="Z908" t="str">
        <f t="shared" si="165"/>
        <v/>
      </c>
      <c r="AA908" t="str">
        <f t="shared" si="166"/>
        <v/>
      </c>
      <c r="AC908" t="str">
        <f t="shared" si="167"/>
        <v/>
      </c>
    </row>
    <row r="909" spans="16:29" x14ac:dyDescent="0.25">
      <c r="P909" s="1" t="str">
        <f>IF($C909&lt;&gt;"",IF(COUNTIF($C:C,$C909)&gt;1,"Plusieurs commentaires",""),"")</f>
        <v/>
      </c>
      <c r="Q909" s="1">
        <f t="shared" si="158"/>
        <v>0</v>
      </c>
      <c r="R909" s="1">
        <f>SUMIFS($Q$5:$Q909,$P$5:$P909,"Plusieurs commentaires",$C$5:$C909,C909)</f>
        <v>0</v>
      </c>
      <c r="S909" t="str">
        <f t="shared" si="159"/>
        <v/>
      </c>
      <c r="T909" t="str">
        <f t="shared" si="160"/>
        <v/>
      </c>
      <c r="U909" t="str">
        <f t="shared" si="161"/>
        <v/>
      </c>
      <c r="V909" s="238" t="str">
        <f t="shared" si="162"/>
        <v/>
      </c>
      <c r="W909" s="238">
        <f t="shared" si="163"/>
        <v>0</v>
      </c>
      <c r="X909" s="238">
        <f>SUMIFS($W$5:$W909,$V$5:$V909,"Plusieurs occurences",$H$5:$H909,H909)</f>
        <v>0</v>
      </c>
      <c r="Y909" t="str">
        <f t="shared" si="164"/>
        <v/>
      </c>
      <c r="Z909" t="str">
        <f t="shared" si="165"/>
        <v/>
      </c>
      <c r="AA909" t="str">
        <f t="shared" si="166"/>
        <v/>
      </c>
      <c r="AC909" t="str">
        <f t="shared" si="167"/>
        <v/>
      </c>
    </row>
    <row r="910" spans="16:29" x14ac:dyDescent="0.25">
      <c r="P910" s="1" t="str">
        <f>IF($C910&lt;&gt;"",IF(COUNTIF($C:C,$C910)&gt;1,"Plusieurs commentaires",""),"")</f>
        <v/>
      </c>
      <c r="Q910" s="1">
        <f t="shared" si="158"/>
        <v>0</v>
      </c>
      <c r="R910" s="1">
        <f>SUMIFS($Q$5:$Q910,$P$5:$P910,"Plusieurs commentaires",$C$5:$C910,C910)</f>
        <v>0</v>
      </c>
      <c r="S910" t="str">
        <f t="shared" si="159"/>
        <v/>
      </c>
      <c r="T910" t="str">
        <f t="shared" si="160"/>
        <v/>
      </c>
      <c r="U910" t="str">
        <f t="shared" si="161"/>
        <v/>
      </c>
      <c r="V910" s="238" t="str">
        <f t="shared" si="162"/>
        <v/>
      </c>
      <c r="W910" s="238">
        <f t="shared" si="163"/>
        <v>0</v>
      </c>
      <c r="X910" s="238">
        <f>SUMIFS($W$5:$W910,$V$5:$V910,"Plusieurs occurences",$H$5:$H910,H910)</f>
        <v>0</v>
      </c>
      <c r="Y910" t="str">
        <f t="shared" si="164"/>
        <v/>
      </c>
      <c r="Z910" t="str">
        <f t="shared" si="165"/>
        <v/>
      </c>
      <c r="AA910" t="str">
        <f t="shared" si="166"/>
        <v/>
      </c>
      <c r="AC910" t="str">
        <f t="shared" si="167"/>
        <v/>
      </c>
    </row>
    <row r="911" spans="16:29" x14ac:dyDescent="0.25">
      <c r="P911" s="1" t="str">
        <f>IF($C911&lt;&gt;"",IF(COUNTIF($C:C,$C911)&gt;1,"Plusieurs commentaires",""),"")</f>
        <v/>
      </c>
      <c r="Q911" s="1">
        <f t="shared" si="158"/>
        <v>0</v>
      </c>
      <c r="R911" s="1">
        <f>SUMIFS($Q$5:$Q911,$P$5:$P911,"Plusieurs commentaires",$C$5:$C911,C911)</f>
        <v>0</v>
      </c>
      <c r="S911" t="str">
        <f t="shared" si="159"/>
        <v/>
      </c>
      <c r="T911" t="str">
        <f t="shared" si="160"/>
        <v/>
      </c>
      <c r="U911" t="str">
        <f t="shared" si="161"/>
        <v/>
      </c>
      <c r="V911" s="238" t="str">
        <f t="shared" si="162"/>
        <v/>
      </c>
      <c r="W911" s="238">
        <f t="shared" si="163"/>
        <v>0</v>
      </c>
      <c r="X911" s="238">
        <f>SUMIFS($W$5:$W911,$V$5:$V911,"Plusieurs occurences",$H$5:$H911,H911)</f>
        <v>0</v>
      </c>
      <c r="Y911" t="str">
        <f t="shared" si="164"/>
        <v/>
      </c>
      <c r="Z911" t="str">
        <f t="shared" si="165"/>
        <v/>
      </c>
      <c r="AA911" t="str">
        <f t="shared" si="166"/>
        <v/>
      </c>
      <c r="AC911" t="str">
        <f t="shared" si="167"/>
        <v/>
      </c>
    </row>
    <row r="912" spans="16:29" x14ac:dyDescent="0.25">
      <c r="P912" s="1" t="str">
        <f>IF($C912&lt;&gt;"",IF(COUNTIF($C:C,$C912)&gt;1,"Plusieurs commentaires",""),"")</f>
        <v/>
      </c>
      <c r="Q912" s="1">
        <f t="shared" si="158"/>
        <v>0</v>
      </c>
      <c r="R912" s="1">
        <f>SUMIFS($Q$5:$Q912,$P$5:$P912,"Plusieurs commentaires",$C$5:$C912,C912)</f>
        <v>0</v>
      </c>
      <c r="S912" t="str">
        <f t="shared" si="159"/>
        <v/>
      </c>
      <c r="T912" t="str">
        <f t="shared" si="160"/>
        <v/>
      </c>
      <c r="U912" t="str">
        <f t="shared" si="161"/>
        <v/>
      </c>
      <c r="V912" s="238" t="str">
        <f t="shared" si="162"/>
        <v/>
      </c>
      <c r="W912" s="238">
        <f t="shared" si="163"/>
        <v>0</v>
      </c>
      <c r="X912" s="238">
        <f>SUMIFS($W$5:$W912,$V$5:$V912,"Plusieurs occurences",$H$5:$H912,H912)</f>
        <v>0</v>
      </c>
      <c r="Y912" t="str">
        <f t="shared" si="164"/>
        <v/>
      </c>
      <c r="Z912" t="str">
        <f t="shared" si="165"/>
        <v/>
      </c>
      <c r="AA912" t="str">
        <f t="shared" si="166"/>
        <v/>
      </c>
      <c r="AC912" t="str">
        <f t="shared" si="167"/>
        <v/>
      </c>
    </row>
    <row r="913" spans="16:29" x14ac:dyDescent="0.25">
      <c r="P913" s="1" t="str">
        <f>IF($C913&lt;&gt;"",IF(COUNTIF($C:C,$C913)&gt;1,"Plusieurs commentaires",""),"")</f>
        <v/>
      </c>
      <c r="Q913" s="1">
        <f t="shared" si="158"/>
        <v>0</v>
      </c>
      <c r="R913" s="1">
        <f>SUMIFS($Q$5:$Q913,$P$5:$P913,"Plusieurs commentaires",$C$5:$C913,C913)</f>
        <v>0</v>
      </c>
      <c r="S913" t="str">
        <f t="shared" si="159"/>
        <v/>
      </c>
      <c r="T913" t="str">
        <f t="shared" si="160"/>
        <v/>
      </c>
      <c r="U913" t="str">
        <f t="shared" si="161"/>
        <v/>
      </c>
      <c r="V913" s="238" t="str">
        <f t="shared" si="162"/>
        <v/>
      </c>
      <c r="W913" s="238">
        <f t="shared" si="163"/>
        <v>0</v>
      </c>
      <c r="X913" s="238">
        <f>SUMIFS($W$5:$W913,$V$5:$V913,"Plusieurs occurences",$H$5:$H913,H913)</f>
        <v>0</v>
      </c>
      <c r="Y913" t="str">
        <f t="shared" si="164"/>
        <v/>
      </c>
      <c r="Z913" t="str">
        <f t="shared" si="165"/>
        <v/>
      </c>
      <c r="AA913" t="str">
        <f t="shared" si="166"/>
        <v/>
      </c>
      <c r="AC913" t="str">
        <f t="shared" si="167"/>
        <v/>
      </c>
    </row>
    <row r="914" spans="16:29" x14ac:dyDescent="0.25">
      <c r="P914" s="1" t="str">
        <f>IF($C914&lt;&gt;"",IF(COUNTIF($C:C,$C914)&gt;1,"Plusieurs commentaires",""),"")</f>
        <v/>
      </c>
      <c r="Q914" s="1">
        <f t="shared" si="158"/>
        <v>0</v>
      </c>
      <c r="R914" s="1">
        <f>SUMIFS($Q$5:$Q914,$P$5:$P914,"Plusieurs commentaires",$C$5:$C914,C914)</f>
        <v>0</v>
      </c>
      <c r="S914" t="str">
        <f t="shared" si="159"/>
        <v/>
      </c>
      <c r="T914" t="str">
        <f t="shared" si="160"/>
        <v/>
      </c>
      <c r="U914" t="str">
        <f t="shared" si="161"/>
        <v/>
      </c>
      <c r="V914" s="238" t="str">
        <f t="shared" si="162"/>
        <v/>
      </c>
      <c r="W914" s="238">
        <f t="shared" si="163"/>
        <v>0</v>
      </c>
      <c r="X914" s="238">
        <f>SUMIFS($W$5:$W914,$V$5:$V914,"Plusieurs occurences",$H$5:$H914,H914)</f>
        <v>0</v>
      </c>
      <c r="Y914" t="str">
        <f t="shared" si="164"/>
        <v/>
      </c>
      <c r="Z914" t="str">
        <f t="shared" si="165"/>
        <v/>
      </c>
      <c r="AA914" t="str">
        <f t="shared" si="166"/>
        <v/>
      </c>
      <c r="AC914" t="str">
        <f t="shared" si="167"/>
        <v/>
      </c>
    </row>
    <row r="915" spans="16:29" x14ac:dyDescent="0.25">
      <c r="P915" s="1" t="str">
        <f>IF($C915&lt;&gt;"",IF(COUNTIF($C:C,$C915)&gt;1,"Plusieurs commentaires",""),"")</f>
        <v/>
      </c>
      <c r="Q915" s="1">
        <f t="shared" si="158"/>
        <v>0</v>
      </c>
      <c r="R915" s="1">
        <f>SUMIFS($Q$5:$Q915,$P$5:$P915,"Plusieurs commentaires",$C$5:$C915,C915)</f>
        <v>0</v>
      </c>
      <c r="S915" t="str">
        <f t="shared" si="159"/>
        <v/>
      </c>
      <c r="T915" t="str">
        <f t="shared" si="160"/>
        <v/>
      </c>
      <c r="U915" t="str">
        <f t="shared" si="161"/>
        <v/>
      </c>
      <c r="V915" s="238" t="str">
        <f t="shared" si="162"/>
        <v/>
      </c>
      <c r="W915" s="238">
        <f t="shared" si="163"/>
        <v>0</v>
      </c>
      <c r="X915" s="238">
        <f>SUMIFS($W$5:$W915,$V$5:$V915,"Plusieurs occurences",$H$5:$H915,H915)</f>
        <v>0</v>
      </c>
      <c r="Y915" t="str">
        <f t="shared" si="164"/>
        <v/>
      </c>
      <c r="Z915" t="str">
        <f t="shared" si="165"/>
        <v/>
      </c>
      <c r="AA915" t="str">
        <f t="shared" si="166"/>
        <v/>
      </c>
      <c r="AC915" t="str">
        <f t="shared" si="167"/>
        <v/>
      </c>
    </row>
    <row r="916" spans="16:29" x14ac:dyDescent="0.25">
      <c r="P916" s="1" t="str">
        <f>IF($C916&lt;&gt;"",IF(COUNTIF($C:C,$C916)&gt;1,"Plusieurs commentaires",""),"")</f>
        <v/>
      </c>
      <c r="Q916" s="1">
        <f t="shared" si="158"/>
        <v>0</v>
      </c>
      <c r="R916" s="1">
        <f>SUMIFS($Q$5:$Q916,$P$5:$P916,"Plusieurs commentaires",$C$5:$C916,C916)</f>
        <v>0</v>
      </c>
      <c r="S916" t="str">
        <f t="shared" si="159"/>
        <v/>
      </c>
      <c r="T916" t="str">
        <f t="shared" si="160"/>
        <v/>
      </c>
      <c r="U916" t="str">
        <f t="shared" si="161"/>
        <v/>
      </c>
      <c r="V916" s="238" t="str">
        <f t="shared" si="162"/>
        <v/>
      </c>
      <c r="W916" s="238">
        <f t="shared" si="163"/>
        <v>0</v>
      </c>
      <c r="X916" s="238">
        <f>SUMIFS($W$5:$W916,$V$5:$V916,"Plusieurs occurences",$H$5:$H916,H916)</f>
        <v>0</v>
      </c>
      <c r="Y916" t="str">
        <f t="shared" si="164"/>
        <v/>
      </c>
      <c r="Z916" t="str">
        <f t="shared" si="165"/>
        <v/>
      </c>
      <c r="AA916" t="str">
        <f t="shared" si="166"/>
        <v/>
      </c>
      <c r="AC916" t="str">
        <f t="shared" si="167"/>
        <v/>
      </c>
    </row>
    <row r="917" spans="16:29" x14ac:dyDescent="0.25">
      <c r="P917" s="1" t="str">
        <f>IF($C917&lt;&gt;"",IF(COUNTIF($C:C,$C917)&gt;1,"Plusieurs commentaires",""),"")</f>
        <v/>
      </c>
      <c r="Q917" s="1">
        <f t="shared" si="158"/>
        <v>0</v>
      </c>
      <c r="R917" s="1">
        <f>SUMIFS($Q$5:$Q917,$P$5:$P917,"Plusieurs commentaires",$C$5:$C917,C917)</f>
        <v>0</v>
      </c>
      <c r="S917" t="str">
        <f t="shared" si="159"/>
        <v/>
      </c>
      <c r="T917" t="str">
        <f t="shared" si="160"/>
        <v/>
      </c>
      <c r="U917" t="str">
        <f t="shared" si="161"/>
        <v/>
      </c>
      <c r="V917" s="238" t="str">
        <f t="shared" si="162"/>
        <v/>
      </c>
      <c r="W917" s="238">
        <f t="shared" si="163"/>
        <v>0</v>
      </c>
      <c r="X917" s="238">
        <f>SUMIFS($W$5:$W917,$V$5:$V917,"Plusieurs occurences",$H$5:$H917,H917)</f>
        <v>0</v>
      </c>
      <c r="Y917" t="str">
        <f t="shared" si="164"/>
        <v/>
      </c>
      <c r="Z917" t="str">
        <f t="shared" si="165"/>
        <v/>
      </c>
      <c r="AA917" t="str">
        <f t="shared" si="166"/>
        <v/>
      </c>
      <c r="AC917" t="str">
        <f t="shared" si="167"/>
        <v/>
      </c>
    </row>
    <row r="918" spans="16:29" x14ac:dyDescent="0.25">
      <c r="P918" s="1" t="str">
        <f>IF($C918&lt;&gt;"",IF(COUNTIF($C:C,$C918)&gt;1,"Plusieurs commentaires",""),"")</f>
        <v/>
      </c>
      <c r="Q918" s="1">
        <f t="shared" si="158"/>
        <v>0</v>
      </c>
      <c r="R918" s="1">
        <f>SUMIFS($Q$5:$Q918,$P$5:$P918,"Plusieurs commentaires",$C$5:$C918,C918)</f>
        <v>0</v>
      </c>
      <c r="S918" t="str">
        <f t="shared" si="159"/>
        <v/>
      </c>
      <c r="T918" t="str">
        <f t="shared" si="160"/>
        <v/>
      </c>
      <c r="U918" t="str">
        <f t="shared" si="161"/>
        <v/>
      </c>
      <c r="V918" s="238" t="str">
        <f t="shared" si="162"/>
        <v/>
      </c>
      <c r="W918" s="238">
        <f t="shared" si="163"/>
        <v>0</v>
      </c>
      <c r="X918" s="238">
        <f>SUMIFS($W$5:$W918,$V$5:$V918,"Plusieurs occurences",$H$5:$H918,H918)</f>
        <v>0</v>
      </c>
      <c r="Y918" t="str">
        <f t="shared" si="164"/>
        <v/>
      </c>
      <c r="Z918" t="str">
        <f t="shared" si="165"/>
        <v/>
      </c>
      <c r="AA918" t="str">
        <f t="shared" si="166"/>
        <v/>
      </c>
      <c r="AC918" t="str">
        <f t="shared" si="167"/>
        <v/>
      </c>
    </row>
    <row r="919" spans="16:29" x14ac:dyDescent="0.25">
      <c r="P919" s="1" t="str">
        <f>IF($C919&lt;&gt;"",IF(COUNTIF($C:C,$C919)&gt;1,"Plusieurs commentaires",""),"")</f>
        <v/>
      </c>
      <c r="Q919" s="1">
        <f t="shared" si="158"/>
        <v>0</v>
      </c>
      <c r="R919" s="1">
        <f>SUMIFS($Q$5:$Q919,$P$5:$P919,"Plusieurs commentaires",$C$5:$C919,C919)</f>
        <v>0</v>
      </c>
      <c r="S919" t="str">
        <f t="shared" si="159"/>
        <v/>
      </c>
      <c r="T919" t="str">
        <f t="shared" si="160"/>
        <v/>
      </c>
      <c r="U919" t="str">
        <f t="shared" si="161"/>
        <v/>
      </c>
      <c r="V919" s="238" t="str">
        <f t="shared" si="162"/>
        <v/>
      </c>
      <c r="W919" s="238">
        <f t="shared" si="163"/>
        <v>0</v>
      </c>
      <c r="X919" s="238">
        <f>SUMIFS($W$5:$W919,$V$5:$V919,"Plusieurs occurences",$H$5:$H919,H919)</f>
        <v>0</v>
      </c>
      <c r="Y919" t="str">
        <f t="shared" si="164"/>
        <v/>
      </c>
      <c r="Z919" t="str">
        <f t="shared" si="165"/>
        <v/>
      </c>
      <c r="AA919" t="str">
        <f t="shared" si="166"/>
        <v/>
      </c>
      <c r="AC919" t="str">
        <f t="shared" si="167"/>
        <v/>
      </c>
    </row>
    <row r="920" spans="16:29" x14ac:dyDescent="0.25">
      <c r="P920" s="1" t="str">
        <f>IF($C920&lt;&gt;"",IF(COUNTIF($C:C,$C920)&gt;1,"Plusieurs commentaires",""),"")</f>
        <v/>
      </c>
      <c r="Q920" s="1">
        <f t="shared" si="158"/>
        <v>0</v>
      </c>
      <c r="R920" s="1">
        <f>SUMIFS($Q$5:$Q920,$P$5:$P920,"Plusieurs commentaires",$C$5:$C920,C920)</f>
        <v>0</v>
      </c>
      <c r="S920" t="str">
        <f t="shared" si="159"/>
        <v/>
      </c>
      <c r="T920" t="str">
        <f t="shared" si="160"/>
        <v/>
      </c>
      <c r="U920" t="str">
        <f t="shared" si="161"/>
        <v/>
      </c>
      <c r="V920" s="238" t="str">
        <f t="shared" si="162"/>
        <v/>
      </c>
      <c r="W920" s="238">
        <f t="shared" si="163"/>
        <v>0</v>
      </c>
      <c r="X920" s="238">
        <f>SUMIFS($W$5:$W920,$V$5:$V920,"Plusieurs occurences",$H$5:$H920,H920)</f>
        <v>0</v>
      </c>
      <c r="Y920" t="str">
        <f t="shared" si="164"/>
        <v/>
      </c>
      <c r="Z920" t="str">
        <f t="shared" si="165"/>
        <v/>
      </c>
      <c r="AA920" t="str">
        <f t="shared" si="166"/>
        <v/>
      </c>
      <c r="AC920" t="str">
        <f t="shared" si="167"/>
        <v/>
      </c>
    </row>
    <row r="921" spans="16:29" x14ac:dyDescent="0.25">
      <c r="P921" s="1" t="str">
        <f>IF($C921&lt;&gt;"",IF(COUNTIF($C:C,$C921)&gt;1,"Plusieurs commentaires",""),"")</f>
        <v/>
      </c>
      <c r="Q921" s="1">
        <f t="shared" si="158"/>
        <v>0</v>
      </c>
      <c r="R921" s="1">
        <f>SUMIFS($Q$5:$Q921,$P$5:$P921,"Plusieurs commentaires",$C$5:$C921,C921)</f>
        <v>0</v>
      </c>
      <c r="S921" t="str">
        <f t="shared" si="159"/>
        <v/>
      </c>
      <c r="T921" t="str">
        <f t="shared" si="160"/>
        <v/>
      </c>
      <c r="U921" t="str">
        <f t="shared" si="161"/>
        <v/>
      </c>
      <c r="V921" s="238" t="str">
        <f t="shared" si="162"/>
        <v/>
      </c>
      <c r="W921" s="238">
        <f t="shared" si="163"/>
        <v>0</v>
      </c>
      <c r="X921" s="238">
        <f>SUMIFS($W$5:$W921,$V$5:$V921,"Plusieurs occurences",$H$5:$H921,H921)</f>
        <v>0</v>
      </c>
      <c r="Y921" t="str">
        <f t="shared" si="164"/>
        <v/>
      </c>
      <c r="Z921" t="str">
        <f t="shared" si="165"/>
        <v/>
      </c>
      <c r="AA921" t="str">
        <f t="shared" si="166"/>
        <v/>
      </c>
      <c r="AC921" t="str">
        <f t="shared" si="167"/>
        <v/>
      </c>
    </row>
    <row r="922" spans="16:29" x14ac:dyDescent="0.25">
      <c r="P922" s="1" t="str">
        <f>IF($C922&lt;&gt;"",IF(COUNTIF($C:C,$C922)&gt;1,"Plusieurs commentaires",""),"")</f>
        <v/>
      </c>
      <c r="Q922" s="1">
        <f t="shared" si="158"/>
        <v>0</v>
      </c>
      <c r="R922" s="1">
        <f>SUMIFS($Q$5:$Q922,$P$5:$P922,"Plusieurs commentaires",$C$5:$C922,C922)</f>
        <v>0</v>
      </c>
      <c r="S922" t="str">
        <f t="shared" si="159"/>
        <v/>
      </c>
      <c r="T922" t="str">
        <f t="shared" si="160"/>
        <v/>
      </c>
      <c r="U922" t="str">
        <f t="shared" si="161"/>
        <v/>
      </c>
      <c r="V922" s="238" t="str">
        <f t="shared" si="162"/>
        <v/>
      </c>
      <c r="W922" s="238">
        <f t="shared" si="163"/>
        <v>0</v>
      </c>
      <c r="X922" s="238">
        <f>SUMIFS($W$5:$W922,$V$5:$V922,"Plusieurs occurences",$H$5:$H922,H922)</f>
        <v>0</v>
      </c>
      <c r="Y922" t="str">
        <f t="shared" si="164"/>
        <v/>
      </c>
      <c r="Z922" t="str">
        <f t="shared" si="165"/>
        <v/>
      </c>
      <c r="AA922" t="str">
        <f t="shared" si="166"/>
        <v/>
      </c>
      <c r="AC922" t="str">
        <f t="shared" si="167"/>
        <v/>
      </c>
    </row>
    <row r="923" spans="16:29" x14ac:dyDescent="0.25">
      <c r="P923" s="1" t="str">
        <f>IF($C923&lt;&gt;"",IF(COUNTIF($C:C,$C923)&gt;1,"Plusieurs commentaires",""),"")</f>
        <v/>
      </c>
      <c r="Q923" s="1">
        <f t="shared" si="158"/>
        <v>0</v>
      </c>
      <c r="R923" s="1">
        <f>SUMIFS($Q$5:$Q923,$P$5:$P923,"Plusieurs commentaires",$C$5:$C923,C923)</f>
        <v>0</v>
      </c>
      <c r="S923" t="str">
        <f t="shared" si="159"/>
        <v/>
      </c>
      <c r="T923" t="str">
        <f t="shared" si="160"/>
        <v/>
      </c>
      <c r="U923" t="str">
        <f t="shared" si="161"/>
        <v/>
      </c>
      <c r="V923" s="238" t="str">
        <f t="shared" si="162"/>
        <v/>
      </c>
      <c r="W923" s="238">
        <f t="shared" si="163"/>
        <v>0</v>
      </c>
      <c r="X923" s="238">
        <f>SUMIFS($W$5:$W923,$V$5:$V923,"Plusieurs occurences",$H$5:$H923,H923)</f>
        <v>0</v>
      </c>
      <c r="Y923" t="str">
        <f t="shared" si="164"/>
        <v/>
      </c>
      <c r="Z923" t="str">
        <f t="shared" si="165"/>
        <v/>
      </c>
      <c r="AA923" t="str">
        <f t="shared" si="166"/>
        <v/>
      </c>
      <c r="AC923" t="str">
        <f t="shared" si="167"/>
        <v/>
      </c>
    </row>
    <row r="924" spans="16:29" x14ac:dyDescent="0.25">
      <c r="P924" s="1" t="str">
        <f>IF($C924&lt;&gt;"",IF(COUNTIF($C:C,$C924)&gt;1,"Plusieurs commentaires",""),"")</f>
        <v/>
      </c>
      <c r="Q924" s="1">
        <f t="shared" si="158"/>
        <v>0</v>
      </c>
      <c r="R924" s="1">
        <f>SUMIFS($Q$5:$Q924,$P$5:$P924,"Plusieurs commentaires",$C$5:$C924,C924)</f>
        <v>0</v>
      </c>
      <c r="S924" t="str">
        <f t="shared" si="159"/>
        <v/>
      </c>
      <c r="T924" t="str">
        <f t="shared" si="160"/>
        <v/>
      </c>
      <c r="U924" t="str">
        <f t="shared" si="161"/>
        <v/>
      </c>
      <c r="V924" s="238" t="str">
        <f t="shared" si="162"/>
        <v/>
      </c>
      <c r="W924" s="238">
        <f t="shared" si="163"/>
        <v>0</v>
      </c>
      <c r="X924" s="238">
        <f>SUMIFS($W$5:$W924,$V$5:$V924,"Plusieurs occurences",$H$5:$H924,H924)</f>
        <v>0</v>
      </c>
      <c r="Y924" t="str">
        <f t="shared" si="164"/>
        <v/>
      </c>
      <c r="Z924" t="str">
        <f t="shared" si="165"/>
        <v/>
      </c>
      <c r="AA924" t="str">
        <f t="shared" si="166"/>
        <v/>
      </c>
      <c r="AC924" t="str">
        <f t="shared" si="167"/>
        <v/>
      </c>
    </row>
    <row r="925" spans="16:29" x14ac:dyDescent="0.25">
      <c r="P925" s="1" t="str">
        <f>IF($C925&lt;&gt;"",IF(COUNTIF($C:C,$C925)&gt;1,"Plusieurs commentaires",""),"")</f>
        <v/>
      </c>
      <c r="Q925" s="1">
        <f t="shared" si="158"/>
        <v>0</v>
      </c>
      <c r="R925" s="1">
        <f>SUMIFS($Q$5:$Q925,$P$5:$P925,"Plusieurs commentaires",$C$5:$C925,C925)</f>
        <v>0</v>
      </c>
      <c r="S925" t="str">
        <f t="shared" si="159"/>
        <v/>
      </c>
      <c r="T925" t="str">
        <f t="shared" si="160"/>
        <v/>
      </c>
      <c r="U925" t="str">
        <f t="shared" si="161"/>
        <v/>
      </c>
      <c r="V925" s="238" t="str">
        <f t="shared" si="162"/>
        <v/>
      </c>
      <c r="W925" s="238">
        <f t="shared" si="163"/>
        <v>0</v>
      </c>
      <c r="X925" s="238">
        <f>SUMIFS($W$5:$W925,$V$5:$V925,"Plusieurs occurences",$H$5:$H925,H925)</f>
        <v>0</v>
      </c>
      <c r="Y925" t="str">
        <f t="shared" si="164"/>
        <v/>
      </c>
      <c r="Z925" t="str">
        <f t="shared" si="165"/>
        <v/>
      </c>
      <c r="AA925" t="str">
        <f t="shared" si="166"/>
        <v/>
      </c>
      <c r="AC925" t="str">
        <f t="shared" si="167"/>
        <v/>
      </c>
    </row>
    <row r="926" spans="16:29" x14ac:dyDescent="0.25">
      <c r="P926" s="1" t="str">
        <f>IF($C926&lt;&gt;"",IF(COUNTIF($C:C,$C926)&gt;1,"Plusieurs commentaires",""),"")</f>
        <v/>
      </c>
      <c r="Q926" s="1">
        <f t="shared" si="158"/>
        <v>0</v>
      </c>
      <c r="R926" s="1">
        <f>SUMIFS($Q$5:$Q926,$P$5:$P926,"Plusieurs commentaires",$C$5:$C926,C926)</f>
        <v>0</v>
      </c>
      <c r="S926" t="str">
        <f t="shared" si="159"/>
        <v/>
      </c>
      <c r="T926" t="str">
        <f t="shared" si="160"/>
        <v/>
      </c>
      <c r="U926" t="str">
        <f t="shared" si="161"/>
        <v/>
      </c>
      <c r="V926" s="238" t="str">
        <f t="shared" si="162"/>
        <v/>
      </c>
      <c r="W926" s="238">
        <f t="shared" si="163"/>
        <v>0</v>
      </c>
      <c r="X926" s="238">
        <f>SUMIFS($W$5:$W926,$V$5:$V926,"Plusieurs occurences",$H$5:$H926,H926)</f>
        <v>0</v>
      </c>
      <c r="Y926" t="str">
        <f t="shared" si="164"/>
        <v/>
      </c>
      <c r="Z926" t="str">
        <f t="shared" si="165"/>
        <v/>
      </c>
      <c r="AA926" t="str">
        <f t="shared" si="166"/>
        <v/>
      </c>
      <c r="AC926" t="str">
        <f t="shared" si="167"/>
        <v/>
      </c>
    </row>
    <row r="927" spans="16:29" x14ac:dyDescent="0.25">
      <c r="P927" s="1" t="str">
        <f>IF($C927&lt;&gt;"",IF(COUNTIF($C:C,$C927)&gt;1,"Plusieurs commentaires",""),"")</f>
        <v/>
      </c>
      <c r="Q927" s="1">
        <f t="shared" si="158"/>
        <v>0</v>
      </c>
      <c r="R927" s="1">
        <f>SUMIFS($Q$5:$Q927,$P$5:$P927,"Plusieurs commentaires",$C$5:$C927,C927)</f>
        <v>0</v>
      </c>
      <c r="S927" t="str">
        <f t="shared" si="159"/>
        <v/>
      </c>
      <c r="T927" t="str">
        <f t="shared" si="160"/>
        <v/>
      </c>
      <c r="U927" t="str">
        <f t="shared" si="161"/>
        <v/>
      </c>
      <c r="V927" s="238" t="str">
        <f t="shared" si="162"/>
        <v/>
      </c>
      <c r="W927" s="238">
        <f t="shared" si="163"/>
        <v>0</v>
      </c>
      <c r="X927" s="238">
        <f>SUMIFS($W$5:$W927,$V$5:$V927,"Plusieurs occurences",$H$5:$H927,H927)</f>
        <v>0</v>
      </c>
      <c r="Y927" t="str">
        <f t="shared" si="164"/>
        <v/>
      </c>
      <c r="Z927" t="str">
        <f t="shared" si="165"/>
        <v/>
      </c>
      <c r="AA927" t="str">
        <f t="shared" si="166"/>
        <v/>
      </c>
      <c r="AC927" t="str">
        <f t="shared" si="167"/>
        <v/>
      </c>
    </row>
    <row r="928" spans="16:29" x14ac:dyDescent="0.25">
      <c r="P928" s="1" t="str">
        <f>IF($C928&lt;&gt;"",IF(COUNTIF($C:C,$C928)&gt;1,"Plusieurs commentaires",""),"")</f>
        <v/>
      </c>
      <c r="Q928" s="1">
        <f t="shared" si="158"/>
        <v>0</v>
      </c>
      <c r="R928" s="1">
        <f>SUMIFS($Q$5:$Q928,$P$5:$P928,"Plusieurs commentaires",$C$5:$C928,C928)</f>
        <v>0</v>
      </c>
      <c r="S928" t="str">
        <f t="shared" si="159"/>
        <v/>
      </c>
      <c r="T928" t="str">
        <f t="shared" si="160"/>
        <v/>
      </c>
      <c r="U928" t="str">
        <f t="shared" si="161"/>
        <v/>
      </c>
      <c r="V928" s="238" t="str">
        <f t="shared" si="162"/>
        <v/>
      </c>
      <c r="W928" s="238">
        <f t="shared" si="163"/>
        <v>0</v>
      </c>
      <c r="X928" s="238">
        <f>SUMIFS($W$5:$W928,$V$5:$V928,"Plusieurs occurences",$H$5:$H928,H928)</f>
        <v>0</v>
      </c>
      <c r="Y928" t="str">
        <f t="shared" si="164"/>
        <v/>
      </c>
      <c r="Z928" t="str">
        <f t="shared" si="165"/>
        <v/>
      </c>
      <c r="AA928" t="str">
        <f t="shared" si="166"/>
        <v/>
      </c>
      <c r="AC928" t="str">
        <f t="shared" si="167"/>
        <v/>
      </c>
    </row>
    <row r="929" spans="16:29" x14ac:dyDescent="0.25">
      <c r="P929" s="1" t="str">
        <f>IF($C929&lt;&gt;"",IF(COUNTIF($C:C,$C929)&gt;1,"Plusieurs commentaires",""),"")</f>
        <v/>
      </c>
      <c r="Q929" s="1">
        <f t="shared" si="158"/>
        <v>0</v>
      </c>
      <c r="R929" s="1">
        <f>SUMIFS($Q$5:$Q929,$P$5:$P929,"Plusieurs commentaires",$C$5:$C929,C929)</f>
        <v>0</v>
      </c>
      <c r="S929" t="str">
        <f t="shared" si="159"/>
        <v/>
      </c>
      <c r="T929" t="str">
        <f t="shared" si="160"/>
        <v/>
      </c>
      <c r="U929" t="str">
        <f t="shared" si="161"/>
        <v/>
      </c>
      <c r="V929" s="238" t="str">
        <f t="shared" si="162"/>
        <v/>
      </c>
      <c r="W929" s="238">
        <f t="shared" si="163"/>
        <v>0</v>
      </c>
      <c r="X929" s="238">
        <f>SUMIFS($W$5:$W929,$V$5:$V929,"Plusieurs occurences",$H$5:$H929,H929)</f>
        <v>0</v>
      </c>
      <c r="Y929" t="str">
        <f t="shared" si="164"/>
        <v/>
      </c>
      <c r="Z929" t="str">
        <f t="shared" si="165"/>
        <v/>
      </c>
      <c r="AA929" t="str">
        <f t="shared" si="166"/>
        <v/>
      </c>
      <c r="AC929" t="str">
        <f t="shared" si="167"/>
        <v/>
      </c>
    </row>
    <row r="930" spans="16:29" x14ac:dyDescent="0.25">
      <c r="P930" s="1" t="str">
        <f>IF($C930&lt;&gt;"",IF(COUNTIF($C:C,$C930)&gt;1,"Plusieurs commentaires",""),"")</f>
        <v/>
      </c>
      <c r="Q930" s="1">
        <f t="shared" si="158"/>
        <v>0</v>
      </c>
      <c r="R930" s="1">
        <f>SUMIFS($Q$5:$Q930,$P$5:$P930,"Plusieurs commentaires",$C$5:$C930,C930)</f>
        <v>0</v>
      </c>
      <c r="S930" t="str">
        <f t="shared" si="159"/>
        <v/>
      </c>
      <c r="T930" t="str">
        <f t="shared" si="160"/>
        <v/>
      </c>
      <c r="U930" t="str">
        <f t="shared" si="161"/>
        <v/>
      </c>
      <c r="V930" s="238" t="str">
        <f t="shared" si="162"/>
        <v/>
      </c>
      <c r="W930" s="238">
        <f t="shared" si="163"/>
        <v>0</v>
      </c>
      <c r="X930" s="238">
        <f>SUMIFS($W$5:$W930,$V$5:$V930,"Plusieurs occurences",$H$5:$H930,H930)</f>
        <v>0</v>
      </c>
      <c r="Y930" t="str">
        <f t="shared" si="164"/>
        <v/>
      </c>
      <c r="Z930" t="str">
        <f t="shared" si="165"/>
        <v/>
      </c>
      <c r="AA930" t="str">
        <f t="shared" si="166"/>
        <v/>
      </c>
      <c r="AC930" t="str">
        <f t="shared" si="167"/>
        <v/>
      </c>
    </row>
    <row r="931" spans="16:29" x14ac:dyDescent="0.25">
      <c r="P931" s="1" t="str">
        <f>IF($C931&lt;&gt;"",IF(COUNTIF($C:C,$C931)&gt;1,"Plusieurs commentaires",""),"")</f>
        <v/>
      </c>
      <c r="Q931" s="1">
        <f t="shared" si="158"/>
        <v>0</v>
      </c>
      <c r="R931" s="1">
        <f>SUMIFS($Q$5:$Q931,$P$5:$P931,"Plusieurs commentaires",$C$5:$C931,C931)</f>
        <v>0</v>
      </c>
      <c r="S931" t="str">
        <f t="shared" si="159"/>
        <v/>
      </c>
      <c r="T931" t="str">
        <f t="shared" si="160"/>
        <v/>
      </c>
      <c r="U931" t="str">
        <f t="shared" si="161"/>
        <v/>
      </c>
      <c r="V931" s="238" t="str">
        <f t="shared" si="162"/>
        <v/>
      </c>
      <c r="W931" s="238">
        <f t="shared" si="163"/>
        <v>0</v>
      </c>
      <c r="X931" s="238">
        <f>SUMIFS($W$5:$W931,$V$5:$V931,"Plusieurs occurences",$H$5:$H931,H931)</f>
        <v>0</v>
      </c>
      <c r="Y931" t="str">
        <f t="shared" si="164"/>
        <v/>
      </c>
      <c r="Z931" t="str">
        <f t="shared" si="165"/>
        <v/>
      </c>
      <c r="AA931" t="str">
        <f t="shared" si="166"/>
        <v/>
      </c>
      <c r="AC931" t="str">
        <f t="shared" si="167"/>
        <v/>
      </c>
    </row>
    <row r="932" spans="16:29" x14ac:dyDescent="0.25">
      <c r="P932" s="1" t="str">
        <f>IF($C932&lt;&gt;"",IF(COUNTIF($C:C,$C932)&gt;1,"Plusieurs commentaires",""),"")</f>
        <v/>
      </c>
      <c r="Q932" s="1">
        <f t="shared" si="158"/>
        <v>0</v>
      </c>
      <c r="R932" s="1">
        <f>SUMIFS($Q$5:$Q932,$P$5:$P932,"Plusieurs commentaires",$C$5:$C932,C932)</f>
        <v>0</v>
      </c>
      <c r="S932" t="str">
        <f t="shared" si="159"/>
        <v/>
      </c>
      <c r="T932" t="str">
        <f t="shared" si="160"/>
        <v/>
      </c>
      <c r="U932" t="str">
        <f t="shared" si="161"/>
        <v/>
      </c>
      <c r="V932" s="238" t="str">
        <f t="shared" si="162"/>
        <v/>
      </c>
      <c r="W932" s="238">
        <f t="shared" si="163"/>
        <v>0</v>
      </c>
      <c r="X932" s="238">
        <f>SUMIFS($W$5:$W932,$V$5:$V932,"Plusieurs occurences",$H$5:$H932,H932)</f>
        <v>0</v>
      </c>
      <c r="Y932" t="str">
        <f t="shared" si="164"/>
        <v/>
      </c>
      <c r="Z932" t="str">
        <f t="shared" si="165"/>
        <v/>
      </c>
      <c r="AA932" t="str">
        <f t="shared" si="166"/>
        <v/>
      </c>
      <c r="AC932" t="str">
        <f t="shared" si="167"/>
        <v/>
      </c>
    </row>
    <row r="933" spans="16:29" x14ac:dyDescent="0.25">
      <c r="P933" s="1" t="str">
        <f>IF($C933&lt;&gt;"",IF(COUNTIF($C:C,$C933)&gt;1,"Plusieurs commentaires",""),"")</f>
        <v/>
      </c>
      <c r="Q933" s="1">
        <f t="shared" si="158"/>
        <v>0</v>
      </c>
      <c r="R933" s="1">
        <f>SUMIFS($Q$5:$Q933,$P$5:$P933,"Plusieurs commentaires",$C$5:$C933,C933)</f>
        <v>0</v>
      </c>
      <c r="S933" t="str">
        <f t="shared" si="159"/>
        <v/>
      </c>
      <c r="T933" t="str">
        <f t="shared" si="160"/>
        <v/>
      </c>
      <c r="U933" t="str">
        <f t="shared" si="161"/>
        <v/>
      </c>
      <c r="V933" s="238" t="str">
        <f t="shared" si="162"/>
        <v/>
      </c>
      <c r="W933" s="238">
        <f t="shared" si="163"/>
        <v>0</v>
      </c>
      <c r="X933" s="238">
        <f>SUMIFS($W$5:$W933,$V$5:$V933,"Plusieurs occurences",$H$5:$H933,H933)</f>
        <v>0</v>
      </c>
      <c r="Y933" t="str">
        <f t="shared" si="164"/>
        <v/>
      </c>
      <c r="Z933" t="str">
        <f t="shared" si="165"/>
        <v/>
      </c>
      <c r="AA933" t="str">
        <f t="shared" si="166"/>
        <v/>
      </c>
      <c r="AC933" t="str">
        <f t="shared" si="167"/>
        <v/>
      </c>
    </row>
    <row r="934" spans="16:29" x14ac:dyDescent="0.25">
      <c r="P934" s="1" t="str">
        <f>IF($C934&lt;&gt;"",IF(COUNTIF($C:C,$C934)&gt;1,"Plusieurs commentaires",""),"")</f>
        <v/>
      </c>
      <c r="Q934" s="1">
        <f t="shared" si="158"/>
        <v>0</v>
      </c>
      <c r="R934" s="1">
        <f>SUMIFS($Q$5:$Q934,$P$5:$P934,"Plusieurs commentaires",$C$5:$C934,C934)</f>
        <v>0</v>
      </c>
      <c r="S934" t="str">
        <f t="shared" si="159"/>
        <v/>
      </c>
      <c r="T934" t="str">
        <f t="shared" si="160"/>
        <v/>
      </c>
      <c r="U934" t="str">
        <f t="shared" si="161"/>
        <v/>
      </c>
      <c r="V934" s="238" t="str">
        <f t="shared" si="162"/>
        <v/>
      </c>
      <c r="W934" s="238">
        <f t="shared" si="163"/>
        <v>0</v>
      </c>
      <c r="X934" s="238">
        <f>SUMIFS($W$5:$W934,$V$5:$V934,"Plusieurs occurences",$H$5:$H934,H934)</f>
        <v>0</v>
      </c>
      <c r="Y934" t="str">
        <f t="shared" si="164"/>
        <v/>
      </c>
      <c r="Z934" t="str">
        <f t="shared" si="165"/>
        <v/>
      </c>
      <c r="AA934" t="str">
        <f t="shared" si="166"/>
        <v/>
      </c>
      <c r="AC934" t="str">
        <f t="shared" si="167"/>
        <v/>
      </c>
    </row>
    <row r="935" spans="16:29" x14ac:dyDescent="0.25">
      <c r="P935" s="1" t="str">
        <f>IF($C935&lt;&gt;"",IF(COUNTIF($C:C,$C935)&gt;1,"Plusieurs commentaires",""),"")</f>
        <v/>
      </c>
      <c r="Q935" s="1">
        <f t="shared" si="158"/>
        <v>0</v>
      </c>
      <c r="R935" s="1">
        <f>SUMIFS($Q$5:$Q935,$P$5:$P935,"Plusieurs commentaires",$C$5:$C935,C935)</f>
        <v>0</v>
      </c>
      <c r="S935" t="str">
        <f t="shared" si="159"/>
        <v/>
      </c>
      <c r="T935" t="str">
        <f t="shared" si="160"/>
        <v/>
      </c>
      <c r="U935" t="str">
        <f t="shared" si="161"/>
        <v/>
      </c>
      <c r="V935" s="238" t="str">
        <f t="shared" si="162"/>
        <v/>
      </c>
      <c r="W935" s="238">
        <f t="shared" si="163"/>
        <v>0</v>
      </c>
      <c r="X935" s="238">
        <f>SUMIFS($W$5:$W935,$V$5:$V935,"Plusieurs occurences",$H$5:$H935,H935)</f>
        <v>0</v>
      </c>
      <c r="Y935" t="str">
        <f t="shared" si="164"/>
        <v/>
      </c>
      <c r="Z935" t="str">
        <f t="shared" si="165"/>
        <v/>
      </c>
      <c r="AA935" t="str">
        <f t="shared" si="166"/>
        <v/>
      </c>
      <c r="AC935" t="str">
        <f t="shared" si="167"/>
        <v/>
      </c>
    </row>
    <row r="936" spans="16:29" x14ac:dyDescent="0.25">
      <c r="P936" s="1" t="str">
        <f>IF($C936&lt;&gt;"",IF(COUNTIF($C:C,$C936)&gt;1,"Plusieurs commentaires",""),"")</f>
        <v/>
      </c>
      <c r="Q936" s="1">
        <f t="shared" si="158"/>
        <v>0</v>
      </c>
      <c r="R936" s="1">
        <f>SUMIFS($Q$5:$Q936,$P$5:$P936,"Plusieurs commentaires",$C$5:$C936,C936)</f>
        <v>0</v>
      </c>
      <c r="S936" t="str">
        <f t="shared" si="159"/>
        <v/>
      </c>
      <c r="T936" t="str">
        <f t="shared" si="160"/>
        <v/>
      </c>
      <c r="U936" t="str">
        <f t="shared" si="161"/>
        <v/>
      </c>
      <c r="V936" s="238" t="str">
        <f t="shared" si="162"/>
        <v/>
      </c>
      <c r="W936" s="238">
        <f t="shared" si="163"/>
        <v>0</v>
      </c>
      <c r="X936" s="238">
        <f>SUMIFS($W$5:$W936,$V$5:$V936,"Plusieurs occurences",$H$5:$H936,H936)</f>
        <v>0</v>
      </c>
      <c r="Y936" t="str">
        <f t="shared" si="164"/>
        <v/>
      </c>
      <c r="Z936" t="str">
        <f t="shared" si="165"/>
        <v/>
      </c>
      <c r="AA936" t="str">
        <f t="shared" si="166"/>
        <v/>
      </c>
      <c r="AC936" t="str">
        <f t="shared" si="167"/>
        <v/>
      </c>
    </row>
    <row r="937" spans="16:29" x14ac:dyDescent="0.25">
      <c r="P937" s="1" t="str">
        <f>IF($C937&lt;&gt;"",IF(COUNTIF($C:C,$C937)&gt;1,"Plusieurs commentaires",""),"")</f>
        <v/>
      </c>
      <c r="Q937" s="1">
        <f t="shared" si="158"/>
        <v>0</v>
      </c>
      <c r="R937" s="1">
        <f>SUMIFS($Q$5:$Q937,$P$5:$P937,"Plusieurs commentaires",$C$5:$C937,C937)</f>
        <v>0</v>
      </c>
      <c r="S937" t="str">
        <f t="shared" si="159"/>
        <v/>
      </c>
      <c r="T937" t="str">
        <f t="shared" si="160"/>
        <v/>
      </c>
      <c r="U937" t="str">
        <f t="shared" si="161"/>
        <v/>
      </c>
      <c r="V937" s="238" t="str">
        <f t="shared" si="162"/>
        <v/>
      </c>
      <c r="W937" s="238">
        <f t="shared" si="163"/>
        <v>0</v>
      </c>
      <c r="X937" s="238">
        <f>SUMIFS($W$5:$W937,$V$5:$V937,"Plusieurs occurences",$H$5:$H937,H937)</f>
        <v>0</v>
      </c>
      <c r="Y937" t="str">
        <f t="shared" si="164"/>
        <v/>
      </c>
      <c r="Z937" t="str">
        <f t="shared" si="165"/>
        <v/>
      </c>
      <c r="AA937" t="str">
        <f t="shared" si="166"/>
        <v/>
      </c>
      <c r="AC937" t="str">
        <f t="shared" si="167"/>
        <v/>
      </c>
    </row>
    <row r="938" spans="16:29" x14ac:dyDescent="0.25">
      <c r="P938" s="1" t="str">
        <f>IF($C938&lt;&gt;"",IF(COUNTIF($C:C,$C938)&gt;1,"Plusieurs commentaires",""),"")</f>
        <v/>
      </c>
      <c r="Q938" s="1">
        <f t="shared" si="158"/>
        <v>0</v>
      </c>
      <c r="R938" s="1">
        <f>SUMIFS($Q$5:$Q938,$P$5:$P938,"Plusieurs commentaires",$C$5:$C938,C938)</f>
        <v>0</v>
      </c>
      <c r="S938" t="str">
        <f t="shared" si="159"/>
        <v/>
      </c>
      <c r="T938" t="str">
        <f t="shared" si="160"/>
        <v/>
      </c>
      <c r="U938" t="str">
        <f t="shared" si="161"/>
        <v/>
      </c>
      <c r="V938" s="238" t="str">
        <f t="shared" si="162"/>
        <v/>
      </c>
      <c r="W938" s="238">
        <f t="shared" si="163"/>
        <v>0</v>
      </c>
      <c r="X938" s="238">
        <f>SUMIFS($W$5:$W938,$V$5:$V938,"Plusieurs occurences",$H$5:$H938,H938)</f>
        <v>0</v>
      </c>
      <c r="Y938" t="str">
        <f t="shared" si="164"/>
        <v/>
      </c>
      <c r="Z938" t="str">
        <f t="shared" si="165"/>
        <v/>
      </c>
      <c r="AA938" t="str">
        <f t="shared" si="166"/>
        <v/>
      </c>
      <c r="AC938" t="str">
        <f t="shared" si="167"/>
        <v/>
      </c>
    </row>
    <row r="939" spans="16:29" x14ac:dyDescent="0.25">
      <c r="P939" s="1" t="str">
        <f>IF($C939&lt;&gt;"",IF(COUNTIF($C:C,$C939)&gt;1,"Plusieurs commentaires",""),"")</f>
        <v/>
      </c>
      <c r="Q939" s="1">
        <f t="shared" si="158"/>
        <v>0</v>
      </c>
      <c r="R939" s="1">
        <f>SUMIFS($Q$5:$Q939,$P$5:$P939,"Plusieurs commentaires",$C$5:$C939,C939)</f>
        <v>0</v>
      </c>
      <c r="S939" t="str">
        <f t="shared" si="159"/>
        <v/>
      </c>
      <c r="T939" t="str">
        <f t="shared" si="160"/>
        <v/>
      </c>
      <c r="U939" t="str">
        <f t="shared" si="161"/>
        <v/>
      </c>
      <c r="V939" s="238" t="str">
        <f t="shared" si="162"/>
        <v/>
      </c>
      <c r="W939" s="238">
        <f t="shared" si="163"/>
        <v>0</v>
      </c>
      <c r="X939" s="238">
        <f>SUMIFS($W$5:$W939,$V$5:$V939,"Plusieurs occurences",$H$5:$H939,H939)</f>
        <v>0</v>
      </c>
      <c r="Y939" t="str">
        <f t="shared" si="164"/>
        <v/>
      </c>
      <c r="Z939" t="str">
        <f t="shared" si="165"/>
        <v/>
      </c>
      <c r="AA939" t="str">
        <f t="shared" si="166"/>
        <v/>
      </c>
      <c r="AC939" t="str">
        <f t="shared" si="167"/>
        <v/>
      </c>
    </row>
    <row r="940" spans="16:29" x14ac:dyDescent="0.25">
      <c r="P940" s="1" t="str">
        <f>IF($C940&lt;&gt;"",IF(COUNTIF($C:C,$C940)&gt;1,"Plusieurs commentaires",""),"")</f>
        <v/>
      </c>
      <c r="Q940" s="1">
        <f t="shared" si="158"/>
        <v>0</v>
      </c>
      <c r="R940" s="1">
        <f>SUMIFS($Q$5:$Q940,$P$5:$P940,"Plusieurs commentaires",$C$5:$C940,C940)</f>
        <v>0</v>
      </c>
      <c r="S940" t="str">
        <f t="shared" si="159"/>
        <v/>
      </c>
      <c r="T940" t="str">
        <f t="shared" si="160"/>
        <v/>
      </c>
      <c r="U940" t="str">
        <f t="shared" si="161"/>
        <v/>
      </c>
      <c r="V940" s="238" t="str">
        <f t="shared" si="162"/>
        <v/>
      </c>
      <c r="W940" s="238">
        <f t="shared" si="163"/>
        <v>0</v>
      </c>
      <c r="X940" s="238">
        <f>SUMIFS($W$5:$W940,$V$5:$V940,"Plusieurs occurences",$H$5:$H940,H940)</f>
        <v>0</v>
      </c>
      <c r="Y940" t="str">
        <f t="shared" si="164"/>
        <v/>
      </c>
      <c r="Z940" t="str">
        <f t="shared" si="165"/>
        <v/>
      </c>
      <c r="AA940" t="str">
        <f t="shared" si="166"/>
        <v/>
      </c>
      <c r="AC940" t="str">
        <f t="shared" si="167"/>
        <v/>
      </c>
    </row>
    <row r="941" spans="16:29" x14ac:dyDescent="0.25">
      <c r="P941" s="1" t="str">
        <f>IF($C941&lt;&gt;"",IF(COUNTIF($C:C,$C941)&gt;1,"Plusieurs commentaires",""),"")</f>
        <v/>
      </c>
      <c r="Q941" s="1">
        <f t="shared" si="158"/>
        <v>0</v>
      </c>
      <c r="R941" s="1">
        <f>SUMIFS($Q$5:$Q941,$P$5:$P941,"Plusieurs commentaires",$C$5:$C941,C941)</f>
        <v>0</v>
      </c>
      <c r="S941" t="str">
        <f t="shared" si="159"/>
        <v/>
      </c>
      <c r="T941" t="str">
        <f t="shared" si="160"/>
        <v/>
      </c>
      <c r="U941" t="str">
        <f t="shared" si="161"/>
        <v/>
      </c>
      <c r="V941" s="238" t="str">
        <f t="shared" si="162"/>
        <v/>
      </c>
      <c r="W941" s="238">
        <f t="shared" si="163"/>
        <v>0</v>
      </c>
      <c r="X941" s="238">
        <f>SUMIFS($W$5:$W941,$V$5:$V941,"Plusieurs occurences",$H$5:$H941,H941)</f>
        <v>0</v>
      </c>
      <c r="Y941" t="str">
        <f t="shared" si="164"/>
        <v/>
      </c>
      <c r="Z941" t="str">
        <f t="shared" si="165"/>
        <v/>
      </c>
      <c r="AA941" t="str">
        <f t="shared" si="166"/>
        <v/>
      </c>
      <c r="AC941" t="str">
        <f t="shared" si="167"/>
        <v/>
      </c>
    </row>
    <row r="942" spans="16:29" x14ac:dyDescent="0.25">
      <c r="P942" s="1" t="str">
        <f>IF($C942&lt;&gt;"",IF(COUNTIF($C:C,$C942)&gt;1,"Plusieurs commentaires",""),"")</f>
        <v/>
      </c>
      <c r="Q942" s="1">
        <f t="shared" si="158"/>
        <v>0</v>
      </c>
      <c r="R942" s="1">
        <f>SUMIFS($Q$5:$Q942,$P$5:$P942,"Plusieurs commentaires",$C$5:$C942,C942)</f>
        <v>0</v>
      </c>
      <c r="S942" t="str">
        <f t="shared" si="159"/>
        <v/>
      </c>
      <c r="T942" t="str">
        <f t="shared" si="160"/>
        <v/>
      </c>
      <c r="U942" t="str">
        <f t="shared" si="161"/>
        <v/>
      </c>
      <c r="V942" s="238" t="str">
        <f t="shared" si="162"/>
        <v/>
      </c>
      <c r="W942" s="238">
        <f t="shared" si="163"/>
        <v>0</v>
      </c>
      <c r="X942" s="238">
        <f>SUMIFS($W$5:$W942,$V$5:$V942,"Plusieurs occurences",$H$5:$H942,H942)</f>
        <v>0</v>
      </c>
      <c r="Y942" t="str">
        <f t="shared" si="164"/>
        <v/>
      </c>
      <c r="Z942" t="str">
        <f t="shared" si="165"/>
        <v/>
      </c>
      <c r="AA942" t="str">
        <f t="shared" si="166"/>
        <v/>
      </c>
      <c r="AC942" t="str">
        <f t="shared" si="167"/>
        <v/>
      </c>
    </row>
    <row r="943" spans="16:29" x14ac:dyDescent="0.25">
      <c r="P943" s="1" t="str">
        <f>IF($C943&lt;&gt;"",IF(COUNTIF($C:C,$C943)&gt;1,"Plusieurs commentaires",""),"")</f>
        <v/>
      </c>
      <c r="Q943" s="1">
        <f t="shared" si="158"/>
        <v>0</v>
      </c>
      <c r="R943" s="1">
        <f>SUMIFS($Q$5:$Q943,$P$5:$P943,"Plusieurs commentaires",$C$5:$C943,C943)</f>
        <v>0</v>
      </c>
      <c r="S943" t="str">
        <f t="shared" si="159"/>
        <v/>
      </c>
      <c r="T943" t="str">
        <f t="shared" si="160"/>
        <v/>
      </c>
      <c r="U943" t="str">
        <f t="shared" si="161"/>
        <v/>
      </c>
      <c r="V943" s="238" t="str">
        <f t="shared" si="162"/>
        <v/>
      </c>
      <c r="W943" s="238">
        <f t="shared" si="163"/>
        <v>0</v>
      </c>
      <c r="X943" s="238">
        <f>SUMIFS($W$5:$W943,$V$5:$V943,"Plusieurs occurences",$H$5:$H943,H943)</f>
        <v>0</v>
      </c>
      <c r="Y943" t="str">
        <f t="shared" si="164"/>
        <v/>
      </c>
      <c r="Z943" t="str">
        <f t="shared" si="165"/>
        <v/>
      </c>
      <c r="AA943" t="str">
        <f t="shared" si="166"/>
        <v/>
      </c>
      <c r="AC943" t="str">
        <f t="shared" si="167"/>
        <v/>
      </c>
    </row>
    <row r="944" spans="16:29" x14ac:dyDescent="0.25">
      <c r="P944" s="1" t="str">
        <f>IF($C944&lt;&gt;"",IF(COUNTIF($C:C,$C944)&gt;1,"Plusieurs commentaires",""),"")</f>
        <v/>
      </c>
      <c r="Q944" s="1">
        <f t="shared" si="158"/>
        <v>0</v>
      </c>
      <c r="R944" s="1">
        <f>SUMIFS($Q$5:$Q944,$P$5:$P944,"Plusieurs commentaires",$C$5:$C944,C944)</f>
        <v>0</v>
      </c>
      <c r="S944" t="str">
        <f t="shared" si="159"/>
        <v/>
      </c>
      <c r="T944" t="str">
        <f t="shared" si="160"/>
        <v/>
      </c>
      <c r="U944" t="str">
        <f t="shared" si="161"/>
        <v/>
      </c>
      <c r="V944" s="238" t="str">
        <f t="shared" si="162"/>
        <v/>
      </c>
      <c r="W944" s="238">
        <f t="shared" si="163"/>
        <v>0</v>
      </c>
      <c r="X944" s="238">
        <f>SUMIFS($W$5:$W944,$V$5:$V944,"Plusieurs occurences",$H$5:$H944,H944)</f>
        <v>0</v>
      </c>
      <c r="Y944" t="str">
        <f t="shared" si="164"/>
        <v/>
      </c>
      <c r="Z944" t="str">
        <f t="shared" si="165"/>
        <v/>
      </c>
      <c r="AA944" t="str">
        <f t="shared" si="166"/>
        <v/>
      </c>
      <c r="AC944" t="str">
        <f t="shared" si="167"/>
        <v/>
      </c>
    </row>
    <row r="945" spans="16:29" x14ac:dyDescent="0.25">
      <c r="P945" s="1" t="str">
        <f>IF($C945&lt;&gt;"",IF(COUNTIF($C:C,$C945)&gt;1,"Plusieurs commentaires",""),"")</f>
        <v/>
      </c>
      <c r="Q945" s="1">
        <f t="shared" si="158"/>
        <v>0</v>
      </c>
      <c r="R945" s="1">
        <f>SUMIFS($Q$5:$Q945,$P$5:$P945,"Plusieurs commentaires",$C$5:$C945,C945)</f>
        <v>0</v>
      </c>
      <c r="S945" t="str">
        <f t="shared" si="159"/>
        <v/>
      </c>
      <c r="T945" t="str">
        <f t="shared" si="160"/>
        <v/>
      </c>
      <c r="U945" t="str">
        <f t="shared" si="161"/>
        <v/>
      </c>
      <c r="V945" s="238" t="str">
        <f t="shared" si="162"/>
        <v/>
      </c>
      <c r="W945" s="238">
        <f t="shared" si="163"/>
        <v>0</v>
      </c>
      <c r="X945" s="238">
        <f>SUMIFS($W$5:$W945,$V$5:$V945,"Plusieurs occurences",$H$5:$H945,H945)</f>
        <v>0</v>
      </c>
      <c r="Y945" t="str">
        <f t="shared" si="164"/>
        <v/>
      </c>
      <c r="Z945" t="str">
        <f t="shared" si="165"/>
        <v/>
      </c>
      <c r="AA945" t="str">
        <f t="shared" si="166"/>
        <v/>
      </c>
      <c r="AC945" t="str">
        <f t="shared" si="167"/>
        <v/>
      </c>
    </row>
    <row r="946" spans="16:29" x14ac:dyDescent="0.25">
      <c r="P946" s="1" t="str">
        <f>IF($C946&lt;&gt;"",IF(COUNTIF($C:C,$C946)&gt;1,"Plusieurs commentaires",""),"")</f>
        <v/>
      </c>
      <c r="Q946" s="1">
        <f t="shared" si="158"/>
        <v>0</v>
      </c>
      <c r="R946" s="1">
        <f>SUMIFS($Q$5:$Q946,$P$5:$P946,"Plusieurs commentaires",$C$5:$C946,C946)</f>
        <v>0</v>
      </c>
      <c r="S946" t="str">
        <f t="shared" si="159"/>
        <v/>
      </c>
      <c r="T946" t="str">
        <f t="shared" si="160"/>
        <v/>
      </c>
      <c r="U946" t="str">
        <f t="shared" si="161"/>
        <v/>
      </c>
      <c r="V946" s="238" t="str">
        <f t="shared" si="162"/>
        <v/>
      </c>
      <c r="W946" s="238">
        <f t="shared" si="163"/>
        <v>0</v>
      </c>
      <c r="X946" s="238">
        <f>SUMIFS($W$5:$W946,$V$5:$V946,"Plusieurs occurences",$H$5:$H946,H946)</f>
        <v>0</v>
      </c>
      <c r="Y946" t="str">
        <f t="shared" si="164"/>
        <v/>
      </c>
      <c r="Z946" t="str">
        <f t="shared" si="165"/>
        <v/>
      </c>
      <c r="AA946" t="str">
        <f t="shared" si="166"/>
        <v/>
      </c>
      <c r="AC946" t="str">
        <f t="shared" si="167"/>
        <v/>
      </c>
    </row>
    <row r="947" spans="16:29" x14ac:dyDescent="0.25">
      <c r="P947" s="1" t="str">
        <f>IF($C947&lt;&gt;"",IF(COUNTIF($C:C,$C947)&gt;1,"Plusieurs commentaires",""),"")</f>
        <v/>
      </c>
      <c r="Q947" s="1">
        <f t="shared" si="158"/>
        <v>0</v>
      </c>
      <c r="R947" s="1">
        <f>SUMIFS($Q$5:$Q947,$P$5:$P947,"Plusieurs commentaires",$C$5:$C947,C947)</f>
        <v>0</v>
      </c>
      <c r="S947" t="str">
        <f t="shared" si="159"/>
        <v/>
      </c>
      <c r="T947" t="str">
        <f t="shared" si="160"/>
        <v/>
      </c>
      <c r="U947" t="str">
        <f t="shared" si="161"/>
        <v/>
      </c>
      <c r="V947" s="238" t="str">
        <f t="shared" si="162"/>
        <v/>
      </c>
      <c r="W947" s="238">
        <f t="shared" si="163"/>
        <v>0</v>
      </c>
      <c r="X947" s="238">
        <f>SUMIFS($W$5:$W947,$V$5:$V947,"Plusieurs occurences",$H$5:$H947,H947)</f>
        <v>0</v>
      </c>
      <c r="Y947" t="str">
        <f t="shared" si="164"/>
        <v/>
      </c>
      <c r="Z947" t="str">
        <f t="shared" si="165"/>
        <v/>
      </c>
      <c r="AA947" t="str">
        <f t="shared" si="166"/>
        <v/>
      </c>
      <c r="AC947" t="str">
        <f t="shared" si="167"/>
        <v/>
      </c>
    </row>
    <row r="948" spans="16:29" x14ac:dyDescent="0.25">
      <c r="P948" s="1" t="str">
        <f>IF($C948&lt;&gt;"",IF(COUNTIF($C:C,$C948)&gt;1,"Plusieurs commentaires",""),"")</f>
        <v/>
      </c>
      <c r="Q948" s="1">
        <f t="shared" si="158"/>
        <v>0</v>
      </c>
      <c r="R948" s="1">
        <f>SUMIFS($Q$5:$Q948,$P$5:$P948,"Plusieurs commentaires",$C$5:$C948,C948)</f>
        <v>0</v>
      </c>
      <c r="S948" t="str">
        <f t="shared" si="159"/>
        <v/>
      </c>
      <c r="T948" t="str">
        <f t="shared" si="160"/>
        <v/>
      </c>
      <c r="U948" t="str">
        <f t="shared" si="161"/>
        <v/>
      </c>
      <c r="V948" s="238" t="str">
        <f t="shared" si="162"/>
        <v/>
      </c>
      <c r="W948" s="238">
        <f t="shared" si="163"/>
        <v>0</v>
      </c>
      <c r="X948" s="238">
        <f>SUMIFS($W$5:$W948,$V$5:$V948,"Plusieurs occurences",$H$5:$H948,H948)</f>
        <v>0</v>
      </c>
      <c r="Y948" t="str">
        <f t="shared" si="164"/>
        <v/>
      </c>
      <c r="Z948" t="str">
        <f t="shared" si="165"/>
        <v/>
      </c>
      <c r="AA948" t="str">
        <f t="shared" si="166"/>
        <v/>
      </c>
      <c r="AC948" t="str">
        <f t="shared" si="167"/>
        <v/>
      </c>
    </row>
    <row r="949" spans="16:29" x14ac:dyDescent="0.25">
      <c r="P949" s="1" t="str">
        <f>IF($C949&lt;&gt;"",IF(COUNTIF($C:C,$C949)&gt;1,"Plusieurs commentaires",""),"")</f>
        <v/>
      </c>
      <c r="Q949" s="1">
        <f t="shared" si="158"/>
        <v>0</v>
      </c>
      <c r="R949" s="1">
        <f>SUMIFS($Q$5:$Q949,$P$5:$P949,"Plusieurs commentaires",$C$5:$C949,C949)</f>
        <v>0</v>
      </c>
      <c r="S949" t="str">
        <f t="shared" si="159"/>
        <v/>
      </c>
      <c r="T949" t="str">
        <f t="shared" si="160"/>
        <v/>
      </c>
      <c r="U949" t="str">
        <f t="shared" si="161"/>
        <v/>
      </c>
      <c r="V949" s="238" t="str">
        <f t="shared" si="162"/>
        <v/>
      </c>
      <c r="W949" s="238">
        <f t="shared" si="163"/>
        <v>0</v>
      </c>
      <c r="X949" s="238">
        <f>SUMIFS($W$5:$W949,$V$5:$V949,"Plusieurs occurences",$H$5:$H949,H949)</f>
        <v>0</v>
      </c>
      <c r="Y949" t="str">
        <f t="shared" si="164"/>
        <v/>
      </c>
      <c r="Z949" t="str">
        <f t="shared" si="165"/>
        <v/>
      </c>
      <c r="AA949" t="str">
        <f t="shared" si="166"/>
        <v/>
      </c>
      <c r="AC949" t="str">
        <f t="shared" si="167"/>
        <v/>
      </c>
    </row>
    <row r="950" spans="16:29" x14ac:dyDescent="0.25">
      <c r="P950" s="1" t="str">
        <f>IF($C950&lt;&gt;"",IF(COUNTIF($C:C,$C950)&gt;1,"Plusieurs commentaires",""),"")</f>
        <v/>
      </c>
      <c r="Q950" s="1">
        <f t="shared" si="158"/>
        <v>0</v>
      </c>
      <c r="R950" s="1">
        <f>SUMIFS($Q$5:$Q950,$P$5:$P950,"Plusieurs commentaires",$C$5:$C950,C950)</f>
        <v>0</v>
      </c>
      <c r="S950" t="str">
        <f t="shared" si="159"/>
        <v/>
      </c>
      <c r="T950" t="str">
        <f t="shared" si="160"/>
        <v/>
      </c>
      <c r="U950" t="str">
        <f t="shared" si="161"/>
        <v/>
      </c>
      <c r="V950" s="238" t="str">
        <f t="shared" si="162"/>
        <v/>
      </c>
      <c r="W950" s="238">
        <f t="shared" si="163"/>
        <v>0</v>
      </c>
      <c r="X950" s="238">
        <f>SUMIFS($W$5:$W950,$V$5:$V950,"Plusieurs occurences",$H$5:$H950,H950)</f>
        <v>0</v>
      </c>
      <c r="Y950" t="str">
        <f t="shared" si="164"/>
        <v/>
      </c>
      <c r="Z950" t="str">
        <f t="shared" si="165"/>
        <v/>
      </c>
      <c r="AA950" t="str">
        <f t="shared" si="166"/>
        <v/>
      </c>
      <c r="AC950" t="str">
        <f t="shared" si="167"/>
        <v/>
      </c>
    </row>
    <row r="951" spans="16:29" x14ac:dyDescent="0.25">
      <c r="P951" s="1" t="str">
        <f>IF($C951&lt;&gt;"",IF(COUNTIF($C:C,$C951)&gt;1,"Plusieurs commentaires",""),"")</f>
        <v/>
      </c>
      <c r="Q951" s="1">
        <f t="shared" si="158"/>
        <v>0</v>
      </c>
      <c r="R951" s="1">
        <f>SUMIFS($Q$5:$Q951,$P$5:$P951,"Plusieurs commentaires",$C$5:$C951,C951)</f>
        <v>0</v>
      </c>
      <c r="S951" t="str">
        <f t="shared" si="159"/>
        <v/>
      </c>
      <c r="T951" t="str">
        <f t="shared" si="160"/>
        <v/>
      </c>
      <c r="U951" t="str">
        <f t="shared" si="161"/>
        <v/>
      </c>
      <c r="V951" s="238" t="str">
        <f t="shared" si="162"/>
        <v/>
      </c>
      <c r="W951" s="238">
        <f t="shared" si="163"/>
        <v>0</v>
      </c>
      <c r="X951" s="238">
        <f>SUMIFS($W$5:$W951,$V$5:$V951,"Plusieurs occurences",$H$5:$H951,H951)</f>
        <v>0</v>
      </c>
      <c r="Y951" t="str">
        <f t="shared" si="164"/>
        <v/>
      </c>
      <c r="Z951" t="str">
        <f t="shared" si="165"/>
        <v/>
      </c>
      <c r="AA951" t="str">
        <f t="shared" si="166"/>
        <v/>
      </c>
      <c r="AC951" t="str">
        <f t="shared" si="167"/>
        <v/>
      </c>
    </row>
    <row r="952" spans="16:29" x14ac:dyDescent="0.25">
      <c r="P952" s="1" t="str">
        <f>IF($C952&lt;&gt;"",IF(COUNTIF($C:C,$C952)&gt;1,"Plusieurs commentaires",""),"")</f>
        <v/>
      </c>
      <c r="Q952" s="1">
        <f t="shared" si="158"/>
        <v>0</v>
      </c>
      <c r="R952" s="1">
        <f>SUMIFS($Q$5:$Q952,$P$5:$P952,"Plusieurs commentaires",$C$5:$C952,C952)</f>
        <v>0</v>
      </c>
      <c r="S952" t="str">
        <f t="shared" si="159"/>
        <v/>
      </c>
      <c r="T952" t="str">
        <f t="shared" si="160"/>
        <v/>
      </c>
      <c r="U952" t="str">
        <f t="shared" si="161"/>
        <v/>
      </c>
      <c r="V952" s="238" t="str">
        <f t="shared" si="162"/>
        <v/>
      </c>
      <c r="W952" s="238">
        <f t="shared" si="163"/>
        <v>0</v>
      </c>
      <c r="X952" s="238">
        <f>SUMIFS($W$5:$W952,$V$5:$V952,"Plusieurs occurences",$H$5:$H952,H952)</f>
        <v>0</v>
      </c>
      <c r="Y952" t="str">
        <f t="shared" si="164"/>
        <v/>
      </c>
      <c r="Z952" t="str">
        <f t="shared" si="165"/>
        <v/>
      </c>
      <c r="AA952" t="str">
        <f t="shared" si="166"/>
        <v/>
      </c>
      <c r="AC952" t="str">
        <f t="shared" si="167"/>
        <v/>
      </c>
    </row>
    <row r="953" spans="16:29" x14ac:dyDescent="0.25">
      <c r="P953" s="1" t="str">
        <f>IF($C953&lt;&gt;"",IF(COUNTIF($C:C,$C953)&gt;1,"Plusieurs commentaires",""),"")</f>
        <v/>
      </c>
      <c r="Q953" s="1">
        <f t="shared" si="158"/>
        <v>0</v>
      </c>
      <c r="R953" s="1">
        <f>SUMIFS($Q$5:$Q953,$P$5:$P953,"Plusieurs commentaires",$C$5:$C953,C953)</f>
        <v>0</v>
      </c>
      <c r="S953" t="str">
        <f t="shared" si="159"/>
        <v/>
      </c>
      <c r="T953" t="str">
        <f t="shared" si="160"/>
        <v/>
      </c>
      <c r="U953" t="str">
        <f t="shared" si="161"/>
        <v/>
      </c>
      <c r="V953" s="238" t="str">
        <f t="shared" si="162"/>
        <v/>
      </c>
      <c r="W953" s="238">
        <f t="shared" si="163"/>
        <v>0</v>
      </c>
      <c r="X953" s="238">
        <f>SUMIFS($W$5:$W953,$V$5:$V953,"Plusieurs occurences",$H$5:$H953,H953)</f>
        <v>0</v>
      </c>
      <c r="Y953" t="str">
        <f t="shared" si="164"/>
        <v/>
      </c>
      <c r="Z953" t="str">
        <f t="shared" si="165"/>
        <v/>
      </c>
      <c r="AA953" t="str">
        <f t="shared" si="166"/>
        <v/>
      </c>
      <c r="AC953" t="str">
        <f t="shared" si="167"/>
        <v/>
      </c>
    </row>
    <row r="954" spans="16:29" x14ac:dyDescent="0.25">
      <c r="P954" s="1" t="str">
        <f>IF($C954&lt;&gt;"",IF(COUNTIF($C:C,$C954)&gt;1,"Plusieurs commentaires",""),"")</f>
        <v/>
      </c>
      <c r="Q954" s="1">
        <f t="shared" si="158"/>
        <v>0</v>
      </c>
      <c r="R954" s="1">
        <f>SUMIFS($Q$5:$Q954,$P$5:$P954,"Plusieurs commentaires",$C$5:$C954,C954)</f>
        <v>0</v>
      </c>
      <c r="S954" t="str">
        <f t="shared" si="159"/>
        <v/>
      </c>
      <c r="T954" t="str">
        <f t="shared" si="160"/>
        <v/>
      </c>
      <c r="U954" t="str">
        <f t="shared" si="161"/>
        <v/>
      </c>
      <c r="V954" s="238" t="str">
        <f t="shared" si="162"/>
        <v/>
      </c>
      <c r="W954" s="238">
        <f t="shared" si="163"/>
        <v>0</v>
      </c>
      <c r="X954" s="238">
        <f>SUMIFS($W$5:$W954,$V$5:$V954,"Plusieurs occurences",$H$5:$H954,H954)</f>
        <v>0</v>
      </c>
      <c r="Y954" t="str">
        <f t="shared" si="164"/>
        <v/>
      </c>
      <c r="Z954" t="str">
        <f t="shared" si="165"/>
        <v/>
      </c>
      <c r="AA954" t="str">
        <f t="shared" si="166"/>
        <v/>
      </c>
      <c r="AC954" t="str">
        <f t="shared" si="167"/>
        <v/>
      </c>
    </row>
    <row r="955" spans="16:29" x14ac:dyDescent="0.25">
      <c r="P955" s="1" t="str">
        <f>IF($C955&lt;&gt;"",IF(COUNTIF($C:C,$C955)&gt;1,"Plusieurs commentaires",""),"")</f>
        <v/>
      </c>
      <c r="Q955" s="1">
        <f t="shared" si="158"/>
        <v>0</v>
      </c>
      <c r="R955" s="1">
        <f>SUMIFS($Q$5:$Q955,$P$5:$P955,"Plusieurs commentaires",$C$5:$C955,C955)</f>
        <v>0</v>
      </c>
      <c r="S955" t="str">
        <f t="shared" si="159"/>
        <v/>
      </c>
      <c r="T955" t="str">
        <f t="shared" si="160"/>
        <v/>
      </c>
      <c r="U955" t="str">
        <f t="shared" si="161"/>
        <v/>
      </c>
      <c r="V955" s="238" t="str">
        <f t="shared" si="162"/>
        <v/>
      </c>
      <c r="W955" s="238">
        <f t="shared" si="163"/>
        <v>0</v>
      </c>
      <c r="X955" s="238">
        <f>SUMIFS($W$5:$W955,$V$5:$V955,"Plusieurs occurences",$H$5:$H955,H955)</f>
        <v>0</v>
      </c>
      <c r="Y955" t="str">
        <f t="shared" si="164"/>
        <v/>
      </c>
      <c r="Z955" t="str">
        <f t="shared" si="165"/>
        <v/>
      </c>
      <c r="AA955" t="str">
        <f t="shared" si="166"/>
        <v/>
      </c>
      <c r="AC955" t="str">
        <f t="shared" si="167"/>
        <v/>
      </c>
    </row>
    <row r="956" spans="16:29" x14ac:dyDescent="0.25">
      <c r="P956" s="1" t="str">
        <f>IF($C956&lt;&gt;"",IF(COUNTIF($C:C,$C956)&gt;1,"Plusieurs commentaires",""),"")</f>
        <v/>
      </c>
      <c r="Q956" s="1">
        <f t="shared" si="158"/>
        <v>0</v>
      </c>
      <c r="R956" s="1">
        <f>SUMIFS($Q$5:$Q956,$P$5:$P956,"Plusieurs commentaires",$C$5:$C956,C956)</f>
        <v>0</v>
      </c>
      <c r="S956" t="str">
        <f t="shared" si="159"/>
        <v/>
      </c>
      <c r="T956" t="str">
        <f t="shared" si="160"/>
        <v/>
      </c>
      <c r="U956" t="str">
        <f t="shared" si="161"/>
        <v/>
      </c>
      <c r="V956" s="238" t="str">
        <f t="shared" si="162"/>
        <v/>
      </c>
      <c r="W956" s="238">
        <f t="shared" si="163"/>
        <v>0</v>
      </c>
      <c r="X956" s="238">
        <f>SUMIFS($W$5:$W956,$V$5:$V956,"Plusieurs occurences",$H$5:$H956,H956)</f>
        <v>0</v>
      </c>
      <c r="Y956" t="str">
        <f t="shared" si="164"/>
        <v/>
      </c>
      <c r="Z956" t="str">
        <f t="shared" si="165"/>
        <v/>
      </c>
      <c r="AA956" t="str">
        <f t="shared" si="166"/>
        <v/>
      </c>
      <c r="AC956" t="str">
        <f t="shared" si="167"/>
        <v/>
      </c>
    </row>
    <row r="957" spans="16:29" x14ac:dyDescent="0.25">
      <c r="P957" s="1" t="str">
        <f>IF($C957&lt;&gt;"",IF(COUNTIF($C:C,$C957)&gt;1,"Plusieurs commentaires",""),"")</f>
        <v/>
      </c>
      <c r="Q957" s="1">
        <f t="shared" si="158"/>
        <v>0</v>
      </c>
      <c r="R957" s="1">
        <f>SUMIFS($Q$5:$Q957,$P$5:$P957,"Plusieurs commentaires",$C$5:$C957,C957)</f>
        <v>0</v>
      </c>
      <c r="S957" t="str">
        <f t="shared" si="159"/>
        <v/>
      </c>
      <c r="T957" t="str">
        <f t="shared" si="160"/>
        <v/>
      </c>
      <c r="U957" t="str">
        <f t="shared" si="161"/>
        <v/>
      </c>
      <c r="V957" s="238" t="str">
        <f t="shared" si="162"/>
        <v/>
      </c>
      <c r="W957" s="238">
        <f t="shared" si="163"/>
        <v>0</v>
      </c>
      <c r="X957" s="238">
        <f>SUMIFS($W$5:$W957,$V$5:$V957,"Plusieurs occurences",$H$5:$H957,H957)</f>
        <v>0</v>
      </c>
      <c r="Y957" t="str">
        <f t="shared" si="164"/>
        <v/>
      </c>
      <c r="Z957" t="str">
        <f t="shared" si="165"/>
        <v/>
      </c>
      <c r="AA957" t="str">
        <f t="shared" si="166"/>
        <v/>
      </c>
      <c r="AC957" t="str">
        <f t="shared" si="167"/>
        <v/>
      </c>
    </row>
    <row r="958" spans="16:29" x14ac:dyDescent="0.25">
      <c r="P958" s="1"/>
      <c r="Q958" s="1"/>
      <c r="R958" s="1"/>
      <c r="T958" t="str">
        <f t="shared" si="160"/>
        <v/>
      </c>
      <c r="U958" t="str">
        <f t="shared" si="161"/>
        <v/>
      </c>
      <c r="V958" s="238" t="str">
        <f t="shared" si="162"/>
        <v/>
      </c>
      <c r="W958" s="238">
        <f t="shared" si="163"/>
        <v>0</v>
      </c>
      <c r="X958" s="238">
        <f>SUMIFS($W$5:$W958,$V$5:$V958,"Plusieurs occurences",$H$5:$H958,H958)</f>
        <v>0</v>
      </c>
      <c r="Y958" t="str">
        <f t="shared" si="164"/>
        <v/>
      </c>
      <c r="Z958" t="str">
        <f t="shared" si="165"/>
        <v/>
      </c>
      <c r="AA958" t="str">
        <f t="shared" si="166"/>
        <v/>
      </c>
      <c r="AC958" t="str">
        <f t="shared" si="167"/>
        <v/>
      </c>
    </row>
    <row r="959" spans="16:29" x14ac:dyDescent="0.25">
      <c r="U959" t="str">
        <f t="shared" si="161"/>
        <v/>
      </c>
      <c r="V959" s="238" t="str">
        <f t="shared" si="162"/>
        <v/>
      </c>
      <c r="W959" s="238">
        <f t="shared" si="163"/>
        <v>0</v>
      </c>
      <c r="X959" s="238">
        <f>SUMIFS($W$5:$W959,$V$5:$V959,"Plusieurs occurences",$H$5:$H959,H959)</f>
        <v>0</v>
      </c>
      <c r="Y959" t="str">
        <f t="shared" si="164"/>
        <v/>
      </c>
      <c r="Z959" t="str">
        <f t="shared" si="165"/>
        <v/>
      </c>
      <c r="AA959" t="str">
        <f t="shared" si="166"/>
        <v/>
      </c>
      <c r="AC959" t="str">
        <f t="shared" si="167"/>
        <v/>
      </c>
    </row>
    <row r="960" spans="16:29" x14ac:dyDescent="0.25">
      <c r="U960" t="str">
        <f t="shared" si="161"/>
        <v/>
      </c>
      <c r="W960" t="s">
        <v>5571</v>
      </c>
      <c r="Y960" t="str">
        <f t="shared" si="164"/>
        <v/>
      </c>
      <c r="Z960" t="str">
        <f t="shared" si="165"/>
        <v/>
      </c>
      <c r="AA960" t="str">
        <f t="shared" si="166"/>
        <v/>
      </c>
      <c r="AC960" t="str">
        <f t="shared" si="167"/>
        <v/>
      </c>
    </row>
    <row r="961" spans="21:29" x14ac:dyDescent="0.25">
      <c r="U961" t="str">
        <f t="shared" si="161"/>
        <v/>
      </c>
      <c r="W961" t="s">
        <v>5571</v>
      </c>
      <c r="AC961" t="str">
        <f t="shared" si="167"/>
        <v/>
      </c>
    </row>
    <row r="962" spans="21:29" x14ac:dyDescent="0.25">
      <c r="U962" t="str">
        <f t="shared" si="161"/>
        <v/>
      </c>
      <c r="W962" t="s">
        <v>5571</v>
      </c>
      <c r="AC962" t="str">
        <f t="shared" si="167"/>
        <v/>
      </c>
    </row>
    <row r="963" spans="21:29" x14ac:dyDescent="0.25">
      <c r="U963" t="str">
        <f t="shared" si="161"/>
        <v/>
      </c>
      <c r="W963" t="s">
        <v>5571</v>
      </c>
      <c r="AC963" t="str">
        <f t="shared" si="167"/>
        <v/>
      </c>
    </row>
    <row r="964" spans="21:29" x14ac:dyDescent="0.25">
      <c r="U964" t="str">
        <f t="shared" si="161"/>
        <v/>
      </c>
      <c r="W964" t="s">
        <v>5571</v>
      </c>
      <c r="AC964" t="str">
        <f t="shared" si="167"/>
        <v/>
      </c>
    </row>
    <row r="965" spans="21:29" x14ac:dyDescent="0.25">
      <c r="U965" t="str">
        <f t="shared" ref="U965:U988" si="168">IF(I965="Non",IF(F965&lt;=21,IF(M965="Neutre",IF(J965&gt;2017,C965,""),""),""),"")</f>
        <v/>
      </c>
      <c r="W965" t="s">
        <v>5571</v>
      </c>
      <c r="AC965" t="str">
        <f t="shared" si="167"/>
        <v/>
      </c>
    </row>
    <row r="966" spans="21:29" x14ac:dyDescent="0.25">
      <c r="U966" t="str">
        <f t="shared" si="168"/>
        <v/>
      </c>
      <c r="W966" t="s">
        <v>5571</v>
      </c>
      <c r="AC966" t="str">
        <f t="shared" si="167"/>
        <v/>
      </c>
    </row>
    <row r="967" spans="21:29" x14ac:dyDescent="0.25">
      <c r="U967" t="str">
        <f t="shared" si="168"/>
        <v/>
      </c>
      <c r="W967" t="s">
        <v>5571</v>
      </c>
      <c r="AC967" t="str">
        <f t="shared" si="167"/>
        <v/>
      </c>
    </row>
    <row r="968" spans="21:29" x14ac:dyDescent="0.25">
      <c r="U968" t="str">
        <f t="shared" si="168"/>
        <v/>
      </c>
      <c r="W968" t="s">
        <v>5571</v>
      </c>
      <c r="AC968" t="str">
        <f t="shared" si="167"/>
        <v/>
      </c>
    </row>
    <row r="969" spans="21:29" x14ac:dyDescent="0.25">
      <c r="U969" t="str">
        <f t="shared" si="168"/>
        <v/>
      </c>
      <c r="W969" t="s">
        <v>5571</v>
      </c>
      <c r="AC969" t="str">
        <f t="shared" si="167"/>
        <v/>
      </c>
    </row>
    <row r="970" spans="21:29" x14ac:dyDescent="0.25">
      <c r="U970" t="str">
        <f t="shared" si="168"/>
        <v/>
      </c>
      <c r="W970" t="s">
        <v>5571</v>
      </c>
      <c r="AC970" t="str">
        <f t="shared" ref="AC970:AC1006" si="169">IF(R970&lt;2,IF(M970="Critique",C970,""),"")</f>
        <v/>
      </c>
    </row>
    <row r="971" spans="21:29" x14ac:dyDescent="0.25">
      <c r="U971" t="str">
        <f t="shared" si="168"/>
        <v/>
      </c>
      <c r="W971" t="s">
        <v>5571</v>
      </c>
      <c r="AC971" t="str">
        <f t="shared" si="169"/>
        <v/>
      </c>
    </row>
    <row r="972" spans="21:29" x14ac:dyDescent="0.25">
      <c r="U972" t="str">
        <f t="shared" si="168"/>
        <v/>
      </c>
      <c r="W972" t="s">
        <v>5571</v>
      </c>
      <c r="AC972" t="str">
        <f t="shared" si="169"/>
        <v/>
      </c>
    </row>
    <row r="973" spans="21:29" x14ac:dyDescent="0.25">
      <c r="U973" t="str">
        <f t="shared" si="168"/>
        <v/>
      </c>
      <c r="W973" t="s">
        <v>5571</v>
      </c>
      <c r="AC973" t="str">
        <f t="shared" si="169"/>
        <v/>
      </c>
    </row>
    <row r="974" spans="21:29" x14ac:dyDescent="0.25">
      <c r="U974" t="str">
        <f t="shared" si="168"/>
        <v/>
      </c>
      <c r="W974" t="s">
        <v>5571</v>
      </c>
      <c r="AC974" t="str">
        <f t="shared" si="169"/>
        <v/>
      </c>
    </row>
    <row r="975" spans="21:29" x14ac:dyDescent="0.25">
      <c r="U975" t="str">
        <f t="shared" si="168"/>
        <v/>
      </c>
      <c r="W975" t="s">
        <v>5571</v>
      </c>
      <c r="AC975" t="str">
        <f t="shared" si="169"/>
        <v/>
      </c>
    </row>
    <row r="976" spans="21:29" x14ac:dyDescent="0.25">
      <c r="U976" t="str">
        <f t="shared" si="168"/>
        <v/>
      </c>
      <c r="W976" t="s">
        <v>5571</v>
      </c>
      <c r="AC976" t="str">
        <f t="shared" si="169"/>
        <v/>
      </c>
    </row>
    <row r="977" spans="21:29" x14ac:dyDescent="0.25">
      <c r="U977" t="str">
        <f t="shared" si="168"/>
        <v/>
      </c>
      <c r="W977" t="s">
        <v>5571</v>
      </c>
      <c r="AC977" t="str">
        <f t="shared" si="169"/>
        <v/>
      </c>
    </row>
    <row r="978" spans="21:29" x14ac:dyDescent="0.25">
      <c r="U978" t="str">
        <f t="shared" si="168"/>
        <v/>
      </c>
      <c r="W978" t="s">
        <v>5571</v>
      </c>
      <c r="AC978" t="str">
        <f t="shared" si="169"/>
        <v/>
      </c>
    </row>
    <row r="979" spans="21:29" x14ac:dyDescent="0.25">
      <c r="U979" t="str">
        <f t="shared" si="168"/>
        <v/>
      </c>
      <c r="W979" t="str">
        <f t="shared" ref="W979:W988" si="170">IF(J979="Non",IF(G979&lt;=21,IF(O979="Neutre",IF(K979&gt;2017,D979,""),""),""),"")</f>
        <v/>
      </c>
      <c r="AC979" t="str">
        <f t="shared" si="169"/>
        <v/>
      </c>
    </row>
    <row r="980" spans="21:29" x14ac:dyDescent="0.25">
      <c r="U980" t="str">
        <f t="shared" si="168"/>
        <v/>
      </c>
      <c r="W980" t="str">
        <f t="shared" si="170"/>
        <v/>
      </c>
      <c r="AC980" t="str">
        <f t="shared" si="169"/>
        <v/>
      </c>
    </row>
    <row r="981" spans="21:29" x14ac:dyDescent="0.25">
      <c r="U981" t="str">
        <f t="shared" si="168"/>
        <v/>
      </c>
      <c r="W981" t="str">
        <f t="shared" si="170"/>
        <v/>
      </c>
      <c r="AC981" t="str">
        <f t="shared" si="169"/>
        <v/>
      </c>
    </row>
    <row r="982" spans="21:29" x14ac:dyDescent="0.25">
      <c r="U982" t="str">
        <f t="shared" si="168"/>
        <v/>
      </c>
      <c r="W982" t="str">
        <f t="shared" si="170"/>
        <v/>
      </c>
      <c r="AC982" t="str">
        <f t="shared" si="169"/>
        <v/>
      </c>
    </row>
    <row r="983" spans="21:29" x14ac:dyDescent="0.25">
      <c r="U983" t="str">
        <f t="shared" si="168"/>
        <v/>
      </c>
      <c r="W983" t="str">
        <f t="shared" si="170"/>
        <v/>
      </c>
      <c r="AC983" t="str">
        <f t="shared" si="169"/>
        <v/>
      </c>
    </row>
    <row r="984" spans="21:29" x14ac:dyDescent="0.25">
      <c r="U984" t="str">
        <f t="shared" si="168"/>
        <v/>
      </c>
      <c r="W984" t="str">
        <f t="shared" si="170"/>
        <v/>
      </c>
      <c r="AC984" t="str">
        <f t="shared" si="169"/>
        <v/>
      </c>
    </row>
    <row r="985" spans="21:29" x14ac:dyDescent="0.25">
      <c r="U985" t="str">
        <f t="shared" si="168"/>
        <v/>
      </c>
      <c r="W985" t="str">
        <f t="shared" si="170"/>
        <v/>
      </c>
      <c r="AC985" t="str">
        <f t="shared" si="169"/>
        <v/>
      </c>
    </row>
    <row r="986" spans="21:29" x14ac:dyDescent="0.25">
      <c r="U986" t="str">
        <f t="shared" si="168"/>
        <v/>
      </c>
      <c r="W986" t="str">
        <f t="shared" si="170"/>
        <v/>
      </c>
      <c r="AC986" t="str">
        <f t="shared" si="169"/>
        <v/>
      </c>
    </row>
    <row r="987" spans="21:29" x14ac:dyDescent="0.25">
      <c r="U987" t="str">
        <f t="shared" si="168"/>
        <v/>
      </c>
      <c r="W987" t="str">
        <f t="shared" si="170"/>
        <v/>
      </c>
      <c r="AC987" t="str">
        <f t="shared" si="169"/>
        <v/>
      </c>
    </row>
    <row r="988" spans="21:29" x14ac:dyDescent="0.25">
      <c r="U988" t="str">
        <f t="shared" si="168"/>
        <v/>
      </c>
      <c r="W988" t="str">
        <f t="shared" si="170"/>
        <v/>
      </c>
      <c r="AC988" t="str">
        <f t="shared" si="169"/>
        <v/>
      </c>
    </row>
    <row r="989" spans="21:29" x14ac:dyDescent="0.25">
      <c r="AC989" t="str">
        <f t="shared" si="169"/>
        <v/>
      </c>
    </row>
    <row r="990" spans="21:29" x14ac:dyDescent="0.25">
      <c r="AC990" t="str">
        <f t="shared" si="169"/>
        <v/>
      </c>
    </row>
    <row r="991" spans="21:29" x14ac:dyDescent="0.25">
      <c r="AC991" t="str">
        <f t="shared" si="169"/>
        <v/>
      </c>
    </row>
    <row r="992" spans="21:29" x14ac:dyDescent="0.25">
      <c r="AC992" t="str">
        <f t="shared" si="169"/>
        <v/>
      </c>
    </row>
    <row r="993" spans="29:29" x14ac:dyDescent="0.25">
      <c r="AC993" t="str">
        <f t="shared" si="169"/>
        <v/>
      </c>
    </row>
    <row r="994" spans="29:29" x14ac:dyDescent="0.25">
      <c r="AC994" t="str">
        <f t="shared" si="169"/>
        <v/>
      </c>
    </row>
    <row r="995" spans="29:29" x14ac:dyDescent="0.25">
      <c r="AC995" t="str">
        <f t="shared" si="169"/>
        <v/>
      </c>
    </row>
    <row r="996" spans="29:29" x14ac:dyDescent="0.25">
      <c r="AC996" t="str">
        <f t="shared" si="169"/>
        <v/>
      </c>
    </row>
    <row r="997" spans="29:29" x14ac:dyDescent="0.25">
      <c r="AC997" t="str">
        <f t="shared" si="169"/>
        <v/>
      </c>
    </row>
    <row r="998" spans="29:29" x14ac:dyDescent="0.25">
      <c r="AC998" t="str">
        <f t="shared" si="169"/>
        <v/>
      </c>
    </row>
    <row r="999" spans="29:29" x14ac:dyDescent="0.25">
      <c r="AC999" t="str">
        <f t="shared" si="169"/>
        <v/>
      </c>
    </row>
    <row r="1000" spans="29:29" x14ac:dyDescent="0.25">
      <c r="AC1000" t="str">
        <f t="shared" si="169"/>
        <v/>
      </c>
    </row>
    <row r="1001" spans="29:29" x14ac:dyDescent="0.25">
      <c r="AC1001" t="str">
        <f t="shared" si="169"/>
        <v/>
      </c>
    </row>
    <row r="1002" spans="29:29" x14ac:dyDescent="0.25">
      <c r="AC1002" t="str">
        <f t="shared" si="169"/>
        <v/>
      </c>
    </row>
    <row r="1003" spans="29:29" x14ac:dyDescent="0.25">
      <c r="AC1003" t="str">
        <f t="shared" si="169"/>
        <v/>
      </c>
    </row>
    <row r="1004" spans="29:29" x14ac:dyDescent="0.25">
      <c r="AC1004" t="str">
        <f t="shared" si="169"/>
        <v/>
      </c>
    </row>
    <row r="1005" spans="29:29" x14ac:dyDescent="0.25">
      <c r="AC1005" t="str">
        <f t="shared" si="169"/>
        <v/>
      </c>
    </row>
    <row r="1006" spans="29:29" x14ac:dyDescent="0.25">
      <c r="AC1006" t="str">
        <f t="shared" si="169"/>
        <v/>
      </c>
    </row>
  </sheetData>
  <sortState ref="A5:AG209">
    <sortCondition ref="M5:M209"/>
  </sortState>
  <hyperlinks>
    <hyperlink ref="B4" r:id="rId1" display="https://twitter.com/Evidencebbh"/>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B2:AQ1533"/>
  <sheetViews>
    <sheetView zoomScale="55" zoomScaleNormal="55" workbookViewId="0">
      <selection activeCell="G1140" sqref="G1140"/>
    </sheetView>
  </sheetViews>
  <sheetFormatPr baseColWidth="10" defaultRowHeight="15" x14ac:dyDescent="0.25"/>
  <sheetData>
    <row r="2" spans="2:26" ht="21" x14ac:dyDescent="0.35">
      <c r="B2" s="60" t="s">
        <v>3086</v>
      </c>
    </row>
    <row r="3" spans="2:26" x14ac:dyDescent="0.25">
      <c r="B3" s="40" t="s">
        <v>1234</v>
      </c>
      <c r="C3" s="40" t="s">
        <v>1235</v>
      </c>
      <c r="D3" s="41"/>
      <c r="E3" s="42"/>
      <c r="F3" s="43"/>
      <c r="G3" s="44"/>
      <c r="H3" s="41"/>
      <c r="I3" s="45"/>
      <c r="J3" s="46"/>
      <c r="K3" s="46"/>
      <c r="L3" s="47"/>
      <c r="M3" s="48">
        <v>3</v>
      </c>
      <c r="N3" s="48"/>
      <c r="O3" s="49"/>
      <c r="P3" s="50" t="s">
        <v>1236</v>
      </c>
      <c r="Q3" s="51">
        <v>43495.130555555559</v>
      </c>
      <c r="R3" s="50" t="s">
        <v>1237</v>
      </c>
      <c r="S3" s="50"/>
      <c r="T3" s="50"/>
      <c r="U3" s="50"/>
      <c r="V3" s="51">
        <v>43495.130555555559</v>
      </c>
      <c r="W3" s="52" t="s">
        <v>1238</v>
      </c>
      <c r="X3" s="50"/>
      <c r="Y3" s="50"/>
      <c r="Z3" s="53" t="s">
        <v>1239</v>
      </c>
    </row>
    <row r="4" spans="2:26" x14ac:dyDescent="0.25">
      <c r="B4" s="40" t="s">
        <v>1234</v>
      </c>
      <c r="C4" s="40" t="s">
        <v>1240</v>
      </c>
      <c r="D4" s="41"/>
      <c r="E4" s="42"/>
      <c r="F4" s="43"/>
      <c r="G4" s="44"/>
      <c r="H4" s="41"/>
      <c r="I4" s="45"/>
      <c r="J4" s="46"/>
      <c r="K4" s="46"/>
      <c r="L4" s="47"/>
      <c r="M4" s="54">
        <v>4</v>
      </c>
      <c r="N4" s="54"/>
      <c r="O4" s="49"/>
      <c r="P4" s="55" t="s">
        <v>1236</v>
      </c>
      <c r="Q4" s="56">
        <v>43495.130555555559</v>
      </c>
      <c r="R4" s="55" t="s">
        <v>1237</v>
      </c>
      <c r="S4" s="55"/>
      <c r="T4" s="55"/>
      <c r="U4" s="55"/>
      <c r="V4" s="56">
        <v>43495.130555555559</v>
      </c>
      <c r="W4" s="57" t="s">
        <v>1238</v>
      </c>
      <c r="X4" s="55"/>
      <c r="Y4" s="55"/>
      <c r="Z4" s="58" t="s">
        <v>1239</v>
      </c>
    </row>
    <row r="5" spans="2:26" x14ac:dyDescent="0.25">
      <c r="B5" s="40" t="s">
        <v>1234</v>
      </c>
      <c r="C5" s="40" t="s">
        <v>1241</v>
      </c>
      <c r="D5" s="41"/>
      <c r="E5" s="42"/>
      <c r="F5" s="43"/>
      <c r="G5" s="44"/>
      <c r="H5" s="41"/>
      <c r="I5" s="45"/>
      <c r="J5" s="46"/>
      <c r="K5" s="46"/>
      <c r="L5" s="47"/>
      <c r="M5" s="54">
        <v>5</v>
      </c>
      <c r="N5" s="54"/>
      <c r="O5" s="49"/>
      <c r="P5" s="55" t="s">
        <v>1236</v>
      </c>
      <c r="Q5" s="56">
        <v>43495.130555555559</v>
      </c>
      <c r="R5" s="55" t="s">
        <v>1237</v>
      </c>
      <c r="S5" s="55"/>
      <c r="T5" s="55"/>
      <c r="U5" s="55"/>
      <c r="V5" s="56">
        <v>43495.130555555559</v>
      </c>
      <c r="W5" s="57" t="s">
        <v>1238</v>
      </c>
      <c r="X5" s="55"/>
      <c r="Y5" s="55"/>
      <c r="Z5" s="58" t="s">
        <v>1239</v>
      </c>
    </row>
    <row r="6" spans="2:26" x14ac:dyDescent="0.25">
      <c r="B6" s="40" t="s">
        <v>1242</v>
      </c>
      <c r="C6" s="40" t="s">
        <v>1243</v>
      </c>
      <c r="D6" s="41"/>
      <c r="E6" s="42"/>
      <c r="F6" s="43"/>
      <c r="G6" s="44"/>
      <c r="H6" s="41"/>
      <c r="I6" s="45"/>
      <c r="J6" s="46"/>
      <c r="K6" s="46"/>
      <c r="L6" s="47"/>
      <c r="M6" s="54">
        <v>6</v>
      </c>
      <c r="N6" s="54"/>
      <c r="O6" s="49"/>
      <c r="P6" s="55" t="s">
        <v>1236</v>
      </c>
      <c r="Q6" s="56">
        <v>43495.223506944443</v>
      </c>
      <c r="R6" s="55" t="s">
        <v>1244</v>
      </c>
      <c r="S6" s="55"/>
      <c r="T6" s="55"/>
      <c r="U6" s="55"/>
      <c r="V6" s="56">
        <v>43495.223506944443</v>
      </c>
      <c r="W6" s="57" t="s">
        <v>1245</v>
      </c>
      <c r="X6" s="55"/>
      <c r="Y6" s="55"/>
      <c r="Z6" s="58" t="s">
        <v>1246</v>
      </c>
    </row>
    <row r="7" spans="2:26" x14ac:dyDescent="0.25">
      <c r="B7" s="40" t="s">
        <v>1242</v>
      </c>
      <c r="C7" s="40" t="s">
        <v>1247</v>
      </c>
      <c r="D7" s="41"/>
      <c r="E7" s="42"/>
      <c r="F7" s="43"/>
      <c r="G7" s="44"/>
      <c r="H7" s="41"/>
      <c r="I7" s="45"/>
      <c r="J7" s="46"/>
      <c r="K7" s="46"/>
      <c r="L7" s="47"/>
      <c r="M7" s="54">
        <v>7</v>
      </c>
      <c r="N7" s="54"/>
      <c r="O7" s="49"/>
      <c r="P7" s="55" t="s">
        <v>1236</v>
      </c>
      <c r="Q7" s="56">
        <v>43495.223506944443</v>
      </c>
      <c r="R7" s="55" t="s">
        <v>1244</v>
      </c>
      <c r="S7" s="55"/>
      <c r="T7" s="55"/>
      <c r="U7" s="55"/>
      <c r="V7" s="56">
        <v>43495.223506944443</v>
      </c>
      <c r="W7" s="57" t="s">
        <v>1245</v>
      </c>
      <c r="X7" s="55"/>
      <c r="Y7" s="55"/>
      <c r="Z7" s="58" t="s">
        <v>1246</v>
      </c>
    </row>
    <row r="8" spans="2:26" x14ac:dyDescent="0.25">
      <c r="B8" s="40" t="s">
        <v>1242</v>
      </c>
      <c r="C8" s="40" t="s">
        <v>1248</v>
      </c>
      <c r="D8" s="41"/>
      <c r="E8" s="42"/>
      <c r="F8" s="43"/>
      <c r="G8" s="44"/>
      <c r="H8" s="41"/>
      <c r="I8" s="45"/>
      <c r="J8" s="46"/>
      <c r="K8" s="46"/>
      <c r="L8" s="47"/>
      <c r="M8" s="54">
        <v>8</v>
      </c>
      <c r="N8" s="54"/>
      <c r="O8" s="49"/>
      <c r="P8" s="55" t="s">
        <v>1236</v>
      </c>
      <c r="Q8" s="56">
        <v>43495.223506944443</v>
      </c>
      <c r="R8" s="55" t="s">
        <v>1244</v>
      </c>
      <c r="S8" s="55"/>
      <c r="T8" s="55"/>
      <c r="U8" s="55"/>
      <c r="V8" s="56">
        <v>43495.223506944443</v>
      </c>
      <c r="W8" s="57" t="s">
        <v>1245</v>
      </c>
      <c r="X8" s="55"/>
      <c r="Y8" s="55"/>
      <c r="Z8" s="58" t="s">
        <v>1246</v>
      </c>
    </row>
    <row r="9" spans="2:26" x14ac:dyDescent="0.25">
      <c r="B9" s="40" t="s">
        <v>1242</v>
      </c>
      <c r="C9" s="40" t="s">
        <v>1249</v>
      </c>
      <c r="D9" s="41"/>
      <c r="E9" s="42"/>
      <c r="F9" s="43"/>
      <c r="G9" s="44"/>
      <c r="H9" s="41"/>
      <c r="I9" s="45"/>
      <c r="J9" s="46"/>
      <c r="K9" s="46"/>
      <c r="L9" s="47"/>
      <c r="M9" s="54">
        <v>9</v>
      </c>
      <c r="N9" s="54"/>
      <c r="O9" s="49"/>
      <c r="P9" s="55" t="s">
        <v>1236</v>
      </c>
      <c r="Q9" s="56">
        <v>43495.223506944443</v>
      </c>
      <c r="R9" s="55" t="s">
        <v>1244</v>
      </c>
      <c r="S9" s="55"/>
      <c r="T9" s="55"/>
      <c r="U9" s="55"/>
      <c r="V9" s="56">
        <v>43495.223506944443</v>
      </c>
      <c r="W9" s="57" t="s">
        <v>1245</v>
      </c>
      <c r="X9" s="55"/>
      <c r="Y9" s="55"/>
      <c r="Z9" s="58" t="s">
        <v>1246</v>
      </c>
    </row>
    <row r="10" spans="2:26" x14ac:dyDescent="0.25">
      <c r="B10" s="40" t="s">
        <v>1242</v>
      </c>
      <c r="C10" s="40" t="s">
        <v>1250</v>
      </c>
      <c r="D10" s="41"/>
      <c r="E10" s="42"/>
      <c r="F10" s="43"/>
      <c r="G10" s="44"/>
      <c r="H10" s="41"/>
      <c r="I10" s="45"/>
      <c r="J10" s="46"/>
      <c r="K10" s="46"/>
      <c r="L10" s="47"/>
      <c r="M10" s="54">
        <v>10</v>
      </c>
      <c r="N10" s="54"/>
      <c r="O10" s="49"/>
      <c r="P10" s="55" t="s">
        <v>1236</v>
      </c>
      <c r="Q10" s="56">
        <v>43495.223506944443</v>
      </c>
      <c r="R10" s="55" t="s">
        <v>1244</v>
      </c>
      <c r="S10" s="55"/>
      <c r="T10" s="55"/>
      <c r="U10" s="55"/>
      <c r="V10" s="56">
        <v>43495.223506944443</v>
      </c>
      <c r="W10" s="57" t="s">
        <v>1245</v>
      </c>
      <c r="X10" s="55"/>
      <c r="Y10" s="55"/>
      <c r="Z10" s="58" t="s">
        <v>1246</v>
      </c>
    </row>
    <row r="11" spans="2:26" x14ac:dyDescent="0.25">
      <c r="B11" s="40" t="s">
        <v>1251</v>
      </c>
      <c r="C11" s="40" t="s">
        <v>1252</v>
      </c>
      <c r="D11" s="41"/>
      <c r="E11" s="42"/>
      <c r="F11" s="43"/>
      <c r="G11" s="44"/>
      <c r="H11" s="41"/>
      <c r="I11" s="45"/>
      <c r="J11" s="46"/>
      <c r="K11" s="46"/>
      <c r="L11" s="47"/>
      <c r="M11" s="54">
        <v>11</v>
      </c>
      <c r="N11" s="54"/>
      <c r="O11" s="49"/>
      <c r="P11" s="55" t="s">
        <v>1236</v>
      </c>
      <c r="Q11" s="56">
        <v>43495.241273148145</v>
      </c>
      <c r="R11" s="55" t="s">
        <v>1253</v>
      </c>
      <c r="S11" s="55"/>
      <c r="T11" s="55"/>
      <c r="U11" s="55"/>
      <c r="V11" s="56">
        <v>43495.241273148145</v>
      </c>
      <c r="W11" s="57" t="s">
        <v>1254</v>
      </c>
      <c r="X11" s="55"/>
      <c r="Y11" s="55"/>
      <c r="Z11" s="58" t="s">
        <v>1255</v>
      </c>
    </row>
    <row r="12" spans="2:26" x14ac:dyDescent="0.25">
      <c r="B12" s="40" t="s">
        <v>1251</v>
      </c>
      <c r="C12" s="40" t="s">
        <v>1240</v>
      </c>
      <c r="D12" s="41"/>
      <c r="E12" s="42"/>
      <c r="F12" s="43"/>
      <c r="G12" s="44"/>
      <c r="H12" s="41"/>
      <c r="I12" s="45"/>
      <c r="J12" s="46"/>
      <c r="K12" s="46"/>
      <c r="L12" s="47"/>
      <c r="M12" s="54">
        <v>12</v>
      </c>
      <c r="N12" s="54"/>
      <c r="O12" s="49"/>
      <c r="P12" s="55" t="s">
        <v>1236</v>
      </c>
      <c r="Q12" s="56">
        <v>43495.241273148145</v>
      </c>
      <c r="R12" s="55" t="s">
        <v>1253</v>
      </c>
      <c r="S12" s="55"/>
      <c r="T12" s="55"/>
      <c r="U12" s="55"/>
      <c r="V12" s="56">
        <v>43495.241273148145</v>
      </c>
      <c r="W12" s="57" t="s">
        <v>1254</v>
      </c>
      <c r="X12" s="55"/>
      <c r="Y12" s="55"/>
      <c r="Z12" s="58" t="s">
        <v>1255</v>
      </c>
    </row>
    <row r="13" spans="2:26" x14ac:dyDescent="0.25">
      <c r="B13" s="40" t="s">
        <v>1251</v>
      </c>
      <c r="C13" s="40" t="s">
        <v>1256</v>
      </c>
      <c r="D13" s="41"/>
      <c r="E13" s="42"/>
      <c r="F13" s="43"/>
      <c r="G13" s="44"/>
      <c r="H13" s="41"/>
      <c r="I13" s="45"/>
      <c r="J13" s="46"/>
      <c r="K13" s="46"/>
      <c r="L13" s="47"/>
      <c r="M13" s="54">
        <v>13</v>
      </c>
      <c r="N13" s="54"/>
      <c r="O13" s="49"/>
      <c r="P13" s="55" t="s">
        <v>1236</v>
      </c>
      <c r="Q13" s="56">
        <v>43495.241273148145</v>
      </c>
      <c r="R13" s="55" t="s">
        <v>1253</v>
      </c>
      <c r="S13" s="55"/>
      <c r="T13" s="55"/>
      <c r="U13" s="55"/>
      <c r="V13" s="56">
        <v>43495.241273148145</v>
      </c>
      <c r="W13" s="57" t="s">
        <v>1254</v>
      </c>
      <c r="X13" s="55"/>
      <c r="Y13" s="55"/>
      <c r="Z13" s="58" t="s">
        <v>1255</v>
      </c>
    </row>
    <row r="14" spans="2:26" x14ac:dyDescent="0.25">
      <c r="B14" s="40" t="s">
        <v>1257</v>
      </c>
      <c r="C14" s="40" t="s">
        <v>1235</v>
      </c>
      <c r="D14" s="41"/>
      <c r="E14" s="42"/>
      <c r="F14" s="43"/>
      <c r="G14" s="44"/>
      <c r="H14" s="41"/>
      <c r="I14" s="45"/>
      <c r="J14" s="46"/>
      <c r="K14" s="46"/>
      <c r="L14" s="47"/>
      <c r="M14" s="54">
        <v>14</v>
      </c>
      <c r="N14" s="54"/>
      <c r="O14" s="49"/>
      <c r="P14" s="55" t="s">
        <v>1236</v>
      </c>
      <c r="Q14" s="56">
        <v>43495.242071759261</v>
      </c>
      <c r="R14" s="55" t="s">
        <v>1237</v>
      </c>
      <c r="S14" s="55"/>
      <c r="T14" s="55"/>
      <c r="U14" s="55"/>
      <c r="V14" s="56">
        <v>43495.242071759261</v>
      </c>
      <c r="W14" s="57" t="s">
        <v>1258</v>
      </c>
      <c r="X14" s="55"/>
      <c r="Y14" s="55"/>
      <c r="Z14" s="58" t="s">
        <v>1259</v>
      </c>
    </row>
    <row r="15" spans="2:26" x14ac:dyDescent="0.25">
      <c r="B15" s="40" t="s">
        <v>1257</v>
      </c>
      <c r="C15" s="40" t="s">
        <v>1240</v>
      </c>
      <c r="D15" s="41"/>
      <c r="E15" s="42"/>
      <c r="F15" s="43"/>
      <c r="G15" s="44"/>
      <c r="H15" s="41"/>
      <c r="I15" s="45"/>
      <c r="J15" s="46"/>
      <c r="K15" s="46"/>
      <c r="L15" s="47"/>
      <c r="M15" s="54">
        <v>15</v>
      </c>
      <c r="N15" s="54"/>
      <c r="O15" s="49"/>
      <c r="P15" s="55" t="s">
        <v>1236</v>
      </c>
      <c r="Q15" s="56">
        <v>43495.242071759261</v>
      </c>
      <c r="R15" s="55" t="s">
        <v>1237</v>
      </c>
      <c r="S15" s="55"/>
      <c r="T15" s="55"/>
      <c r="U15" s="55"/>
      <c r="V15" s="56">
        <v>43495.242071759261</v>
      </c>
      <c r="W15" s="57" t="s">
        <v>1258</v>
      </c>
      <c r="X15" s="55"/>
      <c r="Y15" s="55"/>
      <c r="Z15" s="58" t="s">
        <v>1259</v>
      </c>
    </row>
    <row r="16" spans="2:26" x14ac:dyDescent="0.25">
      <c r="B16" s="40" t="s">
        <v>1257</v>
      </c>
      <c r="C16" s="40" t="s">
        <v>1241</v>
      </c>
      <c r="D16" s="41"/>
      <c r="E16" s="42"/>
      <c r="F16" s="43"/>
      <c r="G16" s="44"/>
      <c r="H16" s="41"/>
      <c r="I16" s="45"/>
      <c r="J16" s="46"/>
      <c r="K16" s="46"/>
      <c r="L16" s="47"/>
      <c r="M16" s="54">
        <v>16</v>
      </c>
      <c r="N16" s="54"/>
      <c r="O16" s="49"/>
      <c r="P16" s="55" t="s">
        <v>1236</v>
      </c>
      <c r="Q16" s="56">
        <v>43495.242071759261</v>
      </c>
      <c r="R16" s="55" t="s">
        <v>1237</v>
      </c>
      <c r="S16" s="55"/>
      <c r="T16" s="55"/>
      <c r="U16" s="55"/>
      <c r="V16" s="56">
        <v>43495.242071759261</v>
      </c>
      <c r="W16" s="57" t="s">
        <v>1258</v>
      </c>
      <c r="X16" s="55"/>
      <c r="Y16" s="55"/>
      <c r="Z16" s="58" t="s">
        <v>1259</v>
      </c>
    </row>
    <row r="17" spans="2:26" x14ac:dyDescent="0.25">
      <c r="B17" s="40" t="s">
        <v>1260</v>
      </c>
      <c r="C17" s="40" t="s">
        <v>1235</v>
      </c>
      <c r="D17" s="41"/>
      <c r="E17" s="42"/>
      <c r="F17" s="43"/>
      <c r="G17" s="44"/>
      <c r="H17" s="41"/>
      <c r="I17" s="45"/>
      <c r="J17" s="46"/>
      <c r="K17" s="46"/>
      <c r="L17" s="47"/>
      <c r="M17" s="54">
        <v>17</v>
      </c>
      <c r="N17" s="54"/>
      <c r="O17" s="49"/>
      <c r="P17" s="55" t="s">
        <v>1236</v>
      </c>
      <c r="Q17" s="56">
        <v>43495.258680555555</v>
      </c>
      <c r="R17" s="55" t="s">
        <v>1237</v>
      </c>
      <c r="S17" s="55"/>
      <c r="T17" s="55"/>
      <c r="U17" s="55"/>
      <c r="V17" s="56">
        <v>43495.258680555555</v>
      </c>
      <c r="W17" s="57" t="s">
        <v>1261</v>
      </c>
      <c r="X17" s="55"/>
      <c r="Y17" s="55"/>
      <c r="Z17" s="58" t="s">
        <v>1262</v>
      </c>
    </row>
    <row r="18" spans="2:26" x14ac:dyDescent="0.25">
      <c r="B18" s="40" t="s">
        <v>1260</v>
      </c>
      <c r="C18" s="40" t="s">
        <v>1240</v>
      </c>
      <c r="D18" s="41"/>
      <c r="E18" s="42"/>
      <c r="F18" s="43"/>
      <c r="G18" s="44"/>
      <c r="H18" s="41"/>
      <c r="I18" s="45"/>
      <c r="J18" s="46"/>
      <c r="K18" s="46"/>
      <c r="L18" s="47"/>
      <c r="M18" s="54">
        <v>18</v>
      </c>
      <c r="N18" s="54"/>
      <c r="O18" s="49"/>
      <c r="P18" s="55" t="s">
        <v>1236</v>
      </c>
      <c r="Q18" s="56">
        <v>43495.258680555555</v>
      </c>
      <c r="R18" s="55" t="s">
        <v>1237</v>
      </c>
      <c r="S18" s="55"/>
      <c r="T18" s="55"/>
      <c r="U18" s="55"/>
      <c r="V18" s="56">
        <v>43495.258680555555</v>
      </c>
      <c r="W18" s="57" t="s">
        <v>1261</v>
      </c>
      <c r="X18" s="55"/>
      <c r="Y18" s="55"/>
      <c r="Z18" s="58" t="s">
        <v>1262</v>
      </c>
    </row>
    <row r="19" spans="2:26" x14ac:dyDescent="0.25">
      <c r="B19" s="40" t="s">
        <v>1260</v>
      </c>
      <c r="C19" s="40" t="s">
        <v>1241</v>
      </c>
      <c r="D19" s="41"/>
      <c r="E19" s="42"/>
      <c r="F19" s="43"/>
      <c r="G19" s="44"/>
      <c r="H19" s="41"/>
      <c r="I19" s="45"/>
      <c r="J19" s="46"/>
      <c r="K19" s="46"/>
      <c r="L19" s="47"/>
      <c r="M19" s="54">
        <v>19</v>
      </c>
      <c r="N19" s="54"/>
      <c r="O19" s="49"/>
      <c r="P19" s="55" t="s">
        <v>1236</v>
      </c>
      <c r="Q19" s="56">
        <v>43495.258680555555</v>
      </c>
      <c r="R19" s="55" t="s">
        <v>1237</v>
      </c>
      <c r="S19" s="55"/>
      <c r="T19" s="55"/>
      <c r="U19" s="55"/>
      <c r="V19" s="56">
        <v>43495.258680555555</v>
      </c>
      <c r="W19" s="57" t="s">
        <v>1261</v>
      </c>
      <c r="X19" s="55"/>
      <c r="Y19" s="55"/>
      <c r="Z19" s="58" t="s">
        <v>1262</v>
      </c>
    </row>
    <row r="20" spans="2:26" x14ac:dyDescent="0.25">
      <c r="B20" s="40" t="s">
        <v>1263</v>
      </c>
      <c r="C20" s="40" t="s">
        <v>1240</v>
      </c>
      <c r="D20" s="41"/>
      <c r="E20" s="42"/>
      <c r="F20" s="43"/>
      <c r="G20" s="44"/>
      <c r="H20" s="41"/>
      <c r="I20" s="45"/>
      <c r="J20" s="46"/>
      <c r="K20" s="46"/>
      <c r="L20" s="47"/>
      <c r="M20" s="54">
        <v>20</v>
      </c>
      <c r="N20" s="54"/>
      <c r="O20" s="49"/>
      <c r="P20" s="55" t="s">
        <v>1236</v>
      </c>
      <c r="Q20" s="56">
        <v>43495.280682870369</v>
      </c>
      <c r="R20" s="55" t="s">
        <v>1264</v>
      </c>
      <c r="S20" s="55"/>
      <c r="T20" s="55"/>
      <c r="U20" s="55" t="s">
        <v>1265</v>
      </c>
      <c r="V20" s="56">
        <v>43495.280682870369</v>
      </c>
      <c r="W20" s="57" t="s">
        <v>1266</v>
      </c>
      <c r="X20" s="55"/>
      <c r="Y20" s="55"/>
      <c r="Z20" s="58" t="s">
        <v>1267</v>
      </c>
    </row>
    <row r="21" spans="2:26" x14ac:dyDescent="0.25">
      <c r="B21" s="40" t="s">
        <v>1263</v>
      </c>
      <c r="C21" s="40" t="s">
        <v>1268</v>
      </c>
      <c r="D21" s="41"/>
      <c r="E21" s="42"/>
      <c r="F21" s="43"/>
      <c r="G21" s="44"/>
      <c r="H21" s="41"/>
      <c r="I21" s="45"/>
      <c r="J21" s="46"/>
      <c r="K21" s="46"/>
      <c r="L21" s="47"/>
      <c r="M21" s="54">
        <v>21</v>
      </c>
      <c r="N21" s="54"/>
      <c r="O21" s="49"/>
      <c r="P21" s="55" t="s">
        <v>1236</v>
      </c>
      <c r="Q21" s="56">
        <v>43495.280682870369</v>
      </c>
      <c r="R21" s="55" t="s">
        <v>1264</v>
      </c>
      <c r="S21" s="55"/>
      <c r="T21" s="55"/>
      <c r="U21" s="55" t="s">
        <v>1265</v>
      </c>
      <c r="V21" s="56">
        <v>43495.280682870369</v>
      </c>
      <c r="W21" s="57" t="s">
        <v>1266</v>
      </c>
      <c r="X21" s="55"/>
      <c r="Y21" s="55"/>
      <c r="Z21" s="58" t="s">
        <v>1267</v>
      </c>
    </row>
    <row r="22" spans="2:26" x14ac:dyDescent="0.25">
      <c r="B22" s="40" t="s">
        <v>1269</v>
      </c>
      <c r="C22" s="40" t="s">
        <v>1235</v>
      </c>
      <c r="D22" s="41"/>
      <c r="E22" s="42"/>
      <c r="F22" s="43"/>
      <c r="G22" s="44"/>
      <c r="H22" s="41"/>
      <c r="I22" s="45"/>
      <c r="J22" s="46"/>
      <c r="K22" s="46"/>
      <c r="L22" s="47"/>
      <c r="M22" s="54">
        <v>22</v>
      </c>
      <c r="N22" s="54"/>
      <c r="O22" s="49"/>
      <c r="P22" s="55" t="s">
        <v>1236</v>
      </c>
      <c r="Q22" s="56">
        <v>43495.290625000001</v>
      </c>
      <c r="R22" s="55" t="s">
        <v>1237</v>
      </c>
      <c r="S22" s="55"/>
      <c r="T22" s="55"/>
      <c r="U22" s="55"/>
      <c r="V22" s="56">
        <v>43495.290625000001</v>
      </c>
      <c r="W22" s="57" t="s">
        <v>1270</v>
      </c>
      <c r="X22" s="55"/>
      <c r="Y22" s="55"/>
      <c r="Z22" s="58" t="s">
        <v>1271</v>
      </c>
    </row>
    <row r="23" spans="2:26" x14ac:dyDescent="0.25">
      <c r="B23" s="40" t="s">
        <v>1269</v>
      </c>
      <c r="C23" s="40" t="s">
        <v>1240</v>
      </c>
      <c r="D23" s="41"/>
      <c r="E23" s="42"/>
      <c r="F23" s="43"/>
      <c r="G23" s="44"/>
      <c r="H23" s="41"/>
      <c r="I23" s="45"/>
      <c r="J23" s="46"/>
      <c r="K23" s="46"/>
      <c r="L23" s="47"/>
      <c r="M23" s="54">
        <v>23</v>
      </c>
      <c r="N23" s="54"/>
      <c r="O23" s="49"/>
      <c r="P23" s="55" t="s">
        <v>1236</v>
      </c>
      <c r="Q23" s="56">
        <v>43495.290625000001</v>
      </c>
      <c r="R23" s="55" t="s">
        <v>1237</v>
      </c>
      <c r="S23" s="55"/>
      <c r="T23" s="55"/>
      <c r="U23" s="55"/>
      <c r="V23" s="56">
        <v>43495.290625000001</v>
      </c>
      <c r="W23" s="57" t="s">
        <v>1270</v>
      </c>
      <c r="X23" s="55"/>
      <c r="Y23" s="55"/>
      <c r="Z23" s="58" t="s">
        <v>1271</v>
      </c>
    </row>
    <row r="24" spans="2:26" x14ac:dyDescent="0.25">
      <c r="B24" s="40" t="s">
        <v>1269</v>
      </c>
      <c r="C24" s="40" t="s">
        <v>1241</v>
      </c>
      <c r="D24" s="41"/>
      <c r="E24" s="42"/>
      <c r="F24" s="43"/>
      <c r="G24" s="44"/>
      <c r="H24" s="41"/>
      <c r="I24" s="45"/>
      <c r="J24" s="46"/>
      <c r="K24" s="46"/>
      <c r="L24" s="47"/>
      <c r="M24" s="54">
        <v>24</v>
      </c>
      <c r="N24" s="54"/>
      <c r="O24" s="49"/>
      <c r="P24" s="55" t="s">
        <v>1236</v>
      </c>
      <c r="Q24" s="56">
        <v>43495.290625000001</v>
      </c>
      <c r="R24" s="55" t="s">
        <v>1237</v>
      </c>
      <c r="S24" s="55"/>
      <c r="T24" s="55"/>
      <c r="U24" s="55"/>
      <c r="V24" s="56">
        <v>43495.290625000001</v>
      </c>
      <c r="W24" s="57" t="s">
        <v>1270</v>
      </c>
      <c r="X24" s="55"/>
      <c r="Y24" s="55"/>
      <c r="Z24" s="58" t="s">
        <v>1271</v>
      </c>
    </row>
    <row r="25" spans="2:26" x14ac:dyDescent="0.25">
      <c r="B25" s="40" t="s">
        <v>1272</v>
      </c>
      <c r="C25" s="40" t="s">
        <v>1273</v>
      </c>
      <c r="D25" s="41"/>
      <c r="E25" s="42"/>
      <c r="F25" s="43"/>
      <c r="G25" s="44"/>
      <c r="H25" s="41"/>
      <c r="I25" s="45"/>
      <c r="J25" s="46"/>
      <c r="K25" s="46"/>
      <c r="L25" s="47"/>
      <c r="M25" s="54">
        <v>25</v>
      </c>
      <c r="N25" s="54"/>
      <c r="O25" s="49"/>
      <c r="P25" s="55" t="s">
        <v>1236</v>
      </c>
      <c r="Q25" s="56">
        <v>43495.312534722223</v>
      </c>
      <c r="R25" s="55" t="s">
        <v>1274</v>
      </c>
      <c r="S25" s="55"/>
      <c r="T25" s="55"/>
      <c r="U25" s="55"/>
      <c r="V25" s="56">
        <v>43495.312534722223</v>
      </c>
      <c r="W25" s="57" t="s">
        <v>1275</v>
      </c>
      <c r="X25" s="55"/>
      <c r="Y25" s="55"/>
      <c r="Z25" s="58" t="s">
        <v>1276</v>
      </c>
    </row>
    <row r="26" spans="2:26" x14ac:dyDescent="0.25">
      <c r="B26" s="40" t="s">
        <v>1277</v>
      </c>
      <c r="C26" s="40" t="s">
        <v>1273</v>
      </c>
      <c r="D26" s="41"/>
      <c r="E26" s="42"/>
      <c r="F26" s="43"/>
      <c r="G26" s="44"/>
      <c r="H26" s="41"/>
      <c r="I26" s="45"/>
      <c r="J26" s="46"/>
      <c r="K26" s="46"/>
      <c r="L26" s="47"/>
      <c r="M26" s="54">
        <v>26</v>
      </c>
      <c r="N26" s="54"/>
      <c r="O26" s="49"/>
      <c r="P26" s="55" t="s">
        <v>1236</v>
      </c>
      <c r="Q26" s="56">
        <v>43495.312893518516</v>
      </c>
      <c r="R26" s="55" t="s">
        <v>1274</v>
      </c>
      <c r="S26" s="55"/>
      <c r="T26" s="55"/>
      <c r="U26" s="55"/>
      <c r="V26" s="56">
        <v>43495.312893518516</v>
      </c>
      <c r="W26" s="57" t="s">
        <v>1278</v>
      </c>
      <c r="X26" s="55"/>
      <c r="Y26" s="55"/>
      <c r="Z26" s="58" t="s">
        <v>1279</v>
      </c>
    </row>
    <row r="27" spans="2:26" x14ac:dyDescent="0.25">
      <c r="B27" s="40" t="s">
        <v>1280</v>
      </c>
      <c r="C27" s="40" t="s">
        <v>1281</v>
      </c>
      <c r="D27" s="41"/>
      <c r="E27" s="42"/>
      <c r="F27" s="43"/>
      <c r="G27" s="44"/>
      <c r="H27" s="41"/>
      <c r="I27" s="45"/>
      <c r="J27" s="46"/>
      <c r="K27" s="46"/>
      <c r="L27" s="47"/>
      <c r="M27" s="54">
        <v>27</v>
      </c>
      <c r="N27" s="54"/>
      <c r="O27" s="49"/>
      <c r="P27" s="55" t="s">
        <v>1236</v>
      </c>
      <c r="Q27" s="56">
        <v>43495.312743055554</v>
      </c>
      <c r="R27" s="55" t="s">
        <v>1282</v>
      </c>
      <c r="S27" s="55"/>
      <c r="T27" s="55"/>
      <c r="U27" s="55"/>
      <c r="V27" s="56">
        <v>43495.312743055554</v>
      </c>
      <c r="W27" s="57" t="s">
        <v>1283</v>
      </c>
      <c r="X27" s="55"/>
      <c r="Y27" s="55"/>
      <c r="Z27" s="58" t="s">
        <v>1284</v>
      </c>
    </row>
    <row r="28" spans="2:26" x14ac:dyDescent="0.25">
      <c r="B28" s="40" t="s">
        <v>1280</v>
      </c>
      <c r="C28" s="40" t="s">
        <v>1285</v>
      </c>
      <c r="D28" s="41"/>
      <c r="E28" s="42"/>
      <c r="F28" s="43"/>
      <c r="G28" s="44"/>
      <c r="H28" s="41"/>
      <c r="I28" s="45"/>
      <c r="J28" s="46"/>
      <c r="K28" s="46"/>
      <c r="L28" s="47"/>
      <c r="M28" s="54">
        <v>28</v>
      </c>
      <c r="N28" s="54"/>
      <c r="O28" s="49"/>
      <c r="P28" s="55" t="s">
        <v>1236</v>
      </c>
      <c r="Q28" s="56">
        <v>43495.311041666668</v>
      </c>
      <c r="R28" s="55" t="s">
        <v>1286</v>
      </c>
      <c r="S28" s="55"/>
      <c r="T28" s="55"/>
      <c r="U28" s="55"/>
      <c r="V28" s="56">
        <v>43495.311041666668</v>
      </c>
      <c r="W28" s="57" t="s">
        <v>1287</v>
      </c>
      <c r="X28" s="55"/>
      <c r="Y28" s="55"/>
      <c r="Z28" s="58" t="s">
        <v>1288</v>
      </c>
    </row>
    <row r="29" spans="2:26" x14ac:dyDescent="0.25">
      <c r="B29" s="40" t="s">
        <v>1280</v>
      </c>
      <c r="C29" s="40" t="s">
        <v>1289</v>
      </c>
      <c r="D29" s="41"/>
      <c r="E29" s="42"/>
      <c r="F29" s="43"/>
      <c r="G29" s="44"/>
      <c r="H29" s="41"/>
      <c r="I29" s="45"/>
      <c r="J29" s="46"/>
      <c r="K29" s="46"/>
      <c r="L29" s="47"/>
      <c r="M29" s="54">
        <v>29</v>
      </c>
      <c r="N29" s="54"/>
      <c r="O29" s="49"/>
      <c r="P29" s="55" t="s">
        <v>1236</v>
      </c>
      <c r="Q29" s="56">
        <v>43495.311539351853</v>
      </c>
      <c r="R29" s="55" t="s">
        <v>1290</v>
      </c>
      <c r="S29" s="55"/>
      <c r="T29" s="55"/>
      <c r="U29" s="55"/>
      <c r="V29" s="56">
        <v>43495.311539351853</v>
      </c>
      <c r="W29" s="57" t="s">
        <v>1291</v>
      </c>
      <c r="X29" s="55"/>
      <c r="Y29" s="55"/>
      <c r="Z29" s="58" t="s">
        <v>1292</v>
      </c>
    </row>
    <row r="30" spans="2:26" x14ac:dyDescent="0.25">
      <c r="B30" s="40" t="s">
        <v>1280</v>
      </c>
      <c r="C30" s="40" t="s">
        <v>1240</v>
      </c>
      <c r="D30" s="41"/>
      <c r="E30" s="42"/>
      <c r="F30" s="43"/>
      <c r="G30" s="44"/>
      <c r="H30" s="41"/>
      <c r="I30" s="45"/>
      <c r="J30" s="46"/>
      <c r="K30" s="46"/>
      <c r="L30" s="47"/>
      <c r="M30" s="54">
        <v>30</v>
      </c>
      <c r="N30" s="54"/>
      <c r="O30" s="49"/>
      <c r="P30" s="55" t="s">
        <v>1236</v>
      </c>
      <c r="Q30" s="56">
        <v>43495.312152777777</v>
      </c>
      <c r="R30" s="55" t="s">
        <v>1293</v>
      </c>
      <c r="S30" s="55"/>
      <c r="T30" s="55"/>
      <c r="U30" s="55"/>
      <c r="V30" s="56">
        <v>43495.312152777777</v>
      </c>
      <c r="W30" s="57" t="s">
        <v>1294</v>
      </c>
      <c r="X30" s="55"/>
      <c r="Y30" s="55"/>
      <c r="Z30" s="58" t="s">
        <v>1295</v>
      </c>
    </row>
    <row r="31" spans="2:26" x14ac:dyDescent="0.25">
      <c r="B31" s="40" t="s">
        <v>1280</v>
      </c>
      <c r="C31" s="40" t="s">
        <v>1296</v>
      </c>
      <c r="D31" s="41"/>
      <c r="E31" s="42"/>
      <c r="F31" s="43"/>
      <c r="G31" s="44"/>
      <c r="H31" s="41"/>
      <c r="I31" s="45"/>
      <c r="J31" s="46"/>
      <c r="K31" s="46"/>
      <c r="L31" s="47"/>
      <c r="M31" s="54">
        <v>31</v>
      </c>
      <c r="N31" s="54"/>
      <c r="O31" s="49"/>
      <c r="P31" s="55" t="s">
        <v>1236</v>
      </c>
      <c r="Q31" s="56">
        <v>43495.312152777777</v>
      </c>
      <c r="R31" s="55" t="s">
        <v>1293</v>
      </c>
      <c r="S31" s="55"/>
      <c r="T31" s="55"/>
      <c r="U31" s="55"/>
      <c r="V31" s="56">
        <v>43495.312152777777</v>
      </c>
      <c r="W31" s="57" t="s">
        <v>1294</v>
      </c>
      <c r="X31" s="55"/>
      <c r="Y31" s="55"/>
      <c r="Z31" s="58" t="s">
        <v>1295</v>
      </c>
    </row>
    <row r="32" spans="2:26" x14ac:dyDescent="0.25">
      <c r="B32" s="40" t="s">
        <v>1280</v>
      </c>
      <c r="C32" s="40" t="s">
        <v>1240</v>
      </c>
      <c r="D32" s="41"/>
      <c r="E32" s="42"/>
      <c r="F32" s="43"/>
      <c r="G32" s="44"/>
      <c r="H32" s="41"/>
      <c r="I32" s="45"/>
      <c r="J32" s="46"/>
      <c r="K32" s="46"/>
      <c r="L32" s="47"/>
      <c r="M32" s="54">
        <v>32</v>
      </c>
      <c r="N32" s="54"/>
      <c r="O32" s="49"/>
      <c r="P32" s="55" t="s">
        <v>1236</v>
      </c>
      <c r="Q32" s="56">
        <v>43495.312349537038</v>
      </c>
      <c r="R32" s="55" t="s">
        <v>1297</v>
      </c>
      <c r="S32" s="55"/>
      <c r="T32" s="55"/>
      <c r="U32" s="55"/>
      <c r="V32" s="56">
        <v>43495.312349537038</v>
      </c>
      <c r="W32" s="57" t="s">
        <v>1298</v>
      </c>
      <c r="X32" s="55"/>
      <c r="Y32" s="55"/>
      <c r="Z32" s="58" t="s">
        <v>1299</v>
      </c>
    </row>
    <row r="33" spans="2:26" x14ac:dyDescent="0.25">
      <c r="B33" s="40" t="s">
        <v>1280</v>
      </c>
      <c r="C33" s="40" t="s">
        <v>1300</v>
      </c>
      <c r="D33" s="41"/>
      <c r="E33" s="42"/>
      <c r="F33" s="43"/>
      <c r="G33" s="44"/>
      <c r="H33" s="41"/>
      <c r="I33" s="45"/>
      <c r="J33" s="46"/>
      <c r="K33" s="46"/>
      <c r="L33" s="47"/>
      <c r="M33" s="54">
        <v>33</v>
      </c>
      <c r="N33" s="54"/>
      <c r="O33" s="49"/>
      <c r="P33" s="55" t="s">
        <v>1236</v>
      </c>
      <c r="Q33" s="56">
        <v>43495.312349537038</v>
      </c>
      <c r="R33" s="55" t="s">
        <v>1297</v>
      </c>
      <c r="S33" s="55"/>
      <c r="T33" s="55"/>
      <c r="U33" s="55"/>
      <c r="V33" s="56">
        <v>43495.312349537038</v>
      </c>
      <c r="W33" s="57" t="s">
        <v>1298</v>
      </c>
      <c r="X33" s="55"/>
      <c r="Y33" s="55"/>
      <c r="Z33" s="58" t="s">
        <v>1299</v>
      </c>
    </row>
    <row r="34" spans="2:26" x14ac:dyDescent="0.25">
      <c r="B34" s="40" t="s">
        <v>1280</v>
      </c>
      <c r="C34" s="40" t="s">
        <v>1240</v>
      </c>
      <c r="D34" s="41"/>
      <c r="E34" s="42"/>
      <c r="F34" s="43"/>
      <c r="G34" s="44"/>
      <c r="H34" s="41"/>
      <c r="I34" s="45"/>
      <c r="J34" s="46"/>
      <c r="K34" s="46"/>
      <c r="L34" s="47"/>
      <c r="M34" s="54">
        <v>34</v>
      </c>
      <c r="N34" s="54"/>
      <c r="O34" s="49"/>
      <c r="P34" s="55" t="s">
        <v>1236</v>
      </c>
      <c r="Q34" s="56">
        <v>43495.312569444446</v>
      </c>
      <c r="R34" s="55" t="s">
        <v>1301</v>
      </c>
      <c r="S34" s="55"/>
      <c r="T34" s="55"/>
      <c r="U34" s="55" t="s">
        <v>1265</v>
      </c>
      <c r="V34" s="56">
        <v>43495.312569444446</v>
      </c>
      <c r="W34" s="57" t="s">
        <v>1302</v>
      </c>
      <c r="X34" s="55"/>
      <c r="Y34" s="55"/>
      <c r="Z34" s="58" t="s">
        <v>1303</v>
      </c>
    </row>
    <row r="35" spans="2:26" x14ac:dyDescent="0.25">
      <c r="B35" s="40" t="s">
        <v>1280</v>
      </c>
      <c r="C35" s="40" t="s">
        <v>1285</v>
      </c>
      <c r="D35" s="41"/>
      <c r="E35" s="42"/>
      <c r="F35" s="43"/>
      <c r="G35" s="44"/>
      <c r="H35" s="41"/>
      <c r="I35" s="45"/>
      <c r="J35" s="46"/>
      <c r="K35" s="46"/>
      <c r="L35" s="47"/>
      <c r="M35" s="54">
        <v>35</v>
      </c>
      <c r="N35" s="54"/>
      <c r="O35" s="49"/>
      <c r="P35" s="55" t="s">
        <v>1236</v>
      </c>
      <c r="Q35" s="56">
        <v>43495.312569444446</v>
      </c>
      <c r="R35" s="55" t="s">
        <v>1301</v>
      </c>
      <c r="S35" s="55"/>
      <c r="T35" s="55"/>
      <c r="U35" s="55" t="s">
        <v>1265</v>
      </c>
      <c r="V35" s="56">
        <v>43495.312569444446</v>
      </c>
      <c r="W35" s="57" t="s">
        <v>1302</v>
      </c>
      <c r="X35" s="55"/>
      <c r="Y35" s="55"/>
      <c r="Z35" s="58" t="s">
        <v>1303</v>
      </c>
    </row>
    <row r="36" spans="2:26" x14ac:dyDescent="0.25">
      <c r="B36" s="40" t="s">
        <v>1280</v>
      </c>
      <c r="C36" s="40" t="s">
        <v>1240</v>
      </c>
      <c r="D36" s="41"/>
      <c r="E36" s="42"/>
      <c r="F36" s="43"/>
      <c r="G36" s="44"/>
      <c r="H36" s="41"/>
      <c r="I36" s="45"/>
      <c r="J36" s="46"/>
      <c r="K36" s="46"/>
      <c r="L36" s="47"/>
      <c r="M36" s="54">
        <v>36</v>
      </c>
      <c r="N36" s="54"/>
      <c r="O36" s="49"/>
      <c r="P36" s="55" t="s">
        <v>1236</v>
      </c>
      <c r="Q36" s="56">
        <v>43495.312743055554</v>
      </c>
      <c r="R36" s="55" t="s">
        <v>1282</v>
      </c>
      <c r="S36" s="55"/>
      <c r="T36" s="55"/>
      <c r="U36" s="55"/>
      <c r="V36" s="56">
        <v>43495.312743055554</v>
      </c>
      <c r="W36" s="57" t="s">
        <v>1283</v>
      </c>
      <c r="X36" s="55"/>
      <c r="Y36" s="55"/>
      <c r="Z36" s="58" t="s">
        <v>1284</v>
      </c>
    </row>
    <row r="37" spans="2:26" x14ac:dyDescent="0.25">
      <c r="B37" s="40" t="s">
        <v>1280</v>
      </c>
      <c r="C37" s="40" t="s">
        <v>1304</v>
      </c>
      <c r="D37" s="41"/>
      <c r="E37" s="42"/>
      <c r="F37" s="43"/>
      <c r="G37" s="44"/>
      <c r="H37" s="41"/>
      <c r="I37" s="45"/>
      <c r="J37" s="46"/>
      <c r="K37" s="46"/>
      <c r="L37" s="47"/>
      <c r="M37" s="54">
        <v>37</v>
      </c>
      <c r="N37" s="54"/>
      <c r="O37" s="49"/>
      <c r="P37" s="55" t="s">
        <v>1236</v>
      </c>
      <c r="Q37" s="56">
        <v>43495.313622685186</v>
      </c>
      <c r="R37" s="55" t="s">
        <v>1305</v>
      </c>
      <c r="S37" s="55"/>
      <c r="T37" s="55"/>
      <c r="U37" s="55"/>
      <c r="V37" s="56">
        <v>43495.313622685186</v>
      </c>
      <c r="W37" s="57" t="s">
        <v>1306</v>
      </c>
      <c r="X37" s="55"/>
      <c r="Y37" s="55"/>
      <c r="Z37" s="58" t="s">
        <v>1307</v>
      </c>
    </row>
    <row r="38" spans="2:26" x14ac:dyDescent="0.25">
      <c r="B38" s="40" t="s">
        <v>1280</v>
      </c>
      <c r="C38" s="40" t="s">
        <v>1308</v>
      </c>
      <c r="D38" s="41"/>
      <c r="E38" s="42"/>
      <c r="F38" s="43"/>
      <c r="G38" s="44"/>
      <c r="H38" s="41"/>
      <c r="I38" s="45"/>
      <c r="J38" s="46"/>
      <c r="K38" s="46"/>
      <c r="L38" s="47"/>
      <c r="M38" s="54">
        <v>38</v>
      </c>
      <c r="N38" s="54"/>
      <c r="O38" s="49"/>
      <c r="P38" s="55" t="s">
        <v>1236</v>
      </c>
      <c r="Q38" s="56">
        <v>43495.313622685186</v>
      </c>
      <c r="R38" s="55" t="s">
        <v>1305</v>
      </c>
      <c r="S38" s="55"/>
      <c r="T38" s="55"/>
      <c r="U38" s="55"/>
      <c r="V38" s="56">
        <v>43495.313622685186</v>
      </c>
      <c r="W38" s="57" t="s">
        <v>1306</v>
      </c>
      <c r="X38" s="55"/>
      <c r="Y38" s="55"/>
      <c r="Z38" s="58" t="s">
        <v>1307</v>
      </c>
    </row>
    <row r="39" spans="2:26" x14ac:dyDescent="0.25">
      <c r="B39" s="40" t="s">
        <v>1280</v>
      </c>
      <c r="C39" s="40" t="s">
        <v>1309</v>
      </c>
      <c r="D39" s="41"/>
      <c r="E39" s="42"/>
      <c r="F39" s="43"/>
      <c r="G39" s="44"/>
      <c r="H39" s="41"/>
      <c r="I39" s="45"/>
      <c r="J39" s="46"/>
      <c r="K39" s="46"/>
      <c r="L39" s="47"/>
      <c r="M39" s="54">
        <v>39</v>
      </c>
      <c r="N39" s="54"/>
      <c r="O39" s="49"/>
      <c r="P39" s="55" t="s">
        <v>1236</v>
      </c>
      <c r="Q39" s="56">
        <v>43495.313622685186</v>
      </c>
      <c r="R39" s="55" t="s">
        <v>1305</v>
      </c>
      <c r="S39" s="55"/>
      <c r="T39" s="55"/>
      <c r="U39" s="55"/>
      <c r="V39" s="56">
        <v>43495.313622685186</v>
      </c>
      <c r="W39" s="57" t="s">
        <v>1306</v>
      </c>
      <c r="X39" s="55"/>
      <c r="Y39" s="55"/>
      <c r="Z39" s="58" t="s">
        <v>1307</v>
      </c>
    </row>
    <row r="40" spans="2:26" x14ac:dyDescent="0.25">
      <c r="B40" s="40" t="s">
        <v>1310</v>
      </c>
      <c r="C40" s="40" t="s">
        <v>1273</v>
      </c>
      <c r="D40" s="41"/>
      <c r="E40" s="42"/>
      <c r="F40" s="43"/>
      <c r="G40" s="44"/>
      <c r="H40" s="41"/>
      <c r="I40" s="45"/>
      <c r="J40" s="46"/>
      <c r="K40" s="46"/>
      <c r="L40" s="47"/>
      <c r="M40" s="54">
        <v>40</v>
      </c>
      <c r="N40" s="54"/>
      <c r="O40" s="49"/>
      <c r="P40" s="55" t="s">
        <v>1236</v>
      </c>
      <c r="Q40" s="56">
        <v>43495.316145833334</v>
      </c>
      <c r="R40" s="55" t="s">
        <v>1274</v>
      </c>
      <c r="S40" s="55"/>
      <c r="T40" s="55"/>
      <c r="U40" s="55"/>
      <c r="V40" s="56">
        <v>43495.316145833334</v>
      </c>
      <c r="W40" s="57" t="s">
        <v>1311</v>
      </c>
      <c r="X40" s="55"/>
      <c r="Y40" s="55"/>
      <c r="Z40" s="58" t="s">
        <v>1312</v>
      </c>
    </row>
    <row r="41" spans="2:26" x14ac:dyDescent="0.25">
      <c r="B41" s="40" t="s">
        <v>1313</v>
      </c>
      <c r="C41" s="40" t="s">
        <v>1273</v>
      </c>
      <c r="D41" s="41"/>
      <c r="E41" s="42"/>
      <c r="F41" s="43"/>
      <c r="G41" s="44"/>
      <c r="H41" s="41"/>
      <c r="I41" s="45"/>
      <c r="J41" s="46"/>
      <c r="K41" s="46"/>
      <c r="L41" s="47"/>
      <c r="M41" s="54">
        <v>41</v>
      </c>
      <c r="N41" s="54"/>
      <c r="O41" s="49"/>
      <c r="P41" s="55" t="s">
        <v>1236</v>
      </c>
      <c r="Q41" s="56">
        <v>43495.318148148152</v>
      </c>
      <c r="R41" s="55" t="s">
        <v>1274</v>
      </c>
      <c r="S41" s="55"/>
      <c r="T41" s="55"/>
      <c r="U41" s="55"/>
      <c r="V41" s="56">
        <v>43495.318148148152</v>
      </c>
      <c r="W41" s="57" t="s">
        <v>1314</v>
      </c>
      <c r="X41" s="55"/>
      <c r="Y41" s="55"/>
      <c r="Z41" s="58" t="s">
        <v>1315</v>
      </c>
    </row>
    <row r="42" spans="2:26" x14ac:dyDescent="0.25">
      <c r="B42" s="40" t="s">
        <v>1316</v>
      </c>
      <c r="C42" s="40" t="s">
        <v>1317</v>
      </c>
      <c r="D42" s="41"/>
      <c r="E42" s="42"/>
      <c r="F42" s="43"/>
      <c r="G42" s="44"/>
      <c r="H42" s="41"/>
      <c r="I42" s="45"/>
      <c r="J42" s="46"/>
      <c r="K42" s="46"/>
      <c r="L42" s="47"/>
      <c r="M42" s="54">
        <v>42</v>
      </c>
      <c r="N42" s="54"/>
      <c r="O42" s="49"/>
      <c r="P42" s="55" t="s">
        <v>1236</v>
      </c>
      <c r="Q42" s="56">
        <v>43495.318368055552</v>
      </c>
      <c r="R42" s="55" t="s">
        <v>1318</v>
      </c>
      <c r="S42" s="55"/>
      <c r="T42" s="55"/>
      <c r="U42" s="55" t="s">
        <v>1319</v>
      </c>
      <c r="V42" s="56">
        <v>43495.318368055552</v>
      </c>
      <c r="W42" s="57" t="s">
        <v>1320</v>
      </c>
      <c r="X42" s="55"/>
      <c r="Y42" s="55"/>
      <c r="Z42" s="58" t="s">
        <v>1321</v>
      </c>
    </row>
    <row r="43" spans="2:26" x14ac:dyDescent="0.25">
      <c r="B43" s="40" t="s">
        <v>1322</v>
      </c>
      <c r="C43" s="40" t="s">
        <v>1243</v>
      </c>
      <c r="D43" s="41"/>
      <c r="E43" s="42"/>
      <c r="F43" s="43"/>
      <c r="G43" s="44"/>
      <c r="H43" s="41"/>
      <c r="I43" s="45"/>
      <c r="J43" s="46"/>
      <c r="K43" s="46"/>
      <c r="L43" s="47"/>
      <c r="M43" s="54">
        <v>43</v>
      </c>
      <c r="N43" s="54"/>
      <c r="O43" s="49"/>
      <c r="P43" s="55" t="s">
        <v>1236</v>
      </c>
      <c r="Q43" s="56">
        <v>43495.328217592592</v>
      </c>
      <c r="R43" s="55" t="s">
        <v>1244</v>
      </c>
      <c r="S43" s="55"/>
      <c r="T43" s="55"/>
      <c r="U43" s="55"/>
      <c r="V43" s="56">
        <v>43495.328217592592</v>
      </c>
      <c r="W43" s="57" t="s">
        <v>1323</v>
      </c>
      <c r="X43" s="55"/>
      <c r="Y43" s="55"/>
      <c r="Z43" s="58" t="s">
        <v>1324</v>
      </c>
    </row>
    <row r="44" spans="2:26" x14ac:dyDescent="0.25">
      <c r="B44" s="40" t="s">
        <v>1322</v>
      </c>
      <c r="C44" s="40" t="s">
        <v>1247</v>
      </c>
      <c r="D44" s="41"/>
      <c r="E44" s="42"/>
      <c r="F44" s="43"/>
      <c r="G44" s="44"/>
      <c r="H44" s="41"/>
      <c r="I44" s="45"/>
      <c r="J44" s="46"/>
      <c r="K44" s="46"/>
      <c r="L44" s="47"/>
      <c r="M44" s="54">
        <v>44</v>
      </c>
      <c r="N44" s="54"/>
      <c r="O44" s="49"/>
      <c r="P44" s="55" t="s">
        <v>1236</v>
      </c>
      <c r="Q44" s="56">
        <v>43495.328217592592</v>
      </c>
      <c r="R44" s="55" t="s">
        <v>1244</v>
      </c>
      <c r="S44" s="55"/>
      <c r="T44" s="55"/>
      <c r="U44" s="55"/>
      <c r="V44" s="56">
        <v>43495.328217592592</v>
      </c>
      <c r="W44" s="57" t="s">
        <v>1323</v>
      </c>
      <c r="X44" s="55"/>
      <c r="Y44" s="55"/>
      <c r="Z44" s="58" t="s">
        <v>1324</v>
      </c>
    </row>
    <row r="45" spans="2:26" x14ac:dyDescent="0.25">
      <c r="B45" s="40" t="s">
        <v>1322</v>
      </c>
      <c r="C45" s="40" t="s">
        <v>1248</v>
      </c>
      <c r="D45" s="41"/>
      <c r="E45" s="42"/>
      <c r="F45" s="43"/>
      <c r="G45" s="44"/>
      <c r="H45" s="41"/>
      <c r="I45" s="45"/>
      <c r="J45" s="46"/>
      <c r="K45" s="46"/>
      <c r="L45" s="47"/>
      <c r="M45" s="54">
        <v>45</v>
      </c>
      <c r="N45" s="54"/>
      <c r="O45" s="49"/>
      <c r="P45" s="55" t="s">
        <v>1236</v>
      </c>
      <c r="Q45" s="56">
        <v>43495.328217592592</v>
      </c>
      <c r="R45" s="55" t="s">
        <v>1244</v>
      </c>
      <c r="S45" s="55"/>
      <c r="T45" s="55"/>
      <c r="U45" s="55"/>
      <c r="V45" s="56">
        <v>43495.328217592592</v>
      </c>
      <c r="W45" s="57" t="s">
        <v>1323</v>
      </c>
      <c r="X45" s="55"/>
      <c r="Y45" s="55"/>
      <c r="Z45" s="58" t="s">
        <v>1324</v>
      </c>
    </row>
    <row r="46" spans="2:26" x14ac:dyDescent="0.25">
      <c r="B46" s="40" t="s">
        <v>1322</v>
      </c>
      <c r="C46" s="40" t="s">
        <v>1249</v>
      </c>
      <c r="D46" s="41"/>
      <c r="E46" s="42"/>
      <c r="F46" s="43"/>
      <c r="G46" s="44"/>
      <c r="H46" s="41"/>
      <c r="I46" s="45"/>
      <c r="J46" s="46"/>
      <c r="K46" s="46"/>
      <c r="L46" s="47"/>
      <c r="M46" s="54">
        <v>46</v>
      </c>
      <c r="N46" s="54"/>
      <c r="O46" s="49"/>
      <c r="P46" s="55" t="s">
        <v>1236</v>
      </c>
      <c r="Q46" s="56">
        <v>43495.328217592592</v>
      </c>
      <c r="R46" s="55" t="s">
        <v>1244</v>
      </c>
      <c r="S46" s="55"/>
      <c r="T46" s="55"/>
      <c r="U46" s="55"/>
      <c r="V46" s="56">
        <v>43495.328217592592</v>
      </c>
      <c r="W46" s="57" t="s">
        <v>1323</v>
      </c>
      <c r="X46" s="55"/>
      <c r="Y46" s="55"/>
      <c r="Z46" s="58" t="s">
        <v>1324</v>
      </c>
    </row>
    <row r="47" spans="2:26" x14ac:dyDescent="0.25">
      <c r="B47" s="40" t="s">
        <v>1322</v>
      </c>
      <c r="C47" s="40" t="s">
        <v>1250</v>
      </c>
      <c r="D47" s="41"/>
      <c r="E47" s="42"/>
      <c r="F47" s="43"/>
      <c r="G47" s="44"/>
      <c r="H47" s="41"/>
      <c r="I47" s="45"/>
      <c r="J47" s="46"/>
      <c r="K47" s="46"/>
      <c r="L47" s="47"/>
      <c r="M47" s="54">
        <v>47</v>
      </c>
      <c r="N47" s="54"/>
      <c r="O47" s="49"/>
      <c r="P47" s="55" t="s">
        <v>1236</v>
      </c>
      <c r="Q47" s="56">
        <v>43495.328217592592</v>
      </c>
      <c r="R47" s="55" t="s">
        <v>1244</v>
      </c>
      <c r="S47" s="55"/>
      <c r="T47" s="55"/>
      <c r="U47" s="55"/>
      <c r="V47" s="56">
        <v>43495.328217592592</v>
      </c>
      <c r="W47" s="57" t="s">
        <v>1323</v>
      </c>
      <c r="X47" s="55"/>
      <c r="Y47" s="55"/>
      <c r="Z47" s="58" t="s">
        <v>1324</v>
      </c>
    </row>
    <row r="48" spans="2:26" x14ac:dyDescent="0.25">
      <c r="B48" s="40" t="s">
        <v>1325</v>
      </c>
      <c r="C48" s="40" t="s">
        <v>1243</v>
      </c>
      <c r="D48" s="41"/>
      <c r="E48" s="42"/>
      <c r="F48" s="43"/>
      <c r="G48" s="44"/>
      <c r="H48" s="41"/>
      <c r="I48" s="45"/>
      <c r="J48" s="46"/>
      <c r="K48" s="46"/>
      <c r="L48" s="47"/>
      <c r="M48" s="54">
        <v>48</v>
      </c>
      <c r="N48" s="54"/>
      <c r="O48" s="49"/>
      <c r="P48" s="55" t="s">
        <v>1236</v>
      </c>
      <c r="Q48" s="56">
        <v>43495.328738425924</v>
      </c>
      <c r="R48" s="55" t="s">
        <v>1244</v>
      </c>
      <c r="S48" s="55"/>
      <c r="T48" s="55"/>
      <c r="U48" s="55"/>
      <c r="V48" s="56">
        <v>43495.328738425924</v>
      </c>
      <c r="W48" s="57" t="s">
        <v>1326</v>
      </c>
      <c r="X48" s="55"/>
      <c r="Y48" s="55"/>
      <c r="Z48" s="58" t="s">
        <v>1327</v>
      </c>
    </row>
    <row r="49" spans="2:26" x14ac:dyDescent="0.25">
      <c r="B49" s="40" t="s">
        <v>1325</v>
      </c>
      <c r="C49" s="40" t="s">
        <v>1247</v>
      </c>
      <c r="D49" s="41"/>
      <c r="E49" s="42"/>
      <c r="F49" s="43"/>
      <c r="G49" s="44"/>
      <c r="H49" s="41"/>
      <c r="I49" s="45"/>
      <c r="J49" s="46"/>
      <c r="K49" s="46"/>
      <c r="L49" s="47"/>
      <c r="M49" s="54">
        <v>49</v>
      </c>
      <c r="N49" s="54"/>
      <c r="O49" s="49"/>
      <c r="P49" s="55" t="s">
        <v>1236</v>
      </c>
      <c r="Q49" s="56">
        <v>43495.328738425924</v>
      </c>
      <c r="R49" s="55" t="s">
        <v>1244</v>
      </c>
      <c r="S49" s="55"/>
      <c r="T49" s="55"/>
      <c r="U49" s="55"/>
      <c r="V49" s="56">
        <v>43495.328738425924</v>
      </c>
      <c r="W49" s="57" t="s">
        <v>1326</v>
      </c>
      <c r="X49" s="55"/>
      <c r="Y49" s="55"/>
      <c r="Z49" s="58" t="s">
        <v>1327</v>
      </c>
    </row>
    <row r="50" spans="2:26" x14ac:dyDescent="0.25">
      <c r="B50" s="40" t="s">
        <v>1325</v>
      </c>
      <c r="C50" s="40" t="s">
        <v>1248</v>
      </c>
      <c r="D50" s="41"/>
      <c r="E50" s="42"/>
      <c r="F50" s="43"/>
      <c r="G50" s="44"/>
      <c r="H50" s="41"/>
      <c r="I50" s="45"/>
      <c r="J50" s="46"/>
      <c r="K50" s="46"/>
      <c r="L50" s="47"/>
      <c r="M50" s="54">
        <v>50</v>
      </c>
      <c r="N50" s="54"/>
      <c r="O50" s="49"/>
      <c r="P50" s="55" t="s">
        <v>1236</v>
      </c>
      <c r="Q50" s="56">
        <v>43495.328738425924</v>
      </c>
      <c r="R50" s="55" t="s">
        <v>1244</v>
      </c>
      <c r="S50" s="55"/>
      <c r="T50" s="55"/>
      <c r="U50" s="55"/>
      <c r="V50" s="56">
        <v>43495.328738425924</v>
      </c>
      <c r="W50" s="57" t="s">
        <v>1326</v>
      </c>
      <c r="X50" s="55"/>
      <c r="Y50" s="55"/>
      <c r="Z50" s="58" t="s">
        <v>1327</v>
      </c>
    </row>
    <row r="51" spans="2:26" x14ac:dyDescent="0.25">
      <c r="B51" s="40" t="s">
        <v>1325</v>
      </c>
      <c r="C51" s="40" t="s">
        <v>1249</v>
      </c>
      <c r="D51" s="41"/>
      <c r="E51" s="42"/>
      <c r="F51" s="43"/>
      <c r="G51" s="44"/>
      <c r="H51" s="41"/>
      <c r="I51" s="45"/>
      <c r="J51" s="46"/>
      <c r="K51" s="46"/>
      <c r="L51" s="47"/>
      <c r="M51" s="54">
        <v>51</v>
      </c>
      <c r="N51" s="54"/>
      <c r="O51" s="49"/>
      <c r="P51" s="55" t="s">
        <v>1236</v>
      </c>
      <c r="Q51" s="56">
        <v>43495.328738425924</v>
      </c>
      <c r="R51" s="55" t="s">
        <v>1244</v>
      </c>
      <c r="S51" s="55"/>
      <c r="T51" s="55"/>
      <c r="U51" s="55"/>
      <c r="V51" s="56">
        <v>43495.328738425924</v>
      </c>
      <c r="W51" s="57" t="s">
        <v>1326</v>
      </c>
      <c r="X51" s="55"/>
      <c r="Y51" s="55"/>
      <c r="Z51" s="58" t="s">
        <v>1327</v>
      </c>
    </row>
    <row r="52" spans="2:26" x14ac:dyDescent="0.25">
      <c r="B52" s="40" t="s">
        <v>1325</v>
      </c>
      <c r="C52" s="40" t="s">
        <v>1250</v>
      </c>
      <c r="D52" s="41"/>
      <c r="E52" s="42"/>
      <c r="F52" s="43"/>
      <c r="G52" s="44"/>
      <c r="H52" s="41"/>
      <c r="I52" s="45"/>
      <c r="J52" s="46"/>
      <c r="K52" s="46"/>
      <c r="L52" s="47"/>
      <c r="M52" s="54">
        <v>52</v>
      </c>
      <c r="N52" s="54"/>
      <c r="O52" s="49"/>
      <c r="P52" s="55" t="s">
        <v>1236</v>
      </c>
      <c r="Q52" s="56">
        <v>43495.328738425924</v>
      </c>
      <c r="R52" s="55" t="s">
        <v>1244</v>
      </c>
      <c r="S52" s="55"/>
      <c r="T52" s="55"/>
      <c r="U52" s="55"/>
      <c r="V52" s="56">
        <v>43495.328738425924</v>
      </c>
      <c r="W52" s="57" t="s">
        <v>1326</v>
      </c>
      <c r="X52" s="55"/>
      <c r="Y52" s="55"/>
      <c r="Z52" s="58" t="s">
        <v>1327</v>
      </c>
    </row>
    <row r="53" spans="2:26" x14ac:dyDescent="0.25">
      <c r="B53" s="40" t="s">
        <v>1328</v>
      </c>
      <c r="C53" s="40" t="s">
        <v>1329</v>
      </c>
      <c r="D53" s="41"/>
      <c r="E53" s="42"/>
      <c r="F53" s="43"/>
      <c r="G53" s="44"/>
      <c r="H53" s="41"/>
      <c r="I53" s="45"/>
      <c r="J53" s="46"/>
      <c r="K53" s="46"/>
      <c r="L53" s="47"/>
      <c r="M53" s="54">
        <v>53</v>
      </c>
      <c r="N53" s="54"/>
      <c r="O53" s="49"/>
      <c r="P53" s="55" t="s">
        <v>1236</v>
      </c>
      <c r="Q53" s="56">
        <v>43495.338321759256</v>
      </c>
      <c r="R53" s="55" t="s">
        <v>1330</v>
      </c>
      <c r="S53" s="55"/>
      <c r="T53" s="55"/>
      <c r="U53" s="55"/>
      <c r="V53" s="56">
        <v>43495.338321759256</v>
      </c>
      <c r="W53" s="57" t="s">
        <v>1331</v>
      </c>
      <c r="X53" s="55"/>
      <c r="Y53" s="55"/>
      <c r="Z53" s="58" t="s">
        <v>1332</v>
      </c>
    </row>
    <row r="54" spans="2:26" x14ac:dyDescent="0.25">
      <c r="B54" s="40" t="s">
        <v>1328</v>
      </c>
      <c r="C54" s="40" t="s">
        <v>1333</v>
      </c>
      <c r="D54" s="41"/>
      <c r="E54" s="42"/>
      <c r="F54" s="43"/>
      <c r="G54" s="44"/>
      <c r="H54" s="41"/>
      <c r="I54" s="45"/>
      <c r="J54" s="46"/>
      <c r="K54" s="46"/>
      <c r="L54" s="47"/>
      <c r="M54" s="54">
        <v>54</v>
      </c>
      <c r="N54" s="54"/>
      <c r="O54" s="49"/>
      <c r="P54" s="55" t="s">
        <v>1236</v>
      </c>
      <c r="Q54" s="56">
        <v>43495.338321759256</v>
      </c>
      <c r="R54" s="55" t="s">
        <v>1330</v>
      </c>
      <c r="S54" s="55"/>
      <c r="T54" s="55"/>
      <c r="U54" s="55"/>
      <c r="V54" s="56">
        <v>43495.338321759256</v>
      </c>
      <c r="W54" s="57" t="s">
        <v>1331</v>
      </c>
      <c r="X54" s="55"/>
      <c r="Y54" s="55"/>
      <c r="Z54" s="58" t="s">
        <v>1332</v>
      </c>
    </row>
    <row r="55" spans="2:26" x14ac:dyDescent="0.25">
      <c r="B55" s="40" t="s">
        <v>1334</v>
      </c>
      <c r="C55" s="40" t="s">
        <v>1273</v>
      </c>
      <c r="D55" s="41"/>
      <c r="E55" s="42"/>
      <c r="F55" s="43"/>
      <c r="G55" s="44"/>
      <c r="H55" s="41"/>
      <c r="I55" s="45"/>
      <c r="J55" s="46"/>
      <c r="K55" s="46"/>
      <c r="L55" s="47"/>
      <c r="M55" s="54">
        <v>55</v>
      </c>
      <c r="N55" s="54"/>
      <c r="O55" s="49"/>
      <c r="P55" s="55" t="s">
        <v>1236</v>
      </c>
      <c r="Q55" s="56">
        <v>43495.342581018522</v>
      </c>
      <c r="R55" s="55" t="s">
        <v>1274</v>
      </c>
      <c r="S55" s="55"/>
      <c r="T55" s="55"/>
      <c r="U55" s="55"/>
      <c r="V55" s="56">
        <v>43495.342581018522</v>
      </c>
      <c r="W55" s="57" t="s">
        <v>1335</v>
      </c>
      <c r="X55" s="55"/>
      <c r="Y55" s="55"/>
      <c r="Z55" s="58" t="s">
        <v>1336</v>
      </c>
    </row>
    <row r="56" spans="2:26" x14ac:dyDescent="0.25">
      <c r="B56" s="40" t="s">
        <v>1337</v>
      </c>
      <c r="C56" s="40" t="s">
        <v>1317</v>
      </c>
      <c r="D56" s="41"/>
      <c r="E56" s="42"/>
      <c r="F56" s="43"/>
      <c r="G56" s="44"/>
      <c r="H56" s="41"/>
      <c r="I56" s="45"/>
      <c r="J56" s="46"/>
      <c r="K56" s="46"/>
      <c r="L56" s="47"/>
      <c r="M56" s="54">
        <v>56</v>
      </c>
      <c r="N56" s="54"/>
      <c r="O56" s="49"/>
      <c r="P56" s="55" t="s">
        <v>1236</v>
      </c>
      <c r="Q56" s="56">
        <v>43495.343472222223</v>
      </c>
      <c r="R56" s="55" t="s">
        <v>1318</v>
      </c>
      <c r="S56" s="55"/>
      <c r="T56" s="55"/>
      <c r="U56" s="55" t="s">
        <v>1319</v>
      </c>
      <c r="V56" s="56">
        <v>43495.343472222223</v>
      </c>
      <c r="W56" s="57" t="s">
        <v>1338</v>
      </c>
      <c r="X56" s="55"/>
      <c r="Y56" s="55"/>
      <c r="Z56" s="58" t="s">
        <v>1339</v>
      </c>
    </row>
    <row r="57" spans="2:26" x14ac:dyDescent="0.25">
      <c r="B57" s="40" t="s">
        <v>1340</v>
      </c>
      <c r="C57" s="40" t="s">
        <v>1317</v>
      </c>
      <c r="D57" s="41"/>
      <c r="E57" s="42"/>
      <c r="F57" s="43"/>
      <c r="G57" s="44"/>
      <c r="H57" s="41"/>
      <c r="I57" s="45"/>
      <c r="J57" s="46"/>
      <c r="K57" s="46"/>
      <c r="L57" s="47"/>
      <c r="M57" s="54">
        <v>57</v>
      </c>
      <c r="N57" s="54"/>
      <c r="O57" s="49"/>
      <c r="P57" s="55" t="s">
        <v>1236</v>
      </c>
      <c r="Q57" s="56">
        <v>43495.350821759261</v>
      </c>
      <c r="R57" s="55" t="s">
        <v>1318</v>
      </c>
      <c r="S57" s="55"/>
      <c r="T57" s="55"/>
      <c r="U57" s="55" t="s">
        <v>1319</v>
      </c>
      <c r="V57" s="56">
        <v>43495.350821759261</v>
      </c>
      <c r="W57" s="57" t="s">
        <v>1341</v>
      </c>
      <c r="X57" s="55"/>
      <c r="Y57" s="55"/>
      <c r="Z57" s="58" t="s">
        <v>1342</v>
      </c>
    </row>
    <row r="58" spans="2:26" x14ac:dyDescent="0.25">
      <c r="B58" s="40" t="s">
        <v>1343</v>
      </c>
      <c r="C58" s="40" t="s">
        <v>1344</v>
      </c>
      <c r="D58" s="41"/>
      <c r="E58" s="42"/>
      <c r="F58" s="43"/>
      <c r="G58" s="44"/>
      <c r="H58" s="41"/>
      <c r="I58" s="45"/>
      <c r="J58" s="46"/>
      <c r="K58" s="46"/>
      <c r="L58" s="47"/>
      <c r="M58" s="54">
        <v>58</v>
      </c>
      <c r="N58" s="54"/>
      <c r="O58" s="49"/>
      <c r="P58" s="55" t="s">
        <v>1236</v>
      </c>
      <c r="Q58" s="56">
        <v>43495.35434027778</v>
      </c>
      <c r="R58" s="55" t="s">
        <v>1345</v>
      </c>
      <c r="S58" s="55"/>
      <c r="T58" s="55"/>
      <c r="U58" s="55"/>
      <c r="V58" s="56">
        <v>43495.35434027778</v>
      </c>
      <c r="W58" s="57" t="s">
        <v>1346</v>
      </c>
      <c r="X58" s="55"/>
      <c r="Y58" s="55"/>
      <c r="Z58" s="58" t="s">
        <v>1347</v>
      </c>
    </row>
    <row r="59" spans="2:26" x14ac:dyDescent="0.25">
      <c r="B59" s="40" t="s">
        <v>1343</v>
      </c>
      <c r="C59" s="40" t="s">
        <v>1348</v>
      </c>
      <c r="D59" s="41"/>
      <c r="E59" s="42"/>
      <c r="F59" s="43"/>
      <c r="G59" s="44"/>
      <c r="H59" s="41"/>
      <c r="I59" s="45"/>
      <c r="J59" s="46"/>
      <c r="K59" s="46"/>
      <c r="L59" s="47"/>
      <c r="M59" s="54">
        <v>59</v>
      </c>
      <c r="N59" s="54"/>
      <c r="O59" s="49"/>
      <c r="P59" s="55" t="s">
        <v>1236</v>
      </c>
      <c r="Q59" s="56">
        <v>43495.35434027778</v>
      </c>
      <c r="R59" s="55" t="s">
        <v>1345</v>
      </c>
      <c r="S59" s="55"/>
      <c r="T59" s="55"/>
      <c r="U59" s="55"/>
      <c r="V59" s="56">
        <v>43495.35434027778</v>
      </c>
      <c r="W59" s="57" t="s">
        <v>1346</v>
      </c>
      <c r="X59" s="55"/>
      <c r="Y59" s="55"/>
      <c r="Z59" s="58" t="s">
        <v>1347</v>
      </c>
    </row>
    <row r="60" spans="2:26" x14ac:dyDescent="0.25">
      <c r="B60" s="40" t="s">
        <v>1343</v>
      </c>
      <c r="C60" s="40" t="s">
        <v>1349</v>
      </c>
      <c r="D60" s="41"/>
      <c r="E60" s="42"/>
      <c r="F60" s="43"/>
      <c r="G60" s="44"/>
      <c r="H60" s="41"/>
      <c r="I60" s="45"/>
      <c r="J60" s="46"/>
      <c r="K60" s="46"/>
      <c r="L60" s="47"/>
      <c r="M60" s="54">
        <v>60</v>
      </c>
      <c r="N60" s="54"/>
      <c r="O60" s="49"/>
      <c r="P60" s="55" t="s">
        <v>1236</v>
      </c>
      <c r="Q60" s="56">
        <v>43495.35434027778</v>
      </c>
      <c r="R60" s="55" t="s">
        <v>1345</v>
      </c>
      <c r="S60" s="55"/>
      <c r="T60" s="55"/>
      <c r="U60" s="55"/>
      <c r="V60" s="56">
        <v>43495.35434027778</v>
      </c>
      <c r="W60" s="57" t="s">
        <v>1346</v>
      </c>
      <c r="X60" s="55"/>
      <c r="Y60" s="55"/>
      <c r="Z60" s="58" t="s">
        <v>1347</v>
      </c>
    </row>
    <row r="61" spans="2:26" x14ac:dyDescent="0.25">
      <c r="B61" s="40" t="s">
        <v>1343</v>
      </c>
      <c r="C61" s="40" t="s">
        <v>1350</v>
      </c>
      <c r="D61" s="41"/>
      <c r="E61" s="42"/>
      <c r="F61" s="43"/>
      <c r="G61" s="44"/>
      <c r="H61" s="41"/>
      <c r="I61" s="45"/>
      <c r="J61" s="46"/>
      <c r="K61" s="46"/>
      <c r="L61" s="47"/>
      <c r="M61" s="54">
        <v>61</v>
      </c>
      <c r="N61" s="54"/>
      <c r="O61" s="49"/>
      <c r="P61" s="55" t="s">
        <v>1236</v>
      </c>
      <c r="Q61" s="56">
        <v>43495.35434027778</v>
      </c>
      <c r="R61" s="55" t="s">
        <v>1345</v>
      </c>
      <c r="S61" s="55"/>
      <c r="T61" s="55"/>
      <c r="U61" s="55"/>
      <c r="V61" s="56">
        <v>43495.35434027778</v>
      </c>
      <c r="W61" s="57" t="s">
        <v>1346</v>
      </c>
      <c r="X61" s="55"/>
      <c r="Y61" s="55"/>
      <c r="Z61" s="58" t="s">
        <v>1347</v>
      </c>
    </row>
    <row r="62" spans="2:26" x14ac:dyDescent="0.25">
      <c r="B62" s="40" t="s">
        <v>1343</v>
      </c>
      <c r="C62" s="40" t="s">
        <v>1351</v>
      </c>
      <c r="D62" s="41"/>
      <c r="E62" s="42"/>
      <c r="F62" s="43"/>
      <c r="G62" s="44"/>
      <c r="H62" s="41"/>
      <c r="I62" s="45"/>
      <c r="J62" s="46"/>
      <c r="K62" s="46"/>
      <c r="L62" s="47"/>
      <c r="M62" s="54">
        <v>62</v>
      </c>
      <c r="N62" s="54"/>
      <c r="O62" s="49"/>
      <c r="P62" s="55" t="s">
        <v>1236</v>
      </c>
      <c r="Q62" s="56">
        <v>43495.35434027778</v>
      </c>
      <c r="R62" s="55" t="s">
        <v>1345</v>
      </c>
      <c r="S62" s="55"/>
      <c r="T62" s="55"/>
      <c r="U62" s="55"/>
      <c r="V62" s="56">
        <v>43495.35434027778</v>
      </c>
      <c r="W62" s="57" t="s">
        <v>1346</v>
      </c>
      <c r="X62" s="55"/>
      <c r="Y62" s="55"/>
      <c r="Z62" s="58" t="s">
        <v>1347</v>
      </c>
    </row>
    <row r="63" spans="2:26" x14ac:dyDescent="0.25">
      <c r="B63" s="40" t="s">
        <v>1343</v>
      </c>
      <c r="C63" s="40" t="s">
        <v>1352</v>
      </c>
      <c r="D63" s="41"/>
      <c r="E63" s="42"/>
      <c r="F63" s="43"/>
      <c r="G63" s="44"/>
      <c r="H63" s="41"/>
      <c r="I63" s="45"/>
      <c r="J63" s="46"/>
      <c r="K63" s="46"/>
      <c r="L63" s="47"/>
      <c r="M63" s="54">
        <v>63</v>
      </c>
      <c r="N63" s="54"/>
      <c r="O63" s="49"/>
      <c r="P63" s="55" t="s">
        <v>1236</v>
      </c>
      <c r="Q63" s="56">
        <v>43495.35434027778</v>
      </c>
      <c r="R63" s="55" t="s">
        <v>1345</v>
      </c>
      <c r="S63" s="55"/>
      <c r="T63" s="55"/>
      <c r="U63" s="55"/>
      <c r="V63" s="56">
        <v>43495.35434027778</v>
      </c>
      <c r="W63" s="57" t="s">
        <v>1346</v>
      </c>
      <c r="X63" s="55"/>
      <c r="Y63" s="55"/>
      <c r="Z63" s="58" t="s">
        <v>1347</v>
      </c>
    </row>
    <row r="64" spans="2:26" x14ac:dyDescent="0.25">
      <c r="B64" s="40" t="s">
        <v>1343</v>
      </c>
      <c r="C64" s="40" t="s">
        <v>1353</v>
      </c>
      <c r="D64" s="41"/>
      <c r="E64" s="42"/>
      <c r="F64" s="43"/>
      <c r="G64" s="44"/>
      <c r="H64" s="41"/>
      <c r="I64" s="45"/>
      <c r="J64" s="46"/>
      <c r="K64" s="46"/>
      <c r="L64" s="47"/>
      <c r="M64" s="54">
        <v>64</v>
      </c>
      <c r="N64" s="54"/>
      <c r="O64" s="49"/>
      <c r="P64" s="55" t="s">
        <v>1236</v>
      </c>
      <c r="Q64" s="56">
        <v>43495.35434027778</v>
      </c>
      <c r="R64" s="55" t="s">
        <v>1345</v>
      </c>
      <c r="S64" s="55"/>
      <c r="T64" s="55"/>
      <c r="U64" s="55"/>
      <c r="V64" s="56">
        <v>43495.35434027778</v>
      </c>
      <c r="W64" s="57" t="s">
        <v>1346</v>
      </c>
      <c r="X64" s="55"/>
      <c r="Y64" s="55"/>
      <c r="Z64" s="58" t="s">
        <v>1347</v>
      </c>
    </row>
    <row r="65" spans="2:26" x14ac:dyDescent="0.25">
      <c r="B65" s="40" t="s">
        <v>1343</v>
      </c>
      <c r="C65" s="40" t="s">
        <v>1354</v>
      </c>
      <c r="D65" s="41"/>
      <c r="E65" s="42"/>
      <c r="F65" s="43"/>
      <c r="G65" s="44"/>
      <c r="H65" s="41"/>
      <c r="I65" s="45"/>
      <c r="J65" s="46"/>
      <c r="K65" s="46"/>
      <c r="L65" s="47"/>
      <c r="M65" s="54">
        <v>65</v>
      </c>
      <c r="N65" s="54"/>
      <c r="O65" s="49"/>
      <c r="P65" s="55" t="s">
        <v>1236</v>
      </c>
      <c r="Q65" s="56">
        <v>43495.35434027778</v>
      </c>
      <c r="R65" s="55" t="s">
        <v>1345</v>
      </c>
      <c r="S65" s="55"/>
      <c r="T65" s="55"/>
      <c r="U65" s="55"/>
      <c r="V65" s="56">
        <v>43495.35434027778</v>
      </c>
      <c r="W65" s="57" t="s">
        <v>1346</v>
      </c>
      <c r="X65" s="55"/>
      <c r="Y65" s="55"/>
      <c r="Z65" s="58" t="s">
        <v>1347</v>
      </c>
    </row>
    <row r="66" spans="2:26" x14ac:dyDescent="0.25">
      <c r="B66" s="40" t="s">
        <v>1343</v>
      </c>
      <c r="C66" s="40" t="s">
        <v>1355</v>
      </c>
      <c r="D66" s="41"/>
      <c r="E66" s="42"/>
      <c r="F66" s="43"/>
      <c r="G66" s="44"/>
      <c r="H66" s="41"/>
      <c r="I66" s="45"/>
      <c r="J66" s="46"/>
      <c r="K66" s="46"/>
      <c r="L66" s="47"/>
      <c r="M66" s="54">
        <v>66</v>
      </c>
      <c r="N66" s="54"/>
      <c r="O66" s="49"/>
      <c r="P66" s="55" t="s">
        <v>1236</v>
      </c>
      <c r="Q66" s="56">
        <v>43495.35434027778</v>
      </c>
      <c r="R66" s="55" t="s">
        <v>1345</v>
      </c>
      <c r="S66" s="55"/>
      <c r="T66" s="55"/>
      <c r="U66" s="55"/>
      <c r="V66" s="56">
        <v>43495.35434027778</v>
      </c>
      <c r="W66" s="57" t="s">
        <v>1346</v>
      </c>
      <c r="X66" s="55"/>
      <c r="Y66" s="55"/>
      <c r="Z66" s="58" t="s">
        <v>1347</v>
      </c>
    </row>
    <row r="67" spans="2:26" x14ac:dyDescent="0.25">
      <c r="B67" s="40" t="s">
        <v>1343</v>
      </c>
      <c r="C67" s="40" t="s">
        <v>1356</v>
      </c>
      <c r="D67" s="41"/>
      <c r="E67" s="42"/>
      <c r="F67" s="43"/>
      <c r="G67" s="44"/>
      <c r="H67" s="41"/>
      <c r="I67" s="45"/>
      <c r="J67" s="46"/>
      <c r="K67" s="46"/>
      <c r="L67" s="47"/>
      <c r="M67" s="54">
        <v>67</v>
      </c>
      <c r="N67" s="54"/>
      <c r="O67" s="49"/>
      <c r="P67" s="55" t="s">
        <v>1236</v>
      </c>
      <c r="Q67" s="56">
        <v>43495.35434027778</v>
      </c>
      <c r="R67" s="55" t="s">
        <v>1345</v>
      </c>
      <c r="S67" s="55"/>
      <c r="T67" s="55"/>
      <c r="U67" s="55"/>
      <c r="V67" s="56">
        <v>43495.35434027778</v>
      </c>
      <c r="W67" s="57" t="s">
        <v>1346</v>
      </c>
      <c r="X67" s="55"/>
      <c r="Y67" s="55"/>
      <c r="Z67" s="58" t="s">
        <v>1347</v>
      </c>
    </row>
    <row r="68" spans="2:26" x14ac:dyDescent="0.25">
      <c r="B68" s="40" t="s">
        <v>1343</v>
      </c>
      <c r="C68" s="40" t="s">
        <v>1273</v>
      </c>
      <c r="D68" s="41"/>
      <c r="E68" s="42"/>
      <c r="F68" s="43"/>
      <c r="G68" s="44"/>
      <c r="H68" s="41"/>
      <c r="I68" s="45"/>
      <c r="J68" s="46"/>
      <c r="K68" s="46"/>
      <c r="L68" s="47"/>
      <c r="M68" s="54">
        <v>68</v>
      </c>
      <c r="N68" s="54"/>
      <c r="O68" s="49"/>
      <c r="P68" s="55" t="s">
        <v>1236</v>
      </c>
      <c r="Q68" s="56">
        <v>43495.35434027778</v>
      </c>
      <c r="R68" s="55" t="s">
        <v>1345</v>
      </c>
      <c r="S68" s="55"/>
      <c r="T68" s="55"/>
      <c r="U68" s="55"/>
      <c r="V68" s="56">
        <v>43495.35434027778</v>
      </c>
      <c r="W68" s="57" t="s">
        <v>1346</v>
      </c>
      <c r="X68" s="55"/>
      <c r="Y68" s="55"/>
      <c r="Z68" s="58" t="s">
        <v>1347</v>
      </c>
    </row>
    <row r="69" spans="2:26" x14ac:dyDescent="0.25">
      <c r="B69" s="40" t="s">
        <v>1357</v>
      </c>
      <c r="C69" s="40" t="s">
        <v>1317</v>
      </c>
      <c r="D69" s="41"/>
      <c r="E69" s="42"/>
      <c r="F69" s="43"/>
      <c r="G69" s="44"/>
      <c r="H69" s="41"/>
      <c r="I69" s="45"/>
      <c r="J69" s="46"/>
      <c r="K69" s="46"/>
      <c r="L69" s="47"/>
      <c r="M69" s="54">
        <v>69</v>
      </c>
      <c r="N69" s="54"/>
      <c r="O69" s="49"/>
      <c r="P69" s="55" t="s">
        <v>1236</v>
      </c>
      <c r="Q69" s="56">
        <v>43495.374513888892</v>
      </c>
      <c r="R69" s="55" t="s">
        <v>1318</v>
      </c>
      <c r="S69" s="55"/>
      <c r="T69" s="55"/>
      <c r="U69" s="55" t="s">
        <v>1319</v>
      </c>
      <c r="V69" s="56">
        <v>43495.374513888892</v>
      </c>
      <c r="W69" s="57" t="s">
        <v>1358</v>
      </c>
      <c r="X69" s="55"/>
      <c r="Y69" s="55"/>
      <c r="Z69" s="58" t="s">
        <v>1359</v>
      </c>
    </row>
    <row r="70" spans="2:26" x14ac:dyDescent="0.25">
      <c r="B70" s="40" t="s">
        <v>1360</v>
      </c>
      <c r="C70" s="40" t="s">
        <v>1243</v>
      </c>
      <c r="D70" s="41"/>
      <c r="E70" s="42"/>
      <c r="F70" s="43"/>
      <c r="G70" s="44"/>
      <c r="H70" s="41"/>
      <c r="I70" s="45"/>
      <c r="J70" s="46"/>
      <c r="K70" s="46"/>
      <c r="L70" s="47"/>
      <c r="M70" s="54">
        <v>70</v>
      </c>
      <c r="N70" s="54"/>
      <c r="O70" s="49"/>
      <c r="P70" s="55" t="s">
        <v>1236</v>
      </c>
      <c r="Q70" s="56">
        <v>43495.377013888887</v>
      </c>
      <c r="R70" s="55" t="s">
        <v>1244</v>
      </c>
      <c r="S70" s="55"/>
      <c r="T70" s="55"/>
      <c r="U70" s="55"/>
      <c r="V70" s="56">
        <v>43495.377013888887</v>
      </c>
      <c r="W70" s="57" t="s">
        <v>1361</v>
      </c>
      <c r="X70" s="55"/>
      <c r="Y70" s="55"/>
      <c r="Z70" s="58" t="s">
        <v>1362</v>
      </c>
    </row>
    <row r="71" spans="2:26" x14ac:dyDescent="0.25">
      <c r="B71" s="40" t="s">
        <v>1360</v>
      </c>
      <c r="C71" s="40" t="s">
        <v>1247</v>
      </c>
      <c r="D71" s="41"/>
      <c r="E71" s="42"/>
      <c r="F71" s="43"/>
      <c r="G71" s="44"/>
      <c r="H71" s="41"/>
      <c r="I71" s="45"/>
      <c r="J71" s="46"/>
      <c r="K71" s="46"/>
      <c r="L71" s="47"/>
      <c r="M71" s="54">
        <v>71</v>
      </c>
      <c r="N71" s="54"/>
      <c r="O71" s="49"/>
      <c r="P71" s="55" t="s">
        <v>1236</v>
      </c>
      <c r="Q71" s="56">
        <v>43495.377013888887</v>
      </c>
      <c r="R71" s="55" t="s">
        <v>1244</v>
      </c>
      <c r="S71" s="55"/>
      <c r="T71" s="55"/>
      <c r="U71" s="55"/>
      <c r="V71" s="56">
        <v>43495.377013888887</v>
      </c>
      <c r="W71" s="57" t="s">
        <v>1361</v>
      </c>
      <c r="X71" s="55"/>
      <c r="Y71" s="55"/>
      <c r="Z71" s="58" t="s">
        <v>1362</v>
      </c>
    </row>
    <row r="72" spans="2:26" x14ac:dyDescent="0.25">
      <c r="B72" s="40" t="s">
        <v>1360</v>
      </c>
      <c r="C72" s="40" t="s">
        <v>1248</v>
      </c>
      <c r="D72" s="41"/>
      <c r="E72" s="42"/>
      <c r="F72" s="43"/>
      <c r="G72" s="44"/>
      <c r="H72" s="41"/>
      <c r="I72" s="45"/>
      <c r="J72" s="46"/>
      <c r="K72" s="46"/>
      <c r="L72" s="47"/>
      <c r="M72" s="54">
        <v>72</v>
      </c>
      <c r="N72" s="54"/>
      <c r="O72" s="49"/>
      <c r="P72" s="55" t="s">
        <v>1236</v>
      </c>
      <c r="Q72" s="56">
        <v>43495.377013888887</v>
      </c>
      <c r="R72" s="55" t="s">
        <v>1244</v>
      </c>
      <c r="S72" s="55"/>
      <c r="T72" s="55"/>
      <c r="U72" s="55"/>
      <c r="V72" s="56">
        <v>43495.377013888887</v>
      </c>
      <c r="W72" s="57" t="s">
        <v>1361</v>
      </c>
      <c r="X72" s="55"/>
      <c r="Y72" s="55"/>
      <c r="Z72" s="58" t="s">
        <v>1362</v>
      </c>
    </row>
    <row r="73" spans="2:26" x14ac:dyDescent="0.25">
      <c r="B73" s="40" t="s">
        <v>1360</v>
      </c>
      <c r="C73" s="40" t="s">
        <v>1249</v>
      </c>
      <c r="D73" s="41"/>
      <c r="E73" s="42"/>
      <c r="F73" s="43"/>
      <c r="G73" s="44"/>
      <c r="H73" s="41"/>
      <c r="I73" s="45"/>
      <c r="J73" s="46"/>
      <c r="K73" s="46"/>
      <c r="L73" s="47"/>
      <c r="M73" s="54">
        <v>73</v>
      </c>
      <c r="N73" s="54"/>
      <c r="O73" s="49"/>
      <c r="P73" s="55" t="s">
        <v>1236</v>
      </c>
      <c r="Q73" s="56">
        <v>43495.377013888887</v>
      </c>
      <c r="R73" s="55" t="s">
        <v>1244</v>
      </c>
      <c r="S73" s="55"/>
      <c r="T73" s="55"/>
      <c r="U73" s="55"/>
      <c r="V73" s="56">
        <v>43495.377013888887</v>
      </c>
      <c r="W73" s="57" t="s">
        <v>1361</v>
      </c>
      <c r="X73" s="55"/>
      <c r="Y73" s="55"/>
      <c r="Z73" s="58" t="s">
        <v>1362</v>
      </c>
    </row>
    <row r="74" spans="2:26" x14ac:dyDescent="0.25">
      <c r="B74" s="40" t="s">
        <v>1360</v>
      </c>
      <c r="C74" s="40" t="s">
        <v>1250</v>
      </c>
      <c r="D74" s="41"/>
      <c r="E74" s="42"/>
      <c r="F74" s="43"/>
      <c r="G74" s="44"/>
      <c r="H74" s="41"/>
      <c r="I74" s="45"/>
      <c r="J74" s="46"/>
      <c r="K74" s="46"/>
      <c r="L74" s="47"/>
      <c r="M74" s="54">
        <v>74</v>
      </c>
      <c r="N74" s="54"/>
      <c r="O74" s="49"/>
      <c r="P74" s="55" t="s">
        <v>1236</v>
      </c>
      <c r="Q74" s="56">
        <v>43495.377013888887</v>
      </c>
      <c r="R74" s="55" t="s">
        <v>1244</v>
      </c>
      <c r="S74" s="55"/>
      <c r="T74" s="55"/>
      <c r="U74" s="55"/>
      <c r="V74" s="56">
        <v>43495.377013888887</v>
      </c>
      <c r="W74" s="57" t="s">
        <v>1361</v>
      </c>
      <c r="X74" s="55"/>
      <c r="Y74" s="55"/>
      <c r="Z74" s="58" t="s">
        <v>1362</v>
      </c>
    </row>
    <row r="75" spans="2:26" x14ac:dyDescent="0.25">
      <c r="B75" s="40" t="s">
        <v>1363</v>
      </c>
      <c r="C75" s="40" t="s">
        <v>1240</v>
      </c>
      <c r="D75" s="41"/>
      <c r="E75" s="42"/>
      <c r="F75" s="43"/>
      <c r="G75" s="44"/>
      <c r="H75" s="41"/>
      <c r="I75" s="45"/>
      <c r="J75" s="46"/>
      <c r="K75" s="46"/>
      <c r="L75" s="47"/>
      <c r="M75" s="54">
        <v>75</v>
      </c>
      <c r="N75" s="54"/>
      <c r="O75" s="49"/>
      <c r="P75" s="55" t="s">
        <v>1236</v>
      </c>
      <c r="Q75" s="56">
        <v>43495.387048611112</v>
      </c>
      <c r="R75" s="55" t="s">
        <v>1364</v>
      </c>
      <c r="S75" s="55"/>
      <c r="T75" s="55"/>
      <c r="U75" s="55" t="s">
        <v>1265</v>
      </c>
      <c r="V75" s="56">
        <v>43495.387048611112</v>
      </c>
      <c r="W75" s="57" t="s">
        <v>1365</v>
      </c>
      <c r="X75" s="55"/>
      <c r="Y75" s="55"/>
      <c r="Z75" s="58" t="s">
        <v>1366</v>
      </c>
    </row>
    <row r="76" spans="2:26" x14ac:dyDescent="0.25">
      <c r="B76" s="40" t="s">
        <v>1363</v>
      </c>
      <c r="C76" s="40" t="s">
        <v>1367</v>
      </c>
      <c r="D76" s="41"/>
      <c r="E76" s="42"/>
      <c r="F76" s="43"/>
      <c r="G76" s="44"/>
      <c r="H76" s="41"/>
      <c r="I76" s="45"/>
      <c r="J76" s="46"/>
      <c r="K76" s="46"/>
      <c r="L76" s="47"/>
      <c r="M76" s="54">
        <v>76</v>
      </c>
      <c r="N76" s="54"/>
      <c r="O76" s="49"/>
      <c r="P76" s="55" t="s">
        <v>1236</v>
      </c>
      <c r="Q76" s="56">
        <v>43495.387048611112</v>
      </c>
      <c r="R76" s="55" t="s">
        <v>1364</v>
      </c>
      <c r="S76" s="55"/>
      <c r="T76" s="55"/>
      <c r="U76" s="55" t="s">
        <v>1265</v>
      </c>
      <c r="V76" s="56">
        <v>43495.387048611112</v>
      </c>
      <c r="W76" s="57" t="s">
        <v>1365</v>
      </c>
      <c r="X76" s="55"/>
      <c r="Y76" s="55"/>
      <c r="Z76" s="58" t="s">
        <v>1366</v>
      </c>
    </row>
    <row r="77" spans="2:26" x14ac:dyDescent="0.25">
      <c r="B77" s="40" t="s">
        <v>1368</v>
      </c>
      <c r="C77" s="40" t="s">
        <v>1369</v>
      </c>
      <c r="D77" s="41"/>
      <c r="E77" s="42"/>
      <c r="F77" s="43"/>
      <c r="G77" s="44"/>
      <c r="H77" s="41"/>
      <c r="I77" s="45"/>
      <c r="J77" s="46"/>
      <c r="K77" s="46"/>
      <c r="L77" s="47"/>
      <c r="M77" s="54">
        <v>77</v>
      </c>
      <c r="N77" s="54"/>
      <c r="O77" s="49"/>
      <c r="P77" s="55" t="s">
        <v>1236</v>
      </c>
      <c r="Q77" s="56">
        <v>43495.387673611112</v>
      </c>
      <c r="R77" s="55" t="s">
        <v>1370</v>
      </c>
      <c r="S77" s="55"/>
      <c r="T77" s="55"/>
      <c r="U77" s="55" t="s">
        <v>1265</v>
      </c>
      <c r="V77" s="56">
        <v>43495.387673611112</v>
      </c>
      <c r="W77" s="57" t="s">
        <v>1371</v>
      </c>
      <c r="X77" s="55"/>
      <c r="Y77" s="55"/>
      <c r="Z77" s="58" t="s">
        <v>1372</v>
      </c>
    </row>
    <row r="78" spans="2:26" x14ac:dyDescent="0.25">
      <c r="B78" s="40" t="s">
        <v>1368</v>
      </c>
      <c r="C78" s="40" t="s">
        <v>1240</v>
      </c>
      <c r="D78" s="41"/>
      <c r="E78" s="42"/>
      <c r="F78" s="43"/>
      <c r="G78" s="44"/>
      <c r="H78" s="41"/>
      <c r="I78" s="45"/>
      <c r="J78" s="46"/>
      <c r="K78" s="46"/>
      <c r="L78" s="47"/>
      <c r="M78" s="54">
        <v>78</v>
      </c>
      <c r="N78" s="54"/>
      <c r="O78" s="49"/>
      <c r="P78" s="55" t="s">
        <v>1236</v>
      </c>
      <c r="Q78" s="56">
        <v>43495.38853009259</v>
      </c>
      <c r="R78" s="55" t="s">
        <v>1373</v>
      </c>
      <c r="S78" s="55"/>
      <c r="T78" s="55"/>
      <c r="U78" s="55" t="s">
        <v>1265</v>
      </c>
      <c r="V78" s="56">
        <v>43495.38853009259</v>
      </c>
      <c r="W78" s="57" t="s">
        <v>1374</v>
      </c>
      <c r="X78" s="55"/>
      <c r="Y78" s="55"/>
      <c r="Z78" s="58" t="s">
        <v>1375</v>
      </c>
    </row>
    <row r="79" spans="2:26" x14ac:dyDescent="0.25">
      <c r="B79" s="40" t="s">
        <v>1368</v>
      </c>
      <c r="C79" s="40" t="s">
        <v>1376</v>
      </c>
      <c r="D79" s="41"/>
      <c r="E79" s="42"/>
      <c r="F79" s="43"/>
      <c r="G79" s="44"/>
      <c r="H79" s="41"/>
      <c r="I79" s="45"/>
      <c r="J79" s="46"/>
      <c r="K79" s="46"/>
      <c r="L79" s="47"/>
      <c r="M79" s="54">
        <v>79</v>
      </c>
      <c r="N79" s="54"/>
      <c r="O79" s="49"/>
      <c r="P79" s="55" t="s">
        <v>1236</v>
      </c>
      <c r="Q79" s="56">
        <v>43495.38853009259</v>
      </c>
      <c r="R79" s="55" t="s">
        <v>1373</v>
      </c>
      <c r="S79" s="55"/>
      <c r="T79" s="55"/>
      <c r="U79" s="55" t="s">
        <v>1265</v>
      </c>
      <c r="V79" s="56">
        <v>43495.38853009259</v>
      </c>
      <c r="W79" s="57" t="s">
        <v>1374</v>
      </c>
      <c r="X79" s="55"/>
      <c r="Y79" s="55"/>
      <c r="Z79" s="58" t="s">
        <v>1375</v>
      </c>
    </row>
    <row r="80" spans="2:26" x14ac:dyDescent="0.25">
      <c r="B80" s="40" t="s">
        <v>1377</v>
      </c>
      <c r="C80" s="40" t="s">
        <v>1378</v>
      </c>
      <c r="D80" s="41"/>
      <c r="E80" s="42"/>
      <c r="F80" s="43"/>
      <c r="G80" s="44"/>
      <c r="H80" s="41"/>
      <c r="I80" s="45"/>
      <c r="J80" s="46"/>
      <c r="K80" s="46"/>
      <c r="L80" s="47"/>
      <c r="M80" s="54">
        <v>80</v>
      </c>
      <c r="N80" s="54"/>
      <c r="O80" s="49"/>
      <c r="P80" s="55" t="s">
        <v>1236</v>
      </c>
      <c r="Q80" s="56">
        <v>43495.30097222222</v>
      </c>
      <c r="R80" s="55" t="s">
        <v>1379</v>
      </c>
      <c r="S80" s="55"/>
      <c r="T80" s="55"/>
      <c r="U80" s="55" t="s">
        <v>1380</v>
      </c>
      <c r="V80" s="56">
        <v>43495.30097222222</v>
      </c>
      <c r="W80" s="57" t="s">
        <v>1381</v>
      </c>
      <c r="X80" s="55"/>
      <c r="Y80" s="55"/>
      <c r="Z80" s="58" t="s">
        <v>1382</v>
      </c>
    </row>
    <row r="81" spans="2:26" x14ac:dyDescent="0.25">
      <c r="B81" s="40" t="s">
        <v>1377</v>
      </c>
      <c r="C81" s="40" t="s">
        <v>1252</v>
      </c>
      <c r="D81" s="41"/>
      <c r="E81" s="42"/>
      <c r="F81" s="43"/>
      <c r="G81" s="44"/>
      <c r="H81" s="41"/>
      <c r="I81" s="45"/>
      <c r="J81" s="46"/>
      <c r="K81" s="46"/>
      <c r="L81" s="47"/>
      <c r="M81" s="54">
        <v>81</v>
      </c>
      <c r="N81" s="54"/>
      <c r="O81" s="49"/>
      <c r="P81" s="55" t="s">
        <v>1236</v>
      </c>
      <c r="Q81" s="56">
        <v>43495.397511574076</v>
      </c>
      <c r="R81" s="55" t="s">
        <v>1383</v>
      </c>
      <c r="S81" s="55"/>
      <c r="T81" s="55"/>
      <c r="U81" s="55"/>
      <c r="V81" s="56">
        <v>43495.397511574076</v>
      </c>
      <c r="W81" s="57" t="s">
        <v>1384</v>
      </c>
      <c r="X81" s="55"/>
      <c r="Y81" s="55"/>
      <c r="Z81" s="58" t="s">
        <v>1385</v>
      </c>
    </row>
    <row r="82" spans="2:26" x14ac:dyDescent="0.25">
      <c r="B82" s="40" t="s">
        <v>1377</v>
      </c>
      <c r="C82" s="40" t="s">
        <v>1240</v>
      </c>
      <c r="D82" s="41"/>
      <c r="E82" s="42"/>
      <c r="F82" s="43"/>
      <c r="G82" s="44"/>
      <c r="H82" s="41"/>
      <c r="I82" s="45"/>
      <c r="J82" s="46"/>
      <c r="K82" s="46"/>
      <c r="L82" s="47"/>
      <c r="M82" s="54">
        <v>82</v>
      </c>
      <c r="N82" s="54"/>
      <c r="O82" s="49"/>
      <c r="P82" s="55" t="s">
        <v>1236</v>
      </c>
      <c r="Q82" s="56">
        <v>43495.397511574076</v>
      </c>
      <c r="R82" s="55" t="s">
        <v>1383</v>
      </c>
      <c r="S82" s="55"/>
      <c r="T82" s="55"/>
      <c r="U82" s="55"/>
      <c r="V82" s="56">
        <v>43495.397511574076</v>
      </c>
      <c r="W82" s="57" t="s">
        <v>1384</v>
      </c>
      <c r="X82" s="55"/>
      <c r="Y82" s="55"/>
      <c r="Z82" s="58" t="s">
        <v>1385</v>
      </c>
    </row>
    <row r="83" spans="2:26" x14ac:dyDescent="0.25">
      <c r="B83" s="40" t="s">
        <v>1377</v>
      </c>
      <c r="C83" s="40" t="s">
        <v>1386</v>
      </c>
      <c r="D83" s="41"/>
      <c r="E83" s="42"/>
      <c r="F83" s="43"/>
      <c r="G83" s="44"/>
      <c r="H83" s="41"/>
      <c r="I83" s="45"/>
      <c r="J83" s="46"/>
      <c r="K83" s="46"/>
      <c r="L83" s="47"/>
      <c r="M83" s="54">
        <v>83</v>
      </c>
      <c r="N83" s="54"/>
      <c r="O83" s="49"/>
      <c r="P83" s="55" t="s">
        <v>1236</v>
      </c>
      <c r="Q83" s="56">
        <v>43495.397511574076</v>
      </c>
      <c r="R83" s="55" t="s">
        <v>1383</v>
      </c>
      <c r="S83" s="55"/>
      <c r="T83" s="55"/>
      <c r="U83" s="55"/>
      <c r="V83" s="56">
        <v>43495.397511574076</v>
      </c>
      <c r="W83" s="57" t="s">
        <v>1384</v>
      </c>
      <c r="X83" s="55"/>
      <c r="Y83" s="55"/>
      <c r="Z83" s="58" t="s">
        <v>1385</v>
      </c>
    </row>
    <row r="84" spans="2:26" x14ac:dyDescent="0.25">
      <c r="B84" s="40" t="s">
        <v>1387</v>
      </c>
      <c r="C84" s="40" t="s">
        <v>1273</v>
      </c>
      <c r="D84" s="41"/>
      <c r="E84" s="42"/>
      <c r="F84" s="43"/>
      <c r="G84" s="44"/>
      <c r="H84" s="41"/>
      <c r="I84" s="45"/>
      <c r="J84" s="46"/>
      <c r="K84" s="46"/>
      <c r="L84" s="47"/>
      <c r="M84" s="54">
        <v>84</v>
      </c>
      <c r="N84" s="54"/>
      <c r="O84" s="49"/>
      <c r="P84" s="55" t="s">
        <v>1236</v>
      </c>
      <c r="Q84" s="56">
        <v>43495.437152777777</v>
      </c>
      <c r="R84" s="55" t="s">
        <v>1274</v>
      </c>
      <c r="S84" s="55"/>
      <c r="T84" s="55"/>
      <c r="U84" s="55"/>
      <c r="V84" s="56">
        <v>43495.437152777777</v>
      </c>
      <c r="W84" s="57" t="s">
        <v>1388</v>
      </c>
      <c r="X84" s="55"/>
      <c r="Y84" s="55"/>
      <c r="Z84" s="58" t="s">
        <v>1389</v>
      </c>
    </row>
    <row r="85" spans="2:26" x14ac:dyDescent="0.25">
      <c r="B85" s="40" t="s">
        <v>1390</v>
      </c>
      <c r="C85" s="40" t="s">
        <v>1317</v>
      </c>
      <c r="D85" s="41"/>
      <c r="E85" s="42"/>
      <c r="F85" s="43"/>
      <c r="G85" s="44"/>
      <c r="H85" s="41"/>
      <c r="I85" s="45"/>
      <c r="J85" s="46"/>
      <c r="K85" s="46"/>
      <c r="L85" s="47"/>
      <c r="M85" s="54">
        <v>85</v>
      </c>
      <c r="N85" s="54"/>
      <c r="O85" s="49"/>
      <c r="P85" s="55" t="s">
        <v>1236</v>
      </c>
      <c r="Q85" s="56">
        <v>43495.451932870368</v>
      </c>
      <c r="R85" s="55" t="s">
        <v>1318</v>
      </c>
      <c r="S85" s="55"/>
      <c r="T85" s="55"/>
      <c r="U85" s="55" t="s">
        <v>1319</v>
      </c>
      <c r="V85" s="56">
        <v>43495.451932870368</v>
      </c>
      <c r="W85" s="57" t="s">
        <v>1391</v>
      </c>
      <c r="X85" s="55"/>
      <c r="Y85" s="55"/>
      <c r="Z85" s="58" t="s">
        <v>1392</v>
      </c>
    </row>
    <row r="86" spans="2:26" x14ac:dyDescent="0.25">
      <c r="B86" s="40" t="s">
        <v>1393</v>
      </c>
      <c r="C86" s="40" t="s">
        <v>1289</v>
      </c>
      <c r="D86" s="41"/>
      <c r="E86" s="42"/>
      <c r="F86" s="43"/>
      <c r="G86" s="44"/>
      <c r="H86" s="41"/>
      <c r="I86" s="45"/>
      <c r="J86" s="46"/>
      <c r="K86" s="46"/>
      <c r="L86" s="47"/>
      <c r="M86" s="54">
        <v>86</v>
      </c>
      <c r="N86" s="54"/>
      <c r="O86" s="49"/>
      <c r="P86" s="55" t="s">
        <v>1236</v>
      </c>
      <c r="Q86" s="56">
        <v>43495.45207175926</v>
      </c>
      <c r="R86" s="55" t="s">
        <v>1290</v>
      </c>
      <c r="S86" s="55"/>
      <c r="T86" s="55"/>
      <c r="U86" s="55"/>
      <c r="V86" s="56">
        <v>43495.45207175926</v>
      </c>
      <c r="W86" s="57" t="s">
        <v>1394</v>
      </c>
      <c r="X86" s="55"/>
      <c r="Y86" s="55"/>
      <c r="Z86" s="58" t="s">
        <v>1395</v>
      </c>
    </row>
    <row r="87" spans="2:26" x14ac:dyDescent="0.25">
      <c r="B87" s="40" t="s">
        <v>1396</v>
      </c>
      <c r="C87" s="40" t="s">
        <v>1243</v>
      </c>
      <c r="D87" s="41"/>
      <c r="E87" s="42"/>
      <c r="F87" s="43"/>
      <c r="G87" s="44"/>
      <c r="H87" s="41"/>
      <c r="I87" s="45"/>
      <c r="J87" s="46"/>
      <c r="K87" s="46"/>
      <c r="L87" s="47"/>
      <c r="M87" s="54">
        <v>87</v>
      </c>
      <c r="N87" s="54"/>
      <c r="O87" s="49"/>
      <c r="P87" s="55" t="s">
        <v>1236</v>
      </c>
      <c r="Q87" s="56">
        <v>43495.457037037035</v>
      </c>
      <c r="R87" s="55" t="s">
        <v>1244</v>
      </c>
      <c r="S87" s="55"/>
      <c r="T87" s="55"/>
      <c r="U87" s="55"/>
      <c r="V87" s="56">
        <v>43495.457037037035</v>
      </c>
      <c r="W87" s="57" t="s">
        <v>1397</v>
      </c>
      <c r="X87" s="55"/>
      <c r="Y87" s="55"/>
      <c r="Z87" s="58" t="s">
        <v>1398</v>
      </c>
    </row>
    <row r="88" spans="2:26" x14ac:dyDescent="0.25">
      <c r="B88" s="40" t="s">
        <v>1396</v>
      </c>
      <c r="C88" s="40" t="s">
        <v>1247</v>
      </c>
      <c r="D88" s="41"/>
      <c r="E88" s="42"/>
      <c r="F88" s="43"/>
      <c r="G88" s="44"/>
      <c r="H88" s="41"/>
      <c r="I88" s="45"/>
      <c r="J88" s="46"/>
      <c r="K88" s="46"/>
      <c r="L88" s="47"/>
      <c r="M88" s="54">
        <v>88</v>
      </c>
      <c r="N88" s="54"/>
      <c r="O88" s="49"/>
      <c r="P88" s="55" t="s">
        <v>1236</v>
      </c>
      <c r="Q88" s="56">
        <v>43495.457037037035</v>
      </c>
      <c r="R88" s="55" t="s">
        <v>1244</v>
      </c>
      <c r="S88" s="55"/>
      <c r="T88" s="55"/>
      <c r="U88" s="55"/>
      <c r="V88" s="56">
        <v>43495.457037037035</v>
      </c>
      <c r="W88" s="57" t="s">
        <v>1397</v>
      </c>
      <c r="X88" s="55"/>
      <c r="Y88" s="55"/>
      <c r="Z88" s="58" t="s">
        <v>1398</v>
      </c>
    </row>
    <row r="89" spans="2:26" x14ac:dyDescent="0.25">
      <c r="B89" s="40" t="s">
        <v>1396</v>
      </c>
      <c r="C89" s="40" t="s">
        <v>1248</v>
      </c>
      <c r="D89" s="41"/>
      <c r="E89" s="42"/>
      <c r="F89" s="43"/>
      <c r="G89" s="44"/>
      <c r="H89" s="41"/>
      <c r="I89" s="45"/>
      <c r="J89" s="46"/>
      <c r="K89" s="46"/>
      <c r="L89" s="47"/>
      <c r="M89" s="54">
        <v>89</v>
      </c>
      <c r="N89" s="54"/>
      <c r="O89" s="49"/>
      <c r="P89" s="55" t="s">
        <v>1236</v>
      </c>
      <c r="Q89" s="56">
        <v>43495.457037037035</v>
      </c>
      <c r="R89" s="55" t="s">
        <v>1244</v>
      </c>
      <c r="S89" s="55"/>
      <c r="T89" s="55"/>
      <c r="U89" s="55"/>
      <c r="V89" s="56">
        <v>43495.457037037035</v>
      </c>
      <c r="W89" s="57" t="s">
        <v>1397</v>
      </c>
      <c r="X89" s="55"/>
      <c r="Y89" s="55"/>
      <c r="Z89" s="58" t="s">
        <v>1398</v>
      </c>
    </row>
    <row r="90" spans="2:26" x14ac:dyDescent="0.25">
      <c r="B90" s="40" t="s">
        <v>1396</v>
      </c>
      <c r="C90" s="40" t="s">
        <v>1249</v>
      </c>
      <c r="D90" s="41"/>
      <c r="E90" s="42"/>
      <c r="F90" s="43"/>
      <c r="G90" s="44"/>
      <c r="H90" s="41"/>
      <c r="I90" s="45"/>
      <c r="J90" s="46"/>
      <c r="K90" s="46"/>
      <c r="L90" s="47"/>
      <c r="M90" s="54">
        <v>90</v>
      </c>
      <c r="N90" s="54"/>
      <c r="O90" s="49"/>
      <c r="P90" s="55" t="s">
        <v>1236</v>
      </c>
      <c r="Q90" s="56">
        <v>43495.457037037035</v>
      </c>
      <c r="R90" s="55" t="s">
        <v>1244</v>
      </c>
      <c r="S90" s="55"/>
      <c r="T90" s="55"/>
      <c r="U90" s="55"/>
      <c r="V90" s="56">
        <v>43495.457037037035</v>
      </c>
      <c r="W90" s="57" t="s">
        <v>1397</v>
      </c>
      <c r="X90" s="55"/>
      <c r="Y90" s="55"/>
      <c r="Z90" s="58" t="s">
        <v>1398</v>
      </c>
    </row>
    <row r="91" spans="2:26" x14ac:dyDescent="0.25">
      <c r="B91" s="40" t="s">
        <v>1396</v>
      </c>
      <c r="C91" s="40" t="s">
        <v>1250</v>
      </c>
      <c r="D91" s="41"/>
      <c r="E91" s="42"/>
      <c r="F91" s="43"/>
      <c r="G91" s="44"/>
      <c r="H91" s="41"/>
      <c r="I91" s="45"/>
      <c r="J91" s="46"/>
      <c r="K91" s="46"/>
      <c r="L91" s="47"/>
      <c r="M91" s="54">
        <v>91</v>
      </c>
      <c r="N91" s="54"/>
      <c r="O91" s="49"/>
      <c r="P91" s="55" t="s">
        <v>1236</v>
      </c>
      <c r="Q91" s="56">
        <v>43495.457037037035</v>
      </c>
      <c r="R91" s="55" t="s">
        <v>1244</v>
      </c>
      <c r="S91" s="55"/>
      <c r="T91" s="55"/>
      <c r="U91" s="55"/>
      <c r="V91" s="56">
        <v>43495.457037037035</v>
      </c>
      <c r="W91" s="57" t="s">
        <v>1397</v>
      </c>
      <c r="X91" s="55"/>
      <c r="Y91" s="55"/>
      <c r="Z91" s="58" t="s">
        <v>1398</v>
      </c>
    </row>
    <row r="92" spans="2:26" x14ac:dyDescent="0.25">
      <c r="B92" s="40" t="s">
        <v>1399</v>
      </c>
      <c r="C92" s="40" t="s">
        <v>1273</v>
      </c>
      <c r="D92" s="41"/>
      <c r="E92" s="42"/>
      <c r="F92" s="43"/>
      <c r="G92" s="44"/>
      <c r="H92" s="41"/>
      <c r="I92" s="45"/>
      <c r="J92" s="46"/>
      <c r="K92" s="46"/>
      <c r="L92" s="47"/>
      <c r="M92" s="54">
        <v>92</v>
      </c>
      <c r="N92" s="54"/>
      <c r="O92" s="49"/>
      <c r="P92" s="55" t="s">
        <v>1236</v>
      </c>
      <c r="Q92" s="56">
        <v>43495.473391203705</v>
      </c>
      <c r="R92" s="55" t="s">
        <v>1274</v>
      </c>
      <c r="S92" s="55"/>
      <c r="T92" s="55"/>
      <c r="U92" s="55"/>
      <c r="V92" s="56">
        <v>43495.473391203705</v>
      </c>
      <c r="W92" s="57" t="s">
        <v>1400</v>
      </c>
      <c r="X92" s="55"/>
      <c r="Y92" s="55"/>
      <c r="Z92" s="58" t="s">
        <v>1401</v>
      </c>
    </row>
    <row r="93" spans="2:26" x14ac:dyDescent="0.25">
      <c r="B93" s="40" t="s">
        <v>1402</v>
      </c>
      <c r="C93" s="40" t="s">
        <v>1235</v>
      </c>
      <c r="D93" s="41"/>
      <c r="E93" s="42"/>
      <c r="F93" s="43"/>
      <c r="G93" s="44"/>
      <c r="H93" s="41"/>
      <c r="I93" s="45"/>
      <c r="J93" s="46"/>
      <c r="K93" s="46"/>
      <c r="L93" s="47"/>
      <c r="M93" s="54">
        <v>93</v>
      </c>
      <c r="N93" s="54"/>
      <c r="O93" s="49"/>
      <c r="P93" s="55" t="s">
        <v>1236</v>
      </c>
      <c r="Q93" s="56">
        <v>43495.474282407406</v>
      </c>
      <c r="R93" s="55" t="s">
        <v>1237</v>
      </c>
      <c r="S93" s="55"/>
      <c r="T93" s="55"/>
      <c r="U93" s="55"/>
      <c r="V93" s="56">
        <v>43495.474282407406</v>
      </c>
      <c r="W93" s="57" t="s">
        <v>1403</v>
      </c>
      <c r="X93" s="55"/>
      <c r="Y93" s="55"/>
      <c r="Z93" s="58" t="s">
        <v>1404</v>
      </c>
    </row>
    <row r="94" spans="2:26" x14ac:dyDescent="0.25">
      <c r="B94" s="40" t="s">
        <v>1402</v>
      </c>
      <c r="C94" s="40" t="s">
        <v>1240</v>
      </c>
      <c r="D94" s="41"/>
      <c r="E94" s="42"/>
      <c r="F94" s="43"/>
      <c r="G94" s="44"/>
      <c r="H94" s="41"/>
      <c r="I94" s="45"/>
      <c r="J94" s="46"/>
      <c r="K94" s="46"/>
      <c r="L94" s="47"/>
      <c r="M94" s="54">
        <v>94</v>
      </c>
      <c r="N94" s="54"/>
      <c r="O94" s="49"/>
      <c r="P94" s="55" t="s">
        <v>1236</v>
      </c>
      <c r="Q94" s="56">
        <v>43495.474282407406</v>
      </c>
      <c r="R94" s="55" t="s">
        <v>1237</v>
      </c>
      <c r="S94" s="55"/>
      <c r="T94" s="55"/>
      <c r="U94" s="55"/>
      <c r="V94" s="56">
        <v>43495.474282407406</v>
      </c>
      <c r="W94" s="57" t="s">
        <v>1403</v>
      </c>
      <c r="X94" s="55"/>
      <c r="Y94" s="55"/>
      <c r="Z94" s="58" t="s">
        <v>1404</v>
      </c>
    </row>
    <row r="95" spans="2:26" x14ac:dyDescent="0.25">
      <c r="B95" s="40" t="s">
        <v>1402</v>
      </c>
      <c r="C95" s="40" t="s">
        <v>1241</v>
      </c>
      <c r="D95" s="41"/>
      <c r="E95" s="42"/>
      <c r="F95" s="43"/>
      <c r="G95" s="44"/>
      <c r="H95" s="41"/>
      <c r="I95" s="45"/>
      <c r="J95" s="46"/>
      <c r="K95" s="46"/>
      <c r="L95" s="47"/>
      <c r="M95" s="54">
        <v>95</v>
      </c>
      <c r="N95" s="54"/>
      <c r="O95" s="49"/>
      <c r="P95" s="55" t="s">
        <v>1236</v>
      </c>
      <c r="Q95" s="56">
        <v>43495.474282407406</v>
      </c>
      <c r="R95" s="55" t="s">
        <v>1237</v>
      </c>
      <c r="S95" s="55"/>
      <c r="T95" s="55"/>
      <c r="U95" s="55"/>
      <c r="V95" s="56">
        <v>43495.474282407406</v>
      </c>
      <c r="W95" s="57" t="s">
        <v>1403</v>
      </c>
      <c r="X95" s="55"/>
      <c r="Y95" s="55"/>
      <c r="Z95" s="58" t="s">
        <v>1404</v>
      </c>
    </row>
    <row r="96" spans="2:26" x14ac:dyDescent="0.25">
      <c r="B96" s="40" t="s">
        <v>1405</v>
      </c>
      <c r="C96" s="40" t="s">
        <v>1273</v>
      </c>
      <c r="D96" s="41"/>
      <c r="E96" s="42"/>
      <c r="F96" s="43"/>
      <c r="G96" s="44"/>
      <c r="H96" s="41"/>
      <c r="I96" s="45"/>
      <c r="J96" s="46"/>
      <c r="K96" s="46"/>
      <c r="L96" s="47"/>
      <c r="M96" s="54">
        <v>96</v>
      </c>
      <c r="N96" s="54"/>
      <c r="O96" s="49"/>
      <c r="P96" s="55" t="s">
        <v>1236</v>
      </c>
      <c r="Q96" s="56">
        <v>43495.498310185183</v>
      </c>
      <c r="R96" s="55" t="s">
        <v>1274</v>
      </c>
      <c r="S96" s="55"/>
      <c r="T96" s="55"/>
      <c r="U96" s="55"/>
      <c r="V96" s="56">
        <v>43495.498310185183</v>
      </c>
      <c r="W96" s="57" t="s">
        <v>1406</v>
      </c>
      <c r="X96" s="55"/>
      <c r="Y96" s="55"/>
      <c r="Z96" s="58" t="s">
        <v>1407</v>
      </c>
    </row>
    <row r="97" spans="2:26" x14ac:dyDescent="0.25">
      <c r="B97" s="40" t="s">
        <v>1408</v>
      </c>
      <c r="C97" s="40" t="s">
        <v>1273</v>
      </c>
      <c r="D97" s="41"/>
      <c r="E97" s="42"/>
      <c r="F97" s="43"/>
      <c r="G97" s="44"/>
      <c r="H97" s="41"/>
      <c r="I97" s="45"/>
      <c r="J97" s="46"/>
      <c r="K97" s="46"/>
      <c r="L97" s="47"/>
      <c r="M97" s="54">
        <v>97</v>
      </c>
      <c r="N97" s="54"/>
      <c r="O97" s="49"/>
      <c r="P97" s="55" t="s">
        <v>1236</v>
      </c>
      <c r="Q97" s="56">
        <v>43495.512766203705</v>
      </c>
      <c r="R97" s="55" t="s">
        <v>1274</v>
      </c>
      <c r="S97" s="55"/>
      <c r="T97" s="55"/>
      <c r="U97" s="55"/>
      <c r="V97" s="56">
        <v>43495.512766203705</v>
      </c>
      <c r="W97" s="57" t="s">
        <v>1409</v>
      </c>
      <c r="X97" s="55"/>
      <c r="Y97" s="55"/>
      <c r="Z97" s="58" t="s">
        <v>1410</v>
      </c>
    </row>
    <row r="98" spans="2:26" x14ac:dyDescent="0.25">
      <c r="B98" s="40" t="s">
        <v>1411</v>
      </c>
      <c r="C98" s="40" t="s">
        <v>1285</v>
      </c>
      <c r="D98" s="41"/>
      <c r="E98" s="42"/>
      <c r="F98" s="43"/>
      <c r="G98" s="44"/>
      <c r="H98" s="41"/>
      <c r="I98" s="45"/>
      <c r="J98" s="46"/>
      <c r="K98" s="46"/>
      <c r="L98" s="47"/>
      <c r="M98" s="54">
        <v>98</v>
      </c>
      <c r="N98" s="54"/>
      <c r="O98" s="49"/>
      <c r="P98" s="55" t="s">
        <v>1236</v>
      </c>
      <c r="Q98" s="56">
        <v>43495.564189814817</v>
      </c>
      <c r="R98" s="55" t="s">
        <v>1286</v>
      </c>
      <c r="S98" s="55"/>
      <c r="T98" s="55"/>
      <c r="U98" s="55"/>
      <c r="V98" s="56">
        <v>43495.564189814817</v>
      </c>
      <c r="W98" s="57" t="s">
        <v>1412</v>
      </c>
      <c r="X98" s="55"/>
      <c r="Y98" s="55"/>
      <c r="Z98" s="58" t="s">
        <v>1413</v>
      </c>
    </row>
    <row r="99" spans="2:26" x14ac:dyDescent="0.25">
      <c r="B99" s="40" t="s">
        <v>1414</v>
      </c>
      <c r="C99" s="40" t="s">
        <v>1415</v>
      </c>
      <c r="D99" s="41"/>
      <c r="E99" s="42"/>
      <c r="F99" s="43"/>
      <c r="G99" s="44"/>
      <c r="H99" s="41"/>
      <c r="I99" s="45"/>
      <c r="J99" s="46"/>
      <c r="K99" s="46"/>
      <c r="L99" s="47"/>
      <c r="M99" s="54">
        <v>99</v>
      </c>
      <c r="N99" s="54"/>
      <c r="O99" s="49"/>
      <c r="P99" s="55" t="s">
        <v>1236</v>
      </c>
      <c r="Q99" s="56">
        <v>43495.56925925926</v>
      </c>
      <c r="R99" s="55" t="s">
        <v>1416</v>
      </c>
      <c r="S99" s="55"/>
      <c r="T99" s="55"/>
      <c r="U99" s="55"/>
      <c r="V99" s="56">
        <v>43495.56925925926</v>
      </c>
      <c r="W99" s="57" t="s">
        <v>1417</v>
      </c>
      <c r="X99" s="55"/>
      <c r="Y99" s="55"/>
      <c r="Z99" s="58" t="s">
        <v>1418</v>
      </c>
    </row>
    <row r="100" spans="2:26" x14ac:dyDescent="0.25">
      <c r="B100" s="40" t="s">
        <v>1414</v>
      </c>
      <c r="C100" s="40" t="s">
        <v>1419</v>
      </c>
      <c r="D100" s="41"/>
      <c r="E100" s="42"/>
      <c r="F100" s="43"/>
      <c r="G100" s="44"/>
      <c r="H100" s="41"/>
      <c r="I100" s="45"/>
      <c r="J100" s="46"/>
      <c r="K100" s="46"/>
      <c r="L100" s="47"/>
      <c r="M100" s="54">
        <v>100</v>
      </c>
      <c r="N100" s="54"/>
      <c r="O100" s="49"/>
      <c r="P100" s="55" t="s">
        <v>1236</v>
      </c>
      <c r="Q100" s="56">
        <v>43495.56925925926</v>
      </c>
      <c r="R100" s="55" t="s">
        <v>1416</v>
      </c>
      <c r="S100" s="55"/>
      <c r="T100" s="55"/>
      <c r="U100" s="55"/>
      <c r="V100" s="56">
        <v>43495.56925925926</v>
      </c>
      <c r="W100" s="57" t="s">
        <v>1417</v>
      </c>
      <c r="X100" s="55"/>
      <c r="Y100" s="55"/>
      <c r="Z100" s="58" t="s">
        <v>1418</v>
      </c>
    </row>
    <row r="101" spans="2:26" x14ac:dyDescent="0.25">
      <c r="B101" s="40" t="s">
        <v>1414</v>
      </c>
      <c r="C101" s="40" t="s">
        <v>1300</v>
      </c>
      <c r="D101" s="41"/>
      <c r="E101" s="42"/>
      <c r="F101" s="43"/>
      <c r="G101" s="44"/>
      <c r="H101" s="41"/>
      <c r="I101" s="45"/>
      <c r="J101" s="46"/>
      <c r="K101" s="46"/>
      <c r="L101" s="47"/>
      <c r="M101" s="54">
        <v>101</v>
      </c>
      <c r="N101" s="54"/>
      <c r="O101" s="49"/>
      <c r="P101" s="55" t="s">
        <v>1236</v>
      </c>
      <c r="Q101" s="56">
        <v>43495.570173611108</v>
      </c>
      <c r="R101" s="55" t="s">
        <v>1297</v>
      </c>
      <c r="S101" s="55"/>
      <c r="T101" s="55"/>
      <c r="U101" s="55"/>
      <c r="V101" s="56">
        <v>43495.570173611108</v>
      </c>
      <c r="W101" s="57" t="s">
        <v>1420</v>
      </c>
      <c r="X101" s="55"/>
      <c r="Y101" s="55"/>
      <c r="Z101" s="58" t="s">
        <v>1421</v>
      </c>
    </row>
    <row r="102" spans="2:26" x14ac:dyDescent="0.25">
      <c r="B102" s="40" t="s">
        <v>1414</v>
      </c>
      <c r="C102" s="40" t="s">
        <v>1285</v>
      </c>
      <c r="D102" s="41"/>
      <c r="E102" s="42"/>
      <c r="F102" s="43"/>
      <c r="G102" s="44"/>
      <c r="H102" s="41"/>
      <c r="I102" s="45"/>
      <c r="J102" s="46"/>
      <c r="K102" s="46"/>
      <c r="L102" s="47"/>
      <c r="M102" s="54">
        <v>102</v>
      </c>
      <c r="N102" s="54"/>
      <c r="O102" s="49"/>
      <c r="P102" s="55" t="s">
        <v>1236</v>
      </c>
      <c r="Q102" s="56">
        <v>43495.567037037035</v>
      </c>
      <c r="R102" s="55" t="s">
        <v>1286</v>
      </c>
      <c r="S102" s="55"/>
      <c r="T102" s="55"/>
      <c r="U102" s="55"/>
      <c r="V102" s="56">
        <v>43495.567037037035</v>
      </c>
      <c r="W102" s="57" t="s">
        <v>1422</v>
      </c>
      <c r="X102" s="55"/>
      <c r="Y102" s="55"/>
      <c r="Z102" s="58" t="s">
        <v>1423</v>
      </c>
    </row>
    <row r="103" spans="2:26" x14ac:dyDescent="0.25">
      <c r="B103" s="40" t="s">
        <v>1414</v>
      </c>
      <c r="C103" s="40" t="s">
        <v>1424</v>
      </c>
      <c r="D103" s="41"/>
      <c r="E103" s="42"/>
      <c r="F103" s="43"/>
      <c r="G103" s="44"/>
      <c r="H103" s="41"/>
      <c r="I103" s="45"/>
      <c r="J103" s="46"/>
      <c r="K103" s="46"/>
      <c r="L103" s="47"/>
      <c r="M103" s="54">
        <v>103</v>
      </c>
      <c r="N103" s="54"/>
      <c r="O103" s="49"/>
      <c r="P103" s="55" t="s">
        <v>1236</v>
      </c>
      <c r="Q103" s="56">
        <v>43495.56925925926</v>
      </c>
      <c r="R103" s="55" t="s">
        <v>1416</v>
      </c>
      <c r="S103" s="55"/>
      <c r="T103" s="55"/>
      <c r="U103" s="55"/>
      <c r="V103" s="56">
        <v>43495.56925925926</v>
      </c>
      <c r="W103" s="57" t="s">
        <v>1417</v>
      </c>
      <c r="X103" s="55"/>
      <c r="Y103" s="55"/>
      <c r="Z103" s="58" t="s">
        <v>1418</v>
      </c>
    </row>
    <row r="104" spans="2:26" x14ac:dyDescent="0.25">
      <c r="B104" s="40" t="s">
        <v>1414</v>
      </c>
      <c r="C104" s="40" t="s">
        <v>1425</v>
      </c>
      <c r="D104" s="41"/>
      <c r="E104" s="42"/>
      <c r="F104" s="43"/>
      <c r="G104" s="44"/>
      <c r="H104" s="41"/>
      <c r="I104" s="45"/>
      <c r="J104" s="46"/>
      <c r="K104" s="46"/>
      <c r="L104" s="47"/>
      <c r="M104" s="54">
        <v>104</v>
      </c>
      <c r="N104" s="54"/>
      <c r="O104" s="49"/>
      <c r="P104" s="55" t="s">
        <v>1236</v>
      </c>
      <c r="Q104" s="56">
        <v>43495.56925925926</v>
      </c>
      <c r="R104" s="55" t="s">
        <v>1416</v>
      </c>
      <c r="S104" s="55"/>
      <c r="T104" s="55"/>
      <c r="U104" s="55"/>
      <c r="V104" s="56">
        <v>43495.56925925926</v>
      </c>
      <c r="W104" s="57" t="s">
        <v>1417</v>
      </c>
      <c r="X104" s="55"/>
      <c r="Y104" s="55"/>
      <c r="Z104" s="58" t="s">
        <v>1418</v>
      </c>
    </row>
    <row r="105" spans="2:26" x14ac:dyDescent="0.25">
      <c r="B105" s="40" t="s">
        <v>1414</v>
      </c>
      <c r="C105" s="40" t="s">
        <v>1240</v>
      </c>
      <c r="D105" s="41"/>
      <c r="E105" s="42"/>
      <c r="F105" s="43"/>
      <c r="G105" s="44"/>
      <c r="H105" s="41"/>
      <c r="I105" s="45"/>
      <c r="J105" s="46"/>
      <c r="K105" s="46"/>
      <c r="L105" s="47"/>
      <c r="M105" s="54">
        <v>105</v>
      </c>
      <c r="N105" s="54"/>
      <c r="O105" s="49"/>
      <c r="P105" s="55" t="s">
        <v>1236</v>
      </c>
      <c r="Q105" s="56">
        <v>43495.569953703707</v>
      </c>
      <c r="R105" s="55" t="s">
        <v>1293</v>
      </c>
      <c r="S105" s="55"/>
      <c r="T105" s="55"/>
      <c r="U105" s="55"/>
      <c r="V105" s="56">
        <v>43495.569953703707</v>
      </c>
      <c r="W105" s="57" t="s">
        <v>1426</v>
      </c>
      <c r="X105" s="55"/>
      <c r="Y105" s="55"/>
      <c r="Z105" s="58" t="s">
        <v>1427</v>
      </c>
    </row>
    <row r="106" spans="2:26" x14ac:dyDescent="0.25">
      <c r="B106" s="40" t="s">
        <v>1414</v>
      </c>
      <c r="C106" s="40" t="s">
        <v>1296</v>
      </c>
      <c r="D106" s="41"/>
      <c r="E106" s="42"/>
      <c r="F106" s="43"/>
      <c r="G106" s="44"/>
      <c r="H106" s="41"/>
      <c r="I106" s="45"/>
      <c r="J106" s="46"/>
      <c r="K106" s="46"/>
      <c r="L106" s="47"/>
      <c r="M106" s="54">
        <v>106</v>
      </c>
      <c r="N106" s="54"/>
      <c r="O106" s="49"/>
      <c r="P106" s="55" t="s">
        <v>1236</v>
      </c>
      <c r="Q106" s="56">
        <v>43495.569953703707</v>
      </c>
      <c r="R106" s="55" t="s">
        <v>1293</v>
      </c>
      <c r="S106" s="55"/>
      <c r="T106" s="55"/>
      <c r="U106" s="55"/>
      <c r="V106" s="56">
        <v>43495.569953703707</v>
      </c>
      <c r="W106" s="57" t="s">
        <v>1426</v>
      </c>
      <c r="X106" s="55"/>
      <c r="Y106" s="55"/>
      <c r="Z106" s="58" t="s">
        <v>1427</v>
      </c>
    </row>
    <row r="107" spans="2:26" x14ac:dyDescent="0.25">
      <c r="B107" s="40" t="s">
        <v>1414</v>
      </c>
      <c r="C107" s="40" t="s">
        <v>1240</v>
      </c>
      <c r="D107" s="41"/>
      <c r="E107" s="42"/>
      <c r="F107" s="43"/>
      <c r="G107" s="44"/>
      <c r="H107" s="41"/>
      <c r="I107" s="45"/>
      <c r="J107" s="46"/>
      <c r="K107" s="46"/>
      <c r="L107" s="47"/>
      <c r="M107" s="54">
        <v>107</v>
      </c>
      <c r="N107" s="54"/>
      <c r="O107" s="49"/>
      <c r="P107" s="55" t="s">
        <v>1236</v>
      </c>
      <c r="Q107" s="56">
        <v>43495.570173611108</v>
      </c>
      <c r="R107" s="55" t="s">
        <v>1297</v>
      </c>
      <c r="S107" s="55"/>
      <c r="T107" s="55"/>
      <c r="U107" s="55"/>
      <c r="V107" s="56">
        <v>43495.570173611108</v>
      </c>
      <c r="W107" s="57" t="s">
        <v>1420</v>
      </c>
      <c r="X107" s="55"/>
      <c r="Y107" s="55"/>
      <c r="Z107" s="58" t="s">
        <v>1421</v>
      </c>
    </row>
    <row r="108" spans="2:26" x14ac:dyDescent="0.25">
      <c r="B108" s="40" t="s">
        <v>1428</v>
      </c>
      <c r="C108" s="40" t="s">
        <v>1273</v>
      </c>
      <c r="D108" s="41"/>
      <c r="E108" s="42"/>
      <c r="F108" s="43"/>
      <c r="G108" s="44"/>
      <c r="H108" s="41"/>
      <c r="I108" s="45"/>
      <c r="J108" s="46"/>
      <c r="K108" s="46"/>
      <c r="L108" s="47"/>
      <c r="M108" s="54">
        <v>108</v>
      </c>
      <c r="N108" s="54"/>
      <c r="O108" s="49"/>
      <c r="P108" s="55" t="s">
        <v>1236</v>
      </c>
      <c r="Q108" s="56">
        <v>43495.571747685186</v>
      </c>
      <c r="R108" s="55" t="s">
        <v>1274</v>
      </c>
      <c r="S108" s="55"/>
      <c r="T108" s="55"/>
      <c r="U108" s="55"/>
      <c r="V108" s="56">
        <v>43495.571747685186</v>
      </c>
      <c r="W108" s="57" t="s">
        <v>1429</v>
      </c>
      <c r="X108" s="55"/>
      <c r="Y108" s="55"/>
      <c r="Z108" s="58" t="s">
        <v>1430</v>
      </c>
    </row>
    <row r="109" spans="2:26" x14ac:dyDescent="0.25">
      <c r="B109" s="40" t="s">
        <v>1431</v>
      </c>
      <c r="C109" s="40" t="s">
        <v>1273</v>
      </c>
      <c r="D109" s="41"/>
      <c r="E109" s="42"/>
      <c r="F109" s="43"/>
      <c r="G109" s="44"/>
      <c r="H109" s="41"/>
      <c r="I109" s="45"/>
      <c r="J109" s="46"/>
      <c r="K109" s="46"/>
      <c r="L109" s="47"/>
      <c r="M109" s="54">
        <v>109</v>
      </c>
      <c r="N109" s="54"/>
      <c r="O109" s="49"/>
      <c r="P109" s="55" t="s">
        <v>1236</v>
      </c>
      <c r="Q109" s="56">
        <v>43495.572430555556</v>
      </c>
      <c r="R109" s="55" t="s">
        <v>1274</v>
      </c>
      <c r="S109" s="55"/>
      <c r="T109" s="55"/>
      <c r="U109" s="55"/>
      <c r="V109" s="56">
        <v>43495.572430555556</v>
      </c>
      <c r="W109" s="57" t="s">
        <v>1432</v>
      </c>
      <c r="X109" s="55"/>
      <c r="Y109" s="55"/>
      <c r="Z109" s="58" t="s">
        <v>1433</v>
      </c>
    </row>
    <row r="110" spans="2:26" x14ac:dyDescent="0.25">
      <c r="B110" s="40" t="s">
        <v>1434</v>
      </c>
      <c r="C110" s="40" t="s">
        <v>1240</v>
      </c>
      <c r="D110" s="41"/>
      <c r="E110" s="42"/>
      <c r="F110" s="43"/>
      <c r="G110" s="44"/>
      <c r="H110" s="41"/>
      <c r="I110" s="45"/>
      <c r="J110" s="46"/>
      <c r="K110" s="46"/>
      <c r="L110" s="47"/>
      <c r="M110" s="54">
        <v>110</v>
      </c>
      <c r="N110" s="54"/>
      <c r="O110" s="49"/>
      <c r="P110" s="55" t="s">
        <v>1236</v>
      </c>
      <c r="Q110" s="56">
        <v>43495.590428240743</v>
      </c>
      <c r="R110" s="55" t="s">
        <v>1293</v>
      </c>
      <c r="S110" s="55"/>
      <c r="T110" s="55"/>
      <c r="U110" s="55"/>
      <c r="V110" s="56">
        <v>43495.590428240743</v>
      </c>
      <c r="W110" s="57" t="s">
        <v>1435</v>
      </c>
      <c r="X110" s="55"/>
      <c r="Y110" s="55"/>
      <c r="Z110" s="58" t="s">
        <v>1436</v>
      </c>
    </row>
    <row r="111" spans="2:26" x14ac:dyDescent="0.25">
      <c r="B111" s="40" t="s">
        <v>1434</v>
      </c>
      <c r="C111" s="40" t="s">
        <v>1296</v>
      </c>
      <c r="D111" s="41"/>
      <c r="E111" s="42"/>
      <c r="F111" s="43"/>
      <c r="G111" s="44"/>
      <c r="H111" s="41"/>
      <c r="I111" s="45"/>
      <c r="J111" s="46"/>
      <c r="K111" s="46"/>
      <c r="L111" s="47"/>
      <c r="M111" s="54">
        <v>111</v>
      </c>
      <c r="N111" s="54"/>
      <c r="O111" s="49"/>
      <c r="P111" s="55" t="s">
        <v>1236</v>
      </c>
      <c r="Q111" s="56">
        <v>43495.590428240743</v>
      </c>
      <c r="R111" s="55" t="s">
        <v>1293</v>
      </c>
      <c r="S111" s="55"/>
      <c r="T111" s="55"/>
      <c r="U111" s="55"/>
      <c r="V111" s="56">
        <v>43495.590428240743</v>
      </c>
      <c r="W111" s="57" t="s">
        <v>1435</v>
      </c>
      <c r="X111" s="55"/>
      <c r="Y111" s="55"/>
      <c r="Z111" s="58" t="s">
        <v>1436</v>
      </c>
    </row>
    <row r="112" spans="2:26" x14ac:dyDescent="0.25">
      <c r="B112" s="40" t="s">
        <v>1437</v>
      </c>
      <c r="C112" s="40" t="s">
        <v>1240</v>
      </c>
      <c r="D112" s="41"/>
      <c r="E112" s="42"/>
      <c r="F112" s="43"/>
      <c r="G112" s="44"/>
      <c r="H112" s="41"/>
      <c r="I112" s="45"/>
      <c r="J112" s="46"/>
      <c r="K112" s="46"/>
      <c r="L112" s="47"/>
      <c r="M112" s="54">
        <v>112</v>
      </c>
      <c r="N112" s="54"/>
      <c r="O112" s="49"/>
      <c r="P112" s="55" t="s">
        <v>1236</v>
      </c>
      <c r="Q112" s="56">
        <v>43495.596250000002</v>
      </c>
      <c r="R112" s="55" t="s">
        <v>1293</v>
      </c>
      <c r="S112" s="55"/>
      <c r="T112" s="55"/>
      <c r="U112" s="55"/>
      <c r="V112" s="56">
        <v>43495.596250000002</v>
      </c>
      <c r="W112" s="57" t="s">
        <v>1438</v>
      </c>
      <c r="X112" s="55"/>
      <c r="Y112" s="55"/>
      <c r="Z112" s="58" t="s">
        <v>1439</v>
      </c>
    </row>
    <row r="113" spans="2:26" x14ac:dyDescent="0.25">
      <c r="B113" s="40" t="s">
        <v>1437</v>
      </c>
      <c r="C113" s="40" t="s">
        <v>1296</v>
      </c>
      <c r="D113" s="41"/>
      <c r="E113" s="42"/>
      <c r="F113" s="43"/>
      <c r="G113" s="44"/>
      <c r="H113" s="41"/>
      <c r="I113" s="45"/>
      <c r="J113" s="46"/>
      <c r="K113" s="46"/>
      <c r="L113" s="47"/>
      <c r="M113" s="54">
        <v>113</v>
      </c>
      <c r="N113" s="54"/>
      <c r="O113" s="49"/>
      <c r="P113" s="55" t="s">
        <v>1236</v>
      </c>
      <c r="Q113" s="56">
        <v>43495.596250000002</v>
      </c>
      <c r="R113" s="55" t="s">
        <v>1293</v>
      </c>
      <c r="S113" s="55"/>
      <c r="T113" s="55"/>
      <c r="U113" s="55"/>
      <c r="V113" s="56">
        <v>43495.596250000002</v>
      </c>
      <c r="W113" s="57" t="s">
        <v>1438</v>
      </c>
      <c r="X113" s="55"/>
      <c r="Y113" s="55"/>
      <c r="Z113" s="58" t="s">
        <v>1439</v>
      </c>
    </row>
    <row r="114" spans="2:26" x14ac:dyDescent="0.25">
      <c r="B114" s="40" t="s">
        <v>1440</v>
      </c>
      <c r="C114" s="40" t="s">
        <v>1273</v>
      </c>
      <c r="D114" s="41"/>
      <c r="E114" s="42"/>
      <c r="F114" s="43"/>
      <c r="G114" s="44"/>
      <c r="H114" s="41"/>
      <c r="I114" s="45"/>
      <c r="J114" s="46"/>
      <c r="K114" s="46"/>
      <c r="L114" s="47"/>
      <c r="M114" s="54">
        <v>114</v>
      </c>
      <c r="N114" s="54"/>
      <c r="O114" s="49"/>
      <c r="P114" s="55" t="s">
        <v>1236</v>
      </c>
      <c r="Q114" s="56">
        <v>43495.608981481484</v>
      </c>
      <c r="R114" s="55" t="s">
        <v>1274</v>
      </c>
      <c r="S114" s="55"/>
      <c r="T114" s="55"/>
      <c r="U114" s="55"/>
      <c r="V114" s="56">
        <v>43495.608981481484</v>
      </c>
      <c r="W114" s="57" t="s">
        <v>1441</v>
      </c>
      <c r="X114" s="55"/>
      <c r="Y114" s="55"/>
      <c r="Z114" s="58" t="s">
        <v>1442</v>
      </c>
    </row>
    <row r="115" spans="2:26" x14ac:dyDescent="0.25">
      <c r="B115" s="40" t="s">
        <v>1443</v>
      </c>
      <c r="C115" s="40" t="s">
        <v>1273</v>
      </c>
      <c r="D115" s="41"/>
      <c r="E115" s="42"/>
      <c r="F115" s="43"/>
      <c r="G115" s="44"/>
      <c r="H115" s="41"/>
      <c r="I115" s="45"/>
      <c r="J115" s="46"/>
      <c r="K115" s="46"/>
      <c r="L115" s="47"/>
      <c r="M115" s="54">
        <v>115</v>
      </c>
      <c r="N115" s="54"/>
      <c r="O115" s="49"/>
      <c r="P115" s="55" t="s">
        <v>1236</v>
      </c>
      <c r="Q115" s="56">
        <v>43495.631863425922</v>
      </c>
      <c r="R115" s="55" t="s">
        <v>1274</v>
      </c>
      <c r="S115" s="55"/>
      <c r="T115" s="55"/>
      <c r="U115" s="55"/>
      <c r="V115" s="56">
        <v>43495.631863425922</v>
      </c>
      <c r="W115" s="57" t="s">
        <v>1444</v>
      </c>
      <c r="X115" s="55"/>
      <c r="Y115" s="55"/>
      <c r="Z115" s="58" t="s">
        <v>1445</v>
      </c>
    </row>
    <row r="116" spans="2:26" x14ac:dyDescent="0.25">
      <c r="B116" s="40" t="s">
        <v>1446</v>
      </c>
      <c r="C116" s="40" t="s">
        <v>1240</v>
      </c>
      <c r="D116" s="41"/>
      <c r="E116" s="42"/>
      <c r="F116" s="43"/>
      <c r="G116" s="44"/>
      <c r="H116" s="41"/>
      <c r="I116" s="45"/>
      <c r="J116" s="46"/>
      <c r="K116" s="46"/>
      <c r="L116" s="47"/>
      <c r="M116" s="54">
        <v>116</v>
      </c>
      <c r="N116" s="54"/>
      <c r="O116" s="49"/>
      <c r="P116" s="55" t="s">
        <v>1236</v>
      </c>
      <c r="Q116" s="56">
        <v>43495.639791666668</v>
      </c>
      <c r="R116" s="55" t="s">
        <v>1364</v>
      </c>
      <c r="S116" s="55"/>
      <c r="T116" s="55"/>
      <c r="U116" s="55" t="s">
        <v>1265</v>
      </c>
      <c r="V116" s="56">
        <v>43495.639791666668</v>
      </c>
      <c r="W116" s="57" t="s">
        <v>1447</v>
      </c>
      <c r="X116" s="55"/>
      <c r="Y116" s="55"/>
      <c r="Z116" s="58" t="s">
        <v>1448</v>
      </c>
    </row>
    <row r="117" spans="2:26" x14ac:dyDescent="0.25">
      <c r="B117" s="40" t="s">
        <v>1446</v>
      </c>
      <c r="C117" s="40" t="s">
        <v>1367</v>
      </c>
      <c r="D117" s="41"/>
      <c r="E117" s="42"/>
      <c r="F117" s="43"/>
      <c r="G117" s="44"/>
      <c r="H117" s="41"/>
      <c r="I117" s="45"/>
      <c r="J117" s="46"/>
      <c r="K117" s="46"/>
      <c r="L117" s="47"/>
      <c r="M117" s="54">
        <v>117</v>
      </c>
      <c r="N117" s="54"/>
      <c r="O117" s="49"/>
      <c r="P117" s="55" t="s">
        <v>1236</v>
      </c>
      <c r="Q117" s="56">
        <v>43495.639791666668</v>
      </c>
      <c r="R117" s="55" t="s">
        <v>1364</v>
      </c>
      <c r="S117" s="55"/>
      <c r="T117" s="55"/>
      <c r="U117" s="55" t="s">
        <v>1265</v>
      </c>
      <c r="V117" s="56">
        <v>43495.639791666668</v>
      </c>
      <c r="W117" s="57" t="s">
        <v>1447</v>
      </c>
      <c r="X117" s="55"/>
      <c r="Y117" s="55"/>
      <c r="Z117" s="58" t="s">
        <v>1448</v>
      </c>
    </row>
    <row r="118" spans="2:26" x14ac:dyDescent="0.25">
      <c r="B118" s="40" t="s">
        <v>1449</v>
      </c>
      <c r="C118" s="40" t="s">
        <v>1240</v>
      </c>
      <c r="D118" s="41"/>
      <c r="E118" s="42"/>
      <c r="F118" s="43"/>
      <c r="G118" s="44"/>
      <c r="H118" s="41"/>
      <c r="I118" s="45"/>
      <c r="J118" s="46"/>
      <c r="K118" s="46"/>
      <c r="L118" s="47"/>
      <c r="M118" s="54">
        <v>118</v>
      </c>
      <c r="N118" s="54"/>
      <c r="O118" s="49"/>
      <c r="P118" s="55" t="s">
        <v>1236</v>
      </c>
      <c r="Q118" s="56">
        <v>43495.647847222222</v>
      </c>
      <c r="R118" s="55" t="s">
        <v>1450</v>
      </c>
      <c r="S118" s="55"/>
      <c r="T118" s="55"/>
      <c r="U118" s="55"/>
      <c r="V118" s="56">
        <v>43495.647847222222</v>
      </c>
      <c r="W118" s="57" t="s">
        <v>1451</v>
      </c>
      <c r="X118" s="55"/>
      <c r="Y118" s="55"/>
      <c r="Z118" s="58" t="s">
        <v>1452</v>
      </c>
    </row>
    <row r="119" spans="2:26" x14ac:dyDescent="0.25">
      <c r="B119" s="40" t="s">
        <v>1449</v>
      </c>
      <c r="C119" s="40" t="s">
        <v>1453</v>
      </c>
      <c r="D119" s="41"/>
      <c r="E119" s="42"/>
      <c r="F119" s="43"/>
      <c r="G119" s="44"/>
      <c r="H119" s="41"/>
      <c r="I119" s="45"/>
      <c r="J119" s="46"/>
      <c r="K119" s="46"/>
      <c r="L119" s="47"/>
      <c r="M119" s="54">
        <v>119</v>
      </c>
      <c r="N119" s="54"/>
      <c r="O119" s="49"/>
      <c r="P119" s="55" t="s">
        <v>1236</v>
      </c>
      <c r="Q119" s="56">
        <v>43495.647847222222</v>
      </c>
      <c r="R119" s="55" t="s">
        <v>1450</v>
      </c>
      <c r="S119" s="55"/>
      <c r="T119" s="55"/>
      <c r="U119" s="55"/>
      <c r="V119" s="56">
        <v>43495.647847222222</v>
      </c>
      <c r="W119" s="57" t="s">
        <v>1451</v>
      </c>
      <c r="X119" s="55"/>
      <c r="Y119" s="55"/>
      <c r="Z119" s="58" t="s">
        <v>1452</v>
      </c>
    </row>
    <row r="120" spans="2:26" x14ac:dyDescent="0.25">
      <c r="B120" s="40" t="s">
        <v>1449</v>
      </c>
      <c r="C120" s="40" t="s">
        <v>1454</v>
      </c>
      <c r="D120" s="41"/>
      <c r="E120" s="42"/>
      <c r="F120" s="43"/>
      <c r="G120" s="44"/>
      <c r="H120" s="41"/>
      <c r="I120" s="45"/>
      <c r="J120" s="46"/>
      <c r="K120" s="46"/>
      <c r="L120" s="47"/>
      <c r="M120" s="54">
        <v>120</v>
      </c>
      <c r="N120" s="54"/>
      <c r="O120" s="49"/>
      <c r="P120" s="55" t="s">
        <v>1236</v>
      </c>
      <c r="Q120" s="56">
        <v>43495.647847222222</v>
      </c>
      <c r="R120" s="55" t="s">
        <v>1450</v>
      </c>
      <c r="S120" s="55"/>
      <c r="T120" s="55"/>
      <c r="U120" s="55"/>
      <c r="V120" s="56">
        <v>43495.647847222222</v>
      </c>
      <c r="W120" s="57" t="s">
        <v>1451</v>
      </c>
      <c r="X120" s="55"/>
      <c r="Y120" s="55"/>
      <c r="Z120" s="58" t="s">
        <v>1452</v>
      </c>
    </row>
    <row r="121" spans="2:26" x14ac:dyDescent="0.25">
      <c r="B121" s="40" t="s">
        <v>1449</v>
      </c>
      <c r="C121" s="40" t="s">
        <v>1455</v>
      </c>
      <c r="D121" s="41"/>
      <c r="E121" s="42"/>
      <c r="F121" s="43"/>
      <c r="G121" s="44"/>
      <c r="H121" s="41"/>
      <c r="I121" s="45"/>
      <c r="J121" s="46"/>
      <c r="K121" s="46"/>
      <c r="L121" s="47"/>
      <c r="M121" s="54">
        <v>121</v>
      </c>
      <c r="N121" s="54"/>
      <c r="O121" s="49"/>
      <c r="P121" s="55" t="s">
        <v>1236</v>
      </c>
      <c r="Q121" s="56">
        <v>43495.647847222222</v>
      </c>
      <c r="R121" s="55" t="s">
        <v>1450</v>
      </c>
      <c r="S121" s="55"/>
      <c r="T121" s="55"/>
      <c r="U121" s="55"/>
      <c r="V121" s="56">
        <v>43495.647847222222</v>
      </c>
      <c r="W121" s="57" t="s">
        <v>1451</v>
      </c>
      <c r="X121" s="55"/>
      <c r="Y121" s="55"/>
      <c r="Z121" s="58" t="s">
        <v>1452</v>
      </c>
    </row>
    <row r="122" spans="2:26" x14ac:dyDescent="0.25">
      <c r="B122" s="40" t="s">
        <v>1456</v>
      </c>
      <c r="C122" s="40" t="s">
        <v>1369</v>
      </c>
      <c r="D122" s="41"/>
      <c r="E122" s="42"/>
      <c r="F122" s="43"/>
      <c r="G122" s="44"/>
      <c r="H122" s="41"/>
      <c r="I122" s="45"/>
      <c r="J122" s="46"/>
      <c r="K122" s="46"/>
      <c r="L122" s="47"/>
      <c r="M122" s="54">
        <v>122</v>
      </c>
      <c r="N122" s="54"/>
      <c r="O122" s="49"/>
      <c r="P122" s="55" t="s">
        <v>1236</v>
      </c>
      <c r="Q122" s="56">
        <v>43495.656134259261</v>
      </c>
      <c r="R122" s="55" t="s">
        <v>1370</v>
      </c>
      <c r="S122" s="55"/>
      <c r="T122" s="55"/>
      <c r="U122" s="55" t="s">
        <v>1265</v>
      </c>
      <c r="V122" s="56">
        <v>43495.656134259261</v>
      </c>
      <c r="W122" s="57" t="s">
        <v>1457</v>
      </c>
      <c r="X122" s="55"/>
      <c r="Y122" s="55"/>
      <c r="Z122" s="58" t="s">
        <v>1458</v>
      </c>
    </row>
    <row r="123" spans="2:26" x14ac:dyDescent="0.25">
      <c r="B123" s="40" t="s">
        <v>1459</v>
      </c>
      <c r="C123" s="40" t="s">
        <v>1285</v>
      </c>
      <c r="D123" s="41"/>
      <c r="E123" s="42"/>
      <c r="F123" s="43"/>
      <c r="G123" s="44"/>
      <c r="H123" s="41"/>
      <c r="I123" s="45"/>
      <c r="J123" s="46"/>
      <c r="K123" s="46"/>
      <c r="L123" s="47"/>
      <c r="M123" s="54">
        <v>123</v>
      </c>
      <c r="N123" s="54"/>
      <c r="O123" s="49"/>
      <c r="P123" s="55" t="s">
        <v>1236</v>
      </c>
      <c r="Q123" s="56">
        <v>43495.660613425927</v>
      </c>
      <c r="R123" s="55" t="s">
        <v>1286</v>
      </c>
      <c r="S123" s="55"/>
      <c r="T123" s="55"/>
      <c r="U123" s="55"/>
      <c r="V123" s="56">
        <v>43495.660613425927</v>
      </c>
      <c r="W123" s="57" t="s">
        <v>1460</v>
      </c>
      <c r="X123" s="55"/>
      <c r="Y123" s="55"/>
      <c r="Z123" s="58" t="s">
        <v>1461</v>
      </c>
    </row>
    <row r="124" spans="2:26" x14ac:dyDescent="0.25">
      <c r="B124" s="40" t="s">
        <v>1462</v>
      </c>
      <c r="C124" s="40" t="s">
        <v>1252</v>
      </c>
      <c r="D124" s="41"/>
      <c r="E124" s="42"/>
      <c r="F124" s="43"/>
      <c r="G124" s="44"/>
      <c r="H124" s="41"/>
      <c r="I124" s="45"/>
      <c r="J124" s="46"/>
      <c r="K124" s="46"/>
      <c r="L124" s="47"/>
      <c r="M124" s="54">
        <v>124</v>
      </c>
      <c r="N124" s="54"/>
      <c r="O124" s="49"/>
      <c r="P124" s="55" t="s">
        <v>1236</v>
      </c>
      <c r="Q124" s="56">
        <v>43495.690601851849</v>
      </c>
      <c r="R124" s="55" t="s">
        <v>1463</v>
      </c>
      <c r="S124" s="55"/>
      <c r="T124" s="55"/>
      <c r="U124" s="55"/>
      <c r="V124" s="56">
        <v>43495.690601851849</v>
      </c>
      <c r="W124" s="57" t="s">
        <v>1464</v>
      </c>
      <c r="X124" s="55"/>
      <c r="Y124" s="55"/>
      <c r="Z124" s="58" t="s">
        <v>1465</v>
      </c>
    </row>
    <row r="125" spans="2:26" x14ac:dyDescent="0.25">
      <c r="B125" s="40" t="s">
        <v>1466</v>
      </c>
      <c r="C125" s="40" t="s">
        <v>1240</v>
      </c>
      <c r="D125" s="41"/>
      <c r="E125" s="42"/>
      <c r="F125" s="43"/>
      <c r="G125" s="44"/>
      <c r="H125" s="41"/>
      <c r="I125" s="45"/>
      <c r="J125" s="46"/>
      <c r="K125" s="46"/>
      <c r="L125" s="47"/>
      <c r="M125" s="54">
        <v>125</v>
      </c>
      <c r="N125" s="54"/>
      <c r="O125" s="49"/>
      <c r="P125" s="55" t="s">
        <v>1236</v>
      </c>
      <c r="Q125" s="56">
        <v>43495.706562500003</v>
      </c>
      <c r="R125" s="55" t="s">
        <v>1364</v>
      </c>
      <c r="S125" s="55"/>
      <c r="T125" s="55"/>
      <c r="U125" s="55" t="s">
        <v>1265</v>
      </c>
      <c r="V125" s="56">
        <v>43495.706562500003</v>
      </c>
      <c r="W125" s="57" t="s">
        <v>1467</v>
      </c>
      <c r="X125" s="55"/>
      <c r="Y125" s="55"/>
      <c r="Z125" s="58" t="s">
        <v>1468</v>
      </c>
    </row>
    <row r="126" spans="2:26" x14ac:dyDescent="0.25">
      <c r="B126" s="40" t="s">
        <v>1466</v>
      </c>
      <c r="C126" s="40" t="s">
        <v>1367</v>
      </c>
      <c r="D126" s="41"/>
      <c r="E126" s="42"/>
      <c r="F126" s="43"/>
      <c r="G126" s="44"/>
      <c r="H126" s="41"/>
      <c r="I126" s="45"/>
      <c r="J126" s="46"/>
      <c r="K126" s="46"/>
      <c r="L126" s="47"/>
      <c r="M126" s="54">
        <v>126</v>
      </c>
      <c r="N126" s="54"/>
      <c r="O126" s="49"/>
      <c r="P126" s="55" t="s">
        <v>1236</v>
      </c>
      <c r="Q126" s="56">
        <v>43495.706562500003</v>
      </c>
      <c r="R126" s="55" t="s">
        <v>1364</v>
      </c>
      <c r="S126" s="55"/>
      <c r="T126" s="55"/>
      <c r="U126" s="55" t="s">
        <v>1265</v>
      </c>
      <c r="V126" s="56">
        <v>43495.706562500003</v>
      </c>
      <c r="W126" s="57" t="s">
        <v>1467</v>
      </c>
      <c r="X126" s="55"/>
      <c r="Y126" s="55"/>
      <c r="Z126" s="58" t="s">
        <v>1468</v>
      </c>
    </row>
    <row r="127" spans="2:26" x14ac:dyDescent="0.25">
      <c r="B127" s="40" t="s">
        <v>1469</v>
      </c>
      <c r="C127" s="40" t="s">
        <v>1243</v>
      </c>
      <c r="D127" s="41"/>
      <c r="E127" s="42"/>
      <c r="F127" s="43"/>
      <c r="G127" s="44"/>
      <c r="H127" s="41"/>
      <c r="I127" s="45"/>
      <c r="J127" s="46"/>
      <c r="K127" s="46"/>
      <c r="L127" s="47"/>
      <c r="M127" s="54">
        <v>127</v>
      </c>
      <c r="N127" s="54"/>
      <c r="O127" s="49"/>
      <c r="P127" s="55" t="s">
        <v>1236</v>
      </c>
      <c r="Q127" s="56">
        <v>43495.717037037037</v>
      </c>
      <c r="R127" s="55" t="s">
        <v>1244</v>
      </c>
      <c r="S127" s="55"/>
      <c r="T127" s="55"/>
      <c r="U127" s="55"/>
      <c r="V127" s="56">
        <v>43495.717037037037</v>
      </c>
      <c r="W127" s="57" t="s">
        <v>1470</v>
      </c>
      <c r="X127" s="55"/>
      <c r="Y127" s="55"/>
      <c r="Z127" s="58" t="s">
        <v>1471</v>
      </c>
    </row>
    <row r="128" spans="2:26" x14ac:dyDescent="0.25">
      <c r="B128" s="40" t="s">
        <v>1469</v>
      </c>
      <c r="C128" s="40" t="s">
        <v>1247</v>
      </c>
      <c r="D128" s="41"/>
      <c r="E128" s="42"/>
      <c r="F128" s="43"/>
      <c r="G128" s="44"/>
      <c r="H128" s="41"/>
      <c r="I128" s="45"/>
      <c r="J128" s="46"/>
      <c r="K128" s="46"/>
      <c r="L128" s="47"/>
      <c r="M128" s="54">
        <v>128</v>
      </c>
      <c r="N128" s="54"/>
      <c r="O128" s="49"/>
      <c r="P128" s="55" t="s">
        <v>1236</v>
      </c>
      <c r="Q128" s="56">
        <v>43495.717037037037</v>
      </c>
      <c r="R128" s="55" t="s">
        <v>1244</v>
      </c>
      <c r="S128" s="55"/>
      <c r="T128" s="55"/>
      <c r="U128" s="55"/>
      <c r="V128" s="56">
        <v>43495.717037037037</v>
      </c>
      <c r="W128" s="57" t="s">
        <v>1470</v>
      </c>
      <c r="X128" s="55"/>
      <c r="Y128" s="55"/>
      <c r="Z128" s="58" t="s">
        <v>1471</v>
      </c>
    </row>
    <row r="129" spans="2:26" x14ac:dyDescent="0.25">
      <c r="B129" s="40" t="s">
        <v>1469</v>
      </c>
      <c r="C129" s="40" t="s">
        <v>1248</v>
      </c>
      <c r="D129" s="41"/>
      <c r="E129" s="42"/>
      <c r="F129" s="43"/>
      <c r="G129" s="44"/>
      <c r="H129" s="41"/>
      <c r="I129" s="45"/>
      <c r="J129" s="46"/>
      <c r="K129" s="46"/>
      <c r="L129" s="47"/>
      <c r="M129" s="54">
        <v>129</v>
      </c>
      <c r="N129" s="54"/>
      <c r="O129" s="49"/>
      <c r="P129" s="55" t="s">
        <v>1236</v>
      </c>
      <c r="Q129" s="56">
        <v>43495.717037037037</v>
      </c>
      <c r="R129" s="55" t="s">
        <v>1244</v>
      </c>
      <c r="S129" s="55"/>
      <c r="T129" s="55"/>
      <c r="U129" s="55"/>
      <c r="V129" s="56">
        <v>43495.717037037037</v>
      </c>
      <c r="W129" s="57" t="s">
        <v>1470</v>
      </c>
      <c r="X129" s="55"/>
      <c r="Y129" s="55"/>
      <c r="Z129" s="58" t="s">
        <v>1471</v>
      </c>
    </row>
    <row r="130" spans="2:26" x14ac:dyDescent="0.25">
      <c r="B130" s="40" t="s">
        <v>1469</v>
      </c>
      <c r="C130" s="40" t="s">
        <v>1249</v>
      </c>
      <c r="D130" s="41"/>
      <c r="E130" s="42"/>
      <c r="F130" s="43"/>
      <c r="G130" s="44"/>
      <c r="H130" s="41"/>
      <c r="I130" s="45"/>
      <c r="J130" s="46"/>
      <c r="K130" s="46"/>
      <c r="L130" s="47"/>
      <c r="M130" s="54">
        <v>130</v>
      </c>
      <c r="N130" s="54"/>
      <c r="O130" s="49"/>
      <c r="P130" s="55" t="s">
        <v>1236</v>
      </c>
      <c r="Q130" s="56">
        <v>43495.717037037037</v>
      </c>
      <c r="R130" s="55" t="s">
        <v>1244</v>
      </c>
      <c r="S130" s="55"/>
      <c r="T130" s="55"/>
      <c r="U130" s="55"/>
      <c r="V130" s="56">
        <v>43495.717037037037</v>
      </c>
      <c r="W130" s="57" t="s">
        <v>1470</v>
      </c>
      <c r="X130" s="55"/>
      <c r="Y130" s="55"/>
      <c r="Z130" s="58" t="s">
        <v>1471</v>
      </c>
    </row>
    <row r="131" spans="2:26" x14ac:dyDescent="0.25">
      <c r="B131" s="40" t="s">
        <v>1469</v>
      </c>
      <c r="C131" s="40" t="s">
        <v>1250</v>
      </c>
      <c r="D131" s="41"/>
      <c r="E131" s="42"/>
      <c r="F131" s="43"/>
      <c r="G131" s="44"/>
      <c r="H131" s="41"/>
      <c r="I131" s="45"/>
      <c r="J131" s="46"/>
      <c r="K131" s="46"/>
      <c r="L131" s="47"/>
      <c r="M131" s="54">
        <v>131</v>
      </c>
      <c r="N131" s="54"/>
      <c r="O131" s="49"/>
      <c r="P131" s="55" t="s">
        <v>1236</v>
      </c>
      <c r="Q131" s="56">
        <v>43495.717037037037</v>
      </c>
      <c r="R131" s="55" t="s">
        <v>1244</v>
      </c>
      <c r="S131" s="55"/>
      <c r="T131" s="55"/>
      <c r="U131" s="55"/>
      <c r="V131" s="56">
        <v>43495.717037037037</v>
      </c>
      <c r="W131" s="57" t="s">
        <v>1470</v>
      </c>
      <c r="X131" s="55"/>
      <c r="Y131" s="55"/>
      <c r="Z131" s="58" t="s">
        <v>1471</v>
      </c>
    </row>
    <row r="132" spans="2:26" x14ac:dyDescent="0.25">
      <c r="B132" s="40" t="s">
        <v>1472</v>
      </c>
      <c r="C132" s="40" t="s">
        <v>1473</v>
      </c>
      <c r="D132" s="41"/>
      <c r="E132" s="42"/>
      <c r="F132" s="43"/>
      <c r="G132" s="44"/>
      <c r="H132" s="41"/>
      <c r="I132" s="45"/>
      <c r="J132" s="46"/>
      <c r="K132" s="46"/>
      <c r="L132" s="47"/>
      <c r="M132" s="54">
        <v>132</v>
      </c>
      <c r="N132" s="54"/>
      <c r="O132" s="49"/>
      <c r="P132" s="55" t="s">
        <v>1236</v>
      </c>
      <c r="Q132" s="56">
        <v>43495.723078703704</v>
      </c>
      <c r="R132" s="55" t="s">
        <v>1474</v>
      </c>
      <c r="S132" s="55"/>
      <c r="T132" s="55"/>
      <c r="U132" s="55"/>
      <c r="V132" s="56">
        <v>43495.723078703704</v>
      </c>
      <c r="W132" s="57" t="s">
        <v>1475</v>
      </c>
      <c r="X132" s="55"/>
      <c r="Y132" s="55"/>
      <c r="Z132" s="58" t="s">
        <v>1476</v>
      </c>
    </row>
    <row r="133" spans="2:26" x14ac:dyDescent="0.25">
      <c r="B133" s="40" t="s">
        <v>1472</v>
      </c>
      <c r="C133" s="40" t="s">
        <v>1240</v>
      </c>
      <c r="D133" s="41"/>
      <c r="E133" s="42"/>
      <c r="F133" s="43"/>
      <c r="G133" s="44"/>
      <c r="H133" s="41"/>
      <c r="I133" s="45"/>
      <c r="J133" s="46"/>
      <c r="K133" s="46"/>
      <c r="L133" s="47"/>
      <c r="M133" s="54">
        <v>133</v>
      </c>
      <c r="N133" s="54"/>
      <c r="O133" s="49"/>
      <c r="P133" s="55" t="s">
        <v>1236</v>
      </c>
      <c r="Q133" s="56">
        <v>43495.723078703704</v>
      </c>
      <c r="R133" s="55" t="s">
        <v>1474</v>
      </c>
      <c r="S133" s="55"/>
      <c r="T133" s="55"/>
      <c r="U133" s="55"/>
      <c r="V133" s="56">
        <v>43495.723078703704</v>
      </c>
      <c r="W133" s="57" t="s">
        <v>1475</v>
      </c>
      <c r="X133" s="55"/>
      <c r="Y133" s="55"/>
      <c r="Z133" s="58" t="s">
        <v>1476</v>
      </c>
    </row>
    <row r="134" spans="2:26" x14ac:dyDescent="0.25">
      <c r="B134" s="40" t="s">
        <v>1477</v>
      </c>
      <c r="C134" s="40" t="s">
        <v>1243</v>
      </c>
      <c r="D134" s="41"/>
      <c r="E134" s="42"/>
      <c r="F134" s="43"/>
      <c r="G134" s="44"/>
      <c r="H134" s="41"/>
      <c r="I134" s="45"/>
      <c r="J134" s="46"/>
      <c r="K134" s="46"/>
      <c r="L134" s="47"/>
      <c r="M134" s="54">
        <v>134</v>
      </c>
      <c r="N134" s="54"/>
      <c r="O134" s="49"/>
      <c r="P134" s="55" t="s">
        <v>1236</v>
      </c>
      <c r="Q134" s="56">
        <v>43495.741238425922</v>
      </c>
      <c r="R134" s="55" t="s">
        <v>1244</v>
      </c>
      <c r="S134" s="55"/>
      <c r="T134" s="55"/>
      <c r="U134" s="55"/>
      <c r="V134" s="56">
        <v>43495.741238425922</v>
      </c>
      <c r="W134" s="57" t="s">
        <v>1478</v>
      </c>
      <c r="X134" s="55"/>
      <c r="Y134" s="55"/>
      <c r="Z134" s="58" t="s">
        <v>1479</v>
      </c>
    </row>
    <row r="135" spans="2:26" x14ac:dyDescent="0.25">
      <c r="B135" s="40" t="s">
        <v>1477</v>
      </c>
      <c r="C135" s="40" t="s">
        <v>1247</v>
      </c>
      <c r="D135" s="41"/>
      <c r="E135" s="42"/>
      <c r="F135" s="43"/>
      <c r="G135" s="44"/>
      <c r="H135" s="41"/>
      <c r="I135" s="45"/>
      <c r="J135" s="46"/>
      <c r="K135" s="46"/>
      <c r="L135" s="47"/>
      <c r="M135" s="54">
        <v>135</v>
      </c>
      <c r="N135" s="54"/>
      <c r="O135" s="49"/>
      <c r="P135" s="55" t="s">
        <v>1236</v>
      </c>
      <c r="Q135" s="56">
        <v>43495.741238425922</v>
      </c>
      <c r="R135" s="55" t="s">
        <v>1244</v>
      </c>
      <c r="S135" s="55"/>
      <c r="T135" s="55"/>
      <c r="U135" s="55"/>
      <c r="V135" s="56">
        <v>43495.741238425922</v>
      </c>
      <c r="W135" s="57" t="s">
        <v>1478</v>
      </c>
      <c r="X135" s="55"/>
      <c r="Y135" s="55"/>
      <c r="Z135" s="58" t="s">
        <v>1479</v>
      </c>
    </row>
    <row r="136" spans="2:26" x14ac:dyDescent="0.25">
      <c r="B136" s="40" t="s">
        <v>1477</v>
      </c>
      <c r="C136" s="40" t="s">
        <v>1248</v>
      </c>
      <c r="D136" s="41"/>
      <c r="E136" s="42"/>
      <c r="F136" s="43"/>
      <c r="G136" s="44"/>
      <c r="H136" s="41"/>
      <c r="I136" s="45"/>
      <c r="J136" s="46"/>
      <c r="K136" s="46"/>
      <c r="L136" s="47"/>
      <c r="M136" s="54">
        <v>136</v>
      </c>
      <c r="N136" s="54"/>
      <c r="O136" s="49"/>
      <c r="P136" s="55" t="s">
        <v>1236</v>
      </c>
      <c r="Q136" s="56">
        <v>43495.741238425922</v>
      </c>
      <c r="R136" s="55" t="s">
        <v>1244</v>
      </c>
      <c r="S136" s="55"/>
      <c r="T136" s="55"/>
      <c r="U136" s="55"/>
      <c r="V136" s="56">
        <v>43495.741238425922</v>
      </c>
      <c r="W136" s="57" t="s">
        <v>1478</v>
      </c>
      <c r="X136" s="55"/>
      <c r="Y136" s="55"/>
      <c r="Z136" s="58" t="s">
        <v>1479</v>
      </c>
    </row>
    <row r="137" spans="2:26" x14ac:dyDescent="0.25">
      <c r="B137" s="40" t="s">
        <v>1477</v>
      </c>
      <c r="C137" s="40" t="s">
        <v>1249</v>
      </c>
      <c r="D137" s="41"/>
      <c r="E137" s="42"/>
      <c r="F137" s="43"/>
      <c r="G137" s="44"/>
      <c r="H137" s="41"/>
      <c r="I137" s="45"/>
      <c r="J137" s="46"/>
      <c r="K137" s="46"/>
      <c r="L137" s="47"/>
      <c r="M137" s="54">
        <v>137</v>
      </c>
      <c r="N137" s="54"/>
      <c r="O137" s="49"/>
      <c r="P137" s="55" t="s">
        <v>1236</v>
      </c>
      <c r="Q137" s="56">
        <v>43495.741238425922</v>
      </c>
      <c r="R137" s="55" t="s">
        <v>1244</v>
      </c>
      <c r="S137" s="55"/>
      <c r="T137" s="55"/>
      <c r="U137" s="55"/>
      <c r="V137" s="56">
        <v>43495.741238425922</v>
      </c>
      <c r="W137" s="57" t="s">
        <v>1478</v>
      </c>
      <c r="X137" s="55"/>
      <c r="Y137" s="55"/>
      <c r="Z137" s="58" t="s">
        <v>1479</v>
      </c>
    </row>
    <row r="138" spans="2:26" x14ac:dyDescent="0.25">
      <c r="B138" s="40" t="s">
        <v>1477</v>
      </c>
      <c r="C138" s="40" t="s">
        <v>1250</v>
      </c>
      <c r="D138" s="41"/>
      <c r="E138" s="42"/>
      <c r="F138" s="43"/>
      <c r="G138" s="44"/>
      <c r="H138" s="41"/>
      <c r="I138" s="45"/>
      <c r="J138" s="46"/>
      <c r="K138" s="46"/>
      <c r="L138" s="47"/>
      <c r="M138" s="54">
        <v>138</v>
      </c>
      <c r="N138" s="54"/>
      <c r="O138" s="49"/>
      <c r="P138" s="55" t="s">
        <v>1236</v>
      </c>
      <c r="Q138" s="56">
        <v>43495.741238425922</v>
      </c>
      <c r="R138" s="55" t="s">
        <v>1244</v>
      </c>
      <c r="S138" s="55"/>
      <c r="T138" s="55"/>
      <c r="U138" s="55"/>
      <c r="V138" s="56">
        <v>43495.741238425922</v>
      </c>
      <c r="W138" s="57" t="s">
        <v>1478</v>
      </c>
      <c r="X138" s="55"/>
      <c r="Y138" s="55"/>
      <c r="Z138" s="58" t="s">
        <v>1479</v>
      </c>
    </row>
    <row r="139" spans="2:26" x14ac:dyDescent="0.25">
      <c r="B139" s="40" t="s">
        <v>1480</v>
      </c>
      <c r="C139" s="40" t="s">
        <v>1243</v>
      </c>
      <c r="D139" s="41"/>
      <c r="E139" s="42"/>
      <c r="F139" s="43"/>
      <c r="G139" s="44"/>
      <c r="H139" s="41"/>
      <c r="I139" s="45"/>
      <c r="J139" s="46"/>
      <c r="K139" s="46"/>
      <c r="L139" s="47"/>
      <c r="M139" s="54">
        <v>139</v>
      </c>
      <c r="N139" s="54"/>
      <c r="O139" s="49"/>
      <c r="P139" s="55" t="s">
        <v>1236</v>
      </c>
      <c r="Q139" s="56">
        <v>43495.741678240738</v>
      </c>
      <c r="R139" s="55" t="s">
        <v>1244</v>
      </c>
      <c r="S139" s="55"/>
      <c r="T139" s="55"/>
      <c r="U139" s="55"/>
      <c r="V139" s="56">
        <v>43495.741678240738</v>
      </c>
      <c r="W139" s="57" t="s">
        <v>1481</v>
      </c>
      <c r="X139" s="55"/>
      <c r="Y139" s="55"/>
      <c r="Z139" s="58" t="s">
        <v>1482</v>
      </c>
    </row>
    <row r="140" spans="2:26" x14ac:dyDescent="0.25">
      <c r="B140" s="40" t="s">
        <v>1480</v>
      </c>
      <c r="C140" s="40" t="s">
        <v>1247</v>
      </c>
      <c r="D140" s="41"/>
      <c r="E140" s="42"/>
      <c r="F140" s="43"/>
      <c r="G140" s="44"/>
      <c r="H140" s="41"/>
      <c r="I140" s="45"/>
      <c r="J140" s="46"/>
      <c r="K140" s="46"/>
      <c r="L140" s="47"/>
      <c r="M140" s="54">
        <v>140</v>
      </c>
      <c r="N140" s="54"/>
      <c r="O140" s="49"/>
      <c r="P140" s="55" t="s">
        <v>1236</v>
      </c>
      <c r="Q140" s="56">
        <v>43495.741678240738</v>
      </c>
      <c r="R140" s="55" t="s">
        <v>1244</v>
      </c>
      <c r="S140" s="55"/>
      <c r="T140" s="55"/>
      <c r="U140" s="55"/>
      <c r="V140" s="56">
        <v>43495.741678240738</v>
      </c>
      <c r="W140" s="57" t="s">
        <v>1481</v>
      </c>
      <c r="X140" s="55"/>
      <c r="Y140" s="55"/>
      <c r="Z140" s="58" t="s">
        <v>1482</v>
      </c>
    </row>
    <row r="141" spans="2:26" x14ac:dyDescent="0.25">
      <c r="B141" s="40" t="s">
        <v>1480</v>
      </c>
      <c r="C141" s="40" t="s">
        <v>1248</v>
      </c>
      <c r="D141" s="41"/>
      <c r="E141" s="42"/>
      <c r="F141" s="43"/>
      <c r="G141" s="44"/>
      <c r="H141" s="41"/>
      <c r="I141" s="45"/>
      <c r="J141" s="46"/>
      <c r="K141" s="46"/>
      <c r="L141" s="47"/>
      <c r="M141" s="54">
        <v>141</v>
      </c>
      <c r="N141" s="54"/>
      <c r="O141" s="49"/>
      <c r="P141" s="55" t="s">
        <v>1236</v>
      </c>
      <c r="Q141" s="56">
        <v>43495.741678240738</v>
      </c>
      <c r="R141" s="55" t="s">
        <v>1244</v>
      </c>
      <c r="S141" s="55"/>
      <c r="T141" s="55"/>
      <c r="U141" s="55"/>
      <c r="V141" s="56">
        <v>43495.741678240738</v>
      </c>
      <c r="W141" s="57" t="s">
        <v>1481</v>
      </c>
      <c r="X141" s="55"/>
      <c r="Y141" s="55"/>
      <c r="Z141" s="58" t="s">
        <v>1482</v>
      </c>
    </row>
    <row r="142" spans="2:26" x14ac:dyDescent="0.25">
      <c r="B142" s="40" t="s">
        <v>1480</v>
      </c>
      <c r="C142" s="40" t="s">
        <v>1249</v>
      </c>
      <c r="D142" s="41"/>
      <c r="E142" s="42"/>
      <c r="F142" s="43"/>
      <c r="G142" s="44"/>
      <c r="H142" s="41"/>
      <c r="I142" s="45"/>
      <c r="J142" s="46"/>
      <c r="K142" s="46"/>
      <c r="L142" s="47"/>
      <c r="M142" s="54">
        <v>142</v>
      </c>
      <c r="N142" s="54"/>
      <c r="O142" s="49"/>
      <c r="P142" s="55" t="s">
        <v>1236</v>
      </c>
      <c r="Q142" s="56">
        <v>43495.741678240738</v>
      </c>
      <c r="R142" s="55" t="s">
        <v>1244</v>
      </c>
      <c r="S142" s="55"/>
      <c r="T142" s="55"/>
      <c r="U142" s="55"/>
      <c r="V142" s="56">
        <v>43495.741678240738</v>
      </c>
      <c r="W142" s="57" t="s">
        <v>1481</v>
      </c>
      <c r="X142" s="55"/>
      <c r="Y142" s="55"/>
      <c r="Z142" s="58" t="s">
        <v>1482</v>
      </c>
    </row>
    <row r="143" spans="2:26" x14ac:dyDescent="0.25">
      <c r="B143" s="40" t="s">
        <v>1480</v>
      </c>
      <c r="C143" s="40" t="s">
        <v>1250</v>
      </c>
      <c r="D143" s="41"/>
      <c r="E143" s="42"/>
      <c r="F143" s="43"/>
      <c r="G143" s="44"/>
      <c r="H143" s="41"/>
      <c r="I143" s="45"/>
      <c r="J143" s="46"/>
      <c r="K143" s="46"/>
      <c r="L143" s="47"/>
      <c r="M143" s="54">
        <v>143</v>
      </c>
      <c r="N143" s="54"/>
      <c r="O143" s="49"/>
      <c r="P143" s="55" t="s">
        <v>1236</v>
      </c>
      <c r="Q143" s="56">
        <v>43495.741678240738</v>
      </c>
      <c r="R143" s="55" t="s">
        <v>1244</v>
      </c>
      <c r="S143" s="55"/>
      <c r="T143" s="55"/>
      <c r="U143" s="55"/>
      <c r="V143" s="56">
        <v>43495.741678240738</v>
      </c>
      <c r="W143" s="57" t="s">
        <v>1481</v>
      </c>
      <c r="X143" s="55"/>
      <c r="Y143" s="55"/>
      <c r="Z143" s="58" t="s">
        <v>1482</v>
      </c>
    </row>
    <row r="144" spans="2:26" x14ac:dyDescent="0.25">
      <c r="B144" s="40" t="s">
        <v>1483</v>
      </c>
      <c r="C144" s="40" t="s">
        <v>1484</v>
      </c>
      <c r="D144" s="41"/>
      <c r="E144" s="42"/>
      <c r="F144" s="43"/>
      <c r="G144" s="44"/>
      <c r="H144" s="41"/>
      <c r="I144" s="45"/>
      <c r="J144" s="46"/>
      <c r="K144" s="46"/>
      <c r="L144" s="47"/>
      <c r="M144" s="54">
        <v>144</v>
      </c>
      <c r="N144" s="54"/>
      <c r="O144" s="49"/>
      <c r="P144" s="55" t="s">
        <v>1236</v>
      </c>
      <c r="Q144" s="56">
        <v>43495.744745370372</v>
      </c>
      <c r="R144" s="55" t="s">
        <v>1485</v>
      </c>
      <c r="S144" s="55"/>
      <c r="T144" s="55"/>
      <c r="U144" s="55"/>
      <c r="V144" s="56">
        <v>43495.744745370372</v>
      </c>
      <c r="W144" s="57" t="s">
        <v>1486</v>
      </c>
      <c r="X144" s="55"/>
      <c r="Y144" s="55"/>
      <c r="Z144" s="58" t="s">
        <v>1487</v>
      </c>
    </row>
    <row r="145" spans="2:26" x14ac:dyDescent="0.25">
      <c r="B145" s="40" t="s">
        <v>1488</v>
      </c>
      <c r="C145" s="40" t="s">
        <v>1243</v>
      </c>
      <c r="D145" s="41"/>
      <c r="E145" s="42"/>
      <c r="F145" s="43"/>
      <c r="G145" s="44"/>
      <c r="H145" s="41"/>
      <c r="I145" s="45"/>
      <c r="J145" s="46"/>
      <c r="K145" s="46"/>
      <c r="L145" s="47"/>
      <c r="M145" s="54">
        <v>145</v>
      </c>
      <c r="N145" s="54"/>
      <c r="O145" s="49"/>
      <c r="P145" s="55" t="s">
        <v>1236</v>
      </c>
      <c r="Q145" s="56">
        <v>43495.746134259258</v>
      </c>
      <c r="R145" s="55" t="s">
        <v>1244</v>
      </c>
      <c r="S145" s="55"/>
      <c r="T145" s="55"/>
      <c r="U145" s="55"/>
      <c r="V145" s="56">
        <v>43495.746134259258</v>
      </c>
      <c r="W145" s="57" t="s">
        <v>1489</v>
      </c>
      <c r="X145" s="55"/>
      <c r="Y145" s="55"/>
      <c r="Z145" s="58" t="s">
        <v>1490</v>
      </c>
    </row>
    <row r="146" spans="2:26" x14ac:dyDescent="0.25">
      <c r="B146" s="40" t="s">
        <v>1488</v>
      </c>
      <c r="C146" s="40" t="s">
        <v>1247</v>
      </c>
      <c r="D146" s="41"/>
      <c r="E146" s="42"/>
      <c r="F146" s="43"/>
      <c r="G146" s="44"/>
      <c r="H146" s="41"/>
      <c r="I146" s="45"/>
      <c r="J146" s="46"/>
      <c r="K146" s="46"/>
      <c r="L146" s="47"/>
      <c r="M146" s="54">
        <v>146</v>
      </c>
      <c r="N146" s="54"/>
      <c r="O146" s="49"/>
      <c r="P146" s="55" t="s">
        <v>1236</v>
      </c>
      <c r="Q146" s="56">
        <v>43495.746134259258</v>
      </c>
      <c r="R146" s="55" t="s">
        <v>1244</v>
      </c>
      <c r="S146" s="55"/>
      <c r="T146" s="55"/>
      <c r="U146" s="55"/>
      <c r="V146" s="56">
        <v>43495.746134259258</v>
      </c>
      <c r="W146" s="57" t="s">
        <v>1489</v>
      </c>
      <c r="X146" s="55"/>
      <c r="Y146" s="55"/>
      <c r="Z146" s="58" t="s">
        <v>1490</v>
      </c>
    </row>
    <row r="147" spans="2:26" x14ac:dyDescent="0.25">
      <c r="B147" s="40" t="s">
        <v>1488</v>
      </c>
      <c r="C147" s="40" t="s">
        <v>1248</v>
      </c>
      <c r="D147" s="41"/>
      <c r="E147" s="42"/>
      <c r="F147" s="43"/>
      <c r="G147" s="44"/>
      <c r="H147" s="41"/>
      <c r="I147" s="45"/>
      <c r="J147" s="46"/>
      <c r="K147" s="46"/>
      <c r="L147" s="47"/>
      <c r="M147" s="54">
        <v>147</v>
      </c>
      <c r="N147" s="54"/>
      <c r="O147" s="49"/>
      <c r="P147" s="55" t="s">
        <v>1236</v>
      </c>
      <c r="Q147" s="56">
        <v>43495.746134259258</v>
      </c>
      <c r="R147" s="55" t="s">
        <v>1244</v>
      </c>
      <c r="S147" s="55"/>
      <c r="T147" s="55"/>
      <c r="U147" s="55"/>
      <c r="V147" s="56">
        <v>43495.746134259258</v>
      </c>
      <c r="W147" s="57" t="s">
        <v>1489</v>
      </c>
      <c r="X147" s="55"/>
      <c r="Y147" s="55"/>
      <c r="Z147" s="58" t="s">
        <v>1490</v>
      </c>
    </row>
    <row r="148" spans="2:26" x14ac:dyDescent="0.25">
      <c r="B148" s="40" t="s">
        <v>1488</v>
      </c>
      <c r="C148" s="40" t="s">
        <v>1249</v>
      </c>
      <c r="D148" s="41"/>
      <c r="E148" s="42"/>
      <c r="F148" s="43"/>
      <c r="G148" s="44"/>
      <c r="H148" s="41"/>
      <c r="I148" s="45"/>
      <c r="J148" s="46"/>
      <c r="K148" s="46"/>
      <c r="L148" s="47"/>
      <c r="M148" s="54">
        <v>148</v>
      </c>
      <c r="N148" s="54"/>
      <c r="O148" s="49"/>
      <c r="P148" s="55" t="s">
        <v>1236</v>
      </c>
      <c r="Q148" s="56">
        <v>43495.746134259258</v>
      </c>
      <c r="R148" s="55" t="s">
        <v>1244</v>
      </c>
      <c r="S148" s="55"/>
      <c r="T148" s="55"/>
      <c r="U148" s="55"/>
      <c r="V148" s="56">
        <v>43495.746134259258</v>
      </c>
      <c r="W148" s="57" t="s">
        <v>1489</v>
      </c>
      <c r="X148" s="55"/>
      <c r="Y148" s="55"/>
      <c r="Z148" s="58" t="s">
        <v>1490</v>
      </c>
    </row>
    <row r="149" spans="2:26" x14ac:dyDescent="0.25">
      <c r="B149" s="40" t="s">
        <v>1488</v>
      </c>
      <c r="C149" s="40" t="s">
        <v>1250</v>
      </c>
      <c r="D149" s="41"/>
      <c r="E149" s="42"/>
      <c r="F149" s="43"/>
      <c r="G149" s="44"/>
      <c r="H149" s="41"/>
      <c r="I149" s="45"/>
      <c r="J149" s="46"/>
      <c r="K149" s="46"/>
      <c r="L149" s="47"/>
      <c r="M149" s="54">
        <v>149</v>
      </c>
      <c r="N149" s="54"/>
      <c r="O149" s="49"/>
      <c r="P149" s="55" t="s">
        <v>1236</v>
      </c>
      <c r="Q149" s="56">
        <v>43495.746134259258</v>
      </c>
      <c r="R149" s="55" t="s">
        <v>1244</v>
      </c>
      <c r="S149" s="55"/>
      <c r="T149" s="55"/>
      <c r="U149" s="55"/>
      <c r="V149" s="56">
        <v>43495.746134259258</v>
      </c>
      <c r="W149" s="57" t="s">
        <v>1489</v>
      </c>
      <c r="X149" s="55"/>
      <c r="Y149" s="55"/>
      <c r="Z149" s="58" t="s">
        <v>1490</v>
      </c>
    </row>
    <row r="150" spans="2:26" x14ac:dyDescent="0.25">
      <c r="B150" s="40" t="s">
        <v>1491</v>
      </c>
      <c r="C150" s="40" t="s">
        <v>1492</v>
      </c>
      <c r="D150" s="41"/>
      <c r="E150" s="42"/>
      <c r="F150" s="43"/>
      <c r="G150" s="44"/>
      <c r="H150" s="41"/>
      <c r="I150" s="45"/>
      <c r="J150" s="46"/>
      <c r="K150" s="46"/>
      <c r="L150" s="47"/>
      <c r="M150" s="54">
        <v>150</v>
      </c>
      <c r="N150" s="54"/>
      <c r="O150" s="49"/>
      <c r="P150" s="55" t="s">
        <v>1236</v>
      </c>
      <c r="Q150" s="56">
        <v>43495.340497685182</v>
      </c>
      <c r="R150" s="55" t="s">
        <v>1493</v>
      </c>
      <c r="S150" s="55"/>
      <c r="T150" s="55"/>
      <c r="U150" s="55"/>
      <c r="V150" s="56">
        <v>43495.340497685182</v>
      </c>
      <c r="W150" s="57" t="s">
        <v>1494</v>
      </c>
      <c r="X150" s="55"/>
      <c r="Y150" s="55"/>
      <c r="Z150" s="58" t="s">
        <v>1495</v>
      </c>
    </row>
    <row r="151" spans="2:26" x14ac:dyDescent="0.25">
      <c r="B151" s="40" t="s">
        <v>1491</v>
      </c>
      <c r="C151" s="40" t="s">
        <v>1273</v>
      </c>
      <c r="D151" s="41"/>
      <c r="E151" s="42"/>
      <c r="F151" s="43"/>
      <c r="G151" s="44"/>
      <c r="H151" s="41"/>
      <c r="I151" s="45"/>
      <c r="J151" s="46"/>
      <c r="K151" s="46"/>
      <c r="L151" s="47"/>
      <c r="M151" s="54">
        <v>151</v>
      </c>
      <c r="N151" s="54"/>
      <c r="O151" s="49"/>
      <c r="P151" s="55" t="s">
        <v>1236</v>
      </c>
      <c r="Q151" s="56">
        <v>43495.773518518516</v>
      </c>
      <c r="R151" s="55" t="s">
        <v>1274</v>
      </c>
      <c r="S151" s="55"/>
      <c r="T151" s="55"/>
      <c r="U151" s="55"/>
      <c r="V151" s="56">
        <v>43495.773518518516</v>
      </c>
      <c r="W151" s="57" t="s">
        <v>1496</v>
      </c>
      <c r="X151" s="55"/>
      <c r="Y151" s="55"/>
      <c r="Z151" s="58" t="s">
        <v>1497</v>
      </c>
    </row>
    <row r="152" spans="2:26" x14ac:dyDescent="0.25">
      <c r="B152" s="40" t="s">
        <v>1498</v>
      </c>
      <c r="C152" s="40" t="s">
        <v>1243</v>
      </c>
      <c r="D152" s="41"/>
      <c r="E152" s="42"/>
      <c r="F152" s="43"/>
      <c r="G152" s="44"/>
      <c r="H152" s="41"/>
      <c r="I152" s="45"/>
      <c r="J152" s="46"/>
      <c r="K152" s="46"/>
      <c r="L152" s="47"/>
      <c r="M152" s="54">
        <v>152</v>
      </c>
      <c r="N152" s="54"/>
      <c r="O152" s="49"/>
      <c r="P152" s="55" t="s">
        <v>1236</v>
      </c>
      <c r="Q152" s="56">
        <v>43495.80841435185</v>
      </c>
      <c r="R152" s="55" t="s">
        <v>1244</v>
      </c>
      <c r="S152" s="55"/>
      <c r="T152" s="55"/>
      <c r="U152" s="55"/>
      <c r="V152" s="56">
        <v>43495.80841435185</v>
      </c>
      <c r="W152" s="57" t="s">
        <v>1499</v>
      </c>
      <c r="X152" s="55"/>
      <c r="Y152" s="55"/>
      <c r="Z152" s="58" t="s">
        <v>1500</v>
      </c>
    </row>
    <row r="153" spans="2:26" x14ac:dyDescent="0.25">
      <c r="B153" s="40" t="s">
        <v>1498</v>
      </c>
      <c r="C153" s="40" t="s">
        <v>1247</v>
      </c>
      <c r="D153" s="41"/>
      <c r="E153" s="42"/>
      <c r="F153" s="43"/>
      <c r="G153" s="44"/>
      <c r="H153" s="41"/>
      <c r="I153" s="45"/>
      <c r="J153" s="46"/>
      <c r="K153" s="46"/>
      <c r="L153" s="47"/>
      <c r="M153" s="54">
        <v>153</v>
      </c>
      <c r="N153" s="54"/>
      <c r="O153" s="49"/>
      <c r="P153" s="55" t="s">
        <v>1236</v>
      </c>
      <c r="Q153" s="56">
        <v>43495.80841435185</v>
      </c>
      <c r="R153" s="55" t="s">
        <v>1244</v>
      </c>
      <c r="S153" s="55"/>
      <c r="T153" s="55"/>
      <c r="U153" s="55"/>
      <c r="V153" s="56">
        <v>43495.80841435185</v>
      </c>
      <c r="W153" s="57" t="s">
        <v>1499</v>
      </c>
      <c r="X153" s="55"/>
      <c r="Y153" s="55"/>
      <c r="Z153" s="58" t="s">
        <v>1500</v>
      </c>
    </row>
    <row r="154" spans="2:26" x14ac:dyDescent="0.25">
      <c r="B154" s="40" t="s">
        <v>1498</v>
      </c>
      <c r="C154" s="40" t="s">
        <v>1248</v>
      </c>
      <c r="D154" s="41"/>
      <c r="E154" s="42"/>
      <c r="F154" s="43"/>
      <c r="G154" s="44"/>
      <c r="H154" s="41"/>
      <c r="I154" s="45"/>
      <c r="J154" s="46"/>
      <c r="K154" s="46"/>
      <c r="L154" s="47"/>
      <c r="M154" s="54">
        <v>154</v>
      </c>
      <c r="N154" s="54"/>
      <c r="O154" s="49"/>
      <c r="P154" s="55" t="s">
        <v>1236</v>
      </c>
      <c r="Q154" s="56">
        <v>43495.80841435185</v>
      </c>
      <c r="R154" s="55" t="s">
        <v>1244</v>
      </c>
      <c r="S154" s="55"/>
      <c r="T154" s="55"/>
      <c r="U154" s="55"/>
      <c r="V154" s="56">
        <v>43495.80841435185</v>
      </c>
      <c r="W154" s="57" t="s">
        <v>1499</v>
      </c>
      <c r="X154" s="55"/>
      <c r="Y154" s="55"/>
      <c r="Z154" s="58" t="s">
        <v>1500</v>
      </c>
    </row>
    <row r="155" spans="2:26" x14ac:dyDescent="0.25">
      <c r="B155" s="40" t="s">
        <v>1498</v>
      </c>
      <c r="C155" s="40" t="s">
        <v>1249</v>
      </c>
      <c r="D155" s="41"/>
      <c r="E155" s="42"/>
      <c r="F155" s="43"/>
      <c r="G155" s="44"/>
      <c r="H155" s="41"/>
      <c r="I155" s="45"/>
      <c r="J155" s="46"/>
      <c r="K155" s="46"/>
      <c r="L155" s="47"/>
      <c r="M155" s="54">
        <v>155</v>
      </c>
      <c r="N155" s="54"/>
      <c r="O155" s="49"/>
      <c r="P155" s="55" t="s">
        <v>1236</v>
      </c>
      <c r="Q155" s="56">
        <v>43495.80841435185</v>
      </c>
      <c r="R155" s="55" t="s">
        <v>1244</v>
      </c>
      <c r="S155" s="55"/>
      <c r="T155" s="55"/>
      <c r="U155" s="55"/>
      <c r="V155" s="56">
        <v>43495.80841435185</v>
      </c>
      <c r="W155" s="57" t="s">
        <v>1499</v>
      </c>
      <c r="X155" s="55"/>
      <c r="Y155" s="55"/>
      <c r="Z155" s="58" t="s">
        <v>1500</v>
      </c>
    </row>
    <row r="156" spans="2:26" x14ac:dyDescent="0.25">
      <c r="B156" s="40" t="s">
        <v>1498</v>
      </c>
      <c r="C156" s="40" t="s">
        <v>1250</v>
      </c>
      <c r="D156" s="41"/>
      <c r="E156" s="42"/>
      <c r="F156" s="43"/>
      <c r="G156" s="44"/>
      <c r="H156" s="41"/>
      <c r="I156" s="45"/>
      <c r="J156" s="46"/>
      <c r="K156" s="46"/>
      <c r="L156" s="47"/>
      <c r="M156" s="54">
        <v>156</v>
      </c>
      <c r="N156" s="54"/>
      <c r="O156" s="49"/>
      <c r="P156" s="55" t="s">
        <v>1236</v>
      </c>
      <c r="Q156" s="56">
        <v>43495.80841435185</v>
      </c>
      <c r="R156" s="55" t="s">
        <v>1244</v>
      </c>
      <c r="S156" s="55"/>
      <c r="T156" s="55"/>
      <c r="U156" s="55"/>
      <c r="V156" s="56">
        <v>43495.80841435185</v>
      </c>
      <c r="W156" s="57" t="s">
        <v>1499</v>
      </c>
      <c r="X156" s="55"/>
      <c r="Y156" s="55"/>
      <c r="Z156" s="58" t="s">
        <v>1500</v>
      </c>
    </row>
    <row r="157" spans="2:26" x14ac:dyDescent="0.25">
      <c r="B157" s="40" t="s">
        <v>1501</v>
      </c>
      <c r="C157" s="40" t="s">
        <v>1273</v>
      </c>
      <c r="D157" s="41"/>
      <c r="E157" s="42"/>
      <c r="F157" s="43"/>
      <c r="G157" s="44"/>
      <c r="H157" s="41"/>
      <c r="I157" s="45"/>
      <c r="J157" s="46"/>
      <c r="K157" s="46"/>
      <c r="L157" s="47"/>
      <c r="M157" s="54">
        <v>157</v>
      </c>
      <c r="N157" s="54"/>
      <c r="O157" s="49"/>
      <c r="P157" s="55" t="s">
        <v>1236</v>
      </c>
      <c r="Q157" s="56">
        <v>43495.815127314818</v>
      </c>
      <c r="R157" s="55" t="s">
        <v>1274</v>
      </c>
      <c r="S157" s="55"/>
      <c r="T157" s="55"/>
      <c r="U157" s="55"/>
      <c r="V157" s="56">
        <v>43495.815127314818</v>
      </c>
      <c r="W157" s="57" t="s">
        <v>1502</v>
      </c>
      <c r="X157" s="55"/>
      <c r="Y157" s="55"/>
      <c r="Z157" s="58" t="s">
        <v>1503</v>
      </c>
    </row>
    <row r="158" spans="2:26" x14ac:dyDescent="0.25">
      <c r="B158" s="40" t="s">
        <v>1504</v>
      </c>
      <c r="C158" s="40" t="s">
        <v>1505</v>
      </c>
      <c r="D158" s="41"/>
      <c r="E158" s="42"/>
      <c r="F158" s="43"/>
      <c r="G158" s="44"/>
      <c r="H158" s="41"/>
      <c r="I158" s="45"/>
      <c r="J158" s="46"/>
      <c r="K158" s="46"/>
      <c r="L158" s="47"/>
      <c r="M158" s="54">
        <v>158</v>
      </c>
      <c r="N158" s="54"/>
      <c r="O158" s="49"/>
      <c r="P158" s="55" t="s">
        <v>1236</v>
      </c>
      <c r="Q158" s="56">
        <v>43495.853460648148</v>
      </c>
      <c r="R158" s="55" t="s">
        <v>1506</v>
      </c>
      <c r="S158" s="55"/>
      <c r="T158" s="55"/>
      <c r="U158" s="55" t="s">
        <v>1265</v>
      </c>
      <c r="V158" s="56">
        <v>43495.853460648148</v>
      </c>
      <c r="W158" s="57" t="s">
        <v>1507</v>
      </c>
      <c r="X158" s="55"/>
      <c r="Y158" s="55"/>
      <c r="Z158" s="58" t="s">
        <v>1508</v>
      </c>
    </row>
    <row r="159" spans="2:26" x14ac:dyDescent="0.25">
      <c r="B159" s="40" t="s">
        <v>1504</v>
      </c>
      <c r="C159" s="40" t="s">
        <v>1240</v>
      </c>
      <c r="D159" s="41"/>
      <c r="E159" s="42"/>
      <c r="F159" s="43"/>
      <c r="G159" s="44"/>
      <c r="H159" s="41"/>
      <c r="I159" s="45"/>
      <c r="J159" s="46"/>
      <c r="K159" s="46"/>
      <c r="L159" s="47"/>
      <c r="M159" s="54">
        <v>159</v>
      </c>
      <c r="N159" s="54"/>
      <c r="O159" s="49"/>
      <c r="P159" s="55" t="s">
        <v>1236</v>
      </c>
      <c r="Q159" s="56">
        <v>43495.853460648148</v>
      </c>
      <c r="R159" s="55" t="s">
        <v>1506</v>
      </c>
      <c r="S159" s="55"/>
      <c r="T159" s="55"/>
      <c r="U159" s="55" t="s">
        <v>1265</v>
      </c>
      <c r="V159" s="56">
        <v>43495.853460648148</v>
      </c>
      <c r="W159" s="57" t="s">
        <v>1507</v>
      </c>
      <c r="X159" s="55"/>
      <c r="Y159" s="55"/>
      <c r="Z159" s="58" t="s">
        <v>1508</v>
      </c>
    </row>
    <row r="160" spans="2:26" x14ac:dyDescent="0.25">
      <c r="B160" s="40" t="s">
        <v>1509</v>
      </c>
      <c r="C160" s="40" t="s">
        <v>1243</v>
      </c>
      <c r="D160" s="41"/>
      <c r="E160" s="42"/>
      <c r="F160" s="43"/>
      <c r="G160" s="44"/>
      <c r="H160" s="41"/>
      <c r="I160" s="45"/>
      <c r="J160" s="46"/>
      <c r="K160" s="46"/>
      <c r="L160" s="47"/>
      <c r="M160" s="54">
        <v>160</v>
      </c>
      <c r="N160" s="54"/>
      <c r="O160" s="49"/>
      <c r="P160" s="55" t="s">
        <v>1236</v>
      </c>
      <c r="Q160" s="56">
        <v>43495.864062499997</v>
      </c>
      <c r="R160" s="55" t="s">
        <v>1244</v>
      </c>
      <c r="S160" s="55"/>
      <c r="T160" s="55"/>
      <c r="U160" s="55"/>
      <c r="V160" s="56">
        <v>43495.864062499997</v>
      </c>
      <c r="W160" s="57" t="s">
        <v>1510</v>
      </c>
      <c r="X160" s="55"/>
      <c r="Y160" s="55"/>
      <c r="Z160" s="58" t="s">
        <v>1511</v>
      </c>
    </row>
    <row r="161" spans="2:26" x14ac:dyDescent="0.25">
      <c r="B161" s="40" t="s">
        <v>1509</v>
      </c>
      <c r="C161" s="40" t="s">
        <v>1247</v>
      </c>
      <c r="D161" s="41"/>
      <c r="E161" s="42"/>
      <c r="F161" s="43"/>
      <c r="G161" s="44"/>
      <c r="H161" s="41"/>
      <c r="I161" s="45"/>
      <c r="J161" s="46"/>
      <c r="K161" s="46"/>
      <c r="L161" s="47"/>
      <c r="M161" s="54">
        <v>161</v>
      </c>
      <c r="N161" s="54"/>
      <c r="O161" s="49"/>
      <c r="P161" s="55" t="s">
        <v>1236</v>
      </c>
      <c r="Q161" s="56">
        <v>43495.864062499997</v>
      </c>
      <c r="R161" s="55" t="s">
        <v>1244</v>
      </c>
      <c r="S161" s="55"/>
      <c r="T161" s="55"/>
      <c r="U161" s="55"/>
      <c r="V161" s="56">
        <v>43495.864062499997</v>
      </c>
      <c r="W161" s="57" t="s">
        <v>1510</v>
      </c>
      <c r="X161" s="55"/>
      <c r="Y161" s="55"/>
      <c r="Z161" s="58" t="s">
        <v>1511</v>
      </c>
    </row>
    <row r="162" spans="2:26" x14ac:dyDescent="0.25">
      <c r="B162" s="40" t="s">
        <v>1509</v>
      </c>
      <c r="C162" s="40" t="s">
        <v>1248</v>
      </c>
      <c r="D162" s="41"/>
      <c r="E162" s="42"/>
      <c r="F162" s="43"/>
      <c r="G162" s="44"/>
      <c r="H162" s="41"/>
      <c r="I162" s="45"/>
      <c r="J162" s="46"/>
      <c r="K162" s="46"/>
      <c r="L162" s="47"/>
      <c r="M162" s="54">
        <v>162</v>
      </c>
      <c r="N162" s="54"/>
      <c r="O162" s="49"/>
      <c r="P162" s="55" t="s">
        <v>1236</v>
      </c>
      <c r="Q162" s="56">
        <v>43495.864062499997</v>
      </c>
      <c r="R162" s="55" t="s">
        <v>1244</v>
      </c>
      <c r="S162" s="55"/>
      <c r="T162" s="55"/>
      <c r="U162" s="55"/>
      <c r="V162" s="56">
        <v>43495.864062499997</v>
      </c>
      <c r="W162" s="57" t="s">
        <v>1510</v>
      </c>
      <c r="X162" s="55"/>
      <c r="Y162" s="55"/>
      <c r="Z162" s="58" t="s">
        <v>1511</v>
      </c>
    </row>
    <row r="163" spans="2:26" x14ac:dyDescent="0.25">
      <c r="B163" s="40" t="s">
        <v>1509</v>
      </c>
      <c r="C163" s="40" t="s">
        <v>1249</v>
      </c>
      <c r="D163" s="41"/>
      <c r="E163" s="42"/>
      <c r="F163" s="43"/>
      <c r="G163" s="44"/>
      <c r="H163" s="41"/>
      <c r="I163" s="45"/>
      <c r="J163" s="46"/>
      <c r="K163" s="46"/>
      <c r="L163" s="47"/>
      <c r="M163" s="54">
        <v>163</v>
      </c>
      <c r="N163" s="54"/>
      <c r="O163" s="49"/>
      <c r="P163" s="55" t="s">
        <v>1236</v>
      </c>
      <c r="Q163" s="56">
        <v>43495.864062499997</v>
      </c>
      <c r="R163" s="55" t="s">
        <v>1244</v>
      </c>
      <c r="S163" s="55"/>
      <c r="T163" s="55"/>
      <c r="U163" s="55"/>
      <c r="V163" s="56">
        <v>43495.864062499997</v>
      </c>
      <c r="W163" s="57" t="s">
        <v>1510</v>
      </c>
      <c r="X163" s="55"/>
      <c r="Y163" s="55"/>
      <c r="Z163" s="58" t="s">
        <v>1511</v>
      </c>
    </row>
    <row r="164" spans="2:26" x14ac:dyDescent="0.25">
      <c r="B164" s="40" t="s">
        <v>1509</v>
      </c>
      <c r="C164" s="40" t="s">
        <v>1250</v>
      </c>
      <c r="D164" s="41"/>
      <c r="E164" s="42"/>
      <c r="F164" s="43"/>
      <c r="G164" s="44"/>
      <c r="H164" s="41"/>
      <c r="I164" s="45"/>
      <c r="J164" s="46"/>
      <c r="K164" s="46"/>
      <c r="L164" s="47"/>
      <c r="M164" s="54">
        <v>164</v>
      </c>
      <c r="N164" s="54"/>
      <c r="O164" s="49"/>
      <c r="P164" s="55" t="s">
        <v>1236</v>
      </c>
      <c r="Q164" s="56">
        <v>43495.864062499997</v>
      </c>
      <c r="R164" s="55" t="s">
        <v>1244</v>
      </c>
      <c r="S164" s="55"/>
      <c r="T164" s="55"/>
      <c r="U164" s="55"/>
      <c r="V164" s="56">
        <v>43495.864062499997</v>
      </c>
      <c r="W164" s="57" t="s">
        <v>1510</v>
      </c>
      <c r="X164" s="55"/>
      <c r="Y164" s="55"/>
      <c r="Z164" s="58" t="s">
        <v>1511</v>
      </c>
    </row>
    <row r="165" spans="2:26" x14ac:dyDescent="0.25">
      <c r="B165" s="40" t="s">
        <v>1512</v>
      </c>
      <c r="C165" s="40" t="s">
        <v>1513</v>
      </c>
      <c r="D165" s="41"/>
      <c r="E165" s="42"/>
      <c r="F165" s="43"/>
      <c r="G165" s="44"/>
      <c r="H165" s="41"/>
      <c r="I165" s="45"/>
      <c r="J165" s="46"/>
      <c r="K165" s="46"/>
      <c r="L165" s="47"/>
      <c r="M165" s="54">
        <v>165</v>
      </c>
      <c r="N165" s="54"/>
      <c r="O165" s="49"/>
      <c r="P165" s="55" t="s">
        <v>1236</v>
      </c>
      <c r="Q165" s="56">
        <v>43495.864502314813</v>
      </c>
      <c r="R165" s="55" t="s">
        <v>1514</v>
      </c>
      <c r="S165" s="55"/>
      <c r="T165" s="55"/>
      <c r="U165" s="55"/>
      <c r="V165" s="56">
        <v>43495.864502314813</v>
      </c>
      <c r="W165" s="57" t="s">
        <v>1515</v>
      </c>
      <c r="X165" s="55"/>
      <c r="Y165" s="55"/>
      <c r="Z165" s="58" t="s">
        <v>1516</v>
      </c>
    </row>
    <row r="166" spans="2:26" x14ac:dyDescent="0.25">
      <c r="B166" s="40" t="s">
        <v>1512</v>
      </c>
      <c r="C166" s="40" t="s">
        <v>1273</v>
      </c>
      <c r="D166" s="41"/>
      <c r="E166" s="42"/>
      <c r="F166" s="43"/>
      <c r="G166" s="44"/>
      <c r="H166" s="41"/>
      <c r="I166" s="45"/>
      <c r="J166" s="46"/>
      <c r="K166" s="46"/>
      <c r="L166" s="47"/>
      <c r="M166" s="54">
        <v>166</v>
      </c>
      <c r="N166" s="54"/>
      <c r="O166" s="49"/>
      <c r="P166" s="55" t="s">
        <v>1236</v>
      </c>
      <c r="Q166" s="56">
        <v>43495.411215277774</v>
      </c>
      <c r="R166" s="55" t="s">
        <v>1274</v>
      </c>
      <c r="S166" s="55"/>
      <c r="T166" s="55"/>
      <c r="U166" s="55"/>
      <c r="V166" s="56">
        <v>43495.411215277774</v>
      </c>
      <c r="W166" s="57" t="s">
        <v>1517</v>
      </c>
      <c r="X166" s="55"/>
      <c r="Y166" s="55"/>
      <c r="Z166" s="58" t="s">
        <v>1518</v>
      </c>
    </row>
    <row r="167" spans="2:26" x14ac:dyDescent="0.25">
      <c r="B167" s="40" t="s">
        <v>1512</v>
      </c>
      <c r="C167" s="40" t="s">
        <v>1240</v>
      </c>
      <c r="D167" s="41"/>
      <c r="E167" s="42"/>
      <c r="F167" s="43"/>
      <c r="G167" s="44"/>
      <c r="H167" s="41"/>
      <c r="I167" s="45"/>
      <c r="J167" s="46"/>
      <c r="K167" s="46"/>
      <c r="L167" s="47"/>
      <c r="M167" s="54">
        <v>167</v>
      </c>
      <c r="N167" s="54"/>
      <c r="O167" s="49"/>
      <c r="P167" s="55" t="s">
        <v>1236</v>
      </c>
      <c r="Q167" s="56">
        <v>43495.864502314813</v>
      </c>
      <c r="R167" s="55" t="s">
        <v>1514</v>
      </c>
      <c r="S167" s="55"/>
      <c r="T167" s="55"/>
      <c r="U167" s="55"/>
      <c r="V167" s="56">
        <v>43495.864502314813</v>
      </c>
      <c r="W167" s="57" t="s">
        <v>1515</v>
      </c>
      <c r="X167" s="55"/>
      <c r="Y167" s="55"/>
      <c r="Z167" s="58" t="s">
        <v>1516</v>
      </c>
    </row>
    <row r="168" spans="2:26" x14ac:dyDescent="0.25">
      <c r="B168" s="40" t="s">
        <v>1519</v>
      </c>
      <c r="C168" s="40" t="s">
        <v>1273</v>
      </c>
      <c r="D168" s="41"/>
      <c r="E168" s="42"/>
      <c r="F168" s="43"/>
      <c r="G168" s="44"/>
      <c r="H168" s="41"/>
      <c r="I168" s="45"/>
      <c r="J168" s="46"/>
      <c r="K168" s="46"/>
      <c r="L168" s="47"/>
      <c r="M168" s="54">
        <v>168</v>
      </c>
      <c r="N168" s="54"/>
      <c r="O168" s="49"/>
      <c r="P168" s="55" t="s">
        <v>1236</v>
      </c>
      <c r="Q168" s="56">
        <v>43495.886331018519</v>
      </c>
      <c r="R168" s="55" t="s">
        <v>1274</v>
      </c>
      <c r="S168" s="55"/>
      <c r="T168" s="55"/>
      <c r="U168" s="55"/>
      <c r="V168" s="56">
        <v>43495.886331018519</v>
      </c>
      <c r="W168" s="57" t="s">
        <v>1520</v>
      </c>
      <c r="X168" s="55"/>
      <c r="Y168" s="55"/>
      <c r="Z168" s="58" t="s">
        <v>1521</v>
      </c>
    </row>
    <row r="169" spans="2:26" x14ac:dyDescent="0.25">
      <c r="B169" s="40" t="s">
        <v>1522</v>
      </c>
      <c r="C169" s="40" t="s">
        <v>1523</v>
      </c>
      <c r="D169" s="41"/>
      <c r="E169" s="42"/>
      <c r="F169" s="43"/>
      <c r="G169" s="44"/>
      <c r="H169" s="41"/>
      <c r="I169" s="45"/>
      <c r="J169" s="46"/>
      <c r="K169" s="46"/>
      <c r="L169" s="47"/>
      <c r="M169" s="54">
        <v>169</v>
      </c>
      <c r="N169" s="54"/>
      <c r="O169" s="49"/>
      <c r="P169" s="55" t="s">
        <v>1236</v>
      </c>
      <c r="Q169" s="56">
        <v>43495.927488425928</v>
      </c>
      <c r="R169" s="55" t="s">
        <v>1524</v>
      </c>
      <c r="S169" s="55"/>
      <c r="T169" s="55"/>
      <c r="U169" s="55"/>
      <c r="V169" s="56">
        <v>43495.927488425928</v>
      </c>
      <c r="W169" s="57" t="s">
        <v>1525</v>
      </c>
      <c r="X169" s="55"/>
      <c r="Y169" s="55"/>
      <c r="Z169" s="58" t="s">
        <v>1526</v>
      </c>
    </row>
    <row r="170" spans="2:26" x14ac:dyDescent="0.25">
      <c r="B170" s="40" t="s">
        <v>1522</v>
      </c>
      <c r="C170" s="40" t="s">
        <v>1243</v>
      </c>
      <c r="D170" s="41"/>
      <c r="E170" s="42"/>
      <c r="F170" s="43"/>
      <c r="G170" s="44"/>
      <c r="H170" s="41"/>
      <c r="I170" s="45"/>
      <c r="J170" s="46"/>
      <c r="K170" s="46"/>
      <c r="L170" s="47"/>
      <c r="M170" s="54">
        <v>170</v>
      </c>
      <c r="N170" s="54"/>
      <c r="O170" s="49"/>
      <c r="P170" s="55" t="s">
        <v>1236</v>
      </c>
      <c r="Q170" s="56">
        <v>43495.267280092594</v>
      </c>
      <c r="R170" s="55" t="s">
        <v>1244</v>
      </c>
      <c r="S170" s="55"/>
      <c r="T170" s="55"/>
      <c r="U170" s="55"/>
      <c r="V170" s="56">
        <v>43495.267280092594</v>
      </c>
      <c r="W170" s="57" t="s">
        <v>1527</v>
      </c>
      <c r="X170" s="55"/>
      <c r="Y170" s="55"/>
      <c r="Z170" s="58" t="s">
        <v>1528</v>
      </c>
    </row>
    <row r="171" spans="2:26" x14ac:dyDescent="0.25">
      <c r="B171" s="40" t="s">
        <v>1522</v>
      </c>
      <c r="C171" s="40" t="s">
        <v>1247</v>
      </c>
      <c r="D171" s="41"/>
      <c r="E171" s="42"/>
      <c r="F171" s="43"/>
      <c r="G171" s="44"/>
      <c r="H171" s="41"/>
      <c r="I171" s="45"/>
      <c r="J171" s="46"/>
      <c r="K171" s="46"/>
      <c r="L171" s="47"/>
      <c r="M171" s="54">
        <v>171</v>
      </c>
      <c r="N171" s="54"/>
      <c r="O171" s="49"/>
      <c r="P171" s="55" t="s">
        <v>1236</v>
      </c>
      <c r="Q171" s="56">
        <v>43495.267280092594</v>
      </c>
      <c r="R171" s="55" t="s">
        <v>1244</v>
      </c>
      <c r="S171" s="55"/>
      <c r="T171" s="55"/>
      <c r="U171" s="55"/>
      <c r="V171" s="56">
        <v>43495.267280092594</v>
      </c>
      <c r="W171" s="57" t="s">
        <v>1527</v>
      </c>
      <c r="X171" s="55"/>
      <c r="Y171" s="55"/>
      <c r="Z171" s="58" t="s">
        <v>1528</v>
      </c>
    </row>
    <row r="172" spans="2:26" x14ac:dyDescent="0.25">
      <c r="B172" s="40" t="s">
        <v>1522</v>
      </c>
      <c r="C172" s="40" t="s">
        <v>1248</v>
      </c>
      <c r="D172" s="41"/>
      <c r="E172" s="42"/>
      <c r="F172" s="43"/>
      <c r="G172" s="44"/>
      <c r="H172" s="41"/>
      <c r="I172" s="45"/>
      <c r="J172" s="46"/>
      <c r="K172" s="46"/>
      <c r="L172" s="47"/>
      <c r="M172" s="54">
        <v>172</v>
      </c>
      <c r="N172" s="54"/>
      <c r="O172" s="49"/>
      <c r="P172" s="55" t="s">
        <v>1236</v>
      </c>
      <c r="Q172" s="56">
        <v>43495.267280092594</v>
      </c>
      <c r="R172" s="55" t="s">
        <v>1244</v>
      </c>
      <c r="S172" s="55"/>
      <c r="T172" s="55"/>
      <c r="U172" s="55"/>
      <c r="V172" s="56">
        <v>43495.267280092594</v>
      </c>
      <c r="W172" s="57" t="s">
        <v>1527</v>
      </c>
      <c r="X172" s="55"/>
      <c r="Y172" s="55"/>
      <c r="Z172" s="58" t="s">
        <v>1528</v>
      </c>
    </row>
    <row r="173" spans="2:26" x14ac:dyDescent="0.25">
      <c r="B173" s="40" t="s">
        <v>1522</v>
      </c>
      <c r="C173" s="40" t="s">
        <v>1249</v>
      </c>
      <c r="D173" s="41"/>
      <c r="E173" s="42"/>
      <c r="F173" s="43"/>
      <c r="G173" s="44"/>
      <c r="H173" s="41"/>
      <c r="I173" s="45"/>
      <c r="J173" s="46"/>
      <c r="K173" s="46"/>
      <c r="L173" s="47"/>
      <c r="M173" s="54">
        <v>173</v>
      </c>
      <c r="N173" s="54"/>
      <c r="O173" s="49"/>
      <c r="P173" s="55" t="s">
        <v>1236</v>
      </c>
      <c r="Q173" s="56">
        <v>43495.267280092594</v>
      </c>
      <c r="R173" s="55" t="s">
        <v>1244</v>
      </c>
      <c r="S173" s="55"/>
      <c r="T173" s="55"/>
      <c r="U173" s="55"/>
      <c r="V173" s="56">
        <v>43495.267280092594</v>
      </c>
      <c r="W173" s="57" t="s">
        <v>1527</v>
      </c>
      <c r="X173" s="55"/>
      <c r="Y173" s="55"/>
      <c r="Z173" s="58" t="s">
        <v>1528</v>
      </c>
    </row>
    <row r="174" spans="2:26" x14ac:dyDescent="0.25">
      <c r="B174" s="40" t="s">
        <v>1522</v>
      </c>
      <c r="C174" s="40" t="s">
        <v>1250</v>
      </c>
      <c r="D174" s="41"/>
      <c r="E174" s="42"/>
      <c r="F174" s="43"/>
      <c r="G174" s="44"/>
      <c r="H174" s="41"/>
      <c r="I174" s="45"/>
      <c r="J174" s="46"/>
      <c r="K174" s="46"/>
      <c r="L174" s="47"/>
      <c r="M174" s="54">
        <v>174</v>
      </c>
      <c r="N174" s="54"/>
      <c r="O174" s="49"/>
      <c r="P174" s="55" t="s">
        <v>1236</v>
      </c>
      <c r="Q174" s="56">
        <v>43495.267280092594</v>
      </c>
      <c r="R174" s="55" t="s">
        <v>1244</v>
      </c>
      <c r="S174" s="55"/>
      <c r="T174" s="55"/>
      <c r="U174" s="55"/>
      <c r="V174" s="56">
        <v>43495.267280092594</v>
      </c>
      <c r="W174" s="57" t="s">
        <v>1527</v>
      </c>
      <c r="X174" s="55"/>
      <c r="Y174" s="55"/>
      <c r="Z174" s="58" t="s">
        <v>1528</v>
      </c>
    </row>
    <row r="175" spans="2:26" x14ac:dyDescent="0.25">
      <c r="B175" s="40" t="s">
        <v>1529</v>
      </c>
      <c r="C175" s="40" t="s">
        <v>1243</v>
      </c>
      <c r="D175" s="41"/>
      <c r="E175" s="42"/>
      <c r="F175" s="43"/>
      <c r="G175" s="44"/>
      <c r="H175" s="41"/>
      <c r="I175" s="45"/>
      <c r="J175" s="46"/>
      <c r="K175" s="46"/>
      <c r="L175" s="47"/>
      <c r="M175" s="54">
        <v>175</v>
      </c>
      <c r="N175" s="54"/>
      <c r="O175" s="49"/>
      <c r="P175" s="55" t="s">
        <v>1236</v>
      </c>
      <c r="Q175" s="56">
        <v>43495.929791666669</v>
      </c>
      <c r="R175" s="55" t="s">
        <v>1244</v>
      </c>
      <c r="S175" s="55"/>
      <c r="T175" s="55"/>
      <c r="U175" s="55"/>
      <c r="V175" s="56">
        <v>43495.929791666669</v>
      </c>
      <c r="W175" s="57" t="s">
        <v>1530</v>
      </c>
      <c r="X175" s="55"/>
      <c r="Y175" s="55"/>
      <c r="Z175" s="58" t="s">
        <v>1531</v>
      </c>
    </row>
    <row r="176" spans="2:26" x14ac:dyDescent="0.25">
      <c r="B176" s="40" t="s">
        <v>1529</v>
      </c>
      <c r="C176" s="40" t="s">
        <v>1247</v>
      </c>
      <c r="D176" s="41"/>
      <c r="E176" s="42"/>
      <c r="F176" s="43"/>
      <c r="G176" s="44"/>
      <c r="H176" s="41"/>
      <c r="I176" s="45"/>
      <c r="J176" s="46"/>
      <c r="K176" s="46"/>
      <c r="L176" s="47"/>
      <c r="M176" s="54">
        <v>176</v>
      </c>
      <c r="N176" s="54"/>
      <c r="O176" s="49"/>
      <c r="P176" s="55" t="s">
        <v>1236</v>
      </c>
      <c r="Q176" s="56">
        <v>43495.929791666669</v>
      </c>
      <c r="R176" s="55" t="s">
        <v>1244</v>
      </c>
      <c r="S176" s="55"/>
      <c r="T176" s="55"/>
      <c r="U176" s="55"/>
      <c r="V176" s="56">
        <v>43495.929791666669</v>
      </c>
      <c r="W176" s="57" t="s">
        <v>1530</v>
      </c>
      <c r="X176" s="55"/>
      <c r="Y176" s="55"/>
      <c r="Z176" s="58" t="s">
        <v>1531</v>
      </c>
    </row>
    <row r="177" spans="2:26" x14ac:dyDescent="0.25">
      <c r="B177" s="40" t="s">
        <v>1529</v>
      </c>
      <c r="C177" s="40" t="s">
        <v>1248</v>
      </c>
      <c r="D177" s="41"/>
      <c r="E177" s="42"/>
      <c r="F177" s="43"/>
      <c r="G177" s="44"/>
      <c r="H177" s="41"/>
      <c r="I177" s="45"/>
      <c r="J177" s="46"/>
      <c r="K177" s="46"/>
      <c r="L177" s="47"/>
      <c r="M177" s="54">
        <v>177</v>
      </c>
      <c r="N177" s="54"/>
      <c r="O177" s="49"/>
      <c r="P177" s="55" t="s">
        <v>1236</v>
      </c>
      <c r="Q177" s="56">
        <v>43495.929791666669</v>
      </c>
      <c r="R177" s="55" t="s">
        <v>1244</v>
      </c>
      <c r="S177" s="55"/>
      <c r="T177" s="55"/>
      <c r="U177" s="55"/>
      <c r="V177" s="56">
        <v>43495.929791666669</v>
      </c>
      <c r="W177" s="57" t="s">
        <v>1530</v>
      </c>
      <c r="X177" s="55"/>
      <c r="Y177" s="55"/>
      <c r="Z177" s="58" t="s">
        <v>1531</v>
      </c>
    </row>
    <row r="178" spans="2:26" x14ac:dyDescent="0.25">
      <c r="B178" s="40" t="s">
        <v>1529</v>
      </c>
      <c r="C178" s="40" t="s">
        <v>1249</v>
      </c>
      <c r="D178" s="41"/>
      <c r="E178" s="42"/>
      <c r="F178" s="43"/>
      <c r="G178" s="44"/>
      <c r="H178" s="41"/>
      <c r="I178" s="45"/>
      <c r="J178" s="46"/>
      <c r="K178" s="46"/>
      <c r="L178" s="47"/>
      <c r="M178" s="54">
        <v>178</v>
      </c>
      <c r="N178" s="54"/>
      <c r="O178" s="49"/>
      <c r="P178" s="55" t="s">
        <v>1236</v>
      </c>
      <c r="Q178" s="56">
        <v>43495.929791666669</v>
      </c>
      <c r="R178" s="55" t="s">
        <v>1244</v>
      </c>
      <c r="S178" s="55"/>
      <c r="T178" s="55"/>
      <c r="U178" s="55"/>
      <c r="V178" s="56">
        <v>43495.929791666669</v>
      </c>
      <c r="W178" s="57" t="s">
        <v>1530</v>
      </c>
      <c r="X178" s="55"/>
      <c r="Y178" s="55"/>
      <c r="Z178" s="58" t="s">
        <v>1531</v>
      </c>
    </row>
    <row r="179" spans="2:26" x14ac:dyDescent="0.25">
      <c r="B179" s="40" t="s">
        <v>1529</v>
      </c>
      <c r="C179" s="40" t="s">
        <v>1250</v>
      </c>
      <c r="D179" s="41"/>
      <c r="E179" s="42"/>
      <c r="F179" s="43"/>
      <c r="G179" s="44"/>
      <c r="H179" s="41"/>
      <c r="I179" s="45"/>
      <c r="J179" s="46"/>
      <c r="K179" s="46"/>
      <c r="L179" s="47"/>
      <c r="M179" s="54">
        <v>179</v>
      </c>
      <c r="N179" s="54"/>
      <c r="O179" s="49"/>
      <c r="P179" s="55" t="s">
        <v>1236</v>
      </c>
      <c r="Q179" s="56">
        <v>43495.929791666669</v>
      </c>
      <c r="R179" s="55" t="s">
        <v>1244</v>
      </c>
      <c r="S179" s="55"/>
      <c r="T179" s="55"/>
      <c r="U179" s="55"/>
      <c r="V179" s="56">
        <v>43495.929791666669</v>
      </c>
      <c r="W179" s="57" t="s">
        <v>1530</v>
      </c>
      <c r="X179" s="55"/>
      <c r="Y179" s="55"/>
      <c r="Z179" s="58" t="s">
        <v>1531</v>
      </c>
    </row>
    <row r="180" spans="2:26" x14ac:dyDescent="0.25">
      <c r="B180" s="40" t="s">
        <v>1532</v>
      </c>
      <c r="C180" s="40" t="s">
        <v>1369</v>
      </c>
      <c r="D180" s="41"/>
      <c r="E180" s="42"/>
      <c r="F180" s="43"/>
      <c r="G180" s="44"/>
      <c r="H180" s="41"/>
      <c r="I180" s="45"/>
      <c r="J180" s="46"/>
      <c r="K180" s="46"/>
      <c r="L180" s="47"/>
      <c r="M180" s="54">
        <v>180</v>
      </c>
      <c r="N180" s="54"/>
      <c r="O180" s="49"/>
      <c r="P180" s="55" t="s">
        <v>1236</v>
      </c>
      <c r="Q180" s="56">
        <v>43495.942152777781</v>
      </c>
      <c r="R180" s="55" t="s">
        <v>1370</v>
      </c>
      <c r="S180" s="55"/>
      <c r="T180" s="55"/>
      <c r="U180" s="55" t="s">
        <v>1265</v>
      </c>
      <c r="V180" s="56">
        <v>43495.942152777781</v>
      </c>
      <c r="W180" s="57" t="s">
        <v>1533</v>
      </c>
      <c r="X180" s="55"/>
      <c r="Y180" s="55"/>
      <c r="Z180" s="58" t="s">
        <v>1534</v>
      </c>
    </row>
    <row r="181" spans="2:26" x14ac:dyDescent="0.25">
      <c r="B181" s="40" t="s">
        <v>1535</v>
      </c>
      <c r="C181" s="40" t="s">
        <v>1243</v>
      </c>
      <c r="D181" s="41"/>
      <c r="E181" s="42"/>
      <c r="F181" s="43"/>
      <c r="G181" s="44"/>
      <c r="H181" s="41"/>
      <c r="I181" s="45"/>
      <c r="J181" s="46"/>
      <c r="K181" s="46"/>
      <c r="L181" s="47"/>
      <c r="M181" s="54">
        <v>181</v>
      </c>
      <c r="N181" s="54"/>
      <c r="O181" s="49"/>
      <c r="P181" s="55" t="s">
        <v>1236</v>
      </c>
      <c r="Q181" s="56">
        <v>43495.953449074077</v>
      </c>
      <c r="R181" s="55" t="s">
        <v>1244</v>
      </c>
      <c r="S181" s="55"/>
      <c r="T181" s="55"/>
      <c r="U181" s="55"/>
      <c r="V181" s="56">
        <v>43495.953449074077</v>
      </c>
      <c r="W181" s="57" t="s">
        <v>1536</v>
      </c>
      <c r="X181" s="55"/>
      <c r="Y181" s="55"/>
      <c r="Z181" s="58" t="s">
        <v>1537</v>
      </c>
    </row>
    <row r="182" spans="2:26" x14ac:dyDescent="0.25">
      <c r="B182" s="40" t="s">
        <v>1535</v>
      </c>
      <c r="C182" s="40" t="s">
        <v>1247</v>
      </c>
      <c r="D182" s="41"/>
      <c r="E182" s="42"/>
      <c r="F182" s="43"/>
      <c r="G182" s="44"/>
      <c r="H182" s="41"/>
      <c r="I182" s="45"/>
      <c r="J182" s="46"/>
      <c r="K182" s="46"/>
      <c r="L182" s="47"/>
      <c r="M182" s="54">
        <v>182</v>
      </c>
      <c r="N182" s="54"/>
      <c r="O182" s="49"/>
      <c r="P182" s="55" t="s">
        <v>1236</v>
      </c>
      <c r="Q182" s="56">
        <v>43495.953449074077</v>
      </c>
      <c r="R182" s="55" t="s">
        <v>1244</v>
      </c>
      <c r="S182" s="55"/>
      <c r="T182" s="55"/>
      <c r="U182" s="55"/>
      <c r="V182" s="56">
        <v>43495.953449074077</v>
      </c>
      <c r="W182" s="57" t="s">
        <v>1536</v>
      </c>
      <c r="X182" s="55"/>
      <c r="Y182" s="55"/>
      <c r="Z182" s="58" t="s">
        <v>1537</v>
      </c>
    </row>
    <row r="183" spans="2:26" x14ac:dyDescent="0.25">
      <c r="B183" s="40" t="s">
        <v>1535</v>
      </c>
      <c r="C183" s="40" t="s">
        <v>1248</v>
      </c>
      <c r="D183" s="41"/>
      <c r="E183" s="42"/>
      <c r="F183" s="43"/>
      <c r="G183" s="44"/>
      <c r="H183" s="41"/>
      <c r="I183" s="45"/>
      <c r="J183" s="46"/>
      <c r="K183" s="46"/>
      <c r="L183" s="47"/>
      <c r="M183" s="54">
        <v>183</v>
      </c>
      <c r="N183" s="54"/>
      <c r="O183" s="49"/>
      <c r="P183" s="55" t="s">
        <v>1236</v>
      </c>
      <c r="Q183" s="56">
        <v>43495.953449074077</v>
      </c>
      <c r="R183" s="55" t="s">
        <v>1244</v>
      </c>
      <c r="S183" s="55"/>
      <c r="T183" s="55"/>
      <c r="U183" s="55"/>
      <c r="V183" s="56">
        <v>43495.953449074077</v>
      </c>
      <c r="W183" s="57" t="s">
        <v>1536</v>
      </c>
      <c r="X183" s="55"/>
      <c r="Y183" s="55"/>
      <c r="Z183" s="58" t="s">
        <v>1537</v>
      </c>
    </row>
    <row r="184" spans="2:26" x14ac:dyDescent="0.25">
      <c r="B184" s="40" t="s">
        <v>1535</v>
      </c>
      <c r="C184" s="40" t="s">
        <v>1249</v>
      </c>
      <c r="D184" s="41"/>
      <c r="E184" s="42"/>
      <c r="F184" s="43"/>
      <c r="G184" s="44"/>
      <c r="H184" s="41"/>
      <c r="I184" s="45"/>
      <c r="J184" s="46"/>
      <c r="K184" s="46"/>
      <c r="L184" s="47"/>
      <c r="M184" s="54">
        <v>184</v>
      </c>
      <c r="N184" s="54"/>
      <c r="O184" s="49"/>
      <c r="P184" s="55" t="s">
        <v>1236</v>
      </c>
      <c r="Q184" s="56">
        <v>43495.953449074077</v>
      </c>
      <c r="R184" s="55" t="s">
        <v>1244</v>
      </c>
      <c r="S184" s="55"/>
      <c r="T184" s="55"/>
      <c r="U184" s="55"/>
      <c r="V184" s="56">
        <v>43495.953449074077</v>
      </c>
      <c r="W184" s="57" t="s">
        <v>1536</v>
      </c>
      <c r="X184" s="55"/>
      <c r="Y184" s="55"/>
      <c r="Z184" s="58" t="s">
        <v>1537</v>
      </c>
    </row>
    <row r="185" spans="2:26" x14ac:dyDescent="0.25">
      <c r="B185" s="40" t="s">
        <v>1535</v>
      </c>
      <c r="C185" s="40" t="s">
        <v>1250</v>
      </c>
      <c r="D185" s="41"/>
      <c r="E185" s="42"/>
      <c r="F185" s="43"/>
      <c r="G185" s="44"/>
      <c r="H185" s="41"/>
      <c r="I185" s="45"/>
      <c r="J185" s="46"/>
      <c r="K185" s="46"/>
      <c r="L185" s="47"/>
      <c r="M185" s="54">
        <v>185</v>
      </c>
      <c r="N185" s="54"/>
      <c r="O185" s="49"/>
      <c r="P185" s="55" t="s">
        <v>1236</v>
      </c>
      <c r="Q185" s="56">
        <v>43495.953449074077</v>
      </c>
      <c r="R185" s="55" t="s">
        <v>1244</v>
      </c>
      <c r="S185" s="55"/>
      <c r="T185" s="55"/>
      <c r="U185" s="55"/>
      <c r="V185" s="56">
        <v>43495.953449074077</v>
      </c>
      <c r="W185" s="57" t="s">
        <v>1536</v>
      </c>
      <c r="X185" s="55"/>
      <c r="Y185" s="55"/>
      <c r="Z185" s="58" t="s">
        <v>1537</v>
      </c>
    </row>
    <row r="186" spans="2:26" x14ac:dyDescent="0.25">
      <c r="B186" s="40" t="s">
        <v>1538</v>
      </c>
      <c r="C186" s="40" t="s">
        <v>1273</v>
      </c>
      <c r="D186" s="41"/>
      <c r="E186" s="42"/>
      <c r="F186" s="43"/>
      <c r="G186" s="44"/>
      <c r="H186" s="41"/>
      <c r="I186" s="45"/>
      <c r="J186" s="46"/>
      <c r="K186" s="46"/>
      <c r="L186" s="47"/>
      <c r="M186" s="54">
        <v>186</v>
      </c>
      <c r="N186" s="54"/>
      <c r="O186" s="49"/>
      <c r="P186" s="55" t="s">
        <v>1236</v>
      </c>
      <c r="Q186" s="56">
        <v>43496.055486111109</v>
      </c>
      <c r="R186" s="55" t="s">
        <v>1274</v>
      </c>
      <c r="S186" s="55"/>
      <c r="T186" s="55"/>
      <c r="U186" s="55"/>
      <c r="V186" s="56">
        <v>43496.055486111109</v>
      </c>
      <c r="W186" s="57" t="s">
        <v>1539</v>
      </c>
      <c r="X186" s="55"/>
      <c r="Y186" s="55"/>
      <c r="Z186" s="58" t="s">
        <v>1540</v>
      </c>
    </row>
    <row r="187" spans="2:26" x14ac:dyDescent="0.25">
      <c r="B187" s="40" t="s">
        <v>1541</v>
      </c>
      <c r="C187" s="40" t="s">
        <v>1369</v>
      </c>
      <c r="D187" s="41"/>
      <c r="E187" s="42"/>
      <c r="F187" s="43"/>
      <c r="G187" s="44"/>
      <c r="H187" s="41"/>
      <c r="I187" s="45"/>
      <c r="J187" s="46"/>
      <c r="K187" s="46"/>
      <c r="L187" s="47"/>
      <c r="M187" s="54">
        <v>187</v>
      </c>
      <c r="N187" s="54"/>
      <c r="O187" s="49"/>
      <c r="P187" s="55" t="s">
        <v>1236</v>
      </c>
      <c r="Q187" s="56">
        <v>43496.232268518521</v>
      </c>
      <c r="R187" s="55" t="s">
        <v>1370</v>
      </c>
      <c r="S187" s="55"/>
      <c r="T187" s="55"/>
      <c r="U187" s="55" t="s">
        <v>1265</v>
      </c>
      <c r="V187" s="56">
        <v>43496.232268518521</v>
      </c>
      <c r="W187" s="57" t="s">
        <v>1542</v>
      </c>
      <c r="X187" s="55"/>
      <c r="Y187" s="55"/>
      <c r="Z187" s="58" t="s">
        <v>1543</v>
      </c>
    </row>
    <row r="188" spans="2:26" x14ac:dyDescent="0.25">
      <c r="B188" s="40" t="s">
        <v>1544</v>
      </c>
      <c r="C188" s="40" t="s">
        <v>1273</v>
      </c>
      <c r="D188" s="41"/>
      <c r="E188" s="42"/>
      <c r="F188" s="43"/>
      <c r="G188" s="44"/>
      <c r="H188" s="41"/>
      <c r="I188" s="45"/>
      <c r="J188" s="46"/>
      <c r="K188" s="46"/>
      <c r="L188" s="47"/>
      <c r="M188" s="54">
        <v>188</v>
      </c>
      <c r="N188" s="54"/>
      <c r="O188" s="49"/>
      <c r="P188" s="55" t="s">
        <v>1236</v>
      </c>
      <c r="Q188" s="56">
        <v>43496.239432870374</v>
      </c>
      <c r="R188" s="55" t="s">
        <v>1274</v>
      </c>
      <c r="S188" s="55"/>
      <c r="T188" s="55"/>
      <c r="U188" s="55"/>
      <c r="V188" s="56">
        <v>43496.239432870374</v>
      </c>
      <c r="W188" s="57" t="s">
        <v>1545</v>
      </c>
      <c r="X188" s="55"/>
      <c r="Y188" s="55"/>
      <c r="Z188" s="58" t="s">
        <v>1546</v>
      </c>
    </row>
    <row r="189" spans="2:26" x14ac:dyDescent="0.25">
      <c r="B189" s="40" t="s">
        <v>1547</v>
      </c>
      <c r="C189" s="40" t="s">
        <v>1273</v>
      </c>
      <c r="D189" s="41"/>
      <c r="E189" s="42"/>
      <c r="F189" s="43"/>
      <c r="G189" s="44"/>
      <c r="H189" s="41"/>
      <c r="I189" s="45"/>
      <c r="J189" s="46"/>
      <c r="K189" s="46"/>
      <c r="L189" s="47"/>
      <c r="M189" s="54">
        <v>189</v>
      </c>
      <c r="N189" s="54"/>
      <c r="O189" s="49"/>
      <c r="P189" s="55" t="s">
        <v>1236</v>
      </c>
      <c r="Q189" s="56">
        <v>43496.258946759262</v>
      </c>
      <c r="R189" s="55" t="s">
        <v>1274</v>
      </c>
      <c r="S189" s="55"/>
      <c r="T189" s="55"/>
      <c r="U189" s="55"/>
      <c r="V189" s="56">
        <v>43496.258946759262</v>
      </c>
      <c r="W189" s="57" t="s">
        <v>1548</v>
      </c>
      <c r="X189" s="55"/>
      <c r="Y189" s="55"/>
      <c r="Z189" s="58" t="s">
        <v>1549</v>
      </c>
    </row>
    <row r="190" spans="2:26" x14ac:dyDescent="0.25">
      <c r="B190" s="40" t="s">
        <v>1550</v>
      </c>
      <c r="C190" s="40" t="s">
        <v>1551</v>
      </c>
      <c r="D190" s="41"/>
      <c r="E190" s="42"/>
      <c r="F190" s="43"/>
      <c r="G190" s="44"/>
      <c r="H190" s="41"/>
      <c r="I190" s="45"/>
      <c r="J190" s="46"/>
      <c r="K190" s="46"/>
      <c r="L190" s="47"/>
      <c r="M190" s="54">
        <v>190</v>
      </c>
      <c r="N190" s="54"/>
      <c r="O190" s="49"/>
      <c r="P190" s="55" t="s">
        <v>1236</v>
      </c>
      <c r="Q190" s="56">
        <v>43496.283576388887</v>
      </c>
      <c r="R190" s="55" t="s">
        <v>1552</v>
      </c>
      <c r="S190" s="55"/>
      <c r="T190" s="55"/>
      <c r="U190" s="55"/>
      <c r="V190" s="56">
        <v>43496.283576388887</v>
      </c>
      <c r="W190" s="57" t="s">
        <v>1553</v>
      </c>
      <c r="X190" s="55"/>
      <c r="Y190" s="55"/>
      <c r="Z190" s="58" t="s">
        <v>1554</v>
      </c>
    </row>
    <row r="191" spans="2:26" x14ac:dyDescent="0.25">
      <c r="B191" s="40" t="s">
        <v>1550</v>
      </c>
      <c r="C191" s="40" t="s">
        <v>1555</v>
      </c>
      <c r="D191" s="41"/>
      <c r="E191" s="42"/>
      <c r="F191" s="43"/>
      <c r="G191" s="44"/>
      <c r="H191" s="41"/>
      <c r="I191" s="45"/>
      <c r="J191" s="46"/>
      <c r="K191" s="46"/>
      <c r="L191" s="47"/>
      <c r="M191" s="54">
        <v>191</v>
      </c>
      <c r="N191" s="54"/>
      <c r="O191" s="49"/>
      <c r="P191" s="55" t="s">
        <v>1236</v>
      </c>
      <c r="Q191" s="56">
        <v>43496.283576388887</v>
      </c>
      <c r="R191" s="55" t="s">
        <v>1552</v>
      </c>
      <c r="S191" s="55"/>
      <c r="T191" s="55"/>
      <c r="U191" s="55"/>
      <c r="V191" s="56">
        <v>43496.283576388887</v>
      </c>
      <c r="W191" s="57" t="s">
        <v>1553</v>
      </c>
      <c r="X191" s="55"/>
      <c r="Y191" s="55"/>
      <c r="Z191" s="58" t="s">
        <v>1554</v>
      </c>
    </row>
    <row r="192" spans="2:26" x14ac:dyDescent="0.25">
      <c r="B192" s="40" t="s">
        <v>1556</v>
      </c>
      <c r="C192" s="40" t="s">
        <v>1240</v>
      </c>
      <c r="D192" s="41"/>
      <c r="E192" s="42"/>
      <c r="F192" s="43"/>
      <c r="G192" s="44"/>
      <c r="H192" s="41"/>
      <c r="I192" s="45"/>
      <c r="J192" s="46"/>
      <c r="K192" s="46"/>
      <c r="L192" s="47"/>
      <c r="M192" s="54">
        <v>192</v>
      </c>
      <c r="N192" s="54"/>
      <c r="O192" s="49"/>
      <c r="P192" s="55" t="s">
        <v>1236</v>
      </c>
      <c r="Q192" s="56">
        <v>43496.296365740738</v>
      </c>
      <c r="R192" s="55" t="s">
        <v>1557</v>
      </c>
      <c r="S192" s="55"/>
      <c r="T192" s="55"/>
      <c r="U192" s="55" t="s">
        <v>1558</v>
      </c>
      <c r="V192" s="56">
        <v>43496.296365740738</v>
      </c>
      <c r="W192" s="57" t="s">
        <v>1559</v>
      </c>
      <c r="X192" s="55"/>
      <c r="Y192" s="55"/>
      <c r="Z192" s="58" t="s">
        <v>1560</v>
      </c>
    </row>
    <row r="193" spans="2:26" x14ac:dyDescent="0.25">
      <c r="B193" s="40" t="s">
        <v>1556</v>
      </c>
      <c r="C193" s="40" t="s">
        <v>1561</v>
      </c>
      <c r="D193" s="41"/>
      <c r="E193" s="42"/>
      <c r="F193" s="43"/>
      <c r="G193" s="44"/>
      <c r="H193" s="41"/>
      <c r="I193" s="45"/>
      <c r="J193" s="46"/>
      <c r="K193" s="46"/>
      <c r="L193" s="47"/>
      <c r="M193" s="54">
        <v>193</v>
      </c>
      <c r="N193" s="54"/>
      <c r="O193" s="49"/>
      <c r="P193" s="55" t="s">
        <v>1236</v>
      </c>
      <c r="Q193" s="56">
        <v>43496.296365740738</v>
      </c>
      <c r="R193" s="55" t="s">
        <v>1557</v>
      </c>
      <c r="S193" s="55"/>
      <c r="T193" s="55"/>
      <c r="U193" s="55" t="s">
        <v>1558</v>
      </c>
      <c r="V193" s="56">
        <v>43496.296365740738</v>
      </c>
      <c r="W193" s="57" t="s">
        <v>1559</v>
      </c>
      <c r="X193" s="55"/>
      <c r="Y193" s="55"/>
      <c r="Z193" s="58" t="s">
        <v>1560</v>
      </c>
    </row>
    <row r="194" spans="2:26" x14ac:dyDescent="0.25">
      <c r="B194" s="40" t="s">
        <v>1562</v>
      </c>
      <c r="C194" s="40" t="s">
        <v>1285</v>
      </c>
      <c r="D194" s="41"/>
      <c r="E194" s="42"/>
      <c r="F194" s="43"/>
      <c r="G194" s="44"/>
      <c r="H194" s="41"/>
      <c r="I194" s="45"/>
      <c r="J194" s="46"/>
      <c r="K194" s="46"/>
      <c r="L194" s="47"/>
      <c r="M194" s="54">
        <v>194</v>
      </c>
      <c r="N194" s="54"/>
      <c r="O194" s="49"/>
      <c r="P194" s="55" t="s">
        <v>1236</v>
      </c>
      <c r="Q194" s="56">
        <v>43495.260717592595</v>
      </c>
      <c r="R194" s="55" t="s">
        <v>1286</v>
      </c>
      <c r="S194" s="55"/>
      <c r="T194" s="55"/>
      <c r="U194" s="55"/>
      <c r="V194" s="56">
        <v>43495.260717592595</v>
      </c>
      <c r="W194" s="57" t="s">
        <v>1563</v>
      </c>
      <c r="X194" s="55"/>
      <c r="Y194" s="55"/>
      <c r="Z194" s="58" t="s">
        <v>1564</v>
      </c>
    </row>
    <row r="195" spans="2:26" x14ac:dyDescent="0.25">
      <c r="B195" s="40" t="s">
        <v>1562</v>
      </c>
      <c r="C195" s="40" t="s">
        <v>1243</v>
      </c>
      <c r="D195" s="41"/>
      <c r="E195" s="42"/>
      <c r="F195" s="43"/>
      <c r="G195" s="44"/>
      <c r="H195" s="41"/>
      <c r="I195" s="45"/>
      <c r="J195" s="46"/>
      <c r="K195" s="46"/>
      <c r="L195" s="47"/>
      <c r="M195" s="54">
        <v>195</v>
      </c>
      <c r="N195" s="54"/>
      <c r="O195" s="49"/>
      <c r="P195" s="55" t="s">
        <v>1236</v>
      </c>
      <c r="Q195" s="56">
        <v>43495.267013888886</v>
      </c>
      <c r="R195" s="55" t="s">
        <v>1244</v>
      </c>
      <c r="S195" s="55"/>
      <c r="T195" s="55"/>
      <c r="U195" s="55"/>
      <c r="V195" s="56">
        <v>43495.267013888886</v>
      </c>
      <c r="W195" s="57" t="s">
        <v>1565</v>
      </c>
      <c r="X195" s="55"/>
      <c r="Y195" s="55"/>
      <c r="Z195" s="58" t="s">
        <v>1566</v>
      </c>
    </row>
    <row r="196" spans="2:26" x14ac:dyDescent="0.25">
      <c r="B196" s="40" t="s">
        <v>1562</v>
      </c>
      <c r="C196" s="40" t="s">
        <v>1247</v>
      </c>
      <c r="D196" s="41"/>
      <c r="E196" s="42"/>
      <c r="F196" s="43"/>
      <c r="G196" s="44"/>
      <c r="H196" s="41"/>
      <c r="I196" s="45"/>
      <c r="J196" s="46"/>
      <c r="K196" s="46"/>
      <c r="L196" s="47"/>
      <c r="M196" s="54">
        <v>196</v>
      </c>
      <c r="N196" s="54"/>
      <c r="O196" s="49"/>
      <c r="P196" s="55" t="s">
        <v>1236</v>
      </c>
      <c r="Q196" s="56">
        <v>43495.267013888886</v>
      </c>
      <c r="R196" s="55" t="s">
        <v>1244</v>
      </c>
      <c r="S196" s="55"/>
      <c r="T196" s="55"/>
      <c r="U196" s="55"/>
      <c r="V196" s="56">
        <v>43495.267013888886</v>
      </c>
      <c r="W196" s="57" t="s">
        <v>1565</v>
      </c>
      <c r="X196" s="55"/>
      <c r="Y196" s="55"/>
      <c r="Z196" s="58" t="s">
        <v>1566</v>
      </c>
    </row>
    <row r="197" spans="2:26" x14ac:dyDescent="0.25">
      <c r="B197" s="40" t="s">
        <v>1562</v>
      </c>
      <c r="C197" s="40" t="s">
        <v>1248</v>
      </c>
      <c r="D197" s="41"/>
      <c r="E197" s="42"/>
      <c r="F197" s="43"/>
      <c r="G197" s="44"/>
      <c r="H197" s="41"/>
      <c r="I197" s="45"/>
      <c r="J197" s="46"/>
      <c r="K197" s="46"/>
      <c r="L197" s="47"/>
      <c r="M197" s="54">
        <v>197</v>
      </c>
      <c r="N197" s="54"/>
      <c r="O197" s="49"/>
      <c r="P197" s="55" t="s">
        <v>1236</v>
      </c>
      <c r="Q197" s="56">
        <v>43495.267013888886</v>
      </c>
      <c r="R197" s="55" t="s">
        <v>1244</v>
      </c>
      <c r="S197" s="55"/>
      <c r="T197" s="55"/>
      <c r="U197" s="55"/>
      <c r="V197" s="56">
        <v>43495.267013888886</v>
      </c>
      <c r="W197" s="57" t="s">
        <v>1565</v>
      </c>
      <c r="X197" s="55"/>
      <c r="Y197" s="55"/>
      <c r="Z197" s="58" t="s">
        <v>1566</v>
      </c>
    </row>
    <row r="198" spans="2:26" x14ac:dyDescent="0.25">
      <c r="B198" s="40" t="s">
        <v>1562</v>
      </c>
      <c r="C198" s="40" t="s">
        <v>1249</v>
      </c>
      <c r="D198" s="41"/>
      <c r="E198" s="42"/>
      <c r="F198" s="43"/>
      <c r="G198" s="44"/>
      <c r="H198" s="41"/>
      <c r="I198" s="45"/>
      <c r="J198" s="46"/>
      <c r="K198" s="46"/>
      <c r="L198" s="47"/>
      <c r="M198" s="54">
        <v>198</v>
      </c>
      <c r="N198" s="54"/>
      <c r="O198" s="49"/>
      <c r="P198" s="55" t="s">
        <v>1236</v>
      </c>
      <c r="Q198" s="56">
        <v>43495.267013888886</v>
      </c>
      <c r="R198" s="55" t="s">
        <v>1244</v>
      </c>
      <c r="S198" s="55"/>
      <c r="T198" s="55"/>
      <c r="U198" s="55"/>
      <c r="V198" s="56">
        <v>43495.267013888886</v>
      </c>
      <c r="W198" s="57" t="s">
        <v>1565</v>
      </c>
      <c r="X198" s="55"/>
      <c r="Y198" s="55"/>
      <c r="Z198" s="58" t="s">
        <v>1566</v>
      </c>
    </row>
    <row r="199" spans="2:26" x14ac:dyDescent="0.25">
      <c r="B199" s="40" t="s">
        <v>1562</v>
      </c>
      <c r="C199" s="40" t="s">
        <v>1250</v>
      </c>
      <c r="D199" s="41"/>
      <c r="E199" s="42"/>
      <c r="F199" s="43"/>
      <c r="G199" s="44"/>
      <c r="H199" s="41"/>
      <c r="I199" s="45"/>
      <c r="J199" s="46"/>
      <c r="K199" s="46"/>
      <c r="L199" s="47"/>
      <c r="M199" s="54">
        <v>199</v>
      </c>
      <c r="N199" s="54"/>
      <c r="O199" s="49"/>
      <c r="P199" s="55" t="s">
        <v>1236</v>
      </c>
      <c r="Q199" s="56">
        <v>43495.267013888886</v>
      </c>
      <c r="R199" s="55" t="s">
        <v>1244</v>
      </c>
      <c r="S199" s="55"/>
      <c r="T199" s="55"/>
      <c r="U199" s="55"/>
      <c r="V199" s="56">
        <v>43495.267013888886</v>
      </c>
      <c r="W199" s="57" t="s">
        <v>1565</v>
      </c>
      <c r="X199" s="55"/>
      <c r="Y199" s="55"/>
      <c r="Z199" s="58" t="s">
        <v>1566</v>
      </c>
    </row>
    <row r="200" spans="2:26" x14ac:dyDescent="0.25">
      <c r="B200" s="40" t="s">
        <v>1562</v>
      </c>
      <c r="C200" s="40" t="s">
        <v>1551</v>
      </c>
      <c r="D200" s="41"/>
      <c r="E200" s="42"/>
      <c r="F200" s="43"/>
      <c r="G200" s="44"/>
      <c r="H200" s="41"/>
      <c r="I200" s="45"/>
      <c r="J200" s="46"/>
      <c r="K200" s="46"/>
      <c r="L200" s="47"/>
      <c r="M200" s="54">
        <v>200</v>
      </c>
      <c r="N200" s="54"/>
      <c r="O200" s="49"/>
      <c r="P200" s="55" t="s">
        <v>1236</v>
      </c>
      <c r="Q200" s="56">
        <v>43496.305254629631</v>
      </c>
      <c r="R200" s="55" t="s">
        <v>1552</v>
      </c>
      <c r="S200" s="55"/>
      <c r="T200" s="55"/>
      <c r="U200" s="55"/>
      <c r="V200" s="56">
        <v>43496.305254629631</v>
      </c>
      <c r="W200" s="57" t="s">
        <v>1567</v>
      </c>
      <c r="X200" s="55"/>
      <c r="Y200" s="55"/>
      <c r="Z200" s="58" t="s">
        <v>1568</v>
      </c>
    </row>
    <row r="201" spans="2:26" x14ac:dyDescent="0.25">
      <c r="B201" s="40" t="s">
        <v>1562</v>
      </c>
      <c r="C201" s="40" t="s">
        <v>1555</v>
      </c>
      <c r="D201" s="41"/>
      <c r="E201" s="42"/>
      <c r="F201" s="43"/>
      <c r="G201" s="44"/>
      <c r="H201" s="41"/>
      <c r="I201" s="45"/>
      <c r="J201" s="46"/>
      <c r="K201" s="46"/>
      <c r="L201" s="47"/>
      <c r="M201" s="54">
        <v>201</v>
      </c>
      <c r="N201" s="54"/>
      <c r="O201" s="49"/>
      <c r="P201" s="55" t="s">
        <v>1236</v>
      </c>
      <c r="Q201" s="56">
        <v>43496.305254629631</v>
      </c>
      <c r="R201" s="55" t="s">
        <v>1552</v>
      </c>
      <c r="S201" s="55"/>
      <c r="T201" s="55"/>
      <c r="U201" s="55"/>
      <c r="V201" s="56">
        <v>43496.305254629631</v>
      </c>
      <c r="W201" s="57" t="s">
        <v>1567</v>
      </c>
      <c r="X201" s="55"/>
      <c r="Y201" s="55"/>
      <c r="Z201" s="58" t="s">
        <v>1568</v>
      </c>
    </row>
    <row r="202" spans="2:26" x14ac:dyDescent="0.25">
      <c r="B202" s="40" t="s">
        <v>1569</v>
      </c>
      <c r="C202" s="40" t="s">
        <v>1570</v>
      </c>
      <c r="D202" s="41"/>
      <c r="E202" s="42"/>
      <c r="F202" s="43"/>
      <c r="G202" s="44"/>
      <c r="H202" s="41"/>
      <c r="I202" s="45"/>
      <c r="J202" s="46"/>
      <c r="K202" s="46"/>
      <c r="L202" s="47"/>
      <c r="M202" s="54">
        <v>202</v>
      </c>
      <c r="N202" s="54"/>
      <c r="O202" s="49"/>
      <c r="P202" s="55" t="s">
        <v>1236</v>
      </c>
      <c r="Q202" s="56">
        <v>43496.325601851851</v>
      </c>
      <c r="R202" s="55" t="s">
        <v>1571</v>
      </c>
      <c r="S202" s="55"/>
      <c r="T202" s="55"/>
      <c r="U202" s="55"/>
      <c r="V202" s="56">
        <v>43496.325601851851</v>
      </c>
      <c r="W202" s="57" t="s">
        <v>1572</v>
      </c>
      <c r="X202" s="55"/>
      <c r="Y202" s="55"/>
      <c r="Z202" s="58" t="s">
        <v>1573</v>
      </c>
    </row>
    <row r="203" spans="2:26" x14ac:dyDescent="0.25">
      <c r="B203" s="40" t="s">
        <v>1574</v>
      </c>
      <c r="C203" s="40" t="s">
        <v>1575</v>
      </c>
      <c r="D203" s="41"/>
      <c r="E203" s="42"/>
      <c r="F203" s="43"/>
      <c r="G203" s="44"/>
      <c r="H203" s="41"/>
      <c r="I203" s="45"/>
      <c r="J203" s="46"/>
      <c r="K203" s="46"/>
      <c r="L203" s="47"/>
      <c r="M203" s="54">
        <v>203</v>
      </c>
      <c r="N203" s="54"/>
      <c r="O203" s="49"/>
      <c r="P203" s="55" t="s">
        <v>1236</v>
      </c>
      <c r="Q203" s="56">
        <v>43496.34474537037</v>
      </c>
      <c r="R203" s="55" t="s">
        <v>1576</v>
      </c>
      <c r="S203" s="55"/>
      <c r="T203" s="55"/>
      <c r="U203" s="55" t="s">
        <v>1265</v>
      </c>
      <c r="V203" s="56">
        <v>43496.34474537037</v>
      </c>
      <c r="W203" s="57" t="s">
        <v>1577</v>
      </c>
      <c r="X203" s="55"/>
      <c r="Y203" s="55"/>
      <c r="Z203" s="58" t="s">
        <v>1578</v>
      </c>
    </row>
    <row r="204" spans="2:26" x14ac:dyDescent="0.25">
      <c r="B204" s="40" t="s">
        <v>1579</v>
      </c>
      <c r="C204" s="40" t="s">
        <v>1240</v>
      </c>
      <c r="D204" s="41"/>
      <c r="E204" s="42"/>
      <c r="F204" s="43"/>
      <c r="G204" s="44"/>
      <c r="H204" s="41"/>
      <c r="I204" s="45"/>
      <c r="J204" s="46"/>
      <c r="K204" s="46"/>
      <c r="L204" s="47"/>
      <c r="M204" s="54">
        <v>204</v>
      </c>
      <c r="N204" s="54"/>
      <c r="O204" s="49"/>
      <c r="P204" s="55" t="s">
        <v>1236</v>
      </c>
      <c r="Q204" s="56">
        <v>43495.375300925924</v>
      </c>
      <c r="R204" s="55" t="s">
        <v>1293</v>
      </c>
      <c r="S204" s="55"/>
      <c r="T204" s="55"/>
      <c r="U204" s="55"/>
      <c r="V204" s="56">
        <v>43495.375300925924</v>
      </c>
      <c r="W204" s="57" t="s">
        <v>1580</v>
      </c>
      <c r="X204" s="55"/>
      <c r="Y204" s="55"/>
      <c r="Z204" s="58" t="s">
        <v>1581</v>
      </c>
    </row>
    <row r="205" spans="2:26" x14ac:dyDescent="0.25">
      <c r="B205" s="40" t="s">
        <v>1579</v>
      </c>
      <c r="C205" s="40" t="s">
        <v>1296</v>
      </c>
      <c r="D205" s="41"/>
      <c r="E205" s="42"/>
      <c r="F205" s="43"/>
      <c r="G205" s="44"/>
      <c r="H205" s="41"/>
      <c r="I205" s="45"/>
      <c r="J205" s="46"/>
      <c r="K205" s="46"/>
      <c r="L205" s="47"/>
      <c r="M205" s="54">
        <v>205</v>
      </c>
      <c r="N205" s="54"/>
      <c r="O205" s="49"/>
      <c r="P205" s="55" t="s">
        <v>1236</v>
      </c>
      <c r="Q205" s="56">
        <v>43495.375300925924</v>
      </c>
      <c r="R205" s="55" t="s">
        <v>1293</v>
      </c>
      <c r="S205" s="55"/>
      <c r="T205" s="55"/>
      <c r="U205" s="55"/>
      <c r="V205" s="56">
        <v>43495.375300925924</v>
      </c>
      <c r="W205" s="57" t="s">
        <v>1580</v>
      </c>
      <c r="X205" s="55"/>
      <c r="Y205" s="55"/>
      <c r="Z205" s="58" t="s">
        <v>1581</v>
      </c>
    </row>
    <row r="206" spans="2:26" x14ac:dyDescent="0.25">
      <c r="B206" s="40" t="s">
        <v>1579</v>
      </c>
      <c r="C206" s="40" t="s">
        <v>1240</v>
      </c>
      <c r="D206" s="41"/>
      <c r="E206" s="42"/>
      <c r="F206" s="43"/>
      <c r="G206" s="44"/>
      <c r="H206" s="41"/>
      <c r="I206" s="45"/>
      <c r="J206" s="46"/>
      <c r="K206" s="46"/>
      <c r="L206" s="47"/>
      <c r="M206" s="54">
        <v>206</v>
      </c>
      <c r="N206" s="54"/>
      <c r="O206" s="49"/>
      <c r="P206" s="55" t="s">
        <v>1236</v>
      </c>
      <c r="Q206" s="56">
        <v>43496.355370370373</v>
      </c>
      <c r="R206" s="55" t="s">
        <v>1373</v>
      </c>
      <c r="S206" s="55"/>
      <c r="T206" s="55"/>
      <c r="U206" s="55" t="s">
        <v>1265</v>
      </c>
      <c r="V206" s="56">
        <v>43496.355370370373</v>
      </c>
      <c r="W206" s="57" t="s">
        <v>1582</v>
      </c>
      <c r="X206" s="55"/>
      <c r="Y206" s="55"/>
      <c r="Z206" s="58" t="s">
        <v>1583</v>
      </c>
    </row>
    <row r="207" spans="2:26" x14ac:dyDescent="0.25">
      <c r="B207" s="40" t="s">
        <v>1579</v>
      </c>
      <c r="C207" s="40" t="s">
        <v>1376</v>
      </c>
      <c r="D207" s="41"/>
      <c r="E207" s="42"/>
      <c r="F207" s="43"/>
      <c r="G207" s="44"/>
      <c r="H207" s="41"/>
      <c r="I207" s="45"/>
      <c r="J207" s="46"/>
      <c r="K207" s="46"/>
      <c r="L207" s="47"/>
      <c r="M207" s="54">
        <v>207</v>
      </c>
      <c r="N207" s="54"/>
      <c r="O207" s="49"/>
      <c r="P207" s="55" t="s">
        <v>1236</v>
      </c>
      <c r="Q207" s="56">
        <v>43496.355370370373</v>
      </c>
      <c r="R207" s="55" t="s">
        <v>1373</v>
      </c>
      <c r="S207" s="55"/>
      <c r="T207" s="55"/>
      <c r="U207" s="55" t="s">
        <v>1265</v>
      </c>
      <c r="V207" s="56">
        <v>43496.355370370373</v>
      </c>
      <c r="W207" s="57" t="s">
        <v>1582</v>
      </c>
      <c r="X207" s="55"/>
      <c r="Y207" s="55"/>
      <c r="Z207" s="58" t="s">
        <v>1583</v>
      </c>
    </row>
    <row r="208" spans="2:26" x14ac:dyDescent="0.25">
      <c r="B208" s="40" t="s">
        <v>1584</v>
      </c>
      <c r="C208" s="40" t="s">
        <v>1243</v>
      </c>
      <c r="D208" s="41"/>
      <c r="E208" s="42"/>
      <c r="F208" s="43"/>
      <c r="G208" s="44"/>
      <c r="H208" s="41"/>
      <c r="I208" s="45"/>
      <c r="J208" s="46"/>
      <c r="K208" s="46"/>
      <c r="L208" s="47"/>
      <c r="M208" s="54">
        <v>208</v>
      </c>
      <c r="N208" s="54"/>
      <c r="O208" s="49"/>
      <c r="P208" s="55" t="s">
        <v>1236</v>
      </c>
      <c r="Q208" s="56">
        <v>43496.386516203704</v>
      </c>
      <c r="R208" s="55" t="s">
        <v>1244</v>
      </c>
      <c r="S208" s="55"/>
      <c r="T208" s="55"/>
      <c r="U208" s="55"/>
      <c r="V208" s="56">
        <v>43496.386516203704</v>
      </c>
      <c r="W208" s="57" t="s">
        <v>1585</v>
      </c>
      <c r="X208" s="55"/>
      <c r="Y208" s="55"/>
      <c r="Z208" s="58" t="s">
        <v>1586</v>
      </c>
    </row>
    <row r="209" spans="2:26" x14ac:dyDescent="0.25">
      <c r="B209" s="40" t="s">
        <v>1584</v>
      </c>
      <c r="C209" s="40" t="s">
        <v>1247</v>
      </c>
      <c r="D209" s="41"/>
      <c r="E209" s="42"/>
      <c r="F209" s="43"/>
      <c r="G209" s="44"/>
      <c r="H209" s="41"/>
      <c r="I209" s="45"/>
      <c r="J209" s="46"/>
      <c r="K209" s="46"/>
      <c r="L209" s="47"/>
      <c r="M209" s="54">
        <v>209</v>
      </c>
      <c r="N209" s="54"/>
      <c r="O209" s="49"/>
      <c r="P209" s="55" t="s">
        <v>1236</v>
      </c>
      <c r="Q209" s="56">
        <v>43496.386516203704</v>
      </c>
      <c r="R209" s="55" t="s">
        <v>1244</v>
      </c>
      <c r="S209" s="55"/>
      <c r="T209" s="55"/>
      <c r="U209" s="55"/>
      <c r="V209" s="56">
        <v>43496.386516203704</v>
      </c>
      <c r="W209" s="57" t="s">
        <v>1585</v>
      </c>
      <c r="X209" s="55"/>
      <c r="Y209" s="55"/>
      <c r="Z209" s="58" t="s">
        <v>1586</v>
      </c>
    </row>
    <row r="210" spans="2:26" x14ac:dyDescent="0.25">
      <c r="B210" s="40" t="s">
        <v>1584</v>
      </c>
      <c r="C210" s="40" t="s">
        <v>1248</v>
      </c>
      <c r="D210" s="41"/>
      <c r="E210" s="42"/>
      <c r="F210" s="43"/>
      <c r="G210" s="44"/>
      <c r="H210" s="41"/>
      <c r="I210" s="45"/>
      <c r="J210" s="46"/>
      <c r="K210" s="46"/>
      <c r="L210" s="47"/>
      <c r="M210" s="54">
        <v>210</v>
      </c>
      <c r="N210" s="54"/>
      <c r="O210" s="49"/>
      <c r="P210" s="55" t="s">
        <v>1236</v>
      </c>
      <c r="Q210" s="56">
        <v>43496.386516203704</v>
      </c>
      <c r="R210" s="55" t="s">
        <v>1244</v>
      </c>
      <c r="S210" s="55"/>
      <c r="T210" s="55"/>
      <c r="U210" s="55"/>
      <c r="V210" s="56">
        <v>43496.386516203704</v>
      </c>
      <c r="W210" s="57" t="s">
        <v>1585</v>
      </c>
      <c r="X210" s="55"/>
      <c r="Y210" s="55"/>
      <c r="Z210" s="58" t="s">
        <v>1586</v>
      </c>
    </row>
    <row r="211" spans="2:26" x14ac:dyDescent="0.25">
      <c r="B211" s="40" t="s">
        <v>1584</v>
      </c>
      <c r="C211" s="40" t="s">
        <v>1249</v>
      </c>
      <c r="D211" s="41"/>
      <c r="E211" s="42"/>
      <c r="F211" s="43"/>
      <c r="G211" s="44"/>
      <c r="H211" s="41"/>
      <c r="I211" s="45"/>
      <c r="J211" s="46"/>
      <c r="K211" s="46"/>
      <c r="L211" s="47"/>
      <c r="M211" s="54">
        <v>211</v>
      </c>
      <c r="N211" s="54"/>
      <c r="O211" s="49"/>
      <c r="P211" s="55" t="s">
        <v>1236</v>
      </c>
      <c r="Q211" s="56">
        <v>43496.386516203704</v>
      </c>
      <c r="R211" s="55" t="s">
        <v>1244</v>
      </c>
      <c r="S211" s="55"/>
      <c r="T211" s="55"/>
      <c r="U211" s="55"/>
      <c r="V211" s="56">
        <v>43496.386516203704</v>
      </c>
      <c r="W211" s="57" t="s">
        <v>1585</v>
      </c>
      <c r="X211" s="55"/>
      <c r="Y211" s="55"/>
      <c r="Z211" s="58" t="s">
        <v>1586</v>
      </c>
    </row>
    <row r="212" spans="2:26" x14ac:dyDescent="0.25">
      <c r="B212" s="40" t="s">
        <v>1584</v>
      </c>
      <c r="C212" s="40" t="s">
        <v>1250</v>
      </c>
      <c r="D212" s="41"/>
      <c r="E212" s="42"/>
      <c r="F212" s="43"/>
      <c r="G212" s="44"/>
      <c r="H212" s="41"/>
      <c r="I212" s="45"/>
      <c r="J212" s="46"/>
      <c r="K212" s="46"/>
      <c r="L212" s="47"/>
      <c r="M212" s="54">
        <v>212</v>
      </c>
      <c r="N212" s="54"/>
      <c r="O212" s="49"/>
      <c r="P212" s="55" t="s">
        <v>1236</v>
      </c>
      <c r="Q212" s="56">
        <v>43496.386516203704</v>
      </c>
      <c r="R212" s="55" t="s">
        <v>1244</v>
      </c>
      <c r="S212" s="55"/>
      <c r="T212" s="55"/>
      <c r="U212" s="55"/>
      <c r="V212" s="56">
        <v>43496.386516203704</v>
      </c>
      <c r="W212" s="57" t="s">
        <v>1585</v>
      </c>
      <c r="X212" s="55"/>
      <c r="Y212" s="55"/>
      <c r="Z212" s="58" t="s">
        <v>1586</v>
      </c>
    </row>
    <row r="213" spans="2:26" x14ac:dyDescent="0.25">
      <c r="B213" s="40" t="s">
        <v>1587</v>
      </c>
      <c r="C213" s="40" t="s">
        <v>1243</v>
      </c>
      <c r="D213" s="41"/>
      <c r="E213" s="42"/>
      <c r="F213" s="43"/>
      <c r="G213" s="44"/>
      <c r="H213" s="41"/>
      <c r="I213" s="45"/>
      <c r="J213" s="46"/>
      <c r="K213" s="46"/>
      <c r="L213" s="47"/>
      <c r="M213" s="54">
        <v>213</v>
      </c>
      <c r="N213" s="54"/>
      <c r="O213" s="49"/>
      <c r="P213" s="55" t="s">
        <v>1236</v>
      </c>
      <c r="Q213" s="56">
        <v>43496.495370370372</v>
      </c>
      <c r="R213" s="55" t="s">
        <v>1244</v>
      </c>
      <c r="S213" s="55"/>
      <c r="T213" s="55"/>
      <c r="U213" s="55"/>
      <c r="V213" s="56">
        <v>43496.495370370372</v>
      </c>
      <c r="W213" s="57" t="s">
        <v>1588</v>
      </c>
      <c r="X213" s="55"/>
      <c r="Y213" s="55"/>
      <c r="Z213" s="58" t="s">
        <v>1589</v>
      </c>
    </row>
    <row r="214" spans="2:26" x14ac:dyDescent="0.25">
      <c r="B214" s="40" t="s">
        <v>1587</v>
      </c>
      <c r="C214" s="40" t="s">
        <v>1247</v>
      </c>
      <c r="D214" s="41"/>
      <c r="E214" s="42"/>
      <c r="F214" s="43"/>
      <c r="G214" s="44"/>
      <c r="H214" s="41"/>
      <c r="I214" s="45"/>
      <c r="J214" s="46"/>
      <c r="K214" s="46"/>
      <c r="L214" s="47"/>
      <c r="M214" s="54">
        <v>214</v>
      </c>
      <c r="N214" s="54"/>
      <c r="O214" s="49"/>
      <c r="P214" s="55" t="s">
        <v>1236</v>
      </c>
      <c r="Q214" s="56">
        <v>43496.495370370372</v>
      </c>
      <c r="R214" s="55" t="s">
        <v>1244</v>
      </c>
      <c r="S214" s="55"/>
      <c r="T214" s="55"/>
      <c r="U214" s="55"/>
      <c r="V214" s="56">
        <v>43496.495370370372</v>
      </c>
      <c r="W214" s="57" t="s">
        <v>1588</v>
      </c>
      <c r="X214" s="55"/>
      <c r="Y214" s="55"/>
      <c r="Z214" s="58" t="s">
        <v>1589</v>
      </c>
    </row>
    <row r="215" spans="2:26" x14ac:dyDescent="0.25">
      <c r="B215" s="40" t="s">
        <v>1587</v>
      </c>
      <c r="C215" s="40" t="s">
        <v>1248</v>
      </c>
      <c r="D215" s="41"/>
      <c r="E215" s="42"/>
      <c r="F215" s="43"/>
      <c r="G215" s="44"/>
      <c r="H215" s="41"/>
      <c r="I215" s="45"/>
      <c r="J215" s="46"/>
      <c r="K215" s="46"/>
      <c r="L215" s="47"/>
      <c r="M215" s="54">
        <v>215</v>
      </c>
      <c r="N215" s="54"/>
      <c r="O215" s="49"/>
      <c r="P215" s="55" t="s">
        <v>1236</v>
      </c>
      <c r="Q215" s="56">
        <v>43496.495370370372</v>
      </c>
      <c r="R215" s="55" t="s">
        <v>1244</v>
      </c>
      <c r="S215" s="55"/>
      <c r="T215" s="55"/>
      <c r="U215" s="55"/>
      <c r="V215" s="56">
        <v>43496.495370370372</v>
      </c>
      <c r="W215" s="57" t="s">
        <v>1588</v>
      </c>
      <c r="X215" s="55"/>
      <c r="Y215" s="55"/>
      <c r="Z215" s="58" t="s">
        <v>1589</v>
      </c>
    </row>
    <row r="216" spans="2:26" x14ac:dyDescent="0.25">
      <c r="B216" s="40" t="s">
        <v>1587</v>
      </c>
      <c r="C216" s="40" t="s">
        <v>1249</v>
      </c>
      <c r="D216" s="41"/>
      <c r="E216" s="42"/>
      <c r="F216" s="43"/>
      <c r="G216" s="44"/>
      <c r="H216" s="41"/>
      <c r="I216" s="45"/>
      <c r="J216" s="46"/>
      <c r="K216" s="46"/>
      <c r="L216" s="47"/>
      <c r="M216" s="54">
        <v>216</v>
      </c>
      <c r="N216" s="54"/>
      <c r="O216" s="49"/>
      <c r="P216" s="55" t="s">
        <v>1236</v>
      </c>
      <c r="Q216" s="56">
        <v>43496.495370370372</v>
      </c>
      <c r="R216" s="55" t="s">
        <v>1244</v>
      </c>
      <c r="S216" s="55"/>
      <c r="T216" s="55"/>
      <c r="U216" s="55"/>
      <c r="V216" s="56">
        <v>43496.495370370372</v>
      </c>
      <c r="W216" s="57" t="s">
        <v>1588</v>
      </c>
      <c r="X216" s="55"/>
      <c r="Y216" s="55"/>
      <c r="Z216" s="58" t="s">
        <v>1589</v>
      </c>
    </row>
    <row r="217" spans="2:26" x14ac:dyDescent="0.25">
      <c r="B217" s="40" t="s">
        <v>1587</v>
      </c>
      <c r="C217" s="40" t="s">
        <v>1250</v>
      </c>
      <c r="D217" s="41"/>
      <c r="E217" s="42"/>
      <c r="F217" s="43"/>
      <c r="G217" s="44"/>
      <c r="H217" s="41"/>
      <c r="I217" s="45"/>
      <c r="J217" s="46"/>
      <c r="K217" s="46"/>
      <c r="L217" s="47"/>
      <c r="M217" s="54">
        <v>217</v>
      </c>
      <c r="N217" s="54"/>
      <c r="O217" s="49"/>
      <c r="P217" s="55" t="s">
        <v>1236</v>
      </c>
      <c r="Q217" s="56">
        <v>43496.495370370372</v>
      </c>
      <c r="R217" s="55" t="s">
        <v>1244</v>
      </c>
      <c r="S217" s="55"/>
      <c r="T217" s="55"/>
      <c r="U217" s="55"/>
      <c r="V217" s="56">
        <v>43496.495370370372</v>
      </c>
      <c r="W217" s="57" t="s">
        <v>1588</v>
      </c>
      <c r="X217" s="55"/>
      <c r="Y217" s="55"/>
      <c r="Z217" s="58" t="s">
        <v>1589</v>
      </c>
    </row>
    <row r="218" spans="2:26" x14ac:dyDescent="0.25">
      <c r="B218" s="40" t="s">
        <v>1590</v>
      </c>
      <c r="C218" s="40" t="s">
        <v>1591</v>
      </c>
      <c r="D218" s="41"/>
      <c r="E218" s="42"/>
      <c r="F218" s="43"/>
      <c r="G218" s="44"/>
      <c r="H218" s="41"/>
      <c r="I218" s="45"/>
      <c r="J218" s="46"/>
      <c r="K218" s="46"/>
      <c r="L218" s="47"/>
      <c r="M218" s="54">
        <v>218</v>
      </c>
      <c r="N218" s="54"/>
      <c r="O218" s="49"/>
      <c r="P218" s="55" t="s">
        <v>1592</v>
      </c>
      <c r="Q218" s="56">
        <v>43496.498206018521</v>
      </c>
      <c r="R218" s="55" t="s">
        <v>1593</v>
      </c>
      <c r="S218" s="55"/>
      <c r="T218" s="55"/>
      <c r="U218" s="55" t="s">
        <v>1265</v>
      </c>
      <c r="V218" s="56">
        <v>43496.498206018521</v>
      </c>
      <c r="W218" s="57" t="s">
        <v>1594</v>
      </c>
      <c r="X218" s="55"/>
      <c r="Y218" s="55"/>
      <c r="Z218" s="58" t="s">
        <v>1595</v>
      </c>
    </row>
    <row r="219" spans="2:26" x14ac:dyDescent="0.25">
      <c r="B219" s="40" t="s">
        <v>1596</v>
      </c>
      <c r="C219" s="40" t="s">
        <v>1240</v>
      </c>
      <c r="D219" s="41"/>
      <c r="E219" s="42"/>
      <c r="F219" s="43"/>
      <c r="G219" s="44"/>
      <c r="H219" s="41"/>
      <c r="I219" s="45"/>
      <c r="J219" s="46"/>
      <c r="K219" s="46"/>
      <c r="L219" s="47"/>
      <c r="M219" s="54">
        <v>219</v>
      </c>
      <c r="N219" s="54"/>
      <c r="O219" s="49"/>
      <c r="P219" s="55" t="s">
        <v>1236</v>
      </c>
      <c r="Q219" s="56">
        <v>43496.499120370368</v>
      </c>
      <c r="R219" s="55" t="s">
        <v>1597</v>
      </c>
      <c r="S219" s="55"/>
      <c r="T219" s="55"/>
      <c r="U219" s="55"/>
      <c r="V219" s="56">
        <v>43496.499120370368</v>
      </c>
      <c r="W219" s="57" t="s">
        <v>1598</v>
      </c>
      <c r="X219" s="55"/>
      <c r="Y219" s="55"/>
      <c r="Z219" s="58" t="s">
        <v>1599</v>
      </c>
    </row>
    <row r="220" spans="2:26" x14ac:dyDescent="0.25">
      <c r="B220" s="40" t="s">
        <v>1596</v>
      </c>
      <c r="C220" s="40" t="s">
        <v>1600</v>
      </c>
      <c r="D220" s="41"/>
      <c r="E220" s="42"/>
      <c r="F220" s="43"/>
      <c r="G220" s="44"/>
      <c r="H220" s="41"/>
      <c r="I220" s="45"/>
      <c r="J220" s="46"/>
      <c r="K220" s="46"/>
      <c r="L220" s="47"/>
      <c r="M220" s="54">
        <v>220</v>
      </c>
      <c r="N220" s="54"/>
      <c r="O220" s="49"/>
      <c r="P220" s="55" t="s">
        <v>1236</v>
      </c>
      <c r="Q220" s="56">
        <v>43496.499120370368</v>
      </c>
      <c r="R220" s="55" t="s">
        <v>1597</v>
      </c>
      <c r="S220" s="55"/>
      <c r="T220" s="55"/>
      <c r="U220" s="55"/>
      <c r="V220" s="56">
        <v>43496.499120370368</v>
      </c>
      <c r="W220" s="57" t="s">
        <v>1598</v>
      </c>
      <c r="X220" s="55"/>
      <c r="Y220" s="55"/>
      <c r="Z220" s="58" t="s">
        <v>1599</v>
      </c>
    </row>
    <row r="221" spans="2:26" x14ac:dyDescent="0.25">
      <c r="B221" s="40" t="s">
        <v>1596</v>
      </c>
      <c r="C221" s="40" t="s">
        <v>1601</v>
      </c>
      <c r="D221" s="41"/>
      <c r="E221" s="42"/>
      <c r="F221" s="43"/>
      <c r="G221" s="44"/>
      <c r="H221" s="41"/>
      <c r="I221" s="45"/>
      <c r="J221" s="46"/>
      <c r="K221" s="46"/>
      <c r="L221" s="47"/>
      <c r="M221" s="54">
        <v>221</v>
      </c>
      <c r="N221" s="54"/>
      <c r="O221" s="49"/>
      <c r="P221" s="55" t="s">
        <v>1236</v>
      </c>
      <c r="Q221" s="56">
        <v>43496.499120370368</v>
      </c>
      <c r="R221" s="55" t="s">
        <v>1597</v>
      </c>
      <c r="S221" s="55"/>
      <c r="T221" s="55"/>
      <c r="U221" s="55"/>
      <c r="V221" s="56">
        <v>43496.499120370368</v>
      </c>
      <c r="W221" s="57" t="s">
        <v>1598</v>
      </c>
      <c r="X221" s="55"/>
      <c r="Y221" s="55"/>
      <c r="Z221" s="58" t="s">
        <v>1599</v>
      </c>
    </row>
    <row r="222" spans="2:26" x14ac:dyDescent="0.25">
      <c r="B222" s="40" t="s">
        <v>1602</v>
      </c>
      <c r="C222" s="40" t="s">
        <v>1369</v>
      </c>
      <c r="D222" s="41"/>
      <c r="E222" s="42"/>
      <c r="F222" s="43"/>
      <c r="G222" s="44"/>
      <c r="H222" s="41"/>
      <c r="I222" s="45"/>
      <c r="J222" s="46"/>
      <c r="K222" s="46"/>
      <c r="L222" s="47"/>
      <c r="M222" s="54">
        <v>222</v>
      </c>
      <c r="N222" s="54"/>
      <c r="O222" s="49"/>
      <c r="P222" s="55" t="s">
        <v>1236</v>
      </c>
      <c r="Q222" s="56">
        <v>43496.523032407407</v>
      </c>
      <c r="R222" s="55" t="s">
        <v>1603</v>
      </c>
      <c r="S222" s="55"/>
      <c r="T222" s="55"/>
      <c r="U222" s="55"/>
      <c r="V222" s="56">
        <v>43496.523032407407</v>
      </c>
      <c r="W222" s="57" t="s">
        <v>1604</v>
      </c>
      <c r="X222" s="55"/>
      <c r="Y222" s="55"/>
      <c r="Z222" s="58" t="s">
        <v>1605</v>
      </c>
    </row>
    <row r="223" spans="2:26" x14ac:dyDescent="0.25">
      <c r="B223" s="40" t="s">
        <v>1606</v>
      </c>
      <c r="C223" s="40" t="s">
        <v>1606</v>
      </c>
      <c r="D223" s="41"/>
      <c r="E223" s="42"/>
      <c r="F223" s="43"/>
      <c r="G223" s="44"/>
      <c r="H223" s="41"/>
      <c r="I223" s="45"/>
      <c r="J223" s="46"/>
      <c r="K223" s="46"/>
      <c r="L223" s="47"/>
      <c r="M223" s="54">
        <v>223</v>
      </c>
      <c r="N223" s="54"/>
      <c r="O223" s="49"/>
      <c r="P223" s="55" t="s">
        <v>1607</v>
      </c>
      <c r="Q223" s="56">
        <v>43496.530069444445</v>
      </c>
      <c r="R223" s="55" t="s">
        <v>1608</v>
      </c>
      <c r="S223" s="57" t="s">
        <v>1609</v>
      </c>
      <c r="T223" s="55" t="s">
        <v>1610</v>
      </c>
      <c r="U223" s="55" t="s">
        <v>1611</v>
      </c>
      <c r="V223" s="56">
        <v>43496.530069444445</v>
      </c>
      <c r="W223" s="57" t="s">
        <v>1612</v>
      </c>
      <c r="X223" s="55"/>
      <c r="Y223" s="55"/>
      <c r="Z223" s="58" t="s">
        <v>1613</v>
      </c>
    </row>
    <row r="224" spans="2:26" x14ac:dyDescent="0.25">
      <c r="B224" s="40" t="s">
        <v>1614</v>
      </c>
      <c r="C224" s="40" t="s">
        <v>1614</v>
      </c>
      <c r="D224" s="41"/>
      <c r="E224" s="42"/>
      <c r="F224" s="43"/>
      <c r="G224" s="44"/>
      <c r="H224" s="41"/>
      <c r="I224" s="45"/>
      <c r="J224" s="46"/>
      <c r="K224" s="46"/>
      <c r="L224" s="47"/>
      <c r="M224" s="54">
        <v>224</v>
      </c>
      <c r="N224" s="54"/>
      <c r="O224" s="49"/>
      <c r="P224" s="55" t="s">
        <v>1607</v>
      </c>
      <c r="Q224" s="56">
        <v>43496.609675925924</v>
      </c>
      <c r="R224" s="55" t="s">
        <v>1615</v>
      </c>
      <c r="S224" s="57" t="s">
        <v>1616</v>
      </c>
      <c r="T224" s="55" t="s">
        <v>1610</v>
      </c>
      <c r="U224" s="55"/>
      <c r="V224" s="56">
        <v>43496.609675925924</v>
      </c>
      <c r="W224" s="57" t="s">
        <v>1617</v>
      </c>
      <c r="X224" s="55"/>
      <c r="Y224" s="55"/>
      <c r="Z224" s="58" t="s">
        <v>1618</v>
      </c>
    </row>
    <row r="225" spans="2:26" x14ac:dyDescent="0.25">
      <c r="B225" s="40" t="s">
        <v>1619</v>
      </c>
      <c r="C225" s="40" t="s">
        <v>1308</v>
      </c>
      <c r="D225" s="41"/>
      <c r="E225" s="42"/>
      <c r="F225" s="43"/>
      <c r="G225" s="44"/>
      <c r="H225" s="41"/>
      <c r="I225" s="45"/>
      <c r="J225" s="46"/>
      <c r="K225" s="46"/>
      <c r="L225" s="47"/>
      <c r="M225" s="54">
        <v>225</v>
      </c>
      <c r="N225" s="54"/>
      <c r="O225" s="49"/>
      <c r="P225" s="55" t="s">
        <v>1236</v>
      </c>
      <c r="Q225" s="56">
        <v>43496.614317129628</v>
      </c>
      <c r="R225" s="55" t="s">
        <v>1620</v>
      </c>
      <c r="S225" s="57" t="s">
        <v>1621</v>
      </c>
      <c r="T225" s="55" t="s">
        <v>1610</v>
      </c>
      <c r="U225" s="55" t="s">
        <v>1265</v>
      </c>
      <c r="V225" s="56">
        <v>43496.614317129628</v>
      </c>
      <c r="W225" s="57" t="s">
        <v>1622</v>
      </c>
      <c r="X225" s="55"/>
      <c r="Y225" s="55"/>
      <c r="Z225" s="58" t="s">
        <v>1623</v>
      </c>
    </row>
    <row r="226" spans="2:26" x14ac:dyDescent="0.25">
      <c r="B226" s="40" t="s">
        <v>1619</v>
      </c>
      <c r="C226" s="40" t="s">
        <v>1624</v>
      </c>
      <c r="D226" s="41"/>
      <c r="E226" s="42"/>
      <c r="F226" s="43"/>
      <c r="G226" s="44"/>
      <c r="H226" s="41"/>
      <c r="I226" s="45"/>
      <c r="J226" s="46"/>
      <c r="K226" s="46"/>
      <c r="L226" s="47"/>
      <c r="M226" s="54">
        <v>226</v>
      </c>
      <c r="N226" s="54"/>
      <c r="O226" s="49"/>
      <c r="P226" s="55" t="s">
        <v>1236</v>
      </c>
      <c r="Q226" s="56">
        <v>43496.614317129628</v>
      </c>
      <c r="R226" s="55" t="s">
        <v>1620</v>
      </c>
      <c r="S226" s="57" t="s">
        <v>1621</v>
      </c>
      <c r="T226" s="55" t="s">
        <v>1610</v>
      </c>
      <c r="U226" s="55" t="s">
        <v>1265</v>
      </c>
      <c r="V226" s="56">
        <v>43496.614317129628</v>
      </c>
      <c r="W226" s="57" t="s">
        <v>1622</v>
      </c>
      <c r="X226" s="55"/>
      <c r="Y226" s="55"/>
      <c r="Z226" s="58" t="s">
        <v>1623</v>
      </c>
    </row>
    <row r="227" spans="2:26" x14ac:dyDescent="0.25">
      <c r="B227" s="40" t="s">
        <v>1625</v>
      </c>
      <c r="C227" s="40" t="s">
        <v>1240</v>
      </c>
      <c r="D227" s="41"/>
      <c r="E227" s="42"/>
      <c r="F227" s="43"/>
      <c r="G227" s="44"/>
      <c r="H227" s="41"/>
      <c r="I227" s="45"/>
      <c r="J227" s="46"/>
      <c r="K227" s="46"/>
      <c r="L227" s="47"/>
      <c r="M227" s="54">
        <v>227</v>
      </c>
      <c r="N227" s="54"/>
      <c r="O227" s="49"/>
      <c r="P227" s="55" t="s">
        <v>1236</v>
      </c>
      <c r="Q227" s="56">
        <v>43496.633125</v>
      </c>
      <c r="R227" s="55" t="s">
        <v>1626</v>
      </c>
      <c r="S227" s="55"/>
      <c r="T227" s="55"/>
      <c r="U227" s="55"/>
      <c r="V227" s="56">
        <v>43496.633125</v>
      </c>
      <c r="W227" s="57" t="s">
        <v>1627</v>
      </c>
      <c r="X227" s="55"/>
      <c r="Y227" s="55"/>
      <c r="Z227" s="58" t="s">
        <v>1628</v>
      </c>
    </row>
    <row r="228" spans="2:26" x14ac:dyDescent="0.25">
      <c r="B228" s="40" t="s">
        <v>1625</v>
      </c>
      <c r="C228" s="40" t="s">
        <v>1629</v>
      </c>
      <c r="D228" s="41"/>
      <c r="E228" s="42"/>
      <c r="F228" s="43"/>
      <c r="G228" s="44"/>
      <c r="H228" s="41"/>
      <c r="I228" s="45"/>
      <c r="J228" s="46"/>
      <c r="K228" s="46"/>
      <c r="L228" s="47"/>
      <c r="M228" s="54">
        <v>228</v>
      </c>
      <c r="N228" s="54"/>
      <c r="O228" s="49"/>
      <c r="P228" s="55" t="s">
        <v>1236</v>
      </c>
      <c r="Q228" s="56">
        <v>43496.633125</v>
      </c>
      <c r="R228" s="55" t="s">
        <v>1626</v>
      </c>
      <c r="S228" s="55"/>
      <c r="T228" s="55"/>
      <c r="U228" s="55"/>
      <c r="V228" s="56">
        <v>43496.633125</v>
      </c>
      <c r="W228" s="57" t="s">
        <v>1627</v>
      </c>
      <c r="X228" s="55"/>
      <c r="Y228" s="55"/>
      <c r="Z228" s="58" t="s">
        <v>1628</v>
      </c>
    </row>
    <row r="229" spans="2:26" x14ac:dyDescent="0.25">
      <c r="B229" s="40" t="s">
        <v>1630</v>
      </c>
      <c r="C229" s="40" t="s">
        <v>1631</v>
      </c>
      <c r="D229" s="41"/>
      <c r="E229" s="42"/>
      <c r="F229" s="43"/>
      <c r="G229" s="44"/>
      <c r="H229" s="41"/>
      <c r="I229" s="45"/>
      <c r="J229" s="46"/>
      <c r="K229" s="46"/>
      <c r="L229" s="47"/>
      <c r="M229" s="54">
        <v>229</v>
      </c>
      <c r="N229" s="54"/>
      <c r="O229" s="49"/>
      <c r="P229" s="55" t="s">
        <v>1236</v>
      </c>
      <c r="Q229" s="56">
        <v>43496.680150462962</v>
      </c>
      <c r="R229" s="55" t="s">
        <v>1632</v>
      </c>
      <c r="S229" s="55"/>
      <c r="T229" s="55"/>
      <c r="U229" s="55"/>
      <c r="V229" s="56">
        <v>43496.680150462962</v>
      </c>
      <c r="W229" s="57" t="s">
        <v>1633</v>
      </c>
      <c r="X229" s="55"/>
      <c r="Y229" s="55"/>
      <c r="Z229" s="58" t="s">
        <v>1634</v>
      </c>
    </row>
    <row r="230" spans="2:26" x14ac:dyDescent="0.25">
      <c r="B230" s="40" t="s">
        <v>1635</v>
      </c>
      <c r="C230" s="40" t="s">
        <v>1551</v>
      </c>
      <c r="D230" s="41"/>
      <c r="E230" s="42"/>
      <c r="F230" s="43"/>
      <c r="G230" s="44"/>
      <c r="H230" s="41"/>
      <c r="I230" s="45"/>
      <c r="J230" s="46"/>
      <c r="K230" s="46"/>
      <c r="L230" s="47"/>
      <c r="M230" s="54">
        <v>230</v>
      </c>
      <c r="N230" s="54"/>
      <c r="O230" s="49"/>
      <c r="P230" s="55" t="s">
        <v>1236</v>
      </c>
      <c r="Q230" s="56">
        <v>43496.691874999997</v>
      </c>
      <c r="R230" s="55" t="s">
        <v>1552</v>
      </c>
      <c r="S230" s="55"/>
      <c r="T230" s="55"/>
      <c r="U230" s="55"/>
      <c r="V230" s="56">
        <v>43496.691874999997</v>
      </c>
      <c r="W230" s="57" t="s">
        <v>1636</v>
      </c>
      <c r="X230" s="55"/>
      <c r="Y230" s="55"/>
      <c r="Z230" s="58" t="s">
        <v>1637</v>
      </c>
    </row>
    <row r="231" spans="2:26" x14ac:dyDescent="0.25">
      <c r="B231" s="40" t="s">
        <v>1635</v>
      </c>
      <c r="C231" s="40" t="s">
        <v>1555</v>
      </c>
      <c r="D231" s="41"/>
      <c r="E231" s="42"/>
      <c r="F231" s="43"/>
      <c r="G231" s="44"/>
      <c r="H231" s="41"/>
      <c r="I231" s="45"/>
      <c r="J231" s="46"/>
      <c r="K231" s="46"/>
      <c r="L231" s="47"/>
      <c r="M231" s="54">
        <v>231</v>
      </c>
      <c r="N231" s="54"/>
      <c r="O231" s="49"/>
      <c r="P231" s="55" t="s">
        <v>1236</v>
      </c>
      <c r="Q231" s="56">
        <v>43496.691874999997</v>
      </c>
      <c r="R231" s="55" t="s">
        <v>1552</v>
      </c>
      <c r="S231" s="55"/>
      <c r="T231" s="55"/>
      <c r="U231" s="55"/>
      <c r="V231" s="56">
        <v>43496.691874999997</v>
      </c>
      <c r="W231" s="57" t="s">
        <v>1636</v>
      </c>
      <c r="X231" s="55"/>
      <c r="Y231" s="55"/>
      <c r="Z231" s="58" t="s">
        <v>1637</v>
      </c>
    </row>
    <row r="232" spans="2:26" x14ac:dyDescent="0.25">
      <c r="B232" s="40" t="s">
        <v>1635</v>
      </c>
      <c r="C232" s="40" t="s">
        <v>1631</v>
      </c>
      <c r="D232" s="41"/>
      <c r="E232" s="42"/>
      <c r="F232" s="43"/>
      <c r="G232" s="44"/>
      <c r="H232" s="41"/>
      <c r="I232" s="45"/>
      <c r="J232" s="46"/>
      <c r="K232" s="46"/>
      <c r="L232" s="47"/>
      <c r="M232" s="54">
        <v>232</v>
      </c>
      <c r="N232" s="54"/>
      <c r="O232" s="49"/>
      <c r="P232" s="55" t="s">
        <v>1236</v>
      </c>
      <c r="Q232" s="56">
        <v>43496.69190972222</v>
      </c>
      <c r="R232" s="55" t="s">
        <v>1632</v>
      </c>
      <c r="S232" s="55"/>
      <c r="T232" s="55"/>
      <c r="U232" s="55"/>
      <c r="V232" s="56">
        <v>43496.69190972222</v>
      </c>
      <c r="W232" s="57" t="s">
        <v>1638</v>
      </c>
      <c r="X232" s="55"/>
      <c r="Y232" s="55"/>
      <c r="Z232" s="58" t="s">
        <v>1639</v>
      </c>
    </row>
    <row r="233" spans="2:26" x14ac:dyDescent="0.25">
      <c r="B233" s="40" t="s">
        <v>1635</v>
      </c>
      <c r="C233" s="40" t="s">
        <v>1240</v>
      </c>
      <c r="D233" s="41"/>
      <c r="E233" s="42"/>
      <c r="F233" s="43"/>
      <c r="G233" s="44"/>
      <c r="H233" s="41"/>
      <c r="I233" s="45"/>
      <c r="J233" s="46"/>
      <c r="K233" s="46"/>
      <c r="L233" s="47"/>
      <c r="M233" s="54">
        <v>233</v>
      </c>
      <c r="N233" s="54"/>
      <c r="O233" s="49"/>
      <c r="P233" s="55" t="s">
        <v>1236</v>
      </c>
      <c r="Q233" s="56">
        <v>43496.692129629628</v>
      </c>
      <c r="R233" s="55" t="s">
        <v>1626</v>
      </c>
      <c r="S233" s="55"/>
      <c r="T233" s="55"/>
      <c r="U233" s="55"/>
      <c r="V233" s="56">
        <v>43496.692129629628</v>
      </c>
      <c r="W233" s="57" t="s">
        <v>1640</v>
      </c>
      <c r="X233" s="55"/>
      <c r="Y233" s="55"/>
      <c r="Z233" s="58" t="s">
        <v>1641</v>
      </c>
    </row>
    <row r="234" spans="2:26" x14ac:dyDescent="0.25">
      <c r="B234" s="40" t="s">
        <v>1635</v>
      </c>
      <c r="C234" s="40" t="s">
        <v>1629</v>
      </c>
      <c r="D234" s="41"/>
      <c r="E234" s="42"/>
      <c r="F234" s="43"/>
      <c r="G234" s="44"/>
      <c r="H234" s="41"/>
      <c r="I234" s="45"/>
      <c r="J234" s="46"/>
      <c r="K234" s="46"/>
      <c r="L234" s="47"/>
      <c r="M234" s="54">
        <v>234</v>
      </c>
      <c r="N234" s="54"/>
      <c r="O234" s="49"/>
      <c r="P234" s="55" t="s">
        <v>1236</v>
      </c>
      <c r="Q234" s="56">
        <v>43496.692129629628</v>
      </c>
      <c r="R234" s="55" t="s">
        <v>1626</v>
      </c>
      <c r="S234" s="55"/>
      <c r="T234" s="55"/>
      <c r="U234" s="55"/>
      <c r="V234" s="56">
        <v>43496.692129629628</v>
      </c>
      <c r="W234" s="57" t="s">
        <v>1640</v>
      </c>
      <c r="X234" s="55"/>
      <c r="Y234" s="55"/>
      <c r="Z234" s="58" t="s">
        <v>1641</v>
      </c>
    </row>
    <row r="235" spans="2:26" x14ac:dyDescent="0.25">
      <c r="B235" s="40" t="s">
        <v>1642</v>
      </c>
      <c r="C235" s="40" t="s">
        <v>1643</v>
      </c>
      <c r="D235" s="41"/>
      <c r="E235" s="42"/>
      <c r="F235" s="43"/>
      <c r="G235" s="44"/>
      <c r="H235" s="41"/>
      <c r="I235" s="45"/>
      <c r="J235" s="46"/>
      <c r="K235" s="46"/>
      <c r="L235" s="47"/>
      <c r="M235" s="54">
        <v>235</v>
      </c>
      <c r="N235" s="54"/>
      <c r="O235" s="49"/>
      <c r="P235" s="55" t="s">
        <v>1236</v>
      </c>
      <c r="Q235" s="56">
        <v>43496.702557870369</v>
      </c>
      <c r="R235" s="55" t="s">
        <v>1644</v>
      </c>
      <c r="S235" s="57" t="s">
        <v>1645</v>
      </c>
      <c r="T235" s="55" t="s">
        <v>1610</v>
      </c>
      <c r="U235" s="55" t="s">
        <v>1646</v>
      </c>
      <c r="V235" s="56">
        <v>43496.702557870369</v>
      </c>
      <c r="W235" s="57" t="s">
        <v>1647</v>
      </c>
      <c r="X235" s="55"/>
      <c r="Y235" s="55"/>
      <c r="Z235" s="58" t="s">
        <v>1648</v>
      </c>
    </row>
    <row r="236" spans="2:26" x14ac:dyDescent="0.25">
      <c r="B236" s="40" t="s">
        <v>1649</v>
      </c>
      <c r="C236" s="40" t="s">
        <v>1631</v>
      </c>
      <c r="D236" s="41"/>
      <c r="E236" s="42"/>
      <c r="F236" s="43"/>
      <c r="G236" s="44"/>
      <c r="H236" s="41"/>
      <c r="I236" s="45"/>
      <c r="J236" s="46"/>
      <c r="K236" s="46"/>
      <c r="L236" s="47"/>
      <c r="M236" s="54">
        <v>236</v>
      </c>
      <c r="N236" s="54"/>
      <c r="O236" s="49"/>
      <c r="P236" s="55" t="s">
        <v>1236</v>
      </c>
      <c r="Q236" s="56">
        <v>43496.732789351852</v>
      </c>
      <c r="R236" s="55" t="s">
        <v>1632</v>
      </c>
      <c r="S236" s="55"/>
      <c r="T236" s="55"/>
      <c r="U236" s="55"/>
      <c r="V236" s="56">
        <v>43496.732789351852</v>
      </c>
      <c r="W236" s="57" t="s">
        <v>1650</v>
      </c>
      <c r="X236" s="55"/>
      <c r="Y236" s="55"/>
      <c r="Z236" s="58" t="s">
        <v>1651</v>
      </c>
    </row>
    <row r="237" spans="2:26" x14ac:dyDescent="0.25">
      <c r="B237" s="40" t="s">
        <v>1652</v>
      </c>
      <c r="C237" s="40" t="s">
        <v>1308</v>
      </c>
      <c r="D237" s="41"/>
      <c r="E237" s="42"/>
      <c r="F237" s="43"/>
      <c r="G237" s="44"/>
      <c r="H237" s="41"/>
      <c r="I237" s="45"/>
      <c r="J237" s="46"/>
      <c r="K237" s="46"/>
      <c r="L237" s="47"/>
      <c r="M237" s="54">
        <v>237</v>
      </c>
      <c r="N237" s="54"/>
      <c r="O237" s="49"/>
      <c r="P237" s="55" t="s">
        <v>1236</v>
      </c>
      <c r="Q237" s="56">
        <v>43496.804039351853</v>
      </c>
      <c r="R237" s="55" t="s">
        <v>1653</v>
      </c>
      <c r="S237" s="55"/>
      <c r="T237" s="55"/>
      <c r="U237" s="55"/>
      <c r="V237" s="56">
        <v>43496.804039351853</v>
      </c>
      <c r="W237" s="57" t="s">
        <v>1654</v>
      </c>
      <c r="X237" s="55"/>
      <c r="Y237" s="55"/>
      <c r="Z237" s="58" t="s">
        <v>1655</v>
      </c>
    </row>
    <row r="238" spans="2:26" x14ac:dyDescent="0.25">
      <c r="B238" s="40" t="s">
        <v>1652</v>
      </c>
      <c r="C238" s="40" t="s">
        <v>1656</v>
      </c>
      <c r="D238" s="41"/>
      <c r="E238" s="42"/>
      <c r="F238" s="43"/>
      <c r="G238" s="44"/>
      <c r="H238" s="41"/>
      <c r="I238" s="45"/>
      <c r="J238" s="46"/>
      <c r="K238" s="46"/>
      <c r="L238" s="47"/>
      <c r="M238" s="54">
        <v>238</v>
      </c>
      <c r="N238" s="54"/>
      <c r="O238" s="49"/>
      <c r="P238" s="55" t="s">
        <v>1236</v>
      </c>
      <c r="Q238" s="56">
        <v>43496.804039351853</v>
      </c>
      <c r="R238" s="55" t="s">
        <v>1653</v>
      </c>
      <c r="S238" s="55"/>
      <c r="T238" s="55"/>
      <c r="U238" s="55"/>
      <c r="V238" s="56">
        <v>43496.804039351853</v>
      </c>
      <c r="W238" s="57" t="s">
        <v>1654</v>
      </c>
      <c r="X238" s="55"/>
      <c r="Y238" s="55"/>
      <c r="Z238" s="58" t="s">
        <v>1655</v>
      </c>
    </row>
    <row r="239" spans="2:26" x14ac:dyDescent="0.25">
      <c r="B239" s="40" t="s">
        <v>1657</v>
      </c>
      <c r="C239" s="40" t="s">
        <v>1247</v>
      </c>
      <c r="D239" s="41"/>
      <c r="E239" s="42"/>
      <c r="F239" s="43"/>
      <c r="G239" s="44"/>
      <c r="H239" s="41"/>
      <c r="I239" s="45"/>
      <c r="J239" s="46"/>
      <c r="K239" s="46"/>
      <c r="L239" s="47"/>
      <c r="M239" s="54">
        <v>239</v>
      </c>
      <c r="N239" s="54"/>
      <c r="O239" s="49"/>
      <c r="P239" s="55" t="s">
        <v>1592</v>
      </c>
      <c r="Q239" s="56">
        <v>43496.805092592593</v>
      </c>
      <c r="R239" s="55" t="s">
        <v>1658</v>
      </c>
      <c r="S239" s="57" t="s">
        <v>1659</v>
      </c>
      <c r="T239" s="55" t="s">
        <v>1610</v>
      </c>
      <c r="U239" s="55"/>
      <c r="V239" s="56">
        <v>43496.805092592593</v>
      </c>
      <c r="W239" s="57" t="s">
        <v>1660</v>
      </c>
      <c r="X239" s="55"/>
      <c r="Y239" s="55"/>
      <c r="Z239" s="58" t="s">
        <v>1661</v>
      </c>
    </row>
    <row r="240" spans="2:26" x14ac:dyDescent="0.25">
      <c r="B240" s="40" t="s">
        <v>1662</v>
      </c>
      <c r="C240" s="40" t="s">
        <v>1235</v>
      </c>
      <c r="D240" s="41"/>
      <c r="E240" s="42"/>
      <c r="F240" s="43"/>
      <c r="G240" s="44"/>
      <c r="H240" s="41"/>
      <c r="I240" s="45"/>
      <c r="J240" s="46"/>
      <c r="K240" s="46"/>
      <c r="L240" s="47"/>
      <c r="M240" s="54">
        <v>240</v>
      </c>
      <c r="N240" s="54"/>
      <c r="O240" s="49"/>
      <c r="P240" s="55" t="s">
        <v>1236</v>
      </c>
      <c r="Q240" s="56">
        <v>43496.827592592592</v>
      </c>
      <c r="R240" s="55" t="s">
        <v>1237</v>
      </c>
      <c r="S240" s="55"/>
      <c r="T240" s="55"/>
      <c r="U240" s="55"/>
      <c r="V240" s="56">
        <v>43496.827592592592</v>
      </c>
      <c r="W240" s="57" t="s">
        <v>1663</v>
      </c>
      <c r="X240" s="55"/>
      <c r="Y240" s="55"/>
      <c r="Z240" s="58" t="s">
        <v>1664</v>
      </c>
    </row>
    <row r="241" spans="2:26" x14ac:dyDescent="0.25">
      <c r="B241" s="40" t="s">
        <v>1662</v>
      </c>
      <c r="C241" s="40" t="s">
        <v>1241</v>
      </c>
      <c r="D241" s="41"/>
      <c r="E241" s="42"/>
      <c r="F241" s="43"/>
      <c r="G241" s="44"/>
      <c r="H241" s="41"/>
      <c r="I241" s="45"/>
      <c r="J241" s="46"/>
      <c r="K241" s="46"/>
      <c r="L241" s="47"/>
      <c r="M241" s="54">
        <v>241</v>
      </c>
      <c r="N241" s="54"/>
      <c r="O241" s="49"/>
      <c r="P241" s="55" t="s">
        <v>1236</v>
      </c>
      <c r="Q241" s="56">
        <v>43496.827592592592</v>
      </c>
      <c r="R241" s="55" t="s">
        <v>1237</v>
      </c>
      <c r="S241" s="55"/>
      <c r="T241" s="55"/>
      <c r="U241" s="55"/>
      <c r="V241" s="56">
        <v>43496.827592592592</v>
      </c>
      <c r="W241" s="57" t="s">
        <v>1663</v>
      </c>
      <c r="X241" s="55"/>
      <c r="Y241" s="55"/>
      <c r="Z241" s="58" t="s">
        <v>1664</v>
      </c>
    </row>
    <row r="242" spans="2:26" x14ac:dyDescent="0.25">
      <c r="B242" s="40" t="s">
        <v>1662</v>
      </c>
      <c r="C242" s="40" t="s">
        <v>1240</v>
      </c>
      <c r="D242" s="41"/>
      <c r="E242" s="42"/>
      <c r="F242" s="43"/>
      <c r="G242" s="44"/>
      <c r="H242" s="41"/>
      <c r="I242" s="45"/>
      <c r="J242" s="46"/>
      <c r="K242" s="46"/>
      <c r="L242" s="47"/>
      <c r="M242" s="54">
        <v>242</v>
      </c>
      <c r="N242" s="54"/>
      <c r="O242" s="49"/>
      <c r="P242" s="55" t="s">
        <v>1236</v>
      </c>
      <c r="Q242" s="56">
        <v>43496.827592592592</v>
      </c>
      <c r="R242" s="55" t="s">
        <v>1237</v>
      </c>
      <c r="S242" s="55"/>
      <c r="T242" s="55"/>
      <c r="U242" s="55"/>
      <c r="V242" s="56">
        <v>43496.827592592592</v>
      </c>
      <c r="W242" s="57" t="s">
        <v>1663</v>
      </c>
      <c r="X242" s="55"/>
      <c r="Y242" s="55"/>
      <c r="Z242" s="58" t="s">
        <v>1664</v>
      </c>
    </row>
    <row r="243" spans="2:26" x14ac:dyDescent="0.25">
      <c r="B243" s="40" t="s">
        <v>1665</v>
      </c>
      <c r="C243" s="40" t="s">
        <v>1666</v>
      </c>
      <c r="D243" s="41"/>
      <c r="E243" s="42"/>
      <c r="F243" s="43"/>
      <c r="G243" s="44"/>
      <c r="H243" s="41"/>
      <c r="I243" s="45"/>
      <c r="J243" s="46"/>
      <c r="K243" s="46"/>
      <c r="L243" s="47"/>
      <c r="M243" s="54">
        <v>243</v>
      </c>
      <c r="N243" s="54"/>
      <c r="O243" s="49"/>
      <c r="P243" s="55" t="s">
        <v>1236</v>
      </c>
      <c r="Q243" s="56">
        <v>43496.838842592595</v>
      </c>
      <c r="R243" s="55" t="s">
        <v>1667</v>
      </c>
      <c r="S243" s="55"/>
      <c r="T243" s="55"/>
      <c r="U243" s="55"/>
      <c r="V243" s="56">
        <v>43496.838842592595</v>
      </c>
      <c r="W243" s="57" t="s">
        <v>1668</v>
      </c>
      <c r="X243" s="55"/>
      <c r="Y243" s="55"/>
      <c r="Z243" s="58" t="s">
        <v>1669</v>
      </c>
    </row>
    <row r="244" spans="2:26" x14ac:dyDescent="0.25">
      <c r="B244" s="40" t="s">
        <v>1665</v>
      </c>
      <c r="C244" s="40" t="s">
        <v>1670</v>
      </c>
      <c r="D244" s="41"/>
      <c r="E244" s="42"/>
      <c r="F244" s="43"/>
      <c r="G244" s="44"/>
      <c r="H244" s="41"/>
      <c r="I244" s="45"/>
      <c r="J244" s="46"/>
      <c r="K244" s="46"/>
      <c r="L244" s="47"/>
      <c r="M244" s="54">
        <v>244</v>
      </c>
      <c r="N244" s="54"/>
      <c r="O244" s="49"/>
      <c r="P244" s="55" t="s">
        <v>1236</v>
      </c>
      <c r="Q244" s="56">
        <v>43496.838842592595</v>
      </c>
      <c r="R244" s="55" t="s">
        <v>1667</v>
      </c>
      <c r="S244" s="55"/>
      <c r="T244" s="55"/>
      <c r="U244" s="55"/>
      <c r="V244" s="56">
        <v>43496.838842592595</v>
      </c>
      <c r="W244" s="57" t="s">
        <v>1668</v>
      </c>
      <c r="X244" s="55"/>
      <c r="Y244" s="55"/>
      <c r="Z244" s="58" t="s">
        <v>1669</v>
      </c>
    </row>
    <row r="245" spans="2:26" x14ac:dyDescent="0.25">
      <c r="B245" s="40" t="s">
        <v>1665</v>
      </c>
      <c r="C245" s="40" t="s">
        <v>1240</v>
      </c>
      <c r="D245" s="41"/>
      <c r="E245" s="42"/>
      <c r="F245" s="43"/>
      <c r="G245" s="44"/>
      <c r="H245" s="41"/>
      <c r="I245" s="45"/>
      <c r="J245" s="46"/>
      <c r="K245" s="46"/>
      <c r="L245" s="47"/>
      <c r="M245" s="54">
        <v>245</v>
      </c>
      <c r="N245" s="54"/>
      <c r="O245" s="49"/>
      <c r="P245" s="55" t="s">
        <v>1236</v>
      </c>
      <c r="Q245" s="56">
        <v>43496.838842592595</v>
      </c>
      <c r="R245" s="55" t="s">
        <v>1667</v>
      </c>
      <c r="S245" s="55"/>
      <c r="T245" s="55"/>
      <c r="U245" s="55"/>
      <c r="V245" s="56">
        <v>43496.838842592595</v>
      </c>
      <c r="W245" s="57" t="s">
        <v>1668</v>
      </c>
      <c r="X245" s="55"/>
      <c r="Y245" s="55"/>
      <c r="Z245" s="58" t="s">
        <v>1669</v>
      </c>
    </row>
    <row r="246" spans="2:26" x14ac:dyDescent="0.25">
      <c r="B246" s="40" t="s">
        <v>1671</v>
      </c>
      <c r="C246" s="40" t="s">
        <v>1304</v>
      </c>
      <c r="D246" s="41"/>
      <c r="E246" s="42"/>
      <c r="F246" s="43"/>
      <c r="G246" s="44"/>
      <c r="H246" s="41"/>
      <c r="I246" s="45"/>
      <c r="J246" s="46"/>
      <c r="K246" s="46"/>
      <c r="L246" s="47"/>
      <c r="M246" s="54">
        <v>246</v>
      </c>
      <c r="N246" s="54"/>
      <c r="O246" s="49"/>
      <c r="P246" s="55" t="s">
        <v>1236</v>
      </c>
      <c r="Q246" s="56">
        <v>43495.315486111111</v>
      </c>
      <c r="R246" s="55" t="s">
        <v>1305</v>
      </c>
      <c r="S246" s="55"/>
      <c r="T246" s="55"/>
      <c r="U246" s="55"/>
      <c r="V246" s="56">
        <v>43495.315486111111</v>
      </c>
      <c r="W246" s="57" t="s">
        <v>1672</v>
      </c>
      <c r="X246" s="55"/>
      <c r="Y246" s="55"/>
      <c r="Z246" s="58" t="s">
        <v>1673</v>
      </c>
    </row>
    <row r="247" spans="2:26" x14ac:dyDescent="0.25">
      <c r="B247" s="40" t="s">
        <v>1671</v>
      </c>
      <c r="C247" s="40" t="s">
        <v>1308</v>
      </c>
      <c r="D247" s="41"/>
      <c r="E247" s="42"/>
      <c r="F247" s="43"/>
      <c r="G247" s="44"/>
      <c r="H247" s="41"/>
      <c r="I247" s="45"/>
      <c r="J247" s="46"/>
      <c r="K247" s="46"/>
      <c r="L247" s="47"/>
      <c r="M247" s="54">
        <v>247</v>
      </c>
      <c r="N247" s="54"/>
      <c r="O247" s="49"/>
      <c r="P247" s="55" t="s">
        <v>1236</v>
      </c>
      <c r="Q247" s="56">
        <v>43495.315486111111</v>
      </c>
      <c r="R247" s="55" t="s">
        <v>1305</v>
      </c>
      <c r="S247" s="55"/>
      <c r="T247" s="55"/>
      <c r="U247" s="55"/>
      <c r="V247" s="56">
        <v>43495.315486111111</v>
      </c>
      <c r="W247" s="57" t="s">
        <v>1672</v>
      </c>
      <c r="X247" s="55"/>
      <c r="Y247" s="55"/>
      <c r="Z247" s="58" t="s">
        <v>1673</v>
      </c>
    </row>
    <row r="248" spans="2:26" x14ac:dyDescent="0.25">
      <c r="B248" s="40" t="s">
        <v>1671</v>
      </c>
      <c r="C248" s="40" t="s">
        <v>1309</v>
      </c>
      <c r="D248" s="41"/>
      <c r="E248" s="42"/>
      <c r="F248" s="43"/>
      <c r="G248" s="44"/>
      <c r="H248" s="41"/>
      <c r="I248" s="45"/>
      <c r="J248" s="46"/>
      <c r="K248" s="46"/>
      <c r="L248" s="47"/>
      <c r="M248" s="54">
        <v>248</v>
      </c>
      <c r="N248" s="54"/>
      <c r="O248" s="49"/>
      <c r="P248" s="55" t="s">
        <v>1236</v>
      </c>
      <c r="Q248" s="56">
        <v>43495.315486111111</v>
      </c>
      <c r="R248" s="55" t="s">
        <v>1305</v>
      </c>
      <c r="S248" s="55"/>
      <c r="T248" s="55"/>
      <c r="U248" s="55"/>
      <c r="V248" s="56">
        <v>43495.315486111111</v>
      </c>
      <c r="W248" s="57" t="s">
        <v>1672</v>
      </c>
      <c r="X248" s="55"/>
      <c r="Y248" s="55"/>
      <c r="Z248" s="58" t="s">
        <v>1673</v>
      </c>
    </row>
    <row r="249" spans="2:26" x14ac:dyDescent="0.25">
      <c r="B249" s="40" t="s">
        <v>1671</v>
      </c>
      <c r="C249" s="40" t="s">
        <v>1240</v>
      </c>
      <c r="D249" s="41"/>
      <c r="E249" s="42"/>
      <c r="F249" s="43"/>
      <c r="G249" s="44"/>
      <c r="H249" s="41"/>
      <c r="I249" s="45"/>
      <c r="J249" s="46"/>
      <c r="K249" s="46"/>
      <c r="L249" s="47"/>
      <c r="M249" s="54">
        <v>249</v>
      </c>
      <c r="N249" s="54"/>
      <c r="O249" s="49"/>
      <c r="P249" s="55" t="s">
        <v>1236</v>
      </c>
      <c r="Q249" s="56">
        <v>43495.645729166667</v>
      </c>
      <c r="R249" s="55" t="s">
        <v>1450</v>
      </c>
      <c r="S249" s="55"/>
      <c r="T249" s="55"/>
      <c r="U249" s="55"/>
      <c r="V249" s="56">
        <v>43495.645729166667</v>
      </c>
      <c r="W249" s="57" t="s">
        <v>1674</v>
      </c>
      <c r="X249" s="55"/>
      <c r="Y249" s="55"/>
      <c r="Z249" s="58" t="s">
        <v>1675</v>
      </c>
    </row>
    <row r="250" spans="2:26" x14ac:dyDescent="0.25">
      <c r="B250" s="40" t="s">
        <v>1671</v>
      </c>
      <c r="C250" s="40" t="s">
        <v>1453</v>
      </c>
      <c r="D250" s="41"/>
      <c r="E250" s="42"/>
      <c r="F250" s="43"/>
      <c r="G250" s="44"/>
      <c r="H250" s="41"/>
      <c r="I250" s="45"/>
      <c r="J250" s="46"/>
      <c r="K250" s="46"/>
      <c r="L250" s="47"/>
      <c r="M250" s="54">
        <v>250</v>
      </c>
      <c r="N250" s="54"/>
      <c r="O250" s="49"/>
      <c r="P250" s="55" t="s">
        <v>1236</v>
      </c>
      <c r="Q250" s="56">
        <v>43495.645729166667</v>
      </c>
      <c r="R250" s="55" t="s">
        <v>1450</v>
      </c>
      <c r="S250" s="55"/>
      <c r="T250" s="55"/>
      <c r="U250" s="55"/>
      <c r="V250" s="56">
        <v>43495.645729166667</v>
      </c>
      <c r="W250" s="57" t="s">
        <v>1674</v>
      </c>
      <c r="X250" s="55"/>
      <c r="Y250" s="55"/>
      <c r="Z250" s="58" t="s">
        <v>1675</v>
      </c>
    </row>
    <row r="251" spans="2:26" x14ac:dyDescent="0.25">
      <c r="B251" s="40" t="s">
        <v>1671</v>
      </c>
      <c r="C251" s="40" t="s">
        <v>1454</v>
      </c>
      <c r="D251" s="41"/>
      <c r="E251" s="42"/>
      <c r="F251" s="43"/>
      <c r="G251" s="44"/>
      <c r="H251" s="41"/>
      <c r="I251" s="45"/>
      <c r="J251" s="46"/>
      <c r="K251" s="46"/>
      <c r="L251" s="47"/>
      <c r="M251" s="54">
        <v>251</v>
      </c>
      <c r="N251" s="54"/>
      <c r="O251" s="49"/>
      <c r="P251" s="55" t="s">
        <v>1236</v>
      </c>
      <c r="Q251" s="56">
        <v>43495.645729166667</v>
      </c>
      <c r="R251" s="55" t="s">
        <v>1450</v>
      </c>
      <c r="S251" s="55"/>
      <c r="T251" s="55"/>
      <c r="U251" s="55"/>
      <c r="V251" s="56">
        <v>43495.645729166667</v>
      </c>
      <c r="W251" s="57" t="s">
        <v>1674</v>
      </c>
      <c r="X251" s="55"/>
      <c r="Y251" s="55"/>
      <c r="Z251" s="58" t="s">
        <v>1675</v>
      </c>
    </row>
    <row r="252" spans="2:26" x14ac:dyDescent="0.25">
      <c r="B252" s="40" t="s">
        <v>1671</v>
      </c>
      <c r="C252" s="40" t="s">
        <v>1455</v>
      </c>
      <c r="D252" s="41"/>
      <c r="E252" s="42"/>
      <c r="F252" s="43"/>
      <c r="G252" s="44"/>
      <c r="H252" s="41"/>
      <c r="I252" s="45"/>
      <c r="J252" s="46"/>
      <c r="K252" s="46"/>
      <c r="L252" s="47"/>
      <c r="M252" s="54">
        <v>252</v>
      </c>
      <c r="N252" s="54"/>
      <c r="O252" s="49"/>
      <c r="P252" s="55" t="s">
        <v>1236</v>
      </c>
      <c r="Q252" s="56">
        <v>43495.645729166667</v>
      </c>
      <c r="R252" s="55" t="s">
        <v>1450</v>
      </c>
      <c r="S252" s="55"/>
      <c r="T252" s="55"/>
      <c r="U252" s="55"/>
      <c r="V252" s="56">
        <v>43495.645729166667</v>
      </c>
      <c r="W252" s="57" t="s">
        <v>1674</v>
      </c>
      <c r="X252" s="55"/>
      <c r="Y252" s="55"/>
      <c r="Z252" s="58" t="s">
        <v>1675</v>
      </c>
    </row>
    <row r="253" spans="2:26" x14ac:dyDescent="0.25">
      <c r="B253" s="40" t="s">
        <v>1671</v>
      </c>
      <c r="C253" s="40" t="s">
        <v>1369</v>
      </c>
      <c r="D253" s="41"/>
      <c r="E253" s="42"/>
      <c r="F253" s="43"/>
      <c r="G253" s="44"/>
      <c r="H253" s="41"/>
      <c r="I253" s="45"/>
      <c r="J253" s="46"/>
      <c r="K253" s="46"/>
      <c r="L253" s="47"/>
      <c r="M253" s="54">
        <v>253</v>
      </c>
      <c r="N253" s="54"/>
      <c r="O253" s="49"/>
      <c r="P253" s="55" t="s">
        <v>1236</v>
      </c>
      <c r="Q253" s="56">
        <v>43495.676296296297</v>
      </c>
      <c r="R253" s="55" t="s">
        <v>1370</v>
      </c>
      <c r="S253" s="55"/>
      <c r="T253" s="55"/>
      <c r="U253" s="55" t="s">
        <v>1265</v>
      </c>
      <c r="V253" s="56">
        <v>43495.676296296297</v>
      </c>
      <c r="W253" s="57" t="s">
        <v>1676</v>
      </c>
      <c r="X253" s="55"/>
      <c r="Y253" s="55"/>
      <c r="Z253" s="58" t="s">
        <v>1677</v>
      </c>
    </row>
    <row r="254" spans="2:26" x14ac:dyDescent="0.25">
      <c r="B254" s="40" t="s">
        <v>1671</v>
      </c>
      <c r="C254" s="40" t="s">
        <v>1308</v>
      </c>
      <c r="D254" s="41"/>
      <c r="E254" s="42"/>
      <c r="F254" s="43"/>
      <c r="G254" s="44"/>
      <c r="H254" s="41"/>
      <c r="I254" s="45"/>
      <c r="J254" s="46"/>
      <c r="K254" s="46"/>
      <c r="L254" s="47"/>
      <c r="M254" s="54">
        <v>254</v>
      </c>
      <c r="N254" s="54"/>
      <c r="O254" s="49"/>
      <c r="P254" s="55" t="s">
        <v>1236</v>
      </c>
      <c r="Q254" s="56">
        <v>43496.849421296298</v>
      </c>
      <c r="R254" s="55" t="s">
        <v>1620</v>
      </c>
      <c r="S254" s="57" t="s">
        <v>1621</v>
      </c>
      <c r="T254" s="55" t="s">
        <v>1610</v>
      </c>
      <c r="U254" s="55" t="s">
        <v>1265</v>
      </c>
      <c r="V254" s="56">
        <v>43496.849421296298</v>
      </c>
      <c r="W254" s="57" t="s">
        <v>1678</v>
      </c>
      <c r="X254" s="55"/>
      <c r="Y254" s="55"/>
      <c r="Z254" s="58" t="s">
        <v>1679</v>
      </c>
    </row>
    <row r="255" spans="2:26" x14ac:dyDescent="0.25">
      <c r="B255" s="40" t="s">
        <v>1671</v>
      </c>
      <c r="C255" s="40" t="s">
        <v>1624</v>
      </c>
      <c r="D255" s="41"/>
      <c r="E255" s="42"/>
      <c r="F255" s="43"/>
      <c r="G255" s="44"/>
      <c r="H255" s="41"/>
      <c r="I255" s="45"/>
      <c r="J255" s="46"/>
      <c r="K255" s="46"/>
      <c r="L255" s="47"/>
      <c r="M255" s="54">
        <v>255</v>
      </c>
      <c r="N255" s="54"/>
      <c r="O255" s="49"/>
      <c r="P255" s="55" t="s">
        <v>1236</v>
      </c>
      <c r="Q255" s="56">
        <v>43496.849421296298</v>
      </c>
      <c r="R255" s="55" t="s">
        <v>1620</v>
      </c>
      <c r="S255" s="57" t="s">
        <v>1621</v>
      </c>
      <c r="T255" s="55" t="s">
        <v>1610</v>
      </c>
      <c r="U255" s="55" t="s">
        <v>1265</v>
      </c>
      <c r="V255" s="56">
        <v>43496.849421296298</v>
      </c>
      <c r="W255" s="57" t="s">
        <v>1678</v>
      </c>
      <c r="X255" s="55"/>
      <c r="Y255" s="55"/>
      <c r="Z255" s="58" t="s">
        <v>1679</v>
      </c>
    </row>
    <row r="256" spans="2:26" x14ac:dyDescent="0.25">
      <c r="B256" s="40" t="s">
        <v>1680</v>
      </c>
      <c r="C256" s="40" t="s">
        <v>1369</v>
      </c>
      <c r="D256" s="41"/>
      <c r="E256" s="42"/>
      <c r="F256" s="43"/>
      <c r="G256" s="44"/>
      <c r="H256" s="41"/>
      <c r="I256" s="45"/>
      <c r="J256" s="46"/>
      <c r="K256" s="46"/>
      <c r="L256" s="47"/>
      <c r="M256" s="54">
        <v>256</v>
      </c>
      <c r="N256" s="54"/>
      <c r="O256" s="49"/>
      <c r="P256" s="55" t="s">
        <v>1236</v>
      </c>
      <c r="Q256" s="56">
        <v>43495.582094907404</v>
      </c>
      <c r="R256" s="55" t="s">
        <v>1370</v>
      </c>
      <c r="S256" s="55"/>
      <c r="T256" s="55"/>
      <c r="U256" s="55" t="s">
        <v>1265</v>
      </c>
      <c r="V256" s="56">
        <v>43495.582094907404</v>
      </c>
      <c r="W256" s="57" t="s">
        <v>1681</v>
      </c>
      <c r="X256" s="55"/>
      <c r="Y256" s="55"/>
      <c r="Z256" s="58" t="s">
        <v>1682</v>
      </c>
    </row>
    <row r="257" spans="2:26" x14ac:dyDescent="0.25">
      <c r="B257" s="40" t="s">
        <v>1680</v>
      </c>
      <c r="C257" s="40" t="s">
        <v>1252</v>
      </c>
      <c r="D257" s="41"/>
      <c r="E257" s="42"/>
      <c r="F257" s="43"/>
      <c r="G257" s="44"/>
      <c r="H257" s="41"/>
      <c r="I257" s="45"/>
      <c r="J257" s="46"/>
      <c r="K257" s="46"/>
      <c r="L257" s="47"/>
      <c r="M257" s="54">
        <v>257</v>
      </c>
      <c r="N257" s="54"/>
      <c r="O257" s="49"/>
      <c r="P257" s="55" t="s">
        <v>1236</v>
      </c>
      <c r="Q257" s="56">
        <v>43496.856111111112</v>
      </c>
      <c r="R257" s="55" t="s">
        <v>1463</v>
      </c>
      <c r="S257" s="55"/>
      <c r="T257" s="55"/>
      <c r="U257" s="55"/>
      <c r="V257" s="56">
        <v>43496.856111111112</v>
      </c>
      <c r="W257" s="57" t="s">
        <v>1683</v>
      </c>
      <c r="X257" s="55"/>
      <c r="Y257" s="55"/>
      <c r="Z257" s="58" t="s">
        <v>1684</v>
      </c>
    </row>
    <row r="258" spans="2:26" x14ac:dyDescent="0.25">
      <c r="B258" s="40" t="s">
        <v>1685</v>
      </c>
      <c r="C258" s="40" t="s">
        <v>1686</v>
      </c>
      <c r="D258" s="41"/>
      <c r="E258" s="42"/>
      <c r="F258" s="43"/>
      <c r="G258" s="44"/>
      <c r="H258" s="41"/>
      <c r="I258" s="45"/>
      <c r="J258" s="46"/>
      <c r="K258" s="46"/>
      <c r="L258" s="47"/>
      <c r="M258" s="54">
        <v>258</v>
      </c>
      <c r="N258" s="54"/>
      <c r="O258" s="49"/>
      <c r="P258" s="55" t="s">
        <v>1236</v>
      </c>
      <c r="Q258" s="56">
        <v>43496.884513888886</v>
      </c>
      <c r="R258" s="55" t="s">
        <v>1687</v>
      </c>
      <c r="S258" s="55"/>
      <c r="T258" s="55"/>
      <c r="U258" s="55"/>
      <c r="V258" s="56">
        <v>43496.884513888886</v>
      </c>
      <c r="W258" s="57" t="s">
        <v>1688</v>
      </c>
      <c r="X258" s="55"/>
      <c r="Y258" s="55"/>
      <c r="Z258" s="58" t="s">
        <v>1689</v>
      </c>
    </row>
    <row r="259" spans="2:26" x14ac:dyDescent="0.25">
      <c r="B259" s="40" t="s">
        <v>1690</v>
      </c>
      <c r="C259" s="40" t="s">
        <v>1273</v>
      </c>
      <c r="D259" s="41"/>
      <c r="E259" s="42"/>
      <c r="F259" s="43"/>
      <c r="G259" s="44"/>
      <c r="H259" s="41"/>
      <c r="I259" s="45"/>
      <c r="J259" s="46"/>
      <c r="K259" s="46"/>
      <c r="L259" s="47"/>
      <c r="M259" s="54">
        <v>259</v>
      </c>
      <c r="N259" s="54"/>
      <c r="O259" s="49"/>
      <c r="P259" s="55" t="s">
        <v>1236</v>
      </c>
      <c r="Q259" s="56">
        <v>43495.345636574071</v>
      </c>
      <c r="R259" s="55" t="s">
        <v>1274</v>
      </c>
      <c r="S259" s="55"/>
      <c r="T259" s="55"/>
      <c r="U259" s="55"/>
      <c r="V259" s="56">
        <v>43495.345636574071</v>
      </c>
      <c r="W259" s="57" t="s">
        <v>1691</v>
      </c>
      <c r="X259" s="55"/>
      <c r="Y259" s="55"/>
      <c r="Z259" s="58" t="s">
        <v>1692</v>
      </c>
    </row>
    <row r="260" spans="2:26" x14ac:dyDescent="0.25">
      <c r="B260" s="40" t="s">
        <v>1690</v>
      </c>
      <c r="C260" s="40" t="s">
        <v>1686</v>
      </c>
      <c r="D260" s="41"/>
      <c r="E260" s="42"/>
      <c r="F260" s="43"/>
      <c r="G260" s="44"/>
      <c r="H260" s="41"/>
      <c r="I260" s="45"/>
      <c r="J260" s="46"/>
      <c r="K260" s="46"/>
      <c r="L260" s="47"/>
      <c r="M260" s="54">
        <v>260</v>
      </c>
      <c r="N260" s="54"/>
      <c r="O260" s="49"/>
      <c r="P260" s="55" t="s">
        <v>1236</v>
      </c>
      <c r="Q260" s="56">
        <v>43496.885127314818</v>
      </c>
      <c r="R260" s="55" t="s">
        <v>1687</v>
      </c>
      <c r="S260" s="55"/>
      <c r="T260" s="55"/>
      <c r="U260" s="55"/>
      <c r="V260" s="56">
        <v>43496.885127314818</v>
      </c>
      <c r="W260" s="57" t="s">
        <v>1693</v>
      </c>
      <c r="X260" s="55"/>
      <c r="Y260" s="55"/>
      <c r="Z260" s="58" t="s">
        <v>1694</v>
      </c>
    </row>
    <row r="261" spans="2:26" x14ac:dyDescent="0.25">
      <c r="B261" s="40" t="s">
        <v>1695</v>
      </c>
      <c r="C261" s="40" t="s">
        <v>1686</v>
      </c>
      <c r="D261" s="41"/>
      <c r="E261" s="42"/>
      <c r="F261" s="43"/>
      <c r="G261" s="44"/>
      <c r="H261" s="41"/>
      <c r="I261" s="45"/>
      <c r="J261" s="46"/>
      <c r="K261" s="46"/>
      <c r="L261" s="47"/>
      <c r="M261" s="54">
        <v>261</v>
      </c>
      <c r="N261" s="54"/>
      <c r="O261" s="49"/>
      <c r="P261" s="55" t="s">
        <v>1236</v>
      </c>
      <c r="Q261" s="56">
        <v>43496.893217592595</v>
      </c>
      <c r="R261" s="55" t="s">
        <v>1687</v>
      </c>
      <c r="S261" s="55"/>
      <c r="T261" s="55"/>
      <c r="U261" s="55"/>
      <c r="V261" s="56">
        <v>43496.893217592595</v>
      </c>
      <c r="W261" s="57" t="s">
        <v>1696</v>
      </c>
      <c r="X261" s="55"/>
      <c r="Y261" s="55"/>
      <c r="Z261" s="58" t="s">
        <v>1697</v>
      </c>
    </row>
    <row r="262" spans="2:26" x14ac:dyDescent="0.25">
      <c r="B262" s="40" t="s">
        <v>1698</v>
      </c>
      <c r="C262" s="40" t="s">
        <v>1698</v>
      </c>
      <c r="D262" s="41"/>
      <c r="E262" s="42"/>
      <c r="F262" s="43"/>
      <c r="G262" s="44"/>
      <c r="H262" s="41"/>
      <c r="I262" s="45"/>
      <c r="J262" s="46"/>
      <c r="K262" s="46"/>
      <c r="L262" s="47"/>
      <c r="M262" s="54">
        <v>262</v>
      </c>
      <c r="N262" s="54"/>
      <c r="O262" s="49"/>
      <c r="P262" s="55" t="s">
        <v>1607</v>
      </c>
      <c r="Q262" s="56">
        <v>43496.895474537036</v>
      </c>
      <c r="R262" s="55" t="s">
        <v>1699</v>
      </c>
      <c r="S262" s="57" t="s">
        <v>1700</v>
      </c>
      <c r="T262" s="55" t="s">
        <v>1610</v>
      </c>
      <c r="U262" s="55" t="s">
        <v>1701</v>
      </c>
      <c r="V262" s="56">
        <v>43496.895474537036</v>
      </c>
      <c r="W262" s="57" t="s">
        <v>1702</v>
      </c>
      <c r="X262" s="55"/>
      <c r="Y262" s="55"/>
      <c r="Z262" s="58" t="s">
        <v>1703</v>
      </c>
    </row>
    <row r="263" spans="2:26" x14ac:dyDescent="0.25">
      <c r="B263" s="40" t="s">
        <v>1704</v>
      </c>
      <c r="C263" s="40" t="s">
        <v>1704</v>
      </c>
      <c r="D263" s="41"/>
      <c r="E263" s="42"/>
      <c r="F263" s="43"/>
      <c r="G263" s="44"/>
      <c r="H263" s="41"/>
      <c r="I263" s="45"/>
      <c r="J263" s="46"/>
      <c r="K263" s="46"/>
      <c r="L263" s="47"/>
      <c r="M263" s="54">
        <v>263</v>
      </c>
      <c r="N263" s="54"/>
      <c r="O263" s="49"/>
      <c r="P263" s="55" t="s">
        <v>1607</v>
      </c>
      <c r="Q263" s="56">
        <v>43496.905370370368</v>
      </c>
      <c r="R263" s="55" t="s">
        <v>1705</v>
      </c>
      <c r="S263" s="57" t="s">
        <v>1706</v>
      </c>
      <c r="T263" s="55" t="s">
        <v>1610</v>
      </c>
      <c r="U263" s="55" t="s">
        <v>1265</v>
      </c>
      <c r="V263" s="56">
        <v>43496.905370370368</v>
      </c>
      <c r="W263" s="57" t="s">
        <v>1707</v>
      </c>
      <c r="X263" s="55"/>
      <c r="Y263" s="55"/>
      <c r="Z263" s="58" t="s">
        <v>1708</v>
      </c>
    </row>
    <row r="264" spans="2:26" x14ac:dyDescent="0.25">
      <c r="B264" s="40" t="s">
        <v>1709</v>
      </c>
      <c r="C264" s="40" t="s">
        <v>1308</v>
      </c>
      <c r="D264" s="41"/>
      <c r="E264" s="42"/>
      <c r="F264" s="43"/>
      <c r="G264" s="44"/>
      <c r="H264" s="41"/>
      <c r="I264" s="45"/>
      <c r="J264" s="46"/>
      <c r="K264" s="46"/>
      <c r="L264" s="47"/>
      <c r="M264" s="54">
        <v>264</v>
      </c>
      <c r="N264" s="54"/>
      <c r="O264" s="49"/>
      <c r="P264" s="55" t="s">
        <v>1236</v>
      </c>
      <c r="Q264" s="56">
        <v>43496.906261574077</v>
      </c>
      <c r="R264" s="55" t="s">
        <v>1710</v>
      </c>
      <c r="S264" s="55"/>
      <c r="T264" s="55"/>
      <c r="U264" s="55" t="s">
        <v>1701</v>
      </c>
      <c r="V264" s="56">
        <v>43496.906261574077</v>
      </c>
      <c r="W264" s="57" t="s">
        <v>1711</v>
      </c>
      <c r="X264" s="55"/>
      <c r="Y264" s="55"/>
      <c r="Z264" s="58" t="s">
        <v>1712</v>
      </c>
    </row>
    <row r="265" spans="2:26" x14ac:dyDescent="0.25">
      <c r="B265" s="40" t="s">
        <v>1713</v>
      </c>
      <c r="C265" s="40" t="s">
        <v>1713</v>
      </c>
      <c r="D265" s="41"/>
      <c r="E265" s="42"/>
      <c r="F265" s="43"/>
      <c r="G265" s="44"/>
      <c r="H265" s="41"/>
      <c r="I265" s="45"/>
      <c r="J265" s="46"/>
      <c r="K265" s="46"/>
      <c r="L265" s="47"/>
      <c r="M265" s="54">
        <v>265</v>
      </c>
      <c r="N265" s="54"/>
      <c r="O265" s="49"/>
      <c r="P265" s="55" t="s">
        <v>1607</v>
      </c>
      <c r="Q265" s="56">
        <v>43496.91065972222</v>
      </c>
      <c r="R265" s="55" t="s">
        <v>1714</v>
      </c>
      <c r="S265" s="57" t="s">
        <v>1715</v>
      </c>
      <c r="T265" s="55" t="s">
        <v>1610</v>
      </c>
      <c r="U265" s="55" t="s">
        <v>1716</v>
      </c>
      <c r="V265" s="56">
        <v>43496.91065972222</v>
      </c>
      <c r="W265" s="57" t="s">
        <v>1717</v>
      </c>
      <c r="X265" s="55"/>
      <c r="Y265" s="55"/>
      <c r="Z265" s="58" t="s">
        <v>1718</v>
      </c>
    </row>
    <row r="266" spans="2:26" x14ac:dyDescent="0.25">
      <c r="B266" s="40" t="s">
        <v>1719</v>
      </c>
      <c r="C266" s="40" t="s">
        <v>1252</v>
      </c>
      <c r="D266" s="41"/>
      <c r="E266" s="42"/>
      <c r="F266" s="43"/>
      <c r="G266" s="44"/>
      <c r="H266" s="41"/>
      <c r="I266" s="45"/>
      <c r="J266" s="46"/>
      <c r="K266" s="46"/>
      <c r="L266" s="47"/>
      <c r="M266" s="54">
        <v>266</v>
      </c>
      <c r="N266" s="54"/>
      <c r="O266" s="49"/>
      <c r="P266" s="55" t="s">
        <v>1236</v>
      </c>
      <c r="Q266" s="56">
        <v>43496.913946759261</v>
      </c>
      <c r="R266" s="55" t="s">
        <v>1253</v>
      </c>
      <c r="S266" s="55"/>
      <c r="T266" s="55"/>
      <c r="U266" s="55"/>
      <c r="V266" s="56">
        <v>43496.913946759261</v>
      </c>
      <c r="W266" s="57" t="s">
        <v>1720</v>
      </c>
      <c r="X266" s="55"/>
      <c r="Y266" s="55"/>
      <c r="Z266" s="58" t="s">
        <v>1721</v>
      </c>
    </row>
    <row r="267" spans="2:26" x14ac:dyDescent="0.25">
      <c r="B267" s="40" t="s">
        <v>1719</v>
      </c>
      <c r="C267" s="40" t="s">
        <v>1240</v>
      </c>
      <c r="D267" s="41"/>
      <c r="E267" s="42"/>
      <c r="F267" s="43"/>
      <c r="G267" s="44"/>
      <c r="H267" s="41"/>
      <c r="I267" s="45"/>
      <c r="J267" s="46"/>
      <c r="K267" s="46"/>
      <c r="L267" s="47"/>
      <c r="M267" s="54">
        <v>267</v>
      </c>
      <c r="N267" s="54"/>
      <c r="O267" s="49"/>
      <c r="P267" s="55" t="s">
        <v>1236</v>
      </c>
      <c r="Q267" s="56">
        <v>43496.913946759261</v>
      </c>
      <c r="R267" s="55" t="s">
        <v>1253</v>
      </c>
      <c r="S267" s="55"/>
      <c r="T267" s="55"/>
      <c r="U267" s="55"/>
      <c r="V267" s="56">
        <v>43496.913946759261</v>
      </c>
      <c r="W267" s="57" t="s">
        <v>1720</v>
      </c>
      <c r="X267" s="55"/>
      <c r="Y267" s="55"/>
      <c r="Z267" s="58" t="s">
        <v>1721</v>
      </c>
    </row>
    <row r="268" spans="2:26" x14ac:dyDescent="0.25">
      <c r="B268" s="40" t="s">
        <v>1719</v>
      </c>
      <c r="C268" s="40" t="s">
        <v>1256</v>
      </c>
      <c r="D268" s="41"/>
      <c r="E268" s="42"/>
      <c r="F268" s="43"/>
      <c r="G268" s="44"/>
      <c r="H268" s="41"/>
      <c r="I268" s="45"/>
      <c r="J268" s="46"/>
      <c r="K268" s="46"/>
      <c r="L268" s="47"/>
      <c r="M268" s="54">
        <v>268</v>
      </c>
      <c r="N268" s="54"/>
      <c r="O268" s="49"/>
      <c r="P268" s="55" t="s">
        <v>1236</v>
      </c>
      <c r="Q268" s="56">
        <v>43496.913946759261</v>
      </c>
      <c r="R268" s="55" t="s">
        <v>1253</v>
      </c>
      <c r="S268" s="55"/>
      <c r="T268" s="55"/>
      <c r="U268" s="55"/>
      <c r="V268" s="56">
        <v>43496.913946759261</v>
      </c>
      <c r="W268" s="57" t="s">
        <v>1720</v>
      </c>
      <c r="X268" s="55"/>
      <c r="Y268" s="55"/>
      <c r="Z268" s="58" t="s">
        <v>1721</v>
      </c>
    </row>
    <row r="269" spans="2:26" x14ac:dyDescent="0.25">
      <c r="B269" s="40" t="s">
        <v>1722</v>
      </c>
      <c r="C269" s="40" t="s">
        <v>1723</v>
      </c>
      <c r="D269" s="41"/>
      <c r="E269" s="42"/>
      <c r="F269" s="43"/>
      <c r="G269" s="44"/>
      <c r="H269" s="41"/>
      <c r="I269" s="45"/>
      <c r="J269" s="46"/>
      <c r="K269" s="46"/>
      <c r="L269" s="47"/>
      <c r="M269" s="54">
        <v>269</v>
      </c>
      <c r="N269" s="54"/>
      <c r="O269" s="49"/>
      <c r="P269" s="55" t="s">
        <v>1236</v>
      </c>
      <c r="Q269" s="56">
        <v>43496.917766203704</v>
      </c>
      <c r="R269" s="55" t="s">
        <v>1724</v>
      </c>
      <c r="S269" s="57" t="s">
        <v>1725</v>
      </c>
      <c r="T269" s="55" t="s">
        <v>1610</v>
      </c>
      <c r="U269" s="55"/>
      <c r="V269" s="56">
        <v>43496.917766203704</v>
      </c>
      <c r="W269" s="57" t="s">
        <v>1726</v>
      </c>
      <c r="X269" s="55"/>
      <c r="Y269" s="55"/>
      <c r="Z269" s="58" t="s">
        <v>1727</v>
      </c>
    </row>
    <row r="270" spans="2:26" x14ac:dyDescent="0.25">
      <c r="B270" s="40" t="s">
        <v>1722</v>
      </c>
      <c r="C270" s="40" t="s">
        <v>1686</v>
      </c>
      <c r="D270" s="41"/>
      <c r="E270" s="42"/>
      <c r="F270" s="43"/>
      <c r="G270" s="44"/>
      <c r="H270" s="41"/>
      <c r="I270" s="45"/>
      <c r="J270" s="46"/>
      <c r="K270" s="46"/>
      <c r="L270" s="47"/>
      <c r="M270" s="54">
        <v>270</v>
      </c>
      <c r="N270" s="54"/>
      <c r="O270" s="49"/>
      <c r="P270" s="55" t="s">
        <v>1236</v>
      </c>
      <c r="Q270" s="56">
        <v>43496.917766203704</v>
      </c>
      <c r="R270" s="55" t="s">
        <v>1724</v>
      </c>
      <c r="S270" s="57" t="s">
        <v>1725</v>
      </c>
      <c r="T270" s="55" t="s">
        <v>1610</v>
      </c>
      <c r="U270" s="55"/>
      <c r="V270" s="56">
        <v>43496.917766203704</v>
      </c>
      <c r="W270" s="57" t="s">
        <v>1726</v>
      </c>
      <c r="X270" s="55"/>
      <c r="Y270" s="55"/>
      <c r="Z270" s="58" t="s">
        <v>1727</v>
      </c>
    </row>
    <row r="271" spans="2:26" x14ac:dyDescent="0.25">
      <c r="B271" s="40" t="s">
        <v>1722</v>
      </c>
      <c r="C271" s="40" t="s">
        <v>1728</v>
      </c>
      <c r="D271" s="41"/>
      <c r="E271" s="42"/>
      <c r="F271" s="43"/>
      <c r="G271" s="44"/>
      <c r="H271" s="41"/>
      <c r="I271" s="45"/>
      <c r="J271" s="46"/>
      <c r="K271" s="46"/>
      <c r="L271" s="47"/>
      <c r="M271" s="54">
        <v>271</v>
      </c>
      <c r="N271" s="54"/>
      <c r="O271" s="49"/>
      <c r="P271" s="55" t="s">
        <v>1236</v>
      </c>
      <c r="Q271" s="56">
        <v>43496.917766203704</v>
      </c>
      <c r="R271" s="55" t="s">
        <v>1724</v>
      </c>
      <c r="S271" s="57" t="s">
        <v>1725</v>
      </c>
      <c r="T271" s="55" t="s">
        <v>1610</v>
      </c>
      <c r="U271" s="55"/>
      <c r="V271" s="56">
        <v>43496.917766203704</v>
      </c>
      <c r="W271" s="57" t="s">
        <v>1726</v>
      </c>
      <c r="X271" s="55"/>
      <c r="Y271" s="55"/>
      <c r="Z271" s="58" t="s">
        <v>1727</v>
      </c>
    </row>
    <row r="272" spans="2:26" x14ac:dyDescent="0.25">
      <c r="B272" s="40" t="s">
        <v>1722</v>
      </c>
      <c r="C272" s="40" t="s">
        <v>1240</v>
      </c>
      <c r="D272" s="41"/>
      <c r="E272" s="42"/>
      <c r="F272" s="43"/>
      <c r="G272" s="44"/>
      <c r="H272" s="41"/>
      <c r="I272" s="45"/>
      <c r="J272" s="46"/>
      <c r="K272" s="46"/>
      <c r="L272" s="47"/>
      <c r="M272" s="54">
        <v>272</v>
      </c>
      <c r="N272" s="54"/>
      <c r="O272" s="49"/>
      <c r="P272" s="55" t="s">
        <v>1236</v>
      </c>
      <c r="Q272" s="56">
        <v>43496.917766203704</v>
      </c>
      <c r="R272" s="55" t="s">
        <v>1724</v>
      </c>
      <c r="S272" s="57" t="s">
        <v>1725</v>
      </c>
      <c r="T272" s="55" t="s">
        <v>1610</v>
      </c>
      <c r="U272" s="55"/>
      <c r="V272" s="56">
        <v>43496.917766203704</v>
      </c>
      <c r="W272" s="57" t="s">
        <v>1726</v>
      </c>
      <c r="X272" s="55"/>
      <c r="Y272" s="55"/>
      <c r="Z272" s="58" t="s">
        <v>1727</v>
      </c>
    </row>
    <row r="273" spans="2:26" x14ac:dyDescent="0.25">
      <c r="B273" s="40" t="s">
        <v>1722</v>
      </c>
      <c r="C273" s="40" t="s">
        <v>1729</v>
      </c>
      <c r="D273" s="41"/>
      <c r="E273" s="42"/>
      <c r="F273" s="43"/>
      <c r="G273" s="44"/>
      <c r="H273" s="41"/>
      <c r="I273" s="45"/>
      <c r="J273" s="46"/>
      <c r="K273" s="46"/>
      <c r="L273" s="47"/>
      <c r="M273" s="54">
        <v>273</v>
      </c>
      <c r="N273" s="54"/>
      <c r="O273" s="49"/>
      <c r="P273" s="55" t="s">
        <v>1592</v>
      </c>
      <c r="Q273" s="56">
        <v>43496.917766203704</v>
      </c>
      <c r="R273" s="55" t="s">
        <v>1724</v>
      </c>
      <c r="S273" s="57" t="s">
        <v>1725</v>
      </c>
      <c r="T273" s="55" t="s">
        <v>1610</v>
      </c>
      <c r="U273" s="55"/>
      <c r="V273" s="56">
        <v>43496.917766203704</v>
      </c>
      <c r="W273" s="57" t="s">
        <v>1726</v>
      </c>
      <c r="X273" s="55"/>
      <c r="Y273" s="55"/>
      <c r="Z273" s="58" t="s">
        <v>1727</v>
      </c>
    </row>
    <row r="274" spans="2:26" x14ac:dyDescent="0.25">
      <c r="B274" s="40" t="s">
        <v>1730</v>
      </c>
      <c r="C274" s="40" t="s">
        <v>1686</v>
      </c>
      <c r="D274" s="41"/>
      <c r="E274" s="42"/>
      <c r="F274" s="43"/>
      <c r="G274" s="44"/>
      <c r="H274" s="41"/>
      <c r="I274" s="45"/>
      <c r="J274" s="46"/>
      <c r="K274" s="46"/>
      <c r="L274" s="47"/>
      <c r="M274" s="54">
        <v>274</v>
      </c>
      <c r="N274" s="54"/>
      <c r="O274" s="49"/>
      <c r="P274" s="55" t="s">
        <v>1236</v>
      </c>
      <c r="Q274" s="56">
        <v>43496.932881944442</v>
      </c>
      <c r="R274" s="55" t="s">
        <v>1687</v>
      </c>
      <c r="S274" s="55"/>
      <c r="T274" s="55"/>
      <c r="U274" s="55"/>
      <c r="V274" s="56">
        <v>43496.932881944442</v>
      </c>
      <c r="W274" s="57" t="s">
        <v>1731</v>
      </c>
      <c r="X274" s="55"/>
      <c r="Y274" s="55"/>
      <c r="Z274" s="58" t="s">
        <v>1732</v>
      </c>
    </row>
    <row r="275" spans="2:26" x14ac:dyDescent="0.25">
      <c r="B275" s="40" t="s">
        <v>1733</v>
      </c>
      <c r="C275" s="40" t="s">
        <v>1733</v>
      </c>
      <c r="D275" s="41"/>
      <c r="E275" s="42"/>
      <c r="F275" s="43"/>
      <c r="G275" s="44"/>
      <c r="H275" s="41"/>
      <c r="I275" s="45"/>
      <c r="J275" s="46"/>
      <c r="K275" s="46"/>
      <c r="L275" s="47"/>
      <c r="M275" s="54">
        <v>275</v>
      </c>
      <c r="N275" s="54"/>
      <c r="O275" s="49"/>
      <c r="P275" s="55" t="s">
        <v>1607</v>
      </c>
      <c r="Q275" s="56">
        <v>43496.942430555559</v>
      </c>
      <c r="R275" s="55" t="s">
        <v>1734</v>
      </c>
      <c r="S275" s="57" t="s">
        <v>1735</v>
      </c>
      <c r="T275" s="55" t="s">
        <v>1610</v>
      </c>
      <c r="U275" s="55" t="s">
        <v>1265</v>
      </c>
      <c r="V275" s="56">
        <v>43496.942430555559</v>
      </c>
      <c r="W275" s="57" t="s">
        <v>1736</v>
      </c>
      <c r="X275" s="55"/>
      <c r="Y275" s="55"/>
      <c r="Z275" s="58" t="s">
        <v>1737</v>
      </c>
    </row>
    <row r="276" spans="2:26" x14ac:dyDescent="0.25">
      <c r="B276" s="40" t="s">
        <v>1738</v>
      </c>
      <c r="C276" s="40" t="s">
        <v>1723</v>
      </c>
      <c r="D276" s="41"/>
      <c r="E276" s="42"/>
      <c r="F276" s="43"/>
      <c r="G276" s="44"/>
      <c r="H276" s="41"/>
      <c r="I276" s="45"/>
      <c r="J276" s="46"/>
      <c r="K276" s="46"/>
      <c r="L276" s="47"/>
      <c r="M276" s="54">
        <v>276</v>
      </c>
      <c r="N276" s="54"/>
      <c r="O276" s="49"/>
      <c r="P276" s="55" t="s">
        <v>1236</v>
      </c>
      <c r="Q276" s="56">
        <v>43496.956250000003</v>
      </c>
      <c r="R276" s="55" t="s">
        <v>1739</v>
      </c>
      <c r="S276" s="55"/>
      <c r="T276" s="55"/>
      <c r="U276" s="55" t="s">
        <v>1265</v>
      </c>
      <c r="V276" s="56">
        <v>43496.956250000003</v>
      </c>
      <c r="W276" s="57" t="s">
        <v>1740</v>
      </c>
      <c r="X276" s="55"/>
      <c r="Y276" s="55"/>
      <c r="Z276" s="58" t="s">
        <v>1741</v>
      </c>
    </row>
    <row r="277" spans="2:26" x14ac:dyDescent="0.25">
      <c r="B277" s="40" t="s">
        <v>1738</v>
      </c>
      <c r="C277" s="40" t="s">
        <v>1240</v>
      </c>
      <c r="D277" s="41"/>
      <c r="E277" s="42"/>
      <c r="F277" s="43"/>
      <c r="G277" s="44"/>
      <c r="H277" s="41"/>
      <c r="I277" s="45"/>
      <c r="J277" s="46"/>
      <c r="K277" s="46"/>
      <c r="L277" s="47"/>
      <c r="M277" s="54">
        <v>277</v>
      </c>
      <c r="N277" s="54"/>
      <c r="O277" s="49"/>
      <c r="P277" s="55" t="s">
        <v>1236</v>
      </c>
      <c r="Q277" s="56">
        <v>43496.956250000003</v>
      </c>
      <c r="R277" s="55" t="s">
        <v>1739</v>
      </c>
      <c r="S277" s="55"/>
      <c r="T277" s="55"/>
      <c r="U277" s="55" t="s">
        <v>1265</v>
      </c>
      <c r="V277" s="56">
        <v>43496.956250000003</v>
      </c>
      <c r="W277" s="57" t="s">
        <v>1740</v>
      </c>
      <c r="X277" s="55"/>
      <c r="Y277" s="55"/>
      <c r="Z277" s="58" t="s">
        <v>1741</v>
      </c>
    </row>
    <row r="278" spans="2:26" x14ac:dyDescent="0.25">
      <c r="B278" s="40" t="s">
        <v>1738</v>
      </c>
      <c r="C278" s="40" t="s">
        <v>1686</v>
      </c>
      <c r="D278" s="41"/>
      <c r="E278" s="42"/>
      <c r="F278" s="43"/>
      <c r="G278" s="44"/>
      <c r="H278" s="41"/>
      <c r="I278" s="45"/>
      <c r="J278" s="46"/>
      <c r="K278" s="46"/>
      <c r="L278" s="47"/>
      <c r="M278" s="54">
        <v>278</v>
      </c>
      <c r="N278" s="54"/>
      <c r="O278" s="49"/>
      <c r="P278" s="55" t="s">
        <v>1236</v>
      </c>
      <c r="Q278" s="56">
        <v>43496.956250000003</v>
      </c>
      <c r="R278" s="55" t="s">
        <v>1739</v>
      </c>
      <c r="S278" s="55"/>
      <c r="T278" s="55"/>
      <c r="U278" s="55" t="s">
        <v>1265</v>
      </c>
      <c r="V278" s="56">
        <v>43496.956250000003</v>
      </c>
      <c r="W278" s="57" t="s">
        <v>1740</v>
      </c>
      <c r="X278" s="55"/>
      <c r="Y278" s="55"/>
      <c r="Z278" s="58" t="s">
        <v>1741</v>
      </c>
    </row>
    <row r="279" spans="2:26" x14ac:dyDescent="0.25">
      <c r="B279" s="40" t="s">
        <v>1742</v>
      </c>
      <c r="C279" s="40" t="s">
        <v>1686</v>
      </c>
      <c r="D279" s="41"/>
      <c r="E279" s="42"/>
      <c r="F279" s="43"/>
      <c r="G279" s="44"/>
      <c r="H279" s="41"/>
      <c r="I279" s="45"/>
      <c r="J279" s="46"/>
      <c r="K279" s="46"/>
      <c r="L279" s="47"/>
      <c r="M279" s="54">
        <v>279</v>
      </c>
      <c r="N279" s="54"/>
      <c r="O279" s="49"/>
      <c r="P279" s="55" t="s">
        <v>1236</v>
      </c>
      <c r="Q279" s="56">
        <v>43497.241597222222</v>
      </c>
      <c r="R279" s="55" t="s">
        <v>1687</v>
      </c>
      <c r="S279" s="55"/>
      <c r="T279" s="55"/>
      <c r="U279" s="55"/>
      <c r="V279" s="56">
        <v>43497.241597222222</v>
      </c>
      <c r="W279" s="57" t="s">
        <v>1743</v>
      </c>
      <c r="X279" s="55"/>
      <c r="Y279" s="55"/>
      <c r="Z279" s="58" t="s">
        <v>1744</v>
      </c>
    </row>
    <row r="280" spans="2:26" x14ac:dyDescent="0.25">
      <c r="B280" s="40" t="s">
        <v>1745</v>
      </c>
      <c r="C280" s="40" t="s">
        <v>1686</v>
      </c>
      <c r="D280" s="41"/>
      <c r="E280" s="42"/>
      <c r="F280" s="43"/>
      <c r="G280" s="44"/>
      <c r="H280" s="41"/>
      <c r="I280" s="45"/>
      <c r="J280" s="46"/>
      <c r="K280" s="46"/>
      <c r="L280" s="47"/>
      <c r="M280" s="54">
        <v>280</v>
      </c>
      <c r="N280" s="54"/>
      <c r="O280" s="49"/>
      <c r="P280" s="55" t="s">
        <v>1236</v>
      </c>
      <c r="Q280" s="56">
        <v>43497.256412037037</v>
      </c>
      <c r="R280" s="55" t="s">
        <v>1687</v>
      </c>
      <c r="S280" s="55"/>
      <c r="T280" s="55"/>
      <c r="U280" s="55"/>
      <c r="V280" s="56">
        <v>43497.256412037037</v>
      </c>
      <c r="W280" s="57" t="s">
        <v>1746</v>
      </c>
      <c r="X280" s="55"/>
      <c r="Y280" s="55"/>
      <c r="Z280" s="58" t="s">
        <v>1747</v>
      </c>
    </row>
    <row r="281" spans="2:26" x14ac:dyDescent="0.25">
      <c r="B281" s="40" t="s">
        <v>1748</v>
      </c>
      <c r="C281" s="40" t="s">
        <v>1729</v>
      </c>
      <c r="D281" s="41"/>
      <c r="E281" s="42"/>
      <c r="F281" s="43"/>
      <c r="G281" s="44"/>
      <c r="H281" s="41"/>
      <c r="I281" s="45"/>
      <c r="J281" s="46"/>
      <c r="K281" s="46"/>
      <c r="L281" s="47"/>
      <c r="M281" s="54">
        <v>281</v>
      </c>
      <c r="N281" s="54"/>
      <c r="O281" s="49"/>
      <c r="P281" s="55" t="s">
        <v>1236</v>
      </c>
      <c r="Q281" s="56">
        <v>43497.264768518522</v>
      </c>
      <c r="R281" s="55" t="s">
        <v>1749</v>
      </c>
      <c r="S281" s="55"/>
      <c r="T281" s="55"/>
      <c r="U281" s="55" t="s">
        <v>1265</v>
      </c>
      <c r="V281" s="56">
        <v>43497.264768518522</v>
      </c>
      <c r="W281" s="57" t="s">
        <v>1750</v>
      </c>
      <c r="X281" s="55"/>
      <c r="Y281" s="55"/>
      <c r="Z281" s="58" t="s">
        <v>1751</v>
      </c>
    </row>
    <row r="282" spans="2:26" x14ac:dyDescent="0.25">
      <c r="B282" s="40" t="s">
        <v>1748</v>
      </c>
      <c r="C282" s="40" t="s">
        <v>1723</v>
      </c>
      <c r="D282" s="41"/>
      <c r="E282" s="42"/>
      <c r="F282" s="43"/>
      <c r="G282" s="44"/>
      <c r="H282" s="41"/>
      <c r="I282" s="45"/>
      <c r="J282" s="46"/>
      <c r="K282" s="46"/>
      <c r="L282" s="47"/>
      <c r="M282" s="54">
        <v>282</v>
      </c>
      <c r="N282" s="54"/>
      <c r="O282" s="49"/>
      <c r="P282" s="55" t="s">
        <v>1236</v>
      </c>
      <c r="Q282" s="56">
        <v>43497.264768518522</v>
      </c>
      <c r="R282" s="55" t="s">
        <v>1749</v>
      </c>
      <c r="S282" s="55"/>
      <c r="T282" s="55"/>
      <c r="U282" s="55" t="s">
        <v>1265</v>
      </c>
      <c r="V282" s="56">
        <v>43497.264768518522</v>
      </c>
      <c r="W282" s="57" t="s">
        <v>1750</v>
      </c>
      <c r="X282" s="55"/>
      <c r="Y282" s="55"/>
      <c r="Z282" s="58" t="s">
        <v>1751</v>
      </c>
    </row>
    <row r="283" spans="2:26" x14ac:dyDescent="0.25">
      <c r="B283" s="40" t="s">
        <v>1748</v>
      </c>
      <c r="C283" s="40" t="s">
        <v>1686</v>
      </c>
      <c r="D283" s="41"/>
      <c r="E283" s="42"/>
      <c r="F283" s="43"/>
      <c r="G283" s="44"/>
      <c r="H283" s="41"/>
      <c r="I283" s="45"/>
      <c r="J283" s="46"/>
      <c r="K283" s="46"/>
      <c r="L283" s="47"/>
      <c r="M283" s="54">
        <v>283</v>
      </c>
      <c r="N283" s="54"/>
      <c r="O283" s="49"/>
      <c r="P283" s="55" t="s">
        <v>1236</v>
      </c>
      <c r="Q283" s="56">
        <v>43497.264768518522</v>
      </c>
      <c r="R283" s="55" t="s">
        <v>1749</v>
      </c>
      <c r="S283" s="55"/>
      <c r="T283" s="55"/>
      <c r="U283" s="55" t="s">
        <v>1265</v>
      </c>
      <c r="V283" s="56">
        <v>43497.264768518522</v>
      </c>
      <c r="W283" s="57" t="s">
        <v>1750</v>
      </c>
      <c r="X283" s="55"/>
      <c r="Y283" s="55"/>
      <c r="Z283" s="58" t="s">
        <v>1751</v>
      </c>
    </row>
    <row r="284" spans="2:26" x14ac:dyDescent="0.25">
      <c r="B284" s="40" t="s">
        <v>1748</v>
      </c>
      <c r="C284" s="40" t="s">
        <v>1728</v>
      </c>
      <c r="D284" s="41"/>
      <c r="E284" s="42"/>
      <c r="F284" s="43"/>
      <c r="G284" s="44"/>
      <c r="H284" s="41"/>
      <c r="I284" s="45"/>
      <c r="J284" s="46"/>
      <c r="K284" s="46"/>
      <c r="L284" s="47"/>
      <c r="M284" s="54">
        <v>284</v>
      </c>
      <c r="N284" s="54"/>
      <c r="O284" s="49"/>
      <c r="P284" s="55" t="s">
        <v>1236</v>
      </c>
      <c r="Q284" s="56">
        <v>43497.264768518522</v>
      </c>
      <c r="R284" s="55" t="s">
        <v>1749</v>
      </c>
      <c r="S284" s="55"/>
      <c r="T284" s="55"/>
      <c r="U284" s="55" t="s">
        <v>1265</v>
      </c>
      <c r="V284" s="56">
        <v>43497.264768518522</v>
      </c>
      <c r="W284" s="57" t="s">
        <v>1750</v>
      </c>
      <c r="X284" s="55"/>
      <c r="Y284" s="55"/>
      <c r="Z284" s="58" t="s">
        <v>1751</v>
      </c>
    </row>
    <row r="285" spans="2:26" x14ac:dyDescent="0.25">
      <c r="B285" s="40" t="s">
        <v>1748</v>
      </c>
      <c r="C285" s="40" t="s">
        <v>1240</v>
      </c>
      <c r="D285" s="41"/>
      <c r="E285" s="42"/>
      <c r="F285" s="43"/>
      <c r="G285" s="44"/>
      <c r="H285" s="41"/>
      <c r="I285" s="45"/>
      <c r="J285" s="46"/>
      <c r="K285" s="46"/>
      <c r="L285" s="47"/>
      <c r="M285" s="54">
        <v>285</v>
      </c>
      <c r="N285" s="54"/>
      <c r="O285" s="49"/>
      <c r="P285" s="55" t="s">
        <v>1592</v>
      </c>
      <c r="Q285" s="56">
        <v>43497.264768518522</v>
      </c>
      <c r="R285" s="55" t="s">
        <v>1749</v>
      </c>
      <c r="S285" s="55"/>
      <c r="T285" s="55"/>
      <c r="U285" s="55" t="s">
        <v>1265</v>
      </c>
      <c r="V285" s="56">
        <v>43497.264768518522</v>
      </c>
      <c r="W285" s="57" t="s">
        <v>1750</v>
      </c>
      <c r="X285" s="55"/>
      <c r="Y285" s="55"/>
      <c r="Z285" s="58" t="s">
        <v>1751</v>
      </c>
    </row>
    <row r="286" spans="2:26" x14ac:dyDescent="0.25">
      <c r="B286" s="40" t="s">
        <v>1752</v>
      </c>
      <c r="C286" s="40" t="s">
        <v>1753</v>
      </c>
      <c r="D286" s="41"/>
      <c r="E286" s="42"/>
      <c r="F286" s="43"/>
      <c r="G286" s="44"/>
      <c r="H286" s="41"/>
      <c r="I286" s="45"/>
      <c r="J286" s="46"/>
      <c r="K286" s="46"/>
      <c r="L286" s="47"/>
      <c r="M286" s="54">
        <v>286</v>
      </c>
      <c r="N286" s="54"/>
      <c r="O286" s="49"/>
      <c r="P286" s="55" t="s">
        <v>1236</v>
      </c>
      <c r="Q286" s="56">
        <v>43495.681342592594</v>
      </c>
      <c r="R286" s="55" t="s">
        <v>1754</v>
      </c>
      <c r="S286" s="55"/>
      <c r="T286" s="55"/>
      <c r="U286" s="55" t="s">
        <v>1265</v>
      </c>
      <c r="V286" s="56">
        <v>43495.681342592594</v>
      </c>
      <c r="W286" s="57" t="s">
        <v>1755</v>
      </c>
      <c r="X286" s="55"/>
      <c r="Y286" s="55"/>
      <c r="Z286" s="58" t="s">
        <v>1756</v>
      </c>
    </row>
    <row r="287" spans="2:26" x14ac:dyDescent="0.25">
      <c r="B287" s="40" t="s">
        <v>1752</v>
      </c>
      <c r="C287" s="40" t="s">
        <v>1424</v>
      </c>
      <c r="D287" s="41"/>
      <c r="E287" s="42"/>
      <c r="F287" s="43"/>
      <c r="G287" s="44"/>
      <c r="H287" s="41"/>
      <c r="I287" s="45"/>
      <c r="J287" s="46"/>
      <c r="K287" s="46"/>
      <c r="L287" s="47"/>
      <c r="M287" s="54">
        <v>287</v>
      </c>
      <c r="N287" s="54"/>
      <c r="O287" s="49"/>
      <c r="P287" s="55" t="s">
        <v>1236</v>
      </c>
      <c r="Q287" s="56">
        <v>43496.559745370374</v>
      </c>
      <c r="R287" s="55" t="s">
        <v>1757</v>
      </c>
      <c r="S287" s="55"/>
      <c r="T287" s="55"/>
      <c r="U287" s="55" t="s">
        <v>1265</v>
      </c>
      <c r="V287" s="56">
        <v>43496.559745370374</v>
      </c>
      <c r="W287" s="57" t="s">
        <v>1758</v>
      </c>
      <c r="X287" s="55"/>
      <c r="Y287" s="55"/>
      <c r="Z287" s="58" t="s">
        <v>1759</v>
      </c>
    </row>
    <row r="288" spans="2:26" x14ac:dyDescent="0.25">
      <c r="B288" s="40" t="s">
        <v>1752</v>
      </c>
      <c r="C288" s="40" t="s">
        <v>1760</v>
      </c>
      <c r="D288" s="41"/>
      <c r="E288" s="42"/>
      <c r="F288" s="43"/>
      <c r="G288" s="44"/>
      <c r="H288" s="41"/>
      <c r="I288" s="45"/>
      <c r="J288" s="46"/>
      <c r="K288" s="46"/>
      <c r="L288" s="47"/>
      <c r="M288" s="54">
        <v>288</v>
      </c>
      <c r="N288" s="54"/>
      <c r="O288" s="49"/>
      <c r="P288" s="55" t="s">
        <v>1236</v>
      </c>
      <c r="Q288" s="56">
        <v>43496.559745370374</v>
      </c>
      <c r="R288" s="55" t="s">
        <v>1757</v>
      </c>
      <c r="S288" s="55"/>
      <c r="T288" s="55"/>
      <c r="U288" s="55" t="s">
        <v>1265</v>
      </c>
      <c r="V288" s="56">
        <v>43496.559745370374</v>
      </c>
      <c r="W288" s="57" t="s">
        <v>1758</v>
      </c>
      <c r="X288" s="55"/>
      <c r="Y288" s="55"/>
      <c r="Z288" s="58" t="s">
        <v>1759</v>
      </c>
    </row>
    <row r="289" spans="2:26" x14ac:dyDescent="0.25">
      <c r="B289" s="40" t="s">
        <v>1752</v>
      </c>
      <c r="C289" s="40" t="s">
        <v>1308</v>
      </c>
      <c r="D289" s="41"/>
      <c r="E289" s="42"/>
      <c r="F289" s="43"/>
      <c r="G289" s="44"/>
      <c r="H289" s="41"/>
      <c r="I289" s="45"/>
      <c r="J289" s="46"/>
      <c r="K289" s="46"/>
      <c r="L289" s="47"/>
      <c r="M289" s="54">
        <v>289</v>
      </c>
      <c r="N289" s="54"/>
      <c r="O289" s="49"/>
      <c r="P289" s="55" t="s">
        <v>1236</v>
      </c>
      <c r="Q289" s="56">
        <v>43497.289259259262</v>
      </c>
      <c r="R289" s="55" t="s">
        <v>1620</v>
      </c>
      <c r="S289" s="57" t="s">
        <v>1621</v>
      </c>
      <c r="T289" s="55" t="s">
        <v>1610</v>
      </c>
      <c r="U289" s="55" t="s">
        <v>1265</v>
      </c>
      <c r="V289" s="56">
        <v>43497.289259259262</v>
      </c>
      <c r="W289" s="57" t="s">
        <v>1761</v>
      </c>
      <c r="X289" s="55"/>
      <c r="Y289" s="55"/>
      <c r="Z289" s="58" t="s">
        <v>1762</v>
      </c>
    </row>
    <row r="290" spans="2:26" x14ac:dyDescent="0.25">
      <c r="B290" s="40" t="s">
        <v>1752</v>
      </c>
      <c r="C290" s="40" t="s">
        <v>1624</v>
      </c>
      <c r="D290" s="41"/>
      <c r="E290" s="42"/>
      <c r="F290" s="43"/>
      <c r="G290" s="44"/>
      <c r="H290" s="41"/>
      <c r="I290" s="45"/>
      <c r="J290" s="46"/>
      <c r="K290" s="46"/>
      <c r="L290" s="47"/>
      <c r="M290" s="54">
        <v>290</v>
      </c>
      <c r="N290" s="54"/>
      <c r="O290" s="49"/>
      <c r="P290" s="55" t="s">
        <v>1236</v>
      </c>
      <c r="Q290" s="56">
        <v>43497.289259259262</v>
      </c>
      <c r="R290" s="55" t="s">
        <v>1620</v>
      </c>
      <c r="S290" s="57" t="s">
        <v>1621</v>
      </c>
      <c r="T290" s="55" t="s">
        <v>1610</v>
      </c>
      <c r="U290" s="55" t="s">
        <v>1265</v>
      </c>
      <c r="V290" s="56">
        <v>43497.289259259262</v>
      </c>
      <c r="W290" s="57" t="s">
        <v>1761</v>
      </c>
      <c r="X290" s="55"/>
      <c r="Y290" s="55"/>
      <c r="Z290" s="58" t="s">
        <v>1762</v>
      </c>
    </row>
    <row r="291" spans="2:26" x14ac:dyDescent="0.25">
      <c r="B291" s="40" t="s">
        <v>1763</v>
      </c>
      <c r="C291" s="40" t="s">
        <v>1723</v>
      </c>
      <c r="D291" s="41"/>
      <c r="E291" s="42"/>
      <c r="F291" s="43"/>
      <c r="G291" s="44"/>
      <c r="H291" s="41"/>
      <c r="I291" s="45"/>
      <c r="J291" s="46"/>
      <c r="K291" s="46"/>
      <c r="L291" s="47"/>
      <c r="M291" s="54">
        <v>291</v>
      </c>
      <c r="N291" s="54"/>
      <c r="O291" s="49"/>
      <c r="P291" s="55" t="s">
        <v>1236</v>
      </c>
      <c r="Q291" s="56">
        <v>43497.299247685187</v>
      </c>
      <c r="R291" s="55" t="s">
        <v>1764</v>
      </c>
      <c r="S291" s="55"/>
      <c r="T291" s="55"/>
      <c r="U291" s="55" t="s">
        <v>1265</v>
      </c>
      <c r="V291" s="56">
        <v>43497.299247685187</v>
      </c>
      <c r="W291" s="57" t="s">
        <v>1765</v>
      </c>
      <c r="X291" s="55"/>
      <c r="Y291" s="55"/>
      <c r="Z291" s="58" t="s">
        <v>1766</v>
      </c>
    </row>
    <row r="292" spans="2:26" x14ac:dyDescent="0.25">
      <c r="B292" s="40" t="s">
        <v>1763</v>
      </c>
      <c r="C292" s="40" t="s">
        <v>1686</v>
      </c>
      <c r="D292" s="41"/>
      <c r="E292" s="42"/>
      <c r="F292" s="43"/>
      <c r="G292" s="44"/>
      <c r="H292" s="41"/>
      <c r="I292" s="45"/>
      <c r="J292" s="46"/>
      <c r="K292" s="46"/>
      <c r="L292" s="47"/>
      <c r="M292" s="54">
        <v>292</v>
      </c>
      <c r="N292" s="54"/>
      <c r="O292" s="49"/>
      <c r="P292" s="55" t="s">
        <v>1236</v>
      </c>
      <c r="Q292" s="56">
        <v>43497.299247685187</v>
      </c>
      <c r="R292" s="55" t="s">
        <v>1764</v>
      </c>
      <c r="S292" s="55"/>
      <c r="T292" s="55"/>
      <c r="U292" s="55" t="s">
        <v>1265</v>
      </c>
      <c r="V292" s="56">
        <v>43497.299247685187</v>
      </c>
      <c r="W292" s="57" t="s">
        <v>1765</v>
      </c>
      <c r="X292" s="55"/>
      <c r="Y292" s="55"/>
      <c r="Z292" s="58" t="s">
        <v>1766</v>
      </c>
    </row>
    <row r="293" spans="2:26" x14ac:dyDescent="0.25">
      <c r="B293" s="40" t="s">
        <v>1763</v>
      </c>
      <c r="C293" s="40" t="s">
        <v>1240</v>
      </c>
      <c r="D293" s="41"/>
      <c r="E293" s="42"/>
      <c r="F293" s="43"/>
      <c r="G293" s="44"/>
      <c r="H293" s="41"/>
      <c r="I293" s="45"/>
      <c r="J293" s="46"/>
      <c r="K293" s="46"/>
      <c r="L293" s="47"/>
      <c r="M293" s="54">
        <v>293</v>
      </c>
      <c r="N293" s="54"/>
      <c r="O293" s="49"/>
      <c r="P293" s="55" t="s">
        <v>1236</v>
      </c>
      <c r="Q293" s="56">
        <v>43497.299247685187</v>
      </c>
      <c r="R293" s="55" t="s">
        <v>1764</v>
      </c>
      <c r="S293" s="55"/>
      <c r="T293" s="55"/>
      <c r="U293" s="55" t="s">
        <v>1265</v>
      </c>
      <c r="V293" s="56">
        <v>43497.299247685187</v>
      </c>
      <c r="W293" s="57" t="s">
        <v>1765</v>
      </c>
      <c r="X293" s="55"/>
      <c r="Y293" s="55"/>
      <c r="Z293" s="58" t="s">
        <v>1766</v>
      </c>
    </row>
    <row r="294" spans="2:26" x14ac:dyDescent="0.25">
      <c r="B294" s="40" t="s">
        <v>1763</v>
      </c>
      <c r="C294" s="40" t="s">
        <v>1728</v>
      </c>
      <c r="D294" s="41"/>
      <c r="E294" s="42"/>
      <c r="F294" s="43"/>
      <c r="G294" s="44"/>
      <c r="H294" s="41"/>
      <c r="I294" s="45"/>
      <c r="J294" s="46"/>
      <c r="K294" s="46"/>
      <c r="L294" s="47"/>
      <c r="M294" s="54">
        <v>294</v>
      </c>
      <c r="N294" s="54"/>
      <c r="O294" s="49"/>
      <c r="P294" s="55" t="s">
        <v>1236</v>
      </c>
      <c r="Q294" s="56">
        <v>43497.299247685187</v>
      </c>
      <c r="R294" s="55" t="s">
        <v>1764</v>
      </c>
      <c r="S294" s="55"/>
      <c r="T294" s="55"/>
      <c r="U294" s="55" t="s">
        <v>1265</v>
      </c>
      <c r="V294" s="56">
        <v>43497.299247685187</v>
      </c>
      <c r="W294" s="57" t="s">
        <v>1765</v>
      </c>
      <c r="X294" s="55"/>
      <c r="Y294" s="55"/>
      <c r="Z294" s="58" t="s">
        <v>1766</v>
      </c>
    </row>
    <row r="295" spans="2:26" x14ac:dyDescent="0.25">
      <c r="B295" s="40" t="s">
        <v>1767</v>
      </c>
      <c r="C295" s="40" t="s">
        <v>1252</v>
      </c>
      <c r="D295" s="41"/>
      <c r="E295" s="42"/>
      <c r="F295" s="43"/>
      <c r="G295" s="44"/>
      <c r="H295" s="41"/>
      <c r="I295" s="45"/>
      <c r="J295" s="46"/>
      <c r="K295" s="46"/>
      <c r="L295" s="47"/>
      <c r="M295" s="54">
        <v>295</v>
      </c>
      <c r="N295" s="54"/>
      <c r="O295" s="49"/>
      <c r="P295" s="55" t="s">
        <v>1236</v>
      </c>
      <c r="Q295" s="56">
        <v>43496.860636574071</v>
      </c>
      <c r="R295" s="55" t="s">
        <v>1463</v>
      </c>
      <c r="S295" s="55"/>
      <c r="T295" s="55"/>
      <c r="U295" s="55"/>
      <c r="V295" s="56">
        <v>43496.860636574071</v>
      </c>
      <c r="W295" s="57" t="s">
        <v>1768</v>
      </c>
      <c r="X295" s="55"/>
      <c r="Y295" s="55"/>
      <c r="Z295" s="58" t="s">
        <v>1769</v>
      </c>
    </row>
    <row r="296" spans="2:26" x14ac:dyDescent="0.25">
      <c r="B296" s="40" t="s">
        <v>1767</v>
      </c>
      <c r="C296" s="40" t="s">
        <v>1723</v>
      </c>
      <c r="D296" s="41"/>
      <c r="E296" s="42"/>
      <c r="F296" s="43"/>
      <c r="G296" s="44"/>
      <c r="H296" s="41"/>
      <c r="I296" s="45"/>
      <c r="J296" s="46"/>
      <c r="K296" s="46"/>
      <c r="L296" s="47"/>
      <c r="M296" s="54">
        <v>296</v>
      </c>
      <c r="N296" s="54"/>
      <c r="O296" s="49"/>
      <c r="P296" s="55" t="s">
        <v>1236</v>
      </c>
      <c r="Q296" s="56">
        <v>43497.307199074072</v>
      </c>
      <c r="R296" s="55" t="s">
        <v>1764</v>
      </c>
      <c r="S296" s="55"/>
      <c r="T296" s="55"/>
      <c r="U296" s="55" t="s">
        <v>1265</v>
      </c>
      <c r="V296" s="56">
        <v>43497.307199074072</v>
      </c>
      <c r="W296" s="57" t="s">
        <v>1770</v>
      </c>
      <c r="X296" s="55"/>
      <c r="Y296" s="55"/>
      <c r="Z296" s="58" t="s">
        <v>1771</v>
      </c>
    </row>
    <row r="297" spans="2:26" x14ac:dyDescent="0.25">
      <c r="B297" s="40" t="s">
        <v>1767</v>
      </c>
      <c r="C297" s="40" t="s">
        <v>1686</v>
      </c>
      <c r="D297" s="41"/>
      <c r="E297" s="42"/>
      <c r="F297" s="43"/>
      <c r="G297" s="44"/>
      <c r="H297" s="41"/>
      <c r="I297" s="45"/>
      <c r="J297" s="46"/>
      <c r="K297" s="46"/>
      <c r="L297" s="47"/>
      <c r="M297" s="54">
        <v>297</v>
      </c>
      <c r="N297" s="54"/>
      <c r="O297" s="49"/>
      <c r="P297" s="55" t="s">
        <v>1236</v>
      </c>
      <c r="Q297" s="56">
        <v>43497.307199074072</v>
      </c>
      <c r="R297" s="55" t="s">
        <v>1764</v>
      </c>
      <c r="S297" s="55"/>
      <c r="T297" s="55"/>
      <c r="U297" s="55" t="s">
        <v>1265</v>
      </c>
      <c r="V297" s="56">
        <v>43497.307199074072</v>
      </c>
      <c r="W297" s="57" t="s">
        <v>1770</v>
      </c>
      <c r="X297" s="55"/>
      <c r="Y297" s="55"/>
      <c r="Z297" s="58" t="s">
        <v>1771</v>
      </c>
    </row>
    <row r="298" spans="2:26" x14ac:dyDescent="0.25">
      <c r="B298" s="40" t="s">
        <v>1767</v>
      </c>
      <c r="C298" s="40" t="s">
        <v>1240</v>
      </c>
      <c r="D298" s="41"/>
      <c r="E298" s="42"/>
      <c r="F298" s="43"/>
      <c r="G298" s="44"/>
      <c r="H298" s="41"/>
      <c r="I298" s="45"/>
      <c r="J298" s="46"/>
      <c r="K298" s="46"/>
      <c r="L298" s="47"/>
      <c r="M298" s="54">
        <v>298</v>
      </c>
      <c r="N298" s="54"/>
      <c r="O298" s="49"/>
      <c r="P298" s="55" t="s">
        <v>1236</v>
      </c>
      <c r="Q298" s="56">
        <v>43497.307199074072</v>
      </c>
      <c r="R298" s="55" t="s">
        <v>1764</v>
      </c>
      <c r="S298" s="55"/>
      <c r="T298" s="55"/>
      <c r="U298" s="55" t="s">
        <v>1265</v>
      </c>
      <c r="V298" s="56">
        <v>43497.307199074072</v>
      </c>
      <c r="W298" s="57" t="s">
        <v>1770</v>
      </c>
      <c r="X298" s="55"/>
      <c r="Y298" s="55"/>
      <c r="Z298" s="58" t="s">
        <v>1771</v>
      </c>
    </row>
    <row r="299" spans="2:26" x14ac:dyDescent="0.25">
      <c r="B299" s="40" t="s">
        <v>1767</v>
      </c>
      <c r="C299" s="40" t="s">
        <v>1728</v>
      </c>
      <c r="D299" s="41"/>
      <c r="E299" s="42"/>
      <c r="F299" s="43"/>
      <c r="G299" s="44"/>
      <c r="H299" s="41"/>
      <c r="I299" s="45"/>
      <c r="J299" s="46"/>
      <c r="K299" s="46"/>
      <c r="L299" s="47"/>
      <c r="M299" s="54">
        <v>299</v>
      </c>
      <c r="N299" s="54"/>
      <c r="O299" s="49"/>
      <c r="P299" s="55" t="s">
        <v>1236</v>
      </c>
      <c r="Q299" s="56">
        <v>43497.307199074072</v>
      </c>
      <c r="R299" s="55" t="s">
        <v>1764</v>
      </c>
      <c r="S299" s="55"/>
      <c r="T299" s="55"/>
      <c r="U299" s="55" t="s">
        <v>1265</v>
      </c>
      <c r="V299" s="56">
        <v>43497.307199074072</v>
      </c>
      <c r="W299" s="57" t="s">
        <v>1770</v>
      </c>
      <c r="X299" s="55"/>
      <c r="Y299" s="55"/>
      <c r="Z299" s="58" t="s">
        <v>1771</v>
      </c>
    </row>
    <row r="300" spans="2:26" x14ac:dyDescent="0.25">
      <c r="B300" s="40" t="s">
        <v>1767</v>
      </c>
      <c r="C300" s="40" t="s">
        <v>1369</v>
      </c>
      <c r="D300" s="41"/>
      <c r="E300" s="42"/>
      <c r="F300" s="43"/>
      <c r="G300" s="44"/>
      <c r="H300" s="41"/>
      <c r="I300" s="45"/>
      <c r="J300" s="46"/>
      <c r="K300" s="46"/>
      <c r="L300" s="47"/>
      <c r="M300" s="54">
        <v>300</v>
      </c>
      <c r="N300" s="54"/>
      <c r="O300" s="49"/>
      <c r="P300" s="55" t="s">
        <v>1236</v>
      </c>
      <c r="Q300" s="56">
        <v>43497.316527777781</v>
      </c>
      <c r="R300" s="55" t="s">
        <v>1370</v>
      </c>
      <c r="S300" s="55"/>
      <c r="T300" s="55"/>
      <c r="U300" s="55" t="s">
        <v>1265</v>
      </c>
      <c r="V300" s="56">
        <v>43497.316527777781</v>
      </c>
      <c r="W300" s="57" t="s">
        <v>1772</v>
      </c>
      <c r="X300" s="55"/>
      <c r="Y300" s="55"/>
      <c r="Z300" s="58" t="s">
        <v>1773</v>
      </c>
    </row>
    <row r="301" spans="2:26" x14ac:dyDescent="0.25">
      <c r="B301" s="40" t="s">
        <v>1774</v>
      </c>
      <c r="C301" s="40" t="s">
        <v>1686</v>
      </c>
      <c r="D301" s="41"/>
      <c r="E301" s="42"/>
      <c r="F301" s="43"/>
      <c r="G301" s="44"/>
      <c r="H301" s="41"/>
      <c r="I301" s="45"/>
      <c r="J301" s="46"/>
      <c r="K301" s="46"/>
      <c r="L301" s="47"/>
      <c r="M301" s="54">
        <v>301</v>
      </c>
      <c r="N301" s="54"/>
      <c r="O301" s="49"/>
      <c r="P301" s="55" t="s">
        <v>1236</v>
      </c>
      <c r="Q301" s="56">
        <v>43497.323923611111</v>
      </c>
      <c r="R301" s="55" t="s">
        <v>1687</v>
      </c>
      <c r="S301" s="55"/>
      <c r="T301" s="55"/>
      <c r="U301" s="55"/>
      <c r="V301" s="56">
        <v>43497.323923611111</v>
      </c>
      <c r="W301" s="57" t="s">
        <v>1775</v>
      </c>
      <c r="X301" s="55"/>
      <c r="Y301" s="55"/>
      <c r="Z301" s="58" t="s">
        <v>1776</v>
      </c>
    </row>
    <row r="302" spans="2:26" x14ac:dyDescent="0.25">
      <c r="B302" s="40" t="s">
        <v>1777</v>
      </c>
      <c r="C302" s="40" t="s">
        <v>1369</v>
      </c>
      <c r="D302" s="41"/>
      <c r="E302" s="42"/>
      <c r="F302" s="43"/>
      <c r="G302" s="44"/>
      <c r="H302" s="41"/>
      <c r="I302" s="45"/>
      <c r="J302" s="46"/>
      <c r="K302" s="46"/>
      <c r="L302" s="47"/>
      <c r="M302" s="54">
        <v>302</v>
      </c>
      <c r="N302" s="54"/>
      <c r="O302" s="49"/>
      <c r="P302" s="55" t="s">
        <v>1236</v>
      </c>
      <c r="Q302" s="56">
        <v>43497.329664351855</v>
      </c>
      <c r="R302" s="55" t="s">
        <v>1370</v>
      </c>
      <c r="S302" s="55"/>
      <c r="T302" s="55"/>
      <c r="U302" s="55" t="s">
        <v>1265</v>
      </c>
      <c r="V302" s="56">
        <v>43497.329664351855</v>
      </c>
      <c r="W302" s="57" t="s">
        <v>1778</v>
      </c>
      <c r="X302" s="55"/>
      <c r="Y302" s="55"/>
      <c r="Z302" s="58" t="s">
        <v>1779</v>
      </c>
    </row>
    <row r="303" spans="2:26" x14ac:dyDescent="0.25">
      <c r="B303" s="40" t="s">
        <v>1780</v>
      </c>
      <c r="C303" s="40" t="s">
        <v>1723</v>
      </c>
      <c r="D303" s="41"/>
      <c r="E303" s="42"/>
      <c r="F303" s="43"/>
      <c r="G303" s="44"/>
      <c r="H303" s="41"/>
      <c r="I303" s="45"/>
      <c r="J303" s="46"/>
      <c r="K303" s="46"/>
      <c r="L303" s="47"/>
      <c r="M303" s="54">
        <v>303</v>
      </c>
      <c r="N303" s="54"/>
      <c r="O303" s="49"/>
      <c r="P303" s="55" t="s">
        <v>1236</v>
      </c>
      <c r="Q303" s="56">
        <v>43497.332858796297</v>
      </c>
      <c r="R303" s="55" t="s">
        <v>1739</v>
      </c>
      <c r="S303" s="55"/>
      <c r="T303" s="55"/>
      <c r="U303" s="55" t="s">
        <v>1265</v>
      </c>
      <c r="V303" s="56">
        <v>43497.332858796297</v>
      </c>
      <c r="W303" s="57" t="s">
        <v>1781</v>
      </c>
      <c r="X303" s="55"/>
      <c r="Y303" s="55"/>
      <c r="Z303" s="58" t="s">
        <v>1782</v>
      </c>
    </row>
    <row r="304" spans="2:26" x14ac:dyDescent="0.25">
      <c r="B304" s="40" t="s">
        <v>1780</v>
      </c>
      <c r="C304" s="40" t="s">
        <v>1240</v>
      </c>
      <c r="D304" s="41"/>
      <c r="E304" s="42"/>
      <c r="F304" s="43"/>
      <c r="G304" s="44"/>
      <c r="H304" s="41"/>
      <c r="I304" s="45"/>
      <c r="J304" s="46"/>
      <c r="K304" s="46"/>
      <c r="L304" s="47"/>
      <c r="M304" s="54">
        <v>304</v>
      </c>
      <c r="N304" s="54"/>
      <c r="O304" s="49"/>
      <c r="P304" s="55" t="s">
        <v>1236</v>
      </c>
      <c r="Q304" s="56">
        <v>43497.332858796297</v>
      </c>
      <c r="R304" s="55" t="s">
        <v>1739</v>
      </c>
      <c r="S304" s="55"/>
      <c r="T304" s="55"/>
      <c r="U304" s="55" t="s">
        <v>1265</v>
      </c>
      <c r="V304" s="56">
        <v>43497.332858796297</v>
      </c>
      <c r="W304" s="57" t="s">
        <v>1781</v>
      </c>
      <c r="X304" s="55"/>
      <c r="Y304" s="55"/>
      <c r="Z304" s="58" t="s">
        <v>1782</v>
      </c>
    </row>
    <row r="305" spans="2:26" x14ac:dyDescent="0.25">
      <c r="B305" s="40" t="s">
        <v>1780</v>
      </c>
      <c r="C305" s="40" t="s">
        <v>1686</v>
      </c>
      <c r="D305" s="41"/>
      <c r="E305" s="42"/>
      <c r="F305" s="43"/>
      <c r="G305" s="44"/>
      <c r="H305" s="41"/>
      <c r="I305" s="45"/>
      <c r="J305" s="46"/>
      <c r="K305" s="46"/>
      <c r="L305" s="47"/>
      <c r="M305" s="54">
        <v>305</v>
      </c>
      <c r="N305" s="54"/>
      <c r="O305" s="49"/>
      <c r="P305" s="55" t="s">
        <v>1236</v>
      </c>
      <c r="Q305" s="56">
        <v>43497.332858796297</v>
      </c>
      <c r="R305" s="55" t="s">
        <v>1739</v>
      </c>
      <c r="S305" s="55"/>
      <c r="T305" s="55"/>
      <c r="U305" s="55" t="s">
        <v>1265</v>
      </c>
      <c r="V305" s="56">
        <v>43497.332858796297</v>
      </c>
      <c r="W305" s="57" t="s">
        <v>1781</v>
      </c>
      <c r="X305" s="55"/>
      <c r="Y305" s="55"/>
      <c r="Z305" s="58" t="s">
        <v>1782</v>
      </c>
    </row>
    <row r="306" spans="2:26" x14ac:dyDescent="0.25">
      <c r="B306" s="40" t="s">
        <v>1783</v>
      </c>
      <c r="C306" s="40" t="s">
        <v>1273</v>
      </c>
      <c r="D306" s="41"/>
      <c r="E306" s="42"/>
      <c r="F306" s="43"/>
      <c r="G306" s="44"/>
      <c r="H306" s="41"/>
      <c r="I306" s="45"/>
      <c r="J306" s="46"/>
      <c r="K306" s="46"/>
      <c r="L306" s="47"/>
      <c r="M306" s="54">
        <v>306</v>
      </c>
      <c r="N306" s="54"/>
      <c r="O306" s="49"/>
      <c r="P306" s="55" t="s">
        <v>1236</v>
      </c>
      <c r="Q306" s="56">
        <v>43497.336655092593</v>
      </c>
      <c r="R306" s="55" t="s">
        <v>1784</v>
      </c>
      <c r="S306" s="55"/>
      <c r="T306" s="55"/>
      <c r="U306" s="55"/>
      <c r="V306" s="56">
        <v>43497.336655092593</v>
      </c>
      <c r="W306" s="57" t="s">
        <v>1785</v>
      </c>
      <c r="X306" s="55"/>
      <c r="Y306" s="55"/>
      <c r="Z306" s="58" t="s">
        <v>1786</v>
      </c>
    </row>
    <row r="307" spans="2:26" x14ac:dyDescent="0.25">
      <c r="B307" s="40" t="s">
        <v>1783</v>
      </c>
      <c r="C307" s="40" t="s">
        <v>1240</v>
      </c>
      <c r="D307" s="41"/>
      <c r="E307" s="42"/>
      <c r="F307" s="43"/>
      <c r="G307" s="44"/>
      <c r="H307" s="41"/>
      <c r="I307" s="45"/>
      <c r="J307" s="46"/>
      <c r="K307" s="46"/>
      <c r="L307" s="47"/>
      <c r="M307" s="54">
        <v>307</v>
      </c>
      <c r="N307" s="54"/>
      <c r="O307" s="49"/>
      <c r="P307" s="55" t="s">
        <v>1592</v>
      </c>
      <c r="Q307" s="56">
        <v>43497.337824074071</v>
      </c>
      <c r="R307" s="55" t="s">
        <v>1787</v>
      </c>
      <c r="S307" s="55"/>
      <c r="T307" s="55"/>
      <c r="U307" s="55" t="s">
        <v>1265</v>
      </c>
      <c r="V307" s="56">
        <v>43497.337824074071</v>
      </c>
      <c r="W307" s="57" t="s">
        <v>1788</v>
      </c>
      <c r="X307" s="55"/>
      <c r="Y307" s="55"/>
      <c r="Z307" s="58" t="s">
        <v>1789</v>
      </c>
    </row>
    <row r="308" spans="2:26" x14ac:dyDescent="0.25">
      <c r="B308" s="40" t="s">
        <v>1790</v>
      </c>
      <c r="C308" s="40" t="s">
        <v>1686</v>
      </c>
      <c r="D308" s="41"/>
      <c r="E308" s="42"/>
      <c r="F308" s="43"/>
      <c r="G308" s="44"/>
      <c r="H308" s="41"/>
      <c r="I308" s="45"/>
      <c r="J308" s="46"/>
      <c r="K308" s="46"/>
      <c r="L308" s="47"/>
      <c r="M308" s="54">
        <v>308</v>
      </c>
      <c r="N308" s="54"/>
      <c r="O308" s="49"/>
      <c r="P308" s="55" t="s">
        <v>1236</v>
      </c>
      <c r="Q308" s="56">
        <v>43497.338888888888</v>
      </c>
      <c r="R308" s="55" t="s">
        <v>1687</v>
      </c>
      <c r="S308" s="55"/>
      <c r="T308" s="55"/>
      <c r="U308" s="55"/>
      <c r="V308" s="56">
        <v>43497.338888888888</v>
      </c>
      <c r="W308" s="57" t="s">
        <v>1791</v>
      </c>
      <c r="X308" s="55"/>
      <c r="Y308" s="55"/>
      <c r="Z308" s="58" t="s">
        <v>1792</v>
      </c>
    </row>
    <row r="309" spans="2:26" x14ac:dyDescent="0.25">
      <c r="B309" s="40" t="s">
        <v>1793</v>
      </c>
      <c r="C309" s="40" t="s">
        <v>1723</v>
      </c>
      <c r="D309" s="41"/>
      <c r="E309" s="42"/>
      <c r="F309" s="43"/>
      <c r="G309" s="44"/>
      <c r="H309" s="41"/>
      <c r="I309" s="45"/>
      <c r="J309" s="46"/>
      <c r="K309" s="46"/>
      <c r="L309" s="47"/>
      <c r="M309" s="54">
        <v>309</v>
      </c>
      <c r="N309" s="54"/>
      <c r="O309" s="49"/>
      <c r="P309" s="55" t="s">
        <v>1236</v>
      </c>
      <c r="Q309" s="56">
        <v>43497.341006944444</v>
      </c>
      <c r="R309" s="55" t="s">
        <v>1764</v>
      </c>
      <c r="S309" s="55"/>
      <c r="T309" s="55"/>
      <c r="U309" s="55" t="s">
        <v>1265</v>
      </c>
      <c r="V309" s="56">
        <v>43497.341006944444</v>
      </c>
      <c r="W309" s="57" t="s">
        <v>1794</v>
      </c>
      <c r="X309" s="55"/>
      <c r="Y309" s="55"/>
      <c r="Z309" s="58" t="s">
        <v>1795</v>
      </c>
    </row>
    <row r="310" spans="2:26" x14ac:dyDescent="0.25">
      <c r="B310" s="40" t="s">
        <v>1793</v>
      </c>
      <c r="C310" s="40" t="s">
        <v>1686</v>
      </c>
      <c r="D310" s="41"/>
      <c r="E310" s="42"/>
      <c r="F310" s="43"/>
      <c r="G310" s="44"/>
      <c r="H310" s="41"/>
      <c r="I310" s="45"/>
      <c r="J310" s="46"/>
      <c r="K310" s="46"/>
      <c r="L310" s="47"/>
      <c r="M310" s="54">
        <v>310</v>
      </c>
      <c r="N310" s="54"/>
      <c r="O310" s="49"/>
      <c r="P310" s="55" t="s">
        <v>1236</v>
      </c>
      <c r="Q310" s="56">
        <v>43497.341006944444</v>
      </c>
      <c r="R310" s="55" t="s">
        <v>1764</v>
      </c>
      <c r="S310" s="55"/>
      <c r="T310" s="55"/>
      <c r="U310" s="55" t="s">
        <v>1265</v>
      </c>
      <c r="V310" s="56">
        <v>43497.341006944444</v>
      </c>
      <c r="W310" s="57" t="s">
        <v>1794</v>
      </c>
      <c r="X310" s="55"/>
      <c r="Y310" s="55"/>
      <c r="Z310" s="58" t="s">
        <v>1795</v>
      </c>
    </row>
    <row r="311" spans="2:26" x14ac:dyDescent="0.25">
      <c r="B311" s="40" t="s">
        <v>1793</v>
      </c>
      <c r="C311" s="40" t="s">
        <v>1240</v>
      </c>
      <c r="D311" s="41"/>
      <c r="E311" s="42"/>
      <c r="F311" s="43"/>
      <c r="G311" s="44"/>
      <c r="H311" s="41"/>
      <c r="I311" s="45"/>
      <c r="J311" s="46"/>
      <c r="K311" s="46"/>
      <c r="L311" s="47"/>
      <c r="M311" s="54">
        <v>311</v>
      </c>
      <c r="N311" s="54"/>
      <c r="O311" s="49"/>
      <c r="P311" s="55" t="s">
        <v>1236</v>
      </c>
      <c r="Q311" s="56">
        <v>43497.341006944444</v>
      </c>
      <c r="R311" s="55" t="s">
        <v>1764</v>
      </c>
      <c r="S311" s="55"/>
      <c r="T311" s="55"/>
      <c r="U311" s="55" t="s">
        <v>1265</v>
      </c>
      <c r="V311" s="56">
        <v>43497.341006944444</v>
      </c>
      <c r="W311" s="57" t="s">
        <v>1794</v>
      </c>
      <c r="X311" s="55"/>
      <c r="Y311" s="55"/>
      <c r="Z311" s="58" t="s">
        <v>1795</v>
      </c>
    </row>
    <row r="312" spans="2:26" x14ac:dyDescent="0.25">
      <c r="B312" s="40" t="s">
        <v>1793</v>
      </c>
      <c r="C312" s="40" t="s">
        <v>1728</v>
      </c>
      <c r="D312" s="41"/>
      <c r="E312" s="42"/>
      <c r="F312" s="43"/>
      <c r="G312" s="44"/>
      <c r="H312" s="41"/>
      <c r="I312" s="45"/>
      <c r="J312" s="46"/>
      <c r="K312" s="46"/>
      <c r="L312" s="47"/>
      <c r="M312" s="54">
        <v>312</v>
      </c>
      <c r="N312" s="54"/>
      <c r="O312" s="49"/>
      <c r="P312" s="55" t="s">
        <v>1236</v>
      </c>
      <c r="Q312" s="56">
        <v>43497.341006944444</v>
      </c>
      <c r="R312" s="55" t="s">
        <v>1764</v>
      </c>
      <c r="S312" s="55"/>
      <c r="T312" s="55"/>
      <c r="U312" s="55" t="s">
        <v>1265</v>
      </c>
      <c r="V312" s="56">
        <v>43497.341006944444</v>
      </c>
      <c r="W312" s="57" t="s">
        <v>1794</v>
      </c>
      <c r="X312" s="55"/>
      <c r="Y312" s="55"/>
      <c r="Z312" s="58" t="s">
        <v>1795</v>
      </c>
    </row>
    <row r="313" spans="2:26" x14ac:dyDescent="0.25">
      <c r="B313" s="40" t="s">
        <v>1796</v>
      </c>
      <c r="C313" s="40" t="s">
        <v>1273</v>
      </c>
      <c r="D313" s="41"/>
      <c r="E313" s="42"/>
      <c r="F313" s="43"/>
      <c r="G313" s="44"/>
      <c r="H313" s="41"/>
      <c r="I313" s="45"/>
      <c r="J313" s="46"/>
      <c r="K313" s="46"/>
      <c r="L313" s="47"/>
      <c r="M313" s="54">
        <v>313</v>
      </c>
      <c r="N313" s="54"/>
      <c r="O313" s="49"/>
      <c r="P313" s="55" t="s">
        <v>1236</v>
      </c>
      <c r="Q313" s="56">
        <v>43497.342812499999</v>
      </c>
      <c r="R313" s="55" t="s">
        <v>1784</v>
      </c>
      <c r="S313" s="55"/>
      <c r="T313" s="55"/>
      <c r="U313" s="55"/>
      <c r="V313" s="56">
        <v>43497.342812499999</v>
      </c>
      <c r="W313" s="57" t="s">
        <v>1797</v>
      </c>
      <c r="X313" s="55"/>
      <c r="Y313" s="55"/>
      <c r="Z313" s="58" t="s">
        <v>1798</v>
      </c>
    </row>
    <row r="314" spans="2:26" x14ac:dyDescent="0.25">
      <c r="B314" s="40" t="s">
        <v>1799</v>
      </c>
      <c r="C314" s="40" t="s">
        <v>1240</v>
      </c>
      <c r="D314" s="41"/>
      <c r="E314" s="42"/>
      <c r="F314" s="43"/>
      <c r="G314" s="44"/>
      <c r="H314" s="41"/>
      <c r="I314" s="45"/>
      <c r="J314" s="46"/>
      <c r="K314" s="46"/>
      <c r="L314" s="47"/>
      <c r="M314" s="54">
        <v>314</v>
      </c>
      <c r="N314" s="54"/>
      <c r="O314" s="49"/>
      <c r="P314" s="55" t="s">
        <v>1236</v>
      </c>
      <c r="Q314" s="56">
        <v>43495.401759259257</v>
      </c>
      <c r="R314" s="55" t="s">
        <v>1557</v>
      </c>
      <c r="S314" s="55"/>
      <c r="T314" s="55"/>
      <c r="U314" s="55" t="s">
        <v>1558</v>
      </c>
      <c r="V314" s="56">
        <v>43495.401759259257</v>
      </c>
      <c r="W314" s="57" t="s">
        <v>1800</v>
      </c>
      <c r="X314" s="55"/>
      <c r="Y314" s="55"/>
      <c r="Z314" s="58" t="s">
        <v>1801</v>
      </c>
    </row>
    <row r="315" spans="2:26" x14ac:dyDescent="0.25">
      <c r="B315" s="40" t="s">
        <v>1799</v>
      </c>
      <c r="C315" s="40" t="s">
        <v>1561</v>
      </c>
      <c r="D315" s="41"/>
      <c r="E315" s="42"/>
      <c r="F315" s="43"/>
      <c r="G315" s="44"/>
      <c r="H315" s="41"/>
      <c r="I315" s="45"/>
      <c r="J315" s="46"/>
      <c r="K315" s="46"/>
      <c r="L315" s="47"/>
      <c r="M315" s="54">
        <v>315</v>
      </c>
      <c r="N315" s="54"/>
      <c r="O315" s="49"/>
      <c r="P315" s="55" t="s">
        <v>1236</v>
      </c>
      <c r="Q315" s="56">
        <v>43495.401759259257</v>
      </c>
      <c r="R315" s="55" t="s">
        <v>1557</v>
      </c>
      <c r="S315" s="55"/>
      <c r="T315" s="55"/>
      <c r="U315" s="55" t="s">
        <v>1558</v>
      </c>
      <c r="V315" s="56">
        <v>43495.401759259257</v>
      </c>
      <c r="W315" s="57" t="s">
        <v>1800</v>
      </c>
      <c r="X315" s="55"/>
      <c r="Y315" s="55"/>
      <c r="Z315" s="58" t="s">
        <v>1801</v>
      </c>
    </row>
    <row r="316" spans="2:26" x14ac:dyDescent="0.25">
      <c r="B316" s="40" t="s">
        <v>1799</v>
      </c>
      <c r="C316" s="40" t="s">
        <v>1273</v>
      </c>
      <c r="D316" s="41"/>
      <c r="E316" s="42"/>
      <c r="F316" s="43"/>
      <c r="G316" s="44"/>
      <c r="H316" s="41"/>
      <c r="I316" s="45"/>
      <c r="J316" s="46"/>
      <c r="K316" s="46"/>
      <c r="L316" s="47"/>
      <c r="M316" s="54">
        <v>316</v>
      </c>
      <c r="N316" s="54"/>
      <c r="O316" s="49"/>
      <c r="P316" s="55" t="s">
        <v>1236</v>
      </c>
      <c r="Q316" s="56">
        <v>43497.3437962963</v>
      </c>
      <c r="R316" s="55" t="s">
        <v>1784</v>
      </c>
      <c r="S316" s="55"/>
      <c r="T316" s="55"/>
      <c r="U316" s="55"/>
      <c r="V316" s="56">
        <v>43497.3437962963</v>
      </c>
      <c r="W316" s="57" t="s">
        <v>1802</v>
      </c>
      <c r="X316" s="55"/>
      <c r="Y316" s="55"/>
      <c r="Z316" s="58" t="s">
        <v>1803</v>
      </c>
    </row>
    <row r="317" spans="2:26" x14ac:dyDescent="0.25">
      <c r="B317" s="40" t="s">
        <v>1804</v>
      </c>
      <c r="C317" s="40" t="s">
        <v>1369</v>
      </c>
      <c r="D317" s="41"/>
      <c r="E317" s="42"/>
      <c r="F317" s="43"/>
      <c r="G317" s="44"/>
      <c r="H317" s="41"/>
      <c r="I317" s="45"/>
      <c r="J317" s="46"/>
      <c r="K317" s="46"/>
      <c r="L317" s="47"/>
      <c r="M317" s="54">
        <v>317</v>
      </c>
      <c r="N317" s="54"/>
      <c r="O317" s="49"/>
      <c r="P317" s="55" t="s">
        <v>1236</v>
      </c>
      <c r="Q317" s="56">
        <v>43497.34988425926</v>
      </c>
      <c r="R317" s="55" t="s">
        <v>1603</v>
      </c>
      <c r="S317" s="55"/>
      <c r="T317" s="55"/>
      <c r="U317" s="55"/>
      <c r="V317" s="56">
        <v>43497.34988425926</v>
      </c>
      <c r="W317" s="57" t="s">
        <v>1805</v>
      </c>
      <c r="X317" s="55"/>
      <c r="Y317" s="55"/>
      <c r="Z317" s="58" t="s">
        <v>1806</v>
      </c>
    </row>
    <row r="318" spans="2:26" x14ac:dyDescent="0.25">
      <c r="B318" s="40" t="s">
        <v>1807</v>
      </c>
      <c r="C318" s="40" t="s">
        <v>1273</v>
      </c>
      <c r="D318" s="41"/>
      <c r="E318" s="42"/>
      <c r="F318" s="43"/>
      <c r="G318" s="44"/>
      <c r="H318" s="41"/>
      <c r="I318" s="45"/>
      <c r="J318" s="46"/>
      <c r="K318" s="46"/>
      <c r="L318" s="47"/>
      <c r="M318" s="54">
        <v>318</v>
      </c>
      <c r="N318" s="54"/>
      <c r="O318" s="49"/>
      <c r="P318" s="55" t="s">
        <v>1236</v>
      </c>
      <c r="Q318" s="56">
        <v>43497.353263888886</v>
      </c>
      <c r="R318" s="55" t="s">
        <v>1784</v>
      </c>
      <c r="S318" s="55"/>
      <c r="T318" s="55"/>
      <c r="U318" s="55"/>
      <c r="V318" s="56">
        <v>43497.353263888886</v>
      </c>
      <c r="W318" s="57" t="s">
        <v>1808</v>
      </c>
      <c r="X318" s="55"/>
      <c r="Y318" s="55"/>
      <c r="Z318" s="58" t="s">
        <v>1809</v>
      </c>
    </row>
    <row r="319" spans="2:26" x14ac:dyDescent="0.25">
      <c r="B319" s="40" t="s">
        <v>1810</v>
      </c>
      <c r="C319" s="40" t="s">
        <v>1273</v>
      </c>
      <c r="D319" s="41"/>
      <c r="E319" s="42"/>
      <c r="F319" s="43"/>
      <c r="G319" s="44"/>
      <c r="H319" s="41"/>
      <c r="I319" s="45"/>
      <c r="J319" s="46"/>
      <c r="K319" s="46"/>
      <c r="L319" s="47"/>
      <c r="M319" s="54">
        <v>319</v>
      </c>
      <c r="N319" s="54"/>
      <c r="O319" s="49"/>
      <c r="P319" s="55" t="s">
        <v>1236</v>
      </c>
      <c r="Q319" s="56">
        <v>43497.360335648147</v>
      </c>
      <c r="R319" s="55" t="s">
        <v>1784</v>
      </c>
      <c r="S319" s="55"/>
      <c r="T319" s="55"/>
      <c r="U319" s="55"/>
      <c r="V319" s="56">
        <v>43497.360335648147</v>
      </c>
      <c r="W319" s="57" t="s">
        <v>1811</v>
      </c>
      <c r="X319" s="55"/>
      <c r="Y319" s="55"/>
      <c r="Z319" s="58" t="s">
        <v>1812</v>
      </c>
    </row>
    <row r="320" spans="2:26" x14ac:dyDescent="0.25">
      <c r="B320" s="40" t="s">
        <v>1813</v>
      </c>
      <c r="C320" s="40" t="s">
        <v>1686</v>
      </c>
      <c r="D320" s="41"/>
      <c r="E320" s="42"/>
      <c r="F320" s="43"/>
      <c r="G320" s="44"/>
      <c r="H320" s="41"/>
      <c r="I320" s="45"/>
      <c r="J320" s="46"/>
      <c r="K320" s="46"/>
      <c r="L320" s="47"/>
      <c r="M320" s="54">
        <v>320</v>
      </c>
      <c r="N320" s="54"/>
      <c r="O320" s="49"/>
      <c r="P320" s="55" t="s">
        <v>1236</v>
      </c>
      <c r="Q320" s="56">
        <v>43497.361817129633</v>
      </c>
      <c r="R320" s="55" t="s">
        <v>1687</v>
      </c>
      <c r="S320" s="55"/>
      <c r="T320" s="55"/>
      <c r="U320" s="55"/>
      <c r="V320" s="56">
        <v>43497.361817129633</v>
      </c>
      <c r="W320" s="57" t="s">
        <v>1814</v>
      </c>
      <c r="X320" s="55"/>
      <c r="Y320" s="55"/>
      <c r="Z320" s="58" t="s">
        <v>1815</v>
      </c>
    </row>
    <row r="321" spans="2:26" x14ac:dyDescent="0.25">
      <c r="B321" s="40" t="s">
        <v>1816</v>
      </c>
      <c r="C321" s="40" t="s">
        <v>1273</v>
      </c>
      <c r="D321" s="41"/>
      <c r="E321" s="42"/>
      <c r="F321" s="43"/>
      <c r="G321" s="44"/>
      <c r="H321" s="41"/>
      <c r="I321" s="45"/>
      <c r="J321" s="46"/>
      <c r="K321" s="46"/>
      <c r="L321" s="47"/>
      <c r="M321" s="54">
        <v>321</v>
      </c>
      <c r="N321" s="54"/>
      <c r="O321" s="49"/>
      <c r="P321" s="55" t="s">
        <v>1236</v>
      </c>
      <c r="Q321" s="56">
        <v>43497.362592592595</v>
      </c>
      <c r="R321" s="55" t="s">
        <v>1784</v>
      </c>
      <c r="S321" s="55"/>
      <c r="T321" s="55"/>
      <c r="U321" s="55"/>
      <c r="V321" s="56">
        <v>43497.362592592595</v>
      </c>
      <c r="W321" s="57" t="s">
        <v>1817</v>
      </c>
      <c r="X321" s="55"/>
      <c r="Y321" s="55"/>
      <c r="Z321" s="58" t="s">
        <v>1818</v>
      </c>
    </row>
    <row r="322" spans="2:26" x14ac:dyDescent="0.25">
      <c r="B322" s="40" t="s">
        <v>1819</v>
      </c>
      <c r="C322" s="40" t="s">
        <v>1273</v>
      </c>
      <c r="D322" s="41"/>
      <c r="E322" s="42"/>
      <c r="F322" s="43"/>
      <c r="G322" s="44"/>
      <c r="H322" s="41"/>
      <c r="I322" s="45"/>
      <c r="J322" s="46"/>
      <c r="K322" s="46"/>
      <c r="L322" s="47"/>
      <c r="M322" s="54">
        <v>322</v>
      </c>
      <c r="N322" s="54"/>
      <c r="O322" s="49"/>
      <c r="P322" s="55" t="s">
        <v>1236</v>
      </c>
      <c r="Q322" s="56">
        <v>43497.362650462965</v>
      </c>
      <c r="R322" s="55" t="s">
        <v>1784</v>
      </c>
      <c r="S322" s="55"/>
      <c r="T322" s="55"/>
      <c r="U322" s="55"/>
      <c r="V322" s="56">
        <v>43497.362650462965</v>
      </c>
      <c r="W322" s="57" t="s">
        <v>1820</v>
      </c>
      <c r="X322" s="55"/>
      <c r="Y322" s="55"/>
      <c r="Z322" s="58" t="s">
        <v>1821</v>
      </c>
    </row>
    <row r="323" spans="2:26" x14ac:dyDescent="0.25">
      <c r="B323" s="40" t="s">
        <v>1822</v>
      </c>
      <c r="C323" s="40" t="s">
        <v>1240</v>
      </c>
      <c r="D323" s="41"/>
      <c r="E323" s="42"/>
      <c r="F323" s="43"/>
      <c r="G323" s="44"/>
      <c r="H323" s="41"/>
      <c r="I323" s="45"/>
      <c r="J323" s="46"/>
      <c r="K323" s="46"/>
      <c r="L323" s="47"/>
      <c r="M323" s="54">
        <v>323</v>
      </c>
      <c r="N323" s="54"/>
      <c r="O323" s="49"/>
      <c r="P323" s="55" t="s">
        <v>1236</v>
      </c>
      <c r="Q323" s="56">
        <v>43497.363668981481</v>
      </c>
      <c r="R323" s="55" t="s">
        <v>1823</v>
      </c>
      <c r="S323" s="55"/>
      <c r="T323" s="55"/>
      <c r="U323" s="55" t="s">
        <v>1265</v>
      </c>
      <c r="V323" s="56">
        <v>43497.363668981481</v>
      </c>
      <c r="W323" s="57" t="s">
        <v>1824</v>
      </c>
      <c r="X323" s="55"/>
      <c r="Y323" s="55"/>
      <c r="Z323" s="58" t="s">
        <v>1825</v>
      </c>
    </row>
    <row r="324" spans="2:26" x14ac:dyDescent="0.25">
      <c r="B324" s="40" t="s">
        <v>1822</v>
      </c>
      <c r="C324" s="40" t="s">
        <v>1273</v>
      </c>
      <c r="D324" s="41"/>
      <c r="E324" s="42"/>
      <c r="F324" s="43"/>
      <c r="G324" s="44"/>
      <c r="H324" s="41"/>
      <c r="I324" s="45"/>
      <c r="J324" s="46"/>
      <c r="K324" s="46"/>
      <c r="L324" s="47"/>
      <c r="M324" s="54">
        <v>324</v>
      </c>
      <c r="N324" s="54"/>
      <c r="O324" s="49"/>
      <c r="P324" s="55" t="s">
        <v>1236</v>
      </c>
      <c r="Q324" s="56">
        <v>43497.363668981481</v>
      </c>
      <c r="R324" s="55" t="s">
        <v>1823</v>
      </c>
      <c r="S324" s="55"/>
      <c r="T324" s="55"/>
      <c r="U324" s="55" t="s">
        <v>1265</v>
      </c>
      <c r="V324" s="56">
        <v>43497.363668981481</v>
      </c>
      <c r="W324" s="57" t="s">
        <v>1824</v>
      </c>
      <c r="X324" s="55"/>
      <c r="Y324" s="55"/>
      <c r="Z324" s="58" t="s">
        <v>1825</v>
      </c>
    </row>
    <row r="325" spans="2:26" x14ac:dyDescent="0.25">
      <c r="B325" s="40" t="s">
        <v>1822</v>
      </c>
      <c r="C325" s="40" t="s">
        <v>1728</v>
      </c>
      <c r="D325" s="41"/>
      <c r="E325" s="42"/>
      <c r="F325" s="43"/>
      <c r="G325" s="44"/>
      <c r="H325" s="41"/>
      <c r="I325" s="45"/>
      <c r="J325" s="46"/>
      <c r="K325" s="46"/>
      <c r="L325" s="47"/>
      <c r="M325" s="54">
        <v>325</v>
      </c>
      <c r="N325" s="54"/>
      <c r="O325" s="49"/>
      <c r="P325" s="55" t="s">
        <v>1236</v>
      </c>
      <c r="Q325" s="56">
        <v>43497.363668981481</v>
      </c>
      <c r="R325" s="55" t="s">
        <v>1823</v>
      </c>
      <c r="S325" s="55"/>
      <c r="T325" s="55"/>
      <c r="U325" s="55" t="s">
        <v>1265</v>
      </c>
      <c r="V325" s="56">
        <v>43497.363668981481</v>
      </c>
      <c r="W325" s="57" t="s">
        <v>1824</v>
      </c>
      <c r="X325" s="55"/>
      <c r="Y325" s="55"/>
      <c r="Z325" s="58" t="s">
        <v>1825</v>
      </c>
    </row>
    <row r="326" spans="2:26" x14ac:dyDescent="0.25">
      <c r="B326" s="40" t="s">
        <v>1826</v>
      </c>
      <c r="C326" s="40" t="s">
        <v>1826</v>
      </c>
      <c r="D326" s="41"/>
      <c r="E326" s="42"/>
      <c r="F326" s="43"/>
      <c r="G326" s="44"/>
      <c r="H326" s="41"/>
      <c r="I326" s="45"/>
      <c r="J326" s="46"/>
      <c r="K326" s="46"/>
      <c r="L326" s="47"/>
      <c r="M326" s="54">
        <v>326</v>
      </c>
      <c r="N326" s="54"/>
      <c r="O326" s="49"/>
      <c r="P326" s="55" t="s">
        <v>1607</v>
      </c>
      <c r="Q326" s="56">
        <v>43497.372511574074</v>
      </c>
      <c r="R326" s="55" t="s">
        <v>1827</v>
      </c>
      <c r="S326" s="57" t="s">
        <v>1828</v>
      </c>
      <c r="T326" s="55" t="s">
        <v>1610</v>
      </c>
      <c r="U326" s="55"/>
      <c r="V326" s="56">
        <v>43497.372511574074</v>
      </c>
      <c r="W326" s="57" t="s">
        <v>1829</v>
      </c>
      <c r="X326" s="55"/>
      <c r="Y326" s="55"/>
      <c r="Z326" s="58" t="s">
        <v>1830</v>
      </c>
    </row>
    <row r="327" spans="2:26" x14ac:dyDescent="0.25">
      <c r="B327" s="40" t="s">
        <v>1831</v>
      </c>
      <c r="C327" s="40" t="s">
        <v>1240</v>
      </c>
      <c r="D327" s="41"/>
      <c r="E327" s="42"/>
      <c r="F327" s="43"/>
      <c r="G327" s="44"/>
      <c r="H327" s="41"/>
      <c r="I327" s="45"/>
      <c r="J327" s="46"/>
      <c r="K327" s="46"/>
      <c r="L327" s="47"/>
      <c r="M327" s="54">
        <v>327</v>
      </c>
      <c r="N327" s="54"/>
      <c r="O327" s="49"/>
      <c r="P327" s="55" t="s">
        <v>1236</v>
      </c>
      <c r="Q327" s="56">
        <v>43496.975543981483</v>
      </c>
      <c r="R327" s="55" t="s">
        <v>1832</v>
      </c>
      <c r="S327" s="55"/>
      <c r="T327" s="55"/>
      <c r="U327" s="55" t="s">
        <v>1265</v>
      </c>
      <c r="V327" s="56">
        <v>43496.975543981483</v>
      </c>
      <c r="W327" s="57" t="s">
        <v>1833</v>
      </c>
      <c r="X327" s="55"/>
      <c r="Y327" s="55"/>
      <c r="Z327" s="58" t="s">
        <v>1834</v>
      </c>
    </row>
    <row r="328" spans="2:26" x14ac:dyDescent="0.25">
      <c r="B328" s="40" t="s">
        <v>1831</v>
      </c>
      <c r="C328" s="40" t="s">
        <v>1686</v>
      </c>
      <c r="D328" s="41"/>
      <c r="E328" s="42"/>
      <c r="F328" s="43"/>
      <c r="G328" s="44"/>
      <c r="H328" s="41"/>
      <c r="I328" s="45"/>
      <c r="J328" s="46"/>
      <c r="K328" s="46"/>
      <c r="L328" s="47"/>
      <c r="M328" s="54">
        <v>328</v>
      </c>
      <c r="N328" s="54"/>
      <c r="O328" s="49"/>
      <c r="P328" s="55" t="s">
        <v>1592</v>
      </c>
      <c r="Q328" s="56">
        <v>43496.975543981483</v>
      </c>
      <c r="R328" s="55" t="s">
        <v>1832</v>
      </c>
      <c r="S328" s="55"/>
      <c r="T328" s="55"/>
      <c r="U328" s="55" t="s">
        <v>1265</v>
      </c>
      <c r="V328" s="56">
        <v>43496.975543981483</v>
      </c>
      <c r="W328" s="57" t="s">
        <v>1833</v>
      </c>
      <c r="X328" s="55"/>
      <c r="Y328" s="55"/>
      <c r="Z328" s="58" t="s">
        <v>1834</v>
      </c>
    </row>
    <row r="329" spans="2:26" x14ac:dyDescent="0.25">
      <c r="B329" s="40" t="s">
        <v>1831</v>
      </c>
      <c r="C329" s="40" t="s">
        <v>1273</v>
      </c>
      <c r="D329" s="41"/>
      <c r="E329" s="42"/>
      <c r="F329" s="43"/>
      <c r="G329" s="44"/>
      <c r="H329" s="41"/>
      <c r="I329" s="45"/>
      <c r="J329" s="46"/>
      <c r="K329" s="46"/>
      <c r="L329" s="47"/>
      <c r="M329" s="54">
        <v>329</v>
      </c>
      <c r="N329" s="54"/>
      <c r="O329" s="49"/>
      <c r="P329" s="55" t="s">
        <v>1236</v>
      </c>
      <c r="Q329" s="56">
        <v>43497.377164351848</v>
      </c>
      <c r="R329" s="55" t="s">
        <v>1784</v>
      </c>
      <c r="S329" s="55"/>
      <c r="T329" s="55"/>
      <c r="U329" s="55"/>
      <c r="V329" s="56">
        <v>43497.377164351848</v>
      </c>
      <c r="W329" s="57" t="s">
        <v>1835</v>
      </c>
      <c r="X329" s="55"/>
      <c r="Y329" s="55"/>
      <c r="Z329" s="58" t="s">
        <v>1836</v>
      </c>
    </row>
    <row r="330" spans="2:26" x14ac:dyDescent="0.25">
      <c r="B330" s="40" t="s">
        <v>1837</v>
      </c>
      <c r="C330" s="40" t="s">
        <v>1252</v>
      </c>
      <c r="D330" s="41"/>
      <c r="E330" s="42"/>
      <c r="F330" s="43"/>
      <c r="G330" s="44"/>
      <c r="H330" s="41"/>
      <c r="I330" s="45"/>
      <c r="J330" s="46"/>
      <c r="K330" s="46"/>
      <c r="L330" s="47"/>
      <c r="M330" s="54">
        <v>330</v>
      </c>
      <c r="N330" s="54"/>
      <c r="O330" s="49"/>
      <c r="P330" s="55" t="s">
        <v>1236</v>
      </c>
      <c r="Q330" s="56">
        <v>43497.405578703707</v>
      </c>
      <c r="R330" s="55" t="s">
        <v>1838</v>
      </c>
      <c r="S330" s="55"/>
      <c r="T330" s="55"/>
      <c r="U330" s="55"/>
      <c r="V330" s="56">
        <v>43497.405578703707</v>
      </c>
      <c r="W330" s="57" t="s">
        <v>1839</v>
      </c>
      <c r="X330" s="55"/>
      <c r="Y330" s="55"/>
      <c r="Z330" s="58" t="s">
        <v>1840</v>
      </c>
    </row>
    <row r="331" spans="2:26" x14ac:dyDescent="0.25">
      <c r="B331" s="40" t="s">
        <v>1837</v>
      </c>
      <c r="C331" s="40" t="s">
        <v>1240</v>
      </c>
      <c r="D331" s="41"/>
      <c r="E331" s="42"/>
      <c r="F331" s="43"/>
      <c r="G331" s="44"/>
      <c r="H331" s="41"/>
      <c r="I331" s="45"/>
      <c r="J331" s="46"/>
      <c r="K331" s="46"/>
      <c r="L331" s="47"/>
      <c r="M331" s="54">
        <v>331</v>
      </c>
      <c r="N331" s="54"/>
      <c r="O331" s="49"/>
      <c r="P331" s="55" t="s">
        <v>1236</v>
      </c>
      <c r="Q331" s="56">
        <v>43497.405578703707</v>
      </c>
      <c r="R331" s="55" t="s">
        <v>1838</v>
      </c>
      <c r="S331" s="55"/>
      <c r="T331" s="55"/>
      <c r="U331" s="55"/>
      <c r="V331" s="56">
        <v>43497.405578703707</v>
      </c>
      <c r="W331" s="57" t="s">
        <v>1839</v>
      </c>
      <c r="X331" s="55"/>
      <c r="Y331" s="55"/>
      <c r="Z331" s="58" t="s">
        <v>1840</v>
      </c>
    </row>
    <row r="332" spans="2:26" x14ac:dyDescent="0.25">
      <c r="B332" s="40" t="s">
        <v>1837</v>
      </c>
      <c r="C332" s="40" t="s">
        <v>1841</v>
      </c>
      <c r="D332" s="41"/>
      <c r="E332" s="42"/>
      <c r="F332" s="43"/>
      <c r="G332" s="44"/>
      <c r="H332" s="41"/>
      <c r="I332" s="45"/>
      <c r="J332" s="46"/>
      <c r="K332" s="46"/>
      <c r="L332" s="47"/>
      <c r="M332" s="54">
        <v>332</v>
      </c>
      <c r="N332" s="54"/>
      <c r="O332" s="49"/>
      <c r="P332" s="55" t="s">
        <v>1236</v>
      </c>
      <c r="Q332" s="56">
        <v>43497.405578703707</v>
      </c>
      <c r="R332" s="55" t="s">
        <v>1838</v>
      </c>
      <c r="S332" s="55"/>
      <c r="T332" s="55"/>
      <c r="U332" s="55"/>
      <c r="V332" s="56">
        <v>43497.405578703707</v>
      </c>
      <c r="W332" s="57" t="s">
        <v>1839</v>
      </c>
      <c r="X332" s="55"/>
      <c r="Y332" s="55"/>
      <c r="Z332" s="58" t="s">
        <v>1840</v>
      </c>
    </row>
    <row r="333" spans="2:26" x14ac:dyDescent="0.25">
      <c r="B333" s="40" t="s">
        <v>1842</v>
      </c>
      <c r="C333" s="40" t="s">
        <v>1252</v>
      </c>
      <c r="D333" s="41"/>
      <c r="E333" s="42"/>
      <c r="F333" s="43"/>
      <c r="G333" s="44"/>
      <c r="H333" s="41"/>
      <c r="I333" s="45"/>
      <c r="J333" s="46"/>
      <c r="K333" s="46"/>
      <c r="L333" s="47"/>
      <c r="M333" s="54">
        <v>333</v>
      </c>
      <c r="N333" s="54"/>
      <c r="O333" s="49"/>
      <c r="P333" s="55" t="s">
        <v>1236</v>
      </c>
      <c r="Q333" s="56">
        <v>43497.408715277779</v>
      </c>
      <c r="R333" s="55" t="s">
        <v>1838</v>
      </c>
      <c r="S333" s="55"/>
      <c r="T333" s="55"/>
      <c r="U333" s="55"/>
      <c r="V333" s="56">
        <v>43497.408715277779</v>
      </c>
      <c r="W333" s="57" t="s">
        <v>1843</v>
      </c>
      <c r="X333" s="55"/>
      <c r="Y333" s="55"/>
      <c r="Z333" s="58" t="s">
        <v>1844</v>
      </c>
    </row>
    <row r="334" spans="2:26" x14ac:dyDescent="0.25">
      <c r="B334" s="40" t="s">
        <v>1842</v>
      </c>
      <c r="C334" s="40" t="s">
        <v>1240</v>
      </c>
      <c r="D334" s="41"/>
      <c r="E334" s="42"/>
      <c r="F334" s="43"/>
      <c r="G334" s="44"/>
      <c r="H334" s="41"/>
      <c r="I334" s="45"/>
      <c r="J334" s="46"/>
      <c r="K334" s="46"/>
      <c r="L334" s="47"/>
      <c r="M334" s="54">
        <v>334</v>
      </c>
      <c r="N334" s="54"/>
      <c r="O334" s="49"/>
      <c r="P334" s="55" t="s">
        <v>1236</v>
      </c>
      <c r="Q334" s="56">
        <v>43497.408715277779</v>
      </c>
      <c r="R334" s="55" t="s">
        <v>1838</v>
      </c>
      <c r="S334" s="55"/>
      <c r="T334" s="55"/>
      <c r="U334" s="55"/>
      <c r="V334" s="56">
        <v>43497.408715277779</v>
      </c>
      <c r="W334" s="57" t="s">
        <v>1843</v>
      </c>
      <c r="X334" s="55"/>
      <c r="Y334" s="55"/>
      <c r="Z334" s="58" t="s">
        <v>1844</v>
      </c>
    </row>
    <row r="335" spans="2:26" x14ac:dyDescent="0.25">
      <c r="B335" s="40" t="s">
        <v>1842</v>
      </c>
      <c r="C335" s="40" t="s">
        <v>1841</v>
      </c>
      <c r="D335" s="41"/>
      <c r="E335" s="42"/>
      <c r="F335" s="43"/>
      <c r="G335" s="44"/>
      <c r="H335" s="41"/>
      <c r="I335" s="45"/>
      <c r="J335" s="46"/>
      <c r="K335" s="46"/>
      <c r="L335" s="47"/>
      <c r="M335" s="54">
        <v>335</v>
      </c>
      <c r="N335" s="54"/>
      <c r="O335" s="49"/>
      <c r="P335" s="55" t="s">
        <v>1236</v>
      </c>
      <c r="Q335" s="56">
        <v>43497.408715277779</v>
      </c>
      <c r="R335" s="55" t="s">
        <v>1838</v>
      </c>
      <c r="S335" s="55"/>
      <c r="T335" s="55"/>
      <c r="U335" s="55"/>
      <c r="V335" s="56">
        <v>43497.408715277779</v>
      </c>
      <c r="W335" s="57" t="s">
        <v>1843</v>
      </c>
      <c r="X335" s="55"/>
      <c r="Y335" s="55"/>
      <c r="Z335" s="58" t="s">
        <v>1844</v>
      </c>
    </row>
    <row r="336" spans="2:26" x14ac:dyDescent="0.25">
      <c r="B336" s="40" t="s">
        <v>1845</v>
      </c>
      <c r="C336" s="40" t="s">
        <v>1846</v>
      </c>
      <c r="D336" s="41"/>
      <c r="E336" s="42"/>
      <c r="F336" s="43"/>
      <c r="G336" s="44"/>
      <c r="H336" s="41"/>
      <c r="I336" s="45"/>
      <c r="J336" s="46"/>
      <c r="K336" s="46"/>
      <c r="L336" s="47"/>
      <c r="M336" s="54">
        <v>336</v>
      </c>
      <c r="N336" s="54"/>
      <c r="O336" s="49"/>
      <c r="P336" s="55" t="s">
        <v>1592</v>
      </c>
      <c r="Q336" s="56">
        <v>43497.412789351853</v>
      </c>
      <c r="R336" s="55" t="s">
        <v>1847</v>
      </c>
      <c r="S336" s="55"/>
      <c r="T336" s="55"/>
      <c r="U336" s="55" t="s">
        <v>1265</v>
      </c>
      <c r="V336" s="56">
        <v>43497.412789351853</v>
      </c>
      <c r="W336" s="57" t="s">
        <v>1848</v>
      </c>
      <c r="X336" s="55"/>
      <c r="Y336" s="55"/>
      <c r="Z336" s="58" t="s">
        <v>1849</v>
      </c>
    </row>
    <row r="337" spans="2:26" x14ac:dyDescent="0.25">
      <c r="B337" s="40" t="s">
        <v>1850</v>
      </c>
      <c r="C337" s="40" t="s">
        <v>1240</v>
      </c>
      <c r="D337" s="41"/>
      <c r="E337" s="42"/>
      <c r="F337" s="43"/>
      <c r="G337" s="44"/>
      <c r="H337" s="41"/>
      <c r="I337" s="45"/>
      <c r="J337" s="46"/>
      <c r="K337" s="46"/>
      <c r="L337" s="47"/>
      <c r="M337" s="54">
        <v>337</v>
      </c>
      <c r="N337" s="54"/>
      <c r="O337" s="49"/>
      <c r="P337" s="55" t="s">
        <v>1236</v>
      </c>
      <c r="Q337" s="56">
        <v>43497.424444444441</v>
      </c>
      <c r="R337" s="55" t="s">
        <v>1851</v>
      </c>
      <c r="S337" s="57" t="s">
        <v>1852</v>
      </c>
      <c r="T337" s="55" t="s">
        <v>1610</v>
      </c>
      <c r="U337" s="55"/>
      <c r="V337" s="56">
        <v>43497.424444444441</v>
      </c>
      <c r="W337" s="57" t="s">
        <v>1853</v>
      </c>
      <c r="X337" s="55"/>
      <c r="Y337" s="55"/>
      <c r="Z337" s="58" t="s">
        <v>1854</v>
      </c>
    </row>
    <row r="338" spans="2:26" x14ac:dyDescent="0.25">
      <c r="B338" s="40" t="s">
        <v>1855</v>
      </c>
      <c r="C338" s="40" t="s">
        <v>1252</v>
      </c>
      <c r="D338" s="41"/>
      <c r="E338" s="42"/>
      <c r="F338" s="43"/>
      <c r="G338" s="44"/>
      <c r="H338" s="41"/>
      <c r="I338" s="45"/>
      <c r="J338" s="46"/>
      <c r="K338" s="46"/>
      <c r="L338" s="47"/>
      <c r="M338" s="54">
        <v>338</v>
      </c>
      <c r="N338" s="54"/>
      <c r="O338" s="49"/>
      <c r="P338" s="55" t="s">
        <v>1236</v>
      </c>
      <c r="Q338" s="56">
        <v>43497.426122685189</v>
      </c>
      <c r="R338" s="55" t="s">
        <v>1838</v>
      </c>
      <c r="S338" s="55"/>
      <c r="T338" s="55"/>
      <c r="U338" s="55"/>
      <c r="V338" s="56">
        <v>43497.426122685189</v>
      </c>
      <c r="W338" s="57" t="s">
        <v>1856</v>
      </c>
      <c r="X338" s="55"/>
      <c r="Y338" s="55"/>
      <c r="Z338" s="58" t="s">
        <v>1857</v>
      </c>
    </row>
    <row r="339" spans="2:26" x14ac:dyDescent="0.25">
      <c r="B339" s="40" t="s">
        <v>1855</v>
      </c>
      <c r="C339" s="40" t="s">
        <v>1240</v>
      </c>
      <c r="D339" s="41"/>
      <c r="E339" s="42"/>
      <c r="F339" s="43"/>
      <c r="G339" s="44"/>
      <c r="H339" s="41"/>
      <c r="I339" s="45"/>
      <c r="J339" s="46"/>
      <c r="K339" s="46"/>
      <c r="L339" s="47"/>
      <c r="M339" s="54">
        <v>339</v>
      </c>
      <c r="N339" s="54"/>
      <c r="O339" s="49"/>
      <c r="P339" s="55" t="s">
        <v>1236</v>
      </c>
      <c r="Q339" s="56">
        <v>43497.426122685189</v>
      </c>
      <c r="R339" s="55" t="s">
        <v>1838</v>
      </c>
      <c r="S339" s="55"/>
      <c r="T339" s="55"/>
      <c r="U339" s="55"/>
      <c r="V339" s="56">
        <v>43497.426122685189</v>
      </c>
      <c r="W339" s="57" t="s">
        <v>1856</v>
      </c>
      <c r="X339" s="55"/>
      <c r="Y339" s="55"/>
      <c r="Z339" s="58" t="s">
        <v>1857</v>
      </c>
    </row>
    <row r="340" spans="2:26" x14ac:dyDescent="0.25">
      <c r="B340" s="40" t="s">
        <v>1855</v>
      </c>
      <c r="C340" s="40" t="s">
        <v>1841</v>
      </c>
      <c r="D340" s="41"/>
      <c r="E340" s="42"/>
      <c r="F340" s="43"/>
      <c r="G340" s="44"/>
      <c r="H340" s="41"/>
      <c r="I340" s="45"/>
      <c r="J340" s="46"/>
      <c r="K340" s="46"/>
      <c r="L340" s="47"/>
      <c r="M340" s="54">
        <v>340</v>
      </c>
      <c r="N340" s="54"/>
      <c r="O340" s="49"/>
      <c r="P340" s="55" t="s">
        <v>1236</v>
      </c>
      <c r="Q340" s="56">
        <v>43497.426122685189</v>
      </c>
      <c r="R340" s="55" t="s">
        <v>1838</v>
      </c>
      <c r="S340" s="55"/>
      <c r="T340" s="55"/>
      <c r="U340" s="55"/>
      <c r="V340" s="56">
        <v>43497.426122685189</v>
      </c>
      <c r="W340" s="57" t="s">
        <v>1856</v>
      </c>
      <c r="X340" s="55"/>
      <c r="Y340" s="55"/>
      <c r="Z340" s="58" t="s">
        <v>1857</v>
      </c>
    </row>
    <row r="341" spans="2:26" x14ac:dyDescent="0.25">
      <c r="B341" s="40" t="s">
        <v>1858</v>
      </c>
      <c r="C341" s="40" t="s">
        <v>1484</v>
      </c>
      <c r="D341" s="41"/>
      <c r="E341" s="42"/>
      <c r="F341" s="43"/>
      <c r="G341" s="44"/>
      <c r="H341" s="41"/>
      <c r="I341" s="45"/>
      <c r="J341" s="46"/>
      <c r="K341" s="46"/>
      <c r="L341" s="47"/>
      <c r="M341" s="54">
        <v>341</v>
      </c>
      <c r="N341" s="54"/>
      <c r="O341" s="49"/>
      <c r="P341" s="55" t="s">
        <v>1236</v>
      </c>
      <c r="Q341" s="56">
        <v>43495.31994212963</v>
      </c>
      <c r="R341" s="55" t="s">
        <v>1485</v>
      </c>
      <c r="S341" s="55"/>
      <c r="T341" s="55"/>
      <c r="U341" s="55"/>
      <c r="V341" s="56">
        <v>43495.31994212963</v>
      </c>
      <c r="W341" s="57" t="s">
        <v>1859</v>
      </c>
      <c r="X341" s="55"/>
      <c r="Y341" s="55"/>
      <c r="Z341" s="58" t="s">
        <v>1860</v>
      </c>
    </row>
    <row r="342" spans="2:26" x14ac:dyDescent="0.25">
      <c r="B342" s="40" t="s">
        <v>1858</v>
      </c>
      <c r="C342" s="40" t="s">
        <v>1273</v>
      </c>
      <c r="D342" s="41"/>
      <c r="E342" s="42"/>
      <c r="F342" s="43"/>
      <c r="G342" s="44"/>
      <c r="H342" s="41"/>
      <c r="I342" s="45"/>
      <c r="J342" s="46"/>
      <c r="K342" s="46"/>
      <c r="L342" s="47"/>
      <c r="M342" s="54">
        <v>342</v>
      </c>
      <c r="N342" s="54"/>
      <c r="O342" s="49"/>
      <c r="P342" s="55" t="s">
        <v>1236</v>
      </c>
      <c r="Q342" s="56">
        <v>43497.441886574074</v>
      </c>
      <c r="R342" s="55" t="s">
        <v>1784</v>
      </c>
      <c r="S342" s="55"/>
      <c r="T342" s="55"/>
      <c r="U342" s="55"/>
      <c r="V342" s="56">
        <v>43497.441886574074</v>
      </c>
      <c r="W342" s="57" t="s">
        <v>1861</v>
      </c>
      <c r="X342" s="55"/>
      <c r="Y342" s="55"/>
      <c r="Z342" s="58" t="s">
        <v>1862</v>
      </c>
    </row>
    <row r="343" spans="2:26" x14ac:dyDescent="0.25">
      <c r="B343" s="40" t="s">
        <v>1858</v>
      </c>
      <c r="C343" s="40" t="s">
        <v>1240</v>
      </c>
      <c r="D343" s="41"/>
      <c r="E343" s="42"/>
      <c r="F343" s="43"/>
      <c r="G343" s="44"/>
      <c r="H343" s="41"/>
      <c r="I343" s="45"/>
      <c r="J343" s="46"/>
      <c r="K343" s="46"/>
      <c r="L343" s="47"/>
      <c r="M343" s="54">
        <v>343</v>
      </c>
      <c r="N343" s="54"/>
      <c r="O343" s="49"/>
      <c r="P343" s="55" t="s">
        <v>1236</v>
      </c>
      <c r="Q343" s="56">
        <v>43497.443495370368</v>
      </c>
      <c r="R343" s="55" t="s">
        <v>1597</v>
      </c>
      <c r="S343" s="55"/>
      <c r="T343" s="55"/>
      <c r="U343" s="55"/>
      <c r="V343" s="56">
        <v>43497.443495370368</v>
      </c>
      <c r="W343" s="57" t="s">
        <v>1863</v>
      </c>
      <c r="X343" s="55"/>
      <c r="Y343" s="55"/>
      <c r="Z343" s="58" t="s">
        <v>1864</v>
      </c>
    </row>
    <row r="344" spans="2:26" x14ac:dyDescent="0.25">
      <c r="B344" s="40" t="s">
        <v>1858</v>
      </c>
      <c r="C344" s="40" t="s">
        <v>1600</v>
      </c>
      <c r="D344" s="41"/>
      <c r="E344" s="42"/>
      <c r="F344" s="43"/>
      <c r="G344" s="44"/>
      <c r="H344" s="41"/>
      <c r="I344" s="45"/>
      <c r="J344" s="46"/>
      <c r="K344" s="46"/>
      <c r="L344" s="47"/>
      <c r="M344" s="54">
        <v>344</v>
      </c>
      <c r="N344" s="54"/>
      <c r="O344" s="49"/>
      <c r="P344" s="55" t="s">
        <v>1236</v>
      </c>
      <c r="Q344" s="56">
        <v>43497.443495370368</v>
      </c>
      <c r="R344" s="55" t="s">
        <v>1597</v>
      </c>
      <c r="S344" s="55"/>
      <c r="T344" s="55"/>
      <c r="U344" s="55"/>
      <c r="V344" s="56">
        <v>43497.443495370368</v>
      </c>
      <c r="W344" s="57" t="s">
        <v>1863</v>
      </c>
      <c r="X344" s="55"/>
      <c r="Y344" s="55"/>
      <c r="Z344" s="58" t="s">
        <v>1864</v>
      </c>
    </row>
    <row r="345" spans="2:26" x14ac:dyDescent="0.25">
      <c r="B345" s="40" t="s">
        <v>1858</v>
      </c>
      <c r="C345" s="40" t="s">
        <v>1601</v>
      </c>
      <c r="D345" s="41"/>
      <c r="E345" s="42"/>
      <c r="F345" s="43"/>
      <c r="G345" s="44"/>
      <c r="H345" s="41"/>
      <c r="I345" s="45"/>
      <c r="J345" s="46"/>
      <c r="K345" s="46"/>
      <c r="L345" s="47"/>
      <c r="M345" s="54">
        <v>345</v>
      </c>
      <c r="N345" s="54"/>
      <c r="O345" s="49"/>
      <c r="P345" s="55" t="s">
        <v>1236</v>
      </c>
      <c r="Q345" s="56">
        <v>43497.443495370368</v>
      </c>
      <c r="R345" s="55" t="s">
        <v>1597</v>
      </c>
      <c r="S345" s="55"/>
      <c r="T345" s="55"/>
      <c r="U345" s="55"/>
      <c r="V345" s="56">
        <v>43497.443495370368</v>
      </c>
      <c r="W345" s="57" t="s">
        <v>1863</v>
      </c>
      <c r="X345" s="55"/>
      <c r="Y345" s="55"/>
      <c r="Z345" s="58" t="s">
        <v>1864</v>
      </c>
    </row>
    <row r="346" spans="2:26" x14ac:dyDescent="0.25">
      <c r="B346" s="40" t="s">
        <v>1865</v>
      </c>
      <c r="C346" s="40" t="s">
        <v>1240</v>
      </c>
      <c r="D346" s="41"/>
      <c r="E346" s="42"/>
      <c r="F346" s="43"/>
      <c r="G346" s="44"/>
      <c r="H346" s="41"/>
      <c r="I346" s="45"/>
      <c r="J346" s="46"/>
      <c r="K346" s="46"/>
      <c r="L346" s="47"/>
      <c r="M346" s="54">
        <v>346</v>
      </c>
      <c r="N346" s="54"/>
      <c r="O346" s="49"/>
      <c r="P346" s="55" t="s">
        <v>1236</v>
      </c>
      <c r="Q346" s="56">
        <v>43497.457905092589</v>
      </c>
      <c r="R346" s="55" t="s">
        <v>1597</v>
      </c>
      <c r="S346" s="55"/>
      <c r="T346" s="55"/>
      <c r="U346" s="55"/>
      <c r="V346" s="56">
        <v>43497.457905092589</v>
      </c>
      <c r="W346" s="57" t="s">
        <v>1866</v>
      </c>
      <c r="X346" s="55"/>
      <c r="Y346" s="55"/>
      <c r="Z346" s="58" t="s">
        <v>1867</v>
      </c>
    </row>
    <row r="347" spans="2:26" x14ac:dyDescent="0.25">
      <c r="B347" s="40" t="s">
        <v>1865</v>
      </c>
      <c r="C347" s="40" t="s">
        <v>1600</v>
      </c>
      <c r="D347" s="41"/>
      <c r="E347" s="42"/>
      <c r="F347" s="43"/>
      <c r="G347" s="44"/>
      <c r="H347" s="41"/>
      <c r="I347" s="45"/>
      <c r="J347" s="46"/>
      <c r="K347" s="46"/>
      <c r="L347" s="47"/>
      <c r="M347" s="54">
        <v>347</v>
      </c>
      <c r="N347" s="54"/>
      <c r="O347" s="49"/>
      <c r="P347" s="55" t="s">
        <v>1236</v>
      </c>
      <c r="Q347" s="56">
        <v>43497.457905092589</v>
      </c>
      <c r="R347" s="55" t="s">
        <v>1597</v>
      </c>
      <c r="S347" s="55"/>
      <c r="T347" s="55"/>
      <c r="U347" s="55"/>
      <c r="V347" s="56">
        <v>43497.457905092589</v>
      </c>
      <c r="W347" s="57" t="s">
        <v>1866</v>
      </c>
      <c r="X347" s="55"/>
      <c r="Y347" s="55"/>
      <c r="Z347" s="58" t="s">
        <v>1867</v>
      </c>
    </row>
    <row r="348" spans="2:26" x14ac:dyDescent="0.25">
      <c r="B348" s="40" t="s">
        <v>1865</v>
      </c>
      <c r="C348" s="40" t="s">
        <v>1601</v>
      </c>
      <c r="D348" s="41"/>
      <c r="E348" s="42"/>
      <c r="F348" s="43"/>
      <c r="G348" s="44"/>
      <c r="H348" s="41"/>
      <c r="I348" s="45"/>
      <c r="J348" s="46"/>
      <c r="K348" s="46"/>
      <c r="L348" s="47"/>
      <c r="M348" s="54">
        <v>348</v>
      </c>
      <c r="N348" s="54"/>
      <c r="O348" s="49"/>
      <c r="P348" s="55" t="s">
        <v>1236</v>
      </c>
      <c r="Q348" s="56">
        <v>43497.457905092589</v>
      </c>
      <c r="R348" s="55" t="s">
        <v>1597</v>
      </c>
      <c r="S348" s="55"/>
      <c r="T348" s="55"/>
      <c r="U348" s="55"/>
      <c r="V348" s="56">
        <v>43497.457905092589</v>
      </c>
      <c r="W348" s="57" t="s">
        <v>1866</v>
      </c>
      <c r="X348" s="55"/>
      <c r="Y348" s="55"/>
      <c r="Z348" s="58" t="s">
        <v>1867</v>
      </c>
    </row>
    <row r="349" spans="2:26" x14ac:dyDescent="0.25">
      <c r="B349" s="40" t="s">
        <v>1868</v>
      </c>
      <c r="C349" s="40" t="s">
        <v>1273</v>
      </c>
      <c r="D349" s="41"/>
      <c r="E349" s="42"/>
      <c r="F349" s="43"/>
      <c r="G349" s="44"/>
      <c r="H349" s="41"/>
      <c r="I349" s="45"/>
      <c r="J349" s="46"/>
      <c r="K349" s="46"/>
      <c r="L349" s="47"/>
      <c r="M349" s="54">
        <v>349</v>
      </c>
      <c r="N349" s="54"/>
      <c r="O349" s="49"/>
      <c r="P349" s="55" t="s">
        <v>1236</v>
      </c>
      <c r="Q349" s="56">
        <v>43497.466770833336</v>
      </c>
      <c r="R349" s="55" t="s">
        <v>1784</v>
      </c>
      <c r="S349" s="55"/>
      <c r="T349" s="55"/>
      <c r="U349" s="55"/>
      <c r="V349" s="56">
        <v>43497.466770833336</v>
      </c>
      <c r="W349" s="57" t="s">
        <v>1869</v>
      </c>
      <c r="X349" s="55"/>
      <c r="Y349" s="55"/>
      <c r="Z349" s="58" t="s">
        <v>1870</v>
      </c>
    </row>
    <row r="350" spans="2:26" x14ac:dyDescent="0.25">
      <c r="B350" s="40" t="s">
        <v>1871</v>
      </c>
      <c r="C350" s="40" t="s">
        <v>1872</v>
      </c>
      <c r="D350" s="41"/>
      <c r="E350" s="42"/>
      <c r="F350" s="43"/>
      <c r="G350" s="44"/>
      <c r="H350" s="41"/>
      <c r="I350" s="45"/>
      <c r="J350" s="46"/>
      <c r="K350" s="46"/>
      <c r="L350" s="47"/>
      <c r="M350" s="54">
        <v>350</v>
      </c>
      <c r="N350" s="54"/>
      <c r="O350" s="49"/>
      <c r="P350" s="55" t="s">
        <v>1236</v>
      </c>
      <c r="Q350" s="56">
        <v>43497.467662037037</v>
      </c>
      <c r="R350" s="55" t="s">
        <v>1873</v>
      </c>
      <c r="S350" s="57" t="s">
        <v>1874</v>
      </c>
      <c r="T350" s="55" t="s">
        <v>1610</v>
      </c>
      <c r="U350" s="55"/>
      <c r="V350" s="56">
        <v>43497.467662037037</v>
      </c>
      <c r="W350" s="57" t="s">
        <v>1875</v>
      </c>
      <c r="X350" s="55"/>
      <c r="Y350" s="55"/>
      <c r="Z350" s="58" t="s">
        <v>1876</v>
      </c>
    </row>
    <row r="351" spans="2:26" x14ac:dyDescent="0.25">
      <c r="B351" s="40" t="s">
        <v>1871</v>
      </c>
      <c r="C351" s="40" t="s">
        <v>1877</v>
      </c>
      <c r="D351" s="41"/>
      <c r="E351" s="42"/>
      <c r="F351" s="43"/>
      <c r="G351" s="44"/>
      <c r="H351" s="41"/>
      <c r="I351" s="45"/>
      <c r="J351" s="46"/>
      <c r="K351" s="46"/>
      <c r="L351" s="47"/>
      <c r="M351" s="54">
        <v>351</v>
      </c>
      <c r="N351" s="54"/>
      <c r="O351" s="49"/>
      <c r="P351" s="55" t="s">
        <v>1592</v>
      </c>
      <c r="Q351" s="56">
        <v>43497.467662037037</v>
      </c>
      <c r="R351" s="55" t="s">
        <v>1873</v>
      </c>
      <c r="S351" s="57" t="s">
        <v>1874</v>
      </c>
      <c r="T351" s="55" t="s">
        <v>1610</v>
      </c>
      <c r="U351" s="55"/>
      <c r="V351" s="56">
        <v>43497.467662037037</v>
      </c>
      <c r="W351" s="57" t="s">
        <v>1875</v>
      </c>
      <c r="X351" s="55"/>
      <c r="Y351" s="55"/>
      <c r="Z351" s="58" t="s">
        <v>1876</v>
      </c>
    </row>
    <row r="352" spans="2:26" x14ac:dyDescent="0.25">
      <c r="B352" s="40" t="s">
        <v>1878</v>
      </c>
      <c r="C352" s="40" t="s">
        <v>1686</v>
      </c>
      <c r="D352" s="41"/>
      <c r="E352" s="42"/>
      <c r="F352" s="43"/>
      <c r="G352" s="44"/>
      <c r="H352" s="41"/>
      <c r="I352" s="45"/>
      <c r="J352" s="46"/>
      <c r="K352" s="46"/>
      <c r="L352" s="47"/>
      <c r="M352" s="54">
        <v>352</v>
      </c>
      <c r="N352" s="54"/>
      <c r="O352" s="49"/>
      <c r="P352" s="55" t="s">
        <v>1236</v>
      </c>
      <c r="Q352" s="56">
        <v>43497.474606481483</v>
      </c>
      <c r="R352" s="55" t="s">
        <v>1687</v>
      </c>
      <c r="S352" s="55"/>
      <c r="T352" s="55"/>
      <c r="U352" s="55"/>
      <c r="V352" s="56">
        <v>43497.474606481483</v>
      </c>
      <c r="W352" s="57" t="s">
        <v>1879</v>
      </c>
      <c r="X352" s="55"/>
      <c r="Y352" s="55"/>
      <c r="Z352" s="58" t="s">
        <v>1880</v>
      </c>
    </row>
    <row r="353" spans="2:26" x14ac:dyDescent="0.25">
      <c r="B353" s="40" t="s">
        <v>1881</v>
      </c>
      <c r="C353" s="40" t="s">
        <v>1252</v>
      </c>
      <c r="D353" s="41"/>
      <c r="E353" s="42"/>
      <c r="F353" s="43"/>
      <c r="G353" s="44"/>
      <c r="H353" s="41"/>
      <c r="I353" s="45"/>
      <c r="J353" s="46"/>
      <c r="K353" s="46"/>
      <c r="L353" s="47"/>
      <c r="M353" s="54">
        <v>353</v>
      </c>
      <c r="N353" s="54"/>
      <c r="O353" s="49"/>
      <c r="P353" s="55" t="s">
        <v>1236</v>
      </c>
      <c r="Q353" s="56">
        <v>43495.751030092593</v>
      </c>
      <c r="R353" s="55" t="s">
        <v>1253</v>
      </c>
      <c r="S353" s="55"/>
      <c r="T353" s="55"/>
      <c r="U353" s="55"/>
      <c r="V353" s="56">
        <v>43495.751030092593</v>
      </c>
      <c r="W353" s="57" t="s">
        <v>1882</v>
      </c>
      <c r="X353" s="55"/>
      <c r="Y353" s="55"/>
      <c r="Z353" s="58" t="s">
        <v>1883</v>
      </c>
    </row>
    <row r="354" spans="2:26" x14ac:dyDescent="0.25">
      <c r="B354" s="40" t="s">
        <v>1881</v>
      </c>
      <c r="C354" s="40" t="s">
        <v>1240</v>
      </c>
      <c r="D354" s="41"/>
      <c r="E354" s="42"/>
      <c r="F354" s="43"/>
      <c r="G354" s="44"/>
      <c r="H354" s="41"/>
      <c r="I354" s="45"/>
      <c r="J354" s="46"/>
      <c r="K354" s="46"/>
      <c r="L354" s="47"/>
      <c r="M354" s="54">
        <v>354</v>
      </c>
      <c r="N354" s="54"/>
      <c r="O354" s="49"/>
      <c r="P354" s="55" t="s">
        <v>1236</v>
      </c>
      <c r="Q354" s="56">
        <v>43495.751030092593</v>
      </c>
      <c r="R354" s="55" t="s">
        <v>1253</v>
      </c>
      <c r="S354" s="55"/>
      <c r="T354" s="55"/>
      <c r="U354" s="55"/>
      <c r="V354" s="56">
        <v>43495.751030092593</v>
      </c>
      <c r="W354" s="57" t="s">
        <v>1882</v>
      </c>
      <c r="X354" s="55"/>
      <c r="Y354" s="55"/>
      <c r="Z354" s="58" t="s">
        <v>1883</v>
      </c>
    </row>
    <row r="355" spans="2:26" x14ac:dyDescent="0.25">
      <c r="B355" s="40" t="s">
        <v>1881</v>
      </c>
      <c r="C355" s="40" t="s">
        <v>1256</v>
      </c>
      <c r="D355" s="41"/>
      <c r="E355" s="42"/>
      <c r="F355" s="43"/>
      <c r="G355" s="44"/>
      <c r="H355" s="41"/>
      <c r="I355" s="45"/>
      <c r="J355" s="46"/>
      <c r="K355" s="46"/>
      <c r="L355" s="47"/>
      <c r="M355" s="54">
        <v>355</v>
      </c>
      <c r="N355" s="54"/>
      <c r="O355" s="49"/>
      <c r="P355" s="55" t="s">
        <v>1236</v>
      </c>
      <c r="Q355" s="56">
        <v>43495.751030092593</v>
      </c>
      <c r="R355" s="55" t="s">
        <v>1253</v>
      </c>
      <c r="S355" s="55"/>
      <c r="T355" s="55"/>
      <c r="U355" s="55"/>
      <c r="V355" s="56">
        <v>43495.751030092593</v>
      </c>
      <c r="W355" s="57" t="s">
        <v>1882</v>
      </c>
      <c r="X355" s="55"/>
      <c r="Y355" s="55"/>
      <c r="Z355" s="58" t="s">
        <v>1883</v>
      </c>
    </row>
    <row r="356" spans="2:26" x14ac:dyDescent="0.25">
      <c r="B356" s="40" t="s">
        <v>1881</v>
      </c>
      <c r="C356" s="40" t="s">
        <v>1240</v>
      </c>
      <c r="D356" s="41"/>
      <c r="E356" s="42"/>
      <c r="F356" s="43"/>
      <c r="G356" s="44"/>
      <c r="H356" s="41"/>
      <c r="I356" s="45"/>
      <c r="J356" s="46"/>
      <c r="K356" s="46"/>
      <c r="L356" s="47"/>
      <c r="M356" s="54">
        <v>356</v>
      </c>
      <c r="N356" s="54"/>
      <c r="O356" s="49"/>
      <c r="P356" s="55" t="s">
        <v>1236</v>
      </c>
      <c r="Q356" s="56">
        <v>43496.629212962966</v>
      </c>
      <c r="R356" s="55" t="s">
        <v>1626</v>
      </c>
      <c r="S356" s="55"/>
      <c r="T356" s="55"/>
      <c r="U356" s="55"/>
      <c r="V356" s="56">
        <v>43496.629212962966</v>
      </c>
      <c r="W356" s="57" t="s">
        <v>1884</v>
      </c>
      <c r="X356" s="55"/>
      <c r="Y356" s="55"/>
      <c r="Z356" s="58" t="s">
        <v>1885</v>
      </c>
    </row>
    <row r="357" spans="2:26" x14ac:dyDescent="0.25">
      <c r="B357" s="40" t="s">
        <v>1881</v>
      </c>
      <c r="C357" s="40" t="s">
        <v>1629</v>
      </c>
      <c r="D357" s="41"/>
      <c r="E357" s="42"/>
      <c r="F357" s="43"/>
      <c r="G357" s="44"/>
      <c r="H357" s="41"/>
      <c r="I357" s="45"/>
      <c r="J357" s="46"/>
      <c r="K357" s="46"/>
      <c r="L357" s="47"/>
      <c r="M357" s="54">
        <v>357</v>
      </c>
      <c r="N357" s="54"/>
      <c r="O357" s="49"/>
      <c r="P357" s="55" t="s">
        <v>1236</v>
      </c>
      <c r="Q357" s="56">
        <v>43496.629212962966</v>
      </c>
      <c r="R357" s="55" t="s">
        <v>1626</v>
      </c>
      <c r="S357" s="55"/>
      <c r="T357" s="55"/>
      <c r="U357" s="55"/>
      <c r="V357" s="56">
        <v>43496.629212962966</v>
      </c>
      <c r="W357" s="57" t="s">
        <v>1884</v>
      </c>
      <c r="X357" s="55"/>
      <c r="Y357" s="55"/>
      <c r="Z357" s="58" t="s">
        <v>1885</v>
      </c>
    </row>
    <row r="358" spans="2:26" x14ac:dyDescent="0.25">
      <c r="B358" s="40" t="s">
        <v>1881</v>
      </c>
      <c r="C358" s="40" t="s">
        <v>1881</v>
      </c>
      <c r="D358" s="41"/>
      <c r="E358" s="42"/>
      <c r="F358" s="43"/>
      <c r="G358" s="44"/>
      <c r="H358" s="41"/>
      <c r="I358" s="45"/>
      <c r="J358" s="46"/>
      <c r="K358" s="46"/>
      <c r="L358" s="47"/>
      <c r="M358" s="54">
        <v>358</v>
      </c>
      <c r="N358" s="54"/>
      <c r="O358" s="49"/>
      <c r="P358" s="55" t="s">
        <v>1607</v>
      </c>
      <c r="Q358" s="56">
        <v>43497.476469907408</v>
      </c>
      <c r="R358" s="55" t="s">
        <v>1886</v>
      </c>
      <c r="S358" s="57" t="s">
        <v>1887</v>
      </c>
      <c r="T358" s="55" t="s">
        <v>1610</v>
      </c>
      <c r="U358" s="55" t="s">
        <v>1265</v>
      </c>
      <c r="V358" s="56">
        <v>43497.476469907408</v>
      </c>
      <c r="W358" s="57" t="s">
        <v>1888</v>
      </c>
      <c r="X358" s="55"/>
      <c r="Y358" s="55"/>
      <c r="Z358" s="58" t="s">
        <v>1889</v>
      </c>
    </row>
    <row r="359" spans="2:26" x14ac:dyDescent="0.25">
      <c r="B359" s="40" t="s">
        <v>1890</v>
      </c>
      <c r="C359" s="40" t="s">
        <v>1273</v>
      </c>
      <c r="D359" s="41"/>
      <c r="E359" s="42"/>
      <c r="F359" s="43"/>
      <c r="G359" s="44"/>
      <c r="H359" s="41"/>
      <c r="I359" s="45"/>
      <c r="J359" s="46"/>
      <c r="K359" s="46"/>
      <c r="L359" s="47"/>
      <c r="M359" s="54">
        <v>359</v>
      </c>
      <c r="N359" s="54"/>
      <c r="O359" s="49"/>
      <c r="P359" s="55" t="s">
        <v>1236</v>
      </c>
      <c r="Q359" s="56">
        <v>43497.477164351854</v>
      </c>
      <c r="R359" s="55" t="s">
        <v>1784</v>
      </c>
      <c r="S359" s="55"/>
      <c r="T359" s="55"/>
      <c r="U359" s="55"/>
      <c r="V359" s="56">
        <v>43497.477164351854</v>
      </c>
      <c r="W359" s="57" t="s">
        <v>1891</v>
      </c>
      <c r="X359" s="55"/>
      <c r="Y359" s="55"/>
      <c r="Z359" s="58" t="s">
        <v>1892</v>
      </c>
    </row>
    <row r="360" spans="2:26" x14ac:dyDescent="0.25">
      <c r="B360" s="40" t="s">
        <v>1893</v>
      </c>
      <c r="C360" s="40" t="s">
        <v>1273</v>
      </c>
      <c r="D360" s="41"/>
      <c r="E360" s="42"/>
      <c r="F360" s="43"/>
      <c r="G360" s="44"/>
      <c r="H360" s="41"/>
      <c r="I360" s="45"/>
      <c r="J360" s="46"/>
      <c r="K360" s="46"/>
      <c r="L360" s="47"/>
      <c r="M360" s="54">
        <v>360</v>
      </c>
      <c r="N360" s="54"/>
      <c r="O360" s="49"/>
      <c r="P360" s="55" t="s">
        <v>1236</v>
      </c>
      <c r="Q360" s="56">
        <v>43497.481620370374</v>
      </c>
      <c r="R360" s="55" t="s">
        <v>1784</v>
      </c>
      <c r="S360" s="55"/>
      <c r="T360" s="55"/>
      <c r="U360" s="55"/>
      <c r="V360" s="56">
        <v>43497.481620370374</v>
      </c>
      <c r="W360" s="57" t="s">
        <v>1894</v>
      </c>
      <c r="X360" s="55"/>
      <c r="Y360" s="55"/>
      <c r="Z360" s="58" t="s">
        <v>1895</v>
      </c>
    </row>
    <row r="361" spans="2:26" x14ac:dyDescent="0.25">
      <c r="B361" s="40" t="s">
        <v>1896</v>
      </c>
      <c r="C361" s="40" t="s">
        <v>1252</v>
      </c>
      <c r="D361" s="41"/>
      <c r="E361" s="42"/>
      <c r="F361" s="43"/>
      <c r="G361" s="44"/>
      <c r="H361" s="41"/>
      <c r="I361" s="45"/>
      <c r="J361" s="46"/>
      <c r="K361" s="46"/>
      <c r="L361" s="47"/>
      <c r="M361" s="54">
        <v>361</v>
      </c>
      <c r="N361" s="54"/>
      <c r="O361" s="49"/>
      <c r="P361" s="55" t="s">
        <v>1236</v>
      </c>
      <c r="Q361" s="56">
        <v>43497.488796296297</v>
      </c>
      <c r="R361" s="55" t="s">
        <v>1838</v>
      </c>
      <c r="S361" s="55"/>
      <c r="T361" s="55"/>
      <c r="U361" s="55"/>
      <c r="V361" s="56">
        <v>43497.488796296297</v>
      </c>
      <c r="W361" s="57" t="s">
        <v>1897</v>
      </c>
      <c r="X361" s="55"/>
      <c r="Y361" s="55"/>
      <c r="Z361" s="58" t="s">
        <v>1898</v>
      </c>
    </row>
    <row r="362" spans="2:26" x14ac:dyDescent="0.25">
      <c r="B362" s="40" t="s">
        <v>1896</v>
      </c>
      <c r="C362" s="40" t="s">
        <v>1240</v>
      </c>
      <c r="D362" s="41"/>
      <c r="E362" s="42"/>
      <c r="F362" s="43"/>
      <c r="G362" s="44"/>
      <c r="H362" s="41"/>
      <c r="I362" s="45"/>
      <c r="J362" s="46"/>
      <c r="K362" s="46"/>
      <c r="L362" s="47"/>
      <c r="M362" s="54">
        <v>362</v>
      </c>
      <c r="N362" s="54"/>
      <c r="O362" s="49"/>
      <c r="P362" s="55" t="s">
        <v>1236</v>
      </c>
      <c r="Q362" s="56">
        <v>43497.488796296297</v>
      </c>
      <c r="R362" s="55" t="s">
        <v>1838</v>
      </c>
      <c r="S362" s="55"/>
      <c r="T362" s="55"/>
      <c r="U362" s="55"/>
      <c r="V362" s="56">
        <v>43497.488796296297</v>
      </c>
      <c r="W362" s="57" t="s">
        <v>1897</v>
      </c>
      <c r="X362" s="55"/>
      <c r="Y362" s="55"/>
      <c r="Z362" s="58" t="s">
        <v>1898</v>
      </c>
    </row>
    <row r="363" spans="2:26" x14ac:dyDescent="0.25">
      <c r="B363" s="40" t="s">
        <v>1896</v>
      </c>
      <c r="C363" s="40" t="s">
        <v>1841</v>
      </c>
      <c r="D363" s="41"/>
      <c r="E363" s="42"/>
      <c r="F363" s="43"/>
      <c r="G363" s="44"/>
      <c r="H363" s="41"/>
      <c r="I363" s="45"/>
      <c r="J363" s="46"/>
      <c r="K363" s="46"/>
      <c r="L363" s="47"/>
      <c r="M363" s="54">
        <v>363</v>
      </c>
      <c r="N363" s="54"/>
      <c r="O363" s="49"/>
      <c r="P363" s="55" t="s">
        <v>1236</v>
      </c>
      <c r="Q363" s="56">
        <v>43497.488796296297</v>
      </c>
      <c r="R363" s="55" t="s">
        <v>1838</v>
      </c>
      <c r="S363" s="55"/>
      <c r="T363" s="55"/>
      <c r="U363" s="55"/>
      <c r="V363" s="56">
        <v>43497.488796296297</v>
      </c>
      <c r="W363" s="57" t="s">
        <v>1897</v>
      </c>
      <c r="X363" s="55"/>
      <c r="Y363" s="55"/>
      <c r="Z363" s="58" t="s">
        <v>1898</v>
      </c>
    </row>
    <row r="364" spans="2:26" x14ac:dyDescent="0.25">
      <c r="B364" s="40" t="s">
        <v>1899</v>
      </c>
      <c r="C364" s="40" t="s">
        <v>1273</v>
      </c>
      <c r="D364" s="41"/>
      <c r="E364" s="42"/>
      <c r="F364" s="43"/>
      <c r="G364" s="44"/>
      <c r="H364" s="41"/>
      <c r="I364" s="45"/>
      <c r="J364" s="46"/>
      <c r="K364" s="46"/>
      <c r="L364" s="47"/>
      <c r="M364" s="54">
        <v>364</v>
      </c>
      <c r="N364" s="54"/>
      <c r="O364" s="49"/>
      <c r="P364" s="55" t="s">
        <v>1236</v>
      </c>
      <c r="Q364" s="56">
        <v>43497.496261574073</v>
      </c>
      <c r="R364" s="55" t="s">
        <v>1784</v>
      </c>
      <c r="S364" s="55"/>
      <c r="T364" s="55"/>
      <c r="U364" s="55"/>
      <c r="V364" s="56">
        <v>43497.496261574073</v>
      </c>
      <c r="W364" s="57" t="s">
        <v>1900</v>
      </c>
      <c r="X364" s="55"/>
      <c r="Y364" s="55"/>
      <c r="Z364" s="58" t="s">
        <v>1901</v>
      </c>
    </row>
    <row r="365" spans="2:26" x14ac:dyDescent="0.25">
      <c r="B365" s="40" t="s">
        <v>1902</v>
      </c>
      <c r="C365" s="40" t="s">
        <v>1273</v>
      </c>
      <c r="D365" s="41"/>
      <c r="E365" s="42"/>
      <c r="F365" s="43"/>
      <c r="G365" s="44"/>
      <c r="H365" s="41"/>
      <c r="I365" s="45"/>
      <c r="J365" s="46"/>
      <c r="K365" s="46"/>
      <c r="L365" s="47"/>
      <c r="M365" s="54">
        <v>365</v>
      </c>
      <c r="N365" s="54"/>
      <c r="O365" s="49"/>
      <c r="P365" s="55" t="s">
        <v>1236</v>
      </c>
      <c r="Q365" s="56">
        <v>43497.529548611114</v>
      </c>
      <c r="R365" s="55" t="s">
        <v>1784</v>
      </c>
      <c r="S365" s="55"/>
      <c r="T365" s="55"/>
      <c r="U365" s="55"/>
      <c r="V365" s="56">
        <v>43497.529548611114</v>
      </c>
      <c r="W365" s="57" t="s">
        <v>1903</v>
      </c>
      <c r="X365" s="55"/>
      <c r="Y365" s="55"/>
      <c r="Z365" s="58" t="s">
        <v>1904</v>
      </c>
    </row>
    <row r="366" spans="2:26" x14ac:dyDescent="0.25">
      <c r="B366" s="40" t="s">
        <v>1905</v>
      </c>
      <c r="C366" s="40" t="s">
        <v>1453</v>
      </c>
      <c r="D366" s="41"/>
      <c r="E366" s="42"/>
      <c r="F366" s="43"/>
      <c r="G366" s="44"/>
      <c r="H366" s="41"/>
      <c r="I366" s="45"/>
      <c r="J366" s="46"/>
      <c r="K366" s="46"/>
      <c r="L366" s="47"/>
      <c r="M366" s="54">
        <v>366</v>
      </c>
      <c r="N366" s="54"/>
      <c r="O366" s="49"/>
      <c r="P366" s="55" t="s">
        <v>1236</v>
      </c>
      <c r="Q366" s="56">
        <v>43497.530081018522</v>
      </c>
      <c r="R366" s="55" t="s">
        <v>1906</v>
      </c>
      <c r="S366" s="57" t="s">
        <v>1907</v>
      </c>
      <c r="T366" s="55" t="s">
        <v>1610</v>
      </c>
      <c r="U366" s="55" t="s">
        <v>1265</v>
      </c>
      <c r="V366" s="56">
        <v>43497.530081018522</v>
      </c>
      <c r="W366" s="57" t="s">
        <v>1908</v>
      </c>
      <c r="X366" s="55"/>
      <c r="Y366" s="55"/>
      <c r="Z366" s="58" t="s">
        <v>1909</v>
      </c>
    </row>
    <row r="367" spans="2:26" x14ac:dyDescent="0.25">
      <c r="B367" s="40" t="s">
        <v>1910</v>
      </c>
      <c r="C367" s="40" t="s">
        <v>1285</v>
      </c>
      <c r="D367" s="41"/>
      <c r="E367" s="42"/>
      <c r="F367" s="43"/>
      <c r="G367" s="44"/>
      <c r="H367" s="41"/>
      <c r="I367" s="45"/>
      <c r="J367" s="46"/>
      <c r="K367" s="46"/>
      <c r="L367" s="47"/>
      <c r="M367" s="54">
        <v>367</v>
      </c>
      <c r="N367" s="54"/>
      <c r="O367" s="49"/>
      <c r="P367" s="55" t="s">
        <v>1236</v>
      </c>
      <c r="Q367" s="56">
        <v>43495.31077546296</v>
      </c>
      <c r="R367" s="55" t="s">
        <v>1286</v>
      </c>
      <c r="S367" s="55"/>
      <c r="T367" s="55"/>
      <c r="U367" s="55"/>
      <c r="V367" s="56">
        <v>43495.31077546296</v>
      </c>
      <c r="W367" s="57" t="s">
        <v>1911</v>
      </c>
      <c r="X367" s="55"/>
      <c r="Y367" s="55"/>
      <c r="Z367" s="58" t="s">
        <v>1912</v>
      </c>
    </row>
    <row r="368" spans="2:26" x14ac:dyDescent="0.25">
      <c r="B368" s="40" t="s">
        <v>1910</v>
      </c>
      <c r="C368" s="40" t="s">
        <v>1453</v>
      </c>
      <c r="D368" s="41"/>
      <c r="E368" s="42"/>
      <c r="F368" s="43"/>
      <c r="G368" s="44"/>
      <c r="H368" s="41"/>
      <c r="I368" s="45"/>
      <c r="J368" s="46"/>
      <c r="K368" s="46"/>
      <c r="L368" s="47"/>
      <c r="M368" s="54">
        <v>368</v>
      </c>
      <c r="N368" s="54"/>
      <c r="O368" s="49"/>
      <c r="P368" s="55" t="s">
        <v>1236</v>
      </c>
      <c r="Q368" s="56">
        <v>43497.534502314818</v>
      </c>
      <c r="R368" s="55" t="s">
        <v>1906</v>
      </c>
      <c r="S368" s="57" t="s">
        <v>1907</v>
      </c>
      <c r="T368" s="55" t="s">
        <v>1610</v>
      </c>
      <c r="U368" s="55" t="s">
        <v>1265</v>
      </c>
      <c r="V368" s="56">
        <v>43497.534502314818</v>
      </c>
      <c r="W368" s="57" t="s">
        <v>1913</v>
      </c>
      <c r="X368" s="55"/>
      <c r="Y368" s="55"/>
      <c r="Z368" s="58" t="s">
        <v>1914</v>
      </c>
    </row>
    <row r="369" spans="2:26" x14ac:dyDescent="0.25">
      <c r="B369" s="40" t="s">
        <v>1915</v>
      </c>
      <c r="C369" s="40" t="s">
        <v>1453</v>
      </c>
      <c r="D369" s="41"/>
      <c r="E369" s="42"/>
      <c r="F369" s="43"/>
      <c r="G369" s="44"/>
      <c r="H369" s="41"/>
      <c r="I369" s="45"/>
      <c r="J369" s="46"/>
      <c r="K369" s="46"/>
      <c r="L369" s="47"/>
      <c r="M369" s="54">
        <v>369</v>
      </c>
      <c r="N369" s="54"/>
      <c r="O369" s="49"/>
      <c r="P369" s="55" t="s">
        <v>1236</v>
      </c>
      <c r="Q369" s="56">
        <v>43497.53670138889</v>
      </c>
      <c r="R369" s="55" t="s">
        <v>1906</v>
      </c>
      <c r="S369" s="57" t="s">
        <v>1907</v>
      </c>
      <c r="T369" s="55" t="s">
        <v>1610</v>
      </c>
      <c r="U369" s="55" t="s">
        <v>1265</v>
      </c>
      <c r="V369" s="56">
        <v>43497.53670138889</v>
      </c>
      <c r="W369" s="57" t="s">
        <v>1916</v>
      </c>
      <c r="X369" s="55"/>
      <c r="Y369" s="55"/>
      <c r="Z369" s="58" t="s">
        <v>1917</v>
      </c>
    </row>
    <row r="370" spans="2:26" x14ac:dyDescent="0.25">
      <c r="B370" s="40" t="s">
        <v>1918</v>
      </c>
      <c r="C370" s="40" t="s">
        <v>1369</v>
      </c>
      <c r="D370" s="41"/>
      <c r="E370" s="42"/>
      <c r="F370" s="43"/>
      <c r="G370" s="44"/>
      <c r="H370" s="41"/>
      <c r="I370" s="45"/>
      <c r="J370" s="46"/>
      <c r="K370" s="46"/>
      <c r="L370" s="47"/>
      <c r="M370" s="54">
        <v>370</v>
      </c>
      <c r="N370" s="54"/>
      <c r="O370" s="49"/>
      <c r="P370" s="55" t="s">
        <v>1236</v>
      </c>
      <c r="Q370" s="56">
        <v>43497.533912037034</v>
      </c>
      <c r="R370" s="55" t="s">
        <v>1370</v>
      </c>
      <c r="S370" s="55"/>
      <c r="T370" s="55"/>
      <c r="U370" s="55" t="s">
        <v>1265</v>
      </c>
      <c r="V370" s="56">
        <v>43497.533912037034</v>
      </c>
      <c r="W370" s="57" t="s">
        <v>1919</v>
      </c>
      <c r="X370" s="55"/>
      <c r="Y370" s="55"/>
      <c r="Z370" s="58" t="s">
        <v>1920</v>
      </c>
    </row>
    <row r="371" spans="2:26" x14ac:dyDescent="0.25">
      <c r="B371" s="40" t="s">
        <v>1918</v>
      </c>
      <c r="C371" s="40" t="s">
        <v>1686</v>
      </c>
      <c r="D371" s="41"/>
      <c r="E371" s="42"/>
      <c r="F371" s="43"/>
      <c r="G371" s="44"/>
      <c r="H371" s="41"/>
      <c r="I371" s="45"/>
      <c r="J371" s="46"/>
      <c r="K371" s="46"/>
      <c r="L371" s="47"/>
      <c r="M371" s="54">
        <v>371</v>
      </c>
      <c r="N371" s="54"/>
      <c r="O371" s="49"/>
      <c r="P371" s="55" t="s">
        <v>1236</v>
      </c>
      <c r="Q371" s="56">
        <v>43497.541284722225</v>
      </c>
      <c r="R371" s="55" t="s">
        <v>1687</v>
      </c>
      <c r="S371" s="55"/>
      <c r="T371" s="55"/>
      <c r="U371" s="55"/>
      <c r="V371" s="56">
        <v>43497.541284722225</v>
      </c>
      <c r="W371" s="57" t="s">
        <v>1921</v>
      </c>
      <c r="X371" s="55"/>
      <c r="Y371" s="55"/>
      <c r="Z371" s="58" t="s">
        <v>1922</v>
      </c>
    </row>
    <row r="372" spans="2:26" x14ac:dyDescent="0.25">
      <c r="B372" s="40" t="s">
        <v>1923</v>
      </c>
      <c r="C372" s="40" t="s">
        <v>1686</v>
      </c>
      <c r="D372" s="41"/>
      <c r="E372" s="42"/>
      <c r="F372" s="43"/>
      <c r="G372" s="44"/>
      <c r="H372" s="41"/>
      <c r="I372" s="45"/>
      <c r="J372" s="46"/>
      <c r="K372" s="46"/>
      <c r="L372" s="47"/>
      <c r="M372" s="54">
        <v>372</v>
      </c>
      <c r="N372" s="54"/>
      <c r="O372" s="49"/>
      <c r="P372" s="55" t="s">
        <v>1236</v>
      </c>
      <c r="Q372" s="56">
        <v>43497.543310185189</v>
      </c>
      <c r="R372" s="55" t="s">
        <v>1687</v>
      </c>
      <c r="S372" s="55"/>
      <c r="T372" s="55"/>
      <c r="U372" s="55"/>
      <c r="V372" s="56">
        <v>43497.543310185189</v>
      </c>
      <c r="W372" s="57" t="s">
        <v>1924</v>
      </c>
      <c r="X372" s="55"/>
      <c r="Y372" s="55"/>
      <c r="Z372" s="58" t="s">
        <v>1925</v>
      </c>
    </row>
    <row r="373" spans="2:26" x14ac:dyDescent="0.25">
      <c r="B373" s="40" t="s">
        <v>1926</v>
      </c>
      <c r="C373" s="40" t="s">
        <v>1686</v>
      </c>
      <c r="D373" s="41"/>
      <c r="E373" s="42"/>
      <c r="F373" s="43"/>
      <c r="G373" s="44"/>
      <c r="H373" s="41"/>
      <c r="I373" s="45"/>
      <c r="J373" s="46"/>
      <c r="K373" s="46"/>
      <c r="L373" s="47"/>
      <c r="M373" s="54">
        <v>373</v>
      </c>
      <c r="N373" s="54"/>
      <c r="O373" s="49"/>
      <c r="P373" s="55" t="s">
        <v>1236</v>
      </c>
      <c r="Q373" s="56">
        <v>43497.557581018518</v>
      </c>
      <c r="R373" s="55" t="s">
        <v>1687</v>
      </c>
      <c r="S373" s="55"/>
      <c r="T373" s="55"/>
      <c r="U373" s="55"/>
      <c r="V373" s="56">
        <v>43497.557581018518</v>
      </c>
      <c r="W373" s="57" t="s">
        <v>1927</v>
      </c>
      <c r="X373" s="55"/>
      <c r="Y373" s="55"/>
      <c r="Z373" s="58" t="s">
        <v>1928</v>
      </c>
    </row>
    <row r="374" spans="2:26" x14ac:dyDescent="0.25">
      <c r="B374" s="40" t="s">
        <v>1929</v>
      </c>
      <c r="C374" s="40" t="s">
        <v>1273</v>
      </c>
      <c r="D374" s="41"/>
      <c r="E374" s="42"/>
      <c r="F374" s="43"/>
      <c r="G374" s="44"/>
      <c r="H374" s="41"/>
      <c r="I374" s="45"/>
      <c r="J374" s="46"/>
      <c r="K374" s="46"/>
      <c r="L374" s="47"/>
      <c r="M374" s="54">
        <v>374</v>
      </c>
      <c r="N374" s="54"/>
      <c r="O374" s="49"/>
      <c r="P374" s="55" t="s">
        <v>1236</v>
      </c>
      <c r="Q374" s="56">
        <v>43497.567060185182</v>
      </c>
      <c r="R374" s="55" t="s">
        <v>1784</v>
      </c>
      <c r="S374" s="55"/>
      <c r="T374" s="55"/>
      <c r="U374" s="55"/>
      <c r="V374" s="56">
        <v>43497.567060185182</v>
      </c>
      <c r="W374" s="57" t="s">
        <v>1930</v>
      </c>
      <c r="X374" s="55"/>
      <c r="Y374" s="55"/>
      <c r="Z374" s="58" t="s">
        <v>1931</v>
      </c>
    </row>
    <row r="375" spans="2:26" x14ac:dyDescent="0.25">
      <c r="B375" s="40" t="s">
        <v>1256</v>
      </c>
      <c r="C375" s="40" t="s">
        <v>1570</v>
      </c>
      <c r="D375" s="41"/>
      <c r="E375" s="42"/>
      <c r="F375" s="43"/>
      <c r="G375" s="44"/>
      <c r="H375" s="41"/>
      <c r="I375" s="45"/>
      <c r="J375" s="46"/>
      <c r="K375" s="46"/>
      <c r="L375" s="47"/>
      <c r="M375" s="54">
        <v>375</v>
      </c>
      <c r="N375" s="54"/>
      <c r="O375" s="49"/>
      <c r="P375" s="55" t="s">
        <v>1592</v>
      </c>
      <c r="Q375" s="56">
        <v>43497.588518518518</v>
      </c>
      <c r="R375" s="55" t="s">
        <v>1932</v>
      </c>
      <c r="S375" s="57" t="s">
        <v>1933</v>
      </c>
      <c r="T375" s="55" t="s">
        <v>1610</v>
      </c>
      <c r="U375" s="55" t="s">
        <v>1934</v>
      </c>
      <c r="V375" s="56">
        <v>43497.588518518518</v>
      </c>
      <c r="W375" s="57" t="s">
        <v>1935</v>
      </c>
      <c r="X375" s="55"/>
      <c r="Y375" s="55"/>
      <c r="Z375" s="58" t="s">
        <v>1936</v>
      </c>
    </row>
    <row r="376" spans="2:26" x14ac:dyDescent="0.25">
      <c r="B376" s="40" t="s">
        <v>1937</v>
      </c>
      <c r="C376" s="40" t="s">
        <v>1938</v>
      </c>
      <c r="D376" s="41"/>
      <c r="E376" s="42"/>
      <c r="F376" s="43"/>
      <c r="G376" s="44"/>
      <c r="H376" s="41"/>
      <c r="I376" s="45"/>
      <c r="J376" s="46"/>
      <c r="K376" s="46"/>
      <c r="L376" s="47"/>
      <c r="M376" s="54">
        <v>376</v>
      </c>
      <c r="N376" s="54"/>
      <c r="O376" s="49"/>
      <c r="P376" s="55" t="s">
        <v>1236</v>
      </c>
      <c r="Q376" s="56">
        <v>43497.428784722222</v>
      </c>
      <c r="R376" s="55" t="s">
        <v>1939</v>
      </c>
      <c r="S376" s="57" t="s">
        <v>1940</v>
      </c>
      <c r="T376" s="55" t="s">
        <v>1610</v>
      </c>
      <c r="U376" s="55"/>
      <c r="V376" s="56">
        <v>43497.428784722222</v>
      </c>
      <c r="W376" s="57" t="s">
        <v>1941</v>
      </c>
      <c r="X376" s="55"/>
      <c r="Y376" s="55"/>
      <c r="Z376" s="58" t="s">
        <v>1942</v>
      </c>
    </row>
    <row r="377" spans="2:26" x14ac:dyDescent="0.25">
      <c r="B377" s="40" t="s">
        <v>1937</v>
      </c>
      <c r="C377" s="40" t="s">
        <v>1723</v>
      </c>
      <c r="D377" s="41"/>
      <c r="E377" s="42"/>
      <c r="F377" s="43"/>
      <c r="G377" s="44"/>
      <c r="H377" s="41"/>
      <c r="I377" s="45"/>
      <c r="J377" s="46"/>
      <c r="K377" s="46"/>
      <c r="L377" s="47"/>
      <c r="M377" s="54">
        <v>377</v>
      </c>
      <c r="N377" s="54"/>
      <c r="O377" s="49"/>
      <c r="P377" s="55" t="s">
        <v>1592</v>
      </c>
      <c r="Q377" s="56">
        <v>43497.428784722222</v>
      </c>
      <c r="R377" s="55" t="s">
        <v>1939</v>
      </c>
      <c r="S377" s="57" t="s">
        <v>1940</v>
      </c>
      <c r="T377" s="55" t="s">
        <v>1610</v>
      </c>
      <c r="U377" s="55"/>
      <c r="V377" s="56">
        <v>43497.428784722222</v>
      </c>
      <c r="W377" s="57" t="s">
        <v>1941</v>
      </c>
      <c r="X377" s="55"/>
      <c r="Y377" s="55"/>
      <c r="Z377" s="58" t="s">
        <v>1942</v>
      </c>
    </row>
    <row r="378" spans="2:26" x14ac:dyDescent="0.25">
      <c r="B378" s="40" t="s">
        <v>1937</v>
      </c>
      <c r="C378" s="40" t="s">
        <v>1760</v>
      </c>
      <c r="D378" s="41"/>
      <c r="E378" s="42"/>
      <c r="F378" s="43"/>
      <c r="G378" s="44"/>
      <c r="H378" s="41"/>
      <c r="I378" s="45"/>
      <c r="J378" s="46"/>
      <c r="K378" s="46"/>
      <c r="L378" s="47"/>
      <c r="M378" s="54">
        <v>378</v>
      </c>
      <c r="N378" s="54"/>
      <c r="O378" s="49"/>
      <c r="P378" s="55" t="s">
        <v>1236</v>
      </c>
      <c r="Q378" s="56">
        <v>43497.597418981481</v>
      </c>
      <c r="R378" s="55" t="s">
        <v>1943</v>
      </c>
      <c r="S378" s="55"/>
      <c r="T378" s="55"/>
      <c r="U378" s="55"/>
      <c r="V378" s="56">
        <v>43497.597418981481</v>
      </c>
      <c r="W378" s="57" t="s">
        <v>1944</v>
      </c>
      <c r="X378" s="55"/>
      <c r="Y378" s="55"/>
      <c r="Z378" s="58" t="s">
        <v>1945</v>
      </c>
    </row>
    <row r="379" spans="2:26" x14ac:dyDescent="0.25">
      <c r="B379" s="40" t="s">
        <v>1946</v>
      </c>
      <c r="C379" s="40" t="s">
        <v>1946</v>
      </c>
      <c r="D379" s="41"/>
      <c r="E379" s="42"/>
      <c r="F379" s="43"/>
      <c r="G379" s="44"/>
      <c r="H379" s="41"/>
      <c r="I379" s="45"/>
      <c r="J379" s="46"/>
      <c r="K379" s="46"/>
      <c r="L379" s="47"/>
      <c r="M379" s="54">
        <v>379</v>
      </c>
      <c r="N379" s="54"/>
      <c r="O379" s="49"/>
      <c r="P379" s="55" t="s">
        <v>1607</v>
      </c>
      <c r="Q379" s="56">
        <v>43497.60423611111</v>
      </c>
      <c r="R379" s="55" t="s">
        <v>1947</v>
      </c>
      <c r="S379" s="57" t="s">
        <v>1948</v>
      </c>
      <c r="T379" s="55" t="s">
        <v>1610</v>
      </c>
      <c r="U379" s="55"/>
      <c r="V379" s="56">
        <v>43497.60423611111</v>
      </c>
      <c r="W379" s="57" t="s">
        <v>1949</v>
      </c>
      <c r="X379" s="55"/>
      <c r="Y379" s="55"/>
      <c r="Z379" s="58" t="s">
        <v>1950</v>
      </c>
    </row>
    <row r="380" spans="2:26" x14ac:dyDescent="0.25">
      <c r="B380" s="40" t="s">
        <v>1951</v>
      </c>
      <c r="C380" s="40" t="s">
        <v>1841</v>
      </c>
      <c r="D380" s="41"/>
      <c r="E380" s="42"/>
      <c r="F380" s="43"/>
      <c r="G380" s="44"/>
      <c r="H380" s="41"/>
      <c r="I380" s="45"/>
      <c r="J380" s="46"/>
      <c r="K380" s="46"/>
      <c r="L380" s="47"/>
      <c r="M380" s="54">
        <v>380</v>
      </c>
      <c r="N380" s="54"/>
      <c r="O380" s="49"/>
      <c r="P380" s="55" t="s">
        <v>1592</v>
      </c>
      <c r="Q380" s="56">
        <v>43497.634259259263</v>
      </c>
      <c r="R380" s="55" t="s">
        <v>1952</v>
      </c>
      <c r="S380" s="55"/>
      <c r="T380" s="55"/>
      <c r="U380" s="55" t="s">
        <v>1265</v>
      </c>
      <c r="V380" s="56">
        <v>43497.634259259263</v>
      </c>
      <c r="W380" s="57" t="s">
        <v>1953</v>
      </c>
      <c r="X380" s="55"/>
      <c r="Y380" s="55"/>
      <c r="Z380" s="58" t="s">
        <v>1954</v>
      </c>
    </row>
    <row r="381" spans="2:26" x14ac:dyDescent="0.25">
      <c r="B381" s="40" t="s">
        <v>1955</v>
      </c>
      <c r="C381" s="40" t="s">
        <v>1308</v>
      </c>
      <c r="D381" s="41"/>
      <c r="E381" s="42"/>
      <c r="F381" s="43"/>
      <c r="G381" s="44"/>
      <c r="H381" s="41"/>
      <c r="I381" s="45"/>
      <c r="J381" s="46"/>
      <c r="K381" s="46"/>
      <c r="L381" s="47"/>
      <c r="M381" s="54">
        <v>381</v>
      </c>
      <c r="N381" s="54"/>
      <c r="O381" s="49"/>
      <c r="P381" s="55" t="s">
        <v>1236</v>
      </c>
      <c r="Q381" s="56">
        <v>43497.705138888887</v>
      </c>
      <c r="R381" s="55" t="s">
        <v>1956</v>
      </c>
      <c r="S381" s="55"/>
      <c r="T381" s="55"/>
      <c r="U381" s="55" t="s">
        <v>1957</v>
      </c>
      <c r="V381" s="56">
        <v>43497.705138888887</v>
      </c>
      <c r="W381" s="57" t="s">
        <v>1958</v>
      </c>
      <c r="X381" s="55"/>
      <c r="Y381" s="55"/>
      <c r="Z381" s="58" t="s">
        <v>1959</v>
      </c>
    </row>
    <row r="382" spans="2:26" x14ac:dyDescent="0.25">
      <c r="B382" s="40" t="s">
        <v>1955</v>
      </c>
      <c r="C382" s="40" t="s">
        <v>1960</v>
      </c>
      <c r="D382" s="41"/>
      <c r="E382" s="42"/>
      <c r="F382" s="43"/>
      <c r="G382" s="44"/>
      <c r="H382" s="41"/>
      <c r="I382" s="45"/>
      <c r="J382" s="46"/>
      <c r="K382" s="46"/>
      <c r="L382" s="47"/>
      <c r="M382" s="54">
        <v>382</v>
      </c>
      <c r="N382" s="54"/>
      <c r="O382" s="49"/>
      <c r="P382" s="55" t="s">
        <v>1236</v>
      </c>
      <c r="Q382" s="56">
        <v>43497.705138888887</v>
      </c>
      <c r="R382" s="55" t="s">
        <v>1956</v>
      </c>
      <c r="S382" s="55"/>
      <c r="T382" s="55"/>
      <c r="U382" s="55" t="s">
        <v>1957</v>
      </c>
      <c r="V382" s="56">
        <v>43497.705138888887</v>
      </c>
      <c r="W382" s="57" t="s">
        <v>1958</v>
      </c>
      <c r="X382" s="55"/>
      <c r="Y382" s="55"/>
      <c r="Z382" s="58" t="s">
        <v>1959</v>
      </c>
    </row>
    <row r="383" spans="2:26" x14ac:dyDescent="0.25">
      <c r="B383" s="40" t="s">
        <v>1955</v>
      </c>
      <c r="C383" s="40" t="s">
        <v>1252</v>
      </c>
      <c r="D383" s="41"/>
      <c r="E383" s="42"/>
      <c r="F383" s="43"/>
      <c r="G383" s="44"/>
      <c r="H383" s="41"/>
      <c r="I383" s="45"/>
      <c r="J383" s="46"/>
      <c r="K383" s="46"/>
      <c r="L383" s="47"/>
      <c r="M383" s="54">
        <v>383</v>
      </c>
      <c r="N383" s="54"/>
      <c r="O383" s="49"/>
      <c r="P383" s="55" t="s">
        <v>1236</v>
      </c>
      <c r="Q383" s="56">
        <v>43497.705138888887</v>
      </c>
      <c r="R383" s="55" t="s">
        <v>1956</v>
      </c>
      <c r="S383" s="55"/>
      <c r="T383" s="55"/>
      <c r="U383" s="55" t="s">
        <v>1957</v>
      </c>
      <c r="V383" s="56">
        <v>43497.705138888887</v>
      </c>
      <c r="W383" s="57" t="s">
        <v>1958</v>
      </c>
      <c r="X383" s="55"/>
      <c r="Y383" s="55"/>
      <c r="Z383" s="58" t="s">
        <v>1959</v>
      </c>
    </row>
    <row r="384" spans="2:26" x14ac:dyDescent="0.25">
      <c r="B384" s="40" t="s">
        <v>1955</v>
      </c>
      <c r="C384" s="40" t="s">
        <v>1961</v>
      </c>
      <c r="D384" s="41"/>
      <c r="E384" s="42"/>
      <c r="F384" s="43"/>
      <c r="G384" s="44"/>
      <c r="H384" s="41"/>
      <c r="I384" s="45"/>
      <c r="J384" s="46"/>
      <c r="K384" s="46"/>
      <c r="L384" s="47"/>
      <c r="M384" s="54">
        <v>384</v>
      </c>
      <c r="N384" s="54"/>
      <c r="O384" s="49"/>
      <c r="P384" s="55" t="s">
        <v>1592</v>
      </c>
      <c r="Q384" s="56">
        <v>43497.705138888887</v>
      </c>
      <c r="R384" s="55" t="s">
        <v>1956</v>
      </c>
      <c r="S384" s="55"/>
      <c r="T384" s="55"/>
      <c r="U384" s="55" t="s">
        <v>1957</v>
      </c>
      <c r="V384" s="56">
        <v>43497.705138888887</v>
      </c>
      <c r="W384" s="57" t="s">
        <v>1958</v>
      </c>
      <c r="X384" s="55"/>
      <c r="Y384" s="55"/>
      <c r="Z384" s="58" t="s">
        <v>1959</v>
      </c>
    </row>
    <row r="385" spans="2:26" x14ac:dyDescent="0.25">
      <c r="B385" s="40" t="s">
        <v>1962</v>
      </c>
      <c r="C385" s="40" t="s">
        <v>1492</v>
      </c>
      <c r="D385" s="41"/>
      <c r="E385" s="42"/>
      <c r="F385" s="43"/>
      <c r="G385" s="44"/>
      <c r="H385" s="41"/>
      <c r="I385" s="45"/>
      <c r="J385" s="46"/>
      <c r="K385" s="46"/>
      <c r="L385" s="47"/>
      <c r="M385" s="54">
        <v>385</v>
      </c>
      <c r="N385" s="54"/>
      <c r="O385" s="49"/>
      <c r="P385" s="55" t="s">
        <v>1236</v>
      </c>
      <c r="Q385" s="56">
        <v>43495.255277777775</v>
      </c>
      <c r="R385" s="55" t="s">
        <v>1493</v>
      </c>
      <c r="S385" s="55"/>
      <c r="T385" s="55"/>
      <c r="U385" s="55"/>
      <c r="V385" s="56">
        <v>43495.255277777775</v>
      </c>
      <c r="W385" s="57" t="s">
        <v>1963</v>
      </c>
      <c r="X385" s="55"/>
      <c r="Y385" s="55"/>
      <c r="Z385" s="58" t="s">
        <v>1964</v>
      </c>
    </row>
    <row r="386" spans="2:26" x14ac:dyDescent="0.25">
      <c r="B386" s="40" t="s">
        <v>1962</v>
      </c>
      <c r="C386" s="40" t="s">
        <v>1273</v>
      </c>
      <c r="D386" s="41"/>
      <c r="E386" s="42"/>
      <c r="F386" s="43"/>
      <c r="G386" s="44"/>
      <c r="H386" s="41"/>
      <c r="I386" s="45"/>
      <c r="J386" s="46"/>
      <c r="K386" s="46"/>
      <c r="L386" s="47"/>
      <c r="M386" s="54">
        <v>386</v>
      </c>
      <c r="N386" s="54"/>
      <c r="O386" s="49"/>
      <c r="P386" s="55" t="s">
        <v>1236</v>
      </c>
      <c r="Q386" s="56">
        <v>43495.326898148145</v>
      </c>
      <c r="R386" s="55" t="s">
        <v>1274</v>
      </c>
      <c r="S386" s="55"/>
      <c r="T386" s="55"/>
      <c r="U386" s="55"/>
      <c r="V386" s="56">
        <v>43495.326898148145</v>
      </c>
      <c r="W386" s="57" t="s">
        <v>1965</v>
      </c>
      <c r="X386" s="55"/>
      <c r="Y386" s="55"/>
      <c r="Z386" s="58" t="s">
        <v>1966</v>
      </c>
    </row>
    <row r="387" spans="2:26" x14ac:dyDescent="0.25">
      <c r="B387" s="40" t="s">
        <v>1962</v>
      </c>
      <c r="C387" s="40" t="s">
        <v>1967</v>
      </c>
      <c r="D387" s="41"/>
      <c r="E387" s="42"/>
      <c r="F387" s="43"/>
      <c r="G387" s="44"/>
      <c r="H387" s="41"/>
      <c r="I387" s="45"/>
      <c r="J387" s="46"/>
      <c r="K387" s="46"/>
      <c r="L387" s="47"/>
      <c r="M387" s="54">
        <v>387</v>
      </c>
      <c r="N387" s="54"/>
      <c r="O387" s="49"/>
      <c r="P387" s="55" t="s">
        <v>1236</v>
      </c>
      <c r="Q387" s="56">
        <v>43497.709374999999</v>
      </c>
      <c r="R387" s="55" t="s">
        <v>1968</v>
      </c>
      <c r="S387" s="55"/>
      <c r="T387" s="55"/>
      <c r="U387" s="55"/>
      <c r="V387" s="56">
        <v>43497.709374999999</v>
      </c>
      <c r="W387" s="57" t="s">
        <v>1969</v>
      </c>
      <c r="X387" s="55"/>
      <c r="Y387" s="55"/>
      <c r="Z387" s="58" t="s">
        <v>1970</v>
      </c>
    </row>
    <row r="388" spans="2:26" x14ac:dyDescent="0.25">
      <c r="B388" s="40" t="s">
        <v>1971</v>
      </c>
      <c r="C388" s="40" t="s">
        <v>1972</v>
      </c>
      <c r="D388" s="41"/>
      <c r="E388" s="42"/>
      <c r="F388" s="43"/>
      <c r="G388" s="44"/>
      <c r="H388" s="41"/>
      <c r="I388" s="45"/>
      <c r="J388" s="46"/>
      <c r="K388" s="46"/>
      <c r="L388" s="47"/>
      <c r="M388" s="54">
        <v>388</v>
      </c>
      <c r="N388" s="54"/>
      <c r="O388" s="49"/>
      <c r="P388" s="55" t="s">
        <v>1236</v>
      </c>
      <c r="Q388" s="56">
        <v>43497.721666666665</v>
      </c>
      <c r="R388" s="55" t="s">
        <v>1973</v>
      </c>
      <c r="S388" s="55"/>
      <c r="T388" s="55"/>
      <c r="U388" s="55"/>
      <c r="V388" s="56">
        <v>43497.721666666665</v>
      </c>
      <c r="W388" s="57" t="s">
        <v>1974</v>
      </c>
      <c r="X388" s="55"/>
      <c r="Y388" s="55"/>
      <c r="Z388" s="58" t="s">
        <v>1975</v>
      </c>
    </row>
    <row r="389" spans="2:26" x14ac:dyDescent="0.25">
      <c r="B389" s="40" t="s">
        <v>1976</v>
      </c>
      <c r="C389" s="40" t="s">
        <v>1273</v>
      </c>
      <c r="D389" s="41"/>
      <c r="E389" s="42"/>
      <c r="F389" s="43"/>
      <c r="G389" s="44"/>
      <c r="H389" s="41"/>
      <c r="I389" s="45"/>
      <c r="J389" s="46"/>
      <c r="K389" s="46"/>
      <c r="L389" s="47"/>
      <c r="M389" s="54">
        <v>389</v>
      </c>
      <c r="N389" s="54"/>
      <c r="O389" s="49"/>
      <c r="P389" s="55" t="s">
        <v>1236</v>
      </c>
      <c r="Q389" s="56">
        <v>43497.744745370372</v>
      </c>
      <c r="R389" s="55" t="s">
        <v>1784</v>
      </c>
      <c r="S389" s="55"/>
      <c r="T389" s="55"/>
      <c r="U389" s="55"/>
      <c r="V389" s="56">
        <v>43497.744745370372</v>
      </c>
      <c r="W389" s="57" t="s">
        <v>1977</v>
      </c>
      <c r="X389" s="55"/>
      <c r="Y389" s="55"/>
      <c r="Z389" s="58" t="s">
        <v>1978</v>
      </c>
    </row>
    <row r="390" spans="2:26" x14ac:dyDescent="0.25">
      <c r="B390" s="40" t="s">
        <v>1979</v>
      </c>
      <c r="C390" s="40" t="s">
        <v>1980</v>
      </c>
      <c r="D390" s="41"/>
      <c r="E390" s="42"/>
      <c r="F390" s="43"/>
      <c r="G390" s="44"/>
      <c r="H390" s="41"/>
      <c r="I390" s="45"/>
      <c r="J390" s="46"/>
      <c r="K390" s="46"/>
      <c r="L390" s="47"/>
      <c r="M390" s="54">
        <v>390</v>
      </c>
      <c r="N390" s="54"/>
      <c r="O390" s="49"/>
      <c r="P390" s="55" t="s">
        <v>1236</v>
      </c>
      <c r="Q390" s="56">
        <v>43497.745578703703</v>
      </c>
      <c r="R390" s="55" t="s">
        <v>1981</v>
      </c>
      <c r="S390" s="55"/>
      <c r="T390" s="55"/>
      <c r="U390" s="55" t="s">
        <v>1982</v>
      </c>
      <c r="V390" s="56">
        <v>43497.745578703703</v>
      </c>
      <c r="W390" s="57" t="s">
        <v>1983</v>
      </c>
      <c r="X390" s="55"/>
      <c r="Y390" s="55"/>
      <c r="Z390" s="58" t="s">
        <v>1984</v>
      </c>
    </row>
    <row r="391" spans="2:26" x14ac:dyDescent="0.25">
      <c r="B391" s="40" t="s">
        <v>1979</v>
      </c>
      <c r="C391" s="40" t="s">
        <v>1960</v>
      </c>
      <c r="D391" s="41"/>
      <c r="E391" s="42"/>
      <c r="F391" s="43"/>
      <c r="G391" s="44"/>
      <c r="H391" s="41"/>
      <c r="I391" s="45"/>
      <c r="J391" s="46"/>
      <c r="K391" s="46"/>
      <c r="L391" s="47"/>
      <c r="M391" s="54">
        <v>391</v>
      </c>
      <c r="N391" s="54"/>
      <c r="O391" s="49"/>
      <c r="P391" s="55" t="s">
        <v>1236</v>
      </c>
      <c r="Q391" s="56">
        <v>43497.745578703703</v>
      </c>
      <c r="R391" s="55" t="s">
        <v>1981</v>
      </c>
      <c r="S391" s="55"/>
      <c r="T391" s="55"/>
      <c r="U391" s="55" t="s">
        <v>1982</v>
      </c>
      <c r="V391" s="56">
        <v>43497.745578703703</v>
      </c>
      <c r="W391" s="57" t="s">
        <v>1983</v>
      </c>
      <c r="X391" s="55"/>
      <c r="Y391" s="55"/>
      <c r="Z391" s="58" t="s">
        <v>1984</v>
      </c>
    </row>
    <row r="392" spans="2:26" x14ac:dyDescent="0.25">
      <c r="B392" s="40" t="s">
        <v>1979</v>
      </c>
      <c r="C392" s="40" t="s">
        <v>1354</v>
      </c>
      <c r="D392" s="41"/>
      <c r="E392" s="42"/>
      <c r="F392" s="43"/>
      <c r="G392" s="44"/>
      <c r="H392" s="41"/>
      <c r="I392" s="45"/>
      <c r="J392" s="46"/>
      <c r="K392" s="46"/>
      <c r="L392" s="47"/>
      <c r="M392" s="54">
        <v>392</v>
      </c>
      <c r="N392" s="54"/>
      <c r="O392" s="49"/>
      <c r="P392" s="55" t="s">
        <v>1236</v>
      </c>
      <c r="Q392" s="56">
        <v>43497.745578703703</v>
      </c>
      <c r="R392" s="55" t="s">
        <v>1981</v>
      </c>
      <c r="S392" s="55"/>
      <c r="T392" s="55"/>
      <c r="U392" s="55" t="s">
        <v>1982</v>
      </c>
      <c r="V392" s="56">
        <v>43497.745578703703</v>
      </c>
      <c r="W392" s="57" t="s">
        <v>1983</v>
      </c>
      <c r="X392" s="55"/>
      <c r="Y392" s="55"/>
      <c r="Z392" s="58" t="s">
        <v>1984</v>
      </c>
    </row>
    <row r="393" spans="2:26" x14ac:dyDescent="0.25">
      <c r="B393" s="40" t="s">
        <v>1985</v>
      </c>
      <c r="C393" s="40" t="s">
        <v>1986</v>
      </c>
      <c r="D393" s="41"/>
      <c r="E393" s="42"/>
      <c r="F393" s="43"/>
      <c r="G393" s="44"/>
      <c r="H393" s="41"/>
      <c r="I393" s="45"/>
      <c r="J393" s="46"/>
      <c r="K393" s="46"/>
      <c r="L393" s="47"/>
      <c r="M393" s="54">
        <v>393</v>
      </c>
      <c r="N393" s="54"/>
      <c r="O393" s="49"/>
      <c r="P393" s="55" t="s">
        <v>1236</v>
      </c>
      <c r="Q393" s="56">
        <v>43497.395636574074</v>
      </c>
      <c r="R393" s="55" t="s">
        <v>1987</v>
      </c>
      <c r="S393" s="55"/>
      <c r="T393" s="55"/>
      <c r="U393" s="55"/>
      <c r="V393" s="56">
        <v>43497.395636574074</v>
      </c>
      <c r="W393" s="57" t="s">
        <v>1988</v>
      </c>
      <c r="X393" s="55"/>
      <c r="Y393" s="55"/>
      <c r="Z393" s="58" t="s">
        <v>1989</v>
      </c>
    </row>
    <row r="394" spans="2:26" x14ac:dyDescent="0.25">
      <c r="B394" s="40" t="s">
        <v>1985</v>
      </c>
      <c r="C394" s="40" t="s">
        <v>1240</v>
      </c>
      <c r="D394" s="41"/>
      <c r="E394" s="42"/>
      <c r="F394" s="43"/>
      <c r="G394" s="44"/>
      <c r="H394" s="41"/>
      <c r="I394" s="45"/>
      <c r="J394" s="46"/>
      <c r="K394" s="46"/>
      <c r="L394" s="47"/>
      <c r="M394" s="54">
        <v>394</v>
      </c>
      <c r="N394" s="54"/>
      <c r="O394" s="49"/>
      <c r="P394" s="55" t="s">
        <v>1236</v>
      </c>
      <c r="Q394" s="56">
        <v>43495.754942129628</v>
      </c>
      <c r="R394" s="55" t="s">
        <v>1557</v>
      </c>
      <c r="S394" s="55"/>
      <c r="T394" s="55"/>
      <c r="U394" s="55" t="s">
        <v>1558</v>
      </c>
      <c r="V394" s="56">
        <v>43495.754942129628</v>
      </c>
      <c r="W394" s="57" t="s">
        <v>1990</v>
      </c>
      <c r="X394" s="55"/>
      <c r="Y394" s="55"/>
      <c r="Z394" s="58" t="s">
        <v>1991</v>
      </c>
    </row>
    <row r="395" spans="2:26" x14ac:dyDescent="0.25">
      <c r="B395" s="40" t="s">
        <v>1985</v>
      </c>
      <c r="C395" s="40" t="s">
        <v>1561</v>
      </c>
      <c r="D395" s="41"/>
      <c r="E395" s="42"/>
      <c r="F395" s="43"/>
      <c r="G395" s="44"/>
      <c r="H395" s="41"/>
      <c r="I395" s="45"/>
      <c r="J395" s="46"/>
      <c r="K395" s="46"/>
      <c r="L395" s="47"/>
      <c r="M395" s="54">
        <v>395</v>
      </c>
      <c r="N395" s="54"/>
      <c r="O395" s="49"/>
      <c r="P395" s="55" t="s">
        <v>1236</v>
      </c>
      <c r="Q395" s="56">
        <v>43495.754942129628</v>
      </c>
      <c r="R395" s="55" t="s">
        <v>1557</v>
      </c>
      <c r="S395" s="55"/>
      <c r="T395" s="55"/>
      <c r="U395" s="55" t="s">
        <v>1558</v>
      </c>
      <c r="V395" s="56">
        <v>43495.754942129628</v>
      </c>
      <c r="W395" s="57" t="s">
        <v>1990</v>
      </c>
      <c r="X395" s="55"/>
      <c r="Y395" s="55"/>
      <c r="Z395" s="58" t="s">
        <v>1991</v>
      </c>
    </row>
    <row r="396" spans="2:26" x14ac:dyDescent="0.25">
      <c r="B396" s="40" t="s">
        <v>1985</v>
      </c>
      <c r="C396" s="40" t="s">
        <v>1686</v>
      </c>
      <c r="D396" s="41"/>
      <c r="E396" s="42"/>
      <c r="F396" s="43"/>
      <c r="G396" s="44"/>
      <c r="H396" s="41"/>
      <c r="I396" s="45"/>
      <c r="J396" s="46"/>
      <c r="K396" s="46"/>
      <c r="L396" s="47"/>
      <c r="M396" s="54">
        <v>396</v>
      </c>
      <c r="N396" s="54"/>
      <c r="O396" s="49"/>
      <c r="P396" s="55" t="s">
        <v>1236</v>
      </c>
      <c r="Q396" s="56">
        <v>43497.395451388889</v>
      </c>
      <c r="R396" s="55" t="s">
        <v>1687</v>
      </c>
      <c r="S396" s="55"/>
      <c r="T396" s="55"/>
      <c r="U396" s="55"/>
      <c r="V396" s="56">
        <v>43497.395451388889</v>
      </c>
      <c r="W396" s="57" t="s">
        <v>1992</v>
      </c>
      <c r="X396" s="55"/>
      <c r="Y396" s="55"/>
      <c r="Z396" s="58" t="s">
        <v>1993</v>
      </c>
    </row>
    <row r="397" spans="2:26" x14ac:dyDescent="0.25">
      <c r="B397" s="40" t="s">
        <v>1985</v>
      </c>
      <c r="C397" s="40" t="s">
        <v>1723</v>
      </c>
      <c r="D397" s="41"/>
      <c r="E397" s="42"/>
      <c r="F397" s="43"/>
      <c r="G397" s="44"/>
      <c r="H397" s="41"/>
      <c r="I397" s="45"/>
      <c r="J397" s="46"/>
      <c r="K397" s="46"/>
      <c r="L397" s="47"/>
      <c r="M397" s="54">
        <v>397</v>
      </c>
      <c r="N397" s="54"/>
      <c r="O397" s="49"/>
      <c r="P397" s="55" t="s">
        <v>1236</v>
      </c>
      <c r="Q397" s="56">
        <v>43497.395636574074</v>
      </c>
      <c r="R397" s="55" t="s">
        <v>1987</v>
      </c>
      <c r="S397" s="55"/>
      <c r="T397" s="55"/>
      <c r="U397" s="55"/>
      <c r="V397" s="56">
        <v>43497.395636574074</v>
      </c>
      <c r="W397" s="57" t="s">
        <v>1988</v>
      </c>
      <c r="X397" s="55"/>
      <c r="Y397" s="55"/>
      <c r="Z397" s="58" t="s">
        <v>1989</v>
      </c>
    </row>
    <row r="398" spans="2:26" x14ac:dyDescent="0.25">
      <c r="B398" s="40" t="s">
        <v>1985</v>
      </c>
      <c r="C398" s="40" t="s">
        <v>1686</v>
      </c>
      <c r="D398" s="41"/>
      <c r="E398" s="42"/>
      <c r="F398" s="43"/>
      <c r="G398" s="44"/>
      <c r="H398" s="41"/>
      <c r="I398" s="45"/>
      <c r="J398" s="46"/>
      <c r="K398" s="46"/>
      <c r="L398" s="47"/>
      <c r="M398" s="54">
        <v>398</v>
      </c>
      <c r="N398" s="54"/>
      <c r="O398" s="49"/>
      <c r="P398" s="55" t="s">
        <v>1236</v>
      </c>
      <c r="Q398" s="56">
        <v>43497.395636574074</v>
      </c>
      <c r="R398" s="55" t="s">
        <v>1987</v>
      </c>
      <c r="S398" s="55"/>
      <c r="T398" s="55"/>
      <c r="U398" s="55"/>
      <c r="V398" s="56">
        <v>43497.395636574074</v>
      </c>
      <c r="W398" s="57" t="s">
        <v>1988</v>
      </c>
      <c r="X398" s="55"/>
      <c r="Y398" s="55"/>
      <c r="Z398" s="58" t="s">
        <v>1989</v>
      </c>
    </row>
    <row r="399" spans="2:26" x14ac:dyDescent="0.25">
      <c r="B399" s="40" t="s">
        <v>1985</v>
      </c>
      <c r="C399" s="40" t="s">
        <v>1994</v>
      </c>
      <c r="D399" s="41"/>
      <c r="E399" s="42"/>
      <c r="F399" s="43"/>
      <c r="G399" s="44"/>
      <c r="H399" s="41"/>
      <c r="I399" s="45"/>
      <c r="J399" s="46"/>
      <c r="K399" s="46"/>
      <c r="L399" s="47"/>
      <c r="M399" s="54">
        <v>399</v>
      </c>
      <c r="N399" s="54"/>
      <c r="O399" s="49"/>
      <c r="P399" s="55" t="s">
        <v>1236</v>
      </c>
      <c r="Q399" s="56">
        <v>43497.395636574074</v>
      </c>
      <c r="R399" s="55" t="s">
        <v>1987</v>
      </c>
      <c r="S399" s="55"/>
      <c r="T399" s="55"/>
      <c r="U399" s="55"/>
      <c r="V399" s="56">
        <v>43497.395636574074</v>
      </c>
      <c r="W399" s="57" t="s">
        <v>1988</v>
      </c>
      <c r="X399" s="55"/>
      <c r="Y399" s="55"/>
      <c r="Z399" s="58" t="s">
        <v>1989</v>
      </c>
    </row>
    <row r="400" spans="2:26" x14ac:dyDescent="0.25">
      <c r="B400" s="40" t="s">
        <v>1985</v>
      </c>
      <c r="C400" s="40" t="s">
        <v>1240</v>
      </c>
      <c r="D400" s="41"/>
      <c r="E400" s="42"/>
      <c r="F400" s="43"/>
      <c r="G400" s="44"/>
      <c r="H400" s="41"/>
      <c r="I400" s="45"/>
      <c r="J400" s="46"/>
      <c r="K400" s="46"/>
      <c r="L400" s="47"/>
      <c r="M400" s="54">
        <v>400</v>
      </c>
      <c r="N400" s="54"/>
      <c r="O400" s="49"/>
      <c r="P400" s="55" t="s">
        <v>1236</v>
      </c>
      <c r="Q400" s="56">
        <v>43497.395636574074</v>
      </c>
      <c r="R400" s="55" t="s">
        <v>1987</v>
      </c>
      <c r="S400" s="55"/>
      <c r="T400" s="55"/>
      <c r="U400" s="55"/>
      <c r="V400" s="56">
        <v>43497.395636574074</v>
      </c>
      <c r="W400" s="57" t="s">
        <v>1988</v>
      </c>
      <c r="X400" s="55"/>
      <c r="Y400" s="55"/>
      <c r="Z400" s="58" t="s">
        <v>1989</v>
      </c>
    </row>
    <row r="401" spans="2:26" x14ac:dyDescent="0.25">
      <c r="B401" s="40" t="s">
        <v>1985</v>
      </c>
      <c r="C401" s="40" t="s">
        <v>1995</v>
      </c>
      <c r="D401" s="41"/>
      <c r="E401" s="42"/>
      <c r="F401" s="43"/>
      <c r="G401" s="44"/>
      <c r="H401" s="41"/>
      <c r="I401" s="45"/>
      <c r="J401" s="46"/>
      <c r="K401" s="46"/>
      <c r="L401" s="47"/>
      <c r="M401" s="54">
        <v>401</v>
      </c>
      <c r="N401" s="54"/>
      <c r="O401" s="49"/>
      <c r="P401" s="55" t="s">
        <v>1236</v>
      </c>
      <c r="Q401" s="56">
        <v>43497.395636574074</v>
      </c>
      <c r="R401" s="55" t="s">
        <v>1987</v>
      </c>
      <c r="S401" s="55"/>
      <c r="T401" s="55"/>
      <c r="U401" s="55"/>
      <c r="V401" s="56">
        <v>43497.395636574074</v>
      </c>
      <c r="W401" s="57" t="s">
        <v>1988</v>
      </c>
      <c r="X401" s="55"/>
      <c r="Y401" s="55"/>
      <c r="Z401" s="58" t="s">
        <v>1989</v>
      </c>
    </row>
    <row r="402" spans="2:26" x14ac:dyDescent="0.25">
      <c r="B402" s="40" t="s">
        <v>1985</v>
      </c>
      <c r="C402" s="40" t="s">
        <v>1240</v>
      </c>
      <c r="D402" s="41"/>
      <c r="E402" s="42"/>
      <c r="F402" s="43"/>
      <c r="G402" s="44"/>
      <c r="H402" s="41"/>
      <c r="I402" s="45"/>
      <c r="J402" s="46"/>
      <c r="K402" s="46"/>
      <c r="L402" s="47"/>
      <c r="M402" s="54">
        <v>402</v>
      </c>
      <c r="N402" s="54"/>
      <c r="O402" s="49"/>
      <c r="P402" s="55" t="s">
        <v>1236</v>
      </c>
      <c r="Q402" s="56">
        <v>43497.748136574075</v>
      </c>
      <c r="R402" s="55" t="s">
        <v>1626</v>
      </c>
      <c r="S402" s="55"/>
      <c r="T402" s="55"/>
      <c r="U402" s="55"/>
      <c r="V402" s="56">
        <v>43497.748136574075</v>
      </c>
      <c r="W402" s="57" t="s">
        <v>1996</v>
      </c>
      <c r="X402" s="55"/>
      <c r="Y402" s="55"/>
      <c r="Z402" s="58" t="s">
        <v>1997</v>
      </c>
    </row>
    <row r="403" spans="2:26" x14ac:dyDescent="0.25">
      <c r="B403" s="40" t="s">
        <v>1985</v>
      </c>
      <c r="C403" s="40" t="s">
        <v>1629</v>
      </c>
      <c r="D403" s="41"/>
      <c r="E403" s="42"/>
      <c r="F403" s="43"/>
      <c r="G403" s="44"/>
      <c r="H403" s="41"/>
      <c r="I403" s="45"/>
      <c r="J403" s="46"/>
      <c r="K403" s="46"/>
      <c r="L403" s="47"/>
      <c r="M403" s="54">
        <v>403</v>
      </c>
      <c r="N403" s="54"/>
      <c r="O403" s="49"/>
      <c r="P403" s="55" t="s">
        <v>1236</v>
      </c>
      <c r="Q403" s="56">
        <v>43497.748136574075</v>
      </c>
      <c r="R403" s="55" t="s">
        <v>1626</v>
      </c>
      <c r="S403" s="55"/>
      <c r="T403" s="55"/>
      <c r="U403" s="55"/>
      <c r="V403" s="56">
        <v>43497.748136574075</v>
      </c>
      <c r="W403" s="57" t="s">
        <v>1996</v>
      </c>
      <c r="X403" s="55"/>
      <c r="Y403" s="55"/>
      <c r="Z403" s="58" t="s">
        <v>1997</v>
      </c>
    </row>
    <row r="404" spans="2:26" x14ac:dyDescent="0.25">
      <c r="B404" s="40" t="s">
        <v>1998</v>
      </c>
      <c r="C404" s="40" t="s">
        <v>1999</v>
      </c>
      <c r="D404" s="41"/>
      <c r="E404" s="42"/>
      <c r="F404" s="43"/>
      <c r="G404" s="44"/>
      <c r="H404" s="41"/>
      <c r="I404" s="45"/>
      <c r="J404" s="46"/>
      <c r="K404" s="46"/>
      <c r="L404" s="47"/>
      <c r="M404" s="54">
        <v>404</v>
      </c>
      <c r="N404" s="54"/>
      <c r="O404" s="49"/>
      <c r="P404" s="55" t="s">
        <v>1236</v>
      </c>
      <c r="Q404" s="56">
        <v>43497.748136574075</v>
      </c>
      <c r="R404" s="55" t="s">
        <v>2000</v>
      </c>
      <c r="S404" s="57" t="s">
        <v>2001</v>
      </c>
      <c r="T404" s="55" t="s">
        <v>1610</v>
      </c>
      <c r="U404" s="55"/>
      <c r="V404" s="56">
        <v>43497.748136574075</v>
      </c>
      <c r="W404" s="57" t="s">
        <v>2002</v>
      </c>
      <c r="X404" s="55"/>
      <c r="Y404" s="55"/>
      <c r="Z404" s="58" t="s">
        <v>2003</v>
      </c>
    </row>
    <row r="405" spans="2:26" x14ac:dyDescent="0.25">
      <c r="B405" s="40" t="s">
        <v>1998</v>
      </c>
      <c r="C405" s="40" t="s">
        <v>2004</v>
      </c>
      <c r="D405" s="41"/>
      <c r="E405" s="42"/>
      <c r="F405" s="43"/>
      <c r="G405" s="44"/>
      <c r="H405" s="41"/>
      <c r="I405" s="45"/>
      <c r="J405" s="46"/>
      <c r="K405" s="46"/>
      <c r="L405" s="47"/>
      <c r="M405" s="54">
        <v>405</v>
      </c>
      <c r="N405" s="54"/>
      <c r="O405" s="49"/>
      <c r="P405" s="55" t="s">
        <v>1592</v>
      </c>
      <c r="Q405" s="56">
        <v>43497.748136574075</v>
      </c>
      <c r="R405" s="55" t="s">
        <v>2000</v>
      </c>
      <c r="S405" s="57" t="s">
        <v>2001</v>
      </c>
      <c r="T405" s="55" t="s">
        <v>1610</v>
      </c>
      <c r="U405" s="55"/>
      <c r="V405" s="56">
        <v>43497.748136574075</v>
      </c>
      <c r="W405" s="57" t="s">
        <v>2002</v>
      </c>
      <c r="X405" s="55"/>
      <c r="Y405" s="55"/>
      <c r="Z405" s="58" t="s">
        <v>2003</v>
      </c>
    </row>
    <row r="406" spans="2:26" x14ac:dyDescent="0.25">
      <c r="B406" s="40" t="s">
        <v>1998</v>
      </c>
      <c r="C406" s="40" t="s">
        <v>1308</v>
      </c>
      <c r="D406" s="41"/>
      <c r="E406" s="42"/>
      <c r="F406" s="43"/>
      <c r="G406" s="44"/>
      <c r="H406" s="41"/>
      <c r="I406" s="45"/>
      <c r="J406" s="46"/>
      <c r="K406" s="46"/>
      <c r="L406" s="47"/>
      <c r="M406" s="54">
        <v>406</v>
      </c>
      <c r="N406" s="54"/>
      <c r="O406" s="49"/>
      <c r="P406" s="55" t="s">
        <v>1236</v>
      </c>
      <c r="Q406" s="56">
        <v>43497.748136574075</v>
      </c>
      <c r="R406" s="55" t="s">
        <v>2000</v>
      </c>
      <c r="S406" s="57" t="s">
        <v>2001</v>
      </c>
      <c r="T406" s="55" t="s">
        <v>1610</v>
      </c>
      <c r="U406" s="55"/>
      <c r="V406" s="56">
        <v>43497.748136574075</v>
      </c>
      <c r="W406" s="57" t="s">
        <v>2002</v>
      </c>
      <c r="X406" s="55"/>
      <c r="Y406" s="55"/>
      <c r="Z406" s="58" t="s">
        <v>2003</v>
      </c>
    </row>
    <row r="407" spans="2:26" x14ac:dyDescent="0.25">
      <c r="B407" s="40" t="s">
        <v>2005</v>
      </c>
      <c r="C407" s="40" t="s">
        <v>1980</v>
      </c>
      <c r="D407" s="41"/>
      <c r="E407" s="42"/>
      <c r="F407" s="43"/>
      <c r="G407" s="44"/>
      <c r="H407" s="41"/>
      <c r="I407" s="45"/>
      <c r="J407" s="46"/>
      <c r="K407" s="46"/>
      <c r="L407" s="47"/>
      <c r="M407" s="54">
        <v>407</v>
      </c>
      <c r="N407" s="54"/>
      <c r="O407" s="49"/>
      <c r="P407" s="55" t="s">
        <v>1236</v>
      </c>
      <c r="Q407" s="56">
        <v>43497.751875000002</v>
      </c>
      <c r="R407" s="55" t="s">
        <v>1981</v>
      </c>
      <c r="S407" s="55"/>
      <c r="T407" s="55"/>
      <c r="U407" s="55" t="s">
        <v>1982</v>
      </c>
      <c r="V407" s="56">
        <v>43497.751875000002</v>
      </c>
      <c r="W407" s="57" t="s">
        <v>2006</v>
      </c>
      <c r="X407" s="55"/>
      <c r="Y407" s="55"/>
      <c r="Z407" s="58" t="s">
        <v>2007</v>
      </c>
    </row>
    <row r="408" spans="2:26" x14ac:dyDescent="0.25">
      <c r="B408" s="40" t="s">
        <v>2005</v>
      </c>
      <c r="C408" s="40" t="s">
        <v>1960</v>
      </c>
      <c r="D408" s="41"/>
      <c r="E408" s="42"/>
      <c r="F408" s="43"/>
      <c r="G408" s="44"/>
      <c r="H408" s="41"/>
      <c r="I408" s="45"/>
      <c r="J408" s="46"/>
      <c r="K408" s="46"/>
      <c r="L408" s="47"/>
      <c r="M408" s="54">
        <v>408</v>
      </c>
      <c r="N408" s="54"/>
      <c r="O408" s="49"/>
      <c r="P408" s="55" t="s">
        <v>1236</v>
      </c>
      <c r="Q408" s="56">
        <v>43497.751875000002</v>
      </c>
      <c r="R408" s="55" t="s">
        <v>1981</v>
      </c>
      <c r="S408" s="55"/>
      <c r="T408" s="55"/>
      <c r="U408" s="55" t="s">
        <v>1982</v>
      </c>
      <c r="V408" s="56">
        <v>43497.751875000002</v>
      </c>
      <c r="W408" s="57" t="s">
        <v>2006</v>
      </c>
      <c r="X408" s="55"/>
      <c r="Y408" s="55"/>
      <c r="Z408" s="58" t="s">
        <v>2007</v>
      </c>
    </row>
    <row r="409" spans="2:26" x14ac:dyDescent="0.25">
      <c r="B409" s="40" t="s">
        <v>2005</v>
      </c>
      <c r="C409" s="40" t="s">
        <v>1354</v>
      </c>
      <c r="D409" s="41"/>
      <c r="E409" s="42"/>
      <c r="F409" s="43"/>
      <c r="G409" s="44"/>
      <c r="H409" s="41"/>
      <c r="I409" s="45"/>
      <c r="J409" s="46"/>
      <c r="K409" s="46"/>
      <c r="L409" s="47"/>
      <c r="M409" s="54">
        <v>409</v>
      </c>
      <c r="N409" s="54"/>
      <c r="O409" s="49"/>
      <c r="P409" s="55" t="s">
        <v>1236</v>
      </c>
      <c r="Q409" s="56">
        <v>43497.751875000002</v>
      </c>
      <c r="R409" s="55" t="s">
        <v>1981</v>
      </c>
      <c r="S409" s="55"/>
      <c r="T409" s="55"/>
      <c r="U409" s="55" t="s">
        <v>1982</v>
      </c>
      <c r="V409" s="56">
        <v>43497.751875000002</v>
      </c>
      <c r="W409" s="57" t="s">
        <v>2006</v>
      </c>
      <c r="X409" s="55"/>
      <c r="Y409" s="55"/>
      <c r="Z409" s="58" t="s">
        <v>2007</v>
      </c>
    </row>
    <row r="410" spans="2:26" x14ac:dyDescent="0.25">
      <c r="B410" s="40" t="s">
        <v>2008</v>
      </c>
      <c r="C410" s="40" t="s">
        <v>1273</v>
      </c>
      <c r="D410" s="41"/>
      <c r="E410" s="42"/>
      <c r="F410" s="43"/>
      <c r="G410" s="44"/>
      <c r="H410" s="41"/>
      <c r="I410" s="45"/>
      <c r="J410" s="46"/>
      <c r="K410" s="46"/>
      <c r="L410" s="47"/>
      <c r="M410" s="54">
        <v>410</v>
      </c>
      <c r="N410" s="54"/>
      <c r="O410" s="49"/>
      <c r="P410" s="55" t="s">
        <v>1236</v>
      </c>
      <c r="Q410" s="56">
        <v>43497.752500000002</v>
      </c>
      <c r="R410" s="55" t="s">
        <v>1784</v>
      </c>
      <c r="S410" s="55"/>
      <c r="T410" s="55"/>
      <c r="U410" s="55"/>
      <c r="V410" s="56">
        <v>43497.752500000002</v>
      </c>
      <c r="W410" s="57" t="s">
        <v>2009</v>
      </c>
      <c r="X410" s="55"/>
      <c r="Y410" s="55"/>
      <c r="Z410" s="58" t="s">
        <v>2010</v>
      </c>
    </row>
    <row r="411" spans="2:26" x14ac:dyDescent="0.25">
      <c r="B411" s="40" t="s">
        <v>2011</v>
      </c>
      <c r="C411" s="40" t="s">
        <v>1980</v>
      </c>
      <c r="D411" s="41"/>
      <c r="E411" s="42"/>
      <c r="F411" s="43"/>
      <c r="G411" s="44"/>
      <c r="H411" s="41"/>
      <c r="I411" s="45"/>
      <c r="J411" s="46"/>
      <c r="K411" s="46"/>
      <c r="L411" s="47"/>
      <c r="M411" s="54">
        <v>411</v>
      </c>
      <c r="N411" s="54"/>
      <c r="O411" s="49"/>
      <c r="P411" s="55" t="s">
        <v>1236</v>
      </c>
      <c r="Q411" s="56">
        <v>43497.763958333337</v>
      </c>
      <c r="R411" s="55" t="s">
        <v>1981</v>
      </c>
      <c r="S411" s="55"/>
      <c r="T411" s="55"/>
      <c r="U411" s="55" t="s">
        <v>1982</v>
      </c>
      <c r="V411" s="56">
        <v>43497.763958333337</v>
      </c>
      <c r="W411" s="57" t="s">
        <v>2012</v>
      </c>
      <c r="X411" s="55"/>
      <c r="Y411" s="55"/>
      <c r="Z411" s="58" t="s">
        <v>2013</v>
      </c>
    </row>
    <row r="412" spans="2:26" x14ac:dyDescent="0.25">
      <c r="B412" s="40" t="s">
        <v>2011</v>
      </c>
      <c r="C412" s="40" t="s">
        <v>1960</v>
      </c>
      <c r="D412" s="41"/>
      <c r="E412" s="42"/>
      <c r="F412" s="43"/>
      <c r="G412" s="44"/>
      <c r="H412" s="41"/>
      <c r="I412" s="45"/>
      <c r="J412" s="46"/>
      <c r="K412" s="46"/>
      <c r="L412" s="47"/>
      <c r="M412" s="54">
        <v>412</v>
      </c>
      <c r="N412" s="54"/>
      <c r="O412" s="49"/>
      <c r="P412" s="55" t="s">
        <v>1236</v>
      </c>
      <c r="Q412" s="56">
        <v>43497.763958333337</v>
      </c>
      <c r="R412" s="55" t="s">
        <v>1981</v>
      </c>
      <c r="S412" s="55"/>
      <c r="T412" s="55"/>
      <c r="U412" s="55" t="s">
        <v>1982</v>
      </c>
      <c r="V412" s="56">
        <v>43497.763958333337</v>
      </c>
      <c r="W412" s="57" t="s">
        <v>2012</v>
      </c>
      <c r="X412" s="55"/>
      <c r="Y412" s="55"/>
      <c r="Z412" s="58" t="s">
        <v>2013</v>
      </c>
    </row>
    <row r="413" spans="2:26" x14ac:dyDescent="0.25">
      <c r="B413" s="40" t="s">
        <v>2011</v>
      </c>
      <c r="C413" s="40" t="s">
        <v>1354</v>
      </c>
      <c r="D413" s="41"/>
      <c r="E413" s="42"/>
      <c r="F413" s="43"/>
      <c r="G413" s="44"/>
      <c r="H413" s="41"/>
      <c r="I413" s="45"/>
      <c r="J413" s="46"/>
      <c r="K413" s="46"/>
      <c r="L413" s="47"/>
      <c r="M413" s="54">
        <v>413</v>
      </c>
      <c r="N413" s="54"/>
      <c r="O413" s="49"/>
      <c r="P413" s="55" t="s">
        <v>1236</v>
      </c>
      <c r="Q413" s="56">
        <v>43497.763958333337</v>
      </c>
      <c r="R413" s="55" t="s">
        <v>1981</v>
      </c>
      <c r="S413" s="55"/>
      <c r="T413" s="55"/>
      <c r="U413" s="55" t="s">
        <v>1982</v>
      </c>
      <c r="V413" s="56">
        <v>43497.763958333337</v>
      </c>
      <c r="W413" s="57" t="s">
        <v>2012</v>
      </c>
      <c r="X413" s="55"/>
      <c r="Y413" s="55"/>
      <c r="Z413" s="58" t="s">
        <v>2013</v>
      </c>
    </row>
    <row r="414" spans="2:26" x14ac:dyDescent="0.25">
      <c r="B414" s="40" t="s">
        <v>2014</v>
      </c>
      <c r="C414" s="40" t="s">
        <v>1980</v>
      </c>
      <c r="D414" s="41"/>
      <c r="E414" s="42"/>
      <c r="F414" s="43"/>
      <c r="G414" s="44"/>
      <c r="H414" s="41"/>
      <c r="I414" s="45"/>
      <c r="J414" s="46"/>
      <c r="K414" s="46"/>
      <c r="L414" s="47"/>
      <c r="M414" s="54">
        <v>414</v>
      </c>
      <c r="N414" s="54"/>
      <c r="O414" s="49"/>
      <c r="P414" s="55" t="s">
        <v>1236</v>
      </c>
      <c r="Q414" s="56">
        <v>43497.772534722222</v>
      </c>
      <c r="R414" s="55" t="s">
        <v>1981</v>
      </c>
      <c r="S414" s="55"/>
      <c r="T414" s="55"/>
      <c r="U414" s="55" t="s">
        <v>1982</v>
      </c>
      <c r="V414" s="56">
        <v>43497.772534722222</v>
      </c>
      <c r="W414" s="57" t="s">
        <v>2015</v>
      </c>
      <c r="X414" s="55"/>
      <c r="Y414" s="55"/>
      <c r="Z414" s="58" t="s">
        <v>2016</v>
      </c>
    </row>
    <row r="415" spans="2:26" x14ac:dyDescent="0.25">
      <c r="B415" s="40" t="s">
        <v>2014</v>
      </c>
      <c r="C415" s="40" t="s">
        <v>1960</v>
      </c>
      <c r="D415" s="41"/>
      <c r="E415" s="42"/>
      <c r="F415" s="43"/>
      <c r="G415" s="44"/>
      <c r="H415" s="41"/>
      <c r="I415" s="45"/>
      <c r="J415" s="46"/>
      <c r="K415" s="46"/>
      <c r="L415" s="47"/>
      <c r="M415" s="54">
        <v>415</v>
      </c>
      <c r="N415" s="54"/>
      <c r="O415" s="49"/>
      <c r="P415" s="55" t="s">
        <v>1236</v>
      </c>
      <c r="Q415" s="56">
        <v>43497.772534722222</v>
      </c>
      <c r="R415" s="55" t="s">
        <v>1981</v>
      </c>
      <c r="S415" s="55"/>
      <c r="T415" s="55"/>
      <c r="U415" s="55" t="s">
        <v>1982</v>
      </c>
      <c r="V415" s="56">
        <v>43497.772534722222</v>
      </c>
      <c r="W415" s="57" t="s">
        <v>2015</v>
      </c>
      <c r="X415" s="55"/>
      <c r="Y415" s="55"/>
      <c r="Z415" s="58" t="s">
        <v>2016</v>
      </c>
    </row>
    <row r="416" spans="2:26" x14ac:dyDescent="0.25">
      <c r="B416" s="40" t="s">
        <v>2014</v>
      </c>
      <c r="C416" s="40" t="s">
        <v>1354</v>
      </c>
      <c r="D416" s="41"/>
      <c r="E416" s="42"/>
      <c r="F416" s="43"/>
      <c r="G416" s="44"/>
      <c r="H416" s="41"/>
      <c r="I416" s="45"/>
      <c r="J416" s="46"/>
      <c r="K416" s="46"/>
      <c r="L416" s="47"/>
      <c r="M416" s="54">
        <v>416</v>
      </c>
      <c r="N416" s="54"/>
      <c r="O416" s="49"/>
      <c r="P416" s="55" t="s">
        <v>1236</v>
      </c>
      <c r="Q416" s="56">
        <v>43497.772534722222</v>
      </c>
      <c r="R416" s="55" t="s">
        <v>1981</v>
      </c>
      <c r="S416" s="55"/>
      <c r="T416" s="55"/>
      <c r="U416" s="55" t="s">
        <v>1982</v>
      </c>
      <c r="V416" s="56">
        <v>43497.772534722222</v>
      </c>
      <c r="W416" s="57" t="s">
        <v>2015</v>
      </c>
      <c r="X416" s="55"/>
      <c r="Y416" s="55"/>
      <c r="Z416" s="58" t="s">
        <v>2016</v>
      </c>
    </row>
    <row r="417" spans="2:26" x14ac:dyDescent="0.25">
      <c r="B417" s="40" t="s">
        <v>2014</v>
      </c>
      <c r="C417" s="40" t="s">
        <v>1252</v>
      </c>
      <c r="D417" s="41"/>
      <c r="E417" s="42"/>
      <c r="F417" s="43"/>
      <c r="G417" s="44"/>
      <c r="H417" s="41"/>
      <c r="I417" s="45"/>
      <c r="J417" s="46"/>
      <c r="K417" s="46"/>
      <c r="L417" s="47"/>
      <c r="M417" s="54">
        <v>417</v>
      </c>
      <c r="N417" s="54"/>
      <c r="O417" s="49"/>
      <c r="P417" s="55" t="s">
        <v>1236</v>
      </c>
      <c r="Q417" s="56">
        <v>43497.772685185184</v>
      </c>
      <c r="R417" s="55" t="s">
        <v>1463</v>
      </c>
      <c r="S417" s="55"/>
      <c r="T417" s="55"/>
      <c r="U417" s="55"/>
      <c r="V417" s="56">
        <v>43497.772685185184</v>
      </c>
      <c r="W417" s="57" t="s">
        <v>2017</v>
      </c>
      <c r="X417" s="55"/>
      <c r="Y417" s="55"/>
      <c r="Z417" s="58" t="s">
        <v>2018</v>
      </c>
    </row>
    <row r="418" spans="2:26" x14ac:dyDescent="0.25">
      <c r="B418" s="40" t="s">
        <v>2019</v>
      </c>
      <c r="C418" s="40" t="s">
        <v>1980</v>
      </c>
      <c r="D418" s="41"/>
      <c r="E418" s="42"/>
      <c r="F418" s="43"/>
      <c r="G418" s="44"/>
      <c r="H418" s="41"/>
      <c r="I418" s="45"/>
      <c r="J418" s="46"/>
      <c r="K418" s="46"/>
      <c r="L418" s="47"/>
      <c r="M418" s="54">
        <v>418</v>
      </c>
      <c r="N418" s="54"/>
      <c r="O418" s="49"/>
      <c r="P418" s="55" t="s">
        <v>1236</v>
      </c>
      <c r="Q418" s="56">
        <v>43497.772743055553</v>
      </c>
      <c r="R418" s="55" t="s">
        <v>1981</v>
      </c>
      <c r="S418" s="55"/>
      <c r="T418" s="55"/>
      <c r="U418" s="55" t="s">
        <v>1982</v>
      </c>
      <c r="V418" s="56">
        <v>43497.772743055553</v>
      </c>
      <c r="W418" s="57" t="s">
        <v>2020</v>
      </c>
      <c r="X418" s="55"/>
      <c r="Y418" s="55"/>
      <c r="Z418" s="58" t="s">
        <v>2021</v>
      </c>
    </row>
    <row r="419" spans="2:26" x14ac:dyDescent="0.25">
      <c r="B419" s="40" t="s">
        <v>2019</v>
      </c>
      <c r="C419" s="40" t="s">
        <v>1960</v>
      </c>
      <c r="D419" s="41"/>
      <c r="E419" s="42"/>
      <c r="F419" s="43"/>
      <c r="G419" s="44"/>
      <c r="H419" s="41"/>
      <c r="I419" s="45"/>
      <c r="J419" s="46"/>
      <c r="K419" s="46"/>
      <c r="L419" s="47"/>
      <c r="M419" s="54">
        <v>419</v>
      </c>
      <c r="N419" s="54"/>
      <c r="O419" s="49"/>
      <c r="P419" s="55" t="s">
        <v>1236</v>
      </c>
      <c r="Q419" s="56">
        <v>43497.772743055553</v>
      </c>
      <c r="R419" s="55" t="s">
        <v>1981</v>
      </c>
      <c r="S419" s="55"/>
      <c r="T419" s="55"/>
      <c r="U419" s="55" t="s">
        <v>1982</v>
      </c>
      <c r="V419" s="56">
        <v>43497.772743055553</v>
      </c>
      <c r="W419" s="57" t="s">
        <v>2020</v>
      </c>
      <c r="X419" s="55"/>
      <c r="Y419" s="55"/>
      <c r="Z419" s="58" t="s">
        <v>2021</v>
      </c>
    </row>
    <row r="420" spans="2:26" x14ac:dyDescent="0.25">
      <c r="B420" s="40" t="s">
        <v>2019</v>
      </c>
      <c r="C420" s="40" t="s">
        <v>1354</v>
      </c>
      <c r="D420" s="41"/>
      <c r="E420" s="42"/>
      <c r="F420" s="43"/>
      <c r="G420" s="44"/>
      <c r="H420" s="41"/>
      <c r="I420" s="45"/>
      <c r="J420" s="46"/>
      <c r="K420" s="46"/>
      <c r="L420" s="47"/>
      <c r="M420" s="54">
        <v>420</v>
      </c>
      <c r="N420" s="54"/>
      <c r="O420" s="49"/>
      <c r="P420" s="55" t="s">
        <v>1236</v>
      </c>
      <c r="Q420" s="56">
        <v>43497.772743055553</v>
      </c>
      <c r="R420" s="55" t="s">
        <v>1981</v>
      </c>
      <c r="S420" s="55"/>
      <c r="T420" s="55"/>
      <c r="U420" s="55" t="s">
        <v>1982</v>
      </c>
      <c r="V420" s="56">
        <v>43497.772743055553</v>
      </c>
      <c r="W420" s="57" t="s">
        <v>2020</v>
      </c>
      <c r="X420" s="55"/>
      <c r="Y420" s="55"/>
      <c r="Z420" s="58" t="s">
        <v>2021</v>
      </c>
    </row>
    <row r="421" spans="2:26" x14ac:dyDescent="0.25">
      <c r="B421" s="40" t="s">
        <v>2022</v>
      </c>
      <c r="C421" s="40" t="s">
        <v>1252</v>
      </c>
      <c r="D421" s="41"/>
      <c r="E421" s="42"/>
      <c r="F421" s="43"/>
      <c r="G421" s="44"/>
      <c r="H421" s="41"/>
      <c r="I421" s="45"/>
      <c r="J421" s="46"/>
      <c r="K421" s="46"/>
      <c r="L421" s="47"/>
      <c r="M421" s="54">
        <v>421</v>
      </c>
      <c r="N421" s="54"/>
      <c r="O421" s="49"/>
      <c r="P421" s="55" t="s">
        <v>1236</v>
      </c>
      <c r="Q421" s="56">
        <v>43495.448101851849</v>
      </c>
      <c r="R421" s="55" t="s">
        <v>1383</v>
      </c>
      <c r="S421" s="55"/>
      <c r="T421" s="55"/>
      <c r="U421" s="55"/>
      <c r="V421" s="56">
        <v>43495.448101851849</v>
      </c>
      <c r="W421" s="57" t="s">
        <v>2023</v>
      </c>
      <c r="X421" s="55"/>
      <c r="Y421" s="55"/>
      <c r="Z421" s="58" t="s">
        <v>2024</v>
      </c>
    </row>
    <row r="422" spans="2:26" x14ac:dyDescent="0.25">
      <c r="B422" s="40" t="s">
        <v>2022</v>
      </c>
      <c r="C422" s="40" t="s">
        <v>1240</v>
      </c>
      <c r="D422" s="41"/>
      <c r="E422" s="42"/>
      <c r="F422" s="43"/>
      <c r="G422" s="44"/>
      <c r="H422" s="41"/>
      <c r="I422" s="45"/>
      <c r="J422" s="46"/>
      <c r="K422" s="46"/>
      <c r="L422" s="47"/>
      <c r="M422" s="54">
        <v>422</v>
      </c>
      <c r="N422" s="54"/>
      <c r="O422" s="49"/>
      <c r="P422" s="55" t="s">
        <v>1236</v>
      </c>
      <c r="Q422" s="56">
        <v>43495.448101851849</v>
      </c>
      <c r="R422" s="55" t="s">
        <v>1383</v>
      </c>
      <c r="S422" s="55"/>
      <c r="T422" s="55"/>
      <c r="U422" s="55"/>
      <c r="V422" s="56">
        <v>43495.448101851849</v>
      </c>
      <c r="W422" s="57" t="s">
        <v>2023</v>
      </c>
      <c r="X422" s="55"/>
      <c r="Y422" s="55"/>
      <c r="Z422" s="58" t="s">
        <v>2024</v>
      </c>
    </row>
    <row r="423" spans="2:26" x14ac:dyDescent="0.25">
      <c r="B423" s="40" t="s">
        <v>2022</v>
      </c>
      <c r="C423" s="40" t="s">
        <v>1386</v>
      </c>
      <c r="D423" s="41"/>
      <c r="E423" s="42"/>
      <c r="F423" s="43"/>
      <c r="G423" s="44"/>
      <c r="H423" s="41"/>
      <c r="I423" s="45"/>
      <c r="J423" s="46"/>
      <c r="K423" s="46"/>
      <c r="L423" s="47"/>
      <c r="M423" s="54">
        <v>423</v>
      </c>
      <c r="N423" s="54"/>
      <c r="O423" s="49"/>
      <c r="P423" s="55" t="s">
        <v>1236</v>
      </c>
      <c r="Q423" s="56">
        <v>43495.448101851849</v>
      </c>
      <c r="R423" s="55" t="s">
        <v>1383</v>
      </c>
      <c r="S423" s="55"/>
      <c r="T423" s="55"/>
      <c r="U423" s="55"/>
      <c r="V423" s="56">
        <v>43495.448101851849</v>
      </c>
      <c r="W423" s="57" t="s">
        <v>2023</v>
      </c>
      <c r="X423" s="55"/>
      <c r="Y423" s="55"/>
      <c r="Z423" s="58" t="s">
        <v>2024</v>
      </c>
    </row>
    <row r="424" spans="2:26" x14ac:dyDescent="0.25">
      <c r="B424" s="40" t="s">
        <v>2022</v>
      </c>
      <c r="C424" s="40" t="s">
        <v>1424</v>
      </c>
      <c r="D424" s="41"/>
      <c r="E424" s="42"/>
      <c r="F424" s="43"/>
      <c r="G424" s="44"/>
      <c r="H424" s="41"/>
      <c r="I424" s="45"/>
      <c r="J424" s="46"/>
      <c r="K424" s="46"/>
      <c r="L424" s="47"/>
      <c r="M424" s="54">
        <v>424</v>
      </c>
      <c r="N424" s="54"/>
      <c r="O424" s="49"/>
      <c r="P424" s="55" t="s">
        <v>1236</v>
      </c>
      <c r="Q424" s="56">
        <v>43495.450312499997</v>
      </c>
      <c r="R424" s="55" t="s">
        <v>2025</v>
      </c>
      <c r="S424" s="55"/>
      <c r="T424" s="55"/>
      <c r="U424" s="55" t="s">
        <v>1265</v>
      </c>
      <c r="V424" s="56">
        <v>43495.450312499997</v>
      </c>
      <c r="W424" s="57" t="s">
        <v>2026</v>
      </c>
      <c r="X424" s="55"/>
      <c r="Y424" s="55"/>
      <c r="Z424" s="58" t="s">
        <v>2027</v>
      </c>
    </row>
    <row r="425" spans="2:26" x14ac:dyDescent="0.25">
      <c r="B425" s="40" t="s">
        <v>2022</v>
      </c>
      <c r="C425" s="40" t="s">
        <v>1273</v>
      </c>
      <c r="D425" s="41"/>
      <c r="E425" s="42"/>
      <c r="F425" s="43"/>
      <c r="G425" s="44"/>
      <c r="H425" s="41"/>
      <c r="I425" s="45"/>
      <c r="J425" s="46"/>
      <c r="K425" s="46"/>
      <c r="L425" s="47"/>
      <c r="M425" s="54">
        <v>425</v>
      </c>
      <c r="N425" s="54"/>
      <c r="O425" s="49"/>
      <c r="P425" s="55" t="s">
        <v>1236</v>
      </c>
      <c r="Q425" s="56">
        <v>43495.744733796295</v>
      </c>
      <c r="R425" s="55" t="s">
        <v>1274</v>
      </c>
      <c r="S425" s="55"/>
      <c r="T425" s="55"/>
      <c r="U425" s="55"/>
      <c r="V425" s="56">
        <v>43495.744733796295</v>
      </c>
      <c r="W425" s="57" t="s">
        <v>2028</v>
      </c>
      <c r="X425" s="55"/>
      <c r="Y425" s="55"/>
      <c r="Z425" s="58" t="s">
        <v>2029</v>
      </c>
    </row>
    <row r="426" spans="2:26" x14ac:dyDescent="0.25">
      <c r="B426" s="40" t="s">
        <v>2022</v>
      </c>
      <c r="C426" s="40" t="s">
        <v>1240</v>
      </c>
      <c r="D426" s="41"/>
      <c r="E426" s="42"/>
      <c r="F426" s="43"/>
      <c r="G426" s="44"/>
      <c r="H426" s="41"/>
      <c r="I426" s="45"/>
      <c r="J426" s="46"/>
      <c r="K426" s="46"/>
      <c r="L426" s="47"/>
      <c r="M426" s="54">
        <v>426</v>
      </c>
      <c r="N426" s="54"/>
      <c r="O426" s="49"/>
      <c r="P426" s="55" t="s">
        <v>1236</v>
      </c>
      <c r="Q426" s="56">
        <v>43496.508599537039</v>
      </c>
      <c r="R426" s="55" t="s">
        <v>1373</v>
      </c>
      <c r="S426" s="55"/>
      <c r="T426" s="55"/>
      <c r="U426" s="55" t="s">
        <v>1265</v>
      </c>
      <c r="V426" s="56">
        <v>43496.508599537039</v>
      </c>
      <c r="W426" s="57" t="s">
        <v>2030</v>
      </c>
      <c r="X426" s="55"/>
      <c r="Y426" s="55"/>
      <c r="Z426" s="58" t="s">
        <v>2031</v>
      </c>
    </row>
    <row r="427" spans="2:26" x14ac:dyDescent="0.25">
      <c r="B427" s="40" t="s">
        <v>2022</v>
      </c>
      <c r="C427" s="40" t="s">
        <v>1376</v>
      </c>
      <c r="D427" s="41"/>
      <c r="E427" s="42"/>
      <c r="F427" s="43"/>
      <c r="G427" s="44"/>
      <c r="H427" s="41"/>
      <c r="I427" s="45"/>
      <c r="J427" s="46"/>
      <c r="K427" s="46"/>
      <c r="L427" s="47"/>
      <c r="M427" s="54">
        <v>427</v>
      </c>
      <c r="N427" s="54"/>
      <c r="O427" s="49"/>
      <c r="P427" s="55" t="s">
        <v>1236</v>
      </c>
      <c r="Q427" s="56">
        <v>43496.508599537039</v>
      </c>
      <c r="R427" s="55" t="s">
        <v>1373</v>
      </c>
      <c r="S427" s="55"/>
      <c r="T427" s="55"/>
      <c r="U427" s="55" t="s">
        <v>1265</v>
      </c>
      <c r="V427" s="56">
        <v>43496.508599537039</v>
      </c>
      <c r="W427" s="57" t="s">
        <v>2030</v>
      </c>
      <c r="X427" s="55"/>
      <c r="Y427" s="55"/>
      <c r="Z427" s="58" t="s">
        <v>2031</v>
      </c>
    </row>
    <row r="428" spans="2:26" x14ac:dyDescent="0.25">
      <c r="B428" s="40" t="s">
        <v>2022</v>
      </c>
      <c r="C428" s="40" t="s">
        <v>1631</v>
      </c>
      <c r="D428" s="41"/>
      <c r="E428" s="42"/>
      <c r="F428" s="43"/>
      <c r="G428" s="44"/>
      <c r="H428" s="41"/>
      <c r="I428" s="45"/>
      <c r="J428" s="46"/>
      <c r="K428" s="46"/>
      <c r="L428" s="47"/>
      <c r="M428" s="54">
        <v>428</v>
      </c>
      <c r="N428" s="54"/>
      <c r="O428" s="49"/>
      <c r="P428" s="55" t="s">
        <v>1236</v>
      </c>
      <c r="Q428" s="56">
        <v>43496.824583333335</v>
      </c>
      <c r="R428" s="55" t="s">
        <v>1632</v>
      </c>
      <c r="S428" s="55"/>
      <c r="T428" s="55"/>
      <c r="U428" s="55"/>
      <c r="V428" s="56">
        <v>43496.824583333335</v>
      </c>
      <c r="W428" s="57" t="s">
        <v>2032</v>
      </c>
      <c r="X428" s="55"/>
      <c r="Y428" s="55"/>
      <c r="Z428" s="58" t="s">
        <v>2033</v>
      </c>
    </row>
    <row r="429" spans="2:26" x14ac:dyDescent="0.25">
      <c r="B429" s="40" t="s">
        <v>2022</v>
      </c>
      <c r="C429" s="40" t="s">
        <v>1273</v>
      </c>
      <c r="D429" s="41"/>
      <c r="E429" s="42"/>
      <c r="F429" s="43"/>
      <c r="G429" s="44"/>
      <c r="H429" s="41"/>
      <c r="I429" s="45"/>
      <c r="J429" s="46"/>
      <c r="K429" s="46"/>
      <c r="L429" s="47"/>
      <c r="M429" s="54">
        <v>429</v>
      </c>
      <c r="N429" s="54"/>
      <c r="O429" s="49"/>
      <c r="P429" s="55" t="s">
        <v>1236</v>
      </c>
      <c r="Q429" s="56">
        <v>43497.791770833333</v>
      </c>
      <c r="R429" s="55" t="s">
        <v>1784</v>
      </c>
      <c r="S429" s="55"/>
      <c r="T429" s="55"/>
      <c r="U429" s="55"/>
      <c r="V429" s="56">
        <v>43497.791770833333</v>
      </c>
      <c r="W429" s="57" t="s">
        <v>2034</v>
      </c>
      <c r="X429" s="55"/>
      <c r="Y429" s="55"/>
      <c r="Z429" s="58" t="s">
        <v>2035</v>
      </c>
    </row>
    <row r="430" spans="2:26" x14ac:dyDescent="0.25">
      <c r="B430" s="40" t="s">
        <v>2036</v>
      </c>
      <c r="C430" s="40" t="s">
        <v>1686</v>
      </c>
      <c r="D430" s="41"/>
      <c r="E430" s="42"/>
      <c r="F430" s="43"/>
      <c r="G430" s="44"/>
      <c r="H430" s="41"/>
      <c r="I430" s="45"/>
      <c r="J430" s="46"/>
      <c r="K430" s="46"/>
      <c r="L430" s="47"/>
      <c r="M430" s="54">
        <v>430</v>
      </c>
      <c r="N430" s="54"/>
      <c r="O430" s="49"/>
      <c r="P430" s="55" t="s">
        <v>1236</v>
      </c>
      <c r="Q430" s="56">
        <v>43497.793738425928</v>
      </c>
      <c r="R430" s="55" t="s">
        <v>1687</v>
      </c>
      <c r="S430" s="55"/>
      <c r="T430" s="55"/>
      <c r="U430" s="55"/>
      <c r="V430" s="56">
        <v>43497.793738425928</v>
      </c>
      <c r="W430" s="57" t="s">
        <v>2037</v>
      </c>
      <c r="X430" s="55"/>
      <c r="Y430" s="55"/>
      <c r="Z430" s="58" t="s">
        <v>2038</v>
      </c>
    </row>
    <row r="431" spans="2:26" x14ac:dyDescent="0.25">
      <c r="B431" s="40" t="s">
        <v>2039</v>
      </c>
      <c r="C431" s="40" t="s">
        <v>1273</v>
      </c>
      <c r="D431" s="41"/>
      <c r="E431" s="42"/>
      <c r="F431" s="43"/>
      <c r="G431" s="44"/>
      <c r="H431" s="41"/>
      <c r="I431" s="45"/>
      <c r="J431" s="46"/>
      <c r="K431" s="46"/>
      <c r="L431" s="47"/>
      <c r="M431" s="54">
        <v>431</v>
      </c>
      <c r="N431" s="54"/>
      <c r="O431" s="49"/>
      <c r="P431" s="55" t="s">
        <v>1236</v>
      </c>
      <c r="Q431" s="56">
        <v>43497.795648148145</v>
      </c>
      <c r="R431" s="55" t="s">
        <v>1784</v>
      </c>
      <c r="S431" s="55"/>
      <c r="T431" s="55"/>
      <c r="U431" s="55"/>
      <c r="V431" s="56">
        <v>43497.795648148145</v>
      </c>
      <c r="W431" s="57" t="s">
        <v>2040</v>
      </c>
      <c r="X431" s="55"/>
      <c r="Y431" s="55"/>
      <c r="Z431" s="58" t="s">
        <v>2041</v>
      </c>
    </row>
    <row r="432" spans="2:26" x14ac:dyDescent="0.25">
      <c r="B432" s="40" t="s">
        <v>2042</v>
      </c>
      <c r="C432" s="40" t="s">
        <v>2043</v>
      </c>
      <c r="D432" s="41"/>
      <c r="E432" s="42"/>
      <c r="F432" s="43"/>
      <c r="G432" s="44"/>
      <c r="H432" s="41"/>
      <c r="I432" s="45"/>
      <c r="J432" s="46"/>
      <c r="K432" s="46"/>
      <c r="L432" s="47"/>
      <c r="M432" s="54">
        <v>432</v>
      </c>
      <c r="N432" s="54"/>
      <c r="O432" s="49"/>
      <c r="P432" s="55" t="s">
        <v>1236</v>
      </c>
      <c r="Q432" s="56">
        <v>43497.797812500001</v>
      </c>
      <c r="R432" s="55" t="s">
        <v>2044</v>
      </c>
      <c r="S432" s="55"/>
      <c r="T432" s="55"/>
      <c r="U432" s="55"/>
      <c r="V432" s="56">
        <v>43497.797812500001</v>
      </c>
      <c r="W432" s="57" t="s">
        <v>2045</v>
      </c>
      <c r="X432" s="55"/>
      <c r="Y432" s="55"/>
      <c r="Z432" s="58" t="s">
        <v>2046</v>
      </c>
    </row>
    <row r="433" spans="2:26" x14ac:dyDescent="0.25">
      <c r="B433" s="40" t="s">
        <v>2047</v>
      </c>
      <c r="C433" s="40" t="s">
        <v>2048</v>
      </c>
      <c r="D433" s="41"/>
      <c r="E433" s="42"/>
      <c r="F433" s="43"/>
      <c r="G433" s="44"/>
      <c r="H433" s="41"/>
      <c r="I433" s="45"/>
      <c r="J433" s="46"/>
      <c r="K433" s="46"/>
      <c r="L433" s="47"/>
      <c r="M433" s="54">
        <v>433</v>
      </c>
      <c r="N433" s="54"/>
      <c r="O433" s="49"/>
      <c r="P433" s="55" t="s">
        <v>1236</v>
      </c>
      <c r="Q433" s="56">
        <v>43497.747071759259</v>
      </c>
      <c r="R433" s="55" t="s">
        <v>2049</v>
      </c>
      <c r="S433" s="57" t="s">
        <v>2050</v>
      </c>
      <c r="T433" s="55" t="s">
        <v>1610</v>
      </c>
      <c r="U433" s="55"/>
      <c r="V433" s="56">
        <v>43497.747071759259</v>
      </c>
      <c r="W433" s="57" t="s">
        <v>2051</v>
      </c>
      <c r="X433" s="55"/>
      <c r="Y433" s="55"/>
      <c r="Z433" s="58" t="s">
        <v>2052</v>
      </c>
    </row>
    <row r="434" spans="2:26" x14ac:dyDescent="0.25">
      <c r="B434" s="40" t="s">
        <v>2047</v>
      </c>
      <c r="C434" s="40" t="s">
        <v>1938</v>
      </c>
      <c r="D434" s="41"/>
      <c r="E434" s="42"/>
      <c r="F434" s="43"/>
      <c r="G434" s="44"/>
      <c r="H434" s="41"/>
      <c r="I434" s="45"/>
      <c r="J434" s="46"/>
      <c r="K434" s="46"/>
      <c r="L434" s="47"/>
      <c r="M434" s="54">
        <v>434</v>
      </c>
      <c r="N434" s="54"/>
      <c r="O434" s="49"/>
      <c r="P434" s="55" t="s">
        <v>1236</v>
      </c>
      <c r="Q434" s="56">
        <v>43497.747071759259</v>
      </c>
      <c r="R434" s="55" t="s">
        <v>2049</v>
      </c>
      <c r="S434" s="57" t="s">
        <v>2050</v>
      </c>
      <c r="T434" s="55" t="s">
        <v>1610</v>
      </c>
      <c r="U434" s="55"/>
      <c r="V434" s="56">
        <v>43497.747071759259</v>
      </c>
      <c r="W434" s="57" t="s">
        <v>2051</v>
      </c>
      <c r="X434" s="55"/>
      <c r="Y434" s="55"/>
      <c r="Z434" s="58" t="s">
        <v>2052</v>
      </c>
    </row>
    <row r="435" spans="2:26" x14ac:dyDescent="0.25">
      <c r="B435" s="40" t="s">
        <v>2047</v>
      </c>
      <c r="C435" s="40" t="s">
        <v>1686</v>
      </c>
      <c r="D435" s="41"/>
      <c r="E435" s="42"/>
      <c r="F435" s="43"/>
      <c r="G435" s="44"/>
      <c r="H435" s="41"/>
      <c r="I435" s="45"/>
      <c r="J435" s="46"/>
      <c r="K435" s="46"/>
      <c r="L435" s="47"/>
      <c r="M435" s="54">
        <v>435</v>
      </c>
      <c r="N435" s="54"/>
      <c r="O435" s="49"/>
      <c r="P435" s="55" t="s">
        <v>1236</v>
      </c>
      <c r="Q435" s="56">
        <v>43497.747071759259</v>
      </c>
      <c r="R435" s="55" t="s">
        <v>2049</v>
      </c>
      <c r="S435" s="57" t="s">
        <v>2050</v>
      </c>
      <c r="T435" s="55" t="s">
        <v>1610</v>
      </c>
      <c r="U435" s="55"/>
      <c r="V435" s="56">
        <v>43497.747071759259</v>
      </c>
      <c r="W435" s="57" t="s">
        <v>2051</v>
      </c>
      <c r="X435" s="55"/>
      <c r="Y435" s="55"/>
      <c r="Z435" s="58" t="s">
        <v>2052</v>
      </c>
    </row>
    <row r="436" spans="2:26" x14ac:dyDescent="0.25">
      <c r="B436" s="40" t="s">
        <v>2047</v>
      </c>
      <c r="C436" s="40" t="s">
        <v>1308</v>
      </c>
      <c r="D436" s="41"/>
      <c r="E436" s="42"/>
      <c r="F436" s="43"/>
      <c r="G436" s="44"/>
      <c r="H436" s="41"/>
      <c r="I436" s="45"/>
      <c r="J436" s="46"/>
      <c r="K436" s="46"/>
      <c r="L436" s="47"/>
      <c r="M436" s="54">
        <v>436</v>
      </c>
      <c r="N436" s="54"/>
      <c r="O436" s="49"/>
      <c r="P436" s="55" t="s">
        <v>1236</v>
      </c>
      <c r="Q436" s="56">
        <v>43497.747071759259</v>
      </c>
      <c r="R436" s="55" t="s">
        <v>2049</v>
      </c>
      <c r="S436" s="57" t="s">
        <v>2050</v>
      </c>
      <c r="T436" s="55" t="s">
        <v>1610</v>
      </c>
      <c r="U436" s="55"/>
      <c r="V436" s="56">
        <v>43497.747071759259</v>
      </c>
      <c r="W436" s="57" t="s">
        <v>2051</v>
      </c>
      <c r="X436" s="55"/>
      <c r="Y436" s="55"/>
      <c r="Z436" s="58" t="s">
        <v>2052</v>
      </c>
    </row>
    <row r="437" spans="2:26" x14ac:dyDescent="0.25">
      <c r="B437" s="40" t="s">
        <v>2047</v>
      </c>
      <c r="C437" s="40" t="s">
        <v>2053</v>
      </c>
      <c r="D437" s="41"/>
      <c r="E437" s="42"/>
      <c r="F437" s="43"/>
      <c r="G437" s="44"/>
      <c r="H437" s="41"/>
      <c r="I437" s="45"/>
      <c r="J437" s="46"/>
      <c r="K437" s="46"/>
      <c r="L437" s="47"/>
      <c r="M437" s="54">
        <v>437</v>
      </c>
      <c r="N437" s="54"/>
      <c r="O437" s="49"/>
      <c r="P437" s="55" t="s">
        <v>1236</v>
      </c>
      <c r="Q437" s="56">
        <v>43497.747071759259</v>
      </c>
      <c r="R437" s="55" t="s">
        <v>2049</v>
      </c>
      <c r="S437" s="57" t="s">
        <v>2050</v>
      </c>
      <c r="T437" s="55" t="s">
        <v>1610</v>
      </c>
      <c r="U437" s="55"/>
      <c r="V437" s="56">
        <v>43497.747071759259</v>
      </c>
      <c r="W437" s="57" t="s">
        <v>2051</v>
      </c>
      <c r="X437" s="55"/>
      <c r="Y437" s="55"/>
      <c r="Z437" s="58" t="s">
        <v>2052</v>
      </c>
    </row>
    <row r="438" spans="2:26" x14ac:dyDescent="0.25">
      <c r="B438" s="40" t="s">
        <v>2047</v>
      </c>
      <c r="C438" s="40" t="s">
        <v>1723</v>
      </c>
      <c r="D438" s="41"/>
      <c r="E438" s="42"/>
      <c r="F438" s="43"/>
      <c r="G438" s="44"/>
      <c r="H438" s="41"/>
      <c r="I438" s="45"/>
      <c r="J438" s="46"/>
      <c r="K438" s="46"/>
      <c r="L438" s="47"/>
      <c r="M438" s="54">
        <v>438</v>
      </c>
      <c r="N438" s="54"/>
      <c r="O438" s="49"/>
      <c r="P438" s="55" t="s">
        <v>1236</v>
      </c>
      <c r="Q438" s="56">
        <v>43497.747071759259</v>
      </c>
      <c r="R438" s="55" t="s">
        <v>2049</v>
      </c>
      <c r="S438" s="57" t="s">
        <v>2050</v>
      </c>
      <c r="T438" s="55" t="s">
        <v>1610</v>
      </c>
      <c r="U438" s="55"/>
      <c r="V438" s="56">
        <v>43497.747071759259</v>
      </c>
      <c r="W438" s="57" t="s">
        <v>2051</v>
      </c>
      <c r="X438" s="55"/>
      <c r="Y438" s="55"/>
      <c r="Z438" s="58" t="s">
        <v>2052</v>
      </c>
    </row>
    <row r="439" spans="2:26" x14ac:dyDescent="0.25">
      <c r="B439" s="40" t="s">
        <v>2047</v>
      </c>
      <c r="C439" s="40" t="s">
        <v>1273</v>
      </c>
      <c r="D439" s="41"/>
      <c r="E439" s="42"/>
      <c r="F439" s="43"/>
      <c r="G439" s="44"/>
      <c r="H439" s="41"/>
      <c r="I439" s="45"/>
      <c r="J439" s="46"/>
      <c r="K439" s="46"/>
      <c r="L439" s="47"/>
      <c r="M439" s="54">
        <v>439</v>
      </c>
      <c r="N439" s="54"/>
      <c r="O439" s="49"/>
      <c r="P439" s="55" t="s">
        <v>1236</v>
      </c>
      <c r="Q439" s="56">
        <v>43497.747071759259</v>
      </c>
      <c r="R439" s="55" t="s">
        <v>2049</v>
      </c>
      <c r="S439" s="57" t="s">
        <v>2050</v>
      </c>
      <c r="T439" s="55" t="s">
        <v>1610</v>
      </c>
      <c r="U439" s="55"/>
      <c r="V439" s="56">
        <v>43497.747071759259</v>
      </c>
      <c r="W439" s="57" t="s">
        <v>2051</v>
      </c>
      <c r="X439" s="55"/>
      <c r="Y439" s="55"/>
      <c r="Z439" s="58" t="s">
        <v>2052</v>
      </c>
    </row>
    <row r="440" spans="2:26" x14ac:dyDescent="0.25">
      <c r="B440" s="40" t="s">
        <v>2047</v>
      </c>
      <c r="C440" s="40" t="s">
        <v>1240</v>
      </c>
      <c r="D440" s="41"/>
      <c r="E440" s="42"/>
      <c r="F440" s="43"/>
      <c r="G440" s="44"/>
      <c r="H440" s="41"/>
      <c r="I440" s="45"/>
      <c r="J440" s="46"/>
      <c r="K440" s="46"/>
      <c r="L440" s="47"/>
      <c r="M440" s="54">
        <v>440</v>
      </c>
      <c r="N440" s="54"/>
      <c r="O440" s="49"/>
      <c r="P440" s="55" t="s">
        <v>1236</v>
      </c>
      <c r="Q440" s="56">
        <v>43497.747071759259</v>
      </c>
      <c r="R440" s="55" t="s">
        <v>2049</v>
      </c>
      <c r="S440" s="57" t="s">
        <v>2050</v>
      </c>
      <c r="T440" s="55" t="s">
        <v>1610</v>
      </c>
      <c r="U440" s="55"/>
      <c r="V440" s="56">
        <v>43497.747071759259</v>
      </c>
      <c r="W440" s="57" t="s">
        <v>2051</v>
      </c>
      <c r="X440" s="55"/>
      <c r="Y440" s="55"/>
      <c r="Z440" s="58" t="s">
        <v>2052</v>
      </c>
    </row>
    <row r="441" spans="2:26" x14ac:dyDescent="0.25">
      <c r="B441" s="40" t="s">
        <v>2047</v>
      </c>
      <c r="C441" s="40" t="s">
        <v>1252</v>
      </c>
      <c r="D441" s="41"/>
      <c r="E441" s="42"/>
      <c r="F441" s="43"/>
      <c r="G441" s="44"/>
      <c r="H441" s="41"/>
      <c r="I441" s="45"/>
      <c r="J441" s="46"/>
      <c r="K441" s="46"/>
      <c r="L441" s="47"/>
      <c r="M441" s="54">
        <v>441</v>
      </c>
      <c r="N441" s="54"/>
      <c r="O441" s="49"/>
      <c r="P441" s="55" t="s">
        <v>1592</v>
      </c>
      <c r="Q441" s="56">
        <v>43497.747071759259</v>
      </c>
      <c r="R441" s="55" t="s">
        <v>2049</v>
      </c>
      <c r="S441" s="57" t="s">
        <v>2050</v>
      </c>
      <c r="T441" s="55" t="s">
        <v>1610</v>
      </c>
      <c r="U441" s="55"/>
      <c r="V441" s="56">
        <v>43497.747071759259</v>
      </c>
      <c r="W441" s="57" t="s">
        <v>2051</v>
      </c>
      <c r="X441" s="55"/>
      <c r="Y441" s="55"/>
      <c r="Z441" s="58" t="s">
        <v>2052</v>
      </c>
    </row>
    <row r="442" spans="2:26" x14ac:dyDescent="0.25">
      <c r="B442" s="40" t="s">
        <v>2042</v>
      </c>
      <c r="C442" s="40" t="s">
        <v>2047</v>
      </c>
      <c r="D442" s="41"/>
      <c r="E442" s="42"/>
      <c r="F442" s="43"/>
      <c r="G442" s="44"/>
      <c r="H442" s="41"/>
      <c r="I442" s="45"/>
      <c r="J442" s="46"/>
      <c r="K442" s="46"/>
      <c r="L442" s="47"/>
      <c r="M442" s="54">
        <v>442</v>
      </c>
      <c r="N442" s="54"/>
      <c r="O442" s="49"/>
      <c r="P442" s="55" t="s">
        <v>1236</v>
      </c>
      <c r="Q442" s="56">
        <v>43497.797812500001</v>
      </c>
      <c r="R442" s="55" t="s">
        <v>2044</v>
      </c>
      <c r="S442" s="55"/>
      <c r="T442" s="55"/>
      <c r="U442" s="55"/>
      <c r="V442" s="56">
        <v>43497.797812500001</v>
      </c>
      <c r="W442" s="57" t="s">
        <v>2045</v>
      </c>
      <c r="X442" s="55"/>
      <c r="Y442" s="55"/>
      <c r="Z442" s="58" t="s">
        <v>2046</v>
      </c>
    </row>
    <row r="443" spans="2:26" x14ac:dyDescent="0.25">
      <c r="B443" s="40" t="s">
        <v>2042</v>
      </c>
      <c r="C443" s="40" t="s">
        <v>2048</v>
      </c>
      <c r="D443" s="41"/>
      <c r="E443" s="42"/>
      <c r="F443" s="43"/>
      <c r="G443" s="44"/>
      <c r="H443" s="41"/>
      <c r="I443" s="45"/>
      <c r="J443" s="46"/>
      <c r="K443" s="46"/>
      <c r="L443" s="47"/>
      <c r="M443" s="54">
        <v>443</v>
      </c>
      <c r="N443" s="54"/>
      <c r="O443" s="49"/>
      <c r="P443" s="55" t="s">
        <v>1236</v>
      </c>
      <c r="Q443" s="56">
        <v>43497.797812500001</v>
      </c>
      <c r="R443" s="55" t="s">
        <v>2044</v>
      </c>
      <c r="S443" s="55"/>
      <c r="T443" s="55"/>
      <c r="U443" s="55"/>
      <c r="V443" s="56">
        <v>43497.797812500001</v>
      </c>
      <c r="W443" s="57" t="s">
        <v>2045</v>
      </c>
      <c r="X443" s="55"/>
      <c r="Y443" s="55"/>
      <c r="Z443" s="58" t="s">
        <v>2046</v>
      </c>
    </row>
    <row r="444" spans="2:26" x14ac:dyDescent="0.25">
      <c r="B444" s="40" t="s">
        <v>2042</v>
      </c>
      <c r="C444" s="40" t="s">
        <v>1938</v>
      </c>
      <c r="D444" s="41"/>
      <c r="E444" s="42"/>
      <c r="F444" s="43"/>
      <c r="G444" s="44"/>
      <c r="H444" s="41"/>
      <c r="I444" s="45"/>
      <c r="J444" s="46"/>
      <c r="K444" s="46"/>
      <c r="L444" s="47"/>
      <c r="M444" s="54">
        <v>444</v>
      </c>
      <c r="N444" s="54"/>
      <c r="O444" s="49"/>
      <c r="P444" s="55" t="s">
        <v>1236</v>
      </c>
      <c r="Q444" s="56">
        <v>43497.797812500001</v>
      </c>
      <c r="R444" s="55" t="s">
        <v>2044</v>
      </c>
      <c r="S444" s="55"/>
      <c r="T444" s="55"/>
      <c r="U444" s="55"/>
      <c r="V444" s="56">
        <v>43497.797812500001</v>
      </c>
      <c r="W444" s="57" t="s">
        <v>2045</v>
      </c>
      <c r="X444" s="55"/>
      <c r="Y444" s="55"/>
      <c r="Z444" s="58" t="s">
        <v>2046</v>
      </c>
    </row>
    <row r="445" spans="2:26" x14ac:dyDescent="0.25">
      <c r="B445" s="40" t="s">
        <v>2042</v>
      </c>
      <c r="C445" s="40" t="s">
        <v>1686</v>
      </c>
      <c r="D445" s="41"/>
      <c r="E445" s="42"/>
      <c r="F445" s="43"/>
      <c r="G445" s="44"/>
      <c r="H445" s="41"/>
      <c r="I445" s="45"/>
      <c r="J445" s="46"/>
      <c r="K445" s="46"/>
      <c r="L445" s="47"/>
      <c r="M445" s="54">
        <v>445</v>
      </c>
      <c r="N445" s="54"/>
      <c r="O445" s="49"/>
      <c r="P445" s="55" t="s">
        <v>1236</v>
      </c>
      <c r="Q445" s="56">
        <v>43497.797812500001</v>
      </c>
      <c r="R445" s="55" t="s">
        <v>2044</v>
      </c>
      <c r="S445" s="55"/>
      <c r="T445" s="55"/>
      <c r="U445" s="55"/>
      <c r="V445" s="56">
        <v>43497.797812500001</v>
      </c>
      <c r="W445" s="57" t="s">
        <v>2045</v>
      </c>
      <c r="X445" s="55"/>
      <c r="Y445" s="55"/>
      <c r="Z445" s="58" t="s">
        <v>2046</v>
      </c>
    </row>
    <row r="446" spans="2:26" x14ac:dyDescent="0.25">
      <c r="B446" s="40" t="s">
        <v>2042</v>
      </c>
      <c r="C446" s="40" t="s">
        <v>1308</v>
      </c>
      <c r="D446" s="41"/>
      <c r="E446" s="42"/>
      <c r="F446" s="43"/>
      <c r="G446" s="44"/>
      <c r="H446" s="41"/>
      <c r="I446" s="45"/>
      <c r="J446" s="46"/>
      <c r="K446" s="46"/>
      <c r="L446" s="47"/>
      <c r="M446" s="54">
        <v>446</v>
      </c>
      <c r="N446" s="54"/>
      <c r="O446" s="49"/>
      <c r="P446" s="55" t="s">
        <v>1236</v>
      </c>
      <c r="Q446" s="56">
        <v>43497.797812500001</v>
      </c>
      <c r="R446" s="55" t="s">
        <v>2044</v>
      </c>
      <c r="S446" s="55"/>
      <c r="T446" s="55"/>
      <c r="U446" s="55"/>
      <c r="V446" s="56">
        <v>43497.797812500001</v>
      </c>
      <c r="W446" s="57" t="s">
        <v>2045</v>
      </c>
      <c r="X446" s="55"/>
      <c r="Y446" s="55"/>
      <c r="Z446" s="58" t="s">
        <v>2046</v>
      </c>
    </row>
    <row r="447" spans="2:26" x14ac:dyDescent="0.25">
      <c r="B447" s="40" t="s">
        <v>2042</v>
      </c>
      <c r="C447" s="40" t="s">
        <v>2053</v>
      </c>
      <c r="D447" s="41"/>
      <c r="E447" s="42"/>
      <c r="F447" s="43"/>
      <c r="G447" s="44"/>
      <c r="H447" s="41"/>
      <c r="I447" s="45"/>
      <c r="J447" s="46"/>
      <c r="K447" s="46"/>
      <c r="L447" s="47"/>
      <c r="M447" s="54">
        <v>447</v>
      </c>
      <c r="N447" s="54"/>
      <c r="O447" s="49"/>
      <c r="P447" s="55" t="s">
        <v>1236</v>
      </c>
      <c r="Q447" s="56">
        <v>43497.797812500001</v>
      </c>
      <c r="R447" s="55" t="s">
        <v>2044</v>
      </c>
      <c r="S447" s="55"/>
      <c r="T447" s="55"/>
      <c r="U447" s="55"/>
      <c r="V447" s="56">
        <v>43497.797812500001</v>
      </c>
      <c r="W447" s="57" t="s">
        <v>2045</v>
      </c>
      <c r="X447" s="55"/>
      <c r="Y447" s="55"/>
      <c r="Z447" s="58" t="s">
        <v>2046</v>
      </c>
    </row>
    <row r="448" spans="2:26" x14ac:dyDescent="0.25">
      <c r="B448" s="40" t="s">
        <v>2042</v>
      </c>
      <c r="C448" s="40" t="s">
        <v>1723</v>
      </c>
      <c r="D448" s="41"/>
      <c r="E448" s="42"/>
      <c r="F448" s="43"/>
      <c r="G448" s="44"/>
      <c r="H448" s="41"/>
      <c r="I448" s="45"/>
      <c r="J448" s="46"/>
      <c r="K448" s="46"/>
      <c r="L448" s="47"/>
      <c r="M448" s="54">
        <v>448</v>
      </c>
      <c r="N448" s="54"/>
      <c r="O448" s="49"/>
      <c r="P448" s="55" t="s">
        <v>1236</v>
      </c>
      <c r="Q448" s="56">
        <v>43497.797812500001</v>
      </c>
      <c r="R448" s="55" t="s">
        <v>2044</v>
      </c>
      <c r="S448" s="55"/>
      <c r="T448" s="55"/>
      <c r="U448" s="55"/>
      <c r="V448" s="56">
        <v>43497.797812500001</v>
      </c>
      <c r="W448" s="57" t="s">
        <v>2045</v>
      </c>
      <c r="X448" s="55"/>
      <c r="Y448" s="55"/>
      <c r="Z448" s="58" t="s">
        <v>2046</v>
      </c>
    </row>
    <row r="449" spans="2:26" x14ac:dyDescent="0.25">
      <c r="B449" s="40" t="s">
        <v>2042</v>
      </c>
      <c r="C449" s="40" t="s">
        <v>1273</v>
      </c>
      <c r="D449" s="41"/>
      <c r="E449" s="42"/>
      <c r="F449" s="43"/>
      <c r="G449" s="44"/>
      <c r="H449" s="41"/>
      <c r="I449" s="45"/>
      <c r="J449" s="46"/>
      <c r="K449" s="46"/>
      <c r="L449" s="47"/>
      <c r="M449" s="54">
        <v>449</v>
      </c>
      <c r="N449" s="54"/>
      <c r="O449" s="49"/>
      <c r="P449" s="55" t="s">
        <v>1236</v>
      </c>
      <c r="Q449" s="56">
        <v>43497.797812500001</v>
      </c>
      <c r="R449" s="55" t="s">
        <v>2044</v>
      </c>
      <c r="S449" s="55"/>
      <c r="T449" s="55"/>
      <c r="U449" s="55"/>
      <c r="V449" s="56">
        <v>43497.797812500001</v>
      </c>
      <c r="W449" s="57" t="s">
        <v>2045</v>
      </c>
      <c r="X449" s="55"/>
      <c r="Y449" s="55"/>
      <c r="Z449" s="58" t="s">
        <v>2046</v>
      </c>
    </row>
    <row r="450" spans="2:26" x14ac:dyDescent="0.25">
      <c r="B450" s="40" t="s">
        <v>2042</v>
      </c>
      <c r="C450" s="40" t="s">
        <v>1240</v>
      </c>
      <c r="D450" s="41"/>
      <c r="E450" s="42"/>
      <c r="F450" s="43"/>
      <c r="G450" s="44"/>
      <c r="H450" s="41"/>
      <c r="I450" s="45"/>
      <c r="J450" s="46"/>
      <c r="K450" s="46"/>
      <c r="L450" s="47"/>
      <c r="M450" s="54">
        <v>450</v>
      </c>
      <c r="N450" s="54"/>
      <c r="O450" s="49"/>
      <c r="P450" s="55" t="s">
        <v>1236</v>
      </c>
      <c r="Q450" s="56">
        <v>43497.797812500001</v>
      </c>
      <c r="R450" s="55" t="s">
        <v>2044</v>
      </c>
      <c r="S450" s="55"/>
      <c r="T450" s="55"/>
      <c r="U450" s="55"/>
      <c r="V450" s="56">
        <v>43497.797812500001</v>
      </c>
      <c r="W450" s="57" t="s">
        <v>2045</v>
      </c>
      <c r="X450" s="55"/>
      <c r="Y450" s="55"/>
      <c r="Z450" s="58" t="s">
        <v>2046</v>
      </c>
    </row>
    <row r="451" spans="2:26" x14ac:dyDescent="0.25">
      <c r="B451" s="40" t="s">
        <v>2042</v>
      </c>
      <c r="C451" s="40" t="s">
        <v>1252</v>
      </c>
      <c r="D451" s="41"/>
      <c r="E451" s="42"/>
      <c r="F451" s="43"/>
      <c r="G451" s="44"/>
      <c r="H451" s="41"/>
      <c r="I451" s="45"/>
      <c r="J451" s="46"/>
      <c r="K451" s="46"/>
      <c r="L451" s="47"/>
      <c r="M451" s="54">
        <v>451</v>
      </c>
      <c r="N451" s="54"/>
      <c r="O451" s="49"/>
      <c r="P451" s="55" t="s">
        <v>1236</v>
      </c>
      <c r="Q451" s="56">
        <v>43497.797812500001</v>
      </c>
      <c r="R451" s="55" t="s">
        <v>2044</v>
      </c>
      <c r="S451" s="55"/>
      <c r="T451" s="55"/>
      <c r="U451" s="55"/>
      <c r="V451" s="56">
        <v>43497.797812500001</v>
      </c>
      <c r="W451" s="57" t="s">
        <v>2045</v>
      </c>
      <c r="X451" s="55"/>
      <c r="Y451" s="55"/>
      <c r="Z451" s="58" t="s">
        <v>2046</v>
      </c>
    </row>
    <row r="452" spans="2:26" x14ac:dyDescent="0.25">
      <c r="B452" s="40" t="s">
        <v>2054</v>
      </c>
      <c r="C452" s="40" t="s">
        <v>1273</v>
      </c>
      <c r="D452" s="41"/>
      <c r="E452" s="42"/>
      <c r="F452" s="43"/>
      <c r="G452" s="44"/>
      <c r="H452" s="41"/>
      <c r="I452" s="45"/>
      <c r="J452" s="46"/>
      <c r="K452" s="46"/>
      <c r="L452" s="47"/>
      <c r="M452" s="54">
        <v>452</v>
      </c>
      <c r="N452" s="54"/>
      <c r="O452" s="49"/>
      <c r="P452" s="55" t="s">
        <v>1236</v>
      </c>
      <c r="Q452" s="56">
        <v>43497.799456018518</v>
      </c>
      <c r="R452" s="55" t="s">
        <v>1784</v>
      </c>
      <c r="S452" s="55"/>
      <c r="T452" s="55"/>
      <c r="U452" s="55"/>
      <c r="V452" s="56">
        <v>43497.799456018518</v>
      </c>
      <c r="W452" s="57" t="s">
        <v>2055</v>
      </c>
      <c r="X452" s="55"/>
      <c r="Y452" s="55"/>
      <c r="Z452" s="58" t="s">
        <v>2056</v>
      </c>
    </row>
    <row r="453" spans="2:26" x14ac:dyDescent="0.25">
      <c r="B453" s="40" t="s">
        <v>2057</v>
      </c>
      <c r="C453" s="40" t="s">
        <v>1980</v>
      </c>
      <c r="D453" s="41"/>
      <c r="E453" s="42"/>
      <c r="F453" s="43"/>
      <c r="G453" s="44"/>
      <c r="H453" s="41"/>
      <c r="I453" s="45"/>
      <c r="J453" s="46"/>
      <c r="K453" s="46"/>
      <c r="L453" s="47"/>
      <c r="M453" s="54">
        <v>453</v>
      </c>
      <c r="N453" s="54"/>
      <c r="O453" s="49"/>
      <c r="P453" s="55" t="s">
        <v>1236</v>
      </c>
      <c r="Q453" s="56">
        <v>43497.811238425929</v>
      </c>
      <c r="R453" s="55" t="s">
        <v>1981</v>
      </c>
      <c r="S453" s="55"/>
      <c r="T453" s="55"/>
      <c r="U453" s="55" t="s">
        <v>1982</v>
      </c>
      <c r="V453" s="56">
        <v>43497.811238425929</v>
      </c>
      <c r="W453" s="57" t="s">
        <v>2058</v>
      </c>
      <c r="X453" s="55"/>
      <c r="Y453" s="55"/>
      <c r="Z453" s="58" t="s">
        <v>2059</v>
      </c>
    </row>
    <row r="454" spans="2:26" x14ac:dyDescent="0.25">
      <c r="B454" s="40" t="s">
        <v>2057</v>
      </c>
      <c r="C454" s="40" t="s">
        <v>1960</v>
      </c>
      <c r="D454" s="41"/>
      <c r="E454" s="42"/>
      <c r="F454" s="43"/>
      <c r="G454" s="44"/>
      <c r="H454" s="41"/>
      <c r="I454" s="45"/>
      <c r="J454" s="46"/>
      <c r="K454" s="46"/>
      <c r="L454" s="47"/>
      <c r="M454" s="54">
        <v>454</v>
      </c>
      <c r="N454" s="54"/>
      <c r="O454" s="49"/>
      <c r="P454" s="55" t="s">
        <v>1236</v>
      </c>
      <c r="Q454" s="56">
        <v>43497.811238425929</v>
      </c>
      <c r="R454" s="55" t="s">
        <v>1981</v>
      </c>
      <c r="S454" s="55"/>
      <c r="T454" s="55"/>
      <c r="U454" s="55" t="s">
        <v>1982</v>
      </c>
      <c r="V454" s="56">
        <v>43497.811238425929</v>
      </c>
      <c r="W454" s="57" t="s">
        <v>2058</v>
      </c>
      <c r="X454" s="55"/>
      <c r="Y454" s="55"/>
      <c r="Z454" s="58" t="s">
        <v>2059</v>
      </c>
    </row>
    <row r="455" spans="2:26" x14ac:dyDescent="0.25">
      <c r="B455" s="40" t="s">
        <v>2057</v>
      </c>
      <c r="C455" s="40" t="s">
        <v>1354</v>
      </c>
      <c r="D455" s="41"/>
      <c r="E455" s="42"/>
      <c r="F455" s="43"/>
      <c r="G455" s="44"/>
      <c r="H455" s="41"/>
      <c r="I455" s="45"/>
      <c r="J455" s="46"/>
      <c r="K455" s="46"/>
      <c r="L455" s="47"/>
      <c r="M455" s="54">
        <v>455</v>
      </c>
      <c r="N455" s="54"/>
      <c r="O455" s="49"/>
      <c r="P455" s="55" t="s">
        <v>1236</v>
      </c>
      <c r="Q455" s="56">
        <v>43497.811238425929</v>
      </c>
      <c r="R455" s="55" t="s">
        <v>1981</v>
      </c>
      <c r="S455" s="55"/>
      <c r="T455" s="55"/>
      <c r="U455" s="55" t="s">
        <v>1982</v>
      </c>
      <c r="V455" s="56">
        <v>43497.811238425929</v>
      </c>
      <c r="W455" s="57" t="s">
        <v>2058</v>
      </c>
      <c r="X455" s="55"/>
      <c r="Y455" s="55"/>
      <c r="Z455" s="58" t="s">
        <v>2059</v>
      </c>
    </row>
    <row r="456" spans="2:26" x14ac:dyDescent="0.25">
      <c r="B456" s="40" t="s">
        <v>2060</v>
      </c>
      <c r="C456" s="40" t="s">
        <v>1656</v>
      </c>
      <c r="D456" s="41"/>
      <c r="E456" s="42"/>
      <c r="F456" s="43"/>
      <c r="G456" s="44"/>
      <c r="H456" s="41"/>
      <c r="I456" s="45"/>
      <c r="J456" s="46"/>
      <c r="K456" s="46"/>
      <c r="L456" s="47"/>
      <c r="M456" s="54">
        <v>456</v>
      </c>
      <c r="N456" s="54"/>
      <c r="O456" s="49"/>
      <c r="P456" s="55" t="s">
        <v>1236</v>
      </c>
      <c r="Q456" s="56">
        <v>43497.83421296296</v>
      </c>
      <c r="R456" s="55" t="s">
        <v>2061</v>
      </c>
      <c r="S456" s="55"/>
      <c r="T456" s="55"/>
      <c r="U456" s="55"/>
      <c r="V456" s="56">
        <v>43497.83421296296</v>
      </c>
      <c r="W456" s="57" t="s">
        <v>2062</v>
      </c>
      <c r="X456" s="55"/>
      <c r="Y456" s="55"/>
      <c r="Z456" s="58" t="s">
        <v>2063</v>
      </c>
    </row>
    <row r="457" spans="2:26" x14ac:dyDescent="0.25">
      <c r="B457" s="40" t="s">
        <v>1256</v>
      </c>
      <c r="C457" s="40" t="s">
        <v>1960</v>
      </c>
      <c r="D457" s="41"/>
      <c r="E457" s="42"/>
      <c r="F457" s="43"/>
      <c r="G457" s="44"/>
      <c r="H457" s="41"/>
      <c r="I457" s="45"/>
      <c r="J457" s="46"/>
      <c r="K457" s="46"/>
      <c r="L457" s="47"/>
      <c r="M457" s="54">
        <v>457</v>
      </c>
      <c r="N457" s="54"/>
      <c r="O457" s="49"/>
      <c r="P457" s="55" t="s">
        <v>1236</v>
      </c>
      <c r="Q457" s="56">
        <v>43497.588518518518</v>
      </c>
      <c r="R457" s="55" t="s">
        <v>1932</v>
      </c>
      <c r="S457" s="57" t="s">
        <v>1933</v>
      </c>
      <c r="T457" s="55" t="s">
        <v>1610</v>
      </c>
      <c r="U457" s="55" t="s">
        <v>1934</v>
      </c>
      <c r="V457" s="56">
        <v>43497.588518518518</v>
      </c>
      <c r="W457" s="57" t="s">
        <v>1935</v>
      </c>
      <c r="X457" s="55"/>
      <c r="Y457" s="55"/>
      <c r="Z457" s="58" t="s">
        <v>1936</v>
      </c>
    </row>
    <row r="458" spans="2:26" x14ac:dyDescent="0.25">
      <c r="B458" s="40" t="s">
        <v>2064</v>
      </c>
      <c r="C458" s="40" t="s">
        <v>1256</v>
      </c>
      <c r="D458" s="41"/>
      <c r="E458" s="42"/>
      <c r="F458" s="43"/>
      <c r="G458" s="44"/>
      <c r="H458" s="41"/>
      <c r="I458" s="45"/>
      <c r="J458" s="46"/>
      <c r="K458" s="46"/>
      <c r="L458" s="47"/>
      <c r="M458" s="54">
        <v>458</v>
      </c>
      <c r="N458" s="54"/>
      <c r="O458" s="49"/>
      <c r="P458" s="55" t="s">
        <v>1236</v>
      </c>
      <c r="Q458" s="56">
        <v>43495.291701388887</v>
      </c>
      <c r="R458" s="55" t="s">
        <v>1253</v>
      </c>
      <c r="S458" s="55"/>
      <c r="T458" s="55"/>
      <c r="U458" s="55"/>
      <c r="V458" s="56">
        <v>43495.291701388887</v>
      </c>
      <c r="W458" s="57" t="s">
        <v>2065</v>
      </c>
      <c r="X458" s="55"/>
      <c r="Y458" s="55"/>
      <c r="Z458" s="58" t="s">
        <v>2066</v>
      </c>
    </row>
    <row r="459" spans="2:26" x14ac:dyDescent="0.25">
      <c r="B459" s="40" t="s">
        <v>2064</v>
      </c>
      <c r="C459" s="40" t="s">
        <v>1329</v>
      </c>
      <c r="D459" s="41"/>
      <c r="E459" s="42"/>
      <c r="F459" s="43"/>
      <c r="G459" s="44"/>
      <c r="H459" s="41"/>
      <c r="I459" s="45"/>
      <c r="J459" s="46"/>
      <c r="K459" s="46"/>
      <c r="L459" s="47"/>
      <c r="M459" s="54">
        <v>459</v>
      </c>
      <c r="N459" s="54"/>
      <c r="O459" s="49"/>
      <c r="P459" s="55" t="s">
        <v>1236</v>
      </c>
      <c r="Q459" s="56">
        <v>43495.300775462965</v>
      </c>
      <c r="R459" s="55" t="s">
        <v>1330</v>
      </c>
      <c r="S459" s="55"/>
      <c r="T459" s="55"/>
      <c r="U459" s="55"/>
      <c r="V459" s="56">
        <v>43495.300775462965</v>
      </c>
      <c r="W459" s="57" t="s">
        <v>2067</v>
      </c>
      <c r="X459" s="55"/>
      <c r="Y459" s="55"/>
      <c r="Z459" s="58" t="s">
        <v>2068</v>
      </c>
    </row>
    <row r="460" spans="2:26" x14ac:dyDescent="0.25">
      <c r="B460" s="40" t="s">
        <v>2064</v>
      </c>
      <c r="C460" s="40" t="s">
        <v>1333</v>
      </c>
      <c r="D460" s="41"/>
      <c r="E460" s="42"/>
      <c r="F460" s="43"/>
      <c r="G460" s="44"/>
      <c r="H460" s="41"/>
      <c r="I460" s="45"/>
      <c r="J460" s="46"/>
      <c r="K460" s="46"/>
      <c r="L460" s="47"/>
      <c r="M460" s="54">
        <v>460</v>
      </c>
      <c r="N460" s="54"/>
      <c r="O460" s="49"/>
      <c r="P460" s="55" t="s">
        <v>1236</v>
      </c>
      <c r="Q460" s="56">
        <v>43495.300775462965</v>
      </c>
      <c r="R460" s="55" t="s">
        <v>1330</v>
      </c>
      <c r="S460" s="55"/>
      <c r="T460" s="55"/>
      <c r="U460" s="55"/>
      <c r="V460" s="56">
        <v>43495.300775462965</v>
      </c>
      <c r="W460" s="57" t="s">
        <v>2067</v>
      </c>
      <c r="X460" s="55"/>
      <c r="Y460" s="55"/>
      <c r="Z460" s="58" t="s">
        <v>2068</v>
      </c>
    </row>
    <row r="461" spans="2:26" x14ac:dyDescent="0.25">
      <c r="B461" s="40" t="s">
        <v>2064</v>
      </c>
      <c r="C461" s="40" t="s">
        <v>1252</v>
      </c>
      <c r="D461" s="41"/>
      <c r="E461" s="42"/>
      <c r="F461" s="43"/>
      <c r="G461" s="44"/>
      <c r="H461" s="41"/>
      <c r="I461" s="45"/>
      <c r="J461" s="46"/>
      <c r="K461" s="46"/>
      <c r="L461" s="47"/>
      <c r="M461" s="54">
        <v>461</v>
      </c>
      <c r="N461" s="54"/>
      <c r="O461" s="49"/>
      <c r="P461" s="55" t="s">
        <v>1236</v>
      </c>
      <c r="Q461" s="56">
        <v>43495.291701388887</v>
      </c>
      <c r="R461" s="55" t="s">
        <v>1253</v>
      </c>
      <c r="S461" s="55"/>
      <c r="T461" s="55"/>
      <c r="U461" s="55"/>
      <c r="V461" s="56">
        <v>43495.291701388887</v>
      </c>
      <c r="W461" s="57" t="s">
        <v>2065</v>
      </c>
      <c r="X461" s="55"/>
      <c r="Y461" s="55"/>
      <c r="Z461" s="58" t="s">
        <v>2066</v>
      </c>
    </row>
    <row r="462" spans="2:26" x14ac:dyDescent="0.25">
      <c r="B462" s="40" t="s">
        <v>2064</v>
      </c>
      <c r="C462" s="40" t="s">
        <v>1240</v>
      </c>
      <c r="D462" s="41"/>
      <c r="E462" s="42"/>
      <c r="F462" s="43"/>
      <c r="G462" s="44"/>
      <c r="H462" s="41"/>
      <c r="I462" s="45"/>
      <c r="J462" s="46"/>
      <c r="K462" s="46"/>
      <c r="L462" s="47"/>
      <c r="M462" s="54">
        <v>462</v>
      </c>
      <c r="N462" s="54"/>
      <c r="O462" s="49"/>
      <c r="P462" s="55" t="s">
        <v>1236</v>
      </c>
      <c r="Q462" s="56">
        <v>43495.291701388887</v>
      </c>
      <c r="R462" s="55" t="s">
        <v>1253</v>
      </c>
      <c r="S462" s="55"/>
      <c r="T462" s="55"/>
      <c r="U462" s="55"/>
      <c r="V462" s="56">
        <v>43495.291701388887</v>
      </c>
      <c r="W462" s="57" t="s">
        <v>2065</v>
      </c>
      <c r="X462" s="55"/>
      <c r="Y462" s="55"/>
      <c r="Z462" s="58" t="s">
        <v>2066</v>
      </c>
    </row>
    <row r="463" spans="2:26" x14ac:dyDescent="0.25">
      <c r="B463" s="40" t="s">
        <v>2064</v>
      </c>
      <c r="C463" s="40" t="s">
        <v>1686</v>
      </c>
      <c r="D463" s="41"/>
      <c r="E463" s="42"/>
      <c r="F463" s="43"/>
      <c r="G463" s="44"/>
      <c r="H463" s="41"/>
      <c r="I463" s="45"/>
      <c r="J463" s="46"/>
      <c r="K463" s="46"/>
      <c r="L463" s="47"/>
      <c r="M463" s="54">
        <v>463</v>
      </c>
      <c r="N463" s="54"/>
      <c r="O463" s="49"/>
      <c r="P463" s="55" t="s">
        <v>1236</v>
      </c>
      <c r="Q463" s="56">
        <v>43497.275763888887</v>
      </c>
      <c r="R463" s="55" t="s">
        <v>1687</v>
      </c>
      <c r="S463" s="55"/>
      <c r="T463" s="55"/>
      <c r="U463" s="55"/>
      <c r="V463" s="56">
        <v>43497.275763888887</v>
      </c>
      <c r="W463" s="57" t="s">
        <v>2069</v>
      </c>
      <c r="X463" s="55"/>
      <c r="Y463" s="55"/>
      <c r="Z463" s="58" t="s">
        <v>2070</v>
      </c>
    </row>
    <row r="464" spans="2:26" x14ac:dyDescent="0.25">
      <c r="B464" s="40" t="s">
        <v>2064</v>
      </c>
      <c r="C464" s="40" t="s">
        <v>1369</v>
      </c>
      <c r="D464" s="41"/>
      <c r="E464" s="42"/>
      <c r="F464" s="43"/>
      <c r="G464" s="44"/>
      <c r="H464" s="41"/>
      <c r="I464" s="45"/>
      <c r="J464" s="46"/>
      <c r="K464" s="46"/>
      <c r="L464" s="47"/>
      <c r="M464" s="54">
        <v>464</v>
      </c>
      <c r="N464" s="54"/>
      <c r="O464" s="49"/>
      <c r="P464" s="55" t="s">
        <v>1236</v>
      </c>
      <c r="Q464" s="56">
        <v>43497.855497685188</v>
      </c>
      <c r="R464" s="55" t="s">
        <v>1370</v>
      </c>
      <c r="S464" s="55"/>
      <c r="T464" s="55"/>
      <c r="U464" s="55" t="s">
        <v>1265</v>
      </c>
      <c r="V464" s="56">
        <v>43497.855497685188</v>
      </c>
      <c r="W464" s="57" t="s">
        <v>2071</v>
      </c>
      <c r="X464" s="55"/>
      <c r="Y464" s="55"/>
      <c r="Z464" s="58" t="s">
        <v>2072</v>
      </c>
    </row>
    <row r="465" spans="2:26" x14ac:dyDescent="0.25">
      <c r="B465" s="40" t="s">
        <v>2073</v>
      </c>
      <c r="C465" s="40" t="s">
        <v>1453</v>
      </c>
      <c r="D465" s="41"/>
      <c r="E465" s="42"/>
      <c r="F465" s="43"/>
      <c r="G465" s="44"/>
      <c r="H465" s="41"/>
      <c r="I465" s="45"/>
      <c r="J465" s="46"/>
      <c r="K465" s="46"/>
      <c r="L465" s="47"/>
      <c r="M465" s="54">
        <v>465</v>
      </c>
      <c r="N465" s="54"/>
      <c r="O465" s="49"/>
      <c r="P465" s="55" t="s">
        <v>1236</v>
      </c>
      <c r="Q465" s="56">
        <v>43497.528437499997</v>
      </c>
      <c r="R465" s="55" t="s">
        <v>1906</v>
      </c>
      <c r="S465" s="57" t="s">
        <v>1907</v>
      </c>
      <c r="T465" s="55" t="s">
        <v>1610</v>
      </c>
      <c r="U465" s="55" t="s">
        <v>1265</v>
      </c>
      <c r="V465" s="56">
        <v>43497.528437499997</v>
      </c>
      <c r="W465" s="57" t="s">
        <v>2074</v>
      </c>
      <c r="X465" s="55"/>
      <c r="Y465" s="55"/>
      <c r="Z465" s="58" t="s">
        <v>2075</v>
      </c>
    </row>
    <row r="466" spans="2:26" x14ac:dyDescent="0.25">
      <c r="B466" s="40" t="s">
        <v>2073</v>
      </c>
      <c r="C466" s="40" t="s">
        <v>1967</v>
      </c>
      <c r="D466" s="41"/>
      <c r="E466" s="42"/>
      <c r="F466" s="43"/>
      <c r="G466" s="44"/>
      <c r="H466" s="41"/>
      <c r="I466" s="45"/>
      <c r="J466" s="46"/>
      <c r="K466" s="46"/>
      <c r="L466" s="47"/>
      <c r="M466" s="54">
        <v>466</v>
      </c>
      <c r="N466" s="54"/>
      <c r="O466" s="49"/>
      <c r="P466" s="55" t="s">
        <v>1236</v>
      </c>
      <c r="Q466" s="56">
        <v>43497.855555555558</v>
      </c>
      <c r="R466" s="55" t="s">
        <v>1968</v>
      </c>
      <c r="S466" s="55"/>
      <c r="T466" s="55"/>
      <c r="U466" s="55"/>
      <c r="V466" s="56">
        <v>43497.855555555558</v>
      </c>
      <c r="W466" s="57" t="s">
        <v>2076</v>
      </c>
      <c r="X466" s="55"/>
      <c r="Y466" s="55"/>
      <c r="Z466" s="58" t="s">
        <v>2077</v>
      </c>
    </row>
    <row r="467" spans="2:26" x14ac:dyDescent="0.25">
      <c r="B467" s="40" t="s">
        <v>2078</v>
      </c>
      <c r="C467" s="40" t="s">
        <v>1252</v>
      </c>
      <c r="D467" s="41"/>
      <c r="E467" s="42"/>
      <c r="F467" s="43"/>
      <c r="G467" s="44"/>
      <c r="H467" s="41"/>
      <c r="I467" s="45"/>
      <c r="J467" s="46"/>
      <c r="K467" s="46"/>
      <c r="L467" s="47"/>
      <c r="M467" s="54">
        <v>467</v>
      </c>
      <c r="N467" s="54"/>
      <c r="O467" s="49"/>
      <c r="P467" s="55" t="s">
        <v>1236</v>
      </c>
      <c r="Q467" s="56">
        <v>43497.864907407406</v>
      </c>
      <c r="R467" s="55" t="s">
        <v>1838</v>
      </c>
      <c r="S467" s="55"/>
      <c r="T467" s="55"/>
      <c r="U467" s="55"/>
      <c r="V467" s="56">
        <v>43497.864907407406</v>
      </c>
      <c r="W467" s="57" t="s">
        <v>2079</v>
      </c>
      <c r="X467" s="55"/>
      <c r="Y467" s="55"/>
      <c r="Z467" s="58" t="s">
        <v>2080</v>
      </c>
    </row>
    <row r="468" spans="2:26" x14ac:dyDescent="0.25">
      <c r="B468" s="40" t="s">
        <v>2078</v>
      </c>
      <c r="C468" s="40" t="s">
        <v>1240</v>
      </c>
      <c r="D468" s="41"/>
      <c r="E468" s="42"/>
      <c r="F468" s="43"/>
      <c r="G468" s="44"/>
      <c r="H468" s="41"/>
      <c r="I468" s="45"/>
      <c r="J468" s="46"/>
      <c r="K468" s="46"/>
      <c r="L468" s="47"/>
      <c r="M468" s="54">
        <v>468</v>
      </c>
      <c r="N468" s="54"/>
      <c r="O468" s="49"/>
      <c r="P468" s="55" t="s">
        <v>1236</v>
      </c>
      <c r="Q468" s="56">
        <v>43497.864907407406</v>
      </c>
      <c r="R468" s="55" t="s">
        <v>1838</v>
      </c>
      <c r="S468" s="55"/>
      <c r="T468" s="55"/>
      <c r="U468" s="55"/>
      <c r="V468" s="56">
        <v>43497.864907407406</v>
      </c>
      <c r="W468" s="57" t="s">
        <v>2079</v>
      </c>
      <c r="X468" s="55"/>
      <c r="Y468" s="55"/>
      <c r="Z468" s="58" t="s">
        <v>2080</v>
      </c>
    </row>
    <row r="469" spans="2:26" x14ac:dyDescent="0.25">
      <c r="B469" s="40" t="s">
        <v>2078</v>
      </c>
      <c r="C469" s="40" t="s">
        <v>1841</v>
      </c>
      <c r="D469" s="41"/>
      <c r="E469" s="42"/>
      <c r="F469" s="43"/>
      <c r="G469" s="44"/>
      <c r="H469" s="41"/>
      <c r="I469" s="45"/>
      <c r="J469" s="46"/>
      <c r="K469" s="46"/>
      <c r="L469" s="47"/>
      <c r="M469" s="54">
        <v>469</v>
      </c>
      <c r="N469" s="54"/>
      <c r="O469" s="49"/>
      <c r="P469" s="55" t="s">
        <v>1236</v>
      </c>
      <c r="Q469" s="56">
        <v>43497.864907407406</v>
      </c>
      <c r="R469" s="55" t="s">
        <v>1838</v>
      </c>
      <c r="S469" s="55"/>
      <c r="T469" s="55"/>
      <c r="U469" s="55"/>
      <c r="V469" s="56">
        <v>43497.864907407406</v>
      </c>
      <c r="W469" s="57" t="s">
        <v>2079</v>
      </c>
      <c r="X469" s="55"/>
      <c r="Y469" s="55"/>
      <c r="Z469" s="58" t="s">
        <v>2080</v>
      </c>
    </row>
    <row r="470" spans="2:26" x14ac:dyDescent="0.25">
      <c r="B470" s="40" t="s">
        <v>2081</v>
      </c>
      <c r="C470" s="40" t="s">
        <v>1273</v>
      </c>
      <c r="D470" s="41"/>
      <c r="E470" s="42"/>
      <c r="F470" s="43"/>
      <c r="G470" s="44"/>
      <c r="H470" s="41"/>
      <c r="I470" s="45"/>
      <c r="J470" s="46"/>
      <c r="K470" s="46"/>
      <c r="L470" s="47"/>
      <c r="M470" s="54">
        <v>470</v>
      </c>
      <c r="N470" s="54"/>
      <c r="O470" s="49"/>
      <c r="P470" s="55" t="s">
        <v>1236</v>
      </c>
      <c r="Q470" s="56">
        <v>43495.32104166667</v>
      </c>
      <c r="R470" s="55" t="s">
        <v>1274</v>
      </c>
      <c r="S470" s="55"/>
      <c r="T470" s="55"/>
      <c r="U470" s="55"/>
      <c r="V470" s="56">
        <v>43495.32104166667</v>
      </c>
      <c r="W470" s="57" t="s">
        <v>2082</v>
      </c>
      <c r="X470" s="55"/>
      <c r="Y470" s="55"/>
      <c r="Z470" s="58" t="s">
        <v>2083</v>
      </c>
    </row>
    <row r="471" spans="2:26" x14ac:dyDescent="0.25">
      <c r="B471" s="40" t="s">
        <v>2081</v>
      </c>
      <c r="C471" s="40" t="s">
        <v>1273</v>
      </c>
      <c r="D471" s="41"/>
      <c r="E471" s="42"/>
      <c r="F471" s="43"/>
      <c r="G471" s="44"/>
      <c r="H471" s="41"/>
      <c r="I471" s="45"/>
      <c r="J471" s="46"/>
      <c r="K471" s="46"/>
      <c r="L471" s="47"/>
      <c r="M471" s="54">
        <v>471</v>
      </c>
      <c r="N471" s="54"/>
      <c r="O471" s="49"/>
      <c r="P471" s="55" t="s">
        <v>1236</v>
      </c>
      <c r="Q471" s="56">
        <v>43497.872581018521</v>
      </c>
      <c r="R471" s="55" t="s">
        <v>1784</v>
      </c>
      <c r="S471" s="55"/>
      <c r="T471" s="55"/>
      <c r="U471" s="55"/>
      <c r="V471" s="56">
        <v>43497.872581018521</v>
      </c>
      <c r="W471" s="57" t="s">
        <v>2084</v>
      </c>
      <c r="X471" s="55"/>
      <c r="Y471" s="55"/>
      <c r="Z471" s="58" t="s">
        <v>2085</v>
      </c>
    </row>
    <row r="472" spans="2:26" x14ac:dyDescent="0.25">
      <c r="B472" s="40" t="s">
        <v>2086</v>
      </c>
      <c r="C472" s="40" t="s">
        <v>1723</v>
      </c>
      <c r="D472" s="41"/>
      <c r="E472" s="42"/>
      <c r="F472" s="43"/>
      <c r="G472" s="44"/>
      <c r="H472" s="41"/>
      <c r="I472" s="45"/>
      <c r="J472" s="46"/>
      <c r="K472" s="46"/>
      <c r="L472" s="47"/>
      <c r="M472" s="54">
        <v>472</v>
      </c>
      <c r="N472" s="54"/>
      <c r="O472" s="49"/>
      <c r="P472" s="55" t="s">
        <v>1236</v>
      </c>
      <c r="Q472" s="56">
        <v>43497.40289351852</v>
      </c>
      <c r="R472" s="55" t="s">
        <v>1764</v>
      </c>
      <c r="S472" s="55"/>
      <c r="T472" s="55"/>
      <c r="U472" s="55" t="s">
        <v>1265</v>
      </c>
      <c r="V472" s="56">
        <v>43497.40289351852</v>
      </c>
      <c r="W472" s="57" t="s">
        <v>2087</v>
      </c>
      <c r="X472" s="55"/>
      <c r="Y472" s="55"/>
      <c r="Z472" s="58" t="s">
        <v>2088</v>
      </c>
    </row>
    <row r="473" spans="2:26" x14ac:dyDescent="0.25">
      <c r="B473" s="40" t="s">
        <v>2086</v>
      </c>
      <c r="C473" s="40" t="s">
        <v>1686</v>
      </c>
      <c r="D473" s="41"/>
      <c r="E473" s="42"/>
      <c r="F473" s="43"/>
      <c r="G473" s="44"/>
      <c r="H473" s="41"/>
      <c r="I473" s="45"/>
      <c r="J473" s="46"/>
      <c r="K473" s="46"/>
      <c r="L473" s="47"/>
      <c r="M473" s="54">
        <v>473</v>
      </c>
      <c r="N473" s="54"/>
      <c r="O473" s="49"/>
      <c r="P473" s="55" t="s">
        <v>1236</v>
      </c>
      <c r="Q473" s="56">
        <v>43497.40289351852</v>
      </c>
      <c r="R473" s="55" t="s">
        <v>1764</v>
      </c>
      <c r="S473" s="55"/>
      <c r="T473" s="55"/>
      <c r="U473" s="55" t="s">
        <v>1265</v>
      </c>
      <c r="V473" s="56">
        <v>43497.40289351852</v>
      </c>
      <c r="W473" s="57" t="s">
        <v>2087</v>
      </c>
      <c r="X473" s="55"/>
      <c r="Y473" s="55"/>
      <c r="Z473" s="58" t="s">
        <v>2088</v>
      </c>
    </row>
    <row r="474" spans="2:26" x14ac:dyDescent="0.25">
      <c r="B474" s="40" t="s">
        <v>2086</v>
      </c>
      <c r="C474" s="40" t="s">
        <v>1240</v>
      </c>
      <c r="D474" s="41"/>
      <c r="E474" s="42"/>
      <c r="F474" s="43"/>
      <c r="G474" s="44"/>
      <c r="H474" s="41"/>
      <c r="I474" s="45"/>
      <c r="J474" s="46"/>
      <c r="K474" s="46"/>
      <c r="L474" s="47"/>
      <c r="M474" s="54">
        <v>474</v>
      </c>
      <c r="N474" s="54"/>
      <c r="O474" s="49"/>
      <c r="P474" s="55" t="s">
        <v>1236</v>
      </c>
      <c r="Q474" s="56">
        <v>43497.40289351852</v>
      </c>
      <c r="R474" s="55" t="s">
        <v>1764</v>
      </c>
      <c r="S474" s="55"/>
      <c r="T474" s="55"/>
      <c r="U474" s="55" t="s">
        <v>1265</v>
      </c>
      <c r="V474" s="56">
        <v>43497.40289351852</v>
      </c>
      <c r="W474" s="57" t="s">
        <v>2087</v>
      </c>
      <c r="X474" s="55"/>
      <c r="Y474" s="55"/>
      <c r="Z474" s="58" t="s">
        <v>2088</v>
      </c>
    </row>
    <row r="475" spans="2:26" x14ac:dyDescent="0.25">
      <c r="B475" s="40" t="s">
        <v>2086</v>
      </c>
      <c r="C475" s="40" t="s">
        <v>1728</v>
      </c>
      <c r="D475" s="41"/>
      <c r="E475" s="42"/>
      <c r="F475" s="43"/>
      <c r="G475" s="44"/>
      <c r="H475" s="41"/>
      <c r="I475" s="45"/>
      <c r="J475" s="46"/>
      <c r="K475" s="46"/>
      <c r="L475" s="47"/>
      <c r="M475" s="54">
        <v>475</v>
      </c>
      <c r="N475" s="54"/>
      <c r="O475" s="49"/>
      <c r="P475" s="55" t="s">
        <v>1236</v>
      </c>
      <c r="Q475" s="56">
        <v>43497.40289351852</v>
      </c>
      <c r="R475" s="55" t="s">
        <v>1764</v>
      </c>
      <c r="S475" s="55"/>
      <c r="T475" s="55"/>
      <c r="U475" s="55" t="s">
        <v>1265</v>
      </c>
      <c r="V475" s="56">
        <v>43497.40289351852</v>
      </c>
      <c r="W475" s="57" t="s">
        <v>2087</v>
      </c>
      <c r="X475" s="55"/>
      <c r="Y475" s="55"/>
      <c r="Z475" s="58" t="s">
        <v>2088</v>
      </c>
    </row>
    <row r="476" spans="2:26" x14ac:dyDescent="0.25">
      <c r="B476" s="40" t="s">
        <v>2086</v>
      </c>
      <c r="C476" s="40" t="s">
        <v>1967</v>
      </c>
      <c r="D476" s="41"/>
      <c r="E476" s="42"/>
      <c r="F476" s="43"/>
      <c r="G476" s="44"/>
      <c r="H476" s="41"/>
      <c r="I476" s="45"/>
      <c r="J476" s="46"/>
      <c r="K476" s="46"/>
      <c r="L476" s="47"/>
      <c r="M476" s="54">
        <v>476</v>
      </c>
      <c r="N476" s="54"/>
      <c r="O476" s="49"/>
      <c r="P476" s="55" t="s">
        <v>1236</v>
      </c>
      <c r="Q476" s="56">
        <v>43497.876562500001</v>
      </c>
      <c r="R476" s="55" t="s">
        <v>1968</v>
      </c>
      <c r="S476" s="55"/>
      <c r="T476" s="55"/>
      <c r="U476" s="55"/>
      <c r="V476" s="56">
        <v>43497.876562500001</v>
      </c>
      <c r="W476" s="57" t="s">
        <v>2089</v>
      </c>
      <c r="X476" s="55"/>
      <c r="Y476" s="55"/>
      <c r="Z476" s="58" t="s">
        <v>2090</v>
      </c>
    </row>
    <row r="477" spans="2:26" x14ac:dyDescent="0.25">
      <c r="B477" s="40" t="s">
        <v>2091</v>
      </c>
      <c r="C477" s="40" t="s">
        <v>2092</v>
      </c>
      <c r="D477" s="41"/>
      <c r="E477" s="42"/>
      <c r="F477" s="43"/>
      <c r="G477" s="44"/>
      <c r="H477" s="41"/>
      <c r="I477" s="45"/>
      <c r="J477" s="46"/>
      <c r="K477" s="46"/>
      <c r="L477" s="47"/>
      <c r="M477" s="54">
        <v>477</v>
      </c>
      <c r="N477" s="54"/>
      <c r="O477" s="49"/>
      <c r="P477" s="55" t="s">
        <v>1236</v>
      </c>
      <c r="Q477" s="56">
        <v>43497.429849537039</v>
      </c>
      <c r="R477" s="55" t="s">
        <v>2093</v>
      </c>
      <c r="S477" s="57" t="s">
        <v>2094</v>
      </c>
      <c r="T477" s="55" t="s">
        <v>1610</v>
      </c>
      <c r="U477" s="55"/>
      <c r="V477" s="56">
        <v>43497.429849537039</v>
      </c>
      <c r="W477" s="57" t="s">
        <v>2095</v>
      </c>
      <c r="X477" s="55"/>
      <c r="Y477" s="55"/>
      <c r="Z477" s="58" t="s">
        <v>2096</v>
      </c>
    </row>
    <row r="478" spans="2:26" x14ac:dyDescent="0.25">
      <c r="B478" s="40" t="s">
        <v>2091</v>
      </c>
      <c r="C478" s="40" t="s">
        <v>2097</v>
      </c>
      <c r="D478" s="41"/>
      <c r="E478" s="42"/>
      <c r="F478" s="43"/>
      <c r="G478" s="44"/>
      <c r="H478" s="41"/>
      <c r="I478" s="45"/>
      <c r="J478" s="46"/>
      <c r="K478" s="46"/>
      <c r="L478" s="47"/>
      <c r="M478" s="54">
        <v>478</v>
      </c>
      <c r="N478" s="54"/>
      <c r="O478" s="49"/>
      <c r="P478" s="55" t="s">
        <v>1592</v>
      </c>
      <c r="Q478" s="56">
        <v>43497.429849537039</v>
      </c>
      <c r="R478" s="55" t="s">
        <v>2093</v>
      </c>
      <c r="S478" s="57" t="s">
        <v>2094</v>
      </c>
      <c r="T478" s="55" t="s">
        <v>1610</v>
      </c>
      <c r="U478" s="55"/>
      <c r="V478" s="56">
        <v>43497.429849537039</v>
      </c>
      <c r="W478" s="57" t="s">
        <v>2095</v>
      </c>
      <c r="X478" s="55"/>
      <c r="Y478" s="55"/>
      <c r="Z478" s="58" t="s">
        <v>2096</v>
      </c>
    </row>
    <row r="479" spans="2:26" x14ac:dyDescent="0.25">
      <c r="B479" s="40" t="s">
        <v>2091</v>
      </c>
      <c r="C479" s="40" t="s">
        <v>2092</v>
      </c>
      <c r="D479" s="41"/>
      <c r="E479" s="42"/>
      <c r="F479" s="43"/>
      <c r="G479" s="44"/>
      <c r="H479" s="41"/>
      <c r="I479" s="45"/>
      <c r="J479" s="46"/>
      <c r="K479" s="46"/>
      <c r="L479" s="47"/>
      <c r="M479" s="54">
        <v>479</v>
      </c>
      <c r="N479" s="54"/>
      <c r="O479" s="49"/>
      <c r="P479" s="55" t="s">
        <v>1236</v>
      </c>
      <c r="Q479" s="56">
        <v>43497.831921296296</v>
      </c>
      <c r="R479" s="55" t="s">
        <v>2098</v>
      </c>
      <c r="S479" s="57" t="s">
        <v>2099</v>
      </c>
      <c r="T479" s="55" t="s">
        <v>1610</v>
      </c>
      <c r="U479" s="55"/>
      <c r="V479" s="56">
        <v>43497.831921296296</v>
      </c>
      <c r="W479" s="57" t="s">
        <v>2100</v>
      </c>
      <c r="X479" s="55"/>
      <c r="Y479" s="55"/>
      <c r="Z479" s="58" t="s">
        <v>2101</v>
      </c>
    </row>
    <row r="480" spans="2:26" x14ac:dyDescent="0.25">
      <c r="B480" s="40" t="s">
        <v>2091</v>
      </c>
      <c r="C480" s="40" t="s">
        <v>2102</v>
      </c>
      <c r="D480" s="41"/>
      <c r="E480" s="42"/>
      <c r="F480" s="43"/>
      <c r="G480" s="44"/>
      <c r="H480" s="41"/>
      <c r="I480" s="45"/>
      <c r="J480" s="46"/>
      <c r="K480" s="46"/>
      <c r="L480" s="47"/>
      <c r="M480" s="54">
        <v>480</v>
      </c>
      <c r="N480" s="54"/>
      <c r="O480" s="49"/>
      <c r="P480" s="55" t="s">
        <v>1592</v>
      </c>
      <c r="Q480" s="56">
        <v>43497.831921296296</v>
      </c>
      <c r="R480" s="55" t="s">
        <v>2098</v>
      </c>
      <c r="S480" s="57" t="s">
        <v>2099</v>
      </c>
      <c r="T480" s="55" t="s">
        <v>1610</v>
      </c>
      <c r="U480" s="55"/>
      <c r="V480" s="56">
        <v>43497.831921296296</v>
      </c>
      <c r="W480" s="57" t="s">
        <v>2100</v>
      </c>
      <c r="X480" s="55"/>
      <c r="Y480" s="55"/>
      <c r="Z480" s="58" t="s">
        <v>2101</v>
      </c>
    </row>
    <row r="481" spans="2:26" x14ac:dyDescent="0.25">
      <c r="B481" s="40" t="s">
        <v>2102</v>
      </c>
      <c r="C481" s="40" t="s">
        <v>2091</v>
      </c>
      <c r="D481" s="41"/>
      <c r="E481" s="42"/>
      <c r="F481" s="43"/>
      <c r="G481" s="44"/>
      <c r="H481" s="41"/>
      <c r="I481" s="45"/>
      <c r="J481" s="46"/>
      <c r="K481" s="46"/>
      <c r="L481" s="47"/>
      <c r="M481" s="54">
        <v>481</v>
      </c>
      <c r="N481" s="54"/>
      <c r="O481" s="49"/>
      <c r="P481" s="55" t="s">
        <v>1236</v>
      </c>
      <c r="Q481" s="56">
        <v>43497.898148148146</v>
      </c>
      <c r="R481" s="55" t="s">
        <v>2103</v>
      </c>
      <c r="S481" s="55"/>
      <c r="T481" s="55"/>
      <c r="U481" s="55"/>
      <c r="V481" s="56">
        <v>43497.898148148146</v>
      </c>
      <c r="W481" s="57" t="s">
        <v>2104</v>
      </c>
      <c r="X481" s="55"/>
      <c r="Y481" s="55"/>
      <c r="Z481" s="58" t="s">
        <v>2105</v>
      </c>
    </row>
    <row r="482" spans="2:26" x14ac:dyDescent="0.25">
      <c r="B482" s="40" t="s">
        <v>2106</v>
      </c>
      <c r="C482" s="40" t="s">
        <v>1273</v>
      </c>
      <c r="D482" s="41"/>
      <c r="E482" s="42"/>
      <c r="F482" s="43"/>
      <c r="G482" s="44"/>
      <c r="H482" s="41"/>
      <c r="I482" s="45"/>
      <c r="J482" s="46"/>
      <c r="K482" s="46"/>
      <c r="L482" s="47"/>
      <c r="M482" s="54">
        <v>482</v>
      </c>
      <c r="N482" s="54"/>
      <c r="O482" s="49"/>
      <c r="P482" s="55" t="s">
        <v>1236</v>
      </c>
      <c r="Q482" s="56">
        <v>43497.907847222225</v>
      </c>
      <c r="R482" s="55" t="s">
        <v>1784</v>
      </c>
      <c r="S482" s="55"/>
      <c r="T482" s="55"/>
      <c r="U482" s="55"/>
      <c r="V482" s="56">
        <v>43497.907847222225</v>
      </c>
      <c r="W482" s="57" t="s">
        <v>2107</v>
      </c>
      <c r="X482" s="55"/>
      <c r="Y482" s="55"/>
      <c r="Z482" s="58" t="s">
        <v>2108</v>
      </c>
    </row>
    <row r="483" spans="2:26" x14ac:dyDescent="0.25">
      <c r="B483" s="40" t="s">
        <v>2109</v>
      </c>
      <c r="C483" s="40" t="s">
        <v>2109</v>
      </c>
      <c r="D483" s="41"/>
      <c r="E483" s="42"/>
      <c r="F483" s="43"/>
      <c r="G483" s="44"/>
      <c r="H483" s="41"/>
      <c r="I483" s="45"/>
      <c r="J483" s="46"/>
      <c r="K483" s="46"/>
      <c r="L483" s="47"/>
      <c r="M483" s="54">
        <v>483</v>
      </c>
      <c r="N483" s="54"/>
      <c r="O483" s="49"/>
      <c r="P483" s="55" t="s">
        <v>1607</v>
      </c>
      <c r="Q483" s="56">
        <v>43497.936006944445</v>
      </c>
      <c r="R483" s="55" t="s">
        <v>2110</v>
      </c>
      <c r="S483" s="57" t="s">
        <v>2111</v>
      </c>
      <c r="T483" s="55" t="s">
        <v>1610</v>
      </c>
      <c r="U483" s="55"/>
      <c r="V483" s="56">
        <v>43497.936006944445</v>
      </c>
      <c r="W483" s="57" t="s">
        <v>2112</v>
      </c>
      <c r="X483" s="55"/>
      <c r="Y483" s="55"/>
      <c r="Z483" s="58" t="s">
        <v>2113</v>
      </c>
    </row>
    <row r="484" spans="2:26" x14ac:dyDescent="0.25">
      <c r="B484" s="40" t="s">
        <v>2114</v>
      </c>
      <c r="C484" s="40" t="s">
        <v>1273</v>
      </c>
      <c r="D484" s="41"/>
      <c r="E484" s="42"/>
      <c r="F484" s="43"/>
      <c r="G484" s="44"/>
      <c r="H484" s="41"/>
      <c r="I484" s="45"/>
      <c r="J484" s="46"/>
      <c r="K484" s="46"/>
      <c r="L484" s="47"/>
      <c r="M484" s="54">
        <v>484</v>
      </c>
      <c r="N484" s="54"/>
      <c r="O484" s="49"/>
      <c r="P484" s="55" t="s">
        <v>1236</v>
      </c>
      <c r="Q484" s="56">
        <v>43497.944756944446</v>
      </c>
      <c r="R484" s="55" t="s">
        <v>1784</v>
      </c>
      <c r="S484" s="55"/>
      <c r="T484" s="55"/>
      <c r="U484" s="55"/>
      <c r="V484" s="56">
        <v>43497.944756944446</v>
      </c>
      <c r="W484" s="57" t="s">
        <v>2115</v>
      </c>
      <c r="X484" s="55"/>
      <c r="Y484" s="55"/>
      <c r="Z484" s="58" t="s">
        <v>2116</v>
      </c>
    </row>
    <row r="485" spans="2:26" x14ac:dyDescent="0.25">
      <c r="B485" s="40" t="s">
        <v>2117</v>
      </c>
      <c r="C485" s="40" t="s">
        <v>1723</v>
      </c>
      <c r="D485" s="41"/>
      <c r="E485" s="42"/>
      <c r="F485" s="43"/>
      <c r="G485" s="44"/>
      <c r="H485" s="41"/>
      <c r="I485" s="45"/>
      <c r="J485" s="46"/>
      <c r="K485" s="46"/>
      <c r="L485" s="47"/>
      <c r="M485" s="54">
        <v>485</v>
      </c>
      <c r="N485" s="54"/>
      <c r="O485" s="49"/>
      <c r="P485" s="55" t="s">
        <v>1236</v>
      </c>
      <c r="Q485" s="56">
        <v>43498.015208333331</v>
      </c>
      <c r="R485" s="55" t="s">
        <v>1764</v>
      </c>
      <c r="S485" s="55"/>
      <c r="T485" s="55"/>
      <c r="U485" s="55" t="s">
        <v>1265</v>
      </c>
      <c r="V485" s="56">
        <v>43498.015208333331</v>
      </c>
      <c r="W485" s="57" t="s">
        <v>2118</v>
      </c>
      <c r="X485" s="55"/>
      <c r="Y485" s="55"/>
      <c r="Z485" s="58" t="s">
        <v>2119</v>
      </c>
    </row>
    <row r="486" spans="2:26" x14ac:dyDescent="0.25">
      <c r="B486" s="40" t="s">
        <v>2117</v>
      </c>
      <c r="C486" s="40" t="s">
        <v>1686</v>
      </c>
      <c r="D486" s="41"/>
      <c r="E486" s="42"/>
      <c r="F486" s="43"/>
      <c r="G486" s="44"/>
      <c r="H486" s="41"/>
      <c r="I486" s="45"/>
      <c r="J486" s="46"/>
      <c r="K486" s="46"/>
      <c r="L486" s="47"/>
      <c r="M486" s="54">
        <v>486</v>
      </c>
      <c r="N486" s="54"/>
      <c r="O486" s="49"/>
      <c r="P486" s="55" t="s">
        <v>1236</v>
      </c>
      <c r="Q486" s="56">
        <v>43498.015208333331</v>
      </c>
      <c r="R486" s="55" t="s">
        <v>1764</v>
      </c>
      <c r="S486" s="55"/>
      <c r="T486" s="55"/>
      <c r="U486" s="55" t="s">
        <v>1265</v>
      </c>
      <c r="V486" s="56">
        <v>43498.015208333331</v>
      </c>
      <c r="W486" s="57" t="s">
        <v>2118</v>
      </c>
      <c r="X486" s="55"/>
      <c r="Y486" s="55"/>
      <c r="Z486" s="58" t="s">
        <v>2119</v>
      </c>
    </row>
    <row r="487" spans="2:26" x14ac:dyDescent="0.25">
      <c r="B487" s="40" t="s">
        <v>2117</v>
      </c>
      <c r="C487" s="40" t="s">
        <v>1240</v>
      </c>
      <c r="D487" s="41"/>
      <c r="E487" s="42"/>
      <c r="F487" s="43"/>
      <c r="G487" s="44"/>
      <c r="H487" s="41"/>
      <c r="I487" s="45"/>
      <c r="J487" s="46"/>
      <c r="K487" s="46"/>
      <c r="L487" s="47"/>
      <c r="M487" s="54">
        <v>487</v>
      </c>
      <c r="N487" s="54"/>
      <c r="O487" s="49"/>
      <c r="P487" s="55" t="s">
        <v>1236</v>
      </c>
      <c r="Q487" s="56">
        <v>43498.015208333331</v>
      </c>
      <c r="R487" s="55" t="s">
        <v>1764</v>
      </c>
      <c r="S487" s="55"/>
      <c r="T487" s="55"/>
      <c r="U487" s="55" t="s">
        <v>1265</v>
      </c>
      <c r="V487" s="56">
        <v>43498.015208333331</v>
      </c>
      <c r="W487" s="57" t="s">
        <v>2118</v>
      </c>
      <c r="X487" s="55"/>
      <c r="Y487" s="55"/>
      <c r="Z487" s="58" t="s">
        <v>2119</v>
      </c>
    </row>
    <row r="488" spans="2:26" x14ac:dyDescent="0.25">
      <c r="B488" s="40" t="s">
        <v>2117</v>
      </c>
      <c r="C488" s="40" t="s">
        <v>1728</v>
      </c>
      <c r="D488" s="41"/>
      <c r="E488" s="42"/>
      <c r="F488" s="43"/>
      <c r="G488" s="44"/>
      <c r="H488" s="41"/>
      <c r="I488" s="45"/>
      <c r="J488" s="46"/>
      <c r="K488" s="46"/>
      <c r="L488" s="47"/>
      <c r="M488" s="54">
        <v>488</v>
      </c>
      <c r="N488" s="54"/>
      <c r="O488" s="49"/>
      <c r="P488" s="55" t="s">
        <v>1236</v>
      </c>
      <c r="Q488" s="56">
        <v>43498.015208333331</v>
      </c>
      <c r="R488" s="55" t="s">
        <v>1764</v>
      </c>
      <c r="S488" s="55"/>
      <c r="T488" s="55"/>
      <c r="U488" s="55" t="s">
        <v>1265</v>
      </c>
      <c r="V488" s="56">
        <v>43498.015208333331</v>
      </c>
      <c r="W488" s="57" t="s">
        <v>2118</v>
      </c>
      <c r="X488" s="55"/>
      <c r="Y488" s="55"/>
      <c r="Z488" s="58" t="s">
        <v>2119</v>
      </c>
    </row>
    <row r="489" spans="2:26" x14ac:dyDescent="0.25">
      <c r="B489" s="40" t="s">
        <v>2120</v>
      </c>
      <c r="C489" s="40" t="s">
        <v>1980</v>
      </c>
      <c r="D489" s="41"/>
      <c r="E489" s="42"/>
      <c r="F489" s="43"/>
      <c r="G489" s="44"/>
      <c r="H489" s="41"/>
      <c r="I489" s="45"/>
      <c r="J489" s="46"/>
      <c r="K489" s="46"/>
      <c r="L489" s="47"/>
      <c r="M489" s="54">
        <v>489</v>
      </c>
      <c r="N489" s="54"/>
      <c r="O489" s="49"/>
      <c r="P489" s="55" t="s">
        <v>1236</v>
      </c>
      <c r="Q489" s="56">
        <v>43498.040706018517</v>
      </c>
      <c r="R489" s="55" t="s">
        <v>1981</v>
      </c>
      <c r="S489" s="55"/>
      <c r="T489" s="55"/>
      <c r="U489" s="55" t="s">
        <v>1982</v>
      </c>
      <c r="V489" s="56">
        <v>43498.040706018517</v>
      </c>
      <c r="W489" s="57" t="s">
        <v>2121</v>
      </c>
      <c r="X489" s="55"/>
      <c r="Y489" s="55"/>
      <c r="Z489" s="58" t="s">
        <v>2122</v>
      </c>
    </row>
    <row r="490" spans="2:26" x14ac:dyDescent="0.25">
      <c r="B490" s="40" t="s">
        <v>2120</v>
      </c>
      <c r="C490" s="40" t="s">
        <v>1960</v>
      </c>
      <c r="D490" s="41"/>
      <c r="E490" s="42"/>
      <c r="F490" s="43"/>
      <c r="G490" s="44"/>
      <c r="H490" s="41"/>
      <c r="I490" s="45"/>
      <c r="J490" s="46"/>
      <c r="K490" s="46"/>
      <c r="L490" s="47"/>
      <c r="M490" s="54">
        <v>490</v>
      </c>
      <c r="N490" s="54"/>
      <c r="O490" s="49"/>
      <c r="P490" s="55" t="s">
        <v>1236</v>
      </c>
      <c r="Q490" s="56">
        <v>43498.040706018517</v>
      </c>
      <c r="R490" s="55" t="s">
        <v>1981</v>
      </c>
      <c r="S490" s="55"/>
      <c r="T490" s="55"/>
      <c r="U490" s="55" t="s">
        <v>1982</v>
      </c>
      <c r="V490" s="56">
        <v>43498.040706018517</v>
      </c>
      <c r="W490" s="57" t="s">
        <v>2121</v>
      </c>
      <c r="X490" s="55"/>
      <c r="Y490" s="55"/>
      <c r="Z490" s="58" t="s">
        <v>2122</v>
      </c>
    </row>
    <row r="491" spans="2:26" x14ac:dyDescent="0.25">
      <c r="B491" s="40" t="s">
        <v>2120</v>
      </c>
      <c r="C491" s="40" t="s">
        <v>1354</v>
      </c>
      <c r="D491" s="41"/>
      <c r="E491" s="42"/>
      <c r="F491" s="43"/>
      <c r="G491" s="44"/>
      <c r="H491" s="41"/>
      <c r="I491" s="45"/>
      <c r="J491" s="46"/>
      <c r="K491" s="46"/>
      <c r="L491" s="47"/>
      <c r="M491" s="54">
        <v>491</v>
      </c>
      <c r="N491" s="54"/>
      <c r="O491" s="49"/>
      <c r="P491" s="55" t="s">
        <v>1236</v>
      </c>
      <c r="Q491" s="56">
        <v>43498.040706018517</v>
      </c>
      <c r="R491" s="55" t="s">
        <v>1981</v>
      </c>
      <c r="S491" s="55"/>
      <c r="T491" s="55"/>
      <c r="U491" s="55" t="s">
        <v>1982</v>
      </c>
      <c r="V491" s="56">
        <v>43498.040706018517</v>
      </c>
      <c r="W491" s="57" t="s">
        <v>2121</v>
      </c>
      <c r="X491" s="55"/>
      <c r="Y491" s="55"/>
      <c r="Z491" s="58" t="s">
        <v>2122</v>
      </c>
    </row>
    <row r="492" spans="2:26" x14ac:dyDescent="0.25">
      <c r="B492" s="40" t="s">
        <v>2123</v>
      </c>
      <c r="C492" s="40" t="s">
        <v>2123</v>
      </c>
      <c r="D492" s="41"/>
      <c r="E492" s="42"/>
      <c r="F492" s="43"/>
      <c r="G492" s="44"/>
      <c r="H492" s="41"/>
      <c r="I492" s="45"/>
      <c r="J492" s="46"/>
      <c r="K492" s="46"/>
      <c r="L492" s="47"/>
      <c r="M492" s="54">
        <v>492</v>
      </c>
      <c r="N492" s="54"/>
      <c r="O492" s="49"/>
      <c r="P492" s="55" t="s">
        <v>1607</v>
      </c>
      <c r="Q492" s="56">
        <v>43498.142222222225</v>
      </c>
      <c r="R492" s="55" t="s">
        <v>2124</v>
      </c>
      <c r="S492" s="57" t="s">
        <v>2125</v>
      </c>
      <c r="T492" s="55" t="s">
        <v>1610</v>
      </c>
      <c r="U492" s="55"/>
      <c r="V492" s="56">
        <v>43498.142222222225</v>
      </c>
      <c r="W492" s="57" t="s">
        <v>2126</v>
      </c>
      <c r="X492" s="55"/>
      <c r="Y492" s="55"/>
      <c r="Z492" s="58" t="s">
        <v>2127</v>
      </c>
    </row>
    <row r="493" spans="2:26" x14ac:dyDescent="0.25">
      <c r="B493" s="40" t="s">
        <v>2128</v>
      </c>
      <c r="C493" s="40" t="s">
        <v>2129</v>
      </c>
      <c r="D493" s="41"/>
      <c r="E493" s="42"/>
      <c r="F493" s="43"/>
      <c r="G493" s="44"/>
      <c r="H493" s="41"/>
      <c r="I493" s="45"/>
      <c r="J493" s="46"/>
      <c r="K493" s="46"/>
      <c r="L493" s="47"/>
      <c r="M493" s="54">
        <v>493</v>
      </c>
      <c r="N493" s="54"/>
      <c r="O493" s="49"/>
      <c r="P493" s="55" t="s">
        <v>1236</v>
      </c>
      <c r="Q493" s="56">
        <v>43495.324756944443</v>
      </c>
      <c r="R493" s="55" t="s">
        <v>2130</v>
      </c>
      <c r="S493" s="55"/>
      <c r="T493" s="55"/>
      <c r="U493" s="55" t="s">
        <v>1265</v>
      </c>
      <c r="V493" s="56">
        <v>43495.324756944443</v>
      </c>
      <c r="W493" s="57" t="s">
        <v>2131</v>
      </c>
      <c r="X493" s="55"/>
      <c r="Y493" s="55"/>
      <c r="Z493" s="58" t="s">
        <v>2132</v>
      </c>
    </row>
    <row r="494" spans="2:26" x14ac:dyDescent="0.25">
      <c r="B494" s="40" t="s">
        <v>2128</v>
      </c>
      <c r="C494" s="40" t="s">
        <v>1273</v>
      </c>
      <c r="D494" s="41"/>
      <c r="E494" s="42"/>
      <c r="F494" s="43"/>
      <c r="G494" s="44"/>
      <c r="H494" s="41"/>
      <c r="I494" s="45"/>
      <c r="J494" s="46"/>
      <c r="K494" s="46"/>
      <c r="L494" s="47"/>
      <c r="M494" s="54">
        <v>494</v>
      </c>
      <c r="N494" s="54"/>
      <c r="O494" s="49"/>
      <c r="P494" s="55" t="s">
        <v>1236</v>
      </c>
      <c r="Q494" s="56">
        <v>43495.320567129631</v>
      </c>
      <c r="R494" s="55" t="s">
        <v>1274</v>
      </c>
      <c r="S494" s="55"/>
      <c r="T494" s="55"/>
      <c r="U494" s="55"/>
      <c r="V494" s="56">
        <v>43495.320567129631</v>
      </c>
      <c r="W494" s="57" t="s">
        <v>2133</v>
      </c>
      <c r="X494" s="55"/>
      <c r="Y494" s="55"/>
      <c r="Z494" s="58" t="s">
        <v>2134</v>
      </c>
    </row>
    <row r="495" spans="2:26" x14ac:dyDescent="0.25">
      <c r="B495" s="40" t="s">
        <v>2128</v>
      </c>
      <c r="C495" s="40" t="s">
        <v>1938</v>
      </c>
      <c r="D495" s="41"/>
      <c r="E495" s="42"/>
      <c r="F495" s="43"/>
      <c r="G495" s="44"/>
      <c r="H495" s="41"/>
      <c r="I495" s="45"/>
      <c r="J495" s="46"/>
      <c r="K495" s="46"/>
      <c r="L495" s="47"/>
      <c r="M495" s="54">
        <v>495</v>
      </c>
      <c r="N495" s="54"/>
      <c r="O495" s="49"/>
      <c r="P495" s="55" t="s">
        <v>1236</v>
      </c>
      <c r="Q495" s="56">
        <v>43495.324756944443</v>
      </c>
      <c r="R495" s="55" t="s">
        <v>2130</v>
      </c>
      <c r="S495" s="55"/>
      <c r="T495" s="55"/>
      <c r="U495" s="55" t="s">
        <v>1265</v>
      </c>
      <c r="V495" s="56">
        <v>43495.324756944443</v>
      </c>
      <c r="W495" s="57" t="s">
        <v>2131</v>
      </c>
      <c r="X495" s="55"/>
      <c r="Y495" s="55"/>
      <c r="Z495" s="58" t="s">
        <v>2132</v>
      </c>
    </row>
    <row r="496" spans="2:26" x14ac:dyDescent="0.25">
      <c r="B496" s="40" t="s">
        <v>2128</v>
      </c>
      <c r="C496" s="40" t="s">
        <v>1240</v>
      </c>
      <c r="D496" s="41"/>
      <c r="E496" s="42"/>
      <c r="F496" s="43"/>
      <c r="G496" s="44"/>
      <c r="H496" s="41"/>
      <c r="I496" s="45"/>
      <c r="J496" s="46"/>
      <c r="K496" s="46"/>
      <c r="L496" s="47"/>
      <c r="M496" s="54">
        <v>496</v>
      </c>
      <c r="N496" s="54"/>
      <c r="O496" s="49"/>
      <c r="P496" s="55" t="s">
        <v>1236</v>
      </c>
      <c r="Q496" s="56">
        <v>43495.324756944443</v>
      </c>
      <c r="R496" s="55" t="s">
        <v>2130</v>
      </c>
      <c r="S496" s="55"/>
      <c r="T496" s="55"/>
      <c r="U496" s="55" t="s">
        <v>1265</v>
      </c>
      <c r="V496" s="56">
        <v>43495.324756944443</v>
      </c>
      <c r="W496" s="57" t="s">
        <v>2131</v>
      </c>
      <c r="X496" s="55"/>
      <c r="Y496" s="55"/>
      <c r="Z496" s="58" t="s">
        <v>2132</v>
      </c>
    </row>
    <row r="497" spans="2:26" x14ac:dyDescent="0.25">
      <c r="B497" s="40" t="s">
        <v>2128</v>
      </c>
      <c r="C497" s="40" t="s">
        <v>2135</v>
      </c>
      <c r="D497" s="41"/>
      <c r="E497" s="42"/>
      <c r="F497" s="43"/>
      <c r="G497" s="44"/>
      <c r="H497" s="41"/>
      <c r="I497" s="45"/>
      <c r="J497" s="46"/>
      <c r="K497" s="46"/>
      <c r="L497" s="47"/>
      <c r="M497" s="54">
        <v>497</v>
      </c>
      <c r="N497" s="54"/>
      <c r="O497" s="49"/>
      <c r="P497" s="55" t="s">
        <v>1236</v>
      </c>
      <c r="Q497" s="56">
        <v>43495.324756944443</v>
      </c>
      <c r="R497" s="55" t="s">
        <v>2130</v>
      </c>
      <c r="S497" s="55"/>
      <c r="T497" s="55"/>
      <c r="U497" s="55" t="s">
        <v>1265</v>
      </c>
      <c r="V497" s="56">
        <v>43495.324756944443</v>
      </c>
      <c r="W497" s="57" t="s">
        <v>2131</v>
      </c>
      <c r="X497" s="55"/>
      <c r="Y497" s="55"/>
      <c r="Z497" s="58" t="s">
        <v>2132</v>
      </c>
    </row>
    <row r="498" spans="2:26" x14ac:dyDescent="0.25">
      <c r="B498" s="40" t="s">
        <v>2128</v>
      </c>
      <c r="C498" s="40" t="s">
        <v>1424</v>
      </c>
      <c r="D498" s="41"/>
      <c r="E498" s="42"/>
      <c r="F498" s="43"/>
      <c r="G498" s="44"/>
      <c r="H498" s="41"/>
      <c r="I498" s="45"/>
      <c r="J498" s="46"/>
      <c r="K498" s="46"/>
      <c r="L498" s="47"/>
      <c r="M498" s="54">
        <v>498</v>
      </c>
      <c r="N498" s="54"/>
      <c r="O498" s="49"/>
      <c r="P498" s="55" t="s">
        <v>1236</v>
      </c>
      <c r="Q498" s="56">
        <v>43495.324756944443</v>
      </c>
      <c r="R498" s="55" t="s">
        <v>2130</v>
      </c>
      <c r="S498" s="55"/>
      <c r="T498" s="55"/>
      <c r="U498" s="55" t="s">
        <v>1265</v>
      </c>
      <c r="V498" s="56">
        <v>43495.324756944443</v>
      </c>
      <c r="W498" s="57" t="s">
        <v>2131</v>
      </c>
      <c r="X498" s="55"/>
      <c r="Y498" s="55"/>
      <c r="Z498" s="58" t="s">
        <v>2132</v>
      </c>
    </row>
    <row r="499" spans="2:26" x14ac:dyDescent="0.25">
      <c r="B499" s="40" t="s">
        <v>2128</v>
      </c>
      <c r="C499" s="40" t="s">
        <v>1240</v>
      </c>
      <c r="D499" s="41"/>
      <c r="E499" s="42"/>
      <c r="F499" s="43"/>
      <c r="G499" s="44"/>
      <c r="H499" s="41"/>
      <c r="I499" s="45"/>
      <c r="J499" s="46"/>
      <c r="K499" s="46"/>
      <c r="L499" s="47"/>
      <c r="M499" s="54">
        <v>499</v>
      </c>
      <c r="N499" s="54"/>
      <c r="O499" s="49"/>
      <c r="P499" s="55" t="s">
        <v>1236</v>
      </c>
      <c r="Q499" s="56">
        <v>43498.177453703705</v>
      </c>
      <c r="R499" s="55" t="s">
        <v>1626</v>
      </c>
      <c r="S499" s="55"/>
      <c r="T499" s="55"/>
      <c r="U499" s="55"/>
      <c r="V499" s="56">
        <v>43498.177453703705</v>
      </c>
      <c r="W499" s="57" t="s">
        <v>2136</v>
      </c>
      <c r="X499" s="55"/>
      <c r="Y499" s="55"/>
      <c r="Z499" s="58" t="s">
        <v>2137</v>
      </c>
    </row>
    <row r="500" spans="2:26" x14ac:dyDescent="0.25">
      <c r="B500" s="40" t="s">
        <v>2128</v>
      </c>
      <c r="C500" s="40" t="s">
        <v>1629</v>
      </c>
      <c r="D500" s="41"/>
      <c r="E500" s="42"/>
      <c r="F500" s="43"/>
      <c r="G500" s="44"/>
      <c r="H500" s="41"/>
      <c r="I500" s="45"/>
      <c r="J500" s="46"/>
      <c r="K500" s="46"/>
      <c r="L500" s="47"/>
      <c r="M500" s="54">
        <v>500</v>
      </c>
      <c r="N500" s="54"/>
      <c r="O500" s="49"/>
      <c r="P500" s="55" t="s">
        <v>1236</v>
      </c>
      <c r="Q500" s="56">
        <v>43498.177453703705</v>
      </c>
      <c r="R500" s="55" t="s">
        <v>1626</v>
      </c>
      <c r="S500" s="55"/>
      <c r="T500" s="55"/>
      <c r="U500" s="55"/>
      <c r="V500" s="56">
        <v>43498.177453703705</v>
      </c>
      <c r="W500" s="57" t="s">
        <v>2136</v>
      </c>
      <c r="X500" s="55"/>
      <c r="Y500" s="55"/>
      <c r="Z500" s="58" t="s">
        <v>2137</v>
      </c>
    </row>
    <row r="501" spans="2:26" x14ac:dyDescent="0.25">
      <c r="B501" s="40" t="s">
        <v>2138</v>
      </c>
      <c r="C501" s="40" t="s">
        <v>1980</v>
      </c>
      <c r="D501" s="41"/>
      <c r="E501" s="42"/>
      <c r="F501" s="43"/>
      <c r="G501" s="44"/>
      <c r="H501" s="41"/>
      <c r="I501" s="45"/>
      <c r="J501" s="46"/>
      <c r="K501" s="46"/>
      <c r="L501" s="47"/>
      <c r="M501" s="54">
        <v>501</v>
      </c>
      <c r="N501" s="54"/>
      <c r="O501" s="49"/>
      <c r="P501" s="55" t="s">
        <v>1236</v>
      </c>
      <c r="Q501" s="56">
        <v>43498.221655092595</v>
      </c>
      <c r="R501" s="55" t="s">
        <v>1981</v>
      </c>
      <c r="S501" s="55"/>
      <c r="T501" s="55"/>
      <c r="U501" s="55" t="s">
        <v>1982</v>
      </c>
      <c r="V501" s="56">
        <v>43498.221655092595</v>
      </c>
      <c r="W501" s="57" t="s">
        <v>2139</v>
      </c>
      <c r="X501" s="55"/>
      <c r="Y501" s="55"/>
      <c r="Z501" s="58" t="s">
        <v>2140</v>
      </c>
    </row>
    <row r="502" spans="2:26" x14ac:dyDescent="0.25">
      <c r="B502" s="40" t="s">
        <v>2138</v>
      </c>
      <c r="C502" s="40" t="s">
        <v>1960</v>
      </c>
      <c r="D502" s="41"/>
      <c r="E502" s="42"/>
      <c r="F502" s="43"/>
      <c r="G502" s="44"/>
      <c r="H502" s="41"/>
      <c r="I502" s="45"/>
      <c r="J502" s="46"/>
      <c r="K502" s="46"/>
      <c r="L502" s="47"/>
      <c r="M502" s="54">
        <v>502</v>
      </c>
      <c r="N502" s="54"/>
      <c r="O502" s="49"/>
      <c r="P502" s="55" t="s">
        <v>1236</v>
      </c>
      <c r="Q502" s="56">
        <v>43498.221655092595</v>
      </c>
      <c r="R502" s="55" t="s">
        <v>1981</v>
      </c>
      <c r="S502" s="55"/>
      <c r="T502" s="55"/>
      <c r="U502" s="55" t="s">
        <v>1982</v>
      </c>
      <c r="V502" s="56">
        <v>43498.221655092595</v>
      </c>
      <c r="W502" s="57" t="s">
        <v>2139</v>
      </c>
      <c r="X502" s="55"/>
      <c r="Y502" s="55"/>
      <c r="Z502" s="58" t="s">
        <v>2140</v>
      </c>
    </row>
    <row r="503" spans="2:26" x14ac:dyDescent="0.25">
      <c r="B503" s="40" t="s">
        <v>2138</v>
      </c>
      <c r="C503" s="40" t="s">
        <v>1354</v>
      </c>
      <c r="D503" s="41"/>
      <c r="E503" s="42"/>
      <c r="F503" s="43"/>
      <c r="G503" s="44"/>
      <c r="H503" s="41"/>
      <c r="I503" s="45"/>
      <c r="J503" s="46"/>
      <c r="K503" s="46"/>
      <c r="L503" s="47"/>
      <c r="M503" s="54">
        <v>503</v>
      </c>
      <c r="N503" s="54"/>
      <c r="O503" s="49"/>
      <c r="P503" s="55" t="s">
        <v>1236</v>
      </c>
      <c r="Q503" s="56">
        <v>43498.221655092595</v>
      </c>
      <c r="R503" s="55" t="s">
        <v>1981</v>
      </c>
      <c r="S503" s="55"/>
      <c r="T503" s="55"/>
      <c r="U503" s="55" t="s">
        <v>1982</v>
      </c>
      <c r="V503" s="56">
        <v>43498.221655092595</v>
      </c>
      <c r="W503" s="57" t="s">
        <v>2139</v>
      </c>
      <c r="X503" s="55"/>
      <c r="Y503" s="55"/>
      <c r="Z503" s="58" t="s">
        <v>2140</v>
      </c>
    </row>
    <row r="504" spans="2:26" x14ac:dyDescent="0.25">
      <c r="B504" s="40" t="s">
        <v>2141</v>
      </c>
      <c r="C504" s="40" t="s">
        <v>1252</v>
      </c>
      <c r="D504" s="41"/>
      <c r="E504" s="42"/>
      <c r="F504" s="43"/>
      <c r="G504" s="44"/>
      <c r="H504" s="41"/>
      <c r="I504" s="45"/>
      <c r="J504" s="46"/>
      <c r="K504" s="46"/>
      <c r="L504" s="47"/>
      <c r="M504" s="54">
        <v>504</v>
      </c>
      <c r="N504" s="54"/>
      <c r="O504" s="49"/>
      <c r="P504" s="55" t="s">
        <v>1236</v>
      </c>
      <c r="Q504" s="56">
        <v>43497.972824074073</v>
      </c>
      <c r="R504" s="55" t="s">
        <v>2142</v>
      </c>
      <c r="S504" s="55"/>
      <c r="T504" s="55"/>
      <c r="U504" s="55"/>
      <c r="V504" s="56">
        <v>43497.972824074073</v>
      </c>
      <c r="W504" s="57" t="s">
        <v>2143</v>
      </c>
      <c r="X504" s="55"/>
      <c r="Y504" s="55"/>
      <c r="Z504" s="58" t="s">
        <v>2144</v>
      </c>
    </row>
    <row r="505" spans="2:26" x14ac:dyDescent="0.25">
      <c r="B505" s="40" t="s">
        <v>2141</v>
      </c>
      <c r="C505" s="40" t="s">
        <v>1240</v>
      </c>
      <c r="D505" s="41"/>
      <c r="E505" s="42"/>
      <c r="F505" s="43"/>
      <c r="G505" s="44"/>
      <c r="H505" s="41"/>
      <c r="I505" s="45"/>
      <c r="J505" s="46"/>
      <c r="K505" s="46"/>
      <c r="L505" s="47"/>
      <c r="M505" s="54">
        <v>505</v>
      </c>
      <c r="N505" s="54"/>
      <c r="O505" s="49"/>
      <c r="P505" s="55" t="s">
        <v>1236</v>
      </c>
      <c r="Q505" s="56">
        <v>43497.972824074073</v>
      </c>
      <c r="R505" s="55" t="s">
        <v>2142</v>
      </c>
      <c r="S505" s="55"/>
      <c r="T505" s="55"/>
      <c r="U505" s="55"/>
      <c r="V505" s="56">
        <v>43497.972824074073</v>
      </c>
      <c r="W505" s="57" t="s">
        <v>2143</v>
      </c>
      <c r="X505" s="55"/>
      <c r="Y505" s="55"/>
      <c r="Z505" s="58" t="s">
        <v>2144</v>
      </c>
    </row>
    <row r="506" spans="2:26" x14ac:dyDescent="0.25">
      <c r="B506" s="40" t="s">
        <v>2141</v>
      </c>
      <c r="C506" s="40" t="s">
        <v>2145</v>
      </c>
      <c r="D506" s="41"/>
      <c r="E506" s="42"/>
      <c r="F506" s="43"/>
      <c r="G506" s="44"/>
      <c r="H506" s="41"/>
      <c r="I506" s="45"/>
      <c r="J506" s="46"/>
      <c r="K506" s="46"/>
      <c r="L506" s="47"/>
      <c r="M506" s="54">
        <v>506</v>
      </c>
      <c r="N506" s="54"/>
      <c r="O506" s="49"/>
      <c r="P506" s="55" t="s">
        <v>1236</v>
      </c>
      <c r="Q506" s="56">
        <v>43497.972824074073</v>
      </c>
      <c r="R506" s="55" t="s">
        <v>2142</v>
      </c>
      <c r="S506" s="55"/>
      <c r="T506" s="55"/>
      <c r="U506" s="55"/>
      <c r="V506" s="56">
        <v>43497.972824074073</v>
      </c>
      <c r="W506" s="57" t="s">
        <v>2143</v>
      </c>
      <c r="X506" s="55"/>
      <c r="Y506" s="55"/>
      <c r="Z506" s="58" t="s">
        <v>2144</v>
      </c>
    </row>
    <row r="507" spans="2:26" x14ac:dyDescent="0.25">
      <c r="B507" s="40" t="s">
        <v>2141</v>
      </c>
      <c r="C507" s="40" t="s">
        <v>2146</v>
      </c>
      <c r="D507" s="41"/>
      <c r="E507" s="42"/>
      <c r="F507" s="43"/>
      <c r="G507" s="44"/>
      <c r="H507" s="41"/>
      <c r="I507" s="45"/>
      <c r="J507" s="46"/>
      <c r="K507" s="46"/>
      <c r="L507" s="47"/>
      <c r="M507" s="54">
        <v>507</v>
      </c>
      <c r="N507" s="54"/>
      <c r="O507" s="49"/>
      <c r="P507" s="55" t="s">
        <v>1236</v>
      </c>
      <c r="Q507" s="56">
        <v>43498.226909722223</v>
      </c>
      <c r="R507" s="55" t="s">
        <v>2147</v>
      </c>
      <c r="S507" s="55"/>
      <c r="T507" s="55"/>
      <c r="U507" s="55"/>
      <c r="V507" s="56">
        <v>43498.226909722223</v>
      </c>
      <c r="W507" s="57" t="s">
        <v>2148</v>
      </c>
      <c r="X507" s="55"/>
      <c r="Y507" s="55"/>
      <c r="Z507" s="58" t="s">
        <v>2149</v>
      </c>
    </row>
    <row r="508" spans="2:26" x14ac:dyDescent="0.25">
      <c r="B508" s="40" t="s">
        <v>2141</v>
      </c>
      <c r="C508" s="40" t="s">
        <v>1424</v>
      </c>
      <c r="D508" s="41"/>
      <c r="E508" s="42"/>
      <c r="F508" s="43"/>
      <c r="G508" s="44"/>
      <c r="H508" s="41"/>
      <c r="I508" s="45"/>
      <c r="J508" s="46"/>
      <c r="K508" s="46"/>
      <c r="L508" s="47"/>
      <c r="M508" s="54">
        <v>508</v>
      </c>
      <c r="N508" s="54"/>
      <c r="O508" s="49"/>
      <c r="P508" s="55" t="s">
        <v>1236</v>
      </c>
      <c r="Q508" s="56">
        <v>43498.226909722223</v>
      </c>
      <c r="R508" s="55" t="s">
        <v>2147</v>
      </c>
      <c r="S508" s="55"/>
      <c r="T508" s="55"/>
      <c r="U508" s="55"/>
      <c r="V508" s="56">
        <v>43498.226909722223</v>
      </c>
      <c r="W508" s="57" t="s">
        <v>2148</v>
      </c>
      <c r="X508" s="55"/>
      <c r="Y508" s="55"/>
      <c r="Z508" s="58" t="s">
        <v>2149</v>
      </c>
    </row>
    <row r="509" spans="2:26" x14ac:dyDescent="0.25">
      <c r="B509" s="40" t="s">
        <v>2141</v>
      </c>
      <c r="C509" s="40" t="s">
        <v>2092</v>
      </c>
      <c r="D509" s="41"/>
      <c r="E509" s="42"/>
      <c r="F509" s="43"/>
      <c r="G509" s="44"/>
      <c r="H509" s="41"/>
      <c r="I509" s="45"/>
      <c r="J509" s="46"/>
      <c r="K509" s="46"/>
      <c r="L509" s="47"/>
      <c r="M509" s="54">
        <v>509</v>
      </c>
      <c r="N509" s="54"/>
      <c r="O509" s="49"/>
      <c r="P509" s="55" t="s">
        <v>1236</v>
      </c>
      <c r="Q509" s="56">
        <v>43498.226909722223</v>
      </c>
      <c r="R509" s="55" t="s">
        <v>2147</v>
      </c>
      <c r="S509" s="55"/>
      <c r="T509" s="55"/>
      <c r="U509" s="55"/>
      <c r="V509" s="56">
        <v>43498.226909722223</v>
      </c>
      <c r="W509" s="57" t="s">
        <v>2148</v>
      </c>
      <c r="X509" s="55"/>
      <c r="Y509" s="55"/>
      <c r="Z509" s="58" t="s">
        <v>2149</v>
      </c>
    </row>
    <row r="510" spans="2:26" x14ac:dyDescent="0.25">
      <c r="B510" s="40" t="s">
        <v>2141</v>
      </c>
      <c r="C510" s="40" t="s">
        <v>1240</v>
      </c>
      <c r="D510" s="41"/>
      <c r="E510" s="42"/>
      <c r="F510" s="43"/>
      <c r="G510" s="44"/>
      <c r="H510" s="41"/>
      <c r="I510" s="45"/>
      <c r="J510" s="46"/>
      <c r="K510" s="46"/>
      <c r="L510" s="47"/>
      <c r="M510" s="54">
        <v>510</v>
      </c>
      <c r="N510" s="54"/>
      <c r="O510" s="49"/>
      <c r="P510" s="55" t="s">
        <v>1236</v>
      </c>
      <c r="Q510" s="56">
        <v>43498.226909722223</v>
      </c>
      <c r="R510" s="55" t="s">
        <v>2147</v>
      </c>
      <c r="S510" s="55"/>
      <c r="T510" s="55"/>
      <c r="U510" s="55"/>
      <c r="V510" s="56">
        <v>43498.226909722223</v>
      </c>
      <c r="W510" s="57" t="s">
        <v>2148</v>
      </c>
      <c r="X510" s="55"/>
      <c r="Y510" s="55"/>
      <c r="Z510" s="58" t="s">
        <v>2149</v>
      </c>
    </row>
    <row r="511" spans="2:26" x14ac:dyDescent="0.25">
      <c r="B511" s="40" t="s">
        <v>2141</v>
      </c>
      <c r="C511" s="40" t="s">
        <v>1453</v>
      </c>
      <c r="D511" s="41"/>
      <c r="E511" s="42"/>
      <c r="F511" s="43"/>
      <c r="G511" s="44"/>
      <c r="H511" s="41"/>
      <c r="I511" s="45"/>
      <c r="J511" s="46"/>
      <c r="K511" s="46"/>
      <c r="L511" s="47"/>
      <c r="M511" s="54">
        <v>511</v>
      </c>
      <c r="N511" s="54"/>
      <c r="O511" s="49"/>
      <c r="P511" s="55" t="s">
        <v>1236</v>
      </c>
      <c r="Q511" s="56">
        <v>43498.226909722223</v>
      </c>
      <c r="R511" s="55" t="s">
        <v>2147</v>
      </c>
      <c r="S511" s="55"/>
      <c r="T511" s="55"/>
      <c r="U511" s="55"/>
      <c r="V511" s="56">
        <v>43498.226909722223</v>
      </c>
      <c r="W511" s="57" t="s">
        <v>2148</v>
      </c>
      <c r="X511" s="55"/>
      <c r="Y511" s="55"/>
      <c r="Z511" s="58" t="s">
        <v>2149</v>
      </c>
    </row>
    <row r="512" spans="2:26" x14ac:dyDescent="0.25">
      <c r="B512" s="40" t="s">
        <v>2141</v>
      </c>
      <c r="C512" s="40" t="s">
        <v>1240</v>
      </c>
      <c r="D512" s="41"/>
      <c r="E512" s="42"/>
      <c r="F512" s="43"/>
      <c r="G512" s="44"/>
      <c r="H512" s="41"/>
      <c r="I512" s="45"/>
      <c r="J512" s="46"/>
      <c r="K512" s="46"/>
      <c r="L512" s="47"/>
      <c r="M512" s="54">
        <v>512</v>
      </c>
      <c r="N512" s="54"/>
      <c r="O512" s="49"/>
      <c r="P512" s="55" t="s">
        <v>1236</v>
      </c>
      <c r="Q512" s="56">
        <v>43498.250231481485</v>
      </c>
      <c r="R512" s="55" t="s">
        <v>2150</v>
      </c>
      <c r="S512" s="55"/>
      <c r="T512" s="55"/>
      <c r="U512" s="55"/>
      <c r="V512" s="56">
        <v>43498.250231481485</v>
      </c>
      <c r="W512" s="57" t="s">
        <v>2151</v>
      </c>
      <c r="X512" s="55"/>
      <c r="Y512" s="55"/>
      <c r="Z512" s="58" t="s">
        <v>2152</v>
      </c>
    </row>
    <row r="513" spans="2:26" x14ac:dyDescent="0.25">
      <c r="B513" s="40" t="s">
        <v>2141</v>
      </c>
      <c r="C513" s="40" t="s">
        <v>2153</v>
      </c>
      <c r="D513" s="41"/>
      <c r="E513" s="42"/>
      <c r="F513" s="43"/>
      <c r="G513" s="44"/>
      <c r="H513" s="41"/>
      <c r="I513" s="45"/>
      <c r="J513" s="46"/>
      <c r="K513" s="46"/>
      <c r="L513" s="47"/>
      <c r="M513" s="54">
        <v>513</v>
      </c>
      <c r="N513" s="54"/>
      <c r="O513" s="49"/>
      <c r="P513" s="55" t="s">
        <v>1236</v>
      </c>
      <c r="Q513" s="56">
        <v>43498.250231481485</v>
      </c>
      <c r="R513" s="55" t="s">
        <v>2150</v>
      </c>
      <c r="S513" s="55"/>
      <c r="T513" s="55"/>
      <c r="U513" s="55"/>
      <c r="V513" s="56">
        <v>43498.250231481485</v>
      </c>
      <c r="W513" s="57" t="s">
        <v>2151</v>
      </c>
      <c r="X513" s="55"/>
      <c r="Y513" s="55"/>
      <c r="Z513" s="58" t="s">
        <v>2152</v>
      </c>
    </row>
    <row r="514" spans="2:26" x14ac:dyDescent="0.25">
      <c r="B514" s="40" t="s">
        <v>2141</v>
      </c>
      <c r="C514" s="40" t="s">
        <v>1240</v>
      </c>
      <c r="D514" s="41"/>
      <c r="E514" s="42"/>
      <c r="F514" s="43"/>
      <c r="G514" s="44"/>
      <c r="H514" s="41"/>
      <c r="I514" s="45"/>
      <c r="J514" s="46"/>
      <c r="K514" s="46"/>
      <c r="L514" s="47"/>
      <c r="M514" s="54">
        <v>514</v>
      </c>
      <c r="N514" s="54"/>
      <c r="O514" s="49"/>
      <c r="P514" s="55" t="s">
        <v>1236</v>
      </c>
      <c r="Q514" s="56">
        <v>43498.307280092595</v>
      </c>
      <c r="R514" s="55" t="s">
        <v>1626</v>
      </c>
      <c r="S514" s="55"/>
      <c r="T514" s="55"/>
      <c r="U514" s="55"/>
      <c r="V514" s="56">
        <v>43498.307280092595</v>
      </c>
      <c r="W514" s="57" t="s">
        <v>2154</v>
      </c>
      <c r="X514" s="55"/>
      <c r="Y514" s="55"/>
      <c r="Z514" s="58" t="s">
        <v>2155</v>
      </c>
    </row>
    <row r="515" spans="2:26" x14ac:dyDescent="0.25">
      <c r="B515" s="40" t="s">
        <v>2141</v>
      </c>
      <c r="C515" s="40" t="s">
        <v>1629</v>
      </c>
      <c r="D515" s="41"/>
      <c r="E515" s="42"/>
      <c r="F515" s="43"/>
      <c r="G515" s="44"/>
      <c r="H515" s="41"/>
      <c r="I515" s="45"/>
      <c r="J515" s="46"/>
      <c r="K515" s="46"/>
      <c r="L515" s="47"/>
      <c r="M515" s="54">
        <v>515</v>
      </c>
      <c r="N515" s="54"/>
      <c r="O515" s="49"/>
      <c r="P515" s="55" t="s">
        <v>1236</v>
      </c>
      <c r="Q515" s="56">
        <v>43498.307280092595</v>
      </c>
      <c r="R515" s="55" t="s">
        <v>1626</v>
      </c>
      <c r="S515" s="55"/>
      <c r="T515" s="55"/>
      <c r="U515" s="55"/>
      <c r="V515" s="56">
        <v>43498.307280092595</v>
      </c>
      <c r="W515" s="57" t="s">
        <v>2154</v>
      </c>
      <c r="X515" s="55"/>
      <c r="Y515" s="55"/>
      <c r="Z515" s="58" t="s">
        <v>2155</v>
      </c>
    </row>
    <row r="516" spans="2:26" x14ac:dyDescent="0.25">
      <c r="B516" s="40" t="s">
        <v>2156</v>
      </c>
      <c r="C516" s="40" t="s">
        <v>1273</v>
      </c>
      <c r="D516" s="41"/>
      <c r="E516" s="42"/>
      <c r="F516" s="43"/>
      <c r="G516" s="44"/>
      <c r="H516" s="41"/>
      <c r="I516" s="45"/>
      <c r="J516" s="46"/>
      <c r="K516" s="46"/>
      <c r="L516" s="47"/>
      <c r="M516" s="54">
        <v>516</v>
      </c>
      <c r="N516" s="54"/>
      <c r="O516" s="49"/>
      <c r="P516" s="55" t="s">
        <v>1236</v>
      </c>
      <c r="Q516" s="56">
        <v>43495.314479166664</v>
      </c>
      <c r="R516" s="55" t="s">
        <v>1274</v>
      </c>
      <c r="S516" s="55"/>
      <c r="T516" s="55"/>
      <c r="U516" s="55"/>
      <c r="V516" s="56">
        <v>43495.314479166664</v>
      </c>
      <c r="W516" s="57" t="s">
        <v>2157</v>
      </c>
      <c r="X516" s="55"/>
      <c r="Y516" s="55"/>
      <c r="Z516" s="58" t="s">
        <v>2158</v>
      </c>
    </row>
    <row r="517" spans="2:26" x14ac:dyDescent="0.25">
      <c r="B517" s="40" t="s">
        <v>2156</v>
      </c>
      <c r="C517" s="40" t="s">
        <v>1424</v>
      </c>
      <c r="D517" s="41"/>
      <c r="E517" s="42"/>
      <c r="F517" s="43"/>
      <c r="G517" s="44"/>
      <c r="H517" s="41"/>
      <c r="I517" s="45"/>
      <c r="J517" s="46"/>
      <c r="K517" s="46"/>
      <c r="L517" s="47"/>
      <c r="M517" s="54">
        <v>517</v>
      </c>
      <c r="N517" s="54"/>
      <c r="O517" s="49"/>
      <c r="P517" s="55" t="s">
        <v>1236</v>
      </c>
      <c r="Q517" s="56">
        <v>43496.290810185186</v>
      </c>
      <c r="R517" s="55" t="s">
        <v>2025</v>
      </c>
      <c r="S517" s="55"/>
      <c r="T517" s="55"/>
      <c r="U517" s="55" t="s">
        <v>1265</v>
      </c>
      <c r="V517" s="56">
        <v>43496.290810185186</v>
      </c>
      <c r="W517" s="57" t="s">
        <v>2159</v>
      </c>
      <c r="X517" s="55"/>
      <c r="Y517" s="55"/>
      <c r="Z517" s="58" t="s">
        <v>2160</v>
      </c>
    </row>
    <row r="518" spans="2:26" x14ac:dyDescent="0.25">
      <c r="B518" s="40" t="s">
        <v>2156</v>
      </c>
      <c r="C518" s="40" t="s">
        <v>1273</v>
      </c>
      <c r="D518" s="41"/>
      <c r="E518" s="42"/>
      <c r="F518" s="43"/>
      <c r="G518" s="44"/>
      <c r="H518" s="41"/>
      <c r="I518" s="45"/>
      <c r="J518" s="46"/>
      <c r="K518" s="46"/>
      <c r="L518" s="47"/>
      <c r="M518" s="54">
        <v>518</v>
      </c>
      <c r="N518" s="54"/>
      <c r="O518" s="49"/>
      <c r="P518" s="55" t="s">
        <v>1236</v>
      </c>
      <c r="Q518" s="56">
        <v>43497.356608796297</v>
      </c>
      <c r="R518" s="55" t="s">
        <v>1784</v>
      </c>
      <c r="S518" s="55"/>
      <c r="T518" s="55"/>
      <c r="U518" s="55"/>
      <c r="V518" s="56">
        <v>43497.356608796297</v>
      </c>
      <c r="W518" s="57" t="s">
        <v>2161</v>
      </c>
      <c r="X518" s="55"/>
      <c r="Y518" s="55"/>
      <c r="Z518" s="58" t="s">
        <v>2162</v>
      </c>
    </row>
    <row r="519" spans="2:26" x14ac:dyDescent="0.25">
      <c r="B519" s="40" t="s">
        <v>2156</v>
      </c>
      <c r="C519" s="40" t="s">
        <v>1656</v>
      </c>
      <c r="D519" s="41"/>
      <c r="E519" s="42"/>
      <c r="F519" s="43"/>
      <c r="G519" s="44"/>
      <c r="H519" s="41"/>
      <c r="I519" s="45"/>
      <c r="J519" s="46"/>
      <c r="K519" s="46"/>
      <c r="L519" s="47"/>
      <c r="M519" s="54">
        <v>519</v>
      </c>
      <c r="N519" s="54"/>
      <c r="O519" s="49"/>
      <c r="P519" s="55" t="s">
        <v>1236</v>
      </c>
      <c r="Q519" s="56">
        <v>43498.327511574076</v>
      </c>
      <c r="R519" s="55" t="s">
        <v>2061</v>
      </c>
      <c r="S519" s="55"/>
      <c r="T519" s="55"/>
      <c r="U519" s="55"/>
      <c r="V519" s="56">
        <v>43498.327511574076</v>
      </c>
      <c r="W519" s="57" t="s">
        <v>2163</v>
      </c>
      <c r="X519" s="55"/>
      <c r="Y519" s="55"/>
      <c r="Z519" s="58" t="s">
        <v>2164</v>
      </c>
    </row>
    <row r="520" spans="2:26" x14ac:dyDescent="0.25">
      <c r="B520" s="40" t="s">
        <v>2165</v>
      </c>
      <c r="C520" s="40" t="s">
        <v>1980</v>
      </c>
      <c r="D520" s="41"/>
      <c r="E520" s="42"/>
      <c r="F520" s="43"/>
      <c r="G520" s="44"/>
      <c r="H520" s="41"/>
      <c r="I520" s="45"/>
      <c r="J520" s="46"/>
      <c r="K520" s="46"/>
      <c r="L520" s="47"/>
      <c r="M520" s="54">
        <v>520</v>
      </c>
      <c r="N520" s="54"/>
      <c r="O520" s="49"/>
      <c r="P520" s="55" t="s">
        <v>1236</v>
      </c>
      <c r="Q520" s="56">
        <v>43498.334189814814</v>
      </c>
      <c r="R520" s="55" t="s">
        <v>1981</v>
      </c>
      <c r="S520" s="55"/>
      <c r="T520" s="55"/>
      <c r="U520" s="55" t="s">
        <v>1982</v>
      </c>
      <c r="V520" s="56">
        <v>43498.334189814814</v>
      </c>
      <c r="W520" s="57" t="s">
        <v>2166</v>
      </c>
      <c r="X520" s="55"/>
      <c r="Y520" s="55"/>
      <c r="Z520" s="58" t="s">
        <v>2167</v>
      </c>
    </row>
    <row r="521" spans="2:26" x14ac:dyDescent="0.25">
      <c r="B521" s="40" t="s">
        <v>2165</v>
      </c>
      <c r="C521" s="40" t="s">
        <v>1960</v>
      </c>
      <c r="D521" s="41"/>
      <c r="E521" s="42"/>
      <c r="F521" s="43"/>
      <c r="G521" s="44"/>
      <c r="H521" s="41"/>
      <c r="I521" s="45"/>
      <c r="J521" s="46"/>
      <c r="K521" s="46"/>
      <c r="L521" s="47"/>
      <c r="M521" s="54">
        <v>521</v>
      </c>
      <c r="N521" s="54"/>
      <c r="O521" s="49"/>
      <c r="P521" s="55" t="s">
        <v>1236</v>
      </c>
      <c r="Q521" s="56">
        <v>43498.334189814814</v>
      </c>
      <c r="R521" s="55" t="s">
        <v>1981</v>
      </c>
      <c r="S521" s="55"/>
      <c r="T521" s="55"/>
      <c r="U521" s="55" t="s">
        <v>1982</v>
      </c>
      <c r="V521" s="56">
        <v>43498.334189814814</v>
      </c>
      <c r="W521" s="57" t="s">
        <v>2166</v>
      </c>
      <c r="X521" s="55"/>
      <c r="Y521" s="55"/>
      <c r="Z521" s="58" t="s">
        <v>2167</v>
      </c>
    </row>
    <row r="522" spans="2:26" x14ac:dyDescent="0.25">
      <c r="B522" s="40" t="s">
        <v>2165</v>
      </c>
      <c r="C522" s="40" t="s">
        <v>1354</v>
      </c>
      <c r="D522" s="41"/>
      <c r="E522" s="42"/>
      <c r="F522" s="43"/>
      <c r="G522" s="44"/>
      <c r="H522" s="41"/>
      <c r="I522" s="45"/>
      <c r="J522" s="46"/>
      <c r="K522" s="46"/>
      <c r="L522" s="47"/>
      <c r="M522" s="54">
        <v>522</v>
      </c>
      <c r="N522" s="54"/>
      <c r="O522" s="49"/>
      <c r="P522" s="55" t="s">
        <v>1236</v>
      </c>
      <c r="Q522" s="56">
        <v>43498.334189814814</v>
      </c>
      <c r="R522" s="55" t="s">
        <v>1981</v>
      </c>
      <c r="S522" s="55"/>
      <c r="T522" s="55"/>
      <c r="U522" s="55" t="s">
        <v>1982</v>
      </c>
      <c r="V522" s="56">
        <v>43498.334189814814</v>
      </c>
      <c r="W522" s="57" t="s">
        <v>2166</v>
      </c>
      <c r="X522" s="55"/>
      <c r="Y522" s="55"/>
      <c r="Z522" s="58" t="s">
        <v>2167</v>
      </c>
    </row>
    <row r="523" spans="2:26" x14ac:dyDescent="0.25">
      <c r="B523" s="40" t="s">
        <v>2168</v>
      </c>
      <c r="C523" s="40" t="s">
        <v>2169</v>
      </c>
      <c r="D523" s="41"/>
      <c r="E523" s="42"/>
      <c r="F523" s="43"/>
      <c r="G523" s="44"/>
      <c r="H523" s="41"/>
      <c r="I523" s="45"/>
      <c r="J523" s="46"/>
      <c r="K523" s="46"/>
      <c r="L523" s="47"/>
      <c r="M523" s="54">
        <v>523</v>
      </c>
      <c r="N523" s="54"/>
      <c r="O523" s="49"/>
      <c r="P523" s="55" t="s">
        <v>1236</v>
      </c>
      <c r="Q523" s="56">
        <v>43498.368923611109</v>
      </c>
      <c r="R523" s="55" t="s">
        <v>2170</v>
      </c>
      <c r="S523" s="55"/>
      <c r="T523" s="55"/>
      <c r="U523" s="55"/>
      <c r="V523" s="56">
        <v>43498.368923611109</v>
      </c>
      <c r="W523" s="57" t="s">
        <v>2171</v>
      </c>
      <c r="X523" s="55"/>
      <c r="Y523" s="55"/>
      <c r="Z523" s="58" t="s">
        <v>2172</v>
      </c>
    </row>
    <row r="524" spans="2:26" x14ac:dyDescent="0.25">
      <c r="B524" s="40" t="s">
        <v>2168</v>
      </c>
      <c r="C524" s="40" t="s">
        <v>1240</v>
      </c>
      <c r="D524" s="41"/>
      <c r="E524" s="42"/>
      <c r="F524" s="43"/>
      <c r="G524" s="44"/>
      <c r="H524" s="41"/>
      <c r="I524" s="45"/>
      <c r="J524" s="46"/>
      <c r="K524" s="46"/>
      <c r="L524" s="47"/>
      <c r="M524" s="54">
        <v>524</v>
      </c>
      <c r="N524" s="54"/>
      <c r="O524" s="49"/>
      <c r="P524" s="55" t="s">
        <v>1236</v>
      </c>
      <c r="Q524" s="56">
        <v>43498.368923611109</v>
      </c>
      <c r="R524" s="55" t="s">
        <v>2170</v>
      </c>
      <c r="S524" s="55"/>
      <c r="T524" s="55"/>
      <c r="U524" s="55"/>
      <c r="V524" s="56">
        <v>43498.368923611109</v>
      </c>
      <c r="W524" s="57" t="s">
        <v>2171</v>
      </c>
      <c r="X524" s="55"/>
      <c r="Y524" s="55"/>
      <c r="Z524" s="58" t="s">
        <v>2172</v>
      </c>
    </row>
    <row r="525" spans="2:26" x14ac:dyDescent="0.25">
      <c r="B525" s="40" t="s">
        <v>2168</v>
      </c>
      <c r="C525" s="40" t="s">
        <v>1240</v>
      </c>
      <c r="D525" s="41"/>
      <c r="E525" s="42"/>
      <c r="F525" s="43"/>
      <c r="G525" s="44"/>
      <c r="H525" s="41"/>
      <c r="I525" s="45"/>
      <c r="J525" s="46"/>
      <c r="K525" s="46"/>
      <c r="L525" s="47"/>
      <c r="M525" s="54">
        <v>525</v>
      </c>
      <c r="N525" s="54"/>
      <c r="O525" s="49"/>
      <c r="P525" s="55" t="s">
        <v>1236</v>
      </c>
      <c r="Q525" s="56">
        <v>43498.369085648148</v>
      </c>
      <c r="R525" s="55" t="s">
        <v>1364</v>
      </c>
      <c r="S525" s="55"/>
      <c r="T525" s="55"/>
      <c r="U525" s="55" t="s">
        <v>1265</v>
      </c>
      <c r="V525" s="56">
        <v>43498.369085648148</v>
      </c>
      <c r="W525" s="57" t="s">
        <v>2173</v>
      </c>
      <c r="X525" s="55"/>
      <c r="Y525" s="55"/>
      <c r="Z525" s="58" t="s">
        <v>2174</v>
      </c>
    </row>
    <row r="526" spans="2:26" x14ac:dyDescent="0.25">
      <c r="B526" s="40" t="s">
        <v>2168</v>
      </c>
      <c r="C526" s="40" t="s">
        <v>1367</v>
      </c>
      <c r="D526" s="41"/>
      <c r="E526" s="42"/>
      <c r="F526" s="43"/>
      <c r="G526" s="44"/>
      <c r="H526" s="41"/>
      <c r="I526" s="45"/>
      <c r="J526" s="46"/>
      <c r="K526" s="46"/>
      <c r="L526" s="47"/>
      <c r="M526" s="54">
        <v>526</v>
      </c>
      <c r="N526" s="54"/>
      <c r="O526" s="49"/>
      <c r="P526" s="55" t="s">
        <v>1236</v>
      </c>
      <c r="Q526" s="56">
        <v>43498.369085648148</v>
      </c>
      <c r="R526" s="55" t="s">
        <v>1364</v>
      </c>
      <c r="S526" s="55"/>
      <c r="T526" s="55"/>
      <c r="U526" s="55" t="s">
        <v>1265</v>
      </c>
      <c r="V526" s="56">
        <v>43498.369085648148</v>
      </c>
      <c r="W526" s="57" t="s">
        <v>2173</v>
      </c>
      <c r="X526" s="55"/>
      <c r="Y526" s="55"/>
      <c r="Z526" s="58" t="s">
        <v>2174</v>
      </c>
    </row>
    <row r="527" spans="2:26" x14ac:dyDescent="0.25">
      <c r="B527" s="40" t="s">
        <v>2175</v>
      </c>
      <c r="C527" s="40" t="s">
        <v>2176</v>
      </c>
      <c r="D527" s="41"/>
      <c r="E527" s="42"/>
      <c r="F527" s="43"/>
      <c r="G527" s="44"/>
      <c r="H527" s="41"/>
      <c r="I527" s="45"/>
      <c r="J527" s="46"/>
      <c r="K527" s="46"/>
      <c r="L527" s="47"/>
      <c r="M527" s="54">
        <v>527</v>
      </c>
      <c r="N527" s="54"/>
      <c r="O527" s="49"/>
      <c r="P527" s="55" t="s">
        <v>1236</v>
      </c>
      <c r="Q527" s="56">
        <v>43495.273125</v>
      </c>
      <c r="R527" s="55" t="s">
        <v>2177</v>
      </c>
      <c r="S527" s="55"/>
      <c r="T527" s="55"/>
      <c r="U527" s="55"/>
      <c r="V527" s="56">
        <v>43495.273125</v>
      </c>
      <c r="W527" s="57" t="s">
        <v>2178</v>
      </c>
      <c r="X527" s="55"/>
      <c r="Y527" s="55"/>
      <c r="Z527" s="58" t="s">
        <v>2179</v>
      </c>
    </row>
    <row r="528" spans="2:26" x14ac:dyDescent="0.25">
      <c r="B528" s="40" t="s">
        <v>2175</v>
      </c>
      <c r="C528" s="40" t="s">
        <v>2153</v>
      </c>
      <c r="D528" s="41"/>
      <c r="E528" s="42"/>
      <c r="F528" s="43"/>
      <c r="G528" s="44"/>
      <c r="H528" s="41"/>
      <c r="I528" s="45"/>
      <c r="J528" s="46"/>
      <c r="K528" s="46"/>
      <c r="L528" s="47"/>
      <c r="M528" s="54">
        <v>528</v>
      </c>
      <c r="N528" s="54"/>
      <c r="O528" s="49"/>
      <c r="P528" s="55" t="s">
        <v>1236</v>
      </c>
      <c r="Q528" s="56">
        <v>43498.369212962964</v>
      </c>
      <c r="R528" s="55" t="s">
        <v>2150</v>
      </c>
      <c r="S528" s="55"/>
      <c r="T528" s="55"/>
      <c r="U528" s="55"/>
      <c r="V528" s="56">
        <v>43498.369212962964</v>
      </c>
      <c r="W528" s="57" t="s">
        <v>2180</v>
      </c>
      <c r="X528" s="55"/>
      <c r="Y528" s="55"/>
      <c r="Z528" s="58" t="s">
        <v>2181</v>
      </c>
    </row>
    <row r="529" spans="2:26" x14ac:dyDescent="0.25">
      <c r="B529" s="40" t="s">
        <v>2175</v>
      </c>
      <c r="C529" s="40" t="s">
        <v>1240</v>
      </c>
      <c r="D529" s="41"/>
      <c r="E529" s="42"/>
      <c r="F529" s="43"/>
      <c r="G529" s="44"/>
      <c r="H529" s="41"/>
      <c r="I529" s="45"/>
      <c r="J529" s="46"/>
      <c r="K529" s="46"/>
      <c r="L529" s="47"/>
      <c r="M529" s="54">
        <v>529</v>
      </c>
      <c r="N529" s="54"/>
      <c r="O529" s="49"/>
      <c r="P529" s="55" t="s">
        <v>1236</v>
      </c>
      <c r="Q529" s="56">
        <v>43495.273125</v>
      </c>
      <c r="R529" s="55" t="s">
        <v>2177</v>
      </c>
      <c r="S529" s="55"/>
      <c r="T529" s="55"/>
      <c r="U529" s="55"/>
      <c r="V529" s="56">
        <v>43495.273125</v>
      </c>
      <c r="W529" s="57" t="s">
        <v>2178</v>
      </c>
      <c r="X529" s="55"/>
      <c r="Y529" s="55"/>
      <c r="Z529" s="58" t="s">
        <v>2179</v>
      </c>
    </row>
    <row r="530" spans="2:26" x14ac:dyDescent="0.25">
      <c r="B530" s="40" t="s">
        <v>2175</v>
      </c>
      <c r="C530" s="40" t="s">
        <v>2182</v>
      </c>
      <c r="D530" s="41"/>
      <c r="E530" s="42"/>
      <c r="F530" s="43"/>
      <c r="G530" s="44"/>
      <c r="H530" s="41"/>
      <c r="I530" s="45"/>
      <c r="J530" s="46"/>
      <c r="K530" s="46"/>
      <c r="L530" s="47"/>
      <c r="M530" s="54">
        <v>530</v>
      </c>
      <c r="N530" s="54"/>
      <c r="O530" s="49"/>
      <c r="P530" s="55" t="s">
        <v>1236</v>
      </c>
      <c r="Q530" s="56">
        <v>43495.278495370374</v>
      </c>
      <c r="R530" s="55" t="s">
        <v>2183</v>
      </c>
      <c r="S530" s="55"/>
      <c r="T530" s="55"/>
      <c r="U530" s="55"/>
      <c r="V530" s="56">
        <v>43495.278495370374</v>
      </c>
      <c r="W530" s="57" t="s">
        <v>2184</v>
      </c>
      <c r="X530" s="55"/>
      <c r="Y530" s="55"/>
      <c r="Z530" s="58" t="s">
        <v>2185</v>
      </c>
    </row>
    <row r="531" spans="2:26" x14ac:dyDescent="0.25">
      <c r="B531" s="40" t="s">
        <v>2175</v>
      </c>
      <c r="C531" s="40" t="s">
        <v>1240</v>
      </c>
      <c r="D531" s="41"/>
      <c r="E531" s="42"/>
      <c r="F531" s="43"/>
      <c r="G531" s="44"/>
      <c r="H531" s="41"/>
      <c r="I531" s="45"/>
      <c r="J531" s="46"/>
      <c r="K531" s="46"/>
      <c r="L531" s="47"/>
      <c r="M531" s="54">
        <v>531</v>
      </c>
      <c r="N531" s="54"/>
      <c r="O531" s="49"/>
      <c r="P531" s="55" t="s">
        <v>1236</v>
      </c>
      <c r="Q531" s="56">
        <v>43497.900335648148</v>
      </c>
      <c r="R531" s="55" t="s">
        <v>1626</v>
      </c>
      <c r="S531" s="55"/>
      <c r="T531" s="55"/>
      <c r="U531" s="55"/>
      <c r="V531" s="56">
        <v>43497.900335648148</v>
      </c>
      <c r="W531" s="57" t="s">
        <v>2186</v>
      </c>
      <c r="X531" s="55"/>
      <c r="Y531" s="55"/>
      <c r="Z531" s="58" t="s">
        <v>2187</v>
      </c>
    </row>
    <row r="532" spans="2:26" x14ac:dyDescent="0.25">
      <c r="B532" s="40" t="s">
        <v>2175</v>
      </c>
      <c r="C532" s="40" t="s">
        <v>1629</v>
      </c>
      <c r="D532" s="41"/>
      <c r="E532" s="42"/>
      <c r="F532" s="43"/>
      <c r="G532" s="44"/>
      <c r="H532" s="41"/>
      <c r="I532" s="45"/>
      <c r="J532" s="46"/>
      <c r="K532" s="46"/>
      <c r="L532" s="47"/>
      <c r="M532" s="54">
        <v>532</v>
      </c>
      <c r="N532" s="54"/>
      <c r="O532" s="49"/>
      <c r="P532" s="55" t="s">
        <v>1236</v>
      </c>
      <c r="Q532" s="56">
        <v>43497.900335648148</v>
      </c>
      <c r="R532" s="55" t="s">
        <v>1626</v>
      </c>
      <c r="S532" s="55"/>
      <c r="T532" s="55"/>
      <c r="U532" s="55"/>
      <c r="V532" s="56">
        <v>43497.900335648148</v>
      </c>
      <c r="W532" s="57" t="s">
        <v>2186</v>
      </c>
      <c r="X532" s="55"/>
      <c r="Y532" s="55"/>
      <c r="Z532" s="58" t="s">
        <v>2187</v>
      </c>
    </row>
    <row r="533" spans="2:26" x14ac:dyDescent="0.25">
      <c r="B533" s="40" t="s">
        <v>2175</v>
      </c>
      <c r="C533" s="40" t="s">
        <v>1240</v>
      </c>
      <c r="D533" s="41"/>
      <c r="E533" s="42"/>
      <c r="F533" s="43"/>
      <c r="G533" s="44"/>
      <c r="H533" s="41"/>
      <c r="I533" s="45"/>
      <c r="J533" s="46"/>
      <c r="K533" s="46"/>
      <c r="L533" s="47"/>
      <c r="M533" s="54">
        <v>533</v>
      </c>
      <c r="N533" s="54"/>
      <c r="O533" s="49"/>
      <c r="P533" s="55" t="s">
        <v>1236</v>
      </c>
      <c r="Q533" s="56">
        <v>43498.369212962964</v>
      </c>
      <c r="R533" s="55" t="s">
        <v>2150</v>
      </c>
      <c r="S533" s="55"/>
      <c r="T533" s="55"/>
      <c r="U533" s="55"/>
      <c r="V533" s="56">
        <v>43498.369212962964</v>
      </c>
      <c r="W533" s="57" t="s">
        <v>2180</v>
      </c>
      <c r="X533" s="55"/>
      <c r="Y533" s="55"/>
      <c r="Z533" s="58" t="s">
        <v>2181</v>
      </c>
    </row>
    <row r="534" spans="2:26" x14ac:dyDescent="0.25">
      <c r="B534" s="40" t="s">
        <v>2188</v>
      </c>
      <c r="C534" s="40" t="s">
        <v>1273</v>
      </c>
      <c r="D534" s="41"/>
      <c r="E534" s="42"/>
      <c r="F534" s="43"/>
      <c r="G534" s="44"/>
      <c r="H534" s="41"/>
      <c r="I534" s="45"/>
      <c r="J534" s="46"/>
      <c r="K534" s="46"/>
      <c r="L534" s="47"/>
      <c r="M534" s="54">
        <v>534</v>
      </c>
      <c r="N534" s="54"/>
      <c r="O534" s="49"/>
      <c r="P534" s="55" t="s">
        <v>1236</v>
      </c>
      <c r="Q534" s="56">
        <v>43495.387870370374</v>
      </c>
      <c r="R534" s="55" t="s">
        <v>1274</v>
      </c>
      <c r="S534" s="55"/>
      <c r="T534" s="55"/>
      <c r="U534" s="55"/>
      <c r="V534" s="56">
        <v>43495.387870370374</v>
      </c>
      <c r="W534" s="57" t="s">
        <v>2189</v>
      </c>
      <c r="X534" s="55"/>
      <c r="Y534" s="55"/>
      <c r="Z534" s="58" t="s">
        <v>2190</v>
      </c>
    </row>
    <row r="535" spans="2:26" x14ac:dyDescent="0.25">
      <c r="B535" s="40" t="s">
        <v>2188</v>
      </c>
      <c r="C535" s="40" t="s">
        <v>1273</v>
      </c>
      <c r="D535" s="41"/>
      <c r="E535" s="42"/>
      <c r="F535" s="43"/>
      <c r="G535" s="44"/>
      <c r="H535" s="41"/>
      <c r="I535" s="45"/>
      <c r="J535" s="46"/>
      <c r="K535" s="46"/>
      <c r="L535" s="47"/>
      <c r="M535" s="54">
        <v>535</v>
      </c>
      <c r="N535" s="54"/>
      <c r="O535" s="49"/>
      <c r="P535" s="55" t="s">
        <v>1236</v>
      </c>
      <c r="Q535" s="56">
        <v>43498.392395833333</v>
      </c>
      <c r="R535" s="55" t="s">
        <v>1784</v>
      </c>
      <c r="S535" s="55"/>
      <c r="T535" s="55"/>
      <c r="U535" s="55"/>
      <c r="V535" s="56">
        <v>43498.392395833333</v>
      </c>
      <c r="W535" s="57" t="s">
        <v>2191</v>
      </c>
      <c r="X535" s="55"/>
      <c r="Y535" s="55"/>
      <c r="Z535" s="58" t="s">
        <v>2192</v>
      </c>
    </row>
    <row r="536" spans="2:26" x14ac:dyDescent="0.25">
      <c r="B536" s="40" t="s">
        <v>2145</v>
      </c>
      <c r="C536" s="40" t="s">
        <v>1273</v>
      </c>
      <c r="D536" s="41"/>
      <c r="E536" s="42"/>
      <c r="F536" s="43"/>
      <c r="G536" s="44"/>
      <c r="H536" s="41"/>
      <c r="I536" s="45"/>
      <c r="J536" s="46"/>
      <c r="K536" s="46"/>
      <c r="L536" s="47"/>
      <c r="M536" s="54">
        <v>536</v>
      </c>
      <c r="N536" s="54"/>
      <c r="O536" s="49"/>
      <c r="P536" s="55" t="s">
        <v>1236</v>
      </c>
      <c r="Q536" s="56">
        <v>43495.472280092596</v>
      </c>
      <c r="R536" s="55" t="s">
        <v>1274</v>
      </c>
      <c r="S536" s="55"/>
      <c r="T536" s="55"/>
      <c r="U536" s="55"/>
      <c r="V536" s="56">
        <v>43495.472280092596</v>
      </c>
      <c r="W536" s="57" t="s">
        <v>2193</v>
      </c>
      <c r="X536" s="55"/>
      <c r="Y536" s="55"/>
      <c r="Z536" s="58" t="s">
        <v>2194</v>
      </c>
    </row>
    <row r="537" spans="2:26" x14ac:dyDescent="0.25">
      <c r="B537" s="40" t="s">
        <v>2145</v>
      </c>
      <c r="C537" s="40" t="s">
        <v>1656</v>
      </c>
      <c r="D537" s="41"/>
      <c r="E537" s="42"/>
      <c r="F537" s="43"/>
      <c r="G537" s="44"/>
      <c r="H537" s="41"/>
      <c r="I537" s="45"/>
      <c r="J537" s="46"/>
      <c r="K537" s="46"/>
      <c r="L537" s="47"/>
      <c r="M537" s="54">
        <v>537</v>
      </c>
      <c r="N537" s="54"/>
      <c r="O537" s="49"/>
      <c r="P537" s="55" t="s">
        <v>1236</v>
      </c>
      <c r="Q537" s="56">
        <v>43498.412175925929</v>
      </c>
      <c r="R537" s="55" t="s">
        <v>2061</v>
      </c>
      <c r="S537" s="55"/>
      <c r="T537" s="55"/>
      <c r="U537" s="55"/>
      <c r="V537" s="56">
        <v>43498.412175925929</v>
      </c>
      <c r="W537" s="57" t="s">
        <v>2195</v>
      </c>
      <c r="X537" s="55"/>
      <c r="Y537" s="55"/>
      <c r="Z537" s="58" t="s">
        <v>2196</v>
      </c>
    </row>
    <row r="538" spans="2:26" x14ac:dyDescent="0.25">
      <c r="B538" s="40" t="s">
        <v>2197</v>
      </c>
      <c r="C538" s="40" t="s">
        <v>1252</v>
      </c>
      <c r="D538" s="41"/>
      <c r="E538" s="42"/>
      <c r="F538" s="43"/>
      <c r="G538" s="44"/>
      <c r="H538" s="41"/>
      <c r="I538" s="45"/>
      <c r="J538" s="46"/>
      <c r="K538" s="46"/>
      <c r="L538" s="47"/>
      <c r="M538" s="54">
        <v>538</v>
      </c>
      <c r="N538" s="54"/>
      <c r="O538" s="49"/>
      <c r="P538" s="55" t="s">
        <v>1236</v>
      </c>
      <c r="Q538" s="56">
        <v>43498.485810185186</v>
      </c>
      <c r="R538" s="55" t="s">
        <v>1838</v>
      </c>
      <c r="S538" s="55"/>
      <c r="T538" s="55"/>
      <c r="U538" s="55"/>
      <c r="V538" s="56">
        <v>43498.485810185186</v>
      </c>
      <c r="W538" s="57" t="s">
        <v>2198</v>
      </c>
      <c r="X538" s="55"/>
      <c r="Y538" s="55"/>
      <c r="Z538" s="58" t="s">
        <v>2199</v>
      </c>
    </row>
    <row r="539" spans="2:26" x14ac:dyDescent="0.25">
      <c r="B539" s="40" t="s">
        <v>2197</v>
      </c>
      <c r="C539" s="40" t="s">
        <v>1240</v>
      </c>
      <c r="D539" s="41"/>
      <c r="E539" s="42"/>
      <c r="F539" s="43"/>
      <c r="G539" s="44"/>
      <c r="H539" s="41"/>
      <c r="I539" s="45"/>
      <c r="J539" s="46"/>
      <c r="K539" s="46"/>
      <c r="L539" s="47"/>
      <c r="M539" s="54">
        <v>539</v>
      </c>
      <c r="N539" s="54"/>
      <c r="O539" s="49"/>
      <c r="P539" s="55" t="s">
        <v>1236</v>
      </c>
      <c r="Q539" s="56">
        <v>43498.485810185186</v>
      </c>
      <c r="R539" s="55" t="s">
        <v>1838</v>
      </c>
      <c r="S539" s="55"/>
      <c r="T539" s="55"/>
      <c r="U539" s="55"/>
      <c r="V539" s="56">
        <v>43498.485810185186</v>
      </c>
      <c r="W539" s="57" t="s">
        <v>2198</v>
      </c>
      <c r="X539" s="55"/>
      <c r="Y539" s="55"/>
      <c r="Z539" s="58" t="s">
        <v>2199</v>
      </c>
    </row>
    <row r="540" spans="2:26" x14ac:dyDescent="0.25">
      <c r="B540" s="40" t="s">
        <v>2197</v>
      </c>
      <c r="C540" s="40" t="s">
        <v>1841</v>
      </c>
      <c r="D540" s="41"/>
      <c r="E540" s="42"/>
      <c r="F540" s="43"/>
      <c r="G540" s="44"/>
      <c r="H540" s="41"/>
      <c r="I540" s="45"/>
      <c r="J540" s="46"/>
      <c r="K540" s="46"/>
      <c r="L540" s="47"/>
      <c r="M540" s="54">
        <v>540</v>
      </c>
      <c r="N540" s="54"/>
      <c r="O540" s="49"/>
      <c r="P540" s="55" t="s">
        <v>1236</v>
      </c>
      <c r="Q540" s="56">
        <v>43498.485810185186</v>
      </c>
      <c r="R540" s="55" t="s">
        <v>1838</v>
      </c>
      <c r="S540" s="55"/>
      <c r="T540" s="55"/>
      <c r="U540" s="55"/>
      <c r="V540" s="56">
        <v>43498.485810185186</v>
      </c>
      <c r="W540" s="57" t="s">
        <v>2198</v>
      </c>
      <c r="X540" s="55"/>
      <c r="Y540" s="55"/>
      <c r="Z540" s="58" t="s">
        <v>2199</v>
      </c>
    </row>
    <row r="541" spans="2:26" x14ac:dyDescent="0.25">
      <c r="B541" s="40" t="s">
        <v>2200</v>
      </c>
      <c r="C541" s="40" t="s">
        <v>1243</v>
      </c>
      <c r="D541" s="41"/>
      <c r="E541" s="42"/>
      <c r="F541" s="43"/>
      <c r="G541" s="44"/>
      <c r="H541" s="41"/>
      <c r="I541" s="45"/>
      <c r="J541" s="46"/>
      <c r="K541" s="46"/>
      <c r="L541" s="47"/>
      <c r="M541" s="54">
        <v>541</v>
      </c>
      <c r="N541" s="54"/>
      <c r="O541" s="49"/>
      <c r="P541" s="55" t="s">
        <v>1236</v>
      </c>
      <c r="Q541" s="56">
        <v>43495.238287037035</v>
      </c>
      <c r="R541" s="55" t="s">
        <v>1244</v>
      </c>
      <c r="S541" s="55"/>
      <c r="T541" s="55"/>
      <c r="U541" s="55"/>
      <c r="V541" s="56">
        <v>43495.238287037035</v>
      </c>
      <c r="W541" s="57" t="s">
        <v>2201</v>
      </c>
      <c r="X541" s="55"/>
      <c r="Y541" s="55"/>
      <c r="Z541" s="58" t="s">
        <v>2202</v>
      </c>
    </row>
    <row r="542" spans="2:26" x14ac:dyDescent="0.25">
      <c r="B542" s="40" t="s">
        <v>2200</v>
      </c>
      <c r="C542" s="40" t="s">
        <v>1247</v>
      </c>
      <c r="D542" s="41"/>
      <c r="E542" s="42"/>
      <c r="F542" s="43"/>
      <c r="G542" s="44"/>
      <c r="H542" s="41"/>
      <c r="I542" s="45"/>
      <c r="J542" s="46"/>
      <c r="K542" s="46"/>
      <c r="L542" s="47"/>
      <c r="M542" s="54">
        <v>542</v>
      </c>
      <c r="N542" s="54"/>
      <c r="O542" s="49"/>
      <c r="P542" s="55" t="s">
        <v>1236</v>
      </c>
      <c r="Q542" s="56">
        <v>43495.238287037035</v>
      </c>
      <c r="R542" s="55" t="s">
        <v>1244</v>
      </c>
      <c r="S542" s="55"/>
      <c r="T542" s="55"/>
      <c r="U542" s="55"/>
      <c r="V542" s="56">
        <v>43495.238287037035</v>
      </c>
      <c r="W542" s="57" t="s">
        <v>2201</v>
      </c>
      <c r="X542" s="55"/>
      <c r="Y542" s="55"/>
      <c r="Z542" s="58" t="s">
        <v>2202</v>
      </c>
    </row>
    <row r="543" spans="2:26" x14ac:dyDescent="0.25">
      <c r="B543" s="40" t="s">
        <v>2200</v>
      </c>
      <c r="C543" s="40" t="s">
        <v>1248</v>
      </c>
      <c r="D543" s="41"/>
      <c r="E543" s="42"/>
      <c r="F543" s="43"/>
      <c r="G543" s="44"/>
      <c r="H543" s="41"/>
      <c r="I543" s="45"/>
      <c r="J543" s="46"/>
      <c r="K543" s="46"/>
      <c r="L543" s="47"/>
      <c r="M543" s="54">
        <v>543</v>
      </c>
      <c r="N543" s="54"/>
      <c r="O543" s="49"/>
      <c r="P543" s="55" t="s">
        <v>1236</v>
      </c>
      <c r="Q543" s="56">
        <v>43495.238287037035</v>
      </c>
      <c r="R543" s="55" t="s">
        <v>1244</v>
      </c>
      <c r="S543" s="55"/>
      <c r="T543" s="55"/>
      <c r="U543" s="55"/>
      <c r="V543" s="56">
        <v>43495.238287037035</v>
      </c>
      <c r="W543" s="57" t="s">
        <v>2201</v>
      </c>
      <c r="X543" s="55"/>
      <c r="Y543" s="55"/>
      <c r="Z543" s="58" t="s">
        <v>2202</v>
      </c>
    </row>
    <row r="544" spans="2:26" x14ac:dyDescent="0.25">
      <c r="B544" s="40" t="s">
        <v>2200</v>
      </c>
      <c r="C544" s="40" t="s">
        <v>1249</v>
      </c>
      <c r="D544" s="41"/>
      <c r="E544" s="42"/>
      <c r="F544" s="43"/>
      <c r="G544" s="44"/>
      <c r="H544" s="41"/>
      <c r="I544" s="45"/>
      <c r="J544" s="46"/>
      <c r="K544" s="46"/>
      <c r="L544" s="47"/>
      <c r="M544" s="54">
        <v>544</v>
      </c>
      <c r="N544" s="54"/>
      <c r="O544" s="49"/>
      <c r="P544" s="55" t="s">
        <v>1236</v>
      </c>
      <c r="Q544" s="56">
        <v>43495.238287037035</v>
      </c>
      <c r="R544" s="55" t="s">
        <v>1244</v>
      </c>
      <c r="S544" s="55"/>
      <c r="T544" s="55"/>
      <c r="U544" s="55"/>
      <c r="V544" s="56">
        <v>43495.238287037035</v>
      </c>
      <c r="W544" s="57" t="s">
        <v>2201</v>
      </c>
      <c r="X544" s="55"/>
      <c r="Y544" s="55"/>
      <c r="Z544" s="58" t="s">
        <v>2202</v>
      </c>
    </row>
    <row r="545" spans="2:26" x14ac:dyDescent="0.25">
      <c r="B545" s="40" t="s">
        <v>2200</v>
      </c>
      <c r="C545" s="40" t="s">
        <v>1250</v>
      </c>
      <c r="D545" s="41"/>
      <c r="E545" s="42"/>
      <c r="F545" s="43"/>
      <c r="G545" s="44"/>
      <c r="H545" s="41"/>
      <c r="I545" s="45"/>
      <c r="J545" s="46"/>
      <c r="K545" s="46"/>
      <c r="L545" s="47"/>
      <c r="M545" s="54">
        <v>545</v>
      </c>
      <c r="N545" s="54"/>
      <c r="O545" s="49"/>
      <c r="P545" s="55" t="s">
        <v>1236</v>
      </c>
      <c r="Q545" s="56">
        <v>43495.238287037035</v>
      </c>
      <c r="R545" s="55" t="s">
        <v>1244</v>
      </c>
      <c r="S545" s="55"/>
      <c r="T545" s="55"/>
      <c r="U545" s="55"/>
      <c r="V545" s="56">
        <v>43495.238287037035</v>
      </c>
      <c r="W545" s="57" t="s">
        <v>2201</v>
      </c>
      <c r="X545" s="55"/>
      <c r="Y545" s="55"/>
      <c r="Z545" s="58" t="s">
        <v>2202</v>
      </c>
    </row>
    <row r="546" spans="2:26" x14ac:dyDescent="0.25">
      <c r="B546" s="40" t="s">
        <v>2200</v>
      </c>
      <c r="C546" s="40" t="s">
        <v>1252</v>
      </c>
      <c r="D546" s="41"/>
      <c r="E546" s="42"/>
      <c r="F546" s="43"/>
      <c r="G546" s="44"/>
      <c r="H546" s="41"/>
      <c r="I546" s="45"/>
      <c r="J546" s="46"/>
      <c r="K546" s="46"/>
      <c r="L546" s="47"/>
      <c r="M546" s="54">
        <v>546</v>
      </c>
      <c r="N546" s="54"/>
      <c r="O546" s="49"/>
      <c r="P546" s="55" t="s">
        <v>1236</v>
      </c>
      <c r="Q546" s="56">
        <v>43496.890520833331</v>
      </c>
      <c r="R546" s="55" t="s">
        <v>1463</v>
      </c>
      <c r="S546" s="55"/>
      <c r="T546" s="55"/>
      <c r="U546" s="55"/>
      <c r="V546" s="56">
        <v>43496.890520833331</v>
      </c>
      <c r="W546" s="57" t="s">
        <v>2203</v>
      </c>
      <c r="X546" s="55"/>
      <c r="Y546" s="55"/>
      <c r="Z546" s="58" t="s">
        <v>2204</v>
      </c>
    </row>
    <row r="547" spans="2:26" x14ac:dyDescent="0.25">
      <c r="B547" s="40" t="s">
        <v>2200</v>
      </c>
      <c r="C547" s="40" t="s">
        <v>1369</v>
      </c>
      <c r="D547" s="41"/>
      <c r="E547" s="42"/>
      <c r="F547" s="43"/>
      <c r="G547" s="44"/>
      <c r="H547" s="41"/>
      <c r="I547" s="45"/>
      <c r="J547" s="46"/>
      <c r="K547" s="46"/>
      <c r="L547" s="47"/>
      <c r="M547" s="54">
        <v>547</v>
      </c>
      <c r="N547" s="54"/>
      <c r="O547" s="49"/>
      <c r="P547" s="55" t="s">
        <v>1236</v>
      </c>
      <c r="Q547" s="56">
        <v>43498.502835648149</v>
      </c>
      <c r="R547" s="55" t="s">
        <v>1370</v>
      </c>
      <c r="S547" s="55"/>
      <c r="T547" s="55"/>
      <c r="U547" s="55" t="s">
        <v>1265</v>
      </c>
      <c r="V547" s="56">
        <v>43498.502835648149</v>
      </c>
      <c r="W547" s="57" t="s">
        <v>2205</v>
      </c>
      <c r="X547" s="55"/>
      <c r="Y547" s="55"/>
      <c r="Z547" s="58" t="s">
        <v>2206</v>
      </c>
    </row>
    <row r="548" spans="2:26" x14ac:dyDescent="0.25">
      <c r="B548" s="40" t="s">
        <v>1425</v>
      </c>
      <c r="C548" s="40" t="s">
        <v>1369</v>
      </c>
      <c r="D548" s="41"/>
      <c r="E548" s="42"/>
      <c r="F548" s="43"/>
      <c r="G548" s="44"/>
      <c r="H548" s="41"/>
      <c r="I548" s="45"/>
      <c r="J548" s="46"/>
      <c r="K548" s="46"/>
      <c r="L548" s="47"/>
      <c r="M548" s="54">
        <v>548</v>
      </c>
      <c r="N548" s="54"/>
      <c r="O548" s="49"/>
      <c r="P548" s="55" t="s">
        <v>1236</v>
      </c>
      <c r="Q548" s="56">
        <v>43497.532824074071</v>
      </c>
      <c r="R548" s="55" t="s">
        <v>1370</v>
      </c>
      <c r="S548" s="55"/>
      <c r="T548" s="55"/>
      <c r="U548" s="55" t="s">
        <v>1265</v>
      </c>
      <c r="V548" s="56">
        <v>43497.532824074071</v>
      </c>
      <c r="W548" s="57" t="s">
        <v>2207</v>
      </c>
      <c r="X548" s="55"/>
      <c r="Y548" s="55"/>
      <c r="Z548" s="58" t="s">
        <v>2208</v>
      </c>
    </row>
    <row r="549" spans="2:26" x14ac:dyDescent="0.25">
      <c r="B549" s="40" t="s">
        <v>1425</v>
      </c>
      <c r="C549" s="40" t="s">
        <v>1273</v>
      </c>
      <c r="D549" s="41"/>
      <c r="E549" s="42"/>
      <c r="F549" s="43"/>
      <c r="G549" s="44"/>
      <c r="H549" s="41"/>
      <c r="I549" s="45"/>
      <c r="J549" s="46"/>
      <c r="K549" s="46"/>
      <c r="L549" s="47"/>
      <c r="M549" s="54">
        <v>549</v>
      </c>
      <c r="N549" s="54"/>
      <c r="O549" s="49"/>
      <c r="P549" s="55" t="s">
        <v>1236</v>
      </c>
      <c r="Q549" s="56">
        <v>43498.555011574077</v>
      </c>
      <c r="R549" s="55" t="s">
        <v>1784</v>
      </c>
      <c r="S549" s="55"/>
      <c r="T549" s="55"/>
      <c r="U549" s="55"/>
      <c r="V549" s="56">
        <v>43498.555011574077</v>
      </c>
      <c r="W549" s="57" t="s">
        <v>2209</v>
      </c>
      <c r="X549" s="55"/>
      <c r="Y549" s="55"/>
      <c r="Z549" s="58" t="s">
        <v>2210</v>
      </c>
    </row>
    <row r="550" spans="2:26" x14ac:dyDescent="0.25">
      <c r="B550" s="40" t="s">
        <v>2211</v>
      </c>
      <c r="C550" s="40" t="s">
        <v>1252</v>
      </c>
      <c r="D550" s="41"/>
      <c r="E550" s="42"/>
      <c r="F550" s="43"/>
      <c r="G550" s="44"/>
      <c r="H550" s="41"/>
      <c r="I550" s="45"/>
      <c r="J550" s="46"/>
      <c r="K550" s="46"/>
      <c r="L550" s="47"/>
      <c r="M550" s="54">
        <v>550</v>
      </c>
      <c r="N550" s="54"/>
      <c r="O550" s="49"/>
      <c r="P550" s="55" t="s">
        <v>1236</v>
      </c>
      <c r="Q550" s="56">
        <v>43498.57613425926</v>
      </c>
      <c r="R550" s="55" t="s">
        <v>1838</v>
      </c>
      <c r="S550" s="55"/>
      <c r="T550" s="55"/>
      <c r="U550" s="55"/>
      <c r="V550" s="56">
        <v>43498.57613425926</v>
      </c>
      <c r="W550" s="57" t="s">
        <v>2212</v>
      </c>
      <c r="X550" s="55"/>
      <c r="Y550" s="55"/>
      <c r="Z550" s="58" t="s">
        <v>2213</v>
      </c>
    </row>
    <row r="551" spans="2:26" x14ac:dyDescent="0.25">
      <c r="B551" s="40" t="s">
        <v>2211</v>
      </c>
      <c r="C551" s="40" t="s">
        <v>1240</v>
      </c>
      <c r="D551" s="41"/>
      <c r="E551" s="42"/>
      <c r="F551" s="43"/>
      <c r="G551" s="44"/>
      <c r="H551" s="41"/>
      <c r="I551" s="45"/>
      <c r="J551" s="46"/>
      <c r="K551" s="46"/>
      <c r="L551" s="47"/>
      <c r="M551" s="54">
        <v>551</v>
      </c>
      <c r="N551" s="54"/>
      <c r="O551" s="49"/>
      <c r="P551" s="55" t="s">
        <v>1236</v>
      </c>
      <c r="Q551" s="56">
        <v>43498.57613425926</v>
      </c>
      <c r="R551" s="55" t="s">
        <v>1838</v>
      </c>
      <c r="S551" s="55"/>
      <c r="T551" s="55"/>
      <c r="U551" s="55"/>
      <c r="V551" s="56">
        <v>43498.57613425926</v>
      </c>
      <c r="W551" s="57" t="s">
        <v>2212</v>
      </c>
      <c r="X551" s="55"/>
      <c r="Y551" s="55"/>
      <c r="Z551" s="58" t="s">
        <v>2213</v>
      </c>
    </row>
    <row r="552" spans="2:26" x14ac:dyDescent="0.25">
      <c r="B552" s="40" t="s">
        <v>2211</v>
      </c>
      <c r="C552" s="40" t="s">
        <v>1841</v>
      </c>
      <c r="D552" s="41"/>
      <c r="E552" s="42"/>
      <c r="F552" s="43"/>
      <c r="G552" s="44"/>
      <c r="H552" s="41"/>
      <c r="I552" s="45"/>
      <c r="J552" s="46"/>
      <c r="K552" s="46"/>
      <c r="L552" s="47"/>
      <c r="M552" s="54">
        <v>552</v>
      </c>
      <c r="N552" s="54"/>
      <c r="O552" s="49"/>
      <c r="P552" s="55" t="s">
        <v>1236</v>
      </c>
      <c r="Q552" s="56">
        <v>43498.57613425926</v>
      </c>
      <c r="R552" s="55" t="s">
        <v>1838</v>
      </c>
      <c r="S552" s="55"/>
      <c r="T552" s="55"/>
      <c r="U552" s="55"/>
      <c r="V552" s="56">
        <v>43498.57613425926</v>
      </c>
      <c r="W552" s="57" t="s">
        <v>2212</v>
      </c>
      <c r="X552" s="55"/>
      <c r="Y552" s="55"/>
      <c r="Z552" s="58" t="s">
        <v>2213</v>
      </c>
    </row>
    <row r="553" spans="2:26" x14ac:dyDescent="0.25">
      <c r="B553" s="40" t="s">
        <v>2214</v>
      </c>
      <c r="C553" s="40" t="s">
        <v>1980</v>
      </c>
      <c r="D553" s="41"/>
      <c r="E553" s="42"/>
      <c r="F553" s="43"/>
      <c r="G553" s="44"/>
      <c r="H553" s="41"/>
      <c r="I553" s="45"/>
      <c r="J553" s="46"/>
      <c r="K553" s="46"/>
      <c r="L553" s="47"/>
      <c r="M553" s="54">
        <v>553</v>
      </c>
      <c r="N553" s="54"/>
      <c r="O553" s="49"/>
      <c r="P553" s="55" t="s">
        <v>1236</v>
      </c>
      <c r="Q553" s="56">
        <v>43498.597442129627</v>
      </c>
      <c r="R553" s="55" t="s">
        <v>1981</v>
      </c>
      <c r="S553" s="55"/>
      <c r="T553" s="55"/>
      <c r="U553" s="55" t="s">
        <v>1982</v>
      </c>
      <c r="V553" s="56">
        <v>43498.597442129627</v>
      </c>
      <c r="W553" s="57" t="s">
        <v>2215</v>
      </c>
      <c r="X553" s="55"/>
      <c r="Y553" s="55"/>
      <c r="Z553" s="58" t="s">
        <v>2216</v>
      </c>
    </row>
    <row r="554" spans="2:26" x14ac:dyDescent="0.25">
      <c r="B554" s="40" t="s">
        <v>2214</v>
      </c>
      <c r="C554" s="40" t="s">
        <v>1960</v>
      </c>
      <c r="D554" s="41"/>
      <c r="E554" s="42"/>
      <c r="F554" s="43"/>
      <c r="G554" s="44"/>
      <c r="H554" s="41"/>
      <c r="I554" s="45"/>
      <c r="J554" s="46"/>
      <c r="K554" s="46"/>
      <c r="L554" s="47"/>
      <c r="M554" s="54">
        <v>554</v>
      </c>
      <c r="N554" s="54"/>
      <c r="O554" s="49"/>
      <c r="P554" s="55" t="s">
        <v>1236</v>
      </c>
      <c r="Q554" s="56">
        <v>43498.597442129627</v>
      </c>
      <c r="R554" s="55" t="s">
        <v>1981</v>
      </c>
      <c r="S554" s="55"/>
      <c r="T554" s="55"/>
      <c r="U554" s="55" t="s">
        <v>1982</v>
      </c>
      <c r="V554" s="56">
        <v>43498.597442129627</v>
      </c>
      <c r="W554" s="57" t="s">
        <v>2215</v>
      </c>
      <c r="X554" s="55"/>
      <c r="Y554" s="55"/>
      <c r="Z554" s="58" t="s">
        <v>2216</v>
      </c>
    </row>
    <row r="555" spans="2:26" x14ac:dyDescent="0.25">
      <c r="B555" s="40" t="s">
        <v>2214</v>
      </c>
      <c r="C555" s="40" t="s">
        <v>1354</v>
      </c>
      <c r="D555" s="41"/>
      <c r="E555" s="42"/>
      <c r="F555" s="43"/>
      <c r="G555" s="44"/>
      <c r="H555" s="41"/>
      <c r="I555" s="45"/>
      <c r="J555" s="46"/>
      <c r="K555" s="46"/>
      <c r="L555" s="47"/>
      <c r="M555" s="54">
        <v>555</v>
      </c>
      <c r="N555" s="54"/>
      <c r="O555" s="49"/>
      <c r="P555" s="55" t="s">
        <v>1236</v>
      </c>
      <c r="Q555" s="56">
        <v>43498.597442129627</v>
      </c>
      <c r="R555" s="55" t="s">
        <v>1981</v>
      </c>
      <c r="S555" s="55"/>
      <c r="T555" s="55"/>
      <c r="U555" s="55" t="s">
        <v>1982</v>
      </c>
      <c r="V555" s="56">
        <v>43498.597442129627</v>
      </c>
      <c r="W555" s="57" t="s">
        <v>2215</v>
      </c>
      <c r="X555" s="55"/>
      <c r="Y555" s="55"/>
      <c r="Z555" s="58" t="s">
        <v>2216</v>
      </c>
    </row>
    <row r="556" spans="2:26" x14ac:dyDescent="0.25">
      <c r="B556" s="40" t="s">
        <v>2217</v>
      </c>
      <c r="C556" s="40" t="s">
        <v>1240</v>
      </c>
      <c r="D556" s="41"/>
      <c r="E556" s="42"/>
      <c r="F556" s="43"/>
      <c r="G556" s="44"/>
      <c r="H556" s="41"/>
      <c r="I556" s="45"/>
      <c r="J556" s="46"/>
      <c r="K556" s="46"/>
      <c r="L556" s="47"/>
      <c r="M556" s="54">
        <v>556</v>
      </c>
      <c r="N556" s="54"/>
      <c r="O556" s="49"/>
      <c r="P556" s="55" t="s">
        <v>1236</v>
      </c>
      <c r="Q556" s="56">
        <v>43498.646493055552</v>
      </c>
      <c r="R556" s="55" t="s">
        <v>2218</v>
      </c>
      <c r="S556" s="55"/>
      <c r="T556" s="55"/>
      <c r="U556" s="55"/>
      <c r="V556" s="56">
        <v>43498.646493055552</v>
      </c>
      <c r="W556" s="57" t="s">
        <v>2219</v>
      </c>
      <c r="X556" s="55"/>
      <c r="Y556" s="55"/>
      <c r="Z556" s="58" t="s">
        <v>2220</v>
      </c>
    </row>
    <row r="557" spans="2:26" x14ac:dyDescent="0.25">
      <c r="B557" s="40" t="s">
        <v>2217</v>
      </c>
      <c r="C557" s="40" t="s">
        <v>2221</v>
      </c>
      <c r="D557" s="41"/>
      <c r="E557" s="42"/>
      <c r="F557" s="43"/>
      <c r="G557" s="44"/>
      <c r="H557" s="41"/>
      <c r="I557" s="45"/>
      <c r="J557" s="46"/>
      <c r="K557" s="46"/>
      <c r="L557" s="47"/>
      <c r="M557" s="54">
        <v>557</v>
      </c>
      <c r="N557" s="54"/>
      <c r="O557" s="49"/>
      <c r="P557" s="55" t="s">
        <v>1236</v>
      </c>
      <c r="Q557" s="56">
        <v>43498.646493055552</v>
      </c>
      <c r="R557" s="55" t="s">
        <v>2218</v>
      </c>
      <c r="S557" s="55"/>
      <c r="T557" s="55"/>
      <c r="U557" s="55"/>
      <c r="V557" s="56">
        <v>43498.646493055552</v>
      </c>
      <c r="W557" s="57" t="s">
        <v>2219</v>
      </c>
      <c r="X557" s="55"/>
      <c r="Y557" s="55"/>
      <c r="Z557" s="58" t="s">
        <v>2220</v>
      </c>
    </row>
    <row r="558" spans="2:26" x14ac:dyDescent="0.25">
      <c r="B558" s="40" t="s">
        <v>2217</v>
      </c>
      <c r="C558" s="40" t="s">
        <v>1240</v>
      </c>
      <c r="D558" s="41"/>
      <c r="E558" s="42"/>
      <c r="F558" s="43"/>
      <c r="G558" s="44"/>
      <c r="H558" s="41"/>
      <c r="I558" s="45"/>
      <c r="J558" s="46"/>
      <c r="K558" s="46"/>
      <c r="L558" s="47"/>
      <c r="M558" s="54">
        <v>558</v>
      </c>
      <c r="N558" s="54"/>
      <c r="O558" s="49"/>
      <c r="P558" s="55" t="s">
        <v>1236</v>
      </c>
      <c r="Q558" s="56">
        <v>43498.655648148146</v>
      </c>
      <c r="R558" s="55" t="s">
        <v>1626</v>
      </c>
      <c r="S558" s="55"/>
      <c r="T558" s="55"/>
      <c r="U558" s="55"/>
      <c r="V558" s="56">
        <v>43498.655648148146</v>
      </c>
      <c r="W558" s="57" t="s">
        <v>2222</v>
      </c>
      <c r="X558" s="55"/>
      <c r="Y558" s="55"/>
      <c r="Z558" s="58" t="s">
        <v>2223</v>
      </c>
    </row>
    <row r="559" spans="2:26" x14ac:dyDescent="0.25">
      <c r="B559" s="40" t="s">
        <v>2217</v>
      </c>
      <c r="C559" s="40" t="s">
        <v>1629</v>
      </c>
      <c r="D559" s="41"/>
      <c r="E559" s="42"/>
      <c r="F559" s="43"/>
      <c r="G559" s="44"/>
      <c r="H559" s="41"/>
      <c r="I559" s="45"/>
      <c r="J559" s="46"/>
      <c r="K559" s="46"/>
      <c r="L559" s="47"/>
      <c r="M559" s="54">
        <v>559</v>
      </c>
      <c r="N559" s="54"/>
      <c r="O559" s="49"/>
      <c r="P559" s="55" t="s">
        <v>1236</v>
      </c>
      <c r="Q559" s="56">
        <v>43498.655648148146</v>
      </c>
      <c r="R559" s="55" t="s">
        <v>1626</v>
      </c>
      <c r="S559" s="55"/>
      <c r="T559" s="55"/>
      <c r="U559" s="55"/>
      <c r="V559" s="56">
        <v>43498.655648148146</v>
      </c>
      <c r="W559" s="57" t="s">
        <v>2222</v>
      </c>
      <c r="X559" s="55"/>
      <c r="Y559" s="55"/>
      <c r="Z559" s="58" t="s">
        <v>2223</v>
      </c>
    </row>
    <row r="560" spans="2:26" x14ac:dyDescent="0.25">
      <c r="B560" s="40" t="s">
        <v>2217</v>
      </c>
      <c r="C560" s="40" t="s">
        <v>1252</v>
      </c>
      <c r="D560" s="41"/>
      <c r="E560" s="42"/>
      <c r="F560" s="43"/>
      <c r="G560" s="44"/>
      <c r="H560" s="41"/>
      <c r="I560" s="45"/>
      <c r="J560" s="46"/>
      <c r="K560" s="46"/>
      <c r="L560" s="47"/>
      <c r="M560" s="54">
        <v>560</v>
      </c>
      <c r="N560" s="54"/>
      <c r="O560" s="49"/>
      <c r="P560" s="55" t="s">
        <v>1236</v>
      </c>
      <c r="Q560" s="56">
        <v>43498.704525462963</v>
      </c>
      <c r="R560" s="55" t="s">
        <v>1838</v>
      </c>
      <c r="S560" s="55"/>
      <c r="T560" s="55"/>
      <c r="U560" s="55"/>
      <c r="V560" s="56">
        <v>43498.704525462963</v>
      </c>
      <c r="W560" s="57" t="s">
        <v>2224</v>
      </c>
      <c r="X560" s="55"/>
      <c r="Y560" s="55"/>
      <c r="Z560" s="58" t="s">
        <v>2225</v>
      </c>
    </row>
    <row r="561" spans="2:26" x14ac:dyDescent="0.25">
      <c r="B561" s="40" t="s">
        <v>2217</v>
      </c>
      <c r="C561" s="40" t="s">
        <v>1240</v>
      </c>
      <c r="D561" s="41"/>
      <c r="E561" s="42"/>
      <c r="F561" s="43"/>
      <c r="G561" s="44"/>
      <c r="H561" s="41"/>
      <c r="I561" s="45"/>
      <c r="J561" s="46"/>
      <c r="K561" s="46"/>
      <c r="L561" s="47"/>
      <c r="M561" s="54">
        <v>561</v>
      </c>
      <c r="N561" s="54"/>
      <c r="O561" s="49"/>
      <c r="P561" s="55" t="s">
        <v>1236</v>
      </c>
      <c r="Q561" s="56">
        <v>43498.704525462963</v>
      </c>
      <c r="R561" s="55" t="s">
        <v>1838</v>
      </c>
      <c r="S561" s="55"/>
      <c r="T561" s="55"/>
      <c r="U561" s="55"/>
      <c r="V561" s="56">
        <v>43498.704525462963</v>
      </c>
      <c r="W561" s="57" t="s">
        <v>2224</v>
      </c>
      <c r="X561" s="55"/>
      <c r="Y561" s="55"/>
      <c r="Z561" s="58" t="s">
        <v>2225</v>
      </c>
    </row>
    <row r="562" spans="2:26" x14ac:dyDescent="0.25">
      <c r="B562" s="40" t="s">
        <v>2217</v>
      </c>
      <c r="C562" s="40" t="s">
        <v>1841</v>
      </c>
      <c r="D562" s="41"/>
      <c r="E562" s="42"/>
      <c r="F562" s="43"/>
      <c r="G562" s="44"/>
      <c r="H562" s="41"/>
      <c r="I562" s="45"/>
      <c r="J562" s="46"/>
      <c r="K562" s="46"/>
      <c r="L562" s="47"/>
      <c r="M562" s="54">
        <v>562</v>
      </c>
      <c r="N562" s="54"/>
      <c r="O562" s="49"/>
      <c r="P562" s="55" t="s">
        <v>1236</v>
      </c>
      <c r="Q562" s="56">
        <v>43498.704525462963</v>
      </c>
      <c r="R562" s="55" t="s">
        <v>1838</v>
      </c>
      <c r="S562" s="55"/>
      <c r="T562" s="55"/>
      <c r="U562" s="55"/>
      <c r="V562" s="56">
        <v>43498.704525462963</v>
      </c>
      <c r="W562" s="57" t="s">
        <v>2224</v>
      </c>
      <c r="X562" s="55"/>
      <c r="Y562" s="55"/>
      <c r="Z562" s="58" t="s">
        <v>2225</v>
      </c>
    </row>
    <row r="563" spans="2:26" x14ac:dyDescent="0.25">
      <c r="B563" s="40" t="s">
        <v>2226</v>
      </c>
      <c r="C563" s="40" t="s">
        <v>2227</v>
      </c>
      <c r="D563" s="41"/>
      <c r="E563" s="42"/>
      <c r="F563" s="43"/>
      <c r="G563" s="44"/>
      <c r="H563" s="41"/>
      <c r="I563" s="45"/>
      <c r="J563" s="46"/>
      <c r="K563" s="46"/>
      <c r="L563" s="47"/>
      <c r="M563" s="54">
        <v>563</v>
      </c>
      <c r="N563" s="54"/>
      <c r="O563" s="49"/>
      <c r="P563" s="55" t="s">
        <v>1236</v>
      </c>
      <c r="Q563" s="56">
        <v>43499.340532407405</v>
      </c>
      <c r="R563" s="55" t="s">
        <v>2228</v>
      </c>
      <c r="S563" s="57" t="s">
        <v>2229</v>
      </c>
      <c r="T563" s="55" t="s">
        <v>1610</v>
      </c>
      <c r="U563" s="55"/>
      <c r="V563" s="56">
        <v>43499.340532407405</v>
      </c>
      <c r="W563" s="57" t="s">
        <v>2230</v>
      </c>
      <c r="X563" s="55"/>
      <c r="Y563" s="55"/>
      <c r="Z563" s="58" t="s">
        <v>2231</v>
      </c>
    </row>
    <row r="564" spans="2:26" x14ac:dyDescent="0.25">
      <c r="B564" s="40" t="s">
        <v>2226</v>
      </c>
      <c r="C564" s="40" t="s">
        <v>2232</v>
      </c>
      <c r="D564" s="41"/>
      <c r="E564" s="42"/>
      <c r="F564" s="43"/>
      <c r="G564" s="44"/>
      <c r="H564" s="41"/>
      <c r="I564" s="45"/>
      <c r="J564" s="46"/>
      <c r="K564" s="46"/>
      <c r="L564" s="47"/>
      <c r="M564" s="54">
        <v>564</v>
      </c>
      <c r="N564" s="54"/>
      <c r="O564" s="49"/>
      <c r="P564" s="55" t="s">
        <v>1236</v>
      </c>
      <c r="Q564" s="56">
        <v>43499.340532407405</v>
      </c>
      <c r="R564" s="55" t="s">
        <v>2228</v>
      </c>
      <c r="S564" s="57" t="s">
        <v>2229</v>
      </c>
      <c r="T564" s="55" t="s">
        <v>1610</v>
      </c>
      <c r="U564" s="55"/>
      <c r="V564" s="56">
        <v>43499.340532407405</v>
      </c>
      <c r="W564" s="57" t="s">
        <v>2230</v>
      </c>
      <c r="X564" s="55"/>
      <c r="Y564" s="55"/>
      <c r="Z564" s="58" t="s">
        <v>2231</v>
      </c>
    </row>
    <row r="565" spans="2:26" x14ac:dyDescent="0.25">
      <c r="B565" s="40" t="s">
        <v>2226</v>
      </c>
      <c r="C565" s="40" t="s">
        <v>2233</v>
      </c>
      <c r="D565" s="41"/>
      <c r="E565" s="42"/>
      <c r="F565" s="43"/>
      <c r="G565" s="44"/>
      <c r="H565" s="41"/>
      <c r="I565" s="45"/>
      <c r="J565" s="46"/>
      <c r="K565" s="46"/>
      <c r="L565" s="47"/>
      <c r="M565" s="54">
        <v>565</v>
      </c>
      <c r="N565" s="54"/>
      <c r="O565" s="49"/>
      <c r="P565" s="55" t="s">
        <v>1592</v>
      </c>
      <c r="Q565" s="56">
        <v>43499.340532407405</v>
      </c>
      <c r="R565" s="55" t="s">
        <v>2228</v>
      </c>
      <c r="S565" s="57" t="s">
        <v>2229</v>
      </c>
      <c r="T565" s="55" t="s">
        <v>1610</v>
      </c>
      <c r="U565" s="55"/>
      <c r="V565" s="56">
        <v>43499.340532407405</v>
      </c>
      <c r="W565" s="57" t="s">
        <v>2230</v>
      </c>
      <c r="X565" s="55"/>
      <c r="Y565" s="55"/>
      <c r="Z565" s="58" t="s">
        <v>2231</v>
      </c>
    </row>
    <row r="566" spans="2:26" x14ac:dyDescent="0.25">
      <c r="B566" s="40" t="s">
        <v>2226</v>
      </c>
      <c r="C566" s="40" t="s">
        <v>2234</v>
      </c>
      <c r="D566" s="41"/>
      <c r="E566" s="42"/>
      <c r="F566" s="43"/>
      <c r="G566" s="44"/>
      <c r="H566" s="41"/>
      <c r="I566" s="45"/>
      <c r="J566" s="46"/>
      <c r="K566" s="46"/>
      <c r="L566" s="47"/>
      <c r="M566" s="54">
        <v>566</v>
      </c>
      <c r="N566" s="54"/>
      <c r="O566" s="49"/>
      <c r="P566" s="55" t="s">
        <v>1236</v>
      </c>
      <c r="Q566" s="56">
        <v>43499.340532407405</v>
      </c>
      <c r="R566" s="55" t="s">
        <v>2228</v>
      </c>
      <c r="S566" s="57" t="s">
        <v>2229</v>
      </c>
      <c r="T566" s="55" t="s">
        <v>1610</v>
      </c>
      <c r="U566" s="55"/>
      <c r="V566" s="56">
        <v>43499.340532407405</v>
      </c>
      <c r="W566" s="57" t="s">
        <v>2230</v>
      </c>
      <c r="X566" s="55"/>
      <c r="Y566" s="55"/>
      <c r="Z566" s="58" t="s">
        <v>2231</v>
      </c>
    </row>
    <row r="567" spans="2:26" x14ac:dyDescent="0.25">
      <c r="B567" s="40" t="s">
        <v>2226</v>
      </c>
      <c r="C567" s="40" t="s">
        <v>2048</v>
      </c>
      <c r="D567" s="41"/>
      <c r="E567" s="42"/>
      <c r="F567" s="43"/>
      <c r="G567" s="44"/>
      <c r="H567" s="41"/>
      <c r="I567" s="45"/>
      <c r="J567" s="46"/>
      <c r="K567" s="46"/>
      <c r="L567" s="47"/>
      <c r="M567" s="54">
        <v>567</v>
      </c>
      <c r="N567" s="54"/>
      <c r="O567" s="49"/>
      <c r="P567" s="55" t="s">
        <v>1236</v>
      </c>
      <c r="Q567" s="56">
        <v>43499.340532407405</v>
      </c>
      <c r="R567" s="55" t="s">
        <v>2228</v>
      </c>
      <c r="S567" s="57" t="s">
        <v>2229</v>
      </c>
      <c r="T567" s="55" t="s">
        <v>1610</v>
      </c>
      <c r="U567" s="55"/>
      <c r="V567" s="56">
        <v>43499.340532407405</v>
      </c>
      <c r="W567" s="57" t="s">
        <v>2230</v>
      </c>
      <c r="X567" s="55"/>
      <c r="Y567" s="55"/>
      <c r="Z567" s="58" t="s">
        <v>2231</v>
      </c>
    </row>
    <row r="568" spans="2:26" x14ac:dyDescent="0.25">
      <c r="B568" s="40" t="s">
        <v>2226</v>
      </c>
      <c r="C568" s="40" t="s">
        <v>1247</v>
      </c>
      <c r="D568" s="41"/>
      <c r="E568" s="42"/>
      <c r="F568" s="43"/>
      <c r="G568" s="44"/>
      <c r="H568" s="41"/>
      <c r="I568" s="45"/>
      <c r="J568" s="46"/>
      <c r="K568" s="46"/>
      <c r="L568" s="47"/>
      <c r="M568" s="54">
        <v>568</v>
      </c>
      <c r="N568" s="54"/>
      <c r="O568" s="49"/>
      <c r="P568" s="55" t="s">
        <v>1236</v>
      </c>
      <c r="Q568" s="56">
        <v>43499.340532407405</v>
      </c>
      <c r="R568" s="55" t="s">
        <v>2228</v>
      </c>
      <c r="S568" s="57" t="s">
        <v>2229</v>
      </c>
      <c r="T568" s="55" t="s">
        <v>1610</v>
      </c>
      <c r="U568" s="55"/>
      <c r="V568" s="56">
        <v>43499.340532407405</v>
      </c>
      <c r="W568" s="57" t="s">
        <v>2230</v>
      </c>
      <c r="X568" s="55"/>
      <c r="Y568" s="55"/>
      <c r="Z568" s="58" t="s">
        <v>2231</v>
      </c>
    </row>
    <row r="569" spans="2:26" x14ac:dyDescent="0.25">
      <c r="B569" s="40" t="s">
        <v>2226</v>
      </c>
      <c r="C569" s="40" t="s">
        <v>1308</v>
      </c>
      <c r="D569" s="41"/>
      <c r="E569" s="42"/>
      <c r="F569" s="43"/>
      <c r="G569" s="44"/>
      <c r="H569" s="41"/>
      <c r="I569" s="45"/>
      <c r="J569" s="46"/>
      <c r="K569" s="46"/>
      <c r="L569" s="47"/>
      <c r="M569" s="54">
        <v>569</v>
      </c>
      <c r="N569" s="54"/>
      <c r="O569" s="49"/>
      <c r="P569" s="55" t="s">
        <v>1236</v>
      </c>
      <c r="Q569" s="56">
        <v>43499.340532407405</v>
      </c>
      <c r="R569" s="55" t="s">
        <v>2228</v>
      </c>
      <c r="S569" s="57" t="s">
        <v>2229</v>
      </c>
      <c r="T569" s="55" t="s">
        <v>1610</v>
      </c>
      <c r="U569" s="55"/>
      <c r="V569" s="56">
        <v>43499.340532407405</v>
      </c>
      <c r="W569" s="57" t="s">
        <v>2230</v>
      </c>
      <c r="X569" s="55"/>
      <c r="Y569" s="55"/>
      <c r="Z569" s="58" t="s">
        <v>2231</v>
      </c>
    </row>
    <row r="570" spans="2:26" x14ac:dyDescent="0.25">
      <c r="B570" s="40" t="s">
        <v>2226</v>
      </c>
      <c r="C570" s="40" t="s">
        <v>1938</v>
      </c>
      <c r="D570" s="41"/>
      <c r="E570" s="42"/>
      <c r="F570" s="43"/>
      <c r="G570" s="44"/>
      <c r="H570" s="41"/>
      <c r="I570" s="45"/>
      <c r="J570" s="46"/>
      <c r="K570" s="46"/>
      <c r="L570" s="47"/>
      <c r="M570" s="54">
        <v>570</v>
      </c>
      <c r="N570" s="54"/>
      <c r="O570" s="49"/>
      <c r="P570" s="55" t="s">
        <v>1236</v>
      </c>
      <c r="Q570" s="56">
        <v>43499.340532407405</v>
      </c>
      <c r="R570" s="55" t="s">
        <v>2228</v>
      </c>
      <c r="S570" s="57" t="s">
        <v>2229</v>
      </c>
      <c r="T570" s="55" t="s">
        <v>1610</v>
      </c>
      <c r="U570" s="55"/>
      <c r="V570" s="56">
        <v>43499.340532407405</v>
      </c>
      <c r="W570" s="57" t="s">
        <v>2230</v>
      </c>
      <c r="X570" s="55"/>
      <c r="Y570" s="55"/>
      <c r="Z570" s="58" t="s">
        <v>2231</v>
      </c>
    </row>
    <row r="571" spans="2:26" x14ac:dyDescent="0.25">
      <c r="B571" s="40" t="s">
        <v>2235</v>
      </c>
      <c r="C571" s="40" t="s">
        <v>1240</v>
      </c>
      <c r="D571" s="41"/>
      <c r="E571" s="42"/>
      <c r="F571" s="43"/>
      <c r="G571" s="44"/>
      <c r="H571" s="41"/>
      <c r="I571" s="45"/>
      <c r="J571" s="46"/>
      <c r="K571" s="46"/>
      <c r="L571" s="47"/>
      <c r="M571" s="54">
        <v>571</v>
      </c>
      <c r="N571" s="54"/>
      <c r="O571" s="49"/>
      <c r="P571" s="55" t="s">
        <v>1236</v>
      </c>
      <c r="Q571" s="56">
        <v>43499.419120370374</v>
      </c>
      <c r="R571" s="55" t="s">
        <v>2236</v>
      </c>
      <c r="S571" s="55"/>
      <c r="T571" s="55"/>
      <c r="U571" s="55"/>
      <c r="V571" s="56">
        <v>43499.419120370374</v>
      </c>
      <c r="W571" s="57" t="s">
        <v>2237</v>
      </c>
      <c r="X571" s="55"/>
      <c r="Y571" s="55"/>
      <c r="Z571" s="58" t="s">
        <v>2238</v>
      </c>
    </row>
    <row r="572" spans="2:26" x14ac:dyDescent="0.25">
      <c r="B572" s="40" t="s">
        <v>2235</v>
      </c>
      <c r="C572" s="40" t="s">
        <v>2239</v>
      </c>
      <c r="D572" s="41"/>
      <c r="E572" s="42"/>
      <c r="F572" s="43"/>
      <c r="G572" s="44"/>
      <c r="H572" s="41"/>
      <c r="I572" s="45"/>
      <c r="J572" s="46"/>
      <c r="K572" s="46"/>
      <c r="L572" s="47"/>
      <c r="M572" s="54">
        <v>572</v>
      </c>
      <c r="N572" s="54"/>
      <c r="O572" s="49"/>
      <c r="P572" s="55" t="s">
        <v>1236</v>
      </c>
      <c r="Q572" s="56">
        <v>43499.419120370374</v>
      </c>
      <c r="R572" s="55" t="s">
        <v>2236</v>
      </c>
      <c r="S572" s="55"/>
      <c r="T572" s="55"/>
      <c r="U572" s="55"/>
      <c r="V572" s="56">
        <v>43499.419120370374</v>
      </c>
      <c r="W572" s="57" t="s">
        <v>2237</v>
      </c>
      <c r="X572" s="55"/>
      <c r="Y572" s="55"/>
      <c r="Z572" s="58" t="s">
        <v>2238</v>
      </c>
    </row>
    <row r="573" spans="2:26" x14ac:dyDescent="0.25">
      <c r="B573" s="40" t="s">
        <v>1555</v>
      </c>
      <c r="C573" s="40" t="s">
        <v>2240</v>
      </c>
      <c r="D573" s="41"/>
      <c r="E573" s="42"/>
      <c r="F573" s="43"/>
      <c r="G573" s="44"/>
      <c r="H573" s="41"/>
      <c r="I573" s="45"/>
      <c r="J573" s="46"/>
      <c r="K573" s="46"/>
      <c r="L573" s="47"/>
      <c r="M573" s="54">
        <v>573</v>
      </c>
      <c r="N573" s="54"/>
      <c r="O573" s="49"/>
      <c r="P573" s="55" t="s">
        <v>1236</v>
      </c>
      <c r="Q573" s="56">
        <v>43495.650277777779</v>
      </c>
      <c r="R573" s="55" t="s">
        <v>2241</v>
      </c>
      <c r="S573" s="55"/>
      <c r="T573" s="55"/>
      <c r="U573" s="55"/>
      <c r="V573" s="56">
        <v>43495.650277777779</v>
      </c>
      <c r="W573" s="57" t="s">
        <v>2242</v>
      </c>
      <c r="X573" s="55"/>
      <c r="Y573" s="55"/>
      <c r="Z573" s="58" t="s">
        <v>2243</v>
      </c>
    </row>
    <row r="574" spans="2:26" x14ac:dyDescent="0.25">
      <c r="B574" s="40" t="s">
        <v>2244</v>
      </c>
      <c r="C574" s="40" t="s">
        <v>1243</v>
      </c>
      <c r="D574" s="41"/>
      <c r="E574" s="42"/>
      <c r="F574" s="43"/>
      <c r="G574" s="44"/>
      <c r="H574" s="41"/>
      <c r="I574" s="45"/>
      <c r="J574" s="46"/>
      <c r="K574" s="46"/>
      <c r="L574" s="47"/>
      <c r="M574" s="54">
        <v>574</v>
      </c>
      <c r="N574" s="54"/>
      <c r="O574" s="49"/>
      <c r="P574" s="55" t="s">
        <v>1236</v>
      </c>
      <c r="Q574" s="56">
        <v>43495.748668981483</v>
      </c>
      <c r="R574" s="55" t="s">
        <v>1244</v>
      </c>
      <c r="S574" s="55"/>
      <c r="T574" s="55"/>
      <c r="U574" s="55"/>
      <c r="V574" s="56">
        <v>43495.748668981483</v>
      </c>
      <c r="W574" s="57" t="s">
        <v>2245</v>
      </c>
      <c r="X574" s="55"/>
      <c r="Y574" s="55"/>
      <c r="Z574" s="58" t="s">
        <v>2246</v>
      </c>
    </row>
    <row r="575" spans="2:26" x14ac:dyDescent="0.25">
      <c r="B575" s="40" t="s">
        <v>2244</v>
      </c>
      <c r="C575" s="40" t="s">
        <v>1247</v>
      </c>
      <c r="D575" s="41"/>
      <c r="E575" s="42"/>
      <c r="F575" s="43"/>
      <c r="G575" s="44"/>
      <c r="H575" s="41"/>
      <c r="I575" s="45"/>
      <c r="J575" s="46"/>
      <c r="K575" s="46"/>
      <c r="L575" s="47"/>
      <c r="M575" s="54">
        <v>575</v>
      </c>
      <c r="N575" s="54"/>
      <c r="O575" s="49"/>
      <c r="P575" s="55" t="s">
        <v>1236</v>
      </c>
      <c r="Q575" s="56">
        <v>43495.748668981483</v>
      </c>
      <c r="R575" s="55" t="s">
        <v>1244</v>
      </c>
      <c r="S575" s="55"/>
      <c r="T575" s="55"/>
      <c r="U575" s="55"/>
      <c r="V575" s="56">
        <v>43495.748668981483</v>
      </c>
      <c r="W575" s="57" t="s">
        <v>2245</v>
      </c>
      <c r="X575" s="55"/>
      <c r="Y575" s="55"/>
      <c r="Z575" s="58" t="s">
        <v>2246</v>
      </c>
    </row>
    <row r="576" spans="2:26" x14ac:dyDescent="0.25">
      <c r="B576" s="40" t="s">
        <v>2244</v>
      </c>
      <c r="C576" s="40" t="s">
        <v>1248</v>
      </c>
      <c r="D576" s="41"/>
      <c r="E576" s="42"/>
      <c r="F576" s="43"/>
      <c r="G576" s="44"/>
      <c r="H576" s="41"/>
      <c r="I576" s="45"/>
      <c r="J576" s="46"/>
      <c r="K576" s="46"/>
      <c r="L576" s="47"/>
      <c r="M576" s="54">
        <v>576</v>
      </c>
      <c r="N576" s="54"/>
      <c r="O576" s="49"/>
      <c r="P576" s="55" t="s">
        <v>1236</v>
      </c>
      <c r="Q576" s="56">
        <v>43495.748668981483</v>
      </c>
      <c r="R576" s="55" t="s">
        <v>1244</v>
      </c>
      <c r="S576" s="55"/>
      <c r="T576" s="55"/>
      <c r="U576" s="55"/>
      <c r="V576" s="56">
        <v>43495.748668981483</v>
      </c>
      <c r="W576" s="57" t="s">
        <v>2245</v>
      </c>
      <c r="X576" s="55"/>
      <c r="Y576" s="55"/>
      <c r="Z576" s="58" t="s">
        <v>2246</v>
      </c>
    </row>
    <row r="577" spans="2:26" x14ac:dyDescent="0.25">
      <c r="B577" s="40" t="s">
        <v>2244</v>
      </c>
      <c r="C577" s="40" t="s">
        <v>1249</v>
      </c>
      <c r="D577" s="41"/>
      <c r="E577" s="42"/>
      <c r="F577" s="43"/>
      <c r="G577" s="44"/>
      <c r="H577" s="41"/>
      <c r="I577" s="45"/>
      <c r="J577" s="46"/>
      <c r="K577" s="46"/>
      <c r="L577" s="47"/>
      <c r="M577" s="54">
        <v>577</v>
      </c>
      <c r="N577" s="54"/>
      <c r="O577" s="49"/>
      <c r="P577" s="55" t="s">
        <v>1236</v>
      </c>
      <c r="Q577" s="56">
        <v>43495.748668981483</v>
      </c>
      <c r="R577" s="55" t="s">
        <v>1244</v>
      </c>
      <c r="S577" s="55"/>
      <c r="T577" s="55"/>
      <c r="U577" s="55"/>
      <c r="V577" s="56">
        <v>43495.748668981483</v>
      </c>
      <c r="W577" s="57" t="s">
        <v>2245</v>
      </c>
      <c r="X577" s="55"/>
      <c r="Y577" s="55"/>
      <c r="Z577" s="58" t="s">
        <v>2246</v>
      </c>
    </row>
    <row r="578" spans="2:26" x14ac:dyDescent="0.25">
      <c r="B578" s="40" t="s">
        <v>2244</v>
      </c>
      <c r="C578" s="40" t="s">
        <v>1250</v>
      </c>
      <c r="D578" s="41"/>
      <c r="E578" s="42"/>
      <c r="F578" s="43"/>
      <c r="G578" s="44"/>
      <c r="H578" s="41"/>
      <c r="I578" s="45"/>
      <c r="J578" s="46"/>
      <c r="K578" s="46"/>
      <c r="L578" s="47"/>
      <c r="M578" s="54">
        <v>578</v>
      </c>
      <c r="N578" s="54"/>
      <c r="O578" s="49"/>
      <c r="P578" s="55" t="s">
        <v>1236</v>
      </c>
      <c r="Q578" s="56">
        <v>43495.748668981483</v>
      </c>
      <c r="R578" s="55" t="s">
        <v>1244</v>
      </c>
      <c r="S578" s="55"/>
      <c r="T578" s="55"/>
      <c r="U578" s="55"/>
      <c r="V578" s="56">
        <v>43495.748668981483</v>
      </c>
      <c r="W578" s="57" t="s">
        <v>2245</v>
      </c>
      <c r="X578" s="55"/>
      <c r="Y578" s="55"/>
      <c r="Z578" s="58" t="s">
        <v>2246</v>
      </c>
    </row>
    <row r="579" spans="2:26" x14ac:dyDescent="0.25">
      <c r="B579" s="40" t="s">
        <v>1555</v>
      </c>
      <c r="C579" s="40" t="s">
        <v>2244</v>
      </c>
      <c r="D579" s="41"/>
      <c r="E579" s="42"/>
      <c r="F579" s="43"/>
      <c r="G579" s="44"/>
      <c r="H579" s="41"/>
      <c r="I579" s="45"/>
      <c r="J579" s="46"/>
      <c r="K579" s="46"/>
      <c r="L579" s="47"/>
      <c r="M579" s="54">
        <v>579</v>
      </c>
      <c r="N579" s="54"/>
      <c r="O579" s="49"/>
      <c r="P579" s="55" t="s">
        <v>1236</v>
      </c>
      <c r="Q579" s="56">
        <v>43495.650381944448</v>
      </c>
      <c r="R579" s="55" t="s">
        <v>2247</v>
      </c>
      <c r="S579" s="55"/>
      <c r="T579" s="55"/>
      <c r="U579" s="55"/>
      <c r="V579" s="56">
        <v>43495.650381944448</v>
      </c>
      <c r="W579" s="57" t="s">
        <v>2248</v>
      </c>
      <c r="X579" s="55"/>
      <c r="Y579" s="55"/>
      <c r="Z579" s="58" t="s">
        <v>2249</v>
      </c>
    </row>
    <row r="580" spans="2:26" x14ac:dyDescent="0.25">
      <c r="B580" s="40" t="s">
        <v>2250</v>
      </c>
      <c r="C580" s="40" t="s">
        <v>1252</v>
      </c>
      <c r="D580" s="41"/>
      <c r="E580" s="42"/>
      <c r="F580" s="43"/>
      <c r="G580" s="44"/>
      <c r="H580" s="41"/>
      <c r="I580" s="45"/>
      <c r="J580" s="46"/>
      <c r="K580" s="46"/>
      <c r="L580" s="47"/>
      <c r="M580" s="54">
        <v>580</v>
      </c>
      <c r="N580" s="54"/>
      <c r="O580" s="49"/>
      <c r="P580" s="55" t="s">
        <v>1236</v>
      </c>
      <c r="Q580" s="56">
        <v>43499.487928240742</v>
      </c>
      <c r="R580" s="55" t="s">
        <v>1463</v>
      </c>
      <c r="S580" s="55"/>
      <c r="T580" s="55"/>
      <c r="U580" s="55"/>
      <c r="V580" s="56">
        <v>43499.487928240742</v>
      </c>
      <c r="W580" s="57" t="s">
        <v>2251</v>
      </c>
      <c r="X580" s="55"/>
      <c r="Y580" s="55"/>
      <c r="Z580" s="58" t="s">
        <v>2252</v>
      </c>
    </row>
    <row r="581" spans="2:26" x14ac:dyDescent="0.25">
      <c r="B581" s="40" t="s">
        <v>2253</v>
      </c>
      <c r="C581" s="40" t="s">
        <v>1378</v>
      </c>
      <c r="D581" s="41"/>
      <c r="E581" s="42"/>
      <c r="F581" s="43"/>
      <c r="G581" s="44"/>
      <c r="H581" s="41"/>
      <c r="I581" s="45"/>
      <c r="J581" s="46"/>
      <c r="K581" s="46"/>
      <c r="L581" s="47"/>
      <c r="M581" s="54">
        <v>581</v>
      </c>
      <c r="N581" s="54"/>
      <c r="O581" s="49"/>
      <c r="P581" s="55" t="s">
        <v>1236</v>
      </c>
      <c r="Q581" s="56">
        <v>43495.48369212963</v>
      </c>
      <c r="R581" s="55" t="s">
        <v>1379</v>
      </c>
      <c r="S581" s="55"/>
      <c r="T581" s="55"/>
      <c r="U581" s="55" t="s">
        <v>1380</v>
      </c>
      <c r="V581" s="56">
        <v>43495.48369212963</v>
      </c>
      <c r="W581" s="57" t="s">
        <v>2254</v>
      </c>
      <c r="X581" s="55"/>
      <c r="Y581" s="55"/>
      <c r="Z581" s="58" t="s">
        <v>2255</v>
      </c>
    </row>
    <row r="582" spans="2:26" x14ac:dyDescent="0.25">
      <c r="B582" s="40" t="s">
        <v>2253</v>
      </c>
      <c r="C582" s="40" t="s">
        <v>1268</v>
      </c>
      <c r="D582" s="41"/>
      <c r="E582" s="42"/>
      <c r="F582" s="43"/>
      <c r="G582" s="44"/>
      <c r="H582" s="41"/>
      <c r="I582" s="45"/>
      <c r="J582" s="46"/>
      <c r="K582" s="46"/>
      <c r="L582" s="47"/>
      <c r="M582" s="54">
        <v>582</v>
      </c>
      <c r="N582" s="54"/>
      <c r="O582" s="49"/>
      <c r="P582" s="55" t="s">
        <v>1236</v>
      </c>
      <c r="Q582" s="56">
        <v>43495.534224537034</v>
      </c>
      <c r="R582" s="55" t="s">
        <v>1264</v>
      </c>
      <c r="S582" s="55"/>
      <c r="T582" s="55"/>
      <c r="U582" s="55" t="s">
        <v>1265</v>
      </c>
      <c r="V582" s="56">
        <v>43495.534224537034</v>
      </c>
      <c r="W582" s="57" t="s">
        <v>2256</v>
      </c>
      <c r="X582" s="55"/>
      <c r="Y582" s="55"/>
      <c r="Z582" s="58" t="s">
        <v>2257</v>
      </c>
    </row>
    <row r="583" spans="2:26" x14ac:dyDescent="0.25">
      <c r="B583" s="40" t="s">
        <v>2253</v>
      </c>
      <c r="C583" s="40" t="s">
        <v>1240</v>
      </c>
      <c r="D583" s="41"/>
      <c r="E583" s="42"/>
      <c r="F583" s="43"/>
      <c r="G583" s="44"/>
      <c r="H583" s="41"/>
      <c r="I583" s="45"/>
      <c r="J583" s="46"/>
      <c r="K583" s="46"/>
      <c r="L583" s="47"/>
      <c r="M583" s="54">
        <v>583</v>
      </c>
      <c r="N583" s="54"/>
      <c r="O583" s="49"/>
      <c r="P583" s="55" t="s">
        <v>1236</v>
      </c>
      <c r="Q583" s="56">
        <v>43495.534224537034</v>
      </c>
      <c r="R583" s="55" t="s">
        <v>1264</v>
      </c>
      <c r="S583" s="55"/>
      <c r="T583" s="55"/>
      <c r="U583" s="55" t="s">
        <v>1265</v>
      </c>
      <c r="V583" s="56">
        <v>43495.534224537034</v>
      </c>
      <c r="W583" s="57" t="s">
        <v>2256</v>
      </c>
      <c r="X583" s="55"/>
      <c r="Y583" s="55"/>
      <c r="Z583" s="58" t="s">
        <v>2257</v>
      </c>
    </row>
    <row r="584" spans="2:26" x14ac:dyDescent="0.25">
      <c r="B584" s="40" t="s">
        <v>2253</v>
      </c>
      <c r="C584" s="40" t="s">
        <v>1240</v>
      </c>
      <c r="D584" s="41"/>
      <c r="E584" s="42"/>
      <c r="F584" s="43"/>
      <c r="G584" s="44"/>
      <c r="H584" s="41"/>
      <c r="I584" s="45"/>
      <c r="J584" s="46"/>
      <c r="K584" s="46"/>
      <c r="L584" s="47"/>
      <c r="M584" s="54">
        <v>584</v>
      </c>
      <c r="N584" s="54"/>
      <c r="O584" s="49"/>
      <c r="P584" s="55" t="s">
        <v>1236</v>
      </c>
      <c r="Q584" s="56">
        <v>43496.585127314815</v>
      </c>
      <c r="R584" s="55" t="s">
        <v>1373</v>
      </c>
      <c r="S584" s="55"/>
      <c r="T584" s="55"/>
      <c r="U584" s="55" t="s">
        <v>1265</v>
      </c>
      <c r="V584" s="56">
        <v>43496.585127314815</v>
      </c>
      <c r="W584" s="57" t="s">
        <v>2258</v>
      </c>
      <c r="X584" s="55"/>
      <c r="Y584" s="55"/>
      <c r="Z584" s="58" t="s">
        <v>2259</v>
      </c>
    </row>
    <row r="585" spans="2:26" x14ac:dyDescent="0.25">
      <c r="B585" s="40" t="s">
        <v>2253</v>
      </c>
      <c r="C585" s="40" t="s">
        <v>1376</v>
      </c>
      <c r="D585" s="41"/>
      <c r="E585" s="42"/>
      <c r="F585" s="43"/>
      <c r="G585" s="44"/>
      <c r="H585" s="41"/>
      <c r="I585" s="45"/>
      <c r="J585" s="46"/>
      <c r="K585" s="46"/>
      <c r="L585" s="47"/>
      <c r="M585" s="54">
        <v>585</v>
      </c>
      <c r="N585" s="54"/>
      <c r="O585" s="49"/>
      <c r="P585" s="55" t="s">
        <v>1236</v>
      </c>
      <c r="Q585" s="56">
        <v>43496.585127314815</v>
      </c>
      <c r="R585" s="55" t="s">
        <v>1373</v>
      </c>
      <c r="S585" s="55"/>
      <c r="T585" s="55"/>
      <c r="U585" s="55" t="s">
        <v>1265</v>
      </c>
      <c r="V585" s="56">
        <v>43496.585127314815</v>
      </c>
      <c r="W585" s="57" t="s">
        <v>2258</v>
      </c>
      <c r="X585" s="55"/>
      <c r="Y585" s="55"/>
      <c r="Z585" s="58" t="s">
        <v>2259</v>
      </c>
    </row>
    <row r="586" spans="2:26" x14ac:dyDescent="0.25">
      <c r="B586" s="40" t="s">
        <v>2253</v>
      </c>
      <c r="C586" s="40" t="s">
        <v>1273</v>
      </c>
      <c r="D586" s="41"/>
      <c r="E586" s="42"/>
      <c r="F586" s="43"/>
      <c r="G586" s="44"/>
      <c r="H586" s="41"/>
      <c r="I586" s="45"/>
      <c r="J586" s="46"/>
      <c r="K586" s="46"/>
      <c r="L586" s="47"/>
      <c r="M586" s="54">
        <v>586</v>
      </c>
      <c r="N586" s="54"/>
      <c r="O586" s="49"/>
      <c r="P586" s="55" t="s">
        <v>1236</v>
      </c>
      <c r="Q586" s="56">
        <v>43499.533391203702</v>
      </c>
      <c r="R586" s="55" t="s">
        <v>1784</v>
      </c>
      <c r="S586" s="55"/>
      <c r="T586" s="55"/>
      <c r="U586" s="55"/>
      <c r="V586" s="56">
        <v>43499.533391203702</v>
      </c>
      <c r="W586" s="57" t="s">
        <v>2260</v>
      </c>
      <c r="X586" s="55"/>
      <c r="Y586" s="55"/>
      <c r="Z586" s="58" t="s">
        <v>2261</v>
      </c>
    </row>
    <row r="587" spans="2:26" x14ac:dyDescent="0.25">
      <c r="B587" s="40" t="s">
        <v>2262</v>
      </c>
      <c r="C587" s="40" t="s">
        <v>1273</v>
      </c>
      <c r="D587" s="41"/>
      <c r="E587" s="42"/>
      <c r="F587" s="43"/>
      <c r="G587" s="44"/>
      <c r="H587" s="41"/>
      <c r="I587" s="45"/>
      <c r="J587" s="46"/>
      <c r="K587" s="46"/>
      <c r="L587" s="47"/>
      <c r="M587" s="54">
        <v>587</v>
      </c>
      <c r="N587" s="54"/>
      <c r="O587" s="49"/>
      <c r="P587" s="55" t="s">
        <v>1236</v>
      </c>
      <c r="Q587" s="56">
        <v>43499.578182870369</v>
      </c>
      <c r="R587" s="55" t="s">
        <v>1784</v>
      </c>
      <c r="S587" s="55"/>
      <c r="T587" s="55"/>
      <c r="U587" s="55"/>
      <c r="V587" s="56">
        <v>43499.578182870369</v>
      </c>
      <c r="W587" s="57" t="s">
        <v>2263</v>
      </c>
      <c r="X587" s="55"/>
      <c r="Y587" s="55"/>
      <c r="Z587" s="58" t="s">
        <v>2264</v>
      </c>
    </row>
    <row r="588" spans="2:26" x14ac:dyDescent="0.25">
      <c r="B588" s="40" t="s">
        <v>2265</v>
      </c>
      <c r="C588" s="40" t="s">
        <v>1252</v>
      </c>
      <c r="D588" s="41"/>
      <c r="E588" s="42"/>
      <c r="F588" s="43"/>
      <c r="G588" s="44"/>
      <c r="H588" s="41"/>
      <c r="I588" s="45"/>
      <c r="J588" s="46"/>
      <c r="K588" s="46"/>
      <c r="L588" s="47"/>
      <c r="M588" s="54">
        <v>588</v>
      </c>
      <c r="N588" s="54"/>
      <c r="O588" s="49"/>
      <c r="P588" s="55" t="s">
        <v>1236</v>
      </c>
      <c r="Q588" s="56">
        <v>43500.305543981478</v>
      </c>
      <c r="R588" s="55" t="s">
        <v>1463</v>
      </c>
      <c r="S588" s="55"/>
      <c r="T588" s="55"/>
      <c r="U588" s="55"/>
      <c r="V588" s="56">
        <v>43500.305543981478</v>
      </c>
      <c r="W588" s="57" t="s">
        <v>2266</v>
      </c>
      <c r="X588" s="55"/>
      <c r="Y588" s="55"/>
      <c r="Z588" s="58" t="s">
        <v>2267</v>
      </c>
    </row>
    <row r="589" spans="2:26" x14ac:dyDescent="0.25">
      <c r="B589" s="40" t="s">
        <v>2268</v>
      </c>
      <c r="C589" s="40" t="s">
        <v>2269</v>
      </c>
      <c r="D589" s="41"/>
      <c r="E589" s="42"/>
      <c r="F589" s="43"/>
      <c r="G589" s="44"/>
      <c r="H589" s="41"/>
      <c r="I589" s="45"/>
      <c r="J589" s="46"/>
      <c r="K589" s="46"/>
      <c r="L589" s="47"/>
      <c r="M589" s="54">
        <v>589</v>
      </c>
      <c r="N589" s="54"/>
      <c r="O589" s="49"/>
      <c r="P589" s="55" t="s">
        <v>1236</v>
      </c>
      <c r="Q589" s="56">
        <v>43500.339918981481</v>
      </c>
      <c r="R589" s="55" t="s">
        <v>2270</v>
      </c>
      <c r="S589" s="55"/>
      <c r="T589" s="55"/>
      <c r="U589" s="55"/>
      <c r="V589" s="56">
        <v>43500.339918981481</v>
      </c>
      <c r="W589" s="57" t="s">
        <v>2271</v>
      </c>
      <c r="X589" s="55"/>
      <c r="Y589" s="55"/>
      <c r="Z589" s="58" t="s">
        <v>2272</v>
      </c>
    </row>
    <row r="590" spans="2:26" x14ac:dyDescent="0.25">
      <c r="B590" s="40" t="s">
        <v>2268</v>
      </c>
      <c r="C590" s="40" t="s">
        <v>2273</v>
      </c>
      <c r="D590" s="41"/>
      <c r="E590" s="42"/>
      <c r="F590" s="43"/>
      <c r="G590" s="44"/>
      <c r="H590" s="41"/>
      <c r="I590" s="45"/>
      <c r="J590" s="46"/>
      <c r="K590" s="46"/>
      <c r="L590" s="47"/>
      <c r="M590" s="54">
        <v>590</v>
      </c>
      <c r="N590" s="54"/>
      <c r="O590" s="49"/>
      <c r="P590" s="55" t="s">
        <v>1236</v>
      </c>
      <c r="Q590" s="56">
        <v>43500.340254629627</v>
      </c>
      <c r="R590" s="55" t="s">
        <v>2274</v>
      </c>
      <c r="S590" s="55"/>
      <c r="T590" s="55"/>
      <c r="U590" s="55"/>
      <c r="V590" s="56">
        <v>43500.340254629627</v>
      </c>
      <c r="W590" s="57" t="s">
        <v>2275</v>
      </c>
      <c r="X590" s="55"/>
      <c r="Y590" s="55"/>
      <c r="Z590" s="58" t="s">
        <v>2276</v>
      </c>
    </row>
    <row r="591" spans="2:26" x14ac:dyDescent="0.25">
      <c r="B591" s="40" t="s">
        <v>2268</v>
      </c>
      <c r="C591" s="40" t="s">
        <v>1240</v>
      </c>
      <c r="D591" s="41"/>
      <c r="E591" s="42"/>
      <c r="F591" s="43"/>
      <c r="G591" s="44"/>
      <c r="H591" s="41"/>
      <c r="I591" s="45"/>
      <c r="J591" s="46"/>
      <c r="K591" s="46"/>
      <c r="L591" s="47"/>
      <c r="M591" s="54">
        <v>591</v>
      </c>
      <c r="N591" s="54"/>
      <c r="O591" s="49"/>
      <c r="P591" s="55" t="s">
        <v>1236</v>
      </c>
      <c r="Q591" s="56">
        <v>43500.340254629627</v>
      </c>
      <c r="R591" s="55" t="s">
        <v>2274</v>
      </c>
      <c r="S591" s="55"/>
      <c r="T591" s="55"/>
      <c r="U591" s="55"/>
      <c r="V591" s="56">
        <v>43500.340254629627</v>
      </c>
      <c r="W591" s="57" t="s">
        <v>2275</v>
      </c>
      <c r="X591" s="55"/>
      <c r="Y591" s="55"/>
      <c r="Z591" s="58" t="s">
        <v>2276</v>
      </c>
    </row>
    <row r="592" spans="2:26" x14ac:dyDescent="0.25">
      <c r="B592" s="40" t="s">
        <v>2277</v>
      </c>
      <c r="C592" s="40" t="s">
        <v>1273</v>
      </c>
      <c r="D592" s="41"/>
      <c r="E592" s="42"/>
      <c r="F592" s="43"/>
      <c r="G592" s="44"/>
      <c r="H592" s="41"/>
      <c r="I592" s="45"/>
      <c r="J592" s="46"/>
      <c r="K592" s="46"/>
      <c r="L592" s="47"/>
      <c r="M592" s="54">
        <v>592</v>
      </c>
      <c r="N592" s="54"/>
      <c r="O592" s="49"/>
      <c r="P592" s="55" t="s">
        <v>1236</v>
      </c>
      <c r="Q592" s="56">
        <v>43497.737430555557</v>
      </c>
      <c r="R592" s="55" t="s">
        <v>1784</v>
      </c>
      <c r="S592" s="55"/>
      <c r="T592" s="55"/>
      <c r="U592" s="55"/>
      <c r="V592" s="56">
        <v>43497.737430555557</v>
      </c>
      <c r="W592" s="57" t="s">
        <v>2278</v>
      </c>
      <c r="X592" s="55"/>
      <c r="Y592" s="55"/>
      <c r="Z592" s="58" t="s">
        <v>2279</v>
      </c>
    </row>
    <row r="593" spans="2:26" x14ac:dyDescent="0.25">
      <c r="B593" s="40" t="s">
        <v>2277</v>
      </c>
      <c r="C593" s="40" t="s">
        <v>1240</v>
      </c>
      <c r="D593" s="41"/>
      <c r="E593" s="42"/>
      <c r="F593" s="43"/>
      <c r="G593" s="44"/>
      <c r="H593" s="41"/>
      <c r="I593" s="45"/>
      <c r="J593" s="46"/>
      <c r="K593" s="46"/>
      <c r="L593" s="47"/>
      <c r="M593" s="54">
        <v>593</v>
      </c>
      <c r="N593" s="54"/>
      <c r="O593" s="49"/>
      <c r="P593" s="55" t="s">
        <v>1236</v>
      </c>
      <c r="Q593" s="56">
        <v>43500.528287037036</v>
      </c>
      <c r="R593" s="55" t="s">
        <v>2280</v>
      </c>
      <c r="S593" s="55"/>
      <c r="T593" s="55"/>
      <c r="U593" s="55" t="s">
        <v>1265</v>
      </c>
      <c r="V593" s="56">
        <v>43500.528287037036</v>
      </c>
      <c r="W593" s="57" t="s">
        <v>2281</v>
      </c>
      <c r="X593" s="55"/>
      <c r="Y593" s="55"/>
      <c r="Z593" s="58" t="s">
        <v>2282</v>
      </c>
    </row>
    <row r="594" spans="2:26" x14ac:dyDescent="0.25">
      <c r="B594" s="40" t="s">
        <v>2277</v>
      </c>
      <c r="C594" s="40" t="s">
        <v>2283</v>
      </c>
      <c r="D594" s="41"/>
      <c r="E594" s="42"/>
      <c r="F594" s="43"/>
      <c r="G594" s="44"/>
      <c r="H594" s="41"/>
      <c r="I594" s="45"/>
      <c r="J594" s="46"/>
      <c r="K594" s="46"/>
      <c r="L594" s="47"/>
      <c r="M594" s="54">
        <v>594</v>
      </c>
      <c r="N594" s="54"/>
      <c r="O594" s="49"/>
      <c r="P594" s="55" t="s">
        <v>1236</v>
      </c>
      <c r="Q594" s="56">
        <v>43500.528287037036</v>
      </c>
      <c r="R594" s="55" t="s">
        <v>2280</v>
      </c>
      <c r="S594" s="55"/>
      <c r="T594" s="55"/>
      <c r="U594" s="55" t="s">
        <v>1265</v>
      </c>
      <c r="V594" s="56">
        <v>43500.528287037036</v>
      </c>
      <c r="W594" s="57" t="s">
        <v>2281</v>
      </c>
      <c r="X594" s="55"/>
      <c r="Y594" s="55"/>
      <c r="Z594" s="58" t="s">
        <v>2282</v>
      </c>
    </row>
    <row r="595" spans="2:26" x14ac:dyDescent="0.25">
      <c r="B595" s="40" t="s">
        <v>2284</v>
      </c>
      <c r="C595" s="40" t="s">
        <v>1240</v>
      </c>
      <c r="D595" s="41"/>
      <c r="E595" s="42"/>
      <c r="F595" s="43"/>
      <c r="G595" s="44"/>
      <c r="H595" s="41"/>
      <c r="I595" s="45"/>
      <c r="J595" s="46"/>
      <c r="K595" s="46"/>
      <c r="L595" s="47"/>
      <c r="M595" s="54">
        <v>595</v>
      </c>
      <c r="N595" s="54"/>
      <c r="O595" s="49"/>
      <c r="P595" s="55" t="s">
        <v>1236</v>
      </c>
      <c r="Q595" s="56">
        <v>43500.544849537036</v>
      </c>
      <c r="R595" s="55" t="s">
        <v>2280</v>
      </c>
      <c r="S595" s="55"/>
      <c r="T595" s="55"/>
      <c r="U595" s="55" t="s">
        <v>1265</v>
      </c>
      <c r="V595" s="56">
        <v>43500.544849537036</v>
      </c>
      <c r="W595" s="57" t="s">
        <v>2285</v>
      </c>
      <c r="X595" s="55"/>
      <c r="Y595" s="55"/>
      <c r="Z595" s="58" t="s">
        <v>2286</v>
      </c>
    </row>
    <row r="596" spans="2:26" x14ac:dyDescent="0.25">
      <c r="B596" s="40" t="s">
        <v>2284</v>
      </c>
      <c r="C596" s="40" t="s">
        <v>2283</v>
      </c>
      <c r="D596" s="41"/>
      <c r="E596" s="42"/>
      <c r="F596" s="43"/>
      <c r="G596" s="44"/>
      <c r="H596" s="41"/>
      <c r="I596" s="45"/>
      <c r="J596" s="46"/>
      <c r="K596" s="46"/>
      <c r="L596" s="47"/>
      <c r="M596" s="54">
        <v>596</v>
      </c>
      <c r="N596" s="54"/>
      <c r="O596" s="49"/>
      <c r="P596" s="55" t="s">
        <v>1236</v>
      </c>
      <c r="Q596" s="56">
        <v>43500.544849537036</v>
      </c>
      <c r="R596" s="55" t="s">
        <v>2280</v>
      </c>
      <c r="S596" s="55"/>
      <c r="T596" s="55"/>
      <c r="U596" s="55" t="s">
        <v>1265</v>
      </c>
      <c r="V596" s="56">
        <v>43500.544849537036</v>
      </c>
      <c r="W596" s="57" t="s">
        <v>2285</v>
      </c>
      <c r="X596" s="55"/>
      <c r="Y596" s="55"/>
      <c r="Z596" s="58" t="s">
        <v>2286</v>
      </c>
    </row>
    <row r="597" spans="2:26" x14ac:dyDescent="0.25">
      <c r="B597" s="40" t="s">
        <v>2287</v>
      </c>
      <c r="C597" s="40" t="s">
        <v>1240</v>
      </c>
      <c r="D597" s="41"/>
      <c r="E597" s="42"/>
      <c r="F597" s="43"/>
      <c r="G597" s="44"/>
      <c r="H597" s="41"/>
      <c r="I597" s="45"/>
      <c r="J597" s="46"/>
      <c r="K597" s="46"/>
      <c r="L597" s="47"/>
      <c r="M597" s="54">
        <v>597</v>
      </c>
      <c r="N597" s="54"/>
      <c r="O597" s="49"/>
      <c r="P597" s="55" t="s">
        <v>1236</v>
      </c>
      <c r="Q597" s="56">
        <v>43500.552314814813</v>
      </c>
      <c r="R597" s="55" t="s">
        <v>2280</v>
      </c>
      <c r="S597" s="55"/>
      <c r="T597" s="55"/>
      <c r="U597" s="55" t="s">
        <v>1265</v>
      </c>
      <c r="V597" s="56">
        <v>43500.552314814813</v>
      </c>
      <c r="W597" s="57" t="s">
        <v>2288</v>
      </c>
      <c r="X597" s="55"/>
      <c r="Y597" s="55"/>
      <c r="Z597" s="58" t="s">
        <v>2289</v>
      </c>
    </row>
    <row r="598" spans="2:26" x14ac:dyDescent="0.25">
      <c r="B598" s="40" t="s">
        <v>2287</v>
      </c>
      <c r="C598" s="40" t="s">
        <v>2283</v>
      </c>
      <c r="D598" s="41"/>
      <c r="E598" s="42"/>
      <c r="F598" s="43"/>
      <c r="G598" s="44"/>
      <c r="H598" s="41"/>
      <c r="I598" s="45"/>
      <c r="J598" s="46"/>
      <c r="K598" s="46"/>
      <c r="L598" s="47"/>
      <c r="M598" s="54">
        <v>598</v>
      </c>
      <c r="N598" s="54"/>
      <c r="O598" s="49"/>
      <c r="P598" s="55" t="s">
        <v>1236</v>
      </c>
      <c r="Q598" s="56">
        <v>43500.552314814813</v>
      </c>
      <c r="R598" s="55" t="s">
        <v>2280</v>
      </c>
      <c r="S598" s="55"/>
      <c r="T598" s="55"/>
      <c r="U598" s="55" t="s">
        <v>1265</v>
      </c>
      <c r="V598" s="56">
        <v>43500.552314814813</v>
      </c>
      <c r="W598" s="57" t="s">
        <v>2288</v>
      </c>
      <c r="X598" s="55"/>
      <c r="Y598" s="55"/>
      <c r="Z598" s="58" t="s">
        <v>2289</v>
      </c>
    </row>
    <row r="599" spans="2:26" x14ac:dyDescent="0.25">
      <c r="B599" s="40" t="s">
        <v>2290</v>
      </c>
      <c r="C599" s="40" t="s">
        <v>1240</v>
      </c>
      <c r="D599" s="41"/>
      <c r="E599" s="42"/>
      <c r="F599" s="43"/>
      <c r="G599" s="44"/>
      <c r="H599" s="41"/>
      <c r="I599" s="45"/>
      <c r="J599" s="46"/>
      <c r="K599" s="46"/>
      <c r="L599" s="47"/>
      <c r="M599" s="54">
        <v>599</v>
      </c>
      <c r="N599" s="54"/>
      <c r="O599" s="49"/>
      <c r="P599" s="55" t="s">
        <v>1236</v>
      </c>
      <c r="Q599" s="56">
        <v>43500.563090277778</v>
      </c>
      <c r="R599" s="55" t="s">
        <v>2280</v>
      </c>
      <c r="S599" s="55"/>
      <c r="T599" s="55"/>
      <c r="U599" s="55" t="s">
        <v>1265</v>
      </c>
      <c r="V599" s="56">
        <v>43500.563090277778</v>
      </c>
      <c r="W599" s="57" t="s">
        <v>2291</v>
      </c>
      <c r="X599" s="55"/>
      <c r="Y599" s="55"/>
      <c r="Z599" s="58" t="s">
        <v>2292</v>
      </c>
    </row>
    <row r="600" spans="2:26" x14ac:dyDescent="0.25">
      <c r="B600" s="40" t="s">
        <v>2290</v>
      </c>
      <c r="C600" s="40" t="s">
        <v>2283</v>
      </c>
      <c r="D600" s="41"/>
      <c r="E600" s="42"/>
      <c r="F600" s="43"/>
      <c r="G600" s="44"/>
      <c r="H600" s="41"/>
      <c r="I600" s="45"/>
      <c r="J600" s="46"/>
      <c r="K600" s="46"/>
      <c r="L600" s="47"/>
      <c r="M600" s="54">
        <v>600</v>
      </c>
      <c r="N600" s="54"/>
      <c r="O600" s="49"/>
      <c r="P600" s="55" t="s">
        <v>1236</v>
      </c>
      <c r="Q600" s="56">
        <v>43500.563090277778</v>
      </c>
      <c r="R600" s="55" t="s">
        <v>2280</v>
      </c>
      <c r="S600" s="55"/>
      <c r="T600" s="55"/>
      <c r="U600" s="55" t="s">
        <v>1265</v>
      </c>
      <c r="V600" s="56">
        <v>43500.563090277778</v>
      </c>
      <c r="W600" s="57" t="s">
        <v>2291</v>
      </c>
      <c r="X600" s="55"/>
      <c r="Y600" s="55"/>
      <c r="Z600" s="58" t="s">
        <v>2292</v>
      </c>
    </row>
    <row r="601" spans="2:26" x14ac:dyDescent="0.25">
      <c r="B601" s="40" t="s">
        <v>2293</v>
      </c>
      <c r="C601" s="40" t="s">
        <v>1240</v>
      </c>
      <c r="D601" s="41"/>
      <c r="E601" s="42"/>
      <c r="F601" s="43"/>
      <c r="G601" s="44"/>
      <c r="H601" s="41"/>
      <c r="I601" s="45"/>
      <c r="J601" s="46"/>
      <c r="K601" s="46"/>
      <c r="L601" s="47"/>
      <c r="M601" s="54">
        <v>601</v>
      </c>
      <c r="N601" s="54"/>
      <c r="O601" s="49"/>
      <c r="P601" s="55" t="s">
        <v>1236</v>
      </c>
      <c r="Q601" s="56">
        <v>43500.581331018519</v>
      </c>
      <c r="R601" s="55" t="s">
        <v>2280</v>
      </c>
      <c r="S601" s="55"/>
      <c r="T601" s="55"/>
      <c r="U601" s="55" t="s">
        <v>1265</v>
      </c>
      <c r="V601" s="56">
        <v>43500.581331018519</v>
      </c>
      <c r="W601" s="57" t="s">
        <v>2294</v>
      </c>
      <c r="X601" s="55"/>
      <c r="Y601" s="55"/>
      <c r="Z601" s="58" t="s">
        <v>2295</v>
      </c>
    </row>
    <row r="602" spans="2:26" x14ac:dyDescent="0.25">
      <c r="B602" s="40" t="s">
        <v>2293</v>
      </c>
      <c r="C602" s="40" t="s">
        <v>2283</v>
      </c>
      <c r="D602" s="41"/>
      <c r="E602" s="42"/>
      <c r="F602" s="43"/>
      <c r="G602" s="44"/>
      <c r="H602" s="41"/>
      <c r="I602" s="45"/>
      <c r="J602" s="46"/>
      <c r="K602" s="46"/>
      <c r="L602" s="47"/>
      <c r="M602" s="54">
        <v>602</v>
      </c>
      <c r="N602" s="54"/>
      <c r="O602" s="49"/>
      <c r="P602" s="55" t="s">
        <v>1236</v>
      </c>
      <c r="Q602" s="56">
        <v>43500.581331018519</v>
      </c>
      <c r="R602" s="55" t="s">
        <v>2280</v>
      </c>
      <c r="S602" s="55"/>
      <c r="T602" s="55"/>
      <c r="U602" s="55" t="s">
        <v>1265</v>
      </c>
      <c r="V602" s="56">
        <v>43500.581331018519</v>
      </c>
      <c r="W602" s="57" t="s">
        <v>2294</v>
      </c>
      <c r="X602" s="55"/>
      <c r="Y602" s="55"/>
      <c r="Z602" s="58" t="s">
        <v>2295</v>
      </c>
    </row>
    <row r="603" spans="2:26" x14ac:dyDescent="0.25">
      <c r="B603" s="40" t="s">
        <v>2296</v>
      </c>
      <c r="C603" s="40" t="s">
        <v>1243</v>
      </c>
      <c r="D603" s="41"/>
      <c r="E603" s="42"/>
      <c r="F603" s="43"/>
      <c r="G603" s="44"/>
      <c r="H603" s="41"/>
      <c r="I603" s="45"/>
      <c r="J603" s="46"/>
      <c r="K603" s="46"/>
      <c r="L603" s="47"/>
      <c r="M603" s="54">
        <v>603</v>
      </c>
      <c r="N603" s="54"/>
      <c r="O603" s="49"/>
      <c r="P603" s="55" t="s">
        <v>1236</v>
      </c>
      <c r="Q603" s="56">
        <v>43495.3278587963</v>
      </c>
      <c r="R603" s="55" t="s">
        <v>1244</v>
      </c>
      <c r="S603" s="55"/>
      <c r="T603" s="55"/>
      <c r="U603" s="55"/>
      <c r="V603" s="56">
        <v>43495.3278587963</v>
      </c>
      <c r="W603" s="57" t="s">
        <v>2297</v>
      </c>
      <c r="X603" s="55"/>
      <c r="Y603" s="55"/>
      <c r="Z603" s="58" t="s">
        <v>2298</v>
      </c>
    </row>
    <row r="604" spans="2:26" x14ac:dyDescent="0.25">
      <c r="B604" s="40" t="s">
        <v>2296</v>
      </c>
      <c r="C604" s="40" t="s">
        <v>1247</v>
      </c>
      <c r="D604" s="41"/>
      <c r="E604" s="42"/>
      <c r="F604" s="43"/>
      <c r="G604" s="44"/>
      <c r="H604" s="41"/>
      <c r="I604" s="45"/>
      <c r="J604" s="46"/>
      <c r="K604" s="46"/>
      <c r="L604" s="47"/>
      <c r="M604" s="54">
        <v>604</v>
      </c>
      <c r="N604" s="54"/>
      <c r="O604" s="49"/>
      <c r="P604" s="55" t="s">
        <v>1236</v>
      </c>
      <c r="Q604" s="56">
        <v>43495.3278587963</v>
      </c>
      <c r="R604" s="55" t="s">
        <v>1244</v>
      </c>
      <c r="S604" s="55"/>
      <c r="T604" s="55"/>
      <c r="U604" s="55"/>
      <c r="V604" s="56">
        <v>43495.3278587963</v>
      </c>
      <c r="W604" s="57" t="s">
        <v>2297</v>
      </c>
      <c r="X604" s="55"/>
      <c r="Y604" s="55"/>
      <c r="Z604" s="58" t="s">
        <v>2298</v>
      </c>
    </row>
    <row r="605" spans="2:26" x14ac:dyDescent="0.25">
      <c r="B605" s="40" t="s">
        <v>2296</v>
      </c>
      <c r="C605" s="40" t="s">
        <v>1248</v>
      </c>
      <c r="D605" s="41"/>
      <c r="E605" s="42"/>
      <c r="F605" s="43"/>
      <c r="G605" s="44"/>
      <c r="H605" s="41"/>
      <c r="I605" s="45"/>
      <c r="J605" s="46"/>
      <c r="K605" s="46"/>
      <c r="L605" s="47"/>
      <c r="M605" s="54">
        <v>605</v>
      </c>
      <c r="N605" s="54"/>
      <c r="O605" s="49"/>
      <c r="P605" s="55" t="s">
        <v>1236</v>
      </c>
      <c r="Q605" s="56">
        <v>43495.3278587963</v>
      </c>
      <c r="R605" s="55" t="s">
        <v>1244</v>
      </c>
      <c r="S605" s="55"/>
      <c r="T605" s="55"/>
      <c r="U605" s="55"/>
      <c r="V605" s="56">
        <v>43495.3278587963</v>
      </c>
      <c r="W605" s="57" t="s">
        <v>2297</v>
      </c>
      <c r="X605" s="55"/>
      <c r="Y605" s="55"/>
      <c r="Z605" s="58" t="s">
        <v>2298</v>
      </c>
    </row>
    <row r="606" spans="2:26" x14ac:dyDescent="0.25">
      <c r="B606" s="40" t="s">
        <v>2296</v>
      </c>
      <c r="C606" s="40" t="s">
        <v>1249</v>
      </c>
      <c r="D606" s="41"/>
      <c r="E606" s="42"/>
      <c r="F606" s="43"/>
      <c r="G606" s="44"/>
      <c r="H606" s="41"/>
      <c r="I606" s="45"/>
      <c r="J606" s="46"/>
      <c r="K606" s="46"/>
      <c r="L606" s="47"/>
      <c r="M606" s="54">
        <v>606</v>
      </c>
      <c r="N606" s="54"/>
      <c r="O606" s="49"/>
      <c r="P606" s="55" t="s">
        <v>1236</v>
      </c>
      <c r="Q606" s="56">
        <v>43495.3278587963</v>
      </c>
      <c r="R606" s="55" t="s">
        <v>1244</v>
      </c>
      <c r="S606" s="55"/>
      <c r="T606" s="55"/>
      <c r="U606" s="55"/>
      <c r="V606" s="56">
        <v>43495.3278587963</v>
      </c>
      <c r="W606" s="57" t="s">
        <v>2297</v>
      </c>
      <c r="X606" s="55"/>
      <c r="Y606" s="55"/>
      <c r="Z606" s="58" t="s">
        <v>2298</v>
      </c>
    </row>
    <row r="607" spans="2:26" x14ac:dyDescent="0.25">
      <c r="B607" s="40" t="s">
        <v>2296</v>
      </c>
      <c r="C607" s="40" t="s">
        <v>1250</v>
      </c>
      <c r="D607" s="41"/>
      <c r="E607" s="42"/>
      <c r="F607" s="43"/>
      <c r="G607" s="44"/>
      <c r="H607" s="41"/>
      <c r="I607" s="45"/>
      <c r="J607" s="46"/>
      <c r="K607" s="46"/>
      <c r="L607" s="47"/>
      <c r="M607" s="54">
        <v>607</v>
      </c>
      <c r="N607" s="54"/>
      <c r="O607" s="49"/>
      <c r="P607" s="55" t="s">
        <v>1236</v>
      </c>
      <c r="Q607" s="56">
        <v>43495.3278587963</v>
      </c>
      <c r="R607" s="55" t="s">
        <v>1244</v>
      </c>
      <c r="S607" s="55"/>
      <c r="T607" s="55"/>
      <c r="U607" s="55"/>
      <c r="V607" s="56">
        <v>43495.3278587963</v>
      </c>
      <c r="W607" s="57" t="s">
        <v>2297</v>
      </c>
      <c r="X607" s="55"/>
      <c r="Y607" s="55"/>
      <c r="Z607" s="58" t="s">
        <v>2298</v>
      </c>
    </row>
    <row r="608" spans="2:26" x14ac:dyDescent="0.25">
      <c r="B608" s="40" t="s">
        <v>2296</v>
      </c>
      <c r="C608" s="40" t="s">
        <v>1551</v>
      </c>
      <c r="D608" s="41"/>
      <c r="E608" s="42"/>
      <c r="F608" s="43"/>
      <c r="G608" s="44"/>
      <c r="H608" s="41"/>
      <c r="I608" s="45"/>
      <c r="J608" s="46"/>
      <c r="K608" s="46"/>
      <c r="L608" s="47"/>
      <c r="M608" s="54">
        <v>608</v>
      </c>
      <c r="N608" s="54"/>
      <c r="O608" s="49"/>
      <c r="P608" s="55" t="s">
        <v>1236</v>
      </c>
      <c r="Q608" s="56">
        <v>43496.314386574071</v>
      </c>
      <c r="R608" s="55" t="s">
        <v>1552</v>
      </c>
      <c r="S608" s="55"/>
      <c r="T608" s="55"/>
      <c r="U608" s="55"/>
      <c r="V608" s="56">
        <v>43496.314386574071</v>
      </c>
      <c r="W608" s="57" t="s">
        <v>2299</v>
      </c>
      <c r="X608" s="55"/>
      <c r="Y608" s="55"/>
      <c r="Z608" s="58" t="s">
        <v>2300</v>
      </c>
    </row>
    <row r="609" spans="2:26" x14ac:dyDescent="0.25">
      <c r="B609" s="40" t="s">
        <v>2296</v>
      </c>
      <c r="C609" s="40" t="s">
        <v>1555</v>
      </c>
      <c r="D609" s="41"/>
      <c r="E609" s="42"/>
      <c r="F609" s="43"/>
      <c r="G609" s="44"/>
      <c r="H609" s="41"/>
      <c r="I609" s="45"/>
      <c r="J609" s="46"/>
      <c r="K609" s="46"/>
      <c r="L609" s="47"/>
      <c r="M609" s="54">
        <v>609</v>
      </c>
      <c r="N609" s="54"/>
      <c r="O609" s="49"/>
      <c r="P609" s="55" t="s">
        <v>1236</v>
      </c>
      <c r="Q609" s="56">
        <v>43496.314386574071</v>
      </c>
      <c r="R609" s="55" t="s">
        <v>1552</v>
      </c>
      <c r="S609" s="55"/>
      <c r="T609" s="55"/>
      <c r="U609" s="55"/>
      <c r="V609" s="56">
        <v>43496.314386574071</v>
      </c>
      <c r="W609" s="57" t="s">
        <v>2299</v>
      </c>
      <c r="X609" s="55"/>
      <c r="Y609" s="55"/>
      <c r="Z609" s="58" t="s">
        <v>2300</v>
      </c>
    </row>
    <row r="610" spans="2:26" x14ac:dyDescent="0.25">
      <c r="B610" s="40" t="s">
        <v>2296</v>
      </c>
      <c r="C610" s="40" t="s">
        <v>1240</v>
      </c>
      <c r="D610" s="41"/>
      <c r="E610" s="42"/>
      <c r="F610" s="43"/>
      <c r="G610" s="44"/>
      <c r="H610" s="41"/>
      <c r="I610" s="45"/>
      <c r="J610" s="46"/>
      <c r="K610" s="46"/>
      <c r="L610" s="47"/>
      <c r="M610" s="54">
        <v>610</v>
      </c>
      <c r="N610" s="54"/>
      <c r="O610" s="49"/>
      <c r="P610" s="55" t="s">
        <v>1236</v>
      </c>
      <c r="Q610" s="56">
        <v>43500.583981481483</v>
      </c>
      <c r="R610" s="55" t="s">
        <v>2280</v>
      </c>
      <c r="S610" s="55"/>
      <c r="T610" s="55"/>
      <c r="U610" s="55" t="s">
        <v>1265</v>
      </c>
      <c r="V610" s="56">
        <v>43500.583981481483</v>
      </c>
      <c r="W610" s="57" t="s">
        <v>2301</v>
      </c>
      <c r="X610" s="55"/>
      <c r="Y610" s="55"/>
      <c r="Z610" s="58" t="s">
        <v>2302</v>
      </c>
    </row>
    <row r="611" spans="2:26" x14ac:dyDescent="0.25">
      <c r="B611" s="40" t="s">
        <v>2296</v>
      </c>
      <c r="C611" s="40" t="s">
        <v>2283</v>
      </c>
      <c r="D611" s="41"/>
      <c r="E611" s="42"/>
      <c r="F611" s="43"/>
      <c r="G611" s="44"/>
      <c r="H611" s="41"/>
      <c r="I611" s="45"/>
      <c r="J611" s="46"/>
      <c r="K611" s="46"/>
      <c r="L611" s="47"/>
      <c r="M611" s="54">
        <v>611</v>
      </c>
      <c r="N611" s="54"/>
      <c r="O611" s="49"/>
      <c r="P611" s="55" t="s">
        <v>1236</v>
      </c>
      <c r="Q611" s="56">
        <v>43500.583981481483</v>
      </c>
      <c r="R611" s="55" t="s">
        <v>2280</v>
      </c>
      <c r="S611" s="55"/>
      <c r="T611" s="55"/>
      <c r="U611" s="55" t="s">
        <v>1265</v>
      </c>
      <c r="V611" s="56">
        <v>43500.583981481483</v>
      </c>
      <c r="W611" s="57" t="s">
        <v>2301</v>
      </c>
      <c r="X611" s="55"/>
      <c r="Y611" s="55"/>
      <c r="Z611" s="58" t="s">
        <v>2302</v>
      </c>
    </row>
    <row r="612" spans="2:26" x14ac:dyDescent="0.25">
      <c r="B612" s="40" t="s">
        <v>2303</v>
      </c>
      <c r="C612" s="40" t="s">
        <v>2303</v>
      </c>
      <c r="D612" s="41"/>
      <c r="E612" s="42"/>
      <c r="F612" s="43"/>
      <c r="G612" s="44"/>
      <c r="H612" s="41"/>
      <c r="I612" s="45"/>
      <c r="J612" s="46"/>
      <c r="K612" s="46"/>
      <c r="L612" s="47"/>
      <c r="M612" s="54">
        <v>612</v>
      </c>
      <c r="N612" s="54"/>
      <c r="O612" s="49"/>
      <c r="P612" s="55" t="s">
        <v>1607</v>
      </c>
      <c r="Q612" s="56">
        <v>43500.61451388889</v>
      </c>
      <c r="R612" s="55" t="s">
        <v>2304</v>
      </c>
      <c r="S612" s="57" t="s">
        <v>2305</v>
      </c>
      <c r="T612" s="55" t="s">
        <v>1610</v>
      </c>
      <c r="U612" s="55" t="s">
        <v>2306</v>
      </c>
      <c r="V612" s="56">
        <v>43500.61451388889</v>
      </c>
      <c r="W612" s="57" t="s">
        <v>2307</v>
      </c>
      <c r="X612" s="55"/>
      <c r="Y612" s="55"/>
      <c r="Z612" s="58" t="s">
        <v>2308</v>
      </c>
    </row>
    <row r="613" spans="2:26" x14ac:dyDescent="0.25">
      <c r="B613" s="40" t="s">
        <v>2309</v>
      </c>
      <c r="C613" s="40" t="s">
        <v>2303</v>
      </c>
      <c r="D613" s="41"/>
      <c r="E613" s="42"/>
      <c r="F613" s="43"/>
      <c r="G613" s="44"/>
      <c r="H613" s="41"/>
      <c r="I613" s="45"/>
      <c r="J613" s="46"/>
      <c r="K613" s="46"/>
      <c r="L613" s="47"/>
      <c r="M613" s="54">
        <v>613</v>
      </c>
      <c r="N613" s="54"/>
      <c r="O613" s="49"/>
      <c r="P613" s="55" t="s">
        <v>1236</v>
      </c>
      <c r="Q613" s="56">
        <v>43500.615763888891</v>
      </c>
      <c r="R613" s="55" t="s">
        <v>2310</v>
      </c>
      <c r="S613" s="57" t="s">
        <v>2305</v>
      </c>
      <c r="T613" s="55" t="s">
        <v>1610</v>
      </c>
      <c r="U613" s="55" t="s">
        <v>2306</v>
      </c>
      <c r="V613" s="56">
        <v>43500.615763888891</v>
      </c>
      <c r="W613" s="57" t="s">
        <v>2311</v>
      </c>
      <c r="X613" s="55"/>
      <c r="Y613" s="55"/>
      <c r="Z613" s="58" t="s">
        <v>2312</v>
      </c>
    </row>
    <row r="614" spans="2:26" x14ac:dyDescent="0.25">
      <c r="B614" s="40" t="s">
        <v>1309</v>
      </c>
      <c r="C614" s="40" t="s">
        <v>1386</v>
      </c>
      <c r="D614" s="41"/>
      <c r="E614" s="42"/>
      <c r="F614" s="43"/>
      <c r="G614" s="44"/>
      <c r="H614" s="41"/>
      <c r="I614" s="45"/>
      <c r="J614" s="46"/>
      <c r="K614" s="46"/>
      <c r="L614" s="47"/>
      <c r="M614" s="54">
        <v>614</v>
      </c>
      <c r="N614" s="54"/>
      <c r="O614" s="49"/>
      <c r="P614" s="55" t="s">
        <v>1236</v>
      </c>
      <c r="Q614" s="56">
        <v>43495.404490740744</v>
      </c>
      <c r="R614" s="55" t="s">
        <v>1383</v>
      </c>
      <c r="S614" s="55"/>
      <c r="T614" s="55"/>
      <c r="U614" s="55"/>
      <c r="V614" s="56">
        <v>43495.404490740744</v>
      </c>
      <c r="W614" s="57" t="s">
        <v>2313</v>
      </c>
      <c r="X614" s="55"/>
      <c r="Y614" s="55"/>
      <c r="Z614" s="58" t="s">
        <v>2314</v>
      </c>
    </row>
    <row r="615" spans="2:26" x14ac:dyDescent="0.25">
      <c r="B615" s="40" t="s">
        <v>1309</v>
      </c>
      <c r="C615" s="40" t="s">
        <v>1600</v>
      </c>
      <c r="D615" s="41"/>
      <c r="E615" s="42"/>
      <c r="F615" s="43"/>
      <c r="G615" s="44"/>
      <c r="H615" s="41"/>
      <c r="I615" s="45"/>
      <c r="J615" s="46"/>
      <c r="K615" s="46"/>
      <c r="L615" s="47"/>
      <c r="M615" s="54">
        <v>615</v>
      </c>
      <c r="N615" s="54"/>
      <c r="O615" s="49"/>
      <c r="P615" s="55" t="s">
        <v>1236</v>
      </c>
      <c r="Q615" s="56">
        <v>43496.49827546296</v>
      </c>
      <c r="R615" s="55" t="s">
        <v>1597</v>
      </c>
      <c r="S615" s="55"/>
      <c r="T615" s="55"/>
      <c r="U615" s="55"/>
      <c r="V615" s="56">
        <v>43496.49827546296</v>
      </c>
      <c r="W615" s="57" t="s">
        <v>2315</v>
      </c>
      <c r="X615" s="55"/>
      <c r="Y615" s="55"/>
      <c r="Z615" s="58" t="s">
        <v>2316</v>
      </c>
    </row>
    <row r="616" spans="2:26" x14ac:dyDescent="0.25">
      <c r="B616" s="40" t="s">
        <v>1309</v>
      </c>
      <c r="C616" s="40" t="s">
        <v>1601</v>
      </c>
      <c r="D616" s="41"/>
      <c r="E616" s="42"/>
      <c r="F616" s="43"/>
      <c r="G616" s="44"/>
      <c r="H616" s="41"/>
      <c r="I616" s="45"/>
      <c r="J616" s="46"/>
      <c r="K616" s="46"/>
      <c r="L616" s="47"/>
      <c r="M616" s="54">
        <v>616</v>
      </c>
      <c r="N616" s="54"/>
      <c r="O616" s="49"/>
      <c r="P616" s="55" t="s">
        <v>1236</v>
      </c>
      <c r="Q616" s="56">
        <v>43496.49827546296</v>
      </c>
      <c r="R616" s="55" t="s">
        <v>1597</v>
      </c>
      <c r="S616" s="55"/>
      <c r="T616" s="55"/>
      <c r="U616" s="55"/>
      <c r="V616" s="56">
        <v>43496.49827546296</v>
      </c>
      <c r="W616" s="57" t="s">
        <v>2315</v>
      </c>
      <c r="X616" s="55"/>
      <c r="Y616" s="55"/>
      <c r="Z616" s="58" t="s">
        <v>2316</v>
      </c>
    </row>
    <row r="617" spans="2:26" x14ac:dyDescent="0.25">
      <c r="B617" s="40" t="s">
        <v>2221</v>
      </c>
      <c r="C617" s="40" t="s">
        <v>2221</v>
      </c>
      <c r="D617" s="41"/>
      <c r="E617" s="42"/>
      <c r="F617" s="43"/>
      <c r="G617" s="44"/>
      <c r="H617" s="41"/>
      <c r="I617" s="45"/>
      <c r="J617" s="46"/>
      <c r="K617" s="46"/>
      <c r="L617" s="47"/>
      <c r="M617" s="54">
        <v>617</v>
      </c>
      <c r="N617" s="54"/>
      <c r="O617" s="49"/>
      <c r="P617" s="55" t="s">
        <v>1607</v>
      </c>
      <c r="Q617" s="56">
        <v>43497.408888888887</v>
      </c>
      <c r="R617" s="55" t="s">
        <v>2317</v>
      </c>
      <c r="S617" s="57" t="s">
        <v>2318</v>
      </c>
      <c r="T617" s="55" t="s">
        <v>1610</v>
      </c>
      <c r="U617" s="55"/>
      <c r="V617" s="56">
        <v>43497.408888888887</v>
      </c>
      <c r="W617" s="57" t="s">
        <v>2319</v>
      </c>
      <c r="X617" s="55"/>
      <c r="Y617" s="55"/>
      <c r="Z617" s="58" t="s">
        <v>2320</v>
      </c>
    </row>
    <row r="618" spans="2:26" x14ac:dyDescent="0.25">
      <c r="B618" s="40" t="s">
        <v>1309</v>
      </c>
      <c r="C618" s="40" t="s">
        <v>2221</v>
      </c>
      <c r="D618" s="41"/>
      <c r="E618" s="42"/>
      <c r="F618" s="43"/>
      <c r="G618" s="44"/>
      <c r="H618" s="41"/>
      <c r="I618" s="45"/>
      <c r="J618" s="46"/>
      <c r="K618" s="46"/>
      <c r="L618" s="47"/>
      <c r="M618" s="54">
        <v>618</v>
      </c>
      <c r="N618" s="54"/>
      <c r="O618" s="49"/>
      <c r="P618" s="55" t="s">
        <v>1236</v>
      </c>
      <c r="Q618" s="56">
        <v>43498.571574074071</v>
      </c>
      <c r="R618" s="55" t="s">
        <v>2218</v>
      </c>
      <c r="S618" s="55"/>
      <c r="T618" s="55"/>
      <c r="U618" s="55"/>
      <c r="V618" s="56">
        <v>43498.571574074071</v>
      </c>
      <c r="W618" s="57" t="s">
        <v>2321</v>
      </c>
      <c r="X618" s="55"/>
      <c r="Y618" s="55"/>
      <c r="Z618" s="58" t="s">
        <v>2322</v>
      </c>
    </row>
    <row r="619" spans="2:26" x14ac:dyDescent="0.25">
      <c r="B619" s="40" t="s">
        <v>2323</v>
      </c>
      <c r="C619" s="40" t="s">
        <v>2324</v>
      </c>
      <c r="D619" s="41"/>
      <c r="E619" s="42"/>
      <c r="F619" s="43"/>
      <c r="G619" s="44"/>
      <c r="H619" s="41"/>
      <c r="I619" s="45"/>
      <c r="J619" s="46"/>
      <c r="K619" s="46"/>
      <c r="L619" s="47"/>
      <c r="M619" s="54">
        <v>619</v>
      </c>
      <c r="N619" s="54"/>
      <c r="O619" s="49"/>
      <c r="P619" s="55" t="s">
        <v>1236</v>
      </c>
      <c r="Q619" s="56">
        <v>43501.219270833331</v>
      </c>
      <c r="R619" s="55" t="s">
        <v>2325</v>
      </c>
      <c r="S619" s="57" t="s">
        <v>2326</v>
      </c>
      <c r="T619" s="55" t="s">
        <v>1610</v>
      </c>
      <c r="U619" s="55"/>
      <c r="V619" s="56">
        <v>43501.219270833331</v>
      </c>
      <c r="W619" s="57" t="s">
        <v>2327</v>
      </c>
      <c r="X619" s="55"/>
      <c r="Y619" s="55"/>
      <c r="Z619" s="58" t="s">
        <v>2328</v>
      </c>
    </row>
    <row r="620" spans="2:26" x14ac:dyDescent="0.25">
      <c r="B620" s="40" t="s">
        <v>2323</v>
      </c>
      <c r="C620" s="40" t="s">
        <v>2329</v>
      </c>
      <c r="D620" s="41"/>
      <c r="E620" s="42"/>
      <c r="F620" s="43"/>
      <c r="G620" s="44"/>
      <c r="H620" s="41"/>
      <c r="I620" s="45"/>
      <c r="J620" s="46"/>
      <c r="K620" s="46"/>
      <c r="L620" s="47"/>
      <c r="M620" s="54">
        <v>620</v>
      </c>
      <c r="N620" s="54"/>
      <c r="O620" s="49"/>
      <c r="P620" s="55" t="s">
        <v>1592</v>
      </c>
      <c r="Q620" s="56">
        <v>43501.219270833331</v>
      </c>
      <c r="R620" s="55" t="s">
        <v>2325</v>
      </c>
      <c r="S620" s="57" t="s">
        <v>2326</v>
      </c>
      <c r="T620" s="55" t="s">
        <v>1610</v>
      </c>
      <c r="U620" s="55"/>
      <c r="V620" s="56">
        <v>43501.219270833331</v>
      </c>
      <c r="W620" s="57" t="s">
        <v>2327</v>
      </c>
      <c r="X620" s="55"/>
      <c r="Y620" s="55"/>
      <c r="Z620" s="58" t="s">
        <v>2328</v>
      </c>
    </row>
    <row r="621" spans="2:26" x14ac:dyDescent="0.25">
      <c r="B621" s="40" t="s">
        <v>2323</v>
      </c>
      <c r="C621" s="40" t="s">
        <v>2330</v>
      </c>
      <c r="D621" s="41"/>
      <c r="E621" s="42"/>
      <c r="F621" s="43"/>
      <c r="G621" s="44"/>
      <c r="H621" s="41"/>
      <c r="I621" s="45"/>
      <c r="J621" s="46"/>
      <c r="K621" s="46"/>
      <c r="L621" s="47"/>
      <c r="M621" s="54">
        <v>621</v>
      </c>
      <c r="N621" s="54"/>
      <c r="O621" s="49"/>
      <c r="P621" s="55" t="s">
        <v>1236</v>
      </c>
      <c r="Q621" s="56">
        <v>43501.219270833331</v>
      </c>
      <c r="R621" s="55" t="s">
        <v>2325</v>
      </c>
      <c r="S621" s="57" t="s">
        <v>2326</v>
      </c>
      <c r="T621" s="55" t="s">
        <v>1610</v>
      </c>
      <c r="U621" s="55"/>
      <c r="V621" s="56">
        <v>43501.219270833331</v>
      </c>
      <c r="W621" s="57" t="s">
        <v>2327</v>
      </c>
      <c r="X621" s="55"/>
      <c r="Y621" s="55"/>
      <c r="Z621" s="58" t="s">
        <v>2328</v>
      </c>
    </row>
    <row r="622" spans="2:26" x14ac:dyDescent="0.25">
      <c r="B622" s="40" t="s">
        <v>2323</v>
      </c>
      <c r="C622" s="40" t="s">
        <v>2331</v>
      </c>
      <c r="D622" s="41"/>
      <c r="E622" s="42"/>
      <c r="F622" s="43"/>
      <c r="G622" s="44"/>
      <c r="H622" s="41"/>
      <c r="I622" s="45"/>
      <c r="J622" s="46"/>
      <c r="K622" s="46"/>
      <c r="L622" s="47"/>
      <c r="M622" s="54">
        <v>622</v>
      </c>
      <c r="N622" s="54"/>
      <c r="O622" s="49"/>
      <c r="P622" s="55" t="s">
        <v>1236</v>
      </c>
      <c r="Q622" s="56">
        <v>43501.219270833331</v>
      </c>
      <c r="R622" s="55" t="s">
        <v>2325</v>
      </c>
      <c r="S622" s="57" t="s">
        <v>2326</v>
      </c>
      <c r="T622" s="55" t="s">
        <v>1610</v>
      </c>
      <c r="U622" s="55"/>
      <c r="V622" s="56">
        <v>43501.219270833331</v>
      </c>
      <c r="W622" s="57" t="s">
        <v>2327</v>
      </c>
      <c r="X622" s="55"/>
      <c r="Y622" s="55"/>
      <c r="Z622" s="58" t="s">
        <v>2328</v>
      </c>
    </row>
    <row r="623" spans="2:26" x14ac:dyDescent="0.25">
      <c r="B623" s="40" t="s">
        <v>2323</v>
      </c>
      <c r="C623" s="40" t="s">
        <v>1240</v>
      </c>
      <c r="D623" s="41"/>
      <c r="E623" s="42"/>
      <c r="F623" s="43"/>
      <c r="G623" s="44"/>
      <c r="H623" s="41"/>
      <c r="I623" s="45"/>
      <c r="J623" s="46"/>
      <c r="K623" s="46"/>
      <c r="L623" s="47"/>
      <c r="M623" s="54">
        <v>623</v>
      </c>
      <c r="N623" s="54"/>
      <c r="O623" s="49"/>
      <c r="P623" s="55" t="s">
        <v>1236</v>
      </c>
      <c r="Q623" s="56">
        <v>43501.219270833331</v>
      </c>
      <c r="R623" s="55" t="s">
        <v>2325</v>
      </c>
      <c r="S623" s="57" t="s">
        <v>2326</v>
      </c>
      <c r="T623" s="55" t="s">
        <v>1610</v>
      </c>
      <c r="U623" s="55"/>
      <c r="V623" s="56">
        <v>43501.219270833331</v>
      </c>
      <c r="W623" s="57" t="s">
        <v>2327</v>
      </c>
      <c r="X623" s="55"/>
      <c r="Y623" s="55"/>
      <c r="Z623" s="58" t="s">
        <v>2328</v>
      </c>
    </row>
    <row r="624" spans="2:26" x14ac:dyDescent="0.25">
      <c r="B624" s="40" t="s">
        <v>1555</v>
      </c>
      <c r="C624" s="40" t="s">
        <v>1454</v>
      </c>
      <c r="D624" s="41"/>
      <c r="E624" s="42"/>
      <c r="F624" s="43"/>
      <c r="G624" s="44"/>
      <c r="H624" s="41"/>
      <c r="I624" s="45"/>
      <c r="J624" s="46"/>
      <c r="K624" s="46"/>
      <c r="L624" s="47"/>
      <c r="M624" s="54">
        <v>624</v>
      </c>
      <c r="N624" s="54"/>
      <c r="O624" s="49"/>
      <c r="P624" s="55" t="s">
        <v>1236</v>
      </c>
      <c r="Q624" s="56">
        <v>43495.644872685189</v>
      </c>
      <c r="R624" s="55" t="s">
        <v>1450</v>
      </c>
      <c r="S624" s="55"/>
      <c r="T624" s="55"/>
      <c r="U624" s="55"/>
      <c r="V624" s="56">
        <v>43495.644872685189</v>
      </c>
      <c r="W624" s="57" t="s">
        <v>2332</v>
      </c>
      <c r="X624" s="55"/>
      <c r="Y624" s="55"/>
      <c r="Z624" s="58" t="s">
        <v>2333</v>
      </c>
    </row>
    <row r="625" spans="2:26" x14ac:dyDescent="0.25">
      <c r="B625" s="40" t="s">
        <v>2334</v>
      </c>
      <c r="C625" s="40" t="s">
        <v>1454</v>
      </c>
      <c r="D625" s="41"/>
      <c r="E625" s="42"/>
      <c r="F625" s="43"/>
      <c r="G625" s="44"/>
      <c r="H625" s="41"/>
      <c r="I625" s="45"/>
      <c r="J625" s="46"/>
      <c r="K625" s="46"/>
      <c r="L625" s="47"/>
      <c r="M625" s="54">
        <v>625</v>
      </c>
      <c r="N625" s="54"/>
      <c r="O625" s="49"/>
      <c r="P625" s="55" t="s">
        <v>1236</v>
      </c>
      <c r="Q625" s="56">
        <v>43501.384004629632</v>
      </c>
      <c r="R625" s="55" t="s">
        <v>1450</v>
      </c>
      <c r="S625" s="55"/>
      <c r="T625" s="55"/>
      <c r="U625" s="55"/>
      <c r="V625" s="56">
        <v>43501.384004629632</v>
      </c>
      <c r="W625" s="57" t="s">
        <v>2335</v>
      </c>
      <c r="X625" s="55"/>
      <c r="Y625" s="55"/>
      <c r="Z625" s="58" t="s">
        <v>2336</v>
      </c>
    </row>
    <row r="626" spans="2:26" x14ac:dyDescent="0.25">
      <c r="B626" s="40" t="s">
        <v>1555</v>
      </c>
      <c r="C626" s="40" t="s">
        <v>1455</v>
      </c>
      <c r="D626" s="41"/>
      <c r="E626" s="42"/>
      <c r="F626" s="43"/>
      <c r="G626" s="44"/>
      <c r="H626" s="41"/>
      <c r="I626" s="45"/>
      <c r="J626" s="46"/>
      <c r="K626" s="46"/>
      <c r="L626" s="47"/>
      <c r="M626" s="54">
        <v>626</v>
      </c>
      <c r="N626" s="54"/>
      <c r="O626" s="49"/>
      <c r="P626" s="55" t="s">
        <v>1236</v>
      </c>
      <c r="Q626" s="56">
        <v>43495.644872685189</v>
      </c>
      <c r="R626" s="55" t="s">
        <v>1450</v>
      </c>
      <c r="S626" s="55"/>
      <c r="T626" s="55"/>
      <c r="U626" s="55"/>
      <c r="V626" s="56">
        <v>43495.644872685189</v>
      </c>
      <c r="W626" s="57" t="s">
        <v>2332</v>
      </c>
      <c r="X626" s="55"/>
      <c r="Y626" s="55"/>
      <c r="Z626" s="58" t="s">
        <v>2333</v>
      </c>
    </row>
    <row r="627" spans="2:26" x14ac:dyDescent="0.25">
      <c r="B627" s="40" t="s">
        <v>2334</v>
      </c>
      <c r="C627" s="40" t="s">
        <v>1455</v>
      </c>
      <c r="D627" s="41"/>
      <c r="E627" s="42"/>
      <c r="F627" s="43"/>
      <c r="G627" s="44"/>
      <c r="H627" s="41"/>
      <c r="I627" s="45"/>
      <c r="J627" s="46"/>
      <c r="K627" s="46"/>
      <c r="L627" s="47"/>
      <c r="M627" s="54">
        <v>627</v>
      </c>
      <c r="N627" s="54"/>
      <c r="O627" s="49"/>
      <c r="P627" s="55" t="s">
        <v>1236</v>
      </c>
      <c r="Q627" s="56">
        <v>43501.384004629632</v>
      </c>
      <c r="R627" s="55" t="s">
        <v>1450</v>
      </c>
      <c r="S627" s="55"/>
      <c r="T627" s="55"/>
      <c r="U627" s="55"/>
      <c r="V627" s="56">
        <v>43501.384004629632</v>
      </c>
      <c r="W627" s="57" t="s">
        <v>2335</v>
      </c>
      <c r="X627" s="55"/>
      <c r="Y627" s="55"/>
      <c r="Z627" s="58" t="s">
        <v>2336</v>
      </c>
    </row>
    <row r="628" spans="2:26" x14ac:dyDescent="0.25">
      <c r="B628" s="40" t="s">
        <v>2334</v>
      </c>
      <c r="C628" s="40" t="s">
        <v>1240</v>
      </c>
      <c r="D628" s="41"/>
      <c r="E628" s="42"/>
      <c r="F628" s="43"/>
      <c r="G628" s="44"/>
      <c r="H628" s="41"/>
      <c r="I628" s="45"/>
      <c r="J628" s="46"/>
      <c r="K628" s="46"/>
      <c r="L628" s="47"/>
      <c r="M628" s="54">
        <v>628</v>
      </c>
      <c r="N628" s="54"/>
      <c r="O628" s="49"/>
      <c r="P628" s="55" t="s">
        <v>1236</v>
      </c>
      <c r="Q628" s="56">
        <v>43501.384004629632</v>
      </c>
      <c r="R628" s="55" t="s">
        <v>1450</v>
      </c>
      <c r="S628" s="55"/>
      <c r="T628" s="55"/>
      <c r="U628" s="55"/>
      <c r="V628" s="56">
        <v>43501.384004629632</v>
      </c>
      <c r="W628" s="57" t="s">
        <v>2335</v>
      </c>
      <c r="X628" s="55"/>
      <c r="Y628" s="55"/>
      <c r="Z628" s="58" t="s">
        <v>2336</v>
      </c>
    </row>
    <row r="629" spans="2:26" x14ac:dyDescent="0.25">
      <c r="B629" s="40" t="s">
        <v>2334</v>
      </c>
      <c r="C629" s="40" t="s">
        <v>1453</v>
      </c>
      <c r="D629" s="41"/>
      <c r="E629" s="42"/>
      <c r="F629" s="43"/>
      <c r="G629" s="44"/>
      <c r="H629" s="41"/>
      <c r="I629" s="45"/>
      <c r="J629" s="46"/>
      <c r="K629" s="46"/>
      <c r="L629" s="47"/>
      <c r="M629" s="54">
        <v>629</v>
      </c>
      <c r="N629" s="54"/>
      <c r="O629" s="49"/>
      <c r="P629" s="55" t="s">
        <v>1236</v>
      </c>
      <c r="Q629" s="56">
        <v>43501.384004629632</v>
      </c>
      <c r="R629" s="55" t="s">
        <v>1450</v>
      </c>
      <c r="S629" s="55"/>
      <c r="T629" s="55"/>
      <c r="U629" s="55"/>
      <c r="V629" s="56">
        <v>43501.384004629632</v>
      </c>
      <c r="W629" s="57" t="s">
        <v>2335</v>
      </c>
      <c r="X629" s="55"/>
      <c r="Y629" s="55"/>
      <c r="Z629" s="58" t="s">
        <v>2336</v>
      </c>
    </row>
    <row r="630" spans="2:26" x14ac:dyDescent="0.25">
      <c r="B630" s="40" t="s">
        <v>2337</v>
      </c>
      <c r="C630" s="40" t="s">
        <v>1240</v>
      </c>
      <c r="D630" s="41"/>
      <c r="E630" s="42"/>
      <c r="F630" s="43"/>
      <c r="G630" s="44"/>
      <c r="H630" s="41"/>
      <c r="I630" s="45"/>
      <c r="J630" s="46"/>
      <c r="K630" s="46"/>
      <c r="L630" s="47"/>
      <c r="M630" s="54">
        <v>630</v>
      </c>
      <c r="N630" s="54"/>
      <c r="O630" s="49"/>
      <c r="P630" s="55" t="s">
        <v>1236</v>
      </c>
      <c r="Q630" s="56">
        <v>43502.443067129629</v>
      </c>
      <c r="R630" s="55" t="s">
        <v>2280</v>
      </c>
      <c r="S630" s="55"/>
      <c r="T630" s="55"/>
      <c r="U630" s="55" t="s">
        <v>1265</v>
      </c>
      <c r="V630" s="56">
        <v>43502.443067129629</v>
      </c>
      <c r="W630" s="57" t="s">
        <v>2338</v>
      </c>
      <c r="X630" s="55"/>
      <c r="Y630" s="55"/>
      <c r="Z630" s="58" t="s">
        <v>2339</v>
      </c>
    </row>
    <row r="631" spans="2:26" x14ac:dyDescent="0.25">
      <c r="B631" s="40" t="s">
        <v>2337</v>
      </c>
      <c r="C631" s="40" t="s">
        <v>2283</v>
      </c>
      <c r="D631" s="41"/>
      <c r="E631" s="42"/>
      <c r="F631" s="43"/>
      <c r="G631" s="44"/>
      <c r="H631" s="41"/>
      <c r="I631" s="45"/>
      <c r="J631" s="46"/>
      <c r="K631" s="46"/>
      <c r="L631" s="47"/>
      <c r="M631" s="54">
        <v>631</v>
      </c>
      <c r="N631" s="54"/>
      <c r="O631" s="49"/>
      <c r="P631" s="55" t="s">
        <v>1236</v>
      </c>
      <c r="Q631" s="56">
        <v>43502.443067129629</v>
      </c>
      <c r="R631" s="55" t="s">
        <v>2280</v>
      </c>
      <c r="S631" s="55"/>
      <c r="T631" s="55"/>
      <c r="U631" s="55" t="s">
        <v>1265</v>
      </c>
      <c r="V631" s="56">
        <v>43502.443067129629</v>
      </c>
      <c r="W631" s="57" t="s">
        <v>2338</v>
      </c>
      <c r="X631" s="55"/>
      <c r="Y631" s="55"/>
      <c r="Z631" s="58" t="s">
        <v>2339</v>
      </c>
    </row>
    <row r="632" spans="2:26" x14ac:dyDescent="0.25">
      <c r="B632" s="40" t="s">
        <v>1309</v>
      </c>
      <c r="C632" s="40" t="s">
        <v>2340</v>
      </c>
      <c r="D632" s="41"/>
      <c r="E632" s="42"/>
      <c r="F632" s="43"/>
      <c r="G632" s="44"/>
      <c r="H632" s="41"/>
      <c r="I632" s="45"/>
      <c r="J632" s="46"/>
      <c r="K632" s="46"/>
      <c r="L632" s="47"/>
      <c r="M632" s="54">
        <v>632</v>
      </c>
      <c r="N632" s="54"/>
      <c r="O632" s="49"/>
      <c r="P632" s="55" t="s">
        <v>1236</v>
      </c>
      <c r="Q632" s="56">
        <v>43500.641111111108</v>
      </c>
      <c r="R632" s="55" t="s">
        <v>2341</v>
      </c>
      <c r="S632" s="55"/>
      <c r="T632" s="55"/>
      <c r="U632" s="55"/>
      <c r="V632" s="56">
        <v>43500.641111111108</v>
      </c>
      <c r="W632" s="57" t="s">
        <v>2342</v>
      </c>
      <c r="X632" s="55"/>
      <c r="Y632" s="55"/>
      <c r="Z632" s="58" t="s">
        <v>2343</v>
      </c>
    </row>
    <row r="633" spans="2:26" x14ac:dyDescent="0.25">
      <c r="B633" s="40" t="s">
        <v>1686</v>
      </c>
      <c r="C633" s="40" t="s">
        <v>2340</v>
      </c>
      <c r="D633" s="41"/>
      <c r="E633" s="42"/>
      <c r="F633" s="43"/>
      <c r="G633" s="44"/>
      <c r="H633" s="41"/>
      <c r="I633" s="45"/>
      <c r="J633" s="46"/>
      <c r="K633" s="46"/>
      <c r="L633" s="47"/>
      <c r="M633" s="54">
        <v>633</v>
      </c>
      <c r="N633" s="54"/>
      <c r="O633" s="49"/>
      <c r="P633" s="55" t="s">
        <v>1592</v>
      </c>
      <c r="Q633" s="56">
        <v>43500.601863425924</v>
      </c>
      <c r="R633" s="55" t="s">
        <v>2344</v>
      </c>
      <c r="S633" s="57" t="s">
        <v>2345</v>
      </c>
      <c r="T633" s="55" t="s">
        <v>1610</v>
      </c>
      <c r="U633" s="55"/>
      <c r="V633" s="56">
        <v>43500.601863425924</v>
      </c>
      <c r="W633" s="57" t="s">
        <v>2346</v>
      </c>
      <c r="X633" s="55"/>
      <c r="Y633" s="55"/>
      <c r="Z633" s="58" t="s">
        <v>2347</v>
      </c>
    </row>
    <row r="634" spans="2:26" x14ac:dyDescent="0.25">
      <c r="B634" s="40" t="s">
        <v>1686</v>
      </c>
      <c r="C634" s="40" t="s">
        <v>2330</v>
      </c>
      <c r="D634" s="41"/>
      <c r="E634" s="42"/>
      <c r="F634" s="43"/>
      <c r="G634" s="44"/>
      <c r="H634" s="41"/>
      <c r="I634" s="45"/>
      <c r="J634" s="46"/>
      <c r="K634" s="46"/>
      <c r="L634" s="47"/>
      <c r="M634" s="54">
        <v>634</v>
      </c>
      <c r="N634" s="54"/>
      <c r="O634" s="49"/>
      <c r="P634" s="55" t="s">
        <v>1236</v>
      </c>
      <c r="Q634" s="56">
        <v>43502.633819444447</v>
      </c>
      <c r="R634" s="55" t="s">
        <v>2348</v>
      </c>
      <c r="S634" s="57" t="s">
        <v>2349</v>
      </c>
      <c r="T634" s="55" t="s">
        <v>1610</v>
      </c>
      <c r="U634" s="55"/>
      <c r="V634" s="56">
        <v>43502.633819444447</v>
      </c>
      <c r="W634" s="57" t="s">
        <v>2350</v>
      </c>
      <c r="X634" s="55"/>
      <c r="Y634" s="55"/>
      <c r="Z634" s="58" t="s">
        <v>2351</v>
      </c>
    </row>
    <row r="635" spans="2:26" x14ac:dyDescent="0.25">
      <c r="B635" s="40" t="s">
        <v>2239</v>
      </c>
      <c r="C635" s="40" t="s">
        <v>1240</v>
      </c>
      <c r="D635" s="41"/>
      <c r="E635" s="42"/>
      <c r="F635" s="43"/>
      <c r="G635" s="44"/>
      <c r="H635" s="41"/>
      <c r="I635" s="45"/>
      <c r="J635" s="46"/>
      <c r="K635" s="46"/>
      <c r="L635" s="47"/>
      <c r="M635" s="54">
        <v>635</v>
      </c>
      <c r="N635" s="54"/>
      <c r="O635" s="49"/>
      <c r="P635" s="55" t="s">
        <v>1236</v>
      </c>
      <c r="Q635" s="56">
        <v>43499.398935185185</v>
      </c>
      <c r="R635" s="55" t="s">
        <v>2352</v>
      </c>
      <c r="S635" s="57" t="s">
        <v>2353</v>
      </c>
      <c r="T635" s="55" t="s">
        <v>1610</v>
      </c>
      <c r="U635" s="55"/>
      <c r="V635" s="56">
        <v>43499.398935185185</v>
      </c>
      <c r="W635" s="57" t="s">
        <v>2354</v>
      </c>
      <c r="X635" s="55"/>
      <c r="Y635" s="55"/>
      <c r="Z635" s="58" t="s">
        <v>2355</v>
      </c>
    </row>
    <row r="636" spans="2:26" x14ac:dyDescent="0.25">
      <c r="B636" s="40" t="s">
        <v>2239</v>
      </c>
      <c r="C636" s="40" t="s">
        <v>1252</v>
      </c>
      <c r="D636" s="41"/>
      <c r="E636" s="42"/>
      <c r="F636" s="43"/>
      <c r="G636" s="44"/>
      <c r="H636" s="41"/>
      <c r="I636" s="45"/>
      <c r="J636" s="46"/>
      <c r="K636" s="46"/>
      <c r="L636" s="47"/>
      <c r="M636" s="54">
        <v>636</v>
      </c>
      <c r="N636" s="54"/>
      <c r="O636" s="49"/>
      <c r="P636" s="55" t="s">
        <v>1236</v>
      </c>
      <c r="Q636" s="56">
        <v>43500.305381944447</v>
      </c>
      <c r="R636" s="55" t="s">
        <v>1463</v>
      </c>
      <c r="S636" s="55"/>
      <c r="T636" s="55"/>
      <c r="U636" s="55"/>
      <c r="V636" s="56">
        <v>43500.305381944447</v>
      </c>
      <c r="W636" s="57" t="s">
        <v>2356</v>
      </c>
      <c r="X636" s="55"/>
      <c r="Y636" s="55"/>
      <c r="Z636" s="58" t="s">
        <v>2357</v>
      </c>
    </row>
    <row r="637" spans="2:26" x14ac:dyDescent="0.25">
      <c r="B637" s="40" t="s">
        <v>2239</v>
      </c>
      <c r="C637" s="40" t="s">
        <v>1240</v>
      </c>
      <c r="D637" s="41"/>
      <c r="E637" s="42"/>
      <c r="F637" s="43"/>
      <c r="G637" s="44"/>
      <c r="H637" s="41"/>
      <c r="I637" s="45"/>
      <c r="J637" s="46"/>
      <c r="K637" s="46"/>
      <c r="L637" s="47"/>
      <c r="M637" s="54">
        <v>637</v>
      </c>
      <c r="N637" s="54"/>
      <c r="O637" s="49"/>
      <c r="P637" s="55" t="s">
        <v>1236</v>
      </c>
      <c r="Q637" s="56">
        <v>43500.305497685185</v>
      </c>
      <c r="R637" s="55" t="s">
        <v>2236</v>
      </c>
      <c r="S637" s="55"/>
      <c r="T637" s="55"/>
      <c r="U637" s="55"/>
      <c r="V637" s="56">
        <v>43500.305497685185</v>
      </c>
      <c r="W637" s="57" t="s">
        <v>2358</v>
      </c>
      <c r="X637" s="55"/>
      <c r="Y637" s="55"/>
      <c r="Z637" s="58" t="s">
        <v>2359</v>
      </c>
    </row>
    <row r="638" spans="2:26" x14ac:dyDescent="0.25">
      <c r="B638" s="40" t="s">
        <v>2239</v>
      </c>
      <c r="C638" s="40" t="s">
        <v>1686</v>
      </c>
      <c r="D638" s="41"/>
      <c r="E638" s="42"/>
      <c r="F638" s="43"/>
      <c r="G638" s="44"/>
      <c r="H638" s="41"/>
      <c r="I638" s="45"/>
      <c r="J638" s="46"/>
      <c r="K638" s="46"/>
      <c r="L638" s="47"/>
      <c r="M638" s="54">
        <v>638</v>
      </c>
      <c r="N638" s="54"/>
      <c r="O638" s="49"/>
      <c r="P638" s="55" t="s">
        <v>1236</v>
      </c>
      <c r="Q638" s="56">
        <v>43502.96601851852</v>
      </c>
      <c r="R638" s="55" t="s">
        <v>2360</v>
      </c>
      <c r="S638" s="55"/>
      <c r="T638" s="55"/>
      <c r="U638" s="55" t="s">
        <v>2361</v>
      </c>
      <c r="V638" s="56">
        <v>43502.96601851852</v>
      </c>
      <c r="W638" s="57" t="s">
        <v>2362</v>
      </c>
      <c r="X638" s="55"/>
      <c r="Y638" s="55"/>
      <c r="Z638" s="58" t="s">
        <v>2363</v>
      </c>
    </row>
    <row r="639" spans="2:26" x14ac:dyDescent="0.25">
      <c r="B639" s="40" t="s">
        <v>2239</v>
      </c>
      <c r="C639" s="40" t="s">
        <v>1247</v>
      </c>
      <c r="D639" s="41"/>
      <c r="E639" s="42"/>
      <c r="F639" s="43"/>
      <c r="G639" s="44"/>
      <c r="H639" s="41"/>
      <c r="I639" s="45"/>
      <c r="J639" s="46"/>
      <c r="K639" s="46"/>
      <c r="L639" s="47"/>
      <c r="M639" s="54">
        <v>639</v>
      </c>
      <c r="N639" s="54"/>
      <c r="O639" s="49"/>
      <c r="P639" s="55" t="s">
        <v>1236</v>
      </c>
      <c r="Q639" s="56">
        <v>43502.96601851852</v>
      </c>
      <c r="R639" s="55" t="s">
        <v>2360</v>
      </c>
      <c r="S639" s="55"/>
      <c r="T639" s="55"/>
      <c r="U639" s="55" t="s">
        <v>2361</v>
      </c>
      <c r="V639" s="56">
        <v>43502.96601851852</v>
      </c>
      <c r="W639" s="57" t="s">
        <v>2362</v>
      </c>
      <c r="X639" s="55"/>
      <c r="Y639" s="55"/>
      <c r="Z639" s="58" t="s">
        <v>2363</v>
      </c>
    </row>
    <row r="640" spans="2:26" x14ac:dyDescent="0.25">
      <c r="B640" s="40" t="s">
        <v>2239</v>
      </c>
      <c r="C640" s="40" t="s">
        <v>2364</v>
      </c>
      <c r="D640" s="41"/>
      <c r="E640" s="42"/>
      <c r="F640" s="43"/>
      <c r="G640" s="44"/>
      <c r="H640" s="41"/>
      <c r="I640" s="45"/>
      <c r="J640" s="46"/>
      <c r="K640" s="46"/>
      <c r="L640" s="47"/>
      <c r="M640" s="54">
        <v>640</v>
      </c>
      <c r="N640" s="54"/>
      <c r="O640" s="49"/>
      <c r="P640" s="55" t="s">
        <v>1236</v>
      </c>
      <c r="Q640" s="56">
        <v>43502.96601851852</v>
      </c>
      <c r="R640" s="55" t="s">
        <v>2360</v>
      </c>
      <c r="S640" s="55"/>
      <c r="T640" s="55"/>
      <c r="U640" s="55" t="s">
        <v>2361</v>
      </c>
      <c r="V640" s="56">
        <v>43502.96601851852</v>
      </c>
      <c r="W640" s="57" t="s">
        <v>2362</v>
      </c>
      <c r="X640" s="55"/>
      <c r="Y640" s="55"/>
      <c r="Z640" s="58" t="s">
        <v>2363</v>
      </c>
    </row>
    <row r="641" spans="2:26" x14ac:dyDescent="0.25">
      <c r="B641" s="40" t="s">
        <v>2365</v>
      </c>
      <c r="C641" s="40" t="s">
        <v>1686</v>
      </c>
      <c r="D641" s="41"/>
      <c r="E641" s="42"/>
      <c r="F641" s="43"/>
      <c r="G641" s="44"/>
      <c r="H641" s="41"/>
      <c r="I641" s="45"/>
      <c r="J641" s="46"/>
      <c r="K641" s="46"/>
      <c r="L641" s="47"/>
      <c r="M641" s="54">
        <v>641</v>
      </c>
      <c r="N641" s="54"/>
      <c r="O641" s="49"/>
      <c r="P641" s="55" t="s">
        <v>1236</v>
      </c>
      <c r="Q641" s="56">
        <v>43502.967951388891</v>
      </c>
      <c r="R641" s="55" t="s">
        <v>2360</v>
      </c>
      <c r="S641" s="55"/>
      <c r="T641" s="55"/>
      <c r="U641" s="55" t="s">
        <v>2361</v>
      </c>
      <c r="V641" s="56">
        <v>43502.967951388891</v>
      </c>
      <c r="W641" s="57" t="s">
        <v>2366</v>
      </c>
      <c r="X641" s="55"/>
      <c r="Y641" s="55"/>
      <c r="Z641" s="58" t="s">
        <v>2367</v>
      </c>
    </row>
    <row r="642" spans="2:26" x14ac:dyDescent="0.25">
      <c r="B642" s="40" t="s">
        <v>2365</v>
      </c>
      <c r="C642" s="40" t="s">
        <v>1247</v>
      </c>
      <c r="D642" s="41"/>
      <c r="E642" s="42"/>
      <c r="F642" s="43"/>
      <c r="G642" s="44"/>
      <c r="H642" s="41"/>
      <c r="I642" s="45"/>
      <c r="J642" s="46"/>
      <c r="K642" s="46"/>
      <c r="L642" s="47"/>
      <c r="M642" s="54">
        <v>642</v>
      </c>
      <c r="N642" s="54"/>
      <c r="O642" s="49"/>
      <c r="P642" s="55" t="s">
        <v>1236</v>
      </c>
      <c r="Q642" s="56">
        <v>43502.967951388891</v>
      </c>
      <c r="R642" s="55" t="s">
        <v>2360</v>
      </c>
      <c r="S642" s="55"/>
      <c r="T642" s="55"/>
      <c r="U642" s="55" t="s">
        <v>2361</v>
      </c>
      <c r="V642" s="56">
        <v>43502.967951388891</v>
      </c>
      <c r="W642" s="57" t="s">
        <v>2366</v>
      </c>
      <c r="X642" s="55"/>
      <c r="Y642" s="55"/>
      <c r="Z642" s="58" t="s">
        <v>2367</v>
      </c>
    </row>
    <row r="643" spans="2:26" x14ac:dyDescent="0.25">
      <c r="B643" s="40" t="s">
        <v>2365</v>
      </c>
      <c r="C643" s="40" t="s">
        <v>2364</v>
      </c>
      <c r="D643" s="41"/>
      <c r="E643" s="42"/>
      <c r="F643" s="43"/>
      <c r="G643" s="44"/>
      <c r="H643" s="41"/>
      <c r="I643" s="45"/>
      <c r="J643" s="46"/>
      <c r="K643" s="46"/>
      <c r="L643" s="47"/>
      <c r="M643" s="54">
        <v>643</v>
      </c>
      <c r="N643" s="54"/>
      <c r="O643" s="49"/>
      <c r="P643" s="55" t="s">
        <v>1236</v>
      </c>
      <c r="Q643" s="56">
        <v>43502.967951388891</v>
      </c>
      <c r="R643" s="55" t="s">
        <v>2360</v>
      </c>
      <c r="S643" s="55"/>
      <c r="T643" s="55"/>
      <c r="U643" s="55" t="s">
        <v>2361</v>
      </c>
      <c r="V643" s="56">
        <v>43502.967951388891</v>
      </c>
      <c r="W643" s="57" t="s">
        <v>2366</v>
      </c>
      <c r="X643" s="55"/>
      <c r="Y643" s="55"/>
      <c r="Z643" s="58" t="s">
        <v>2367</v>
      </c>
    </row>
    <row r="644" spans="2:26" x14ac:dyDescent="0.25">
      <c r="B644" s="40" t="s">
        <v>2368</v>
      </c>
      <c r="C644" s="40" t="s">
        <v>1686</v>
      </c>
      <c r="D644" s="41"/>
      <c r="E644" s="42"/>
      <c r="F644" s="43"/>
      <c r="G644" s="44"/>
      <c r="H644" s="41"/>
      <c r="I644" s="45"/>
      <c r="J644" s="46"/>
      <c r="K644" s="46"/>
      <c r="L644" s="47"/>
      <c r="M644" s="54">
        <v>644</v>
      </c>
      <c r="N644" s="54"/>
      <c r="O644" s="49"/>
      <c r="P644" s="55" t="s">
        <v>1236</v>
      </c>
      <c r="Q644" s="56">
        <v>43503.078958333332</v>
      </c>
      <c r="R644" s="55" t="s">
        <v>2360</v>
      </c>
      <c r="S644" s="55"/>
      <c r="T644" s="55"/>
      <c r="U644" s="55" t="s">
        <v>2361</v>
      </c>
      <c r="V644" s="56">
        <v>43503.078958333332</v>
      </c>
      <c r="W644" s="57" t="s">
        <v>2369</v>
      </c>
      <c r="X644" s="55"/>
      <c r="Y644" s="55"/>
      <c r="Z644" s="58" t="s">
        <v>2370</v>
      </c>
    </row>
    <row r="645" spans="2:26" x14ac:dyDescent="0.25">
      <c r="B645" s="40" t="s">
        <v>2368</v>
      </c>
      <c r="C645" s="40" t="s">
        <v>1247</v>
      </c>
      <c r="D645" s="41"/>
      <c r="E645" s="42"/>
      <c r="F645" s="43"/>
      <c r="G645" s="44"/>
      <c r="H645" s="41"/>
      <c r="I645" s="45"/>
      <c r="J645" s="46"/>
      <c r="K645" s="46"/>
      <c r="L645" s="47"/>
      <c r="M645" s="54">
        <v>645</v>
      </c>
      <c r="N645" s="54"/>
      <c r="O645" s="49"/>
      <c r="P645" s="55" t="s">
        <v>1236</v>
      </c>
      <c r="Q645" s="56">
        <v>43503.078958333332</v>
      </c>
      <c r="R645" s="55" t="s">
        <v>2360</v>
      </c>
      <c r="S645" s="55"/>
      <c r="T645" s="55"/>
      <c r="U645" s="55" t="s">
        <v>2361</v>
      </c>
      <c r="V645" s="56">
        <v>43503.078958333332</v>
      </c>
      <c r="W645" s="57" t="s">
        <v>2369</v>
      </c>
      <c r="X645" s="55"/>
      <c r="Y645" s="55"/>
      <c r="Z645" s="58" t="s">
        <v>2370</v>
      </c>
    </row>
    <row r="646" spans="2:26" x14ac:dyDescent="0.25">
      <c r="B646" s="40" t="s">
        <v>2368</v>
      </c>
      <c r="C646" s="40" t="s">
        <v>2364</v>
      </c>
      <c r="D646" s="41"/>
      <c r="E646" s="42"/>
      <c r="F646" s="43"/>
      <c r="G646" s="44"/>
      <c r="H646" s="41"/>
      <c r="I646" s="45"/>
      <c r="J646" s="46"/>
      <c r="K646" s="46"/>
      <c r="L646" s="47"/>
      <c r="M646" s="54">
        <v>646</v>
      </c>
      <c r="N646" s="54"/>
      <c r="O646" s="49"/>
      <c r="P646" s="55" t="s">
        <v>1236</v>
      </c>
      <c r="Q646" s="56">
        <v>43503.078958333332</v>
      </c>
      <c r="R646" s="55" t="s">
        <v>2360</v>
      </c>
      <c r="S646" s="55"/>
      <c r="T646" s="55"/>
      <c r="U646" s="55" t="s">
        <v>2361</v>
      </c>
      <c r="V646" s="56">
        <v>43503.078958333332</v>
      </c>
      <c r="W646" s="57" t="s">
        <v>2369</v>
      </c>
      <c r="X646" s="55"/>
      <c r="Y646" s="55"/>
      <c r="Z646" s="58" t="s">
        <v>2370</v>
      </c>
    </row>
    <row r="647" spans="2:26" x14ac:dyDescent="0.25">
      <c r="B647" s="40" t="s">
        <v>2364</v>
      </c>
      <c r="C647" s="40" t="s">
        <v>1686</v>
      </c>
      <c r="D647" s="41"/>
      <c r="E647" s="42"/>
      <c r="F647" s="43"/>
      <c r="G647" s="44"/>
      <c r="H647" s="41"/>
      <c r="I647" s="45"/>
      <c r="J647" s="46"/>
      <c r="K647" s="46"/>
      <c r="L647" s="47"/>
      <c r="M647" s="54">
        <v>647</v>
      </c>
      <c r="N647" s="54"/>
      <c r="O647" s="49"/>
      <c r="P647" s="55" t="s">
        <v>1236</v>
      </c>
      <c r="Q647" s="56">
        <v>43502.958506944444</v>
      </c>
      <c r="R647" s="55" t="s">
        <v>2371</v>
      </c>
      <c r="S647" s="55"/>
      <c r="T647" s="55"/>
      <c r="U647" s="55" t="s">
        <v>2361</v>
      </c>
      <c r="V647" s="56">
        <v>43502.958506944444</v>
      </c>
      <c r="W647" s="57" t="s">
        <v>2372</v>
      </c>
      <c r="X647" s="55"/>
      <c r="Y647" s="55"/>
      <c r="Z647" s="58" t="s">
        <v>2373</v>
      </c>
    </row>
    <row r="648" spans="2:26" x14ac:dyDescent="0.25">
      <c r="B648" s="40" t="s">
        <v>2364</v>
      </c>
      <c r="C648" s="40" t="s">
        <v>1247</v>
      </c>
      <c r="D648" s="41"/>
      <c r="E648" s="42"/>
      <c r="F648" s="43"/>
      <c r="G648" s="44"/>
      <c r="H648" s="41"/>
      <c r="I648" s="45"/>
      <c r="J648" s="46"/>
      <c r="K648" s="46"/>
      <c r="L648" s="47"/>
      <c r="M648" s="54">
        <v>648</v>
      </c>
      <c r="N648" s="54"/>
      <c r="O648" s="49"/>
      <c r="P648" s="55" t="s">
        <v>1236</v>
      </c>
      <c r="Q648" s="56">
        <v>43502.958506944444</v>
      </c>
      <c r="R648" s="55" t="s">
        <v>2371</v>
      </c>
      <c r="S648" s="55"/>
      <c r="T648" s="55"/>
      <c r="U648" s="55" t="s">
        <v>2361</v>
      </c>
      <c r="V648" s="56">
        <v>43502.958506944444</v>
      </c>
      <c r="W648" s="57" t="s">
        <v>2372</v>
      </c>
      <c r="X648" s="55"/>
      <c r="Y648" s="55"/>
      <c r="Z648" s="58" t="s">
        <v>2373</v>
      </c>
    </row>
    <row r="649" spans="2:26" x14ac:dyDescent="0.25">
      <c r="B649" s="40" t="s">
        <v>2374</v>
      </c>
      <c r="C649" s="40" t="s">
        <v>2364</v>
      </c>
      <c r="D649" s="41"/>
      <c r="E649" s="42"/>
      <c r="F649" s="43"/>
      <c r="G649" s="44"/>
      <c r="H649" s="41"/>
      <c r="I649" s="45"/>
      <c r="J649" s="46"/>
      <c r="K649" s="46"/>
      <c r="L649" s="47"/>
      <c r="M649" s="54">
        <v>649</v>
      </c>
      <c r="N649" s="54"/>
      <c r="O649" s="49"/>
      <c r="P649" s="55" t="s">
        <v>1236</v>
      </c>
      <c r="Q649" s="56">
        <v>43503.253900462965</v>
      </c>
      <c r="R649" s="55" t="s">
        <v>2360</v>
      </c>
      <c r="S649" s="55"/>
      <c r="T649" s="55"/>
      <c r="U649" s="55" t="s">
        <v>2361</v>
      </c>
      <c r="V649" s="56">
        <v>43503.253900462965</v>
      </c>
      <c r="W649" s="57" t="s">
        <v>2375</v>
      </c>
      <c r="X649" s="55"/>
      <c r="Y649" s="55"/>
      <c r="Z649" s="58" t="s">
        <v>2376</v>
      </c>
    </row>
    <row r="650" spans="2:26" x14ac:dyDescent="0.25">
      <c r="B650" s="40" t="s">
        <v>2374</v>
      </c>
      <c r="C650" s="40" t="s">
        <v>1686</v>
      </c>
      <c r="D650" s="41"/>
      <c r="E650" s="42"/>
      <c r="F650" s="43"/>
      <c r="G650" s="44"/>
      <c r="H650" s="41"/>
      <c r="I650" s="45"/>
      <c r="J650" s="46"/>
      <c r="K650" s="46"/>
      <c r="L650" s="47"/>
      <c r="M650" s="54">
        <v>650</v>
      </c>
      <c r="N650" s="54"/>
      <c r="O650" s="49"/>
      <c r="P650" s="55" t="s">
        <v>1236</v>
      </c>
      <c r="Q650" s="56">
        <v>43503.253900462965</v>
      </c>
      <c r="R650" s="55" t="s">
        <v>2360</v>
      </c>
      <c r="S650" s="55"/>
      <c r="T650" s="55"/>
      <c r="U650" s="55" t="s">
        <v>2361</v>
      </c>
      <c r="V650" s="56">
        <v>43503.253900462965</v>
      </c>
      <c r="W650" s="57" t="s">
        <v>2375</v>
      </c>
      <c r="X650" s="55"/>
      <c r="Y650" s="55"/>
      <c r="Z650" s="58" t="s">
        <v>2376</v>
      </c>
    </row>
    <row r="651" spans="2:26" x14ac:dyDescent="0.25">
      <c r="B651" s="40" t="s">
        <v>2374</v>
      </c>
      <c r="C651" s="40" t="s">
        <v>1247</v>
      </c>
      <c r="D651" s="41"/>
      <c r="E651" s="42"/>
      <c r="F651" s="43"/>
      <c r="G651" s="44"/>
      <c r="H651" s="41"/>
      <c r="I651" s="45"/>
      <c r="J651" s="46"/>
      <c r="K651" s="46"/>
      <c r="L651" s="47"/>
      <c r="M651" s="54">
        <v>651</v>
      </c>
      <c r="N651" s="54"/>
      <c r="O651" s="49"/>
      <c r="P651" s="55" t="s">
        <v>1236</v>
      </c>
      <c r="Q651" s="56">
        <v>43503.253900462965</v>
      </c>
      <c r="R651" s="55" t="s">
        <v>2360</v>
      </c>
      <c r="S651" s="55"/>
      <c r="T651" s="55"/>
      <c r="U651" s="55" t="s">
        <v>2361</v>
      </c>
      <c r="V651" s="56">
        <v>43503.253900462965</v>
      </c>
      <c r="W651" s="57" t="s">
        <v>2375</v>
      </c>
      <c r="X651" s="55"/>
      <c r="Y651" s="55"/>
      <c r="Z651" s="58" t="s">
        <v>2376</v>
      </c>
    </row>
    <row r="652" spans="2:26" x14ac:dyDescent="0.25">
      <c r="B652" s="40" t="s">
        <v>2377</v>
      </c>
      <c r="C652" s="40" t="s">
        <v>2378</v>
      </c>
      <c r="D652" s="41"/>
      <c r="E652" s="42"/>
      <c r="F652" s="43"/>
      <c r="G652" s="44"/>
      <c r="H652" s="41"/>
      <c r="I652" s="45"/>
      <c r="J652" s="46"/>
      <c r="K652" s="46"/>
      <c r="L652" s="47"/>
      <c r="M652" s="54">
        <v>652</v>
      </c>
      <c r="N652" s="54"/>
      <c r="O652" s="49"/>
      <c r="P652" s="55" t="s">
        <v>1236</v>
      </c>
      <c r="Q652" s="56">
        <v>43503.615671296298</v>
      </c>
      <c r="R652" s="55" t="s">
        <v>2379</v>
      </c>
      <c r="S652" s="57" t="s">
        <v>2380</v>
      </c>
      <c r="T652" s="55" t="s">
        <v>1610</v>
      </c>
      <c r="U652" s="55" t="s">
        <v>1265</v>
      </c>
      <c r="V652" s="56">
        <v>43503.615671296298</v>
      </c>
      <c r="W652" s="57" t="s">
        <v>2381</v>
      </c>
      <c r="X652" s="55"/>
      <c r="Y652" s="55"/>
      <c r="Z652" s="58" t="s">
        <v>2382</v>
      </c>
    </row>
    <row r="653" spans="2:26" x14ac:dyDescent="0.25">
      <c r="B653" s="40" t="s">
        <v>2377</v>
      </c>
      <c r="C653" s="40" t="s">
        <v>2377</v>
      </c>
      <c r="D653" s="41"/>
      <c r="E653" s="42"/>
      <c r="F653" s="43"/>
      <c r="G653" s="44"/>
      <c r="H653" s="41"/>
      <c r="I653" s="45"/>
      <c r="J653" s="46"/>
      <c r="K653" s="46"/>
      <c r="L653" s="47"/>
      <c r="M653" s="54">
        <v>653</v>
      </c>
      <c r="N653" s="54"/>
      <c r="O653" s="49"/>
      <c r="P653" s="55" t="s">
        <v>1607</v>
      </c>
      <c r="Q653" s="56">
        <v>43499.998078703706</v>
      </c>
      <c r="R653" s="55" t="s">
        <v>2383</v>
      </c>
      <c r="S653" s="57" t="s">
        <v>2384</v>
      </c>
      <c r="T653" s="55" t="s">
        <v>1610</v>
      </c>
      <c r="U653" s="55" t="s">
        <v>1265</v>
      </c>
      <c r="V653" s="56">
        <v>43499.998078703706</v>
      </c>
      <c r="W653" s="57" t="s">
        <v>2385</v>
      </c>
      <c r="X653" s="55"/>
      <c r="Y653" s="55"/>
      <c r="Z653" s="58" t="s">
        <v>2386</v>
      </c>
    </row>
    <row r="654" spans="2:26" x14ac:dyDescent="0.25">
      <c r="B654" s="40" t="s">
        <v>2377</v>
      </c>
      <c r="C654" s="40" t="s">
        <v>1938</v>
      </c>
      <c r="D654" s="41"/>
      <c r="E654" s="42"/>
      <c r="F654" s="43"/>
      <c r="G654" s="44"/>
      <c r="H654" s="41"/>
      <c r="I654" s="45"/>
      <c r="J654" s="46"/>
      <c r="K654" s="46"/>
      <c r="L654" s="47"/>
      <c r="M654" s="54">
        <v>654</v>
      </c>
      <c r="N654" s="54"/>
      <c r="O654" s="49"/>
      <c r="P654" s="55" t="s">
        <v>1236</v>
      </c>
      <c r="Q654" s="56">
        <v>43503.615671296298</v>
      </c>
      <c r="R654" s="55" t="s">
        <v>2379</v>
      </c>
      <c r="S654" s="57" t="s">
        <v>2380</v>
      </c>
      <c r="T654" s="55" t="s">
        <v>1610</v>
      </c>
      <c r="U654" s="55" t="s">
        <v>1265</v>
      </c>
      <c r="V654" s="56">
        <v>43503.615671296298</v>
      </c>
      <c r="W654" s="57" t="s">
        <v>2381</v>
      </c>
      <c r="X654" s="55"/>
      <c r="Y654" s="55"/>
      <c r="Z654" s="58" t="s">
        <v>2382</v>
      </c>
    </row>
    <row r="655" spans="2:26" x14ac:dyDescent="0.25">
      <c r="B655" s="40" t="s">
        <v>1686</v>
      </c>
      <c r="C655" s="40" t="s">
        <v>2234</v>
      </c>
      <c r="D655" s="41"/>
      <c r="E655" s="42"/>
      <c r="F655" s="43"/>
      <c r="G655" s="44"/>
      <c r="H655" s="41"/>
      <c r="I655" s="45"/>
      <c r="J655" s="46"/>
      <c r="K655" s="46"/>
      <c r="L655" s="47"/>
      <c r="M655" s="54">
        <v>655</v>
      </c>
      <c r="N655" s="54"/>
      <c r="O655" s="49"/>
      <c r="P655" s="55" t="s">
        <v>1236</v>
      </c>
      <c r="Q655" s="56">
        <v>43502.633819444447</v>
      </c>
      <c r="R655" s="55" t="s">
        <v>2348</v>
      </c>
      <c r="S655" s="57" t="s">
        <v>2349</v>
      </c>
      <c r="T655" s="55" t="s">
        <v>1610</v>
      </c>
      <c r="U655" s="55"/>
      <c r="V655" s="56">
        <v>43502.633819444447</v>
      </c>
      <c r="W655" s="57" t="s">
        <v>2350</v>
      </c>
      <c r="X655" s="55"/>
      <c r="Y655" s="55"/>
      <c r="Z655" s="58" t="s">
        <v>2351</v>
      </c>
    </row>
    <row r="656" spans="2:26" x14ac:dyDescent="0.25">
      <c r="B656" s="40" t="s">
        <v>2048</v>
      </c>
      <c r="C656" s="40" t="s">
        <v>2234</v>
      </c>
      <c r="D656" s="41"/>
      <c r="E656" s="42"/>
      <c r="F656" s="43"/>
      <c r="G656" s="44"/>
      <c r="H656" s="41"/>
      <c r="I656" s="45"/>
      <c r="J656" s="46"/>
      <c r="K656" s="46"/>
      <c r="L656" s="47"/>
      <c r="M656" s="54">
        <v>656</v>
      </c>
      <c r="N656" s="54"/>
      <c r="O656" s="49"/>
      <c r="P656" s="55" t="s">
        <v>1236</v>
      </c>
      <c r="Q656" s="56">
        <v>43504.635636574072</v>
      </c>
      <c r="R656" s="55" t="s">
        <v>2387</v>
      </c>
      <c r="S656" s="57" t="s">
        <v>2388</v>
      </c>
      <c r="T656" s="55" t="s">
        <v>1610</v>
      </c>
      <c r="U656" s="55"/>
      <c r="V656" s="56">
        <v>43504.635636574072</v>
      </c>
      <c r="W656" s="57" t="s">
        <v>2389</v>
      </c>
      <c r="X656" s="55"/>
      <c r="Y656" s="55"/>
      <c r="Z656" s="58" t="s">
        <v>2390</v>
      </c>
    </row>
    <row r="657" spans="2:26" x14ac:dyDescent="0.25">
      <c r="B657" s="40" t="s">
        <v>1686</v>
      </c>
      <c r="C657" s="40" t="s">
        <v>2391</v>
      </c>
      <c r="D657" s="41"/>
      <c r="E657" s="42"/>
      <c r="F657" s="43"/>
      <c r="G657" s="44"/>
      <c r="H657" s="41"/>
      <c r="I657" s="45"/>
      <c r="J657" s="46"/>
      <c r="K657" s="46"/>
      <c r="L657" s="47"/>
      <c r="M657" s="54">
        <v>657</v>
      </c>
      <c r="N657" s="54"/>
      <c r="O657" s="49"/>
      <c r="P657" s="55" t="s">
        <v>1236</v>
      </c>
      <c r="Q657" s="56">
        <v>43502.633819444447</v>
      </c>
      <c r="R657" s="55" t="s">
        <v>2348</v>
      </c>
      <c r="S657" s="57" t="s">
        <v>2349</v>
      </c>
      <c r="T657" s="55" t="s">
        <v>1610</v>
      </c>
      <c r="U657" s="55"/>
      <c r="V657" s="56">
        <v>43502.633819444447</v>
      </c>
      <c r="W657" s="57" t="s">
        <v>2350</v>
      </c>
      <c r="X657" s="55"/>
      <c r="Y657" s="55"/>
      <c r="Z657" s="58" t="s">
        <v>2351</v>
      </c>
    </row>
    <row r="658" spans="2:26" x14ac:dyDescent="0.25">
      <c r="B658" s="40" t="s">
        <v>2048</v>
      </c>
      <c r="C658" s="40" t="s">
        <v>2391</v>
      </c>
      <c r="D658" s="41"/>
      <c r="E658" s="42"/>
      <c r="F658" s="43"/>
      <c r="G658" s="44"/>
      <c r="H658" s="41"/>
      <c r="I658" s="45"/>
      <c r="J658" s="46"/>
      <c r="K658" s="46"/>
      <c r="L658" s="47"/>
      <c r="M658" s="54">
        <v>658</v>
      </c>
      <c r="N658" s="54"/>
      <c r="O658" s="49"/>
      <c r="P658" s="55" t="s">
        <v>1236</v>
      </c>
      <c r="Q658" s="56">
        <v>43504.635636574072</v>
      </c>
      <c r="R658" s="55" t="s">
        <v>2387</v>
      </c>
      <c r="S658" s="57" t="s">
        <v>2388</v>
      </c>
      <c r="T658" s="55" t="s">
        <v>1610</v>
      </c>
      <c r="U658" s="55"/>
      <c r="V658" s="56">
        <v>43504.635636574072</v>
      </c>
      <c r="W658" s="57" t="s">
        <v>2389</v>
      </c>
      <c r="X658" s="55"/>
      <c r="Y658" s="55"/>
      <c r="Z658" s="58" t="s">
        <v>2390</v>
      </c>
    </row>
    <row r="659" spans="2:26" x14ac:dyDescent="0.25">
      <c r="B659" s="40" t="s">
        <v>1686</v>
      </c>
      <c r="C659" s="40" t="s">
        <v>1938</v>
      </c>
      <c r="D659" s="41"/>
      <c r="E659" s="42"/>
      <c r="F659" s="43"/>
      <c r="G659" s="44"/>
      <c r="H659" s="41"/>
      <c r="I659" s="45"/>
      <c r="J659" s="46"/>
      <c r="K659" s="46"/>
      <c r="L659" s="47"/>
      <c r="M659" s="54">
        <v>659</v>
      </c>
      <c r="N659" s="54"/>
      <c r="O659" s="49"/>
      <c r="P659" s="55" t="s">
        <v>1236</v>
      </c>
      <c r="Q659" s="56">
        <v>43502.633819444447</v>
      </c>
      <c r="R659" s="55" t="s">
        <v>2348</v>
      </c>
      <c r="S659" s="57" t="s">
        <v>2349</v>
      </c>
      <c r="T659" s="55" t="s">
        <v>1610</v>
      </c>
      <c r="U659" s="55"/>
      <c r="V659" s="56">
        <v>43502.633819444447</v>
      </c>
      <c r="W659" s="57" t="s">
        <v>2350</v>
      </c>
      <c r="X659" s="55"/>
      <c r="Y659" s="55"/>
      <c r="Z659" s="58" t="s">
        <v>2351</v>
      </c>
    </row>
    <row r="660" spans="2:26" x14ac:dyDescent="0.25">
      <c r="B660" s="40" t="s">
        <v>2048</v>
      </c>
      <c r="C660" s="40" t="s">
        <v>1938</v>
      </c>
      <c r="D660" s="41"/>
      <c r="E660" s="42"/>
      <c r="F660" s="43"/>
      <c r="G660" s="44"/>
      <c r="H660" s="41"/>
      <c r="I660" s="45"/>
      <c r="J660" s="46"/>
      <c r="K660" s="46"/>
      <c r="L660" s="47"/>
      <c r="M660" s="54">
        <v>660</v>
      </c>
      <c r="N660" s="54"/>
      <c r="O660" s="49"/>
      <c r="P660" s="55" t="s">
        <v>1236</v>
      </c>
      <c r="Q660" s="56">
        <v>43504.635636574072</v>
      </c>
      <c r="R660" s="55" t="s">
        <v>2387</v>
      </c>
      <c r="S660" s="57" t="s">
        <v>2388</v>
      </c>
      <c r="T660" s="55" t="s">
        <v>1610</v>
      </c>
      <c r="U660" s="55"/>
      <c r="V660" s="56">
        <v>43504.635636574072</v>
      </c>
      <c r="W660" s="57" t="s">
        <v>2389</v>
      </c>
      <c r="X660" s="55"/>
      <c r="Y660" s="55"/>
      <c r="Z660" s="58" t="s">
        <v>2390</v>
      </c>
    </row>
    <row r="661" spans="2:26" x14ac:dyDescent="0.25">
      <c r="B661" s="40" t="s">
        <v>2048</v>
      </c>
      <c r="C661" s="40" t="s">
        <v>2392</v>
      </c>
      <c r="D661" s="41"/>
      <c r="E661" s="42"/>
      <c r="F661" s="43"/>
      <c r="G661" s="44"/>
      <c r="H661" s="41"/>
      <c r="I661" s="45"/>
      <c r="J661" s="46"/>
      <c r="K661" s="46"/>
      <c r="L661" s="47"/>
      <c r="M661" s="54">
        <v>661</v>
      </c>
      <c r="N661" s="54"/>
      <c r="O661" s="49"/>
      <c r="P661" s="55" t="s">
        <v>1236</v>
      </c>
      <c r="Q661" s="56">
        <v>43504.635636574072</v>
      </c>
      <c r="R661" s="55" t="s">
        <v>2387</v>
      </c>
      <c r="S661" s="57" t="s">
        <v>2388</v>
      </c>
      <c r="T661" s="55" t="s">
        <v>1610</v>
      </c>
      <c r="U661" s="55"/>
      <c r="V661" s="56">
        <v>43504.635636574072</v>
      </c>
      <c r="W661" s="57" t="s">
        <v>2389</v>
      </c>
      <c r="X661" s="55"/>
      <c r="Y661" s="55"/>
      <c r="Z661" s="58" t="s">
        <v>2390</v>
      </c>
    </row>
    <row r="662" spans="2:26" x14ac:dyDescent="0.25">
      <c r="B662" s="40" t="s">
        <v>1686</v>
      </c>
      <c r="C662" s="40" t="s">
        <v>2048</v>
      </c>
      <c r="D662" s="41"/>
      <c r="E662" s="42"/>
      <c r="F662" s="43"/>
      <c r="G662" s="44"/>
      <c r="H662" s="41"/>
      <c r="I662" s="45"/>
      <c r="J662" s="46"/>
      <c r="K662" s="46"/>
      <c r="L662" s="47"/>
      <c r="M662" s="54">
        <v>662</v>
      </c>
      <c r="N662" s="54"/>
      <c r="O662" s="49"/>
      <c r="P662" s="55" t="s">
        <v>1592</v>
      </c>
      <c r="Q662" s="56">
        <v>43502.633819444447</v>
      </c>
      <c r="R662" s="55" t="s">
        <v>2348</v>
      </c>
      <c r="S662" s="57" t="s">
        <v>2349</v>
      </c>
      <c r="T662" s="55" t="s">
        <v>1610</v>
      </c>
      <c r="U662" s="55"/>
      <c r="V662" s="56">
        <v>43502.633819444447</v>
      </c>
      <c r="W662" s="57" t="s">
        <v>2350</v>
      </c>
      <c r="X662" s="55"/>
      <c r="Y662" s="55"/>
      <c r="Z662" s="58" t="s">
        <v>2351</v>
      </c>
    </row>
    <row r="663" spans="2:26" x14ac:dyDescent="0.25">
      <c r="B663" s="40" t="s">
        <v>2048</v>
      </c>
      <c r="C663" s="40" t="s">
        <v>1247</v>
      </c>
      <c r="D663" s="41"/>
      <c r="E663" s="42"/>
      <c r="F663" s="43"/>
      <c r="G663" s="44"/>
      <c r="H663" s="41"/>
      <c r="I663" s="45"/>
      <c r="J663" s="46"/>
      <c r="K663" s="46"/>
      <c r="L663" s="47"/>
      <c r="M663" s="54">
        <v>663</v>
      </c>
      <c r="N663" s="54"/>
      <c r="O663" s="49"/>
      <c r="P663" s="55" t="s">
        <v>1236</v>
      </c>
      <c r="Q663" s="56">
        <v>43504.635636574072</v>
      </c>
      <c r="R663" s="55" t="s">
        <v>2387</v>
      </c>
      <c r="S663" s="57" t="s">
        <v>2388</v>
      </c>
      <c r="T663" s="55" t="s">
        <v>1610</v>
      </c>
      <c r="U663" s="55"/>
      <c r="V663" s="56">
        <v>43504.635636574072</v>
      </c>
      <c r="W663" s="57" t="s">
        <v>2389</v>
      </c>
      <c r="X663" s="55"/>
      <c r="Y663" s="55"/>
      <c r="Z663" s="58" t="s">
        <v>2390</v>
      </c>
    </row>
    <row r="664" spans="2:26" x14ac:dyDescent="0.25">
      <c r="B664" s="40" t="s">
        <v>2048</v>
      </c>
      <c r="C664" s="40" t="s">
        <v>1240</v>
      </c>
      <c r="D664" s="41"/>
      <c r="E664" s="42"/>
      <c r="F664" s="43"/>
      <c r="G664" s="44"/>
      <c r="H664" s="41"/>
      <c r="I664" s="45"/>
      <c r="J664" s="46"/>
      <c r="K664" s="46"/>
      <c r="L664" s="47"/>
      <c r="M664" s="54">
        <v>664</v>
      </c>
      <c r="N664" s="54"/>
      <c r="O664" s="49"/>
      <c r="P664" s="55" t="s">
        <v>1592</v>
      </c>
      <c r="Q664" s="56">
        <v>43504.635636574072</v>
      </c>
      <c r="R664" s="55" t="s">
        <v>2387</v>
      </c>
      <c r="S664" s="57" t="s">
        <v>2388</v>
      </c>
      <c r="T664" s="55" t="s">
        <v>1610</v>
      </c>
      <c r="U664" s="55"/>
      <c r="V664" s="56">
        <v>43504.635636574072</v>
      </c>
      <c r="W664" s="57" t="s">
        <v>2389</v>
      </c>
      <c r="X664" s="55"/>
      <c r="Y664" s="55"/>
      <c r="Z664" s="58" t="s">
        <v>2390</v>
      </c>
    </row>
    <row r="665" spans="2:26" x14ac:dyDescent="0.25">
      <c r="B665" s="40" t="s">
        <v>2393</v>
      </c>
      <c r="C665" s="40" t="s">
        <v>1424</v>
      </c>
      <c r="D665" s="41"/>
      <c r="E665" s="42"/>
      <c r="F665" s="43"/>
      <c r="G665" s="44"/>
      <c r="H665" s="41"/>
      <c r="I665" s="45"/>
      <c r="J665" s="46"/>
      <c r="K665" s="46"/>
      <c r="L665" s="47"/>
      <c r="M665" s="54">
        <v>665</v>
      </c>
      <c r="N665" s="54"/>
      <c r="O665" s="49"/>
      <c r="P665" s="55" t="s">
        <v>1236</v>
      </c>
      <c r="Q665" s="56">
        <v>43504.682719907411</v>
      </c>
      <c r="R665" s="55" t="s">
        <v>2394</v>
      </c>
      <c r="S665" s="55"/>
      <c r="T665" s="55"/>
      <c r="U665" s="55"/>
      <c r="V665" s="56">
        <v>43504.682719907411</v>
      </c>
      <c r="W665" s="57" t="s">
        <v>2395</v>
      </c>
      <c r="X665" s="55"/>
      <c r="Y665" s="55"/>
      <c r="Z665" s="58" t="s">
        <v>2396</v>
      </c>
    </row>
    <row r="666" spans="2:26" x14ac:dyDescent="0.25">
      <c r="B666" s="40" t="s">
        <v>2397</v>
      </c>
      <c r="C666" s="40" t="s">
        <v>1424</v>
      </c>
      <c r="D666" s="41"/>
      <c r="E666" s="42"/>
      <c r="F666" s="43"/>
      <c r="G666" s="44"/>
      <c r="H666" s="41"/>
      <c r="I666" s="45"/>
      <c r="J666" s="46"/>
      <c r="K666" s="46"/>
      <c r="L666" s="47"/>
      <c r="M666" s="54">
        <v>666</v>
      </c>
      <c r="N666" s="54"/>
      <c r="O666" s="49"/>
      <c r="P666" s="55" t="s">
        <v>1236</v>
      </c>
      <c r="Q666" s="56">
        <v>43504.684976851851</v>
      </c>
      <c r="R666" s="55" t="s">
        <v>2394</v>
      </c>
      <c r="S666" s="55"/>
      <c r="T666" s="55"/>
      <c r="U666" s="55"/>
      <c r="V666" s="56">
        <v>43504.684976851851</v>
      </c>
      <c r="W666" s="57" t="s">
        <v>2398</v>
      </c>
      <c r="X666" s="55"/>
      <c r="Y666" s="55"/>
      <c r="Z666" s="58" t="s">
        <v>2399</v>
      </c>
    </row>
    <row r="667" spans="2:26" x14ac:dyDescent="0.25">
      <c r="B667" s="40" t="s">
        <v>2400</v>
      </c>
      <c r="C667" s="40" t="s">
        <v>1240</v>
      </c>
      <c r="D667" s="41"/>
      <c r="E667" s="42"/>
      <c r="F667" s="43"/>
      <c r="G667" s="44"/>
      <c r="H667" s="41"/>
      <c r="I667" s="45"/>
      <c r="J667" s="46"/>
      <c r="K667" s="46"/>
      <c r="L667" s="47"/>
      <c r="M667" s="54">
        <v>667</v>
      </c>
      <c r="N667" s="54"/>
      <c r="O667" s="49"/>
      <c r="P667" s="55" t="s">
        <v>1236</v>
      </c>
      <c r="Q667" s="56">
        <v>43495.536574074074</v>
      </c>
      <c r="R667" s="55" t="s">
        <v>1557</v>
      </c>
      <c r="S667" s="55"/>
      <c r="T667" s="55"/>
      <c r="U667" s="55" t="s">
        <v>1558</v>
      </c>
      <c r="V667" s="56">
        <v>43495.536574074074</v>
      </c>
      <c r="W667" s="57" t="s">
        <v>2401</v>
      </c>
      <c r="X667" s="55"/>
      <c r="Y667" s="55"/>
      <c r="Z667" s="58" t="s">
        <v>2402</v>
      </c>
    </row>
    <row r="668" spans="2:26" x14ac:dyDescent="0.25">
      <c r="B668" s="40" t="s">
        <v>2400</v>
      </c>
      <c r="C668" s="40" t="s">
        <v>1561</v>
      </c>
      <c r="D668" s="41"/>
      <c r="E668" s="42"/>
      <c r="F668" s="43"/>
      <c r="G668" s="44"/>
      <c r="H668" s="41"/>
      <c r="I668" s="45"/>
      <c r="J668" s="46"/>
      <c r="K668" s="46"/>
      <c r="L668" s="47"/>
      <c r="M668" s="54">
        <v>668</v>
      </c>
      <c r="N668" s="54"/>
      <c r="O668" s="49"/>
      <c r="P668" s="55" t="s">
        <v>1236</v>
      </c>
      <c r="Q668" s="56">
        <v>43495.536574074074</v>
      </c>
      <c r="R668" s="55" t="s">
        <v>1557</v>
      </c>
      <c r="S668" s="55"/>
      <c r="T668" s="55"/>
      <c r="U668" s="55" t="s">
        <v>1558</v>
      </c>
      <c r="V668" s="56">
        <v>43495.536574074074</v>
      </c>
      <c r="W668" s="57" t="s">
        <v>2401</v>
      </c>
      <c r="X668" s="55"/>
      <c r="Y668" s="55"/>
      <c r="Z668" s="58" t="s">
        <v>2402</v>
      </c>
    </row>
    <row r="669" spans="2:26" x14ac:dyDescent="0.25">
      <c r="B669" s="40" t="s">
        <v>2400</v>
      </c>
      <c r="C669" s="40" t="s">
        <v>2400</v>
      </c>
      <c r="D669" s="41"/>
      <c r="E669" s="42"/>
      <c r="F669" s="43"/>
      <c r="G669" s="44"/>
      <c r="H669" s="41"/>
      <c r="I669" s="45"/>
      <c r="J669" s="46"/>
      <c r="K669" s="46"/>
      <c r="L669" s="47"/>
      <c r="M669" s="54">
        <v>669</v>
      </c>
      <c r="N669" s="54"/>
      <c r="O669" s="49"/>
      <c r="P669" s="55" t="s">
        <v>1607</v>
      </c>
      <c r="Q669" s="56">
        <v>43504.694560185184</v>
      </c>
      <c r="R669" s="55" t="s">
        <v>2403</v>
      </c>
      <c r="S669" s="57" t="s">
        <v>2404</v>
      </c>
      <c r="T669" s="55" t="s">
        <v>1610</v>
      </c>
      <c r="U669" s="55" t="s">
        <v>2405</v>
      </c>
      <c r="V669" s="56">
        <v>43504.694560185184</v>
      </c>
      <c r="W669" s="57" t="s">
        <v>2406</v>
      </c>
      <c r="X669" s="55"/>
      <c r="Y669" s="55"/>
      <c r="Z669" s="58" t="s">
        <v>2407</v>
      </c>
    </row>
    <row r="670" spans="2:26" x14ac:dyDescent="0.25">
      <c r="B670" s="40" t="s">
        <v>2408</v>
      </c>
      <c r="C670" s="40" t="s">
        <v>1424</v>
      </c>
      <c r="D670" s="41"/>
      <c r="E670" s="42"/>
      <c r="F670" s="43"/>
      <c r="G670" s="44"/>
      <c r="H670" s="41"/>
      <c r="I670" s="45"/>
      <c r="J670" s="46"/>
      <c r="K670" s="46"/>
      <c r="L670" s="47"/>
      <c r="M670" s="54">
        <v>670</v>
      </c>
      <c r="N670" s="54"/>
      <c r="O670" s="49"/>
      <c r="P670" s="55" t="s">
        <v>1236</v>
      </c>
      <c r="Q670" s="56">
        <v>43504.695694444446</v>
      </c>
      <c r="R670" s="55" t="s">
        <v>2394</v>
      </c>
      <c r="S670" s="55"/>
      <c r="T670" s="55"/>
      <c r="U670" s="55"/>
      <c r="V670" s="56">
        <v>43504.695694444446</v>
      </c>
      <c r="W670" s="57" t="s">
        <v>2409</v>
      </c>
      <c r="X670" s="55"/>
      <c r="Y670" s="55"/>
      <c r="Z670" s="58" t="s">
        <v>2410</v>
      </c>
    </row>
    <row r="671" spans="2:26" x14ac:dyDescent="0.25">
      <c r="B671" s="40" t="s">
        <v>2411</v>
      </c>
      <c r="C671" s="40" t="s">
        <v>1424</v>
      </c>
      <c r="D671" s="41"/>
      <c r="E671" s="42"/>
      <c r="F671" s="43"/>
      <c r="G671" s="44"/>
      <c r="H671" s="41"/>
      <c r="I671" s="45"/>
      <c r="J671" s="46"/>
      <c r="K671" s="46"/>
      <c r="L671" s="47"/>
      <c r="M671" s="54">
        <v>671</v>
      </c>
      <c r="N671" s="54"/>
      <c r="O671" s="49"/>
      <c r="P671" s="55" t="s">
        <v>1236</v>
      </c>
      <c r="Q671" s="56">
        <v>43504.706724537034</v>
      </c>
      <c r="R671" s="55" t="s">
        <v>2412</v>
      </c>
      <c r="S671" s="55"/>
      <c r="T671" s="55"/>
      <c r="U671" s="55" t="s">
        <v>2405</v>
      </c>
      <c r="V671" s="56">
        <v>43504.706724537034</v>
      </c>
      <c r="W671" s="57" t="s">
        <v>2413</v>
      </c>
      <c r="X671" s="55"/>
      <c r="Y671" s="55"/>
      <c r="Z671" s="58" t="s">
        <v>2414</v>
      </c>
    </row>
    <row r="672" spans="2:26" x14ac:dyDescent="0.25">
      <c r="B672" s="40" t="s">
        <v>1555</v>
      </c>
      <c r="C672" s="40" t="s">
        <v>1367</v>
      </c>
      <c r="D672" s="41"/>
      <c r="E672" s="42"/>
      <c r="F672" s="43"/>
      <c r="G672" s="44"/>
      <c r="H672" s="41"/>
      <c r="I672" s="45"/>
      <c r="J672" s="46"/>
      <c r="K672" s="46"/>
      <c r="L672" s="47"/>
      <c r="M672" s="54">
        <v>672</v>
      </c>
      <c r="N672" s="54"/>
      <c r="O672" s="49"/>
      <c r="P672" s="55" t="s">
        <v>1236</v>
      </c>
      <c r="Q672" s="56">
        <v>43495.650381944448</v>
      </c>
      <c r="R672" s="55" t="s">
        <v>2247</v>
      </c>
      <c r="S672" s="55"/>
      <c r="T672" s="55"/>
      <c r="U672" s="55"/>
      <c r="V672" s="56">
        <v>43495.650381944448</v>
      </c>
      <c r="W672" s="57" t="s">
        <v>2248</v>
      </c>
      <c r="X672" s="55"/>
      <c r="Y672" s="55"/>
      <c r="Z672" s="58" t="s">
        <v>2249</v>
      </c>
    </row>
    <row r="673" spans="2:26" x14ac:dyDescent="0.25">
      <c r="B673" s="40" t="s">
        <v>1367</v>
      </c>
      <c r="C673" s="40" t="s">
        <v>1424</v>
      </c>
      <c r="D673" s="41"/>
      <c r="E673" s="42"/>
      <c r="F673" s="43"/>
      <c r="G673" s="44"/>
      <c r="H673" s="41"/>
      <c r="I673" s="45"/>
      <c r="J673" s="46"/>
      <c r="K673" s="46"/>
      <c r="L673" s="47"/>
      <c r="M673" s="54">
        <v>673</v>
      </c>
      <c r="N673" s="54"/>
      <c r="O673" s="49"/>
      <c r="P673" s="55" t="s">
        <v>1236</v>
      </c>
      <c r="Q673" s="56">
        <v>43504.707280092596</v>
      </c>
      <c r="R673" s="55" t="s">
        <v>2394</v>
      </c>
      <c r="S673" s="55"/>
      <c r="T673" s="55"/>
      <c r="U673" s="55"/>
      <c r="V673" s="56">
        <v>43504.707280092596</v>
      </c>
      <c r="W673" s="57" t="s">
        <v>2415</v>
      </c>
      <c r="X673" s="55"/>
      <c r="Y673" s="55"/>
      <c r="Z673" s="58" t="s">
        <v>2416</v>
      </c>
    </row>
    <row r="674" spans="2:26" x14ac:dyDescent="0.25">
      <c r="B674" s="40" t="s">
        <v>2417</v>
      </c>
      <c r="C674" s="40" t="s">
        <v>1424</v>
      </c>
      <c r="D674" s="41"/>
      <c r="E674" s="42"/>
      <c r="F674" s="43"/>
      <c r="G674" s="44"/>
      <c r="H674" s="41"/>
      <c r="I674" s="45"/>
      <c r="J674" s="46"/>
      <c r="K674" s="46"/>
      <c r="L674" s="47"/>
      <c r="M674" s="54">
        <v>674</v>
      </c>
      <c r="N674" s="54"/>
      <c r="O674" s="49"/>
      <c r="P674" s="55" t="s">
        <v>1236</v>
      </c>
      <c r="Q674" s="56">
        <v>43504.707488425927</v>
      </c>
      <c r="R674" s="55" t="s">
        <v>2394</v>
      </c>
      <c r="S674" s="55"/>
      <c r="T674" s="55"/>
      <c r="U674" s="55"/>
      <c r="V674" s="56">
        <v>43504.707488425927</v>
      </c>
      <c r="W674" s="57" t="s">
        <v>2418</v>
      </c>
      <c r="X674" s="55"/>
      <c r="Y674" s="55"/>
      <c r="Z674" s="58" t="s">
        <v>2419</v>
      </c>
    </row>
    <row r="675" spans="2:26" x14ac:dyDescent="0.25">
      <c r="B675" s="40" t="s">
        <v>2420</v>
      </c>
      <c r="C675" s="40" t="s">
        <v>1424</v>
      </c>
      <c r="D675" s="41"/>
      <c r="E675" s="42"/>
      <c r="F675" s="43"/>
      <c r="G675" s="44"/>
      <c r="H675" s="41"/>
      <c r="I675" s="45"/>
      <c r="J675" s="46"/>
      <c r="K675" s="46"/>
      <c r="L675" s="47"/>
      <c r="M675" s="54">
        <v>675</v>
      </c>
      <c r="N675" s="54"/>
      <c r="O675" s="49"/>
      <c r="P675" s="55" t="s">
        <v>1236</v>
      </c>
      <c r="Q675" s="56">
        <v>43504.709953703707</v>
      </c>
      <c r="R675" s="55" t="s">
        <v>2394</v>
      </c>
      <c r="S675" s="55"/>
      <c r="T675" s="55"/>
      <c r="U675" s="55"/>
      <c r="V675" s="56">
        <v>43504.709953703707</v>
      </c>
      <c r="W675" s="57" t="s">
        <v>2421</v>
      </c>
      <c r="X675" s="55"/>
      <c r="Y675" s="55"/>
      <c r="Z675" s="58" t="s">
        <v>2422</v>
      </c>
    </row>
    <row r="676" spans="2:26" x14ac:dyDescent="0.25">
      <c r="B676" s="40" t="s">
        <v>2097</v>
      </c>
      <c r="C676" s="40" t="s">
        <v>1424</v>
      </c>
      <c r="D676" s="41"/>
      <c r="E676" s="42"/>
      <c r="F676" s="43"/>
      <c r="G676" s="44"/>
      <c r="H676" s="41"/>
      <c r="I676" s="45"/>
      <c r="J676" s="46"/>
      <c r="K676" s="46"/>
      <c r="L676" s="47"/>
      <c r="M676" s="54">
        <v>676</v>
      </c>
      <c r="N676" s="54"/>
      <c r="O676" s="49"/>
      <c r="P676" s="55" t="s">
        <v>1236</v>
      </c>
      <c r="Q676" s="56">
        <v>43504.716377314813</v>
      </c>
      <c r="R676" s="55" t="s">
        <v>2394</v>
      </c>
      <c r="S676" s="55"/>
      <c r="T676" s="55"/>
      <c r="U676" s="55"/>
      <c r="V676" s="56">
        <v>43504.716377314813</v>
      </c>
      <c r="W676" s="57" t="s">
        <v>2423</v>
      </c>
      <c r="X676" s="55"/>
      <c r="Y676" s="55"/>
      <c r="Z676" s="58" t="s">
        <v>2424</v>
      </c>
    </row>
    <row r="677" spans="2:26" x14ac:dyDescent="0.25">
      <c r="B677" s="40" t="s">
        <v>2425</v>
      </c>
      <c r="C677" s="40" t="s">
        <v>1424</v>
      </c>
      <c r="D677" s="41"/>
      <c r="E677" s="42"/>
      <c r="F677" s="43"/>
      <c r="G677" s="44"/>
      <c r="H677" s="41"/>
      <c r="I677" s="45"/>
      <c r="J677" s="46"/>
      <c r="K677" s="46"/>
      <c r="L677" s="47"/>
      <c r="M677" s="54">
        <v>677</v>
      </c>
      <c r="N677" s="54"/>
      <c r="O677" s="49"/>
      <c r="P677" s="55" t="s">
        <v>1236</v>
      </c>
      <c r="Q677" s="56">
        <v>43504.716793981483</v>
      </c>
      <c r="R677" s="55" t="s">
        <v>2394</v>
      </c>
      <c r="S677" s="55"/>
      <c r="T677" s="55"/>
      <c r="U677" s="55"/>
      <c r="V677" s="56">
        <v>43504.716793981483</v>
      </c>
      <c r="W677" s="57" t="s">
        <v>2426</v>
      </c>
      <c r="X677" s="55"/>
      <c r="Y677" s="55"/>
      <c r="Z677" s="58" t="s">
        <v>2427</v>
      </c>
    </row>
    <row r="678" spans="2:26" x14ac:dyDescent="0.25">
      <c r="B678" s="40" t="s">
        <v>2425</v>
      </c>
      <c r="C678" s="40" t="s">
        <v>1424</v>
      </c>
      <c r="D678" s="41"/>
      <c r="E678" s="42"/>
      <c r="F678" s="43"/>
      <c r="G678" s="44"/>
      <c r="H678" s="41"/>
      <c r="I678" s="45"/>
      <c r="J678" s="46"/>
      <c r="K678" s="46"/>
      <c r="L678" s="47"/>
      <c r="M678" s="54">
        <v>678</v>
      </c>
      <c r="N678" s="54"/>
      <c r="O678" s="49"/>
      <c r="P678" s="55" t="s">
        <v>1236</v>
      </c>
      <c r="Q678" s="56">
        <v>43504.718958333331</v>
      </c>
      <c r="R678" s="55" t="s">
        <v>2412</v>
      </c>
      <c r="S678" s="55"/>
      <c r="T678" s="55"/>
      <c r="U678" s="55" t="s">
        <v>2405</v>
      </c>
      <c r="V678" s="56">
        <v>43504.718958333331</v>
      </c>
      <c r="W678" s="57" t="s">
        <v>2428</v>
      </c>
      <c r="X678" s="55"/>
      <c r="Y678" s="55"/>
      <c r="Z678" s="58" t="s">
        <v>2429</v>
      </c>
    </row>
    <row r="679" spans="2:26" x14ac:dyDescent="0.25">
      <c r="B679" s="40" t="s">
        <v>2430</v>
      </c>
      <c r="C679" s="40" t="s">
        <v>1252</v>
      </c>
      <c r="D679" s="41"/>
      <c r="E679" s="42"/>
      <c r="F679" s="43"/>
      <c r="G679" s="44"/>
      <c r="H679" s="41"/>
      <c r="I679" s="45"/>
      <c r="J679" s="46"/>
      <c r="K679" s="46"/>
      <c r="L679" s="47"/>
      <c r="M679" s="54">
        <v>679</v>
      </c>
      <c r="N679" s="54"/>
      <c r="O679" s="49"/>
      <c r="P679" s="55" t="s">
        <v>1236</v>
      </c>
      <c r="Q679" s="56">
        <v>43497.472974537035</v>
      </c>
      <c r="R679" s="55" t="s">
        <v>1838</v>
      </c>
      <c r="S679" s="55"/>
      <c r="T679" s="55"/>
      <c r="U679" s="55"/>
      <c r="V679" s="56">
        <v>43497.472974537035</v>
      </c>
      <c r="W679" s="57" t="s">
        <v>2431</v>
      </c>
      <c r="X679" s="55"/>
      <c r="Y679" s="55"/>
      <c r="Z679" s="58" t="s">
        <v>2432</v>
      </c>
    </row>
    <row r="680" spans="2:26" x14ac:dyDescent="0.25">
      <c r="B680" s="40" t="s">
        <v>2430</v>
      </c>
      <c r="C680" s="40" t="s">
        <v>1240</v>
      </c>
      <c r="D680" s="41"/>
      <c r="E680" s="42"/>
      <c r="F680" s="43"/>
      <c r="G680" s="44"/>
      <c r="H680" s="41"/>
      <c r="I680" s="45"/>
      <c r="J680" s="46"/>
      <c r="K680" s="46"/>
      <c r="L680" s="47"/>
      <c r="M680" s="54">
        <v>680</v>
      </c>
      <c r="N680" s="54"/>
      <c r="O680" s="49"/>
      <c r="P680" s="55" t="s">
        <v>1236</v>
      </c>
      <c r="Q680" s="56">
        <v>43497.472974537035</v>
      </c>
      <c r="R680" s="55" t="s">
        <v>1838</v>
      </c>
      <c r="S680" s="55"/>
      <c r="T680" s="55"/>
      <c r="U680" s="55"/>
      <c r="V680" s="56">
        <v>43497.472974537035</v>
      </c>
      <c r="W680" s="57" t="s">
        <v>2431</v>
      </c>
      <c r="X680" s="55"/>
      <c r="Y680" s="55"/>
      <c r="Z680" s="58" t="s">
        <v>2432</v>
      </c>
    </row>
    <row r="681" spans="2:26" x14ac:dyDescent="0.25">
      <c r="B681" s="40" t="s">
        <v>2430</v>
      </c>
      <c r="C681" s="40" t="s">
        <v>1841</v>
      </c>
      <c r="D681" s="41"/>
      <c r="E681" s="42"/>
      <c r="F681" s="43"/>
      <c r="G681" s="44"/>
      <c r="H681" s="41"/>
      <c r="I681" s="45"/>
      <c r="J681" s="46"/>
      <c r="K681" s="46"/>
      <c r="L681" s="47"/>
      <c r="M681" s="54">
        <v>681</v>
      </c>
      <c r="N681" s="54"/>
      <c r="O681" s="49"/>
      <c r="P681" s="55" t="s">
        <v>1236</v>
      </c>
      <c r="Q681" s="56">
        <v>43497.472974537035</v>
      </c>
      <c r="R681" s="55" t="s">
        <v>1838</v>
      </c>
      <c r="S681" s="55"/>
      <c r="T681" s="55"/>
      <c r="U681" s="55"/>
      <c r="V681" s="56">
        <v>43497.472974537035</v>
      </c>
      <c r="W681" s="57" t="s">
        <v>2431</v>
      </c>
      <c r="X681" s="55"/>
      <c r="Y681" s="55"/>
      <c r="Z681" s="58" t="s">
        <v>2432</v>
      </c>
    </row>
    <row r="682" spans="2:26" x14ac:dyDescent="0.25">
      <c r="B682" s="40" t="s">
        <v>2430</v>
      </c>
      <c r="C682" s="40" t="s">
        <v>1424</v>
      </c>
      <c r="D682" s="41"/>
      <c r="E682" s="42"/>
      <c r="F682" s="43"/>
      <c r="G682" s="44"/>
      <c r="H682" s="41"/>
      <c r="I682" s="45"/>
      <c r="J682" s="46"/>
      <c r="K682" s="46"/>
      <c r="L682" s="47"/>
      <c r="M682" s="54">
        <v>682</v>
      </c>
      <c r="N682" s="54"/>
      <c r="O682" s="49"/>
      <c r="P682" s="55" t="s">
        <v>1236</v>
      </c>
      <c r="Q682" s="56">
        <v>43504.731481481482</v>
      </c>
      <c r="R682" s="55" t="s">
        <v>2412</v>
      </c>
      <c r="S682" s="55"/>
      <c r="T682" s="55"/>
      <c r="U682" s="55" t="s">
        <v>2405</v>
      </c>
      <c r="V682" s="56">
        <v>43504.731481481482</v>
      </c>
      <c r="W682" s="57" t="s">
        <v>2433</v>
      </c>
      <c r="X682" s="55"/>
      <c r="Y682" s="55"/>
      <c r="Z682" s="58" t="s">
        <v>2434</v>
      </c>
    </row>
    <row r="683" spans="2:26" x14ac:dyDescent="0.25">
      <c r="B683" s="40" t="s">
        <v>2435</v>
      </c>
      <c r="C683" s="40" t="s">
        <v>1424</v>
      </c>
      <c r="D683" s="41"/>
      <c r="E683" s="42"/>
      <c r="F683" s="43"/>
      <c r="G683" s="44"/>
      <c r="H683" s="41"/>
      <c r="I683" s="45"/>
      <c r="J683" s="46"/>
      <c r="K683" s="46"/>
      <c r="L683" s="47"/>
      <c r="M683" s="54">
        <v>683</v>
      </c>
      <c r="N683" s="54"/>
      <c r="O683" s="49"/>
      <c r="P683" s="55" t="s">
        <v>1236</v>
      </c>
      <c r="Q683" s="56">
        <v>43504.74422453704</v>
      </c>
      <c r="R683" s="55" t="s">
        <v>2394</v>
      </c>
      <c r="S683" s="55"/>
      <c r="T683" s="55"/>
      <c r="U683" s="55"/>
      <c r="V683" s="56">
        <v>43504.74422453704</v>
      </c>
      <c r="W683" s="57" t="s">
        <v>2436</v>
      </c>
      <c r="X683" s="55"/>
      <c r="Y683" s="55"/>
      <c r="Z683" s="58" t="s">
        <v>2437</v>
      </c>
    </row>
    <row r="684" spans="2:26" x14ac:dyDescent="0.25">
      <c r="B684" s="40" t="s">
        <v>2438</v>
      </c>
      <c r="C684" s="40" t="s">
        <v>1967</v>
      </c>
      <c r="D684" s="41"/>
      <c r="E684" s="42"/>
      <c r="F684" s="43"/>
      <c r="G684" s="44"/>
      <c r="H684" s="41"/>
      <c r="I684" s="45"/>
      <c r="J684" s="46"/>
      <c r="K684" s="46"/>
      <c r="L684" s="47"/>
      <c r="M684" s="54">
        <v>684</v>
      </c>
      <c r="N684" s="54"/>
      <c r="O684" s="49"/>
      <c r="P684" s="55" t="s">
        <v>1236</v>
      </c>
      <c r="Q684" s="56">
        <v>43498.414293981485</v>
      </c>
      <c r="R684" s="55" t="s">
        <v>1968</v>
      </c>
      <c r="S684" s="55"/>
      <c r="T684" s="55"/>
      <c r="U684" s="55"/>
      <c r="V684" s="56">
        <v>43498.414293981485</v>
      </c>
      <c r="W684" s="57" t="s">
        <v>2439</v>
      </c>
      <c r="X684" s="55"/>
      <c r="Y684" s="55"/>
      <c r="Z684" s="58" t="s">
        <v>2440</v>
      </c>
    </row>
    <row r="685" spans="2:26" x14ac:dyDescent="0.25">
      <c r="B685" s="40" t="s">
        <v>2438</v>
      </c>
      <c r="C685" s="40" t="s">
        <v>1424</v>
      </c>
      <c r="D685" s="41"/>
      <c r="E685" s="42"/>
      <c r="F685" s="43"/>
      <c r="G685" s="44"/>
      <c r="H685" s="41"/>
      <c r="I685" s="45"/>
      <c r="J685" s="46"/>
      <c r="K685" s="46"/>
      <c r="L685" s="47"/>
      <c r="M685" s="54">
        <v>685</v>
      </c>
      <c r="N685" s="54"/>
      <c r="O685" s="49"/>
      <c r="P685" s="55" t="s">
        <v>1236</v>
      </c>
      <c r="Q685" s="56">
        <v>43504.744375000002</v>
      </c>
      <c r="R685" s="55" t="s">
        <v>2394</v>
      </c>
      <c r="S685" s="55"/>
      <c r="T685" s="55"/>
      <c r="U685" s="55"/>
      <c r="V685" s="56">
        <v>43504.744375000002</v>
      </c>
      <c r="W685" s="57" t="s">
        <v>2441</v>
      </c>
      <c r="X685" s="55"/>
      <c r="Y685" s="55"/>
      <c r="Z685" s="58" t="s">
        <v>2442</v>
      </c>
    </row>
    <row r="686" spans="2:26" x14ac:dyDescent="0.25">
      <c r="B686" s="40" t="s">
        <v>2443</v>
      </c>
      <c r="C686" s="40" t="s">
        <v>1273</v>
      </c>
      <c r="D686" s="41"/>
      <c r="E686" s="42"/>
      <c r="F686" s="43"/>
      <c r="G686" s="44"/>
      <c r="H686" s="41"/>
      <c r="I686" s="45"/>
      <c r="J686" s="46"/>
      <c r="K686" s="46"/>
      <c r="L686" s="47"/>
      <c r="M686" s="54">
        <v>686</v>
      </c>
      <c r="N686" s="54"/>
      <c r="O686" s="49"/>
      <c r="P686" s="55" t="s">
        <v>1236</v>
      </c>
      <c r="Q686" s="56">
        <v>43500.506990740738</v>
      </c>
      <c r="R686" s="55" t="s">
        <v>1784</v>
      </c>
      <c r="S686" s="55"/>
      <c r="T686" s="55"/>
      <c r="U686" s="55"/>
      <c r="V686" s="56">
        <v>43500.506990740738</v>
      </c>
      <c r="W686" s="57" t="s">
        <v>2444</v>
      </c>
      <c r="X686" s="55"/>
      <c r="Y686" s="55"/>
      <c r="Z686" s="58" t="s">
        <v>2445</v>
      </c>
    </row>
    <row r="687" spans="2:26" x14ac:dyDescent="0.25">
      <c r="B687" s="40" t="s">
        <v>2443</v>
      </c>
      <c r="C687" s="40" t="s">
        <v>1240</v>
      </c>
      <c r="D687" s="41"/>
      <c r="E687" s="42"/>
      <c r="F687" s="43"/>
      <c r="G687" s="44"/>
      <c r="H687" s="41"/>
      <c r="I687" s="45"/>
      <c r="J687" s="46"/>
      <c r="K687" s="46"/>
      <c r="L687" s="47"/>
      <c r="M687" s="54">
        <v>687</v>
      </c>
      <c r="N687" s="54"/>
      <c r="O687" s="49"/>
      <c r="P687" s="55" t="s">
        <v>1236</v>
      </c>
      <c r="Q687" s="56">
        <v>43500.527002314811</v>
      </c>
      <c r="R687" s="55" t="s">
        <v>2280</v>
      </c>
      <c r="S687" s="55"/>
      <c r="T687" s="55"/>
      <c r="U687" s="55" t="s">
        <v>1265</v>
      </c>
      <c r="V687" s="56">
        <v>43500.527002314811</v>
      </c>
      <c r="W687" s="57" t="s">
        <v>2446</v>
      </c>
      <c r="X687" s="55"/>
      <c r="Y687" s="55"/>
      <c r="Z687" s="58" t="s">
        <v>2447</v>
      </c>
    </row>
    <row r="688" spans="2:26" x14ac:dyDescent="0.25">
      <c r="B688" s="40" t="s">
        <v>2443</v>
      </c>
      <c r="C688" s="40" t="s">
        <v>2283</v>
      </c>
      <c r="D688" s="41"/>
      <c r="E688" s="42"/>
      <c r="F688" s="43"/>
      <c r="G688" s="44"/>
      <c r="H688" s="41"/>
      <c r="I688" s="45"/>
      <c r="J688" s="46"/>
      <c r="K688" s="46"/>
      <c r="L688" s="47"/>
      <c r="M688" s="54">
        <v>688</v>
      </c>
      <c r="N688" s="54"/>
      <c r="O688" s="49"/>
      <c r="P688" s="55" t="s">
        <v>1236</v>
      </c>
      <c r="Q688" s="56">
        <v>43500.527002314811</v>
      </c>
      <c r="R688" s="55" t="s">
        <v>2280</v>
      </c>
      <c r="S688" s="55"/>
      <c r="T688" s="55"/>
      <c r="U688" s="55" t="s">
        <v>1265</v>
      </c>
      <c r="V688" s="56">
        <v>43500.527002314811</v>
      </c>
      <c r="W688" s="57" t="s">
        <v>2446</v>
      </c>
      <c r="X688" s="55"/>
      <c r="Y688" s="55"/>
      <c r="Z688" s="58" t="s">
        <v>2447</v>
      </c>
    </row>
    <row r="689" spans="2:26" x14ac:dyDescent="0.25">
      <c r="B689" s="40" t="s">
        <v>2443</v>
      </c>
      <c r="C689" s="40" t="s">
        <v>1424</v>
      </c>
      <c r="D689" s="41"/>
      <c r="E689" s="42"/>
      <c r="F689" s="43"/>
      <c r="G689" s="44"/>
      <c r="H689" s="41"/>
      <c r="I689" s="45"/>
      <c r="J689" s="46"/>
      <c r="K689" s="46"/>
      <c r="L689" s="47"/>
      <c r="M689" s="54">
        <v>689</v>
      </c>
      <c r="N689" s="54"/>
      <c r="O689" s="49"/>
      <c r="P689" s="55" t="s">
        <v>1236</v>
      </c>
      <c r="Q689" s="56">
        <v>43504.747083333335</v>
      </c>
      <c r="R689" s="55" t="s">
        <v>2394</v>
      </c>
      <c r="S689" s="55"/>
      <c r="T689" s="55"/>
      <c r="U689" s="55"/>
      <c r="V689" s="56">
        <v>43504.747083333335</v>
      </c>
      <c r="W689" s="57" t="s">
        <v>2448</v>
      </c>
      <c r="X689" s="55"/>
      <c r="Y689" s="55"/>
      <c r="Z689" s="58" t="s">
        <v>2449</v>
      </c>
    </row>
    <row r="690" spans="2:26" x14ac:dyDescent="0.25">
      <c r="B690" s="40" t="s">
        <v>2331</v>
      </c>
      <c r="C690" s="40" t="s">
        <v>1424</v>
      </c>
      <c r="D690" s="41"/>
      <c r="E690" s="42"/>
      <c r="F690" s="43"/>
      <c r="G690" s="44"/>
      <c r="H690" s="41"/>
      <c r="I690" s="45"/>
      <c r="J690" s="46"/>
      <c r="K690" s="46"/>
      <c r="L690" s="47"/>
      <c r="M690" s="54">
        <v>690</v>
      </c>
      <c r="N690" s="54"/>
      <c r="O690" s="49"/>
      <c r="P690" s="55" t="s">
        <v>1236</v>
      </c>
      <c r="Q690" s="56">
        <v>43504.786932870367</v>
      </c>
      <c r="R690" s="55" t="s">
        <v>2412</v>
      </c>
      <c r="S690" s="55"/>
      <c r="T690" s="55"/>
      <c r="U690" s="55" t="s">
        <v>2405</v>
      </c>
      <c r="V690" s="56">
        <v>43504.786932870367</v>
      </c>
      <c r="W690" s="57" t="s">
        <v>2450</v>
      </c>
      <c r="X690" s="55"/>
      <c r="Y690" s="55"/>
      <c r="Z690" s="58" t="s">
        <v>2451</v>
      </c>
    </row>
    <row r="691" spans="2:26" x14ac:dyDescent="0.25">
      <c r="B691" s="40" t="s">
        <v>2452</v>
      </c>
      <c r="C691" s="40" t="s">
        <v>1424</v>
      </c>
      <c r="D691" s="41"/>
      <c r="E691" s="42"/>
      <c r="F691" s="43"/>
      <c r="G691" s="44"/>
      <c r="H691" s="41"/>
      <c r="I691" s="45"/>
      <c r="J691" s="46"/>
      <c r="K691" s="46"/>
      <c r="L691" s="47"/>
      <c r="M691" s="54">
        <v>691</v>
      </c>
      <c r="N691" s="54"/>
      <c r="O691" s="49"/>
      <c r="P691" s="55" t="s">
        <v>1236</v>
      </c>
      <c r="Q691" s="56">
        <v>43504.79042824074</v>
      </c>
      <c r="R691" s="55" t="s">
        <v>2394</v>
      </c>
      <c r="S691" s="55"/>
      <c r="T691" s="55"/>
      <c r="U691" s="55"/>
      <c r="V691" s="56">
        <v>43504.79042824074</v>
      </c>
      <c r="W691" s="57" t="s">
        <v>2453</v>
      </c>
      <c r="X691" s="55"/>
      <c r="Y691" s="55"/>
      <c r="Z691" s="58" t="s">
        <v>2454</v>
      </c>
    </row>
    <row r="692" spans="2:26" x14ac:dyDescent="0.25">
      <c r="B692" s="40" t="s">
        <v>1841</v>
      </c>
      <c r="C692" s="40" t="s">
        <v>1273</v>
      </c>
      <c r="D692" s="41"/>
      <c r="E692" s="42"/>
      <c r="F692" s="43"/>
      <c r="G692" s="44"/>
      <c r="H692" s="41"/>
      <c r="I692" s="45"/>
      <c r="J692" s="46"/>
      <c r="K692" s="46"/>
      <c r="L692" s="47"/>
      <c r="M692" s="54">
        <v>692</v>
      </c>
      <c r="N692" s="54"/>
      <c r="O692" s="49"/>
      <c r="P692" s="55" t="s">
        <v>1236</v>
      </c>
      <c r="Q692" s="56">
        <v>43497.334131944444</v>
      </c>
      <c r="R692" s="55" t="s">
        <v>1784</v>
      </c>
      <c r="S692" s="55"/>
      <c r="T692" s="55"/>
      <c r="U692" s="55"/>
      <c r="V692" s="56">
        <v>43497.334131944444</v>
      </c>
      <c r="W692" s="57" t="s">
        <v>2455</v>
      </c>
      <c r="X692" s="55"/>
      <c r="Y692" s="55"/>
      <c r="Z692" s="58" t="s">
        <v>2456</v>
      </c>
    </row>
    <row r="693" spans="2:26" x14ac:dyDescent="0.25">
      <c r="B693" s="40" t="s">
        <v>1841</v>
      </c>
      <c r="C693" s="40" t="s">
        <v>1240</v>
      </c>
      <c r="D693" s="41"/>
      <c r="E693" s="42"/>
      <c r="F693" s="43"/>
      <c r="G693" s="44"/>
      <c r="H693" s="41"/>
      <c r="I693" s="45"/>
      <c r="J693" s="46"/>
      <c r="K693" s="46"/>
      <c r="L693" s="47"/>
      <c r="M693" s="54">
        <v>693</v>
      </c>
      <c r="N693" s="54"/>
      <c r="O693" s="49"/>
      <c r="P693" s="55" t="s">
        <v>1236</v>
      </c>
      <c r="Q693" s="56">
        <v>43497.368009259262</v>
      </c>
      <c r="R693" s="55" t="s">
        <v>2457</v>
      </c>
      <c r="S693" s="57" t="s">
        <v>2458</v>
      </c>
      <c r="T693" s="55" t="s">
        <v>1610</v>
      </c>
      <c r="U693" s="55"/>
      <c r="V693" s="56">
        <v>43497.368009259262</v>
      </c>
      <c r="W693" s="57" t="s">
        <v>2459</v>
      </c>
      <c r="X693" s="55"/>
      <c r="Y693" s="55"/>
      <c r="Z693" s="58" t="s">
        <v>2460</v>
      </c>
    </row>
    <row r="694" spans="2:26" x14ac:dyDescent="0.25">
      <c r="B694" s="40" t="s">
        <v>1555</v>
      </c>
      <c r="C694" s="40" t="s">
        <v>1841</v>
      </c>
      <c r="D694" s="41"/>
      <c r="E694" s="42"/>
      <c r="F694" s="43"/>
      <c r="G694" s="44"/>
      <c r="H694" s="41"/>
      <c r="I694" s="45"/>
      <c r="J694" s="46"/>
      <c r="K694" s="46"/>
      <c r="L694" s="47"/>
      <c r="M694" s="54">
        <v>694</v>
      </c>
      <c r="N694" s="54"/>
      <c r="O694" s="49"/>
      <c r="P694" s="55" t="s">
        <v>1592</v>
      </c>
      <c r="Q694" s="56">
        <v>43497.539305555554</v>
      </c>
      <c r="R694" s="55" t="s">
        <v>2461</v>
      </c>
      <c r="S694" s="57" t="s">
        <v>2462</v>
      </c>
      <c r="T694" s="55" t="s">
        <v>1610</v>
      </c>
      <c r="U694" s="55" t="s">
        <v>2463</v>
      </c>
      <c r="V694" s="56">
        <v>43497.539305555554</v>
      </c>
      <c r="W694" s="57" t="s">
        <v>2464</v>
      </c>
      <c r="X694" s="55"/>
      <c r="Y694" s="55"/>
      <c r="Z694" s="58" t="s">
        <v>2465</v>
      </c>
    </row>
    <row r="695" spans="2:26" x14ac:dyDescent="0.25">
      <c r="B695" s="40" t="s">
        <v>2466</v>
      </c>
      <c r="C695" s="40" t="s">
        <v>1841</v>
      </c>
      <c r="D695" s="41"/>
      <c r="E695" s="42"/>
      <c r="F695" s="43"/>
      <c r="G695" s="44"/>
      <c r="H695" s="41"/>
      <c r="I695" s="45"/>
      <c r="J695" s="46"/>
      <c r="K695" s="46"/>
      <c r="L695" s="47"/>
      <c r="M695" s="54">
        <v>695</v>
      </c>
      <c r="N695" s="54"/>
      <c r="O695" s="49"/>
      <c r="P695" s="55" t="s">
        <v>1236</v>
      </c>
      <c r="Q695" s="56">
        <v>43497.873935185184</v>
      </c>
      <c r="R695" s="55" t="s">
        <v>1838</v>
      </c>
      <c r="S695" s="55"/>
      <c r="T695" s="55"/>
      <c r="U695" s="55"/>
      <c r="V695" s="56">
        <v>43497.873935185184</v>
      </c>
      <c r="W695" s="57" t="s">
        <v>2467</v>
      </c>
      <c r="X695" s="55"/>
      <c r="Y695" s="55"/>
      <c r="Z695" s="58" t="s">
        <v>2468</v>
      </c>
    </row>
    <row r="696" spans="2:26" x14ac:dyDescent="0.25">
      <c r="B696" s="40" t="s">
        <v>2466</v>
      </c>
      <c r="C696" s="40" t="s">
        <v>1369</v>
      </c>
      <c r="D696" s="41"/>
      <c r="E696" s="42"/>
      <c r="F696" s="43"/>
      <c r="G696" s="44"/>
      <c r="H696" s="41"/>
      <c r="I696" s="45"/>
      <c r="J696" s="46"/>
      <c r="K696" s="46"/>
      <c r="L696" s="47"/>
      <c r="M696" s="54">
        <v>696</v>
      </c>
      <c r="N696" s="54"/>
      <c r="O696" s="49"/>
      <c r="P696" s="55" t="s">
        <v>1236</v>
      </c>
      <c r="Q696" s="56">
        <v>43495.673576388886</v>
      </c>
      <c r="R696" s="55" t="s">
        <v>1370</v>
      </c>
      <c r="S696" s="55"/>
      <c r="T696" s="55"/>
      <c r="U696" s="55" t="s">
        <v>1265</v>
      </c>
      <c r="V696" s="56">
        <v>43495.673576388886</v>
      </c>
      <c r="W696" s="57" t="s">
        <v>2469</v>
      </c>
      <c r="X696" s="55"/>
      <c r="Y696" s="55"/>
      <c r="Z696" s="58" t="s">
        <v>2470</v>
      </c>
    </row>
    <row r="697" spans="2:26" x14ac:dyDescent="0.25">
      <c r="B697" s="40" t="s">
        <v>2466</v>
      </c>
      <c r="C697" s="40" t="s">
        <v>1273</v>
      </c>
      <c r="D697" s="41"/>
      <c r="E697" s="42"/>
      <c r="F697" s="43"/>
      <c r="G697" s="44"/>
      <c r="H697" s="41"/>
      <c r="I697" s="45"/>
      <c r="J697" s="46"/>
      <c r="K697" s="46"/>
      <c r="L697" s="47"/>
      <c r="M697" s="54">
        <v>697</v>
      </c>
      <c r="N697" s="54"/>
      <c r="O697" s="49"/>
      <c r="P697" s="55" t="s">
        <v>1236</v>
      </c>
      <c r="Q697" s="56">
        <v>43496.282164351855</v>
      </c>
      <c r="R697" s="55" t="s">
        <v>1274</v>
      </c>
      <c r="S697" s="55"/>
      <c r="T697" s="55"/>
      <c r="U697" s="55"/>
      <c r="V697" s="56">
        <v>43496.282164351855</v>
      </c>
      <c r="W697" s="57" t="s">
        <v>2471</v>
      </c>
      <c r="X697" s="55"/>
      <c r="Y697" s="55"/>
      <c r="Z697" s="58" t="s">
        <v>2472</v>
      </c>
    </row>
    <row r="698" spans="2:26" x14ac:dyDescent="0.25">
      <c r="B698" s="40" t="s">
        <v>2466</v>
      </c>
      <c r="C698" s="40" t="s">
        <v>1240</v>
      </c>
      <c r="D698" s="41"/>
      <c r="E698" s="42"/>
      <c r="F698" s="43"/>
      <c r="G698" s="44"/>
      <c r="H698" s="41"/>
      <c r="I698" s="45"/>
      <c r="J698" s="46"/>
      <c r="K698" s="46"/>
      <c r="L698" s="47"/>
      <c r="M698" s="54">
        <v>698</v>
      </c>
      <c r="N698" s="54"/>
      <c r="O698" s="49"/>
      <c r="P698" s="55" t="s">
        <v>1236</v>
      </c>
      <c r="Q698" s="56">
        <v>43496.532581018517</v>
      </c>
      <c r="R698" s="55" t="s">
        <v>1373</v>
      </c>
      <c r="S698" s="55"/>
      <c r="T698" s="55"/>
      <c r="U698" s="55" t="s">
        <v>1265</v>
      </c>
      <c r="V698" s="56">
        <v>43496.532581018517</v>
      </c>
      <c r="W698" s="57" t="s">
        <v>2473</v>
      </c>
      <c r="X698" s="55"/>
      <c r="Y698" s="55"/>
      <c r="Z698" s="58" t="s">
        <v>2474</v>
      </c>
    </row>
    <row r="699" spans="2:26" x14ac:dyDescent="0.25">
      <c r="B699" s="40" t="s">
        <v>2466</v>
      </c>
      <c r="C699" s="40" t="s">
        <v>1376</v>
      </c>
      <c r="D699" s="41"/>
      <c r="E699" s="42"/>
      <c r="F699" s="43"/>
      <c r="G699" s="44"/>
      <c r="H699" s="41"/>
      <c r="I699" s="45"/>
      <c r="J699" s="46"/>
      <c r="K699" s="46"/>
      <c r="L699" s="47"/>
      <c r="M699" s="54">
        <v>699</v>
      </c>
      <c r="N699" s="54"/>
      <c r="O699" s="49"/>
      <c r="P699" s="55" t="s">
        <v>1236</v>
      </c>
      <c r="Q699" s="56">
        <v>43496.532581018517</v>
      </c>
      <c r="R699" s="55" t="s">
        <v>1373</v>
      </c>
      <c r="S699" s="55"/>
      <c r="T699" s="55"/>
      <c r="U699" s="55" t="s">
        <v>1265</v>
      </c>
      <c r="V699" s="56">
        <v>43496.532581018517</v>
      </c>
      <c r="W699" s="57" t="s">
        <v>2473</v>
      </c>
      <c r="X699" s="55"/>
      <c r="Y699" s="55"/>
      <c r="Z699" s="58" t="s">
        <v>2474</v>
      </c>
    </row>
    <row r="700" spans="2:26" x14ac:dyDescent="0.25">
      <c r="B700" s="40" t="s">
        <v>2466</v>
      </c>
      <c r="C700" s="40" t="s">
        <v>1240</v>
      </c>
      <c r="D700" s="41"/>
      <c r="E700" s="42"/>
      <c r="F700" s="43"/>
      <c r="G700" s="44"/>
      <c r="H700" s="41"/>
      <c r="I700" s="45"/>
      <c r="J700" s="46"/>
      <c r="K700" s="46"/>
      <c r="L700" s="47"/>
      <c r="M700" s="54">
        <v>700</v>
      </c>
      <c r="N700" s="54"/>
      <c r="O700" s="49"/>
      <c r="P700" s="55" t="s">
        <v>1236</v>
      </c>
      <c r="Q700" s="56">
        <v>43496.662361111114</v>
      </c>
      <c r="R700" s="55" t="s">
        <v>1626</v>
      </c>
      <c r="S700" s="55"/>
      <c r="T700" s="55"/>
      <c r="U700" s="55"/>
      <c r="V700" s="56">
        <v>43496.662361111114</v>
      </c>
      <c r="W700" s="57" t="s">
        <v>2475</v>
      </c>
      <c r="X700" s="55"/>
      <c r="Y700" s="55"/>
      <c r="Z700" s="58" t="s">
        <v>2476</v>
      </c>
    </row>
    <row r="701" spans="2:26" x14ac:dyDescent="0.25">
      <c r="B701" s="40" t="s">
        <v>2466</v>
      </c>
      <c r="C701" s="40" t="s">
        <v>1629</v>
      </c>
      <c r="D701" s="41"/>
      <c r="E701" s="42"/>
      <c r="F701" s="43"/>
      <c r="G701" s="44"/>
      <c r="H701" s="41"/>
      <c r="I701" s="45"/>
      <c r="J701" s="46"/>
      <c r="K701" s="46"/>
      <c r="L701" s="47"/>
      <c r="M701" s="54">
        <v>701</v>
      </c>
      <c r="N701" s="54"/>
      <c r="O701" s="49"/>
      <c r="P701" s="55" t="s">
        <v>1236</v>
      </c>
      <c r="Q701" s="56">
        <v>43496.662361111114</v>
      </c>
      <c r="R701" s="55" t="s">
        <v>1626</v>
      </c>
      <c r="S701" s="55"/>
      <c r="T701" s="55"/>
      <c r="U701" s="55"/>
      <c r="V701" s="56">
        <v>43496.662361111114</v>
      </c>
      <c r="W701" s="57" t="s">
        <v>2475</v>
      </c>
      <c r="X701" s="55"/>
      <c r="Y701" s="55"/>
      <c r="Z701" s="58" t="s">
        <v>2476</v>
      </c>
    </row>
    <row r="702" spans="2:26" x14ac:dyDescent="0.25">
      <c r="B702" s="40" t="s">
        <v>2466</v>
      </c>
      <c r="C702" s="40" t="s">
        <v>1424</v>
      </c>
      <c r="D702" s="41"/>
      <c r="E702" s="42"/>
      <c r="F702" s="43"/>
      <c r="G702" s="44"/>
      <c r="H702" s="41"/>
      <c r="I702" s="45"/>
      <c r="J702" s="46"/>
      <c r="K702" s="46"/>
      <c r="L702" s="47"/>
      <c r="M702" s="54">
        <v>702</v>
      </c>
      <c r="N702" s="54"/>
      <c r="O702" s="49"/>
      <c r="P702" s="55" t="s">
        <v>1236</v>
      </c>
      <c r="Q702" s="56">
        <v>43496.663240740738</v>
      </c>
      <c r="R702" s="55" t="s">
        <v>1757</v>
      </c>
      <c r="S702" s="55"/>
      <c r="T702" s="55"/>
      <c r="U702" s="55" t="s">
        <v>1265</v>
      </c>
      <c r="V702" s="56">
        <v>43496.663240740738</v>
      </c>
      <c r="W702" s="57" t="s">
        <v>2477</v>
      </c>
      <c r="X702" s="55"/>
      <c r="Y702" s="55"/>
      <c r="Z702" s="58" t="s">
        <v>2478</v>
      </c>
    </row>
    <row r="703" spans="2:26" x14ac:dyDescent="0.25">
      <c r="B703" s="40" t="s">
        <v>2466</v>
      </c>
      <c r="C703" s="40" t="s">
        <v>1760</v>
      </c>
      <c r="D703" s="41"/>
      <c r="E703" s="42"/>
      <c r="F703" s="43"/>
      <c r="G703" s="44"/>
      <c r="H703" s="41"/>
      <c r="I703" s="45"/>
      <c r="J703" s="46"/>
      <c r="K703" s="46"/>
      <c r="L703" s="47"/>
      <c r="M703" s="54">
        <v>703</v>
      </c>
      <c r="N703" s="54"/>
      <c r="O703" s="49"/>
      <c r="P703" s="55" t="s">
        <v>1236</v>
      </c>
      <c r="Q703" s="56">
        <v>43496.663240740738</v>
      </c>
      <c r="R703" s="55" t="s">
        <v>1757</v>
      </c>
      <c r="S703" s="55"/>
      <c r="T703" s="55"/>
      <c r="U703" s="55" t="s">
        <v>1265</v>
      </c>
      <c r="V703" s="56">
        <v>43496.663240740738</v>
      </c>
      <c r="W703" s="57" t="s">
        <v>2477</v>
      </c>
      <c r="X703" s="55"/>
      <c r="Y703" s="55"/>
      <c r="Z703" s="58" t="s">
        <v>2478</v>
      </c>
    </row>
    <row r="704" spans="2:26" x14ac:dyDescent="0.25">
      <c r="B704" s="40" t="s">
        <v>2466</v>
      </c>
      <c r="C704" s="40" t="s">
        <v>1252</v>
      </c>
      <c r="D704" s="41"/>
      <c r="E704" s="42"/>
      <c r="F704" s="43"/>
      <c r="G704" s="44"/>
      <c r="H704" s="41"/>
      <c r="I704" s="45"/>
      <c r="J704" s="46"/>
      <c r="K704" s="46"/>
      <c r="L704" s="47"/>
      <c r="M704" s="54">
        <v>704</v>
      </c>
      <c r="N704" s="54"/>
      <c r="O704" s="49"/>
      <c r="P704" s="55" t="s">
        <v>1236</v>
      </c>
      <c r="Q704" s="56">
        <v>43496.876736111109</v>
      </c>
      <c r="R704" s="55" t="s">
        <v>1463</v>
      </c>
      <c r="S704" s="55"/>
      <c r="T704" s="55"/>
      <c r="U704" s="55"/>
      <c r="V704" s="56">
        <v>43496.876736111109</v>
      </c>
      <c r="W704" s="57" t="s">
        <v>2479</v>
      </c>
      <c r="X704" s="55"/>
      <c r="Y704" s="55"/>
      <c r="Z704" s="58" t="s">
        <v>2480</v>
      </c>
    </row>
    <row r="705" spans="2:26" x14ac:dyDescent="0.25">
      <c r="B705" s="40" t="s">
        <v>2466</v>
      </c>
      <c r="C705" s="40" t="s">
        <v>1686</v>
      </c>
      <c r="D705" s="41"/>
      <c r="E705" s="42"/>
      <c r="F705" s="43"/>
      <c r="G705" s="44"/>
      <c r="H705" s="41"/>
      <c r="I705" s="45"/>
      <c r="J705" s="46"/>
      <c r="K705" s="46"/>
      <c r="L705" s="47"/>
      <c r="M705" s="54">
        <v>705</v>
      </c>
      <c r="N705" s="54"/>
      <c r="O705" s="49"/>
      <c r="P705" s="55" t="s">
        <v>1236</v>
      </c>
      <c r="Q705" s="56">
        <v>43496.896458333336</v>
      </c>
      <c r="R705" s="55" t="s">
        <v>1687</v>
      </c>
      <c r="S705" s="55"/>
      <c r="T705" s="55"/>
      <c r="U705" s="55"/>
      <c r="V705" s="56">
        <v>43496.896458333336</v>
      </c>
      <c r="W705" s="57" t="s">
        <v>2481</v>
      </c>
      <c r="X705" s="55"/>
      <c r="Y705" s="55"/>
      <c r="Z705" s="58" t="s">
        <v>2482</v>
      </c>
    </row>
    <row r="706" spans="2:26" x14ac:dyDescent="0.25">
      <c r="B706" s="40" t="s">
        <v>2466</v>
      </c>
      <c r="C706" s="40" t="s">
        <v>1308</v>
      </c>
      <c r="D706" s="41"/>
      <c r="E706" s="42"/>
      <c r="F706" s="43"/>
      <c r="G706" s="44"/>
      <c r="H706" s="41"/>
      <c r="I706" s="45"/>
      <c r="J706" s="46"/>
      <c r="K706" s="46"/>
      <c r="L706" s="47"/>
      <c r="M706" s="54">
        <v>706</v>
      </c>
      <c r="N706" s="54"/>
      <c r="O706" s="49"/>
      <c r="P706" s="55" t="s">
        <v>1236</v>
      </c>
      <c r="Q706" s="56">
        <v>43496.999872685185</v>
      </c>
      <c r="R706" s="55" t="s">
        <v>1653</v>
      </c>
      <c r="S706" s="55"/>
      <c r="T706" s="55"/>
      <c r="U706" s="55"/>
      <c r="V706" s="56">
        <v>43496.999872685185</v>
      </c>
      <c r="W706" s="57" t="s">
        <v>2483</v>
      </c>
      <c r="X706" s="55"/>
      <c r="Y706" s="55"/>
      <c r="Z706" s="58" t="s">
        <v>2484</v>
      </c>
    </row>
    <row r="707" spans="2:26" x14ac:dyDescent="0.25">
      <c r="B707" s="40" t="s">
        <v>2466</v>
      </c>
      <c r="C707" s="40" t="s">
        <v>1656</v>
      </c>
      <c r="D707" s="41"/>
      <c r="E707" s="42"/>
      <c r="F707" s="43"/>
      <c r="G707" s="44"/>
      <c r="H707" s="41"/>
      <c r="I707" s="45"/>
      <c r="J707" s="46"/>
      <c r="K707" s="46"/>
      <c r="L707" s="47"/>
      <c r="M707" s="54">
        <v>707</v>
      </c>
      <c r="N707" s="54"/>
      <c r="O707" s="49"/>
      <c r="P707" s="55" t="s">
        <v>1236</v>
      </c>
      <c r="Q707" s="56">
        <v>43496.999872685185</v>
      </c>
      <c r="R707" s="55" t="s">
        <v>1653</v>
      </c>
      <c r="S707" s="55"/>
      <c r="T707" s="55"/>
      <c r="U707" s="55"/>
      <c r="V707" s="56">
        <v>43496.999872685185</v>
      </c>
      <c r="W707" s="57" t="s">
        <v>2483</v>
      </c>
      <c r="X707" s="55"/>
      <c r="Y707" s="55"/>
      <c r="Z707" s="58" t="s">
        <v>2484</v>
      </c>
    </row>
    <row r="708" spans="2:26" x14ac:dyDescent="0.25">
      <c r="B708" s="40" t="s">
        <v>2466</v>
      </c>
      <c r="C708" s="40" t="s">
        <v>2485</v>
      </c>
      <c r="D708" s="41"/>
      <c r="E708" s="42"/>
      <c r="F708" s="43"/>
      <c r="G708" s="44"/>
      <c r="H708" s="41"/>
      <c r="I708" s="45"/>
      <c r="J708" s="46"/>
      <c r="K708" s="46"/>
      <c r="L708" s="47"/>
      <c r="M708" s="54">
        <v>708</v>
      </c>
      <c r="N708" s="54"/>
      <c r="O708" s="49"/>
      <c r="P708" s="55" t="s">
        <v>1236</v>
      </c>
      <c r="Q708" s="56">
        <v>43497.36582175926</v>
      </c>
      <c r="R708" s="55" t="s">
        <v>2486</v>
      </c>
      <c r="S708" s="55"/>
      <c r="T708" s="55"/>
      <c r="U708" s="55"/>
      <c r="V708" s="56">
        <v>43497.36582175926</v>
      </c>
      <c r="W708" s="57" t="s">
        <v>2487</v>
      </c>
      <c r="X708" s="55"/>
      <c r="Y708" s="55"/>
      <c r="Z708" s="58" t="s">
        <v>2488</v>
      </c>
    </row>
    <row r="709" spans="2:26" x14ac:dyDescent="0.25">
      <c r="B709" s="40" t="s">
        <v>2466</v>
      </c>
      <c r="C709" s="40" t="s">
        <v>1273</v>
      </c>
      <c r="D709" s="41"/>
      <c r="E709" s="42"/>
      <c r="F709" s="43"/>
      <c r="G709" s="44"/>
      <c r="H709" s="41"/>
      <c r="I709" s="45"/>
      <c r="J709" s="46"/>
      <c r="K709" s="46"/>
      <c r="L709" s="47"/>
      <c r="M709" s="54">
        <v>709</v>
      </c>
      <c r="N709" s="54"/>
      <c r="O709" s="49"/>
      <c r="P709" s="55" t="s">
        <v>1236</v>
      </c>
      <c r="Q709" s="56">
        <v>43497.36582175926</v>
      </c>
      <c r="R709" s="55" t="s">
        <v>2486</v>
      </c>
      <c r="S709" s="55"/>
      <c r="T709" s="55"/>
      <c r="U709" s="55"/>
      <c r="V709" s="56">
        <v>43497.36582175926</v>
      </c>
      <c r="W709" s="57" t="s">
        <v>2487</v>
      </c>
      <c r="X709" s="55"/>
      <c r="Y709" s="55"/>
      <c r="Z709" s="58" t="s">
        <v>2488</v>
      </c>
    </row>
    <row r="710" spans="2:26" x14ac:dyDescent="0.25">
      <c r="B710" s="40" t="s">
        <v>2466</v>
      </c>
      <c r="C710" s="40" t="s">
        <v>1252</v>
      </c>
      <c r="D710" s="41"/>
      <c r="E710" s="42"/>
      <c r="F710" s="43"/>
      <c r="G710" s="44"/>
      <c r="H710" s="41"/>
      <c r="I710" s="45"/>
      <c r="J710" s="46"/>
      <c r="K710" s="46"/>
      <c r="L710" s="47"/>
      <c r="M710" s="54">
        <v>710</v>
      </c>
      <c r="N710" s="54"/>
      <c r="O710" s="49"/>
      <c r="P710" s="55" t="s">
        <v>1236</v>
      </c>
      <c r="Q710" s="56">
        <v>43497.36582175926</v>
      </c>
      <c r="R710" s="55" t="s">
        <v>2486</v>
      </c>
      <c r="S710" s="55"/>
      <c r="T710" s="55"/>
      <c r="U710" s="55"/>
      <c r="V710" s="56">
        <v>43497.36582175926</v>
      </c>
      <c r="W710" s="57" t="s">
        <v>2487</v>
      </c>
      <c r="X710" s="55"/>
      <c r="Y710" s="55"/>
      <c r="Z710" s="58" t="s">
        <v>2488</v>
      </c>
    </row>
    <row r="711" spans="2:26" x14ac:dyDescent="0.25">
      <c r="B711" s="40" t="s">
        <v>2466</v>
      </c>
      <c r="C711" s="40" t="s">
        <v>1240</v>
      </c>
      <c r="D711" s="41"/>
      <c r="E711" s="42"/>
      <c r="F711" s="43"/>
      <c r="G711" s="44"/>
      <c r="H711" s="41"/>
      <c r="I711" s="45"/>
      <c r="J711" s="46"/>
      <c r="K711" s="46"/>
      <c r="L711" s="47"/>
      <c r="M711" s="54">
        <v>711</v>
      </c>
      <c r="N711" s="54"/>
      <c r="O711" s="49"/>
      <c r="P711" s="55" t="s">
        <v>1236</v>
      </c>
      <c r="Q711" s="56">
        <v>43497.36582175926</v>
      </c>
      <c r="R711" s="55" t="s">
        <v>2486</v>
      </c>
      <c r="S711" s="55"/>
      <c r="T711" s="55"/>
      <c r="U711" s="55"/>
      <c r="V711" s="56">
        <v>43497.36582175926</v>
      </c>
      <c r="W711" s="57" t="s">
        <v>2487</v>
      </c>
      <c r="X711" s="55"/>
      <c r="Y711" s="55"/>
      <c r="Z711" s="58" t="s">
        <v>2488</v>
      </c>
    </row>
    <row r="712" spans="2:26" x14ac:dyDescent="0.25">
      <c r="B712" s="40" t="s">
        <v>2466</v>
      </c>
      <c r="C712" s="40" t="s">
        <v>2489</v>
      </c>
      <c r="D712" s="41"/>
      <c r="E712" s="42"/>
      <c r="F712" s="43"/>
      <c r="G712" s="44"/>
      <c r="H712" s="41"/>
      <c r="I712" s="45"/>
      <c r="J712" s="46"/>
      <c r="K712" s="46"/>
      <c r="L712" s="47"/>
      <c r="M712" s="54">
        <v>712</v>
      </c>
      <c r="N712" s="54"/>
      <c r="O712" s="49"/>
      <c r="P712" s="55" t="s">
        <v>1236</v>
      </c>
      <c r="Q712" s="56">
        <v>43497.36582175926</v>
      </c>
      <c r="R712" s="55" t="s">
        <v>2486</v>
      </c>
      <c r="S712" s="55"/>
      <c r="T712" s="55"/>
      <c r="U712" s="55"/>
      <c r="V712" s="56">
        <v>43497.36582175926</v>
      </c>
      <c r="W712" s="57" t="s">
        <v>2487</v>
      </c>
      <c r="X712" s="55"/>
      <c r="Y712" s="55"/>
      <c r="Z712" s="58" t="s">
        <v>2488</v>
      </c>
    </row>
    <row r="713" spans="2:26" x14ac:dyDescent="0.25">
      <c r="B713" s="40" t="s">
        <v>2466</v>
      </c>
      <c r="C713" s="40" t="s">
        <v>1240</v>
      </c>
      <c r="D713" s="41"/>
      <c r="E713" s="42"/>
      <c r="F713" s="43"/>
      <c r="G713" s="44"/>
      <c r="H713" s="41"/>
      <c r="I713" s="45"/>
      <c r="J713" s="46"/>
      <c r="K713" s="46"/>
      <c r="L713" s="47"/>
      <c r="M713" s="54">
        <v>713</v>
      </c>
      <c r="N713" s="54"/>
      <c r="O713" s="49"/>
      <c r="P713" s="55" t="s">
        <v>1236</v>
      </c>
      <c r="Q713" s="56">
        <v>43497.871828703705</v>
      </c>
      <c r="R713" s="55" t="s">
        <v>1823</v>
      </c>
      <c r="S713" s="55"/>
      <c r="T713" s="55"/>
      <c r="U713" s="55" t="s">
        <v>1265</v>
      </c>
      <c r="V713" s="56">
        <v>43497.871828703705</v>
      </c>
      <c r="W713" s="57" t="s">
        <v>2490</v>
      </c>
      <c r="X713" s="55"/>
      <c r="Y713" s="55"/>
      <c r="Z713" s="58" t="s">
        <v>2491</v>
      </c>
    </row>
    <row r="714" spans="2:26" x14ac:dyDescent="0.25">
      <c r="B714" s="40" t="s">
        <v>2466</v>
      </c>
      <c r="C714" s="40" t="s">
        <v>1273</v>
      </c>
      <c r="D714" s="41"/>
      <c r="E714" s="42"/>
      <c r="F714" s="43"/>
      <c r="G714" s="44"/>
      <c r="H714" s="41"/>
      <c r="I714" s="45"/>
      <c r="J714" s="46"/>
      <c r="K714" s="46"/>
      <c r="L714" s="47"/>
      <c r="M714" s="54">
        <v>714</v>
      </c>
      <c r="N714" s="54"/>
      <c r="O714" s="49"/>
      <c r="P714" s="55" t="s">
        <v>1236</v>
      </c>
      <c r="Q714" s="56">
        <v>43497.871828703705</v>
      </c>
      <c r="R714" s="55" t="s">
        <v>1823</v>
      </c>
      <c r="S714" s="55"/>
      <c r="T714" s="55"/>
      <c r="U714" s="55" t="s">
        <v>1265</v>
      </c>
      <c r="V714" s="56">
        <v>43497.871828703705</v>
      </c>
      <c r="W714" s="57" t="s">
        <v>2490</v>
      </c>
      <c r="X714" s="55"/>
      <c r="Y714" s="55"/>
      <c r="Z714" s="58" t="s">
        <v>2491</v>
      </c>
    </row>
    <row r="715" spans="2:26" x14ac:dyDescent="0.25">
      <c r="B715" s="40" t="s">
        <v>2466</v>
      </c>
      <c r="C715" s="40" t="s">
        <v>1728</v>
      </c>
      <c r="D715" s="41"/>
      <c r="E715" s="42"/>
      <c r="F715" s="43"/>
      <c r="G715" s="44"/>
      <c r="H715" s="41"/>
      <c r="I715" s="45"/>
      <c r="J715" s="46"/>
      <c r="K715" s="46"/>
      <c r="L715" s="47"/>
      <c r="M715" s="54">
        <v>715</v>
      </c>
      <c r="N715" s="54"/>
      <c r="O715" s="49"/>
      <c r="P715" s="55" t="s">
        <v>1236</v>
      </c>
      <c r="Q715" s="56">
        <v>43497.871828703705</v>
      </c>
      <c r="R715" s="55" t="s">
        <v>1823</v>
      </c>
      <c r="S715" s="55"/>
      <c r="T715" s="55"/>
      <c r="U715" s="55" t="s">
        <v>1265</v>
      </c>
      <c r="V715" s="56">
        <v>43497.871828703705</v>
      </c>
      <c r="W715" s="57" t="s">
        <v>2490</v>
      </c>
      <c r="X715" s="55"/>
      <c r="Y715" s="55"/>
      <c r="Z715" s="58" t="s">
        <v>2491</v>
      </c>
    </row>
    <row r="716" spans="2:26" x14ac:dyDescent="0.25">
      <c r="B716" s="40" t="s">
        <v>2466</v>
      </c>
      <c r="C716" s="40" t="s">
        <v>1252</v>
      </c>
      <c r="D716" s="41"/>
      <c r="E716" s="42"/>
      <c r="F716" s="43"/>
      <c r="G716" s="44"/>
      <c r="H716" s="41"/>
      <c r="I716" s="45"/>
      <c r="J716" s="46"/>
      <c r="K716" s="46"/>
      <c r="L716" s="47"/>
      <c r="M716" s="54">
        <v>716</v>
      </c>
      <c r="N716" s="54"/>
      <c r="O716" s="49"/>
      <c r="P716" s="55" t="s">
        <v>1236</v>
      </c>
      <c r="Q716" s="56">
        <v>43497.873935185184</v>
      </c>
      <c r="R716" s="55" t="s">
        <v>1838</v>
      </c>
      <c r="S716" s="55"/>
      <c r="T716" s="55"/>
      <c r="U716" s="55"/>
      <c r="V716" s="56">
        <v>43497.873935185184</v>
      </c>
      <c r="W716" s="57" t="s">
        <v>2467</v>
      </c>
      <c r="X716" s="55"/>
      <c r="Y716" s="55"/>
      <c r="Z716" s="58" t="s">
        <v>2468</v>
      </c>
    </row>
    <row r="717" spans="2:26" x14ac:dyDescent="0.25">
      <c r="B717" s="40" t="s">
        <v>2466</v>
      </c>
      <c r="C717" s="40" t="s">
        <v>1240</v>
      </c>
      <c r="D717" s="41"/>
      <c r="E717" s="42"/>
      <c r="F717" s="43"/>
      <c r="G717" s="44"/>
      <c r="H717" s="41"/>
      <c r="I717" s="45"/>
      <c r="J717" s="46"/>
      <c r="K717" s="46"/>
      <c r="L717" s="47"/>
      <c r="M717" s="54">
        <v>717</v>
      </c>
      <c r="N717" s="54"/>
      <c r="O717" s="49"/>
      <c r="P717" s="55" t="s">
        <v>1236</v>
      </c>
      <c r="Q717" s="56">
        <v>43497.873935185184</v>
      </c>
      <c r="R717" s="55" t="s">
        <v>1838</v>
      </c>
      <c r="S717" s="55"/>
      <c r="T717" s="55"/>
      <c r="U717" s="55"/>
      <c r="V717" s="56">
        <v>43497.873935185184</v>
      </c>
      <c r="W717" s="57" t="s">
        <v>2467</v>
      </c>
      <c r="X717" s="55"/>
      <c r="Y717" s="55"/>
      <c r="Z717" s="58" t="s">
        <v>2468</v>
      </c>
    </row>
    <row r="718" spans="2:26" x14ac:dyDescent="0.25">
      <c r="B718" s="40" t="s">
        <v>2466</v>
      </c>
      <c r="C718" s="40" t="s">
        <v>1967</v>
      </c>
      <c r="D718" s="41"/>
      <c r="E718" s="42"/>
      <c r="F718" s="43"/>
      <c r="G718" s="44"/>
      <c r="H718" s="41"/>
      <c r="I718" s="45"/>
      <c r="J718" s="46"/>
      <c r="K718" s="46"/>
      <c r="L718" s="47"/>
      <c r="M718" s="54">
        <v>718</v>
      </c>
      <c r="N718" s="54"/>
      <c r="O718" s="49"/>
      <c r="P718" s="55" t="s">
        <v>1236</v>
      </c>
      <c r="Q718" s="56">
        <v>43497.875532407408</v>
      </c>
      <c r="R718" s="55" t="s">
        <v>1968</v>
      </c>
      <c r="S718" s="55"/>
      <c r="T718" s="55"/>
      <c r="U718" s="55"/>
      <c r="V718" s="56">
        <v>43497.875532407408</v>
      </c>
      <c r="W718" s="57" t="s">
        <v>2492</v>
      </c>
      <c r="X718" s="55"/>
      <c r="Y718" s="55"/>
      <c r="Z718" s="58" t="s">
        <v>2493</v>
      </c>
    </row>
    <row r="719" spans="2:26" x14ac:dyDescent="0.25">
      <c r="B719" s="40" t="s">
        <v>2466</v>
      </c>
      <c r="C719" s="40" t="s">
        <v>2092</v>
      </c>
      <c r="D719" s="41"/>
      <c r="E719" s="42"/>
      <c r="F719" s="43"/>
      <c r="G719" s="44"/>
      <c r="H719" s="41"/>
      <c r="I719" s="45"/>
      <c r="J719" s="46"/>
      <c r="K719" s="46"/>
      <c r="L719" s="47"/>
      <c r="M719" s="54">
        <v>719</v>
      </c>
      <c r="N719" s="54"/>
      <c r="O719" s="49"/>
      <c r="P719" s="55" t="s">
        <v>1236</v>
      </c>
      <c r="Q719" s="56">
        <v>43498.845555555556</v>
      </c>
      <c r="R719" s="55" t="s">
        <v>2494</v>
      </c>
      <c r="S719" s="55"/>
      <c r="T719" s="55"/>
      <c r="U719" s="55" t="s">
        <v>1265</v>
      </c>
      <c r="V719" s="56">
        <v>43498.845555555556</v>
      </c>
      <c r="W719" s="57" t="s">
        <v>2495</v>
      </c>
      <c r="X719" s="55"/>
      <c r="Y719" s="55"/>
      <c r="Z719" s="58" t="s">
        <v>2496</v>
      </c>
    </row>
    <row r="720" spans="2:26" x14ac:dyDescent="0.25">
      <c r="B720" s="40" t="s">
        <v>2466</v>
      </c>
      <c r="C720" s="40" t="s">
        <v>1424</v>
      </c>
      <c r="D720" s="41"/>
      <c r="E720" s="42"/>
      <c r="F720" s="43"/>
      <c r="G720" s="44"/>
      <c r="H720" s="41"/>
      <c r="I720" s="45"/>
      <c r="J720" s="46"/>
      <c r="K720" s="46"/>
      <c r="L720" s="47"/>
      <c r="M720" s="54">
        <v>720</v>
      </c>
      <c r="N720" s="54"/>
      <c r="O720" s="49"/>
      <c r="P720" s="55" t="s">
        <v>1236</v>
      </c>
      <c r="Q720" s="56">
        <v>43504.789733796293</v>
      </c>
      <c r="R720" s="55" t="s">
        <v>2394</v>
      </c>
      <c r="S720" s="55"/>
      <c r="T720" s="55"/>
      <c r="U720" s="55"/>
      <c r="V720" s="56">
        <v>43504.789733796293</v>
      </c>
      <c r="W720" s="57" t="s">
        <v>2497</v>
      </c>
      <c r="X720" s="55"/>
      <c r="Y720" s="55"/>
      <c r="Z720" s="58" t="s">
        <v>2498</v>
      </c>
    </row>
    <row r="721" spans="2:26" x14ac:dyDescent="0.25">
      <c r="B721" s="40" t="s">
        <v>2466</v>
      </c>
      <c r="C721" s="40" t="s">
        <v>1424</v>
      </c>
      <c r="D721" s="41"/>
      <c r="E721" s="42"/>
      <c r="F721" s="43"/>
      <c r="G721" s="44"/>
      <c r="H721" s="41"/>
      <c r="I721" s="45"/>
      <c r="J721" s="46"/>
      <c r="K721" s="46"/>
      <c r="L721" s="47"/>
      <c r="M721" s="54">
        <v>721</v>
      </c>
      <c r="N721" s="54"/>
      <c r="O721" s="49"/>
      <c r="P721" s="55" t="s">
        <v>1236</v>
      </c>
      <c r="Q721" s="56">
        <v>43504.791006944448</v>
      </c>
      <c r="R721" s="55" t="s">
        <v>2412</v>
      </c>
      <c r="S721" s="55"/>
      <c r="T721" s="55"/>
      <c r="U721" s="55" t="s">
        <v>2405</v>
      </c>
      <c r="V721" s="56">
        <v>43504.791006944448</v>
      </c>
      <c r="W721" s="57" t="s">
        <v>2499</v>
      </c>
      <c r="X721" s="55"/>
      <c r="Y721" s="55"/>
      <c r="Z721" s="58" t="s">
        <v>2500</v>
      </c>
    </row>
    <row r="722" spans="2:26" x14ac:dyDescent="0.25">
      <c r="B722" s="40" t="s">
        <v>2501</v>
      </c>
      <c r="C722" s="40" t="s">
        <v>1240</v>
      </c>
      <c r="D722" s="41"/>
      <c r="E722" s="42"/>
      <c r="F722" s="43"/>
      <c r="G722" s="44"/>
      <c r="H722" s="41"/>
      <c r="I722" s="45"/>
      <c r="J722" s="46"/>
      <c r="K722" s="46"/>
      <c r="L722" s="47"/>
      <c r="M722" s="54">
        <v>722</v>
      </c>
      <c r="N722" s="54"/>
      <c r="O722" s="49"/>
      <c r="P722" s="55" t="s">
        <v>1236</v>
      </c>
      <c r="Q722" s="56">
        <v>43496.938680555555</v>
      </c>
      <c r="R722" s="55" t="s">
        <v>1626</v>
      </c>
      <c r="S722" s="55"/>
      <c r="T722" s="55"/>
      <c r="U722" s="55"/>
      <c r="V722" s="56">
        <v>43496.938680555555</v>
      </c>
      <c r="W722" s="57" t="s">
        <v>2502</v>
      </c>
      <c r="X722" s="55"/>
      <c r="Y722" s="55"/>
      <c r="Z722" s="58" t="s">
        <v>2503</v>
      </c>
    </row>
    <row r="723" spans="2:26" x14ac:dyDescent="0.25">
      <c r="B723" s="40" t="s">
        <v>2501</v>
      </c>
      <c r="C723" s="40" t="s">
        <v>1629</v>
      </c>
      <c r="D723" s="41"/>
      <c r="E723" s="42"/>
      <c r="F723" s="43"/>
      <c r="G723" s="44"/>
      <c r="H723" s="41"/>
      <c r="I723" s="45"/>
      <c r="J723" s="46"/>
      <c r="K723" s="46"/>
      <c r="L723" s="47"/>
      <c r="M723" s="54">
        <v>723</v>
      </c>
      <c r="N723" s="54"/>
      <c r="O723" s="49"/>
      <c r="P723" s="55" t="s">
        <v>1236</v>
      </c>
      <c r="Q723" s="56">
        <v>43496.938680555555</v>
      </c>
      <c r="R723" s="55" t="s">
        <v>1626</v>
      </c>
      <c r="S723" s="55"/>
      <c r="T723" s="55"/>
      <c r="U723" s="55"/>
      <c r="V723" s="56">
        <v>43496.938680555555</v>
      </c>
      <c r="W723" s="57" t="s">
        <v>2502</v>
      </c>
      <c r="X723" s="55"/>
      <c r="Y723" s="55"/>
      <c r="Z723" s="58" t="s">
        <v>2503</v>
      </c>
    </row>
    <row r="724" spans="2:26" x14ac:dyDescent="0.25">
      <c r="B724" s="40" t="s">
        <v>2501</v>
      </c>
      <c r="C724" s="40" t="s">
        <v>1424</v>
      </c>
      <c r="D724" s="41"/>
      <c r="E724" s="42"/>
      <c r="F724" s="43"/>
      <c r="G724" s="44"/>
      <c r="H724" s="41"/>
      <c r="I724" s="45"/>
      <c r="J724" s="46"/>
      <c r="K724" s="46"/>
      <c r="L724" s="47"/>
      <c r="M724" s="54">
        <v>724</v>
      </c>
      <c r="N724" s="54"/>
      <c r="O724" s="49"/>
      <c r="P724" s="55" t="s">
        <v>1236</v>
      </c>
      <c r="Q724" s="56">
        <v>43504.807916666665</v>
      </c>
      <c r="R724" s="55" t="s">
        <v>2412</v>
      </c>
      <c r="S724" s="55"/>
      <c r="T724" s="55"/>
      <c r="U724" s="55" t="s">
        <v>2405</v>
      </c>
      <c r="V724" s="56">
        <v>43504.807916666665</v>
      </c>
      <c r="W724" s="57" t="s">
        <v>2504</v>
      </c>
      <c r="X724" s="55"/>
      <c r="Y724" s="55"/>
      <c r="Z724" s="58" t="s">
        <v>2505</v>
      </c>
    </row>
    <row r="725" spans="2:26" x14ac:dyDescent="0.25">
      <c r="B725" s="40" t="s">
        <v>2506</v>
      </c>
      <c r="C725" s="40" t="s">
        <v>1424</v>
      </c>
      <c r="D725" s="41"/>
      <c r="E725" s="42"/>
      <c r="F725" s="43"/>
      <c r="G725" s="44"/>
      <c r="H725" s="41"/>
      <c r="I725" s="45"/>
      <c r="J725" s="46"/>
      <c r="K725" s="46"/>
      <c r="L725" s="47"/>
      <c r="M725" s="54">
        <v>725</v>
      </c>
      <c r="N725" s="54"/>
      <c r="O725" s="49"/>
      <c r="P725" s="55" t="s">
        <v>1236</v>
      </c>
      <c r="Q725" s="56">
        <v>43504.812337962961</v>
      </c>
      <c r="R725" s="55" t="s">
        <v>2394</v>
      </c>
      <c r="S725" s="55"/>
      <c r="T725" s="55"/>
      <c r="U725" s="55"/>
      <c r="V725" s="56">
        <v>43504.812337962961</v>
      </c>
      <c r="W725" s="57" t="s">
        <v>2507</v>
      </c>
      <c r="X725" s="55"/>
      <c r="Y725" s="55"/>
      <c r="Z725" s="58" t="s">
        <v>2508</v>
      </c>
    </row>
    <row r="726" spans="2:26" x14ac:dyDescent="0.25">
      <c r="B726" s="40" t="s">
        <v>2509</v>
      </c>
      <c r="C726" s="40" t="s">
        <v>1296</v>
      </c>
      <c r="D726" s="41"/>
      <c r="E726" s="42"/>
      <c r="F726" s="43"/>
      <c r="G726" s="44"/>
      <c r="H726" s="41"/>
      <c r="I726" s="45"/>
      <c r="J726" s="46"/>
      <c r="K726" s="46"/>
      <c r="L726" s="47"/>
      <c r="M726" s="54">
        <v>726</v>
      </c>
      <c r="N726" s="54"/>
      <c r="O726" s="49"/>
      <c r="P726" s="55" t="s">
        <v>1236</v>
      </c>
      <c r="Q726" s="56">
        <v>43495.611273148148</v>
      </c>
      <c r="R726" s="55" t="s">
        <v>1293</v>
      </c>
      <c r="S726" s="55"/>
      <c r="T726" s="55"/>
      <c r="U726" s="55"/>
      <c r="V726" s="56">
        <v>43495.611273148148</v>
      </c>
      <c r="W726" s="57" t="s">
        <v>2510</v>
      </c>
      <c r="X726" s="55"/>
      <c r="Y726" s="55"/>
      <c r="Z726" s="58" t="s">
        <v>2511</v>
      </c>
    </row>
    <row r="727" spans="2:26" x14ac:dyDescent="0.25">
      <c r="B727" s="40" t="s">
        <v>2512</v>
      </c>
      <c r="C727" s="40" t="s">
        <v>1308</v>
      </c>
      <c r="D727" s="41"/>
      <c r="E727" s="42"/>
      <c r="F727" s="43"/>
      <c r="G727" s="44"/>
      <c r="H727" s="41"/>
      <c r="I727" s="45"/>
      <c r="J727" s="46"/>
      <c r="K727" s="46"/>
      <c r="L727" s="47"/>
      <c r="M727" s="54">
        <v>727</v>
      </c>
      <c r="N727" s="54"/>
      <c r="O727" s="49"/>
      <c r="P727" s="55" t="s">
        <v>1236</v>
      </c>
      <c r="Q727" s="56">
        <v>43496.901990740742</v>
      </c>
      <c r="R727" s="55" t="s">
        <v>2513</v>
      </c>
      <c r="S727" s="57" t="s">
        <v>2514</v>
      </c>
      <c r="T727" s="55" t="s">
        <v>1610</v>
      </c>
      <c r="U727" s="55"/>
      <c r="V727" s="56">
        <v>43496.901990740742</v>
      </c>
      <c r="W727" s="57" t="s">
        <v>2515</v>
      </c>
      <c r="X727" s="55"/>
      <c r="Y727" s="55"/>
      <c r="Z727" s="58" t="s">
        <v>2516</v>
      </c>
    </row>
    <row r="728" spans="2:26" x14ac:dyDescent="0.25">
      <c r="B728" s="40" t="s">
        <v>2512</v>
      </c>
      <c r="C728" s="40" t="s">
        <v>1723</v>
      </c>
      <c r="D728" s="41"/>
      <c r="E728" s="42"/>
      <c r="F728" s="43"/>
      <c r="G728" s="44"/>
      <c r="H728" s="41"/>
      <c r="I728" s="45"/>
      <c r="J728" s="46"/>
      <c r="K728" s="46"/>
      <c r="L728" s="47"/>
      <c r="M728" s="54">
        <v>728</v>
      </c>
      <c r="N728" s="54"/>
      <c r="O728" s="49"/>
      <c r="P728" s="55" t="s">
        <v>1592</v>
      </c>
      <c r="Q728" s="56">
        <v>43496.901990740742</v>
      </c>
      <c r="R728" s="55" t="s">
        <v>2513</v>
      </c>
      <c r="S728" s="57" t="s">
        <v>2514</v>
      </c>
      <c r="T728" s="55" t="s">
        <v>1610</v>
      </c>
      <c r="U728" s="55"/>
      <c r="V728" s="56">
        <v>43496.901990740742</v>
      </c>
      <c r="W728" s="57" t="s">
        <v>2515</v>
      </c>
      <c r="X728" s="55"/>
      <c r="Y728" s="55"/>
      <c r="Z728" s="58" t="s">
        <v>2516</v>
      </c>
    </row>
    <row r="729" spans="2:26" x14ac:dyDescent="0.25">
      <c r="B729" s="40" t="s">
        <v>2512</v>
      </c>
      <c r="C729" s="40" t="s">
        <v>1723</v>
      </c>
      <c r="D729" s="41"/>
      <c r="E729" s="42"/>
      <c r="F729" s="43"/>
      <c r="G729" s="44"/>
      <c r="H729" s="41"/>
      <c r="I729" s="45"/>
      <c r="J729" s="46"/>
      <c r="K729" s="46"/>
      <c r="L729" s="47"/>
      <c r="M729" s="54">
        <v>729</v>
      </c>
      <c r="N729" s="54"/>
      <c r="O729" s="49"/>
      <c r="P729" s="55" t="s">
        <v>1236</v>
      </c>
      <c r="Q729" s="56">
        <v>43496.907152777778</v>
      </c>
      <c r="R729" s="55" t="s">
        <v>1739</v>
      </c>
      <c r="S729" s="55"/>
      <c r="T729" s="55"/>
      <c r="U729" s="55" t="s">
        <v>1265</v>
      </c>
      <c r="V729" s="56">
        <v>43496.907152777778</v>
      </c>
      <c r="W729" s="57" t="s">
        <v>2517</v>
      </c>
      <c r="X729" s="55"/>
      <c r="Y729" s="55"/>
      <c r="Z729" s="58" t="s">
        <v>2518</v>
      </c>
    </row>
    <row r="730" spans="2:26" x14ac:dyDescent="0.25">
      <c r="B730" s="40" t="s">
        <v>2512</v>
      </c>
      <c r="C730" s="40" t="s">
        <v>1240</v>
      </c>
      <c r="D730" s="41"/>
      <c r="E730" s="42"/>
      <c r="F730" s="43"/>
      <c r="G730" s="44"/>
      <c r="H730" s="41"/>
      <c r="I730" s="45"/>
      <c r="J730" s="46"/>
      <c r="K730" s="46"/>
      <c r="L730" s="47"/>
      <c r="M730" s="54">
        <v>730</v>
      </c>
      <c r="N730" s="54"/>
      <c r="O730" s="49"/>
      <c r="P730" s="55" t="s">
        <v>1236</v>
      </c>
      <c r="Q730" s="56">
        <v>43496.907152777778</v>
      </c>
      <c r="R730" s="55" t="s">
        <v>1739</v>
      </c>
      <c r="S730" s="55"/>
      <c r="T730" s="55"/>
      <c r="U730" s="55" t="s">
        <v>1265</v>
      </c>
      <c r="V730" s="56">
        <v>43496.907152777778</v>
      </c>
      <c r="W730" s="57" t="s">
        <v>2517</v>
      </c>
      <c r="X730" s="55"/>
      <c r="Y730" s="55"/>
      <c r="Z730" s="58" t="s">
        <v>2518</v>
      </c>
    </row>
    <row r="731" spans="2:26" x14ac:dyDescent="0.25">
      <c r="B731" s="40" t="s">
        <v>2512</v>
      </c>
      <c r="C731" s="40" t="s">
        <v>1686</v>
      </c>
      <c r="D731" s="41"/>
      <c r="E731" s="42"/>
      <c r="F731" s="43"/>
      <c r="G731" s="44"/>
      <c r="H731" s="41"/>
      <c r="I731" s="45"/>
      <c r="J731" s="46"/>
      <c r="K731" s="46"/>
      <c r="L731" s="47"/>
      <c r="M731" s="54">
        <v>731</v>
      </c>
      <c r="N731" s="54"/>
      <c r="O731" s="49"/>
      <c r="P731" s="55" t="s">
        <v>1236</v>
      </c>
      <c r="Q731" s="56">
        <v>43496.907152777778</v>
      </c>
      <c r="R731" s="55" t="s">
        <v>1739</v>
      </c>
      <c r="S731" s="55"/>
      <c r="T731" s="55"/>
      <c r="U731" s="55" t="s">
        <v>1265</v>
      </c>
      <c r="V731" s="56">
        <v>43496.907152777778</v>
      </c>
      <c r="W731" s="57" t="s">
        <v>2517</v>
      </c>
      <c r="X731" s="55"/>
      <c r="Y731" s="55"/>
      <c r="Z731" s="58" t="s">
        <v>2518</v>
      </c>
    </row>
    <row r="732" spans="2:26" x14ac:dyDescent="0.25">
      <c r="B732" s="40" t="s">
        <v>2509</v>
      </c>
      <c r="C732" s="40" t="s">
        <v>2512</v>
      </c>
      <c r="D732" s="41"/>
      <c r="E732" s="42"/>
      <c r="F732" s="43"/>
      <c r="G732" s="44"/>
      <c r="H732" s="41"/>
      <c r="I732" s="45"/>
      <c r="J732" s="46"/>
      <c r="K732" s="46"/>
      <c r="L732" s="47"/>
      <c r="M732" s="54">
        <v>732</v>
      </c>
      <c r="N732" s="54"/>
      <c r="O732" s="49"/>
      <c r="P732" s="55" t="s">
        <v>1236</v>
      </c>
      <c r="Q732" s="56">
        <v>43497.264374999999</v>
      </c>
      <c r="R732" s="55" t="s">
        <v>2519</v>
      </c>
      <c r="S732" s="55"/>
      <c r="T732" s="55"/>
      <c r="U732" s="55"/>
      <c r="V732" s="56">
        <v>43497.264374999999</v>
      </c>
      <c r="W732" s="57" t="s">
        <v>2520</v>
      </c>
      <c r="X732" s="55"/>
      <c r="Y732" s="55"/>
      <c r="Z732" s="58" t="s">
        <v>2521</v>
      </c>
    </row>
    <row r="733" spans="2:26" x14ac:dyDescent="0.25">
      <c r="B733" s="40" t="s">
        <v>2489</v>
      </c>
      <c r="C733" s="40" t="s">
        <v>2485</v>
      </c>
      <c r="D733" s="41"/>
      <c r="E733" s="42"/>
      <c r="F733" s="43"/>
      <c r="G733" s="44"/>
      <c r="H733" s="41"/>
      <c r="I733" s="45"/>
      <c r="J733" s="46"/>
      <c r="K733" s="46"/>
      <c r="L733" s="47"/>
      <c r="M733" s="54">
        <v>733</v>
      </c>
      <c r="N733" s="54"/>
      <c r="O733" s="49"/>
      <c r="P733" s="55" t="s">
        <v>1236</v>
      </c>
      <c r="Q733" s="56">
        <v>43497.338379629633</v>
      </c>
      <c r="R733" s="55" t="s">
        <v>2522</v>
      </c>
      <c r="S733" s="57" t="s">
        <v>2523</v>
      </c>
      <c r="T733" s="55" t="s">
        <v>1610</v>
      </c>
      <c r="U733" s="55"/>
      <c r="V733" s="56">
        <v>43497.338379629633</v>
      </c>
      <c r="W733" s="57" t="s">
        <v>2524</v>
      </c>
      <c r="X733" s="55"/>
      <c r="Y733" s="55"/>
      <c r="Z733" s="58" t="s">
        <v>2525</v>
      </c>
    </row>
    <row r="734" spans="2:26" x14ac:dyDescent="0.25">
      <c r="B734" s="40" t="s">
        <v>2485</v>
      </c>
      <c r="C734" s="40" t="s">
        <v>1273</v>
      </c>
      <c r="D734" s="41"/>
      <c r="E734" s="42"/>
      <c r="F734" s="43"/>
      <c r="G734" s="44"/>
      <c r="H734" s="41"/>
      <c r="I734" s="45"/>
      <c r="J734" s="46"/>
      <c r="K734" s="46"/>
      <c r="L734" s="47"/>
      <c r="M734" s="54">
        <v>734</v>
      </c>
      <c r="N734" s="54"/>
      <c r="O734" s="49"/>
      <c r="P734" s="55" t="s">
        <v>1236</v>
      </c>
      <c r="Q734" s="56">
        <v>43495.317719907405</v>
      </c>
      <c r="R734" s="55" t="s">
        <v>1274</v>
      </c>
      <c r="S734" s="55"/>
      <c r="T734" s="55"/>
      <c r="U734" s="55"/>
      <c r="V734" s="56">
        <v>43495.317719907405</v>
      </c>
      <c r="W734" s="57" t="s">
        <v>2526</v>
      </c>
      <c r="X734" s="55"/>
      <c r="Y734" s="55"/>
      <c r="Z734" s="58" t="s">
        <v>2527</v>
      </c>
    </row>
    <row r="735" spans="2:26" x14ac:dyDescent="0.25">
      <c r="B735" s="40" t="s">
        <v>2485</v>
      </c>
      <c r="C735" s="40" t="s">
        <v>1967</v>
      </c>
      <c r="D735" s="41"/>
      <c r="E735" s="42"/>
      <c r="F735" s="43"/>
      <c r="G735" s="44"/>
      <c r="H735" s="41"/>
      <c r="I735" s="45"/>
      <c r="J735" s="46"/>
      <c r="K735" s="46"/>
      <c r="L735" s="47"/>
      <c r="M735" s="54">
        <v>735</v>
      </c>
      <c r="N735" s="54"/>
      <c r="O735" s="49"/>
      <c r="P735" s="55" t="s">
        <v>1236</v>
      </c>
      <c r="Q735" s="56">
        <v>43497.809699074074</v>
      </c>
      <c r="R735" s="55" t="s">
        <v>1968</v>
      </c>
      <c r="S735" s="55"/>
      <c r="T735" s="55"/>
      <c r="U735" s="55"/>
      <c r="V735" s="56">
        <v>43497.809699074074</v>
      </c>
      <c r="W735" s="57" t="s">
        <v>2528</v>
      </c>
      <c r="X735" s="55"/>
      <c r="Y735" s="55"/>
      <c r="Z735" s="58" t="s">
        <v>2529</v>
      </c>
    </row>
    <row r="736" spans="2:26" x14ac:dyDescent="0.25">
      <c r="B736" s="40" t="s">
        <v>2509</v>
      </c>
      <c r="C736" s="40" t="s">
        <v>2485</v>
      </c>
      <c r="D736" s="41"/>
      <c r="E736" s="42"/>
      <c r="F736" s="43"/>
      <c r="G736" s="44"/>
      <c r="H736" s="41"/>
      <c r="I736" s="45"/>
      <c r="J736" s="46"/>
      <c r="K736" s="46"/>
      <c r="L736" s="47"/>
      <c r="M736" s="54">
        <v>736</v>
      </c>
      <c r="N736" s="54"/>
      <c r="O736" s="49"/>
      <c r="P736" s="55" t="s">
        <v>1236</v>
      </c>
      <c r="Q736" s="56">
        <v>43497.362650462965</v>
      </c>
      <c r="R736" s="55" t="s">
        <v>2486</v>
      </c>
      <c r="S736" s="55"/>
      <c r="T736" s="55"/>
      <c r="U736" s="55"/>
      <c r="V736" s="56">
        <v>43497.362650462965</v>
      </c>
      <c r="W736" s="57" t="s">
        <v>2530</v>
      </c>
      <c r="X736" s="55"/>
      <c r="Y736" s="55"/>
      <c r="Z736" s="58" t="s">
        <v>2531</v>
      </c>
    </row>
    <row r="737" spans="2:26" x14ac:dyDescent="0.25">
      <c r="B737" s="40" t="s">
        <v>2489</v>
      </c>
      <c r="C737" s="40" t="s">
        <v>1273</v>
      </c>
      <c r="D737" s="41"/>
      <c r="E737" s="42"/>
      <c r="F737" s="43"/>
      <c r="G737" s="44"/>
      <c r="H737" s="41"/>
      <c r="I737" s="45"/>
      <c r="J737" s="46"/>
      <c r="K737" s="46"/>
      <c r="L737" s="47"/>
      <c r="M737" s="54">
        <v>737</v>
      </c>
      <c r="N737" s="54"/>
      <c r="O737" s="49"/>
      <c r="P737" s="55" t="s">
        <v>1236</v>
      </c>
      <c r="Q737" s="56">
        <v>43497.338379629633</v>
      </c>
      <c r="R737" s="55" t="s">
        <v>2522</v>
      </c>
      <c r="S737" s="57" t="s">
        <v>2523</v>
      </c>
      <c r="T737" s="55" t="s">
        <v>1610</v>
      </c>
      <c r="U737" s="55"/>
      <c r="V737" s="56">
        <v>43497.338379629633</v>
      </c>
      <c r="W737" s="57" t="s">
        <v>2524</v>
      </c>
      <c r="X737" s="55"/>
      <c r="Y737" s="55"/>
      <c r="Z737" s="58" t="s">
        <v>2525</v>
      </c>
    </row>
    <row r="738" spans="2:26" x14ac:dyDescent="0.25">
      <c r="B738" s="40" t="s">
        <v>2489</v>
      </c>
      <c r="C738" s="40" t="s">
        <v>1252</v>
      </c>
      <c r="D738" s="41"/>
      <c r="E738" s="42"/>
      <c r="F738" s="43"/>
      <c r="G738" s="44"/>
      <c r="H738" s="41"/>
      <c r="I738" s="45"/>
      <c r="J738" s="46"/>
      <c r="K738" s="46"/>
      <c r="L738" s="47"/>
      <c r="M738" s="54">
        <v>738</v>
      </c>
      <c r="N738" s="54"/>
      <c r="O738" s="49"/>
      <c r="P738" s="55" t="s">
        <v>1236</v>
      </c>
      <c r="Q738" s="56">
        <v>43497.338379629633</v>
      </c>
      <c r="R738" s="55" t="s">
        <v>2522</v>
      </c>
      <c r="S738" s="57" t="s">
        <v>2523</v>
      </c>
      <c r="T738" s="55" t="s">
        <v>1610</v>
      </c>
      <c r="U738" s="55"/>
      <c r="V738" s="56">
        <v>43497.338379629633</v>
      </c>
      <c r="W738" s="57" t="s">
        <v>2524</v>
      </c>
      <c r="X738" s="55"/>
      <c r="Y738" s="55"/>
      <c r="Z738" s="58" t="s">
        <v>2525</v>
      </c>
    </row>
    <row r="739" spans="2:26" x14ac:dyDescent="0.25">
      <c r="B739" s="40" t="s">
        <v>2489</v>
      </c>
      <c r="C739" s="40" t="s">
        <v>1240</v>
      </c>
      <c r="D739" s="41"/>
      <c r="E739" s="42"/>
      <c r="F739" s="43"/>
      <c r="G739" s="44"/>
      <c r="H739" s="41"/>
      <c r="I739" s="45"/>
      <c r="J739" s="46"/>
      <c r="K739" s="46"/>
      <c r="L739" s="47"/>
      <c r="M739" s="54">
        <v>739</v>
      </c>
      <c r="N739" s="54"/>
      <c r="O739" s="49"/>
      <c r="P739" s="55" t="s">
        <v>1236</v>
      </c>
      <c r="Q739" s="56">
        <v>43497.338379629633</v>
      </c>
      <c r="R739" s="55" t="s">
        <v>2522</v>
      </c>
      <c r="S739" s="57" t="s">
        <v>2523</v>
      </c>
      <c r="T739" s="55" t="s">
        <v>1610</v>
      </c>
      <c r="U739" s="55"/>
      <c r="V739" s="56">
        <v>43497.338379629633</v>
      </c>
      <c r="W739" s="57" t="s">
        <v>2524</v>
      </c>
      <c r="X739" s="55"/>
      <c r="Y739" s="55"/>
      <c r="Z739" s="58" t="s">
        <v>2525</v>
      </c>
    </row>
    <row r="740" spans="2:26" x14ac:dyDescent="0.25">
      <c r="B740" s="40" t="s">
        <v>2509</v>
      </c>
      <c r="C740" s="40" t="s">
        <v>2489</v>
      </c>
      <c r="D740" s="41"/>
      <c r="E740" s="42"/>
      <c r="F740" s="43"/>
      <c r="G740" s="44"/>
      <c r="H740" s="41"/>
      <c r="I740" s="45"/>
      <c r="J740" s="46"/>
      <c r="K740" s="46"/>
      <c r="L740" s="47"/>
      <c r="M740" s="54">
        <v>740</v>
      </c>
      <c r="N740" s="54"/>
      <c r="O740" s="49"/>
      <c r="P740" s="55" t="s">
        <v>1236</v>
      </c>
      <c r="Q740" s="56">
        <v>43497.362650462965</v>
      </c>
      <c r="R740" s="55" t="s">
        <v>2486</v>
      </c>
      <c r="S740" s="55"/>
      <c r="T740" s="55"/>
      <c r="U740" s="55"/>
      <c r="V740" s="56">
        <v>43497.362650462965</v>
      </c>
      <c r="W740" s="57" t="s">
        <v>2530</v>
      </c>
      <c r="X740" s="55"/>
      <c r="Y740" s="55"/>
      <c r="Z740" s="58" t="s">
        <v>2531</v>
      </c>
    </row>
    <row r="741" spans="2:26" x14ac:dyDescent="0.25">
      <c r="B741" s="40" t="s">
        <v>2509</v>
      </c>
      <c r="C741" s="40" t="s">
        <v>1285</v>
      </c>
      <c r="D741" s="41"/>
      <c r="E741" s="42"/>
      <c r="F741" s="43"/>
      <c r="G741" s="44"/>
      <c r="H741" s="41"/>
      <c r="I741" s="45"/>
      <c r="J741" s="46"/>
      <c r="K741" s="46"/>
      <c r="L741" s="47"/>
      <c r="M741" s="54">
        <v>741</v>
      </c>
      <c r="N741" s="54"/>
      <c r="O741" s="49"/>
      <c r="P741" s="55" t="s">
        <v>1236</v>
      </c>
      <c r="Q741" s="56">
        <v>43495.484803240739</v>
      </c>
      <c r="R741" s="55" t="s">
        <v>1286</v>
      </c>
      <c r="S741" s="55"/>
      <c r="T741" s="55"/>
      <c r="U741" s="55"/>
      <c r="V741" s="56">
        <v>43495.484803240739</v>
      </c>
      <c r="W741" s="57" t="s">
        <v>2532</v>
      </c>
      <c r="X741" s="55"/>
      <c r="Y741" s="55"/>
      <c r="Z741" s="58" t="s">
        <v>2533</v>
      </c>
    </row>
    <row r="742" spans="2:26" x14ac:dyDescent="0.25">
      <c r="B742" s="40" t="s">
        <v>2509</v>
      </c>
      <c r="C742" s="40" t="s">
        <v>1240</v>
      </c>
      <c r="D742" s="41"/>
      <c r="E742" s="42"/>
      <c r="F742" s="43"/>
      <c r="G742" s="44"/>
      <c r="H742" s="41"/>
      <c r="I742" s="45"/>
      <c r="J742" s="46"/>
      <c r="K742" s="46"/>
      <c r="L742" s="47"/>
      <c r="M742" s="54">
        <v>742</v>
      </c>
      <c r="N742" s="54"/>
      <c r="O742" s="49"/>
      <c r="P742" s="55" t="s">
        <v>1236</v>
      </c>
      <c r="Q742" s="56">
        <v>43495.611273148148</v>
      </c>
      <c r="R742" s="55" t="s">
        <v>1293</v>
      </c>
      <c r="S742" s="55"/>
      <c r="T742" s="55"/>
      <c r="U742" s="55"/>
      <c r="V742" s="56">
        <v>43495.611273148148</v>
      </c>
      <c r="W742" s="57" t="s">
        <v>2510</v>
      </c>
      <c r="X742" s="55"/>
      <c r="Y742" s="55"/>
      <c r="Z742" s="58" t="s">
        <v>2511</v>
      </c>
    </row>
    <row r="743" spans="2:26" x14ac:dyDescent="0.25">
      <c r="B743" s="40" t="s">
        <v>2509</v>
      </c>
      <c r="C743" s="40" t="s">
        <v>1308</v>
      </c>
      <c r="D743" s="41"/>
      <c r="E743" s="42"/>
      <c r="F743" s="43"/>
      <c r="G743" s="44"/>
      <c r="H743" s="41"/>
      <c r="I743" s="45"/>
      <c r="J743" s="46"/>
      <c r="K743" s="46"/>
      <c r="L743" s="47"/>
      <c r="M743" s="54">
        <v>743</v>
      </c>
      <c r="N743" s="54"/>
      <c r="O743" s="49"/>
      <c r="P743" s="55" t="s">
        <v>1236</v>
      </c>
      <c r="Q743" s="56">
        <v>43497.264374999999</v>
      </c>
      <c r="R743" s="55" t="s">
        <v>2519</v>
      </c>
      <c r="S743" s="55"/>
      <c r="T743" s="55"/>
      <c r="U743" s="55"/>
      <c r="V743" s="56">
        <v>43497.264374999999</v>
      </c>
      <c r="W743" s="57" t="s">
        <v>2520</v>
      </c>
      <c r="X743" s="55"/>
      <c r="Y743" s="55"/>
      <c r="Z743" s="58" t="s">
        <v>2521</v>
      </c>
    </row>
    <row r="744" spans="2:26" x14ac:dyDescent="0.25">
      <c r="B744" s="40" t="s">
        <v>2509</v>
      </c>
      <c r="C744" s="40" t="s">
        <v>1723</v>
      </c>
      <c r="D744" s="41"/>
      <c r="E744" s="42"/>
      <c r="F744" s="43"/>
      <c r="G744" s="44"/>
      <c r="H744" s="41"/>
      <c r="I744" s="45"/>
      <c r="J744" s="46"/>
      <c r="K744" s="46"/>
      <c r="L744" s="47"/>
      <c r="M744" s="54">
        <v>744</v>
      </c>
      <c r="N744" s="54"/>
      <c r="O744" s="49"/>
      <c r="P744" s="55" t="s">
        <v>1236</v>
      </c>
      <c r="Q744" s="56">
        <v>43497.264374999999</v>
      </c>
      <c r="R744" s="55" t="s">
        <v>2519</v>
      </c>
      <c r="S744" s="55"/>
      <c r="T744" s="55"/>
      <c r="U744" s="55"/>
      <c r="V744" s="56">
        <v>43497.264374999999</v>
      </c>
      <c r="W744" s="57" t="s">
        <v>2520</v>
      </c>
      <c r="X744" s="55"/>
      <c r="Y744" s="55"/>
      <c r="Z744" s="58" t="s">
        <v>2521</v>
      </c>
    </row>
    <row r="745" spans="2:26" x14ac:dyDescent="0.25">
      <c r="B745" s="40" t="s">
        <v>2509</v>
      </c>
      <c r="C745" s="40" t="s">
        <v>1686</v>
      </c>
      <c r="D745" s="41"/>
      <c r="E745" s="42"/>
      <c r="F745" s="43"/>
      <c r="G745" s="44"/>
      <c r="H745" s="41"/>
      <c r="I745" s="45"/>
      <c r="J745" s="46"/>
      <c r="K745" s="46"/>
      <c r="L745" s="47"/>
      <c r="M745" s="54">
        <v>745</v>
      </c>
      <c r="N745" s="54"/>
      <c r="O745" s="49"/>
      <c r="P745" s="55" t="s">
        <v>1236</v>
      </c>
      <c r="Q745" s="56">
        <v>43497.325092592589</v>
      </c>
      <c r="R745" s="55" t="s">
        <v>1687</v>
      </c>
      <c r="S745" s="55"/>
      <c r="T745" s="55"/>
      <c r="U745" s="55"/>
      <c r="V745" s="56">
        <v>43497.325092592589</v>
      </c>
      <c r="W745" s="57" t="s">
        <v>2534</v>
      </c>
      <c r="X745" s="55"/>
      <c r="Y745" s="55"/>
      <c r="Z745" s="58" t="s">
        <v>2535</v>
      </c>
    </row>
    <row r="746" spans="2:26" x14ac:dyDescent="0.25">
      <c r="B746" s="40" t="s">
        <v>2509</v>
      </c>
      <c r="C746" s="40" t="s">
        <v>1723</v>
      </c>
      <c r="D746" s="41"/>
      <c r="E746" s="42"/>
      <c r="F746" s="43"/>
      <c r="G746" s="44"/>
      <c r="H746" s="41"/>
      <c r="I746" s="45"/>
      <c r="J746" s="46"/>
      <c r="K746" s="46"/>
      <c r="L746" s="47"/>
      <c r="M746" s="54">
        <v>746</v>
      </c>
      <c r="N746" s="54"/>
      <c r="O746" s="49"/>
      <c r="P746" s="55" t="s">
        <v>1236</v>
      </c>
      <c r="Q746" s="56">
        <v>43497.357372685183</v>
      </c>
      <c r="R746" s="55" t="s">
        <v>1739</v>
      </c>
      <c r="S746" s="55"/>
      <c r="T746" s="55"/>
      <c r="U746" s="55" t="s">
        <v>1265</v>
      </c>
      <c r="V746" s="56">
        <v>43497.357372685183</v>
      </c>
      <c r="W746" s="57" t="s">
        <v>2536</v>
      </c>
      <c r="X746" s="55"/>
      <c r="Y746" s="55"/>
      <c r="Z746" s="58" t="s">
        <v>2537</v>
      </c>
    </row>
    <row r="747" spans="2:26" x14ac:dyDescent="0.25">
      <c r="B747" s="40" t="s">
        <v>2509</v>
      </c>
      <c r="C747" s="40" t="s">
        <v>1240</v>
      </c>
      <c r="D747" s="41"/>
      <c r="E747" s="42"/>
      <c r="F747" s="43"/>
      <c r="G747" s="44"/>
      <c r="H747" s="41"/>
      <c r="I747" s="45"/>
      <c r="J747" s="46"/>
      <c r="K747" s="46"/>
      <c r="L747" s="47"/>
      <c r="M747" s="54">
        <v>747</v>
      </c>
      <c r="N747" s="54"/>
      <c r="O747" s="49"/>
      <c r="P747" s="55" t="s">
        <v>1236</v>
      </c>
      <c r="Q747" s="56">
        <v>43497.357372685183</v>
      </c>
      <c r="R747" s="55" t="s">
        <v>1739</v>
      </c>
      <c r="S747" s="55"/>
      <c r="T747" s="55"/>
      <c r="U747" s="55" t="s">
        <v>1265</v>
      </c>
      <c r="V747" s="56">
        <v>43497.357372685183</v>
      </c>
      <c r="W747" s="57" t="s">
        <v>2536</v>
      </c>
      <c r="X747" s="55"/>
      <c r="Y747" s="55"/>
      <c r="Z747" s="58" t="s">
        <v>2537</v>
      </c>
    </row>
    <row r="748" spans="2:26" x14ac:dyDescent="0.25">
      <c r="B748" s="40" t="s">
        <v>2509</v>
      </c>
      <c r="C748" s="40" t="s">
        <v>1686</v>
      </c>
      <c r="D748" s="41"/>
      <c r="E748" s="42"/>
      <c r="F748" s="43"/>
      <c r="G748" s="44"/>
      <c r="H748" s="41"/>
      <c r="I748" s="45"/>
      <c r="J748" s="46"/>
      <c r="K748" s="46"/>
      <c r="L748" s="47"/>
      <c r="M748" s="54">
        <v>748</v>
      </c>
      <c r="N748" s="54"/>
      <c r="O748" s="49"/>
      <c r="P748" s="55" t="s">
        <v>1236</v>
      </c>
      <c r="Q748" s="56">
        <v>43497.357372685183</v>
      </c>
      <c r="R748" s="55" t="s">
        <v>1739</v>
      </c>
      <c r="S748" s="55"/>
      <c r="T748" s="55"/>
      <c r="U748" s="55" t="s">
        <v>1265</v>
      </c>
      <c r="V748" s="56">
        <v>43497.357372685183</v>
      </c>
      <c r="W748" s="57" t="s">
        <v>2536</v>
      </c>
      <c r="X748" s="55"/>
      <c r="Y748" s="55"/>
      <c r="Z748" s="58" t="s">
        <v>2537</v>
      </c>
    </row>
    <row r="749" spans="2:26" x14ac:dyDescent="0.25">
      <c r="B749" s="40" t="s">
        <v>2509</v>
      </c>
      <c r="C749" s="40" t="s">
        <v>1273</v>
      </c>
      <c r="D749" s="41"/>
      <c r="E749" s="42"/>
      <c r="F749" s="43"/>
      <c r="G749" s="44"/>
      <c r="H749" s="41"/>
      <c r="I749" s="45"/>
      <c r="J749" s="46"/>
      <c r="K749" s="46"/>
      <c r="L749" s="47"/>
      <c r="M749" s="54">
        <v>749</v>
      </c>
      <c r="N749" s="54"/>
      <c r="O749" s="49"/>
      <c r="P749" s="55" t="s">
        <v>1236</v>
      </c>
      <c r="Q749" s="56">
        <v>43497.362650462965</v>
      </c>
      <c r="R749" s="55" t="s">
        <v>2486</v>
      </c>
      <c r="S749" s="55"/>
      <c r="T749" s="55"/>
      <c r="U749" s="55"/>
      <c r="V749" s="56">
        <v>43497.362650462965</v>
      </c>
      <c r="W749" s="57" t="s">
        <v>2530</v>
      </c>
      <c r="X749" s="55"/>
      <c r="Y749" s="55"/>
      <c r="Z749" s="58" t="s">
        <v>2531</v>
      </c>
    </row>
    <row r="750" spans="2:26" x14ac:dyDescent="0.25">
      <c r="B750" s="40" t="s">
        <v>2509</v>
      </c>
      <c r="C750" s="40" t="s">
        <v>1252</v>
      </c>
      <c r="D750" s="41"/>
      <c r="E750" s="42"/>
      <c r="F750" s="43"/>
      <c r="G750" s="44"/>
      <c r="H750" s="41"/>
      <c r="I750" s="45"/>
      <c r="J750" s="46"/>
      <c r="K750" s="46"/>
      <c r="L750" s="47"/>
      <c r="M750" s="54">
        <v>750</v>
      </c>
      <c r="N750" s="54"/>
      <c r="O750" s="49"/>
      <c r="P750" s="55" t="s">
        <v>1236</v>
      </c>
      <c r="Q750" s="56">
        <v>43497.362650462965</v>
      </c>
      <c r="R750" s="55" t="s">
        <v>2486</v>
      </c>
      <c r="S750" s="55"/>
      <c r="T750" s="55"/>
      <c r="U750" s="55"/>
      <c r="V750" s="56">
        <v>43497.362650462965</v>
      </c>
      <c r="W750" s="57" t="s">
        <v>2530</v>
      </c>
      <c r="X750" s="55"/>
      <c r="Y750" s="55"/>
      <c r="Z750" s="58" t="s">
        <v>2531</v>
      </c>
    </row>
    <row r="751" spans="2:26" x14ac:dyDescent="0.25">
      <c r="B751" s="40" t="s">
        <v>2509</v>
      </c>
      <c r="C751" s="40" t="s">
        <v>1240</v>
      </c>
      <c r="D751" s="41"/>
      <c r="E751" s="42"/>
      <c r="F751" s="43"/>
      <c r="G751" s="44"/>
      <c r="H751" s="41"/>
      <c r="I751" s="45"/>
      <c r="J751" s="46"/>
      <c r="K751" s="46"/>
      <c r="L751" s="47"/>
      <c r="M751" s="54">
        <v>751</v>
      </c>
      <c r="N751" s="54"/>
      <c r="O751" s="49"/>
      <c r="P751" s="55" t="s">
        <v>1236</v>
      </c>
      <c r="Q751" s="56">
        <v>43497.362650462965</v>
      </c>
      <c r="R751" s="55" t="s">
        <v>2486</v>
      </c>
      <c r="S751" s="55"/>
      <c r="T751" s="55"/>
      <c r="U751" s="55"/>
      <c r="V751" s="56">
        <v>43497.362650462965</v>
      </c>
      <c r="W751" s="57" t="s">
        <v>2530</v>
      </c>
      <c r="X751" s="55"/>
      <c r="Y751" s="55"/>
      <c r="Z751" s="58" t="s">
        <v>2531</v>
      </c>
    </row>
    <row r="752" spans="2:26" x14ac:dyDescent="0.25">
      <c r="B752" s="40" t="s">
        <v>2509</v>
      </c>
      <c r="C752" s="40" t="s">
        <v>1240</v>
      </c>
      <c r="D752" s="41"/>
      <c r="E752" s="42"/>
      <c r="F752" s="43"/>
      <c r="G752" s="44"/>
      <c r="H752" s="41"/>
      <c r="I752" s="45"/>
      <c r="J752" s="46"/>
      <c r="K752" s="46"/>
      <c r="L752" s="47"/>
      <c r="M752" s="54">
        <v>752</v>
      </c>
      <c r="N752" s="54"/>
      <c r="O752" s="49"/>
      <c r="P752" s="55" t="s">
        <v>1236</v>
      </c>
      <c r="Q752" s="56">
        <v>43497.919328703705</v>
      </c>
      <c r="R752" s="55" t="s">
        <v>1823</v>
      </c>
      <c r="S752" s="55"/>
      <c r="T752" s="55"/>
      <c r="U752" s="55" t="s">
        <v>1265</v>
      </c>
      <c r="V752" s="56">
        <v>43497.919328703705</v>
      </c>
      <c r="W752" s="57" t="s">
        <v>2538</v>
      </c>
      <c r="X752" s="55"/>
      <c r="Y752" s="55"/>
      <c r="Z752" s="58" t="s">
        <v>2539</v>
      </c>
    </row>
    <row r="753" spans="2:26" x14ac:dyDescent="0.25">
      <c r="B753" s="40" t="s">
        <v>2509</v>
      </c>
      <c r="C753" s="40" t="s">
        <v>1273</v>
      </c>
      <c r="D753" s="41"/>
      <c r="E753" s="42"/>
      <c r="F753" s="43"/>
      <c r="G753" s="44"/>
      <c r="H753" s="41"/>
      <c r="I753" s="45"/>
      <c r="J753" s="46"/>
      <c r="K753" s="46"/>
      <c r="L753" s="47"/>
      <c r="M753" s="54">
        <v>753</v>
      </c>
      <c r="N753" s="54"/>
      <c r="O753" s="49"/>
      <c r="P753" s="55" t="s">
        <v>1236</v>
      </c>
      <c r="Q753" s="56">
        <v>43497.919328703705</v>
      </c>
      <c r="R753" s="55" t="s">
        <v>1823</v>
      </c>
      <c r="S753" s="55"/>
      <c r="T753" s="55"/>
      <c r="U753" s="55" t="s">
        <v>1265</v>
      </c>
      <c r="V753" s="56">
        <v>43497.919328703705</v>
      </c>
      <c r="W753" s="57" t="s">
        <v>2538</v>
      </c>
      <c r="X753" s="55"/>
      <c r="Y753" s="55"/>
      <c r="Z753" s="58" t="s">
        <v>2539</v>
      </c>
    </row>
    <row r="754" spans="2:26" x14ac:dyDescent="0.25">
      <c r="B754" s="40" t="s">
        <v>2509</v>
      </c>
      <c r="C754" s="40" t="s">
        <v>1728</v>
      </c>
      <c r="D754" s="41"/>
      <c r="E754" s="42"/>
      <c r="F754" s="43"/>
      <c r="G754" s="44"/>
      <c r="H754" s="41"/>
      <c r="I754" s="45"/>
      <c r="J754" s="46"/>
      <c r="K754" s="46"/>
      <c r="L754" s="47"/>
      <c r="M754" s="54">
        <v>754</v>
      </c>
      <c r="N754" s="54"/>
      <c r="O754" s="49"/>
      <c r="P754" s="55" t="s">
        <v>1236</v>
      </c>
      <c r="Q754" s="56">
        <v>43497.919328703705</v>
      </c>
      <c r="R754" s="55" t="s">
        <v>1823</v>
      </c>
      <c r="S754" s="55"/>
      <c r="T754" s="55"/>
      <c r="U754" s="55" t="s">
        <v>1265</v>
      </c>
      <c r="V754" s="56">
        <v>43497.919328703705</v>
      </c>
      <c r="W754" s="57" t="s">
        <v>2538</v>
      </c>
      <c r="X754" s="55"/>
      <c r="Y754" s="55"/>
      <c r="Z754" s="58" t="s">
        <v>2539</v>
      </c>
    </row>
    <row r="755" spans="2:26" x14ac:dyDescent="0.25">
      <c r="B755" s="40" t="s">
        <v>2509</v>
      </c>
      <c r="C755" s="40" t="s">
        <v>1424</v>
      </c>
      <c r="D755" s="41"/>
      <c r="E755" s="42"/>
      <c r="F755" s="43"/>
      <c r="G755" s="44"/>
      <c r="H755" s="41"/>
      <c r="I755" s="45"/>
      <c r="J755" s="46"/>
      <c r="K755" s="46"/>
      <c r="L755" s="47"/>
      <c r="M755" s="54">
        <v>755</v>
      </c>
      <c r="N755" s="54"/>
      <c r="O755" s="49"/>
      <c r="P755" s="55" t="s">
        <v>1236</v>
      </c>
      <c r="Q755" s="56">
        <v>43504.833240740743</v>
      </c>
      <c r="R755" s="55" t="s">
        <v>2394</v>
      </c>
      <c r="S755" s="55"/>
      <c r="T755" s="55"/>
      <c r="U755" s="55"/>
      <c r="V755" s="56">
        <v>43504.833240740743</v>
      </c>
      <c r="W755" s="57" t="s">
        <v>2540</v>
      </c>
      <c r="X755" s="55"/>
      <c r="Y755" s="55"/>
      <c r="Z755" s="58" t="s">
        <v>2541</v>
      </c>
    </row>
    <row r="756" spans="2:26" x14ac:dyDescent="0.25">
      <c r="B756" s="40" t="s">
        <v>2509</v>
      </c>
      <c r="C756" s="40" t="s">
        <v>1424</v>
      </c>
      <c r="D756" s="41"/>
      <c r="E756" s="42"/>
      <c r="F756" s="43"/>
      <c r="G756" s="44"/>
      <c r="H756" s="41"/>
      <c r="I756" s="45"/>
      <c r="J756" s="46"/>
      <c r="K756" s="46"/>
      <c r="L756" s="47"/>
      <c r="M756" s="54">
        <v>756</v>
      </c>
      <c r="N756" s="54"/>
      <c r="O756" s="49"/>
      <c r="P756" s="55" t="s">
        <v>1236</v>
      </c>
      <c r="Q756" s="56">
        <v>43504.833738425928</v>
      </c>
      <c r="R756" s="55" t="s">
        <v>2412</v>
      </c>
      <c r="S756" s="55"/>
      <c r="T756" s="55"/>
      <c r="U756" s="55" t="s">
        <v>2405</v>
      </c>
      <c r="V756" s="56">
        <v>43504.833738425928</v>
      </c>
      <c r="W756" s="57" t="s">
        <v>2542</v>
      </c>
      <c r="X756" s="55"/>
      <c r="Y756" s="55"/>
      <c r="Z756" s="58" t="s">
        <v>2543</v>
      </c>
    </row>
    <row r="757" spans="2:26" x14ac:dyDescent="0.25">
      <c r="B757" s="40" t="s">
        <v>2544</v>
      </c>
      <c r="C757" s="40" t="s">
        <v>2545</v>
      </c>
      <c r="D757" s="41"/>
      <c r="E757" s="42"/>
      <c r="F757" s="43"/>
      <c r="G757" s="44"/>
      <c r="H757" s="41"/>
      <c r="I757" s="45"/>
      <c r="J757" s="46"/>
      <c r="K757" s="46"/>
      <c r="L757" s="47"/>
      <c r="M757" s="54">
        <v>757</v>
      </c>
      <c r="N757" s="54"/>
      <c r="O757" s="49"/>
      <c r="P757" s="55" t="s">
        <v>1592</v>
      </c>
      <c r="Q757" s="56">
        <v>43500.407361111109</v>
      </c>
      <c r="R757" s="55" t="s">
        <v>2546</v>
      </c>
      <c r="S757" s="57" t="s">
        <v>2547</v>
      </c>
      <c r="T757" s="55" t="s">
        <v>1610</v>
      </c>
      <c r="U757" s="55"/>
      <c r="V757" s="56">
        <v>43500.407361111109</v>
      </c>
      <c r="W757" s="57" t="s">
        <v>2548</v>
      </c>
      <c r="X757" s="55"/>
      <c r="Y757" s="55"/>
      <c r="Z757" s="58" t="s">
        <v>2549</v>
      </c>
    </row>
    <row r="758" spans="2:26" x14ac:dyDescent="0.25">
      <c r="B758" s="40" t="s">
        <v>1309</v>
      </c>
      <c r="C758" s="40" t="s">
        <v>2544</v>
      </c>
      <c r="D758" s="41"/>
      <c r="E758" s="42"/>
      <c r="F758" s="43"/>
      <c r="G758" s="44"/>
      <c r="H758" s="41"/>
      <c r="I758" s="45"/>
      <c r="J758" s="46"/>
      <c r="K758" s="46"/>
      <c r="L758" s="47"/>
      <c r="M758" s="54">
        <v>758</v>
      </c>
      <c r="N758" s="54"/>
      <c r="O758" s="49"/>
      <c r="P758" s="55" t="s">
        <v>1236</v>
      </c>
      <c r="Q758" s="56">
        <v>43500.641111111108</v>
      </c>
      <c r="R758" s="55" t="s">
        <v>2341</v>
      </c>
      <c r="S758" s="55"/>
      <c r="T758" s="55"/>
      <c r="U758" s="55"/>
      <c r="V758" s="56">
        <v>43500.641111111108</v>
      </c>
      <c r="W758" s="57" t="s">
        <v>2342</v>
      </c>
      <c r="X758" s="55"/>
      <c r="Y758" s="55"/>
      <c r="Z758" s="58" t="s">
        <v>2343</v>
      </c>
    </row>
    <row r="759" spans="2:26" x14ac:dyDescent="0.25">
      <c r="B759" s="40" t="s">
        <v>1686</v>
      </c>
      <c r="C759" s="40" t="s">
        <v>2544</v>
      </c>
      <c r="D759" s="41"/>
      <c r="E759" s="42"/>
      <c r="F759" s="43"/>
      <c r="G759" s="44"/>
      <c r="H759" s="41"/>
      <c r="I759" s="45"/>
      <c r="J759" s="46"/>
      <c r="K759" s="46"/>
      <c r="L759" s="47"/>
      <c r="M759" s="54">
        <v>759</v>
      </c>
      <c r="N759" s="54"/>
      <c r="O759" s="49"/>
      <c r="P759" s="55" t="s">
        <v>1236</v>
      </c>
      <c r="Q759" s="56">
        <v>43500.601863425924</v>
      </c>
      <c r="R759" s="55" t="s">
        <v>2344</v>
      </c>
      <c r="S759" s="57" t="s">
        <v>2345</v>
      </c>
      <c r="T759" s="55" t="s">
        <v>1610</v>
      </c>
      <c r="U759" s="55"/>
      <c r="V759" s="56">
        <v>43500.601863425924</v>
      </c>
      <c r="W759" s="57" t="s">
        <v>2346</v>
      </c>
      <c r="X759" s="55"/>
      <c r="Y759" s="55"/>
      <c r="Z759" s="58" t="s">
        <v>2347</v>
      </c>
    </row>
    <row r="760" spans="2:26" x14ac:dyDescent="0.25">
      <c r="B760" s="40" t="s">
        <v>2544</v>
      </c>
      <c r="C760" s="40" t="s">
        <v>1686</v>
      </c>
      <c r="D760" s="41"/>
      <c r="E760" s="42"/>
      <c r="F760" s="43"/>
      <c r="G760" s="44"/>
      <c r="H760" s="41"/>
      <c r="I760" s="45"/>
      <c r="J760" s="46"/>
      <c r="K760" s="46"/>
      <c r="L760" s="47"/>
      <c r="M760" s="54">
        <v>760</v>
      </c>
      <c r="N760" s="54"/>
      <c r="O760" s="49"/>
      <c r="P760" s="55" t="s">
        <v>1236</v>
      </c>
      <c r="Q760" s="56">
        <v>43496.89508101852</v>
      </c>
      <c r="R760" s="55" t="s">
        <v>1687</v>
      </c>
      <c r="S760" s="55"/>
      <c r="T760" s="55"/>
      <c r="U760" s="55"/>
      <c r="V760" s="56">
        <v>43496.89508101852</v>
      </c>
      <c r="W760" s="57" t="s">
        <v>2550</v>
      </c>
      <c r="X760" s="55"/>
      <c r="Y760" s="55"/>
      <c r="Z760" s="58" t="s">
        <v>2551</v>
      </c>
    </row>
    <row r="761" spans="2:26" x14ac:dyDescent="0.25">
      <c r="B761" s="40" t="s">
        <v>2544</v>
      </c>
      <c r="C761" s="40" t="s">
        <v>1424</v>
      </c>
      <c r="D761" s="41"/>
      <c r="E761" s="42"/>
      <c r="F761" s="43"/>
      <c r="G761" s="44"/>
      <c r="H761" s="41"/>
      <c r="I761" s="45"/>
      <c r="J761" s="46"/>
      <c r="K761" s="46"/>
      <c r="L761" s="47"/>
      <c r="M761" s="54">
        <v>761</v>
      </c>
      <c r="N761" s="54"/>
      <c r="O761" s="49"/>
      <c r="P761" s="55" t="s">
        <v>1236</v>
      </c>
      <c r="Q761" s="56">
        <v>43504.837199074071</v>
      </c>
      <c r="R761" s="55" t="s">
        <v>2394</v>
      </c>
      <c r="S761" s="55"/>
      <c r="T761" s="55"/>
      <c r="U761" s="55"/>
      <c r="V761" s="56">
        <v>43504.837199074071</v>
      </c>
      <c r="W761" s="57" t="s">
        <v>2552</v>
      </c>
      <c r="X761" s="55"/>
      <c r="Y761" s="55"/>
      <c r="Z761" s="58" t="s">
        <v>2553</v>
      </c>
    </row>
    <row r="762" spans="2:26" x14ac:dyDescent="0.25">
      <c r="B762" s="40" t="s">
        <v>2283</v>
      </c>
      <c r="C762" s="40" t="s">
        <v>1424</v>
      </c>
      <c r="D762" s="41"/>
      <c r="E762" s="42"/>
      <c r="F762" s="43"/>
      <c r="G762" s="44"/>
      <c r="H762" s="41"/>
      <c r="I762" s="45"/>
      <c r="J762" s="46"/>
      <c r="K762" s="46"/>
      <c r="L762" s="47"/>
      <c r="M762" s="54">
        <v>762</v>
      </c>
      <c r="N762" s="54"/>
      <c r="O762" s="49"/>
      <c r="P762" s="55" t="s">
        <v>1236</v>
      </c>
      <c r="Q762" s="56">
        <v>43504.806504629632</v>
      </c>
      <c r="R762" s="55" t="s">
        <v>2394</v>
      </c>
      <c r="S762" s="55"/>
      <c r="T762" s="55"/>
      <c r="U762" s="55"/>
      <c r="V762" s="56">
        <v>43504.806504629632</v>
      </c>
      <c r="W762" s="57" t="s">
        <v>2554</v>
      </c>
      <c r="X762" s="55"/>
      <c r="Y762" s="55"/>
      <c r="Z762" s="58" t="s">
        <v>2555</v>
      </c>
    </row>
    <row r="763" spans="2:26" x14ac:dyDescent="0.25">
      <c r="B763" s="40" t="s">
        <v>2556</v>
      </c>
      <c r="C763" s="40" t="s">
        <v>2283</v>
      </c>
      <c r="D763" s="41"/>
      <c r="E763" s="42"/>
      <c r="F763" s="43"/>
      <c r="G763" s="44"/>
      <c r="H763" s="41"/>
      <c r="I763" s="45"/>
      <c r="J763" s="46"/>
      <c r="K763" s="46"/>
      <c r="L763" s="47"/>
      <c r="M763" s="54">
        <v>763</v>
      </c>
      <c r="N763" s="54"/>
      <c r="O763" s="49"/>
      <c r="P763" s="55" t="s">
        <v>1236</v>
      </c>
      <c r="Q763" s="56">
        <v>43498.490752314814</v>
      </c>
      <c r="R763" s="55" t="s">
        <v>2557</v>
      </c>
      <c r="S763" s="57" t="s">
        <v>2558</v>
      </c>
      <c r="T763" s="55" t="s">
        <v>1610</v>
      </c>
      <c r="U763" s="55"/>
      <c r="V763" s="56">
        <v>43498.490752314814</v>
      </c>
      <c r="W763" s="57" t="s">
        <v>2559</v>
      </c>
      <c r="X763" s="55"/>
      <c r="Y763" s="55"/>
      <c r="Z763" s="58" t="s">
        <v>2560</v>
      </c>
    </row>
    <row r="764" spans="2:26" x14ac:dyDescent="0.25">
      <c r="B764" s="40" t="s">
        <v>2556</v>
      </c>
      <c r="C764" s="40" t="s">
        <v>2561</v>
      </c>
      <c r="D764" s="41"/>
      <c r="E764" s="42"/>
      <c r="F764" s="43"/>
      <c r="G764" s="44"/>
      <c r="H764" s="41"/>
      <c r="I764" s="45"/>
      <c r="J764" s="46"/>
      <c r="K764" s="46"/>
      <c r="L764" s="47"/>
      <c r="M764" s="54">
        <v>764</v>
      </c>
      <c r="N764" s="54"/>
      <c r="O764" s="49"/>
      <c r="P764" s="55" t="s">
        <v>1236</v>
      </c>
      <c r="Q764" s="56">
        <v>43498.490752314814</v>
      </c>
      <c r="R764" s="55" t="s">
        <v>2557</v>
      </c>
      <c r="S764" s="57" t="s">
        <v>2558</v>
      </c>
      <c r="T764" s="55" t="s">
        <v>1610</v>
      </c>
      <c r="U764" s="55"/>
      <c r="V764" s="56">
        <v>43498.490752314814</v>
      </c>
      <c r="W764" s="57" t="s">
        <v>2559</v>
      </c>
      <c r="X764" s="55"/>
      <c r="Y764" s="55"/>
      <c r="Z764" s="58" t="s">
        <v>2560</v>
      </c>
    </row>
    <row r="765" spans="2:26" x14ac:dyDescent="0.25">
      <c r="B765" s="40" t="s">
        <v>2556</v>
      </c>
      <c r="C765" s="40" t="s">
        <v>2562</v>
      </c>
      <c r="D765" s="41"/>
      <c r="E765" s="42"/>
      <c r="F765" s="43"/>
      <c r="G765" s="44"/>
      <c r="H765" s="41"/>
      <c r="I765" s="45"/>
      <c r="J765" s="46"/>
      <c r="K765" s="46"/>
      <c r="L765" s="47"/>
      <c r="M765" s="54">
        <v>765</v>
      </c>
      <c r="N765" s="54"/>
      <c r="O765" s="49"/>
      <c r="P765" s="55" t="s">
        <v>1592</v>
      </c>
      <c r="Q765" s="56">
        <v>43498.490752314814</v>
      </c>
      <c r="R765" s="55" t="s">
        <v>2557</v>
      </c>
      <c r="S765" s="57" t="s">
        <v>2558</v>
      </c>
      <c r="T765" s="55" t="s">
        <v>1610</v>
      </c>
      <c r="U765" s="55"/>
      <c r="V765" s="56">
        <v>43498.490752314814</v>
      </c>
      <c r="W765" s="57" t="s">
        <v>2559</v>
      </c>
      <c r="X765" s="55"/>
      <c r="Y765" s="55"/>
      <c r="Z765" s="58" t="s">
        <v>2560</v>
      </c>
    </row>
    <row r="766" spans="2:26" x14ac:dyDescent="0.25">
      <c r="B766" s="40" t="s">
        <v>2556</v>
      </c>
      <c r="C766" s="40" t="s">
        <v>1424</v>
      </c>
      <c r="D766" s="41"/>
      <c r="E766" s="42"/>
      <c r="F766" s="43"/>
      <c r="G766" s="44"/>
      <c r="H766" s="41"/>
      <c r="I766" s="45"/>
      <c r="J766" s="46"/>
      <c r="K766" s="46"/>
      <c r="L766" s="47"/>
      <c r="M766" s="54">
        <v>766</v>
      </c>
      <c r="N766" s="54"/>
      <c r="O766" s="49"/>
      <c r="P766" s="55" t="s">
        <v>1236</v>
      </c>
      <c r="Q766" s="56">
        <v>43504.837280092594</v>
      </c>
      <c r="R766" s="55" t="s">
        <v>2394</v>
      </c>
      <c r="S766" s="55"/>
      <c r="T766" s="55"/>
      <c r="U766" s="55"/>
      <c r="V766" s="56">
        <v>43504.837280092594</v>
      </c>
      <c r="W766" s="57" t="s">
        <v>2563</v>
      </c>
      <c r="X766" s="55"/>
      <c r="Y766" s="55"/>
      <c r="Z766" s="58" t="s">
        <v>2564</v>
      </c>
    </row>
    <row r="767" spans="2:26" x14ac:dyDescent="0.25">
      <c r="B767" s="40" t="s">
        <v>1995</v>
      </c>
      <c r="C767" s="40" t="s">
        <v>2565</v>
      </c>
      <c r="D767" s="41"/>
      <c r="E767" s="42"/>
      <c r="F767" s="43"/>
      <c r="G767" s="44"/>
      <c r="H767" s="41"/>
      <c r="I767" s="45"/>
      <c r="J767" s="46"/>
      <c r="K767" s="46"/>
      <c r="L767" s="47"/>
      <c r="M767" s="54">
        <v>767</v>
      </c>
      <c r="N767" s="54"/>
      <c r="O767" s="49"/>
      <c r="P767" s="55" t="s">
        <v>1592</v>
      </c>
      <c r="Q767" s="56">
        <v>43496.983032407406</v>
      </c>
      <c r="R767" s="55" t="s">
        <v>2566</v>
      </c>
      <c r="S767" s="57" t="s">
        <v>2567</v>
      </c>
      <c r="T767" s="55" t="s">
        <v>1610</v>
      </c>
      <c r="U767" s="55" t="s">
        <v>1265</v>
      </c>
      <c r="V767" s="56">
        <v>43496.983032407406</v>
      </c>
      <c r="W767" s="57" t="s">
        <v>2568</v>
      </c>
      <c r="X767" s="55"/>
      <c r="Y767" s="55"/>
      <c r="Z767" s="58" t="s">
        <v>2569</v>
      </c>
    </row>
    <row r="768" spans="2:26" x14ac:dyDescent="0.25">
      <c r="B768" s="40" t="s">
        <v>1728</v>
      </c>
      <c r="C768" s="40" t="s">
        <v>1723</v>
      </c>
      <c r="D768" s="41"/>
      <c r="E768" s="42"/>
      <c r="F768" s="43"/>
      <c r="G768" s="44"/>
      <c r="H768" s="41"/>
      <c r="I768" s="45"/>
      <c r="J768" s="46"/>
      <c r="K768" s="46"/>
      <c r="L768" s="47"/>
      <c r="M768" s="54">
        <v>768</v>
      </c>
      <c r="N768" s="54"/>
      <c r="O768" s="49"/>
      <c r="P768" s="55" t="s">
        <v>1236</v>
      </c>
      <c r="Q768" s="56">
        <v>43497.296539351853</v>
      </c>
      <c r="R768" s="55" t="s">
        <v>2570</v>
      </c>
      <c r="S768" s="57" t="s">
        <v>2571</v>
      </c>
      <c r="T768" s="55" t="s">
        <v>1610</v>
      </c>
      <c r="U768" s="55" t="s">
        <v>1265</v>
      </c>
      <c r="V768" s="56">
        <v>43497.296539351853</v>
      </c>
      <c r="W768" s="57" t="s">
        <v>2572</v>
      </c>
      <c r="X768" s="55"/>
      <c r="Y768" s="55"/>
      <c r="Z768" s="58" t="s">
        <v>2573</v>
      </c>
    </row>
    <row r="769" spans="2:26" x14ac:dyDescent="0.25">
      <c r="B769" s="40" t="s">
        <v>1285</v>
      </c>
      <c r="C769" s="40" t="s">
        <v>1723</v>
      </c>
      <c r="D769" s="41"/>
      <c r="E769" s="42"/>
      <c r="F769" s="43"/>
      <c r="G769" s="44"/>
      <c r="H769" s="41"/>
      <c r="I769" s="45"/>
      <c r="J769" s="46"/>
      <c r="K769" s="46"/>
      <c r="L769" s="47"/>
      <c r="M769" s="54">
        <v>769</v>
      </c>
      <c r="N769" s="54"/>
      <c r="O769" s="49"/>
      <c r="P769" s="55" t="s">
        <v>1236</v>
      </c>
      <c r="Q769" s="56">
        <v>43497.789479166669</v>
      </c>
      <c r="R769" s="55" t="s">
        <v>1764</v>
      </c>
      <c r="S769" s="55"/>
      <c r="T769" s="55"/>
      <c r="U769" s="55" t="s">
        <v>1265</v>
      </c>
      <c r="V769" s="56">
        <v>43497.789479166669</v>
      </c>
      <c r="W769" s="57" t="s">
        <v>2574</v>
      </c>
      <c r="X769" s="55"/>
      <c r="Y769" s="55"/>
      <c r="Z769" s="58" t="s">
        <v>2575</v>
      </c>
    </row>
    <row r="770" spans="2:26" x14ac:dyDescent="0.25">
      <c r="B770" s="40" t="s">
        <v>1555</v>
      </c>
      <c r="C770" s="40" t="s">
        <v>1723</v>
      </c>
      <c r="D770" s="41"/>
      <c r="E770" s="42"/>
      <c r="F770" s="43"/>
      <c r="G770" s="44"/>
      <c r="H770" s="41"/>
      <c r="I770" s="45"/>
      <c r="J770" s="46"/>
      <c r="K770" s="46"/>
      <c r="L770" s="47"/>
      <c r="M770" s="54">
        <v>770</v>
      </c>
      <c r="N770" s="54"/>
      <c r="O770" s="49"/>
      <c r="P770" s="55" t="s">
        <v>1236</v>
      </c>
      <c r="Q770" s="56">
        <v>43496.943483796298</v>
      </c>
      <c r="R770" s="55" t="s">
        <v>1739</v>
      </c>
      <c r="S770" s="55"/>
      <c r="T770" s="55"/>
      <c r="U770" s="55" t="s">
        <v>1265</v>
      </c>
      <c r="V770" s="56">
        <v>43496.943483796298</v>
      </c>
      <c r="W770" s="57" t="s">
        <v>2576</v>
      </c>
      <c r="X770" s="55"/>
      <c r="Y770" s="55"/>
      <c r="Z770" s="58" t="s">
        <v>2577</v>
      </c>
    </row>
    <row r="771" spans="2:26" x14ac:dyDescent="0.25">
      <c r="B771" s="40" t="s">
        <v>1309</v>
      </c>
      <c r="C771" s="40" t="s">
        <v>1723</v>
      </c>
      <c r="D771" s="41"/>
      <c r="E771" s="42"/>
      <c r="F771" s="43"/>
      <c r="G771" s="44"/>
      <c r="H771" s="41"/>
      <c r="I771" s="45"/>
      <c r="J771" s="46"/>
      <c r="K771" s="46"/>
      <c r="L771" s="47"/>
      <c r="M771" s="54">
        <v>771</v>
      </c>
      <c r="N771" s="54"/>
      <c r="O771" s="49"/>
      <c r="P771" s="55" t="s">
        <v>1236</v>
      </c>
      <c r="Q771" s="56">
        <v>43497.345277777778</v>
      </c>
      <c r="R771" s="55" t="s">
        <v>1764</v>
      </c>
      <c r="S771" s="55"/>
      <c r="T771" s="55"/>
      <c r="U771" s="55" t="s">
        <v>1265</v>
      </c>
      <c r="V771" s="56">
        <v>43497.345277777778</v>
      </c>
      <c r="W771" s="57" t="s">
        <v>2578</v>
      </c>
      <c r="X771" s="55"/>
      <c r="Y771" s="55"/>
      <c r="Z771" s="58" t="s">
        <v>2579</v>
      </c>
    </row>
    <row r="772" spans="2:26" x14ac:dyDescent="0.25">
      <c r="B772" s="40" t="s">
        <v>1686</v>
      </c>
      <c r="C772" s="40" t="s">
        <v>1723</v>
      </c>
      <c r="D772" s="41"/>
      <c r="E772" s="42"/>
      <c r="F772" s="43"/>
      <c r="G772" s="44"/>
      <c r="H772" s="41"/>
      <c r="I772" s="45"/>
      <c r="J772" s="46"/>
      <c r="K772" s="46"/>
      <c r="L772" s="47"/>
      <c r="M772" s="54">
        <v>772</v>
      </c>
      <c r="N772" s="54"/>
      <c r="O772" s="49"/>
      <c r="P772" s="55" t="s">
        <v>1236</v>
      </c>
      <c r="Q772" s="56">
        <v>43496.896805555552</v>
      </c>
      <c r="R772" s="55" t="s">
        <v>2580</v>
      </c>
      <c r="S772" s="57" t="s">
        <v>2581</v>
      </c>
      <c r="T772" s="55" t="s">
        <v>1610</v>
      </c>
      <c r="U772" s="55" t="s">
        <v>1265</v>
      </c>
      <c r="V772" s="56">
        <v>43496.896805555552</v>
      </c>
      <c r="W772" s="57" t="s">
        <v>2582</v>
      </c>
      <c r="X772" s="55"/>
      <c r="Y772" s="55"/>
      <c r="Z772" s="58" t="s">
        <v>2583</v>
      </c>
    </row>
    <row r="773" spans="2:26" x14ac:dyDescent="0.25">
      <c r="B773" s="40" t="s">
        <v>1995</v>
      </c>
      <c r="C773" s="40" t="s">
        <v>1723</v>
      </c>
      <c r="D773" s="41"/>
      <c r="E773" s="42"/>
      <c r="F773" s="43"/>
      <c r="G773" s="44"/>
      <c r="H773" s="41"/>
      <c r="I773" s="45"/>
      <c r="J773" s="46"/>
      <c r="K773" s="46"/>
      <c r="L773" s="47"/>
      <c r="M773" s="54">
        <v>773</v>
      </c>
      <c r="N773" s="54"/>
      <c r="O773" s="49"/>
      <c r="P773" s="55" t="s">
        <v>1236</v>
      </c>
      <c r="Q773" s="56">
        <v>43496.891319444447</v>
      </c>
      <c r="R773" s="55" t="s">
        <v>2584</v>
      </c>
      <c r="S773" s="55"/>
      <c r="T773" s="55"/>
      <c r="U773" s="55" t="s">
        <v>1265</v>
      </c>
      <c r="V773" s="56">
        <v>43496.891319444447</v>
      </c>
      <c r="W773" s="57" t="s">
        <v>2585</v>
      </c>
      <c r="X773" s="55"/>
      <c r="Y773" s="55"/>
      <c r="Z773" s="58" t="s">
        <v>2586</v>
      </c>
    </row>
    <row r="774" spans="2:26" x14ac:dyDescent="0.25">
      <c r="B774" s="40" t="s">
        <v>1995</v>
      </c>
      <c r="C774" s="40" t="s">
        <v>1723</v>
      </c>
      <c r="D774" s="41"/>
      <c r="E774" s="42"/>
      <c r="F774" s="43"/>
      <c r="G774" s="44"/>
      <c r="H774" s="41"/>
      <c r="I774" s="45"/>
      <c r="J774" s="46"/>
      <c r="K774" s="46"/>
      <c r="L774" s="47"/>
      <c r="M774" s="54">
        <v>774</v>
      </c>
      <c r="N774" s="54"/>
      <c r="O774" s="49"/>
      <c r="P774" s="55" t="s">
        <v>1236</v>
      </c>
      <c r="Q774" s="56">
        <v>43496.983032407406</v>
      </c>
      <c r="R774" s="55" t="s">
        <v>2566</v>
      </c>
      <c r="S774" s="57" t="s">
        <v>2567</v>
      </c>
      <c r="T774" s="55" t="s">
        <v>1610</v>
      </c>
      <c r="U774" s="55" t="s">
        <v>1265</v>
      </c>
      <c r="V774" s="56">
        <v>43496.983032407406</v>
      </c>
      <c r="W774" s="57" t="s">
        <v>2568</v>
      </c>
      <c r="X774" s="55"/>
      <c r="Y774" s="55"/>
      <c r="Z774" s="58" t="s">
        <v>2569</v>
      </c>
    </row>
    <row r="775" spans="2:26" x14ac:dyDescent="0.25">
      <c r="B775" s="40" t="s">
        <v>1995</v>
      </c>
      <c r="C775" s="40" t="s">
        <v>1723</v>
      </c>
      <c r="D775" s="41"/>
      <c r="E775" s="42"/>
      <c r="F775" s="43"/>
      <c r="G775" s="44"/>
      <c r="H775" s="41"/>
      <c r="I775" s="45"/>
      <c r="J775" s="46"/>
      <c r="K775" s="46"/>
      <c r="L775" s="47"/>
      <c r="M775" s="54">
        <v>775</v>
      </c>
      <c r="N775" s="54"/>
      <c r="O775" s="49"/>
      <c r="P775" s="55" t="s">
        <v>1236</v>
      </c>
      <c r="Q775" s="56">
        <v>43497.392824074072</v>
      </c>
      <c r="R775" s="55" t="s">
        <v>2587</v>
      </c>
      <c r="S775" s="57" t="s">
        <v>2588</v>
      </c>
      <c r="T775" s="55" t="s">
        <v>1610</v>
      </c>
      <c r="U775" s="55"/>
      <c r="V775" s="56">
        <v>43497.392824074072</v>
      </c>
      <c r="W775" s="57" t="s">
        <v>2589</v>
      </c>
      <c r="X775" s="55"/>
      <c r="Y775" s="55"/>
      <c r="Z775" s="58" t="s">
        <v>2590</v>
      </c>
    </row>
    <row r="776" spans="2:26" x14ac:dyDescent="0.25">
      <c r="B776" s="40" t="s">
        <v>1995</v>
      </c>
      <c r="C776" s="40" t="s">
        <v>1994</v>
      </c>
      <c r="D776" s="41"/>
      <c r="E776" s="42"/>
      <c r="F776" s="43"/>
      <c r="G776" s="44"/>
      <c r="H776" s="41"/>
      <c r="I776" s="45"/>
      <c r="J776" s="46"/>
      <c r="K776" s="46"/>
      <c r="L776" s="47"/>
      <c r="M776" s="54">
        <v>776</v>
      </c>
      <c r="N776" s="54"/>
      <c r="O776" s="49"/>
      <c r="P776" s="55" t="s">
        <v>1236</v>
      </c>
      <c r="Q776" s="56">
        <v>43497.392824074072</v>
      </c>
      <c r="R776" s="55" t="s">
        <v>2587</v>
      </c>
      <c r="S776" s="57" t="s">
        <v>2588</v>
      </c>
      <c r="T776" s="55" t="s">
        <v>1610</v>
      </c>
      <c r="U776" s="55"/>
      <c r="V776" s="56">
        <v>43497.392824074072</v>
      </c>
      <c r="W776" s="57" t="s">
        <v>2589</v>
      </c>
      <c r="X776" s="55"/>
      <c r="Y776" s="55"/>
      <c r="Z776" s="58" t="s">
        <v>2590</v>
      </c>
    </row>
    <row r="777" spans="2:26" x14ac:dyDescent="0.25">
      <c r="B777" s="40" t="s">
        <v>1995</v>
      </c>
      <c r="C777" s="40" t="s">
        <v>1240</v>
      </c>
      <c r="D777" s="41"/>
      <c r="E777" s="42"/>
      <c r="F777" s="43"/>
      <c r="G777" s="44"/>
      <c r="H777" s="41"/>
      <c r="I777" s="45"/>
      <c r="J777" s="46"/>
      <c r="K777" s="46"/>
      <c r="L777" s="47"/>
      <c r="M777" s="54">
        <v>777</v>
      </c>
      <c r="N777" s="54"/>
      <c r="O777" s="49"/>
      <c r="P777" s="55" t="s">
        <v>1236</v>
      </c>
      <c r="Q777" s="56">
        <v>43495.334305555552</v>
      </c>
      <c r="R777" s="55" t="s">
        <v>2591</v>
      </c>
      <c r="S777" s="55"/>
      <c r="T777" s="55"/>
      <c r="U777" s="55"/>
      <c r="V777" s="56">
        <v>43495.334305555552</v>
      </c>
      <c r="W777" s="57" t="s">
        <v>2592</v>
      </c>
      <c r="X777" s="55"/>
      <c r="Y777" s="55"/>
      <c r="Z777" s="58" t="s">
        <v>2593</v>
      </c>
    </row>
    <row r="778" spans="2:26" x14ac:dyDescent="0.25">
      <c r="B778" s="40" t="s">
        <v>1995</v>
      </c>
      <c r="C778" s="40" t="s">
        <v>2594</v>
      </c>
      <c r="D778" s="41"/>
      <c r="E778" s="42"/>
      <c r="F778" s="43"/>
      <c r="G778" s="44"/>
      <c r="H778" s="41"/>
      <c r="I778" s="45"/>
      <c r="J778" s="46"/>
      <c r="K778" s="46"/>
      <c r="L778" s="47"/>
      <c r="M778" s="54">
        <v>778</v>
      </c>
      <c r="N778" s="54"/>
      <c r="O778" s="49"/>
      <c r="P778" s="55" t="s">
        <v>1236</v>
      </c>
      <c r="Q778" s="56">
        <v>43495.334305555552</v>
      </c>
      <c r="R778" s="55" t="s">
        <v>2591</v>
      </c>
      <c r="S778" s="55"/>
      <c r="T778" s="55"/>
      <c r="U778" s="55"/>
      <c r="V778" s="56">
        <v>43495.334305555552</v>
      </c>
      <c r="W778" s="57" t="s">
        <v>2592</v>
      </c>
      <c r="X778" s="55"/>
      <c r="Y778" s="55"/>
      <c r="Z778" s="58" t="s">
        <v>2593</v>
      </c>
    </row>
    <row r="779" spans="2:26" x14ac:dyDescent="0.25">
      <c r="B779" s="40" t="s">
        <v>1995</v>
      </c>
      <c r="C779" s="40" t="s">
        <v>1240</v>
      </c>
      <c r="D779" s="41"/>
      <c r="E779" s="42"/>
      <c r="F779" s="43"/>
      <c r="G779" s="44"/>
      <c r="H779" s="41"/>
      <c r="I779" s="45"/>
      <c r="J779" s="46"/>
      <c r="K779" s="46"/>
      <c r="L779" s="47"/>
      <c r="M779" s="54">
        <v>779</v>
      </c>
      <c r="N779" s="54"/>
      <c r="O779" s="49"/>
      <c r="P779" s="55" t="s">
        <v>1236</v>
      </c>
      <c r="Q779" s="56">
        <v>43495.533564814818</v>
      </c>
      <c r="R779" s="55" t="s">
        <v>1557</v>
      </c>
      <c r="S779" s="55"/>
      <c r="T779" s="55"/>
      <c r="U779" s="55" t="s">
        <v>1558</v>
      </c>
      <c r="V779" s="56">
        <v>43495.533564814818</v>
      </c>
      <c r="W779" s="57" t="s">
        <v>2595</v>
      </c>
      <c r="X779" s="55"/>
      <c r="Y779" s="55"/>
      <c r="Z779" s="58" t="s">
        <v>2596</v>
      </c>
    </row>
    <row r="780" spans="2:26" x14ac:dyDescent="0.25">
      <c r="B780" s="40" t="s">
        <v>1995</v>
      </c>
      <c r="C780" s="40" t="s">
        <v>1561</v>
      </c>
      <c r="D780" s="41"/>
      <c r="E780" s="42"/>
      <c r="F780" s="43"/>
      <c r="G780" s="44"/>
      <c r="H780" s="41"/>
      <c r="I780" s="45"/>
      <c r="J780" s="46"/>
      <c r="K780" s="46"/>
      <c r="L780" s="47"/>
      <c r="M780" s="54">
        <v>780</v>
      </c>
      <c r="N780" s="54"/>
      <c r="O780" s="49"/>
      <c r="P780" s="55" t="s">
        <v>1236</v>
      </c>
      <c r="Q780" s="56">
        <v>43495.533564814818</v>
      </c>
      <c r="R780" s="55" t="s">
        <v>1557</v>
      </c>
      <c r="S780" s="55"/>
      <c r="T780" s="55"/>
      <c r="U780" s="55" t="s">
        <v>1558</v>
      </c>
      <c r="V780" s="56">
        <v>43495.533564814818</v>
      </c>
      <c r="W780" s="57" t="s">
        <v>2595</v>
      </c>
      <c r="X780" s="55"/>
      <c r="Y780" s="55"/>
      <c r="Z780" s="58" t="s">
        <v>2596</v>
      </c>
    </row>
    <row r="781" spans="2:26" x14ac:dyDescent="0.25">
      <c r="B781" s="40" t="s">
        <v>1995</v>
      </c>
      <c r="C781" s="40" t="s">
        <v>1240</v>
      </c>
      <c r="D781" s="41"/>
      <c r="E781" s="42"/>
      <c r="F781" s="43"/>
      <c r="G781" s="44"/>
      <c r="H781" s="41"/>
      <c r="I781" s="45"/>
      <c r="J781" s="46"/>
      <c r="K781" s="46"/>
      <c r="L781" s="47"/>
      <c r="M781" s="54">
        <v>781</v>
      </c>
      <c r="N781" s="54"/>
      <c r="O781" s="49"/>
      <c r="P781" s="55" t="s">
        <v>1236</v>
      </c>
      <c r="Q781" s="56">
        <v>43496.491018518522</v>
      </c>
      <c r="R781" s="55" t="s">
        <v>1373</v>
      </c>
      <c r="S781" s="55"/>
      <c r="T781" s="55"/>
      <c r="U781" s="55" t="s">
        <v>1265</v>
      </c>
      <c r="V781" s="56">
        <v>43496.491018518522</v>
      </c>
      <c r="W781" s="57" t="s">
        <v>2597</v>
      </c>
      <c r="X781" s="55"/>
      <c r="Y781" s="55"/>
      <c r="Z781" s="58" t="s">
        <v>2598</v>
      </c>
    </row>
    <row r="782" spans="2:26" x14ac:dyDescent="0.25">
      <c r="B782" s="40" t="s">
        <v>1995</v>
      </c>
      <c r="C782" s="40" t="s">
        <v>1376</v>
      </c>
      <c r="D782" s="41"/>
      <c r="E782" s="42"/>
      <c r="F782" s="43"/>
      <c r="G782" s="44"/>
      <c r="H782" s="41"/>
      <c r="I782" s="45"/>
      <c r="J782" s="46"/>
      <c r="K782" s="46"/>
      <c r="L782" s="47"/>
      <c r="M782" s="54">
        <v>782</v>
      </c>
      <c r="N782" s="54"/>
      <c r="O782" s="49"/>
      <c r="P782" s="55" t="s">
        <v>1236</v>
      </c>
      <c r="Q782" s="56">
        <v>43496.491018518522</v>
      </c>
      <c r="R782" s="55" t="s">
        <v>1373</v>
      </c>
      <c r="S782" s="55"/>
      <c r="T782" s="55"/>
      <c r="U782" s="55" t="s">
        <v>1265</v>
      </c>
      <c r="V782" s="56">
        <v>43496.491018518522</v>
      </c>
      <c r="W782" s="57" t="s">
        <v>2597</v>
      </c>
      <c r="X782" s="55"/>
      <c r="Y782" s="55"/>
      <c r="Z782" s="58" t="s">
        <v>2598</v>
      </c>
    </row>
    <row r="783" spans="2:26" x14ac:dyDescent="0.25">
      <c r="B783" s="40" t="s">
        <v>1995</v>
      </c>
      <c r="C783" s="40" t="s">
        <v>1273</v>
      </c>
      <c r="D783" s="41"/>
      <c r="E783" s="42"/>
      <c r="F783" s="43"/>
      <c r="G783" s="44"/>
      <c r="H783" s="41"/>
      <c r="I783" s="45"/>
      <c r="J783" s="46"/>
      <c r="K783" s="46"/>
      <c r="L783" s="47"/>
      <c r="M783" s="54">
        <v>783</v>
      </c>
      <c r="N783" s="54"/>
      <c r="O783" s="49"/>
      <c r="P783" s="55" t="s">
        <v>1236</v>
      </c>
      <c r="Q783" s="56">
        <v>43496.491168981483</v>
      </c>
      <c r="R783" s="55" t="s">
        <v>1274</v>
      </c>
      <c r="S783" s="55"/>
      <c r="T783" s="55"/>
      <c r="U783" s="55"/>
      <c r="V783" s="56">
        <v>43496.491168981483</v>
      </c>
      <c r="W783" s="57" t="s">
        <v>2599</v>
      </c>
      <c r="X783" s="55"/>
      <c r="Y783" s="55"/>
      <c r="Z783" s="58" t="s">
        <v>2600</v>
      </c>
    </row>
    <row r="784" spans="2:26" x14ac:dyDescent="0.25">
      <c r="B784" s="40" t="s">
        <v>1995</v>
      </c>
      <c r="C784" s="40" t="s">
        <v>1250</v>
      </c>
      <c r="D784" s="41"/>
      <c r="E784" s="42"/>
      <c r="F784" s="43"/>
      <c r="G784" s="44"/>
      <c r="H784" s="41"/>
      <c r="I784" s="45"/>
      <c r="J784" s="46"/>
      <c r="K784" s="46"/>
      <c r="L784" s="47"/>
      <c r="M784" s="54">
        <v>784</v>
      </c>
      <c r="N784" s="54"/>
      <c r="O784" s="49"/>
      <c r="P784" s="55" t="s">
        <v>1236</v>
      </c>
      <c r="Q784" s="56">
        <v>43496.491365740738</v>
      </c>
      <c r="R784" s="55" t="s">
        <v>2601</v>
      </c>
      <c r="S784" s="55"/>
      <c r="T784" s="55"/>
      <c r="U784" s="55"/>
      <c r="V784" s="56">
        <v>43496.491365740738</v>
      </c>
      <c r="W784" s="57" t="s">
        <v>2602</v>
      </c>
      <c r="X784" s="55"/>
      <c r="Y784" s="55"/>
      <c r="Z784" s="58" t="s">
        <v>2603</v>
      </c>
    </row>
    <row r="785" spans="2:26" x14ac:dyDescent="0.25">
      <c r="B785" s="40" t="s">
        <v>1995</v>
      </c>
      <c r="C785" s="40" t="s">
        <v>1555</v>
      </c>
      <c r="D785" s="41"/>
      <c r="E785" s="42"/>
      <c r="F785" s="43"/>
      <c r="G785" s="44"/>
      <c r="H785" s="41"/>
      <c r="I785" s="45"/>
      <c r="J785" s="46"/>
      <c r="K785" s="46"/>
      <c r="L785" s="47"/>
      <c r="M785" s="54">
        <v>785</v>
      </c>
      <c r="N785" s="54"/>
      <c r="O785" s="49"/>
      <c r="P785" s="55" t="s">
        <v>1236</v>
      </c>
      <c r="Q785" s="56">
        <v>43496.491365740738</v>
      </c>
      <c r="R785" s="55" t="s">
        <v>2601</v>
      </c>
      <c r="S785" s="55"/>
      <c r="T785" s="55"/>
      <c r="U785" s="55"/>
      <c r="V785" s="56">
        <v>43496.491365740738</v>
      </c>
      <c r="W785" s="57" t="s">
        <v>2602</v>
      </c>
      <c r="X785" s="55"/>
      <c r="Y785" s="55"/>
      <c r="Z785" s="58" t="s">
        <v>2603</v>
      </c>
    </row>
    <row r="786" spans="2:26" x14ac:dyDescent="0.25">
      <c r="B786" s="40" t="s">
        <v>1995</v>
      </c>
      <c r="C786" s="40" t="s">
        <v>1555</v>
      </c>
      <c r="D786" s="41"/>
      <c r="E786" s="42"/>
      <c r="F786" s="43"/>
      <c r="G786" s="44"/>
      <c r="H786" s="41"/>
      <c r="I786" s="45"/>
      <c r="J786" s="46"/>
      <c r="K786" s="46"/>
      <c r="L786" s="47"/>
      <c r="M786" s="54">
        <v>786</v>
      </c>
      <c r="N786" s="54"/>
      <c r="O786" s="49"/>
      <c r="P786" s="55" t="s">
        <v>1236</v>
      </c>
      <c r="Q786" s="56">
        <v>43496.491423611114</v>
      </c>
      <c r="R786" s="55" t="s">
        <v>2604</v>
      </c>
      <c r="S786" s="57" t="s">
        <v>2605</v>
      </c>
      <c r="T786" s="55" t="s">
        <v>1610</v>
      </c>
      <c r="U786" s="55" t="s">
        <v>1265</v>
      </c>
      <c r="V786" s="56">
        <v>43496.491423611114</v>
      </c>
      <c r="W786" s="57" t="s">
        <v>2606</v>
      </c>
      <c r="X786" s="55"/>
      <c r="Y786" s="55"/>
      <c r="Z786" s="58" t="s">
        <v>2607</v>
      </c>
    </row>
    <row r="787" spans="2:26" x14ac:dyDescent="0.25">
      <c r="B787" s="40" t="s">
        <v>1995</v>
      </c>
      <c r="C787" s="40" t="s">
        <v>1424</v>
      </c>
      <c r="D787" s="41"/>
      <c r="E787" s="42"/>
      <c r="F787" s="43"/>
      <c r="G787" s="44"/>
      <c r="H787" s="41"/>
      <c r="I787" s="45"/>
      <c r="J787" s="46"/>
      <c r="K787" s="46"/>
      <c r="L787" s="47"/>
      <c r="M787" s="54">
        <v>787</v>
      </c>
      <c r="N787" s="54"/>
      <c r="O787" s="49"/>
      <c r="P787" s="55" t="s">
        <v>1236</v>
      </c>
      <c r="Q787" s="56">
        <v>43496.491516203707</v>
      </c>
      <c r="R787" s="55" t="s">
        <v>1757</v>
      </c>
      <c r="S787" s="55"/>
      <c r="T787" s="55"/>
      <c r="U787" s="55" t="s">
        <v>1265</v>
      </c>
      <c r="V787" s="56">
        <v>43496.491516203707</v>
      </c>
      <c r="W787" s="57" t="s">
        <v>2608</v>
      </c>
      <c r="X787" s="55"/>
      <c r="Y787" s="55"/>
      <c r="Z787" s="58" t="s">
        <v>2609</v>
      </c>
    </row>
    <row r="788" spans="2:26" x14ac:dyDescent="0.25">
      <c r="B788" s="40" t="s">
        <v>1995</v>
      </c>
      <c r="C788" s="40" t="s">
        <v>1760</v>
      </c>
      <c r="D788" s="41"/>
      <c r="E788" s="42"/>
      <c r="F788" s="43"/>
      <c r="G788" s="44"/>
      <c r="H788" s="41"/>
      <c r="I788" s="45"/>
      <c r="J788" s="46"/>
      <c r="K788" s="46"/>
      <c r="L788" s="47"/>
      <c r="M788" s="54">
        <v>788</v>
      </c>
      <c r="N788" s="54"/>
      <c r="O788" s="49"/>
      <c r="P788" s="55" t="s">
        <v>1236</v>
      </c>
      <c r="Q788" s="56">
        <v>43496.491516203707</v>
      </c>
      <c r="R788" s="55" t="s">
        <v>1757</v>
      </c>
      <c r="S788" s="55"/>
      <c r="T788" s="55"/>
      <c r="U788" s="55" t="s">
        <v>1265</v>
      </c>
      <c r="V788" s="56">
        <v>43496.491516203707</v>
      </c>
      <c r="W788" s="57" t="s">
        <v>2608</v>
      </c>
      <c r="X788" s="55"/>
      <c r="Y788" s="55"/>
      <c r="Z788" s="58" t="s">
        <v>2609</v>
      </c>
    </row>
    <row r="789" spans="2:26" x14ac:dyDescent="0.25">
      <c r="B789" s="40" t="s">
        <v>1995</v>
      </c>
      <c r="C789" s="40" t="s">
        <v>1631</v>
      </c>
      <c r="D789" s="41"/>
      <c r="E789" s="42"/>
      <c r="F789" s="43"/>
      <c r="G789" s="44"/>
      <c r="H789" s="41"/>
      <c r="I789" s="45"/>
      <c r="J789" s="46"/>
      <c r="K789" s="46"/>
      <c r="L789" s="47"/>
      <c r="M789" s="54">
        <v>789</v>
      </c>
      <c r="N789" s="54"/>
      <c r="O789" s="49"/>
      <c r="P789" s="55" t="s">
        <v>1236</v>
      </c>
      <c r="Q789" s="56">
        <v>43496.491574074076</v>
      </c>
      <c r="R789" s="55" t="s">
        <v>1632</v>
      </c>
      <c r="S789" s="55"/>
      <c r="T789" s="55"/>
      <c r="U789" s="55"/>
      <c r="V789" s="56">
        <v>43496.491574074076</v>
      </c>
      <c r="W789" s="57" t="s">
        <v>2610</v>
      </c>
      <c r="X789" s="55"/>
      <c r="Y789" s="55"/>
      <c r="Z789" s="58" t="s">
        <v>2611</v>
      </c>
    </row>
    <row r="790" spans="2:26" x14ac:dyDescent="0.25">
      <c r="B790" s="40" t="s">
        <v>1995</v>
      </c>
      <c r="C790" s="40" t="s">
        <v>1308</v>
      </c>
      <c r="D790" s="41"/>
      <c r="E790" s="42"/>
      <c r="F790" s="43"/>
      <c r="G790" s="44"/>
      <c r="H790" s="41"/>
      <c r="I790" s="45"/>
      <c r="J790" s="46"/>
      <c r="K790" s="46"/>
      <c r="L790" s="47"/>
      <c r="M790" s="54">
        <v>790</v>
      </c>
      <c r="N790" s="54"/>
      <c r="O790" s="49"/>
      <c r="P790" s="55" t="s">
        <v>1236</v>
      </c>
      <c r="Q790" s="56">
        <v>43496.492280092592</v>
      </c>
      <c r="R790" s="55" t="s">
        <v>1653</v>
      </c>
      <c r="S790" s="55"/>
      <c r="T790" s="55"/>
      <c r="U790" s="55"/>
      <c r="V790" s="56">
        <v>43496.492280092592</v>
      </c>
      <c r="W790" s="57" t="s">
        <v>2612</v>
      </c>
      <c r="X790" s="55"/>
      <c r="Y790" s="55"/>
      <c r="Z790" s="58" t="s">
        <v>2613</v>
      </c>
    </row>
    <row r="791" spans="2:26" x14ac:dyDescent="0.25">
      <c r="B791" s="40" t="s">
        <v>1995</v>
      </c>
      <c r="C791" s="40" t="s">
        <v>1656</v>
      </c>
      <c r="D791" s="41"/>
      <c r="E791" s="42"/>
      <c r="F791" s="43"/>
      <c r="G791" s="44"/>
      <c r="H791" s="41"/>
      <c r="I791" s="45"/>
      <c r="J791" s="46"/>
      <c r="K791" s="46"/>
      <c r="L791" s="47"/>
      <c r="M791" s="54">
        <v>791</v>
      </c>
      <c r="N791" s="54"/>
      <c r="O791" s="49"/>
      <c r="P791" s="55" t="s">
        <v>1236</v>
      </c>
      <c r="Q791" s="56">
        <v>43496.492280092592</v>
      </c>
      <c r="R791" s="55" t="s">
        <v>1653</v>
      </c>
      <c r="S791" s="55"/>
      <c r="T791" s="55"/>
      <c r="U791" s="55"/>
      <c r="V791" s="56">
        <v>43496.492280092592</v>
      </c>
      <c r="W791" s="57" t="s">
        <v>2612</v>
      </c>
      <c r="X791" s="55"/>
      <c r="Y791" s="55"/>
      <c r="Z791" s="58" t="s">
        <v>2613</v>
      </c>
    </row>
    <row r="792" spans="2:26" x14ac:dyDescent="0.25">
      <c r="B792" s="40" t="s">
        <v>1995</v>
      </c>
      <c r="C792" s="40" t="s">
        <v>2135</v>
      </c>
      <c r="D792" s="41"/>
      <c r="E792" s="42"/>
      <c r="F792" s="43"/>
      <c r="G792" s="44"/>
      <c r="H792" s="41"/>
      <c r="I792" s="45"/>
      <c r="J792" s="46"/>
      <c r="K792" s="46"/>
      <c r="L792" s="47"/>
      <c r="M792" s="54">
        <v>792</v>
      </c>
      <c r="N792" s="54"/>
      <c r="O792" s="49"/>
      <c r="P792" s="55" t="s">
        <v>1236</v>
      </c>
      <c r="Q792" s="56">
        <v>43496.492384259262</v>
      </c>
      <c r="R792" s="55" t="s">
        <v>2614</v>
      </c>
      <c r="S792" s="57" t="s">
        <v>2615</v>
      </c>
      <c r="T792" s="55" t="s">
        <v>1610</v>
      </c>
      <c r="U792" s="55" t="s">
        <v>1265</v>
      </c>
      <c r="V792" s="56">
        <v>43496.492384259262</v>
      </c>
      <c r="W792" s="57" t="s">
        <v>2616</v>
      </c>
      <c r="X792" s="55"/>
      <c r="Y792" s="55"/>
      <c r="Z792" s="58" t="s">
        <v>2617</v>
      </c>
    </row>
    <row r="793" spans="2:26" x14ac:dyDescent="0.25">
      <c r="B793" s="40" t="s">
        <v>1995</v>
      </c>
      <c r="C793" s="40" t="s">
        <v>2618</v>
      </c>
      <c r="D793" s="41"/>
      <c r="E793" s="42"/>
      <c r="F793" s="43"/>
      <c r="G793" s="44"/>
      <c r="H793" s="41"/>
      <c r="I793" s="45"/>
      <c r="J793" s="46"/>
      <c r="K793" s="46"/>
      <c r="L793" s="47"/>
      <c r="M793" s="54">
        <v>793</v>
      </c>
      <c r="N793" s="54"/>
      <c r="O793" s="49"/>
      <c r="P793" s="55" t="s">
        <v>1236</v>
      </c>
      <c r="Q793" s="56">
        <v>43496.492384259262</v>
      </c>
      <c r="R793" s="55" t="s">
        <v>2614</v>
      </c>
      <c r="S793" s="57" t="s">
        <v>2615</v>
      </c>
      <c r="T793" s="55" t="s">
        <v>1610</v>
      </c>
      <c r="U793" s="55" t="s">
        <v>1265</v>
      </c>
      <c r="V793" s="56">
        <v>43496.492384259262</v>
      </c>
      <c r="W793" s="57" t="s">
        <v>2616</v>
      </c>
      <c r="X793" s="55"/>
      <c r="Y793" s="55"/>
      <c r="Z793" s="58" t="s">
        <v>2617</v>
      </c>
    </row>
    <row r="794" spans="2:26" x14ac:dyDescent="0.25">
      <c r="B794" s="40" t="s">
        <v>1995</v>
      </c>
      <c r="C794" s="40" t="s">
        <v>2619</v>
      </c>
      <c r="D794" s="41"/>
      <c r="E794" s="42"/>
      <c r="F794" s="43"/>
      <c r="G794" s="44"/>
      <c r="H794" s="41"/>
      <c r="I794" s="45"/>
      <c r="J794" s="46"/>
      <c r="K794" s="46"/>
      <c r="L794" s="47"/>
      <c r="M794" s="54">
        <v>794</v>
      </c>
      <c r="N794" s="54"/>
      <c r="O794" s="49"/>
      <c r="P794" s="55" t="s">
        <v>1236</v>
      </c>
      <c r="Q794" s="56">
        <v>43496.492384259262</v>
      </c>
      <c r="R794" s="55" t="s">
        <v>2614</v>
      </c>
      <c r="S794" s="57" t="s">
        <v>2615</v>
      </c>
      <c r="T794" s="55" t="s">
        <v>1610</v>
      </c>
      <c r="U794" s="55" t="s">
        <v>1265</v>
      </c>
      <c r="V794" s="56">
        <v>43496.492384259262</v>
      </c>
      <c r="W794" s="57" t="s">
        <v>2616</v>
      </c>
      <c r="X794" s="55"/>
      <c r="Y794" s="55"/>
      <c r="Z794" s="58" t="s">
        <v>2617</v>
      </c>
    </row>
    <row r="795" spans="2:26" x14ac:dyDescent="0.25">
      <c r="B795" s="40" t="s">
        <v>1995</v>
      </c>
      <c r="C795" s="40" t="s">
        <v>1555</v>
      </c>
      <c r="D795" s="41"/>
      <c r="E795" s="42"/>
      <c r="F795" s="43"/>
      <c r="G795" s="44"/>
      <c r="H795" s="41"/>
      <c r="I795" s="45"/>
      <c r="J795" s="46"/>
      <c r="K795" s="46"/>
      <c r="L795" s="47"/>
      <c r="M795" s="54">
        <v>795</v>
      </c>
      <c r="N795" s="54"/>
      <c r="O795" s="49"/>
      <c r="P795" s="55" t="s">
        <v>1236</v>
      </c>
      <c r="Q795" s="56">
        <v>43496.492384259262</v>
      </c>
      <c r="R795" s="55" t="s">
        <v>2614</v>
      </c>
      <c r="S795" s="57" t="s">
        <v>2615</v>
      </c>
      <c r="T795" s="55" t="s">
        <v>1610</v>
      </c>
      <c r="U795" s="55" t="s">
        <v>1265</v>
      </c>
      <c r="V795" s="56">
        <v>43496.492384259262</v>
      </c>
      <c r="W795" s="57" t="s">
        <v>2616</v>
      </c>
      <c r="X795" s="55"/>
      <c r="Y795" s="55"/>
      <c r="Z795" s="58" t="s">
        <v>2617</v>
      </c>
    </row>
    <row r="796" spans="2:26" x14ac:dyDescent="0.25">
      <c r="B796" s="40" t="s">
        <v>1995</v>
      </c>
      <c r="C796" s="40" t="s">
        <v>1240</v>
      </c>
      <c r="D796" s="41"/>
      <c r="E796" s="42"/>
      <c r="F796" s="43"/>
      <c r="G796" s="44"/>
      <c r="H796" s="41"/>
      <c r="I796" s="45"/>
      <c r="J796" s="46"/>
      <c r="K796" s="46"/>
      <c r="L796" s="47"/>
      <c r="M796" s="54">
        <v>796</v>
      </c>
      <c r="N796" s="54"/>
      <c r="O796" s="49"/>
      <c r="P796" s="55" t="s">
        <v>1236</v>
      </c>
      <c r="Q796" s="56">
        <v>43496.492731481485</v>
      </c>
      <c r="R796" s="55" t="s">
        <v>2620</v>
      </c>
      <c r="S796" s="55"/>
      <c r="T796" s="55"/>
      <c r="U796" s="55" t="s">
        <v>1265</v>
      </c>
      <c r="V796" s="56">
        <v>43496.492731481485</v>
      </c>
      <c r="W796" s="57" t="s">
        <v>2621</v>
      </c>
      <c r="X796" s="55"/>
      <c r="Y796" s="55"/>
      <c r="Z796" s="58" t="s">
        <v>2622</v>
      </c>
    </row>
    <row r="797" spans="2:26" x14ac:dyDescent="0.25">
      <c r="B797" s="40" t="s">
        <v>1995</v>
      </c>
      <c r="C797" s="40" t="s">
        <v>1643</v>
      </c>
      <c r="D797" s="41"/>
      <c r="E797" s="42"/>
      <c r="F797" s="43"/>
      <c r="G797" s="44"/>
      <c r="H797" s="41"/>
      <c r="I797" s="45"/>
      <c r="J797" s="46"/>
      <c r="K797" s="46"/>
      <c r="L797" s="47"/>
      <c r="M797" s="54">
        <v>797</v>
      </c>
      <c r="N797" s="54"/>
      <c r="O797" s="49"/>
      <c r="P797" s="55" t="s">
        <v>1236</v>
      </c>
      <c r="Q797" s="56">
        <v>43496.492731481485</v>
      </c>
      <c r="R797" s="55" t="s">
        <v>2620</v>
      </c>
      <c r="S797" s="55"/>
      <c r="T797" s="55"/>
      <c r="U797" s="55" t="s">
        <v>1265</v>
      </c>
      <c r="V797" s="56">
        <v>43496.492731481485</v>
      </c>
      <c r="W797" s="57" t="s">
        <v>2621</v>
      </c>
      <c r="X797" s="55"/>
      <c r="Y797" s="55"/>
      <c r="Z797" s="58" t="s">
        <v>2622</v>
      </c>
    </row>
    <row r="798" spans="2:26" x14ac:dyDescent="0.25">
      <c r="B798" s="40" t="s">
        <v>1995</v>
      </c>
      <c r="C798" s="40" t="s">
        <v>2623</v>
      </c>
      <c r="D798" s="41"/>
      <c r="E798" s="42"/>
      <c r="F798" s="43"/>
      <c r="G798" s="44"/>
      <c r="H798" s="41"/>
      <c r="I798" s="45"/>
      <c r="J798" s="46"/>
      <c r="K798" s="46"/>
      <c r="L798" s="47"/>
      <c r="M798" s="54">
        <v>798</v>
      </c>
      <c r="N798" s="54"/>
      <c r="O798" s="49"/>
      <c r="P798" s="55" t="s">
        <v>1236</v>
      </c>
      <c r="Q798" s="56">
        <v>43496.492731481485</v>
      </c>
      <c r="R798" s="55" t="s">
        <v>2620</v>
      </c>
      <c r="S798" s="55"/>
      <c r="T798" s="55"/>
      <c r="U798" s="55" t="s">
        <v>1265</v>
      </c>
      <c r="V798" s="56">
        <v>43496.492731481485</v>
      </c>
      <c r="W798" s="57" t="s">
        <v>2621</v>
      </c>
      <c r="X798" s="55"/>
      <c r="Y798" s="55"/>
      <c r="Z798" s="58" t="s">
        <v>2622</v>
      </c>
    </row>
    <row r="799" spans="2:26" x14ac:dyDescent="0.25">
      <c r="B799" s="40" t="s">
        <v>1995</v>
      </c>
      <c r="C799" s="40" t="s">
        <v>1555</v>
      </c>
      <c r="D799" s="41"/>
      <c r="E799" s="42"/>
      <c r="F799" s="43"/>
      <c r="G799" s="44"/>
      <c r="H799" s="41"/>
      <c r="I799" s="45"/>
      <c r="J799" s="46"/>
      <c r="K799" s="46"/>
      <c r="L799" s="47"/>
      <c r="M799" s="54">
        <v>799</v>
      </c>
      <c r="N799" s="54"/>
      <c r="O799" s="49"/>
      <c r="P799" s="55" t="s">
        <v>1236</v>
      </c>
      <c r="Q799" s="56">
        <v>43496.492731481485</v>
      </c>
      <c r="R799" s="55" t="s">
        <v>2620</v>
      </c>
      <c r="S799" s="55"/>
      <c r="T799" s="55"/>
      <c r="U799" s="55" t="s">
        <v>1265</v>
      </c>
      <c r="V799" s="56">
        <v>43496.492731481485</v>
      </c>
      <c r="W799" s="57" t="s">
        <v>2621</v>
      </c>
      <c r="X799" s="55"/>
      <c r="Y799" s="55"/>
      <c r="Z799" s="58" t="s">
        <v>2622</v>
      </c>
    </row>
    <row r="800" spans="2:26" x14ac:dyDescent="0.25">
      <c r="B800" s="40" t="s">
        <v>1995</v>
      </c>
      <c r="C800" s="40" t="s">
        <v>1551</v>
      </c>
      <c r="D800" s="41"/>
      <c r="E800" s="42"/>
      <c r="F800" s="43"/>
      <c r="G800" s="44"/>
      <c r="H800" s="41"/>
      <c r="I800" s="45"/>
      <c r="J800" s="46"/>
      <c r="K800" s="46"/>
      <c r="L800" s="47"/>
      <c r="M800" s="54">
        <v>800</v>
      </c>
      <c r="N800" s="54"/>
      <c r="O800" s="49"/>
      <c r="P800" s="55" t="s">
        <v>1236</v>
      </c>
      <c r="Q800" s="56">
        <v>43496.492928240739</v>
      </c>
      <c r="R800" s="55" t="s">
        <v>1552</v>
      </c>
      <c r="S800" s="55"/>
      <c r="T800" s="55"/>
      <c r="U800" s="55"/>
      <c r="V800" s="56">
        <v>43496.492928240739</v>
      </c>
      <c r="W800" s="57" t="s">
        <v>2624</v>
      </c>
      <c r="X800" s="55"/>
      <c r="Y800" s="55"/>
      <c r="Z800" s="58" t="s">
        <v>2625</v>
      </c>
    </row>
    <row r="801" spans="2:26" x14ac:dyDescent="0.25">
      <c r="B801" s="40" t="s">
        <v>1995</v>
      </c>
      <c r="C801" s="40" t="s">
        <v>1555</v>
      </c>
      <c r="D801" s="41"/>
      <c r="E801" s="42"/>
      <c r="F801" s="43"/>
      <c r="G801" s="44"/>
      <c r="H801" s="41"/>
      <c r="I801" s="45"/>
      <c r="J801" s="46"/>
      <c r="K801" s="46"/>
      <c r="L801" s="47"/>
      <c r="M801" s="54">
        <v>801</v>
      </c>
      <c r="N801" s="54"/>
      <c r="O801" s="49"/>
      <c r="P801" s="55" t="s">
        <v>1236</v>
      </c>
      <c r="Q801" s="56">
        <v>43496.492928240739</v>
      </c>
      <c r="R801" s="55" t="s">
        <v>1552</v>
      </c>
      <c r="S801" s="55"/>
      <c r="T801" s="55"/>
      <c r="U801" s="55"/>
      <c r="V801" s="56">
        <v>43496.492928240739</v>
      </c>
      <c r="W801" s="57" t="s">
        <v>2624</v>
      </c>
      <c r="X801" s="55"/>
      <c r="Y801" s="55"/>
      <c r="Z801" s="58" t="s">
        <v>2625</v>
      </c>
    </row>
    <row r="802" spans="2:26" x14ac:dyDescent="0.25">
      <c r="B802" s="40" t="s">
        <v>1995</v>
      </c>
      <c r="C802" s="40" t="s">
        <v>1240</v>
      </c>
      <c r="D802" s="41"/>
      <c r="E802" s="42"/>
      <c r="F802" s="43"/>
      <c r="G802" s="44"/>
      <c r="H802" s="41"/>
      <c r="I802" s="45"/>
      <c r="J802" s="46"/>
      <c r="K802" s="46"/>
      <c r="L802" s="47"/>
      <c r="M802" s="54">
        <v>802</v>
      </c>
      <c r="N802" s="54"/>
      <c r="O802" s="49"/>
      <c r="P802" s="55" t="s">
        <v>1236</v>
      </c>
      <c r="Q802" s="56">
        <v>43496.493101851855</v>
      </c>
      <c r="R802" s="55" t="s">
        <v>2626</v>
      </c>
      <c r="S802" s="55"/>
      <c r="T802" s="55"/>
      <c r="U802" s="55" t="s">
        <v>1265</v>
      </c>
      <c r="V802" s="56">
        <v>43496.493101851855</v>
      </c>
      <c r="W802" s="57" t="s">
        <v>2627</v>
      </c>
      <c r="X802" s="55"/>
      <c r="Y802" s="55"/>
      <c r="Z802" s="58" t="s">
        <v>2628</v>
      </c>
    </row>
    <row r="803" spans="2:26" x14ac:dyDescent="0.25">
      <c r="B803" s="40" t="s">
        <v>1995</v>
      </c>
      <c r="C803" s="40" t="s">
        <v>1967</v>
      </c>
      <c r="D803" s="41"/>
      <c r="E803" s="42"/>
      <c r="F803" s="43"/>
      <c r="G803" s="44"/>
      <c r="H803" s="41"/>
      <c r="I803" s="45"/>
      <c r="J803" s="46"/>
      <c r="K803" s="46"/>
      <c r="L803" s="47"/>
      <c r="M803" s="54">
        <v>803</v>
      </c>
      <c r="N803" s="54"/>
      <c r="O803" s="49"/>
      <c r="P803" s="55" t="s">
        <v>1236</v>
      </c>
      <c r="Q803" s="56">
        <v>43496.493101851855</v>
      </c>
      <c r="R803" s="55" t="s">
        <v>2626</v>
      </c>
      <c r="S803" s="55"/>
      <c r="T803" s="55"/>
      <c r="U803" s="55" t="s">
        <v>1265</v>
      </c>
      <c r="V803" s="56">
        <v>43496.493101851855</v>
      </c>
      <c r="W803" s="57" t="s">
        <v>2627</v>
      </c>
      <c r="X803" s="55"/>
      <c r="Y803" s="55"/>
      <c r="Z803" s="58" t="s">
        <v>2628</v>
      </c>
    </row>
    <row r="804" spans="2:26" x14ac:dyDescent="0.25">
      <c r="B804" s="40" t="s">
        <v>1995</v>
      </c>
      <c r="C804" s="40" t="s">
        <v>1369</v>
      </c>
      <c r="D804" s="41"/>
      <c r="E804" s="42"/>
      <c r="F804" s="43"/>
      <c r="G804" s="44"/>
      <c r="H804" s="41"/>
      <c r="I804" s="45"/>
      <c r="J804" s="46"/>
      <c r="K804" s="46"/>
      <c r="L804" s="47"/>
      <c r="M804" s="54">
        <v>804</v>
      </c>
      <c r="N804" s="54"/>
      <c r="O804" s="49"/>
      <c r="P804" s="55" t="s">
        <v>1236</v>
      </c>
      <c r="Q804" s="56">
        <v>43496.493310185186</v>
      </c>
      <c r="R804" s="55" t="s">
        <v>1603</v>
      </c>
      <c r="S804" s="55"/>
      <c r="T804" s="55"/>
      <c r="U804" s="55"/>
      <c r="V804" s="56">
        <v>43496.493310185186</v>
      </c>
      <c r="W804" s="57" t="s">
        <v>2629</v>
      </c>
      <c r="X804" s="55"/>
      <c r="Y804" s="55"/>
      <c r="Z804" s="58" t="s">
        <v>2630</v>
      </c>
    </row>
    <row r="805" spans="2:26" x14ac:dyDescent="0.25">
      <c r="B805" s="40" t="s">
        <v>1995</v>
      </c>
      <c r="C805" s="40" t="s">
        <v>1369</v>
      </c>
      <c r="D805" s="41"/>
      <c r="E805" s="42"/>
      <c r="F805" s="43"/>
      <c r="G805" s="44"/>
      <c r="H805" s="41"/>
      <c r="I805" s="45"/>
      <c r="J805" s="46"/>
      <c r="K805" s="46"/>
      <c r="L805" s="47"/>
      <c r="M805" s="54">
        <v>805</v>
      </c>
      <c r="N805" s="54"/>
      <c r="O805" s="49"/>
      <c r="P805" s="55" t="s">
        <v>1236</v>
      </c>
      <c r="Q805" s="56">
        <v>43496.493379629632</v>
      </c>
      <c r="R805" s="55" t="s">
        <v>1370</v>
      </c>
      <c r="S805" s="55"/>
      <c r="T805" s="55"/>
      <c r="U805" s="55" t="s">
        <v>1265</v>
      </c>
      <c r="V805" s="56">
        <v>43496.493379629632</v>
      </c>
      <c r="W805" s="57" t="s">
        <v>2631</v>
      </c>
      <c r="X805" s="55"/>
      <c r="Y805" s="55"/>
      <c r="Z805" s="58" t="s">
        <v>2632</v>
      </c>
    </row>
    <row r="806" spans="2:26" x14ac:dyDescent="0.25">
      <c r="B806" s="40" t="s">
        <v>1995</v>
      </c>
      <c r="C806" s="40" t="s">
        <v>2633</v>
      </c>
      <c r="D806" s="41"/>
      <c r="E806" s="42"/>
      <c r="F806" s="43"/>
      <c r="G806" s="44"/>
      <c r="H806" s="41"/>
      <c r="I806" s="45"/>
      <c r="J806" s="46"/>
      <c r="K806" s="46"/>
      <c r="L806" s="47"/>
      <c r="M806" s="54">
        <v>806</v>
      </c>
      <c r="N806" s="54"/>
      <c r="O806" s="49"/>
      <c r="P806" s="55" t="s">
        <v>1236</v>
      </c>
      <c r="Q806" s="56">
        <v>43496.493437500001</v>
      </c>
      <c r="R806" s="55" t="s">
        <v>2634</v>
      </c>
      <c r="S806" s="55"/>
      <c r="T806" s="55"/>
      <c r="U806" s="55"/>
      <c r="V806" s="56">
        <v>43496.493437500001</v>
      </c>
      <c r="W806" s="57" t="s">
        <v>2635</v>
      </c>
      <c r="X806" s="55"/>
      <c r="Y806" s="55"/>
      <c r="Z806" s="58" t="s">
        <v>2636</v>
      </c>
    </row>
    <row r="807" spans="2:26" x14ac:dyDescent="0.25">
      <c r="B807" s="40" t="s">
        <v>1995</v>
      </c>
      <c r="C807" s="40" t="s">
        <v>1247</v>
      </c>
      <c r="D807" s="41"/>
      <c r="E807" s="42"/>
      <c r="F807" s="43"/>
      <c r="G807" s="44"/>
      <c r="H807" s="41"/>
      <c r="I807" s="45"/>
      <c r="J807" s="46"/>
      <c r="K807" s="46"/>
      <c r="L807" s="47"/>
      <c r="M807" s="54">
        <v>807</v>
      </c>
      <c r="N807" s="54"/>
      <c r="O807" s="49"/>
      <c r="P807" s="55" t="s">
        <v>1236</v>
      </c>
      <c r="Q807" s="56">
        <v>43496.493437500001</v>
      </c>
      <c r="R807" s="55" t="s">
        <v>2634</v>
      </c>
      <c r="S807" s="55"/>
      <c r="T807" s="55"/>
      <c r="U807" s="55"/>
      <c r="V807" s="56">
        <v>43496.493437500001</v>
      </c>
      <c r="W807" s="57" t="s">
        <v>2635</v>
      </c>
      <c r="X807" s="55"/>
      <c r="Y807" s="55"/>
      <c r="Z807" s="58" t="s">
        <v>2636</v>
      </c>
    </row>
    <row r="808" spans="2:26" x14ac:dyDescent="0.25">
      <c r="B808" s="40" t="s">
        <v>1995</v>
      </c>
      <c r="C808" s="40" t="s">
        <v>2637</v>
      </c>
      <c r="D808" s="41"/>
      <c r="E808" s="42"/>
      <c r="F808" s="43"/>
      <c r="G808" s="44"/>
      <c r="H808" s="41"/>
      <c r="I808" s="45"/>
      <c r="J808" s="46"/>
      <c r="K808" s="46"/>
      <c r="L808" s="47"/>
      <c r="M808" s="54">
        <v>808</v>
      </c>
      <c r="N808" s="54"/>
      <c r="O808" s="49"/>
      <c r="P808" s="55" t="s">
        <v>1236</v>
      </c>
      <c r="Q808" s="56">
        <v>43496.493437500001</v>
      </c>
      <c r="R808" s="55" t="s">
        <v>2634</v>
      </c>
      <c r="S808" s="55"/>
      <c r="T808" s="55"/>
      <c r="U808" s="55"/>
      <c r="V808" s="56">
        <v>43496.493437500001</v>
      </c>
      <c r="W808" s="57" t="s">
        <v>2635</v>
      </c>
      <c r="X808" s="55"/>
      <c r="Y808" s="55"/>
      <c r="Z808" s="58" t="s">
        <v>2636</v>
      </c>
    </row>
    <row r="809" spans="2:26" x14ac:dyDescent="0.25">
      <c r="B809" s="40" t="s">
        <v>1995</v>
      </c>
      <c r="C809" s="40" t="s">
        <v>2638</v>
      </c>
      <c r="D809" s="41"/>
      <c r="E809" s="42"/>
      <c r="F809" s="43"/>
      <c r="G809" s="44"/>
      <c r="H809" s="41"/>
      <c r="I809" s="45"/>
      <c r="J809" s="46"/>
      <c r="K809" s="46"/>
      <c r="L809" s="47"/>
      <c r="M809" s="54">
        <v>809</v>
      </c>
      <c r="N809" s="54"/>
      <c r="O809" s="49"/>
      <c r="P809" s="55" t="s">
        <v>1236</v>
      </c>
      <c r="Q809" s="56">
        <v>43496.493437500001</v>
      </c>
      <c r="R809" s="55" t="s">
        <v>2634</v>
      </c>
      <c r="S809" s="55"/>
      <c r="T809" s="55"/>
      <c r="U809" s="55"/>
      <c r="V809" s="56">
        <v>43496.493437500001</v>
      </c>
      <c r="W809" s="57" t="s">
        <v>2635</v>
      </c>
      <c r="X809" s="55"/>
      <c r="Y809" s="55"/>
      <c r="Z809" s="58" t="s">
        <v>2636</v>
      </c>
    </row>
    <row r="810" spans="2:26" x14ac:dyDescent="0.25">
      <c r="B810" s="40" t="s">
        <v>1995</v>
      </c>
      <c r="C810" s="40" t="s">
        <v>2639</v>
      </c>
      <c r="D810" s="41"/>
      <c r="E810" s="42"/>
      <c r="F810" s="43"/>
      <c r="G810" s="44"/>
      <c r="H810" s="41"/>
      <c r="I810" s="45"/>
      <c r="J810" s="46"/>
      <c r="K810" s="46"/>
      <c r="L810" s="47"/>
      <c r="M810" s="54">
        <v>810</v>
      </c>
      <c r="N810" s="54"/>
      <c r="O810" s="49"/>
      <c r="P810" s="55" t="s">
        <v>1236</v>
      </c>
      <c r="Q810" s="56">
        <v>43496.493437500001</v>
      </c>
      <c r="R810" s="55" t="s">
        <v>2634</v>
      </c>
      <c r="S810" s="55"/>
      <c r="T810" s="55"/>
      <c r="U810" s="55"/>
      <c r="V810" s="56">
        <v>43496.493437500001</v>
      </c>
      <c r="W810" s="57" t="s">
        <v>2635</v>
      </c>
      <c r="X810" s="55"/>
      <c r="Y810" s="55"/>
      <c r="Z810" s="58" t="s">
        <v>2636</v>
      </c>
    </row>
    <row r="811" spans="2:26" x14ac:dyDescent="0.25">
      <c r="B811" s="40" t="s">
        <v>1995</v>
      </c>
      <c r="C811" s="40" t="s">
        <v>1845</v>
      </c>
      <c r="D811" s="41"/>
      <c r="E811" s="42"/>
      <c r="F811" s="43"/>
      <c r="G811" s="44"/>
      <c r="H811" s="41"/>
      <c r="I811" s="45"/>
      <c r="J811" s="46"/>
      <c r="K811" s="46"/>
      <c r="L811" s="47"/>
      <c r="M811" s="54">
        <v>811</v>
      </c>
      <c r="N811" s="54"/>
      <c r="O811" s="49"/>
      <c r="P811" s="55" t="s">
        <v>1236</v>
      </c>
      <c r="Q811" s="56">
        <v>43496.493437500001</v>
      </c>
      <c r="R811" s="55" t="s">
        <v>2634</v>
      </c>
      <c r="S811" s="55"/>
      <c r="T811" s="55"/>
      <c r="U811" s="55"/>
      <c r="V811" s="56">
        <v>43496.493437500001</v>
      </c>
      <c r="W811" s="57" t="s">
        <v>2635</v>
      </c>
      <c r="X811" s="55"/>
      <c r="Y811" s="55"/>
      <c r="Z811" s="58" t="s">
        <v>2636</v>
      </c>
    </row>
    <row r="812" spans="2:26" x14ac:dyDescent="0.25">
      <c r="B812" s="40" t="s">
        <v>1995</v>
      </c>
      <c r="C812" s="40" t="s">
        <v>1344</v>
      </c>
      <c r="D812" s="41"/>
      <c r="E812" s="42"/>
      <c r="F812" s="43"/>
      <c r="G812" s="44"/>
      <c r="H812" s="41"/>
      <c r="I812" s="45"/>
      <c r="J812" s="46"/>
      <c r="K812" s="46"/>
      <c r="L812" s="47"/>
      <c r="M812" s="54">
        <v>812</v>
      </c>
      <c r="N812" s="54"/>
      <c r="O812" s="49"/>
      <c r="P812" s="55" t="s">
        <v>1236</v>
      </c>
      <c r="Q812" s="56">
        <v>43496.493564814817</v>
      </c>
      <c r="R812" s="55" t="s">
        <v>1345</v>
      </c>
      <c r="S812" s="55"/>
      <c r="T812" s="55"/>
      <c r="U812" s="55"/>
      <c r="V812" s="56">
        <v>43496.493564814817</v>
      </c>
      <c r="W812" s="57" t="s">
        <v>2640</v>
      </c>
      <c r="X812" s="55"/>
      <c r="Y812" s="55"/>
      <c r="Z812" s="58" t="s">
        <v>2641</v>
      </c>
    </row>
    <row r="813" spans="2:26" x14ac:dyDescent="0.25">
      <c r="B813" s="40" t="s">
        <v>1995</v>
      </c>
      <c r="C813" s="40" t="s">
        <v>1348</v>
      </c>
      <c r="D813" s="41"/>
      <c r="E813" s="42"/>
      <c r="F813" s="43"/>
      <c r="G813" s="44"/>
      <c r="H813" s="41"/>
      <c r="I813" s="45"/>
      <c r="J813" s="46"/>
      <c r="K813" s="46"/>
      <c r="L813" s="47"/>
      <c r="M813" s="54">
        <v>813</v>
      </c>
      <c r="N813" s="54"/>
      <c r="O813" s="49"/>
      <c r="P813" s="55" t="s">
        <v>1236</v>
      </c>
      <c r="Q813" s="56">
        <v>43496.493564814817</v>
      </c>
      <c r="R813" s="55" t="s">
        <v>1345</v>
      </c>
      <c r="S813" s="55"/>
      <c r="T813" s="55"/>
      <c r="U813" s="55"/>
      <c r="V813" s="56">
        <v>43496.493564814817</v>
      </c>
      <c r="W813" s="57" t="s">
        <v>2640</v>
      </c>
      <c r="X813" s="55"/>
      <c r="Y813" s="55"/>
      <c r="Z813" s="58" t="s">
        <v>2641</v>
      </c>
    </row>
    <row r="814" spans="2:26" x14ac:dyDescent="0.25">
      <c r="B814" s="40" t="s">
        <v>1995</v>
      </c>
      <c r="C814" s="40" t="s">
        <v>1349</v>
      </c>
      <c r="D814" s="41"/>
      <c r="E814" s="42"/>
      <c r="F814" s="43"/>
      <c r="G814" s="44"/>
      <c r="H814" s="41"/>
      <c r="I814" s="45"/>
      <c r="J814" s="46"/>
      <c r="K814" s="46"/>
      <c r="L814" s="47"/>
      <c r="M814" s="54">
        <v>814</v>
      </c>
      <c r="N814" s="54"/>
      <c r="O814" s="49"/>
      <c r="P814" s="55" t="s">
        <v>1236</v>
      </c>
      <c r="Q814" s="56">
        <v>43496.493564814817</v>
      </c>
      <c r="R814" s="55" t="s">
        <v>1345</v>
      </c>
      <c r="S814" s="55"/>
      <c r="T814" s="55"/>
      <c r="U814" s="55"/>
      <c r="V814" s="56">
        <v>43496.493564814817</v>
      </c>
      <c r="W814" s="57" t="s">
        <v>2640</v>
      </c>
      <c r="X814" s="55"/>
      <c r="Y814" s="55"/>
      <c r="Z814" s="58" t="s">
        <v>2641</v>
      </c>
    </row>
    <row r="815" spans="2:26" x14ac:dyDescent="0.25">
      <c r="B815" s="40" t="s">
        <v>1995</v>
      </c>
      <c r="C815" s="40" t="s">
        <v>1350</v>
      </c>
      <c r="D815" s="41"/>
      <c r="E815" s="42"/>
      <c r="F815" s="43"/>
      <c r="G815" s="44"/>
      <c r="H815" s="41"/>
      <c r="I815" s="45"/>
      <c r="J815" s="46"/>
      <c r="K815" s="46"/>
      <c r="L815" s="47"/>
      <c r="M815" s="54">
        <v>815</v>
      </c>
      <c r="N815" s="54"/>
      <c r="O815" s="49"/>
      <c r="P815" s="55" t="s">
        <v>1236</v>
      </c>
      <c r="Q815" s="56">
        <v>43496.493564814817</v>
      </c>
      <c r="R815" s="55" t="s">
        <v>1345</v>
      </c>
      <c r="S815" s="55"/>
      <c r="T815" s="55"/>
      <c r="U815" s="55"/>
      <c r="V815" s="56">
        <v>43496.493564814817</v>
      </c>
      <c r="W815" s="57" t="s">
        <v>2640</v>
      </c>
      <c r="X815" s="55"/>
      <c r="Y815" s="55"/>
      <c r="Z815" s="58" t="s">
        <v>2641</v>
      </c>
    </row>
    <row r="816" spans="2:26" x14ac:dyDescent="0.25">
      <c r="B816" s="40" t="s">
        <v>1995</v>
      </c>
      <c r="C816" s="40" t="s">
        <v>1351</v>
      </c>
      <c r="D816" s="41"/>
      <c r="E816" s="42"/>
      <c r="F816" s="43"/>
      <c r="G816" s="44"/>
      <c r="H816" s="41"/>
      <c r="I816" s="45"/>
      <c r="J816" s="46"/>
      <c r="K816" s="46"/>
      <c r="L816" s="47"/>
      <c r="M816" s="54">
        <v>816</v>
      </c>
      <c r="N816" s="54"/>
      <c r="O816" s="49"/>
      <c r="P816" s="55" t="s">
        <v>1236</v>
      </c>
      <c r="Q816" s="56">
        <v>43496.493564814817</v>
      </c>
      <c r="R816" s="55" t="s">
        <v>1345</v>
      </c>
      <c r="S816" s="55"/>
      <c r="T816" s="55"/>
      <c r="U816" s="55"/>
      <c r="V816" s="56">
        <v>43496.493564814817</v>
      </c>
      <c r="W816" s="57" t="s">
        <v>2640</v>
      </c>
      <c r="X816" s="55"/>
      <c r="Y816" s="55"/>
      <c r="Z816" s="58" t="s">
        <v>2641</v>
      </c>
    </row>
    <row r="817" spans="2:26" x14ac:dyDescent="0.25">
      <c r="B817" s="40" t="s">
        <v>1995</v>
      </c>
      <c r="C817" s="40" t="s">
        <v>1352</v>
      </c>
      <c r="D817" s="41"/>
      <c r="E817" s="42"/>
      <c r="F817" s="43"/>
      <c r="G817" s="44"/>
      <c r="H817" s="41"/>
      <c r="I817" s="45"/>
      <c r="J817" s="46"/>
      <c r="K817" s="46"/>
      <c r="L817" s="47"/>
      <c r="M817" s="54">
        <v>817</v>
      </c>
      <c r="N817" s="54"/>
      <c r="O817" s="49"/>
      <c r="P817" s="55" t="s">
        <v>1236</v>
      </c>
      <c r="Q817" s="56">
        <v>43496.493564814817</v>
      </c>
      <c r="R817" s="55" t="s">
        <v>1345</v>
      </c>
      <c r="S817" s="55"/>
      <c r="T817" s="55"/>
      <c r="U817" s="55"/>
      <c r="V817" s="56">
        <v>43496.493564814817</v>
      </c>
      <c r="W817" s="57" t="s">
        <v>2640</v>
      </c>
      <c r="X817" s="55"/>
      <c r="Y817" s="55"/>
      <c r="Z817" s="58" t="s">
        <v>2641</v>
      </c>
    </row>
    <row r="818" spans="2:26" x14ac:dyDescent="0.25">
      <c r="B818" s="40" t="s">
        <v>1995</v>
      </c>
      <c r="C818" s="40" t="s">
        <v>1353</v>
      </c>
      <c r="D818" s="41"/>
      <c r="E818" s="42"/>
      <c r="F818" s="43"/>
      <c r="G818" s="44"/>
      <c r="H818" s="41"/>
      <c r="I818" s="45"/>
      <c r="J818" s="46"/>
      <c r="K818" s="46"/>
      <c r="L818" s="47"/>
      <c r="M818" s="54">
        <v>818</v>
      </c>
      <c r="N818" s="54"/>
      <c r="O818" s="49"/>
      <c r="P818" s="55" t="s">
        <v>1236</v>
      </c>
      <c r="Q818" s="56">
        <v>43496.493564814817</v>
      </c>
      <c r="R818" s="55" t="s">
        <v>1345</v>
      </c>
      <c r="S818" s="55"/>
      <c r="T818" s="55"/>
      <c r="U818" s="55"/>
      <c r="V818" s="56">
        <v>43496.493564814817</v>
      </c>
      <c r="W818" s="57" t="s">
        <v>2640</v>
      </c>
      <c r="X818" s="55"/>
      <c r="Y818" s="55"/>
      <c r="Z818" s="58" t="s">
        <v>2641</v>
      </c>
    </row>
    <row r="819" spans="2:26" x14ac:dyDescent="0.25">
      <c r="B819" s="40" t="s">
        <v>1995</v>
      </c>
      <c r="C819" s="40" t="s">
        <v>1354</v>
      </c>
      <c r="D819" s="41"/>
      <c r="E819" s="42"/>
      <c r="F819" s="43"/>
      <c r="G819" s="44"/>
      <c r="H819" s="41"/>
      <c r="I819" s="45"/>
      <c r="J819" s="46"/>
      <c r="K819" s="46"/>
      <c r="L819" s="47"/>
      <c r="M819" s="54">
        <v>819</v>
      </c>
      <c r="N819" s="54"/>
      <c r="O819" s="49"/>
      <c r="P819" s="55" t="s">
        <v>1236</v>
      </c>
      <c r="Q819" s="56">
        <v>43496.493564814817</v>
      </c>
      <c r="R819" s="55" t="s">
        <v>1345</v>
      </c>
      <c r="S819" s="55"/>
      <c r="T819" s="55"/>
      <c r="U819" s="55"/>
      <c r="V819" s="56">
        <v>43496.493564814817</v>
      </c>
      <c r="W819" s="57" t="s">
        <v>2640</v>
      </c>
      <c r="X819" s="55"/>
      <c r="Y819" s="55"/>
      <c r="Z819" s="58" t="s">
        <v>2641</v>
      </c>
    </row>
    <row r="820" spans="2:26" x14ac:dyDescent="0.25">
      <c r="B820" s="40" t="s">
        <v>1995</v>
      </c>
      <c r="C820" s="40" t="s">
        <v>1355</v>
      </c>
      <c r="D820" s="41"/>
      <c r="E820" s="42"/>
      <c r="F820" s="43"/>
      <c r="G820" s="44"/>
      <c r="H820" s="41"/>
      <c r="I820" s="45"/>
      <c r="J820" s="46"/>
      <c r="K820" s="46"/>
      <c r="L820" s="47"/>
      <c r="M820" s="54">
        <v>820</v>
      </c>
      <c r="N820" s="54"/>
      <c r="O820" s="49"/>
      <c r="P820" s="55" t="s">
        <v>1236</v>
      </c>
      <c r="Q820" s="56">
        <v>43496.493564814817</v>
      </c>
      <c r="R820" s="55" t="s">
        <v>1345</v>
      </c>
      <c r="S820" s="55"/>
      <c r="T820" s="55"/>
      <c r="U820" s="55"/>
      <c r="V820" s="56">
        <v>43496.493564814817</v>
      </c>
      <c r="W820" s="57" t="s">
        <v>2640</v>
      </c>
      <c r="X820" s="55"/>
      <c r="Y820" s="55"/>
      <c r="Z820" s="58" t="s">
        <v>2641</v>
      </c>
    </row>
    <row r="821" spans="2:26" x14ac:dyDescent="0.25">
      <c r="B821" s="40" t="s">
        <v>1995</v>
      </c>
      <c r="C821" s="40" t="s">
        <v>1356</v>
      </c>
      <c r="D821" s="41"/>
      <c r="E821" s="42"/>
      <c r="F821" s="43"/>
      <c r="G821" s="44"/>
      <c r="H821" s="41"/>
      <c r="I821" s="45"/>
      <c r="J821" s="46"/>
      <c r="K821" s="46"/>
      <c r="L821" s="47"/>
      <c r="M821" s="54">
        <v>821</v>
      </c>
      <c r="N821" s="54"/>
      <c r="O821" s="49"/>
      <c r="P821" s="55" t="s">
        <v>1236</v>
      </c>
      <c r="Q821" s="56">
        <v>43496.493564814817</v>
      </c>
      <c r="R821" s="55" t="s">
        <v>1345</v>
      </c>
      <c r="S821" s="55"/>
      <c r="T821" s="55"/>
      <c r="U821" s="55"/>
      <c r="V821" s="56">
        <v>43496.493564814817</v>
      </c>
      <c r="W821" s="57" t="s">
        <v>2640</v>
      </c>
      <c r="X821" s="55"/>
      <c r="Y821" s="55"/>
      <c r="Z821" s="58" t="s">
        <v>2641</v>
      </c>
    </row>
    <row r="822" spans="2:26" x14ac:dyDescent="0.25">
      <c r="B822" s="40" t="s">
        <v>1995</v>
      </c>
      <c r="C822" s="40" t="s">
        <v>1273</v>
      </c>
      <c r="D822" s="41"/>
      <c r="E822" s="42"/>
      <c r="F822" s="43"/>
      <c r="G822" s="44"/>
      <c r="H822" s="41"/>
      <c r="I822" s="45"/>
      <c r="J822" s="46"/>
      <c r="K822" s="46"/>
      <c r="L822" s="47"/>
      <c r="M822" s="54">
        <v>822</v>
      </c>
      <c r="N822" s="54"/>
      <c r="O822" s="49"/>
      <c r="P822" s="55" t="s">
        <v>1236</v>
      </c>
      <c r="Q822" s="56">
        <v>43496.493564814817</v>
      </c>
      <c r="R822" s="55" t="s">
        <v>1345</v>
      </c>
      <c r="S822" s="55"/>
      <c r="T822" s="55"/>
      <c r="U822" s="55"/>
      <c r="V822" s="56">
        <v>43496.493564814817</v>
      </c>
      <c r="W822" s="57" t="s">
        <v>2640</v>
      </c>
      <c r="X822" s="55"/>
      <c r="Y822" s="55"/>
      <c r="Z822" s="58" t="s">
        <v>2641</v>
      </c>
    </row>
    <row r="823" spans="2:26" x14ac:dyDescent="0.25">
      <c r="B823" s="40" t="s">
        <v>1995</v>
      </c>
      <c r="C823" s="40" t="s">
        <v>2053</v>
      </c>
      <c r="D823" s="41"/>
      <c r="E823" s="42"/>
      <c r="F823" s="43"/>
      <c r="G823" s="44"/>
      <c r="H823" s="41"/>
      <c r="I823" s="45"/>
      <c r="J823" s="46"/>
      <c r="K823" s="46"/>
      <c r="L823" s="47"/>
      <c r="M823" s="54">
        <v>823</v>
      </c>
      <c r="N823" s="54"/>
      <c r="O823" s="49"/>
      <c r="P823" s="55" t="s">
        <v>1236</v>
      </c>
      <c r="Q823" s="56">
        <v>43496.493622685186</v>
      </c>
      <c r="R823" s="55" t="s">
        <v>2642</v>
      </c>
      <c r="S823" s="55"/>
      <c r="T823" s="55"/>
      <c r="U823" s="55" t="s">
        <v>1265</v>
      </c>
      <c r="V823" s="56">
        <v>43496.493622685186</v>
      </c>
      <c r="W823" s="57" t="s">
        <v>2643</v>
      </c>
      <c r="X823" s="55"/>
      <c r="Y823" s="55"/>
      <c r="Z823" s="58" t="s">
        <v>2644</v>
      </c>
    </row>
    <row r="824" spans="2:26" x14ac:dyDescent="0.25">
      <c r="B824" s="40" t="s">
        <v>1995</v>
      </c>
      <c r="C824" s="40" t="s">
        <v>1590</v>
      </c>
      <c r="D824" s="41"/>
      <c r="E824" s="42"/>
      <c r="F824" s="43"/>
      <c r="G824" s="44"/>
      <c r="H824" s="41"/>
      <c r="I824" s="45"/>
      <c r="J824" s="46"/>
      <c r="K824" s="46"/>
      <c r="L824" s="47"/>
      <c r="M824" s="54">
        <v>824</v>
      </c>
      <c r="N824" s="54"/>
      <c r="O824" s="49"/>
      <c r="P824" s="55" t="s">
        <v>1236</v>
      </c>
      <c r="Q824" s="56">
        <v>43496.493622685186</v>
      </c>
      <c r="R824" s="55" t="s">
        <v>2642</v>
      </c>
      <c r="S824" s="55"/>
      <c r="T824" s="55"/>
      <c r="U824" s="55" t="s">
        <v>1265</v>
      </c>
      <c r="V824" s="56">
        <v>43496.493622685186</v>
      </c>
      <c r="W824" s="57" t="s">
        <v>2643</v>
      </c>
      <c r="X824" s="55"/>
      <c r="Y824" s="55"/>
      <c r="Z824" s="58" t="s">
        <v>2644</v>
      </c>
    </row>
    <row r="825" spans="2:26" x14ac:dyDescent="0.25">
      <c r="B825" s="40" t="s">
        <v>1995</v>
      </c>
      <c r="C825" s="40" t="s">
        <v>1424</v>
      </c>
      <c r="D825" s="41"/>
      <c r="E825" s="42"/>
      <c r="F825" s="43"/>
      <c r="G825" s="44"/>
      <c r="H825" s="41"/>
      <c r="I825" s="45"/>
      <c r="J825" s="46"/>
      <c r="K825" s="46"/>
      <c r="L825" s="47"/>
      <c r="M825" s="54">
        <v>825</v>
      </c>
      <c r="N825" s="54"/>
      <c r="O825" s="49"/>
      <c r="P825" s="55" t="s">
        <v>1236</v>
      </c>
      <c r="Q825" s="56">
        <v>43496.493692129632</v>
      </c>
      <c r="R825" s="55" t="s">
        <v>2025</v>
      </c>
      <c r="S825" s="55"/>
      <c r="T825" s="55"/>
      <c r="U825" s="55" t="s">
        <v>1265</v>
      </c>
      <c r="V825" s="56">
        <v>43496.493692129632</v>
      </c>
      <c r="W825" s="57" t="s">
        <v>2645</v>
      </c>
      <c r="X825" s="55"/>
      <c r="Y825" s="55"/>
      <c r="Z825" s="58" t="s">
        <v>2646</v>
      </c>
    </row>
    <row r="826" spans="2:26" x14ac:dyDescent="0.25">
      <c r="B826" s="40" t="s">
        <v>1995</v>
      </c>
      <c r="C826" s="40" t="s">
        <v>2647</v>
      </c>
      <c r="D826" s="41"/>
      <c r="E826" s="42"/>
      <c r="F826" s="43"/>
      <c r="G826" s="44"/>
      <c r="H826" s="41"/>
      <c r="I826" s="45"/>
      <c r="J826" s="46"/>
      <c r="K826" s="46"/>
      <c r="L826" s="47"/>
      <c r="M826" s="54">
        <v>826</v>
      </c>
      <c r="N826" s="54"/>
      <c r="O826" s="49"/>
      <c r="P826" s="55" t="s">
        <v>1236</v>
      </c>
      <c r="Q826" s="56">
        <v>43496.494525462964</v>
      </c>
      <c r="R826" s="55" t="s">
        <v>2648</v>
      </c>
      <c r="S826" s="57" t="s">
        <v>1706</v>
      </c>
      <c r="T826" s="55" t="s">
        <v>1610</v>
      </c>
      <c r="U826" s="55" t="s">
        <v>1265</v>
      </c>
      <c r="V826" s="56">
        <v>43496.494525462964</v>
      </c>
      <c r="W826" s="57" t="s">
        <v>2649</v>
      </c>
      <c r="X826" s="55"/>
      <c r="Y826" s="55"/>
      <c r="Z826" s="58" t="s">
        <v>2650</v>
      </c>
    </row>
    <row r="827" spans="2:26" x14ac:dyDescent="0.25">
      <c r="B827" s="40" t="s">
        <v>1995</v>
      </c>
      <c r="C827" s="40" t="s">
        <v>1289</v>
      </c>
      <c r="D827" s="41"/>
      <c r="E827" s="42"/>
      <c r="F827" s="43"/>
      <c r="G827" s="44"/>
      <c r="H827" s="41"/>
      <c r="I827" s="45"/>
      <c r="J827" s="46"/>
      <c r="K827" s="46"/>
      <c r="L827" s="47"/>
      <c r="M827" s="54">
        <v>827</v>
      </c>
      <c r="N827" s="54"/>
      <c r="O827" s="49"/>
      <c r="P827" s="55" t="s">
        <v>1236</v>
      </c>
      <c r="Q827" s="56">
        <v>43496.49459490741</v>
      </c>
      <c r="R827" s="55" t="s">
        <v>1290</v>
      </c>
      <c r="S827" s="55"/>
      <c r="T827" s="55"/>
      <c r="U827" s="55"/>
      <c r="V827" s="56">
        <v>43496.49459490741</v>
      </c>
      <c r="W827" s="57" t="s">
        <v>2651</v>
      </c>
      <c r="X827" s="55"/>
      <c r="Y827" s="55"/>
      <c r="Z827" s="58" t="s">
        <v>2652</v>
      </c>
    </row>
    <row r="828" spans="2:26" x14ac:dyDescent="0.25">
      <c r="B828" s="40" t="s">
        <v>1995</v>
      </c>
      <c r="C828" s="40" t="s">
        <v>1243</v>
      </c>
      <c r="D828" s="41"/>
      <c r="E828" s="42"/>
      <c r="F828" s="43"/>
      <c r="G828" s="44"/>
      <c r="H828" s="41"/>
      <c r="I828" s="45"/>
      <c r="J828" s="46"/>
      <c r="K828" s="46"/>
      <c r="L828" s="47"/>
      <c r="M828" s="54">
        <v>828</v>
      </c>
      <c r="N828" s="54"/>
      <c r="O828" s="49"/>
      <c r="P828" s="55" t="s">
        <v>1236</v>
      </c>
      <c r="Q828" s="56">
        <v>43496.494803240741</v>
      </c>
      <c r="R828" s="55" t="s">
        <v>1244</v>
      </c>
      <c r="S828" s="55"/>
      <c r="T828" s="55"/>
      <c r="U828" s="55"/>
      <c r="V828" s="56">
        <v>43496.494803240741</v>
      </c>
      <c r="W828" s="57" t="s">
        <v>2653</v>
      </c>
      <c r="X828" s="55"/>
      <c r="Y828" s="55"/>
      <c r="Z828" s="58" t="s">
        <v>2654</v>
      </c>
    </row>
    <row r="829" spans="2:26" x14ac:dyDescent="0.25">
      <c r="B829" s="40" t="s">
        <v>1995</v>
      </c>
      <c r="C829" s="40" t="s">
        <v>1247</v>
      </c>
      <c r="D829" s="41"/>
      <c r="E829" s="42"/>
      <c r="F829" s="43"/>
      <c r="G829" s="44"/>
      <c r="H829" s="41"/>
      <c r="I829" s="45"/>
      <c r="J829" s="46"/>
      <c r="K829" s="46"/>
      <c r="L829" s="47"/>
      <c r="M829" s="54">
        <v>829</v>
      </c>
      <c r="N829" s="54"/>
      <c r="O829" s="49"/>
      <c r="P829" s="55" t="s">
        <v>1236</v>
      </c>
      <c r="Q829" s="56">
        <v>43496.494803240741</v>
      </c>
      <c r="R829" s="55" t="s">
        <v>1244</v>
      </c>
      <c r="S829" s="55"/>
      <c r="T829" s="55"/>
      <c r="U829" s="55"/>
      <c r="V829" s="56">
        <v>43496.494803240741</v>
      </c>
      <c r="W829" s="57" t="s">
        <v>2653</v>
      </c>
      <c r="X829" s="55"/>
      <c r="Y829" s="55"/>
      <c r="Z829" s="58" t="s">
        <v>2654</v>
      </c>
    </row>
    <row r="830" spans="2:26" x14ac:dyDescent="0.25">
      <c r="B830" s="40" t="s">
        <v>1995</v>
      </c>
      <c r="C830" s="40" t="s">
        <v>1248</v>
      </c>
      <c r="D830" s="41"/>
      <c r="E830" s="42"/>
      <c r="F830" s="43"/>
      <c r="G830" s="44"/>
      <c r="H830" s="41"/>
      <c r="I830" s="45"/>
      <c r="J830" s="46"/>
      <c r="K830" s="46"/>
      <c r="L830" s="47"/>
      <c r="M830" s="54">
        <v>830</v>
      </c>
      <c r="N830" s="54"/>
      <c r="O830" s="49"/>
      <c r="P830" s="55" t="s">
        <v>1236</v>
      </c>
      <c r="Q830" s="56">
        <v>43496.494803240741</v>
      </c>
      <c r="R830" s="55" t="s">
        <v>1244</v>
      </c>
      <c r="S830" s="55"/>
      <c r="T830" s="55"/>
      <c r="U830" s="55"/>
      <c r="V830" s="56">
        <v>43496.494803240741</v>
      </c>
      <c r="W830" s="57" t="s">
        <v>2653</v>
      </c>
      <c r="X830" s="55"/>
      <c r="Y830" s="55"/>
      <c r="Z830" s="58" t="s">
        <v>2654</v>
      </c>
    </row>
    <row r="831" spans="2:26" x14ac:dyDescent="0.25">
      <c r="B831" s="40" t="s">
        <v>1995</v>
      </c>
      <c r="C831" s="40" t="s">
        <v>1249</v>
      </c>
      <c r="D831" s="41"/>
      <c r="E831" s="42"/>
      <c r="F831" s="43"/>
      <c r="G831" s="44"/>
      <c r="H831" s="41"/>
      <c r="I831" s="45"/>
      <c r="J831" s="46"/>
      <c r="K831" s="46"/>
      <c r="L831" s="47"/>
      <c r="M831" s="54">
        <v>831</v>
      </c>
      <c r="N831" s="54"/>
      <c r="O831" s="49"/>
      <c r="P831" s="55" t="s">
        <v>1236</v>
      </c>
      <c r="Q831" s="56">
        <v>43496.494803240741</v>
      </c>
      <c r="R831" s="55" t="s">
        <v>1244</v>
      </c>
      <c r="S831" s="55"/>
      <c r="T831" s="55"/>
      <c r="U831" s="55"/>
      <c r="V831" s="56">
        <v>43496.494803240741</v>
      </c>
      <c r="W831" s="57" t="s">
        <v>2653</v>
      </c>
      <c r="X831" s="55"/>
      <c r="Y831" s="55"/>
      <c r="Z831" s="58" t="s">
        <v>2654</v>
      </c>
    </row>
    <row r="832" spans="2:26" x14ac:dyDescent="0.25">
      <c r="B832" s="40" t="s">
        <v>1995</v>
      </c>
      <c r="C832" s="40" t="s">
        <v>1250</v>
      </c>
      <c r="D832" s="41"/>
      <c r="E832" s="42"/>
      <c r="F832" s="43"/>
      <c r="G832" s="44"/>
      <c r="H832" s="41"/>
      <c r="I832" s="45"/>
      <c r="J832" s="46"/>
      <c r="K832" s="46"/>
      <c r="L832" s="47"/>
      <c r="M832" s="54">
        <v>832</v>
      </c>
      <c r="N832" s="54"/>
      <c r="O832" s="49"/>
      <c r="P832" s="55" t="s">
        <v>1236</v>
      </c>
      <c r="Q832" s="56">
        <v>43496.494803240741</v>
      </c>
      <c r="R832" s="55" t="s">
        <v>1244</v>
      </c>
      <c r="S832" s="55"/>
      <c r="T832" s="55"/>
      <c r="U832" s="55"/>
      <c r="V832" s="56">
        <v>43496.494803240741</v>
      </c>
      <c r="W832" s="57" t="s">
        <v>2653</v>
      </c>
      <c r="X832" s="55"/>
      <c r="Y832" s="55"/>
      <c r="Z832" s="58" t="s">
        <v>2654</v>
      </c>
    </row>
    <row r="833" spans="2:26" x14ac:dyDescent="0.25">
      <c r="B833" s="40" t="s">
        <v>1995</v>
      </c>
      <c r="C833" s="40" t="s">
        <v>2655</v>
      </c>
      <c r="D833" s="41"/>
      <c r="E833" s="42"/>
      <c r="F833" s="43"/>
      <c r="G833" s="44"/>
      <c r="H833" s="41"/>
      <c r="I833" s="45"/>
      <c r="J833" s="46"/>
      <c r="K833" s="46"/>
      <c r="L833" s="47"/>
      <c r="M833" s="54">
        <v>833</v>
      </c>
      <c r="N833" s="54"/>
      <c r="O833" s="49"/>
      <c r="P833" s="55" t="s">
        <v>1236</v>
      </c>
      <c r="Q833" s="56">
        <v>43496.494884259257</v>
      </c>
      <c r="R833" s="55" t="s">
        <v>2656</v>
      </c>
      <c r="S833" s="55"/>
      <c r="T833" s="55"/>
      <c r="U833" s="55" t="s">
        <v>1265</v>
      </c>
      <c r="V833" s="56">
        <v>43496.494884259257</v>
      </c>
      <c r="W833" s="57" t="s">
        <v>2657</v>
      </c>
      <c r="X833" s="55"/>
      <c r="Y833" s="55"/>
      <c r="Z833" s="58" t="s">
        <v>2658</v>
      </c>
    </row>
    <row r="834" spans="2:26" x14ac:dyDescent="0.25">
      <c r="B834" s="40" t="s">
        <v>1995</v>
      </c>
      <c r="C834" s="40" t="s">
        <v>1285</v>
      </c>
      <c r="D834" s="41"/>
      <c r="E834" s="42"/>
      <c r="F834" s="43"/>
      <c r="G834" s="44"/>
      <c r="H834" s="41"/>
      <c r="I834" s="45"/>
      <c r="J834" s="46"/>
      <c r="K834" s="46"/>
      <c r="L834" s="47"/>
      <c r="M834" s="54">
        <v>834</v>
      </c>
      <c r="N834" s="54"/>
      <c r="O834" s="49"/>
      <c r="P834" s="55" t="s">
        <v>1236</v>
      </c>
      <c r="Q834" s="56">
        <v>43496.495127314818</v>
      </c>
      <c r="R834" s="55" t="s">
        <v>1286</v>
      </c>
      <c r="S834" s="55"/>
      <c r="T834" s="55"/>
      <c r="U834" s="55"/>
      <c r="V834" s="56">
        <v>43496.495127314818</v>
      </c>
      <c r="W834" s="57" t="s">
        <v>2659</v>
      </c>
      <c r="X834" s="55"/>
      <c r="Y834" s="55"/>
      <c r="Z834" s="58" t="s">
        <v>2660</v>
      </c>
    </row>
    <row r="835" spans="2:26" x14ac:dyDescent="0.25">
      <c r="B835" s="40" t="s">
        <v>1995</v>
      </c>
      <c r="C835" s="40" t="s">
        <v>2661</v>
      </c>
      <c r="D835" s="41"/>
      <c r="E835" s="42"/>
      <c r="F835" s="43"/>
      <c r="G835" s="44"/>
      <c r="H835" s="41"/>
      <c r="I835" s="45"/>
      <c r="J835" s="46"/>
      <c r="K835" s="46"/>
      <c r="L835" s="47"/>
      <c r="M835" s="54">
        <v>835</v>
      </c>
      <c r="N835" s="54"/>
      <c r="O835" s="49"/>
      <c r="P835" s="55" t="s">
        <v>1236</v>
      </c>
      <c r="Q835" s="56">
        <v>43496.495196759257</v>
      </c>
      <c r="R835" s="55" t="s">
        <v>2662</v>
      </c>
      <c r="S835" s="57" t="s">
        <v>2663</v>
      </c>
      <c r="T835" s="55" t="s">
        <v>1610</v>
      </c>
      <c r="U835" s="55" t="s">
        <v>1265</v>
      </c>
      <c r="V835" s="56">
        <v>43496.495196759257</v>
      </c>
      <c r="W835" s="57" t="s">
        <v>2664</v>
      </c>
      <c r="X835" s="55"/>
      <c r="Y835" s="55"/>
      <c r="Z835" s="58" t="s">
        <v>2665</v>
      </c>
    </row>
    <row r="836" spans="2:26" x14ac:dyDescent="0.25">
      <c r="B836" s="40" t="s">
        <v>1995</v>
      </c>
      <c r="C836" s="40" t="s">
        <v>2666</v>
      </c>
      <c r="D836" s="41"/>
      <c r="E836" s="42"/>
      <c r="F836" s="43"/>
      <c r="G836" s="44"/>
      <c r="H836" s="41"/>
      <c r="I836" s="45"/>
      <c r="J836" s="46"/>
      <c r="K836" s="46"/>
      <c r="L836" s="47"/>
      <c r="M836" s="54">
        <v>836</v>
      </c>
      <c r="N836" s="54"/>
      <c r="O836" s="49"/>
      <c r="P836" s="55" t="s">
        <v>1236</v>
      </c>
      <c r="Q836" s="56">
        <v>43496.495266203703</v>
      </c>
      <c r="R836" s="55" t="s">
        <v>2667</v>
      </c>
      <c r="S836" s="57" t="s">
        <v>1706</v>
      </c>
      <c r="T836" s="55" t="s">
        <v>1610</v>
      </c>
      <c r="U836" s="55" t="s">
        <v>1701</v>
      </c>
      <c r="V836" s="56">
        <v>43496.495266203703</v>
      </c>
      <c r="W836" s="57" t="s">
        <v>2668</v>
      </c>
      <c r="X836" s="55"/>
      <c r="Y836" s="55"/>
      <c r="Z836" s="58" t="s">
        <v>2669</v>
      </c>
    </row>
    <row r="837" spans="2:26" x14ac:dyDescent="0.25">
      <c r="B837" s="40" t="s">
        <v>1995</v>
      </c>
      <c r="C837" s="40" t="s">
        <v>1252</v>
      </c>
      <c r="D837" s="41"/>
      <c r="E837" s="42"/>
      <c r="F837" s="43"/>
      <c r="G837" s="44"/>
      <c r="H837" s="41"/>
      <c r="I837" s="45"/>
      <c r="J837" s="46"/>
      <c r="K837" s="46"/>
      <c r="L837" s="47"/>
      <c r="M837" s="54">
        <v>837</v>
      </c>
      <c r="N837" s="54"/>
      <c r="O837" s="49"/>
      <c r="P837" s="55" t="s">
        <v>1236</v>
      </c>
      <c r="Q837" s="56">
        <v>43496.495416666665</v>
      </c>
      <c r="R837" s="55" t="s">
        <v>2670</v>
      </c>
      <c r="S837" s="55"/>
      <c r="T837" s="55"/>
      <c r="U837" s="55" t="s">
        <v>1701</v>
      </c>
      <c r="V837" s="56">
        <v>43496.495416666665</v>
      </c>
      <c r="W837" s="57" t="s">
        <v>2671</v>
      </c>
      <c r="X837" s="55"/>
      <c r="Y837" s="55"/>
      <c r="Z837" s="58" t="s">
        <v>2672</v>
      </c>
    </row>
    <row r="838" spans="2:26" x14ac:dyDescent="0.25">
      <c r="B838" s="40" t="s">
        <v>1995</v>
      </c>
      <c r="C838" s="40" t="s">
        <v>1240</v>
      </c>
      <c r="D838" s="41"/>
      <c r="E838" s="42"/>
      <c r="F838" s="43"/>
      <c r="G838" s="44"/>
      <c r="H838" s="41"/>
      <c r="I838" s="45"/>
      <c r="J838" s="46"/>
      <c r="K838" s="46"/>
      <c r="L838" s="47"/>
      <c r="M838" s="54">
        <v>838</v>
      </c>
      <c r="N838" s="54"/>
      <c r="O838" s="49"/>
      <c r="P838" s="55" t="s">
        <v>1236</v>
      </c>
      <c r="Q838" s="56">
        <v>43496.495416666665</v>
      </c>
      <c r="R838" s="55" t="s">
        <v>2670</v>
      </c>
      <c r="S838" s="55"/>
      <c r="T838" s="55"/>
      <c r="U838" s="55" t="s">
        <v>1701</v>
      </c>
      <c r="V838" s="56">
        <v>43496.495416666665</v>
      </c>
      <c r="W838" s="57" t="s">
        <v>2671</v>
      </c>
      <c r="X838" s="55"/>
      <c r="Y838" s="55"/>
      <c r="Z838" s="58" t="s">
        <v>2672</v>
      </c>
    </row>
    <row r="839" spans="2:26" x14ac:dyDescent="0.25">
      <c r="B839" s="40" t="s">
        <v>1995</v>
      </c>
      <c r="C839" s="40" t="s">
        <v>2673</v>
      </c>
      <c r="D839" s="41"/>
      <c r="E839" s="42"/>
      <c r="F839" s="43"/>
      <c r="G839" s="44"/>
      <c r="H839" s="41"/>
      <c r="I839" s="45"/>
      <c r="J839" s="46"/>
      <c r="K839" s="46"/>
      <c r="L839" s="47"/>
      <c r="M839" s="54">
        <v>839</v>
      </c>
      <c r="N839" s="54"/>
      <c r="O839" s="49"/>
      <c r="P839" s="55" t="s">
        <v>1236</v>
      </c>
      <c r="Q839" s="56">
        <v>43496.495416666665</v>
      </c>
      <c r="R839" s="55" t="s">
        <v>2670</v>
      </c>
      <c r="S839" s="55"/>
      <c r="T839" s="55"/>
      <c r="U839" s="55" t="s">
        <v>1701</v>
      </c>
      <c r="V839" s="56">
        <v>43496.495416666665</v>
      </c>
      <c r="W839" s="57" t="s">
        <v>2671</v>
      </c>
      <c r="X839" s="55"/>
      <c r="Y839" s="55"/>
      <c r="Z839" s="58" t="s">
        <v>2672</v>
      </c>
    </row>
    <row r="840" spans="2:26" x14ac:dyDescent="0.25">
      <c r="B840" s="40" t="s">
        <v>1995</v>
      </c>
      <c r="C840" s="40" t="s">
        <v>2619</v>
      </c>
      <c r="D840" s="41"/>
      <c r="E840" s="42"/>
      <c r="F840" s="43"/>
      <c r="G840" s="44"/>
      <c r="H840" s="41"/>
      <c r="I840" s="45"/>
      <c r="J840" s="46"/>
      <c r="K840" s="46"/>
      <c r="L840" s="47"/>
      <c r="M840" s="54">
        <v>840</v>
      </c>
      <c r="N840" s="54"/>
      <c r="O840" s="49"/>
      <c r="P840" s="55" t="s">
        <v>1236</v>
      </c>
      <c r="Q840" s="56">
        <v>43496.495509259257</v>
      </c>
      <c r="R840" s="55" t="s">
        <v>2674</v>
      </c>
      <c r="S840" s="55"/>
      <c r="T840" s="55"/>
      <c r="U840" s="55" t="s">
        <v>1265</v>
      </c>
      <c r="V840" s="56">
        <v>43496.495509259257</v>
      </c>
      <c r="W840" s="57" t="s">
        <v>2675</v>
      </c>
      <c r="X840" s="55"/>
      <c r="Y840" s="55"/>
      <c r="Z840" s="58" t="s">
        <v>2676</v>
      </c>
    </row>
    <row r="841" spans="2:26" x14ac:dyDescent="0.25">
      <c r="B841" s="40" t="s">
        <v>1995</v>
      </c>
      <c r="C841" s="40" t="s">
        <v>2102</v>
      </c>
      <c r="D841" s="41"/>
      <c r="E841" s="42"/>
      <c r="F841" s="43"/>
      <c r="G841" s="44"/>
      <c r="H841" s="41"/>
      <c r="I841" s="45"/>
      <c r="J841" s="46"/>
      <c r="K841" s="46"/>
      <c r="L841" s="47"/>
      <c r="M841" s="54">
        <v>841</v>
      </c>
      <c r="N841" s="54"/>
      <c r="O841" s="49"/>
      <c r="P841" s="55" t="s">
        <v>1236</v>
      </c>
      <c r="Q841" s="56">
        <v>43496.495567129627</v>
      </c>
      <c r="R841" s="55" t="s">
        <v>2677</v>
      </c>
      <c r="S841" s="55"/>
      <c r="T841" s="55"/>
      <c r="U841" s="55" t="s">
        <v>1265</v>
      </c>
      <c r="V841" s="56">
        <v>43496.495567129627</v>
      </c>
      <c r="W841" s="57" t="s">
        <v>2678</v>
      </c>
      <c r="X841" s="55"/>
      <c r="Y841" s="55"/>
      <c r="Z841" s="58" t="s">
        <v>2679</v>
      </c>
    </row>
    <row r="842" spans="2:26" x14ac:dyDescent="0.25">
      <c r="B842" s="40" t="s">
        <v>1995</v>
      </c>
      <c r="C842" s="40" t="s">
        <v>2680</v>
      </c>
      <c r="D842" s="41"/>
      <c r="E842" s="42"/>
      <c r="F842" s="43"/>
      <c r="G842" s="44"/>
      <c r="H842" s="41"/>
      <c r="I842" s="45"/>
      <c r="J842" s="46"/>
      <c r="K842" s="46"/>
      <c r="L842" s="47"/>
      <c r="M842" s="54">
        <v>842</v>
      </c>
      <c r="N842" s="54"/>
      <c r="O842" s="49"/>
      <c r="P842" s="55" t="s">
        <v>1236</v>
      </c>
      <c r="Q842" s="56">
        <v>43496.495567129627</v>
      </c>
      <c r="R842" s="55" t="s">
        <v>2677</v>
      </c>
      <c r="S842" s="55"/>
      <c r="T842" s="55"/>
      <c r="U842" s="55" t="s">
        <v>1265</v>
      </c>
      <c r="V842" s="56">
        <v>43496.495567129627</v>
      </c>
      <c r="W842" s="57" t="s">
        <v>2678</v>
      </c>
      <c r="X842" s="55"/>
      <c r="Y842" s="55"/>
      <c r="Z842" s="58" t="s">
        <v>2679</v>
      </c>
    </row>
    <row r="843" spans="2:26" x14ac:dyDescent="0.25">
      <c r="B843" s="40" t="s">
        <v>1995</v>
      </c>
      <c r="C843" s="40" t="s">
        <v>1309</v>
      </c>
      <c r="D843" s="41"/>
      <c r="E843" s="42"/>
      <c r="F843" s="43"/>
      <c r="G843" s="44"/>
      <c r="H843" s="41"/>
      <c r="I843" s="45"/>
      <c r="J843" s="46"/>
      <c r="K843" s="46"/>
      <c r="L843" s="47"/>
      <c r="M843" s="54">
        <v>843</v>
      </c>
      <c r="N843" s="54"/>
      <c r="O843" s="49"/>
      <c r="P843" s="55" t="s">
        <v>1236</v>
      </c>
      <c r="Q843" s="56">
        <v>43496.495636574073</v>
      </c>
      <c r="R843" s="55" t="s">
        <v>2681</v>
      </c>
      <c r="S843" s="57" t="s">
        <v>2682</v>
      </c>
      <c r="T843" s="55" t="s">
        <v>1610</v>
      </c>
      <c r="U843" s="55" t="s">
        <v>2683</v>
      </c>
      <c r="V843" s="56">
        <v>43496.495636574073</v>
      </c>
      <c r="W843" s="57" t="s">
        <v>2684</v>
      </c>
      <c r="X843" s="55"/>
      <c r="Y843" s="55"/>
      <c r="Z843" s="58" t="s">
        <v>2685</v>
      </c>
    </row>
    <row r="844" spans="2:26" x14ac:dyDescent="0.25">
      <c r="B844" s="40" t="s">
        <v>1995</v>
      </c>
      <c r="C844" s="40" t="s">
        <v>2686</v>
      </c>
      <c r="D844" s="41"/>
      <c r="E844" s="42"/>
      <c r="F844" s="43"/>
      <c r="G844" s="44"/>
      <c r="H844" s="41"/>
      <c r="I844" s="45"/>
      <c r="J844" s="46"/>
      <c r="K844" s="46"/>
      <c r="L844" s="47"/>
      <c r="M844" s="54">
        <v>844</v>
      </c>
      <c r="N844" s="54"/>
      <c r="O844" s="49"/>
      <c r="P844" s="55" t="s">
        <v>1236</v>
      </c>
      <c r="Q844" s="56">
        <v>43496.49596064815</v>
      </c>
      <c r="R844" s="55" t="s">
        <v>2687</v>
      </c>
      <c r="S844" s="57" t="s">
        <v>2688</v>
      </c>
      <c r="T844" s="55" t="s">
        <v>1610</v>
      </c>
      <c r="U844" s="55"/>
      <c r="V844" s="56">
        <v>43496.49596064815</v>
      </c>
      <c r="W844" s="57" t="s">
        <v>2689</v>
      </c>
      <c r="X844" s="55"/>
      <c r="Y844" s="55"/>
      <c r="Z844" s="58" t="s">
        <v>2690</v>
      </c>
    </row>
    <row r="845" spans="2:26" x14ac:dyDescent="0.25">
      <c r="B845" s="40" t="s">
        <v>1995</v>
      </c>
      <c r="C845" s="40" t="s">
        <v>1309</v>
      </c>
      <c r="D845" s="41"/>
      <c r="E845" s="42"/>
      <c r="F845" s="43"/>
      <c r="G845" s="44"/>
      <c r="H845" s="41"/>
      <c r="I845" s="45"/>
      <c r="J845" s="46"/>
      <c r="K845" s="46"/>
      <c r="L845" s="47"/>
      <c r="M845" s="54">
        <v>845</v>
      </c>
      <c r="N845" s="54"/>
      <c r="O845" s="49"/>
      <c r="P845" s="55" t="s">
        <v>1236</v>
      </c>
      <c r="Q845" s="56">
        <v>43496.49596064815</v>
      </c>
      <c r="R845" s="55" t="s">
        <v>2687</v>
      </c>
      <c r="S845" s="57" t="s">
        <v>2688</v>
      </c>
      <c r="T845" s="55" t="s">
        <v>1610</v>
      </c>
      <c r="U845" s="55"/>
      <c r="V845" s="56">
        <v>43496.49596064815</v>
      </c>
      <c r="W845" s="57" t="s">
        <v>2689</v>
      </c>
      <c r="X845" s="55"/>
      <c r="Y845" s="55"/>
      <c r="Z845" s="58" t="s">
        <v>2690</v>
      </c>
    </row>
    <row r="846" spans="2:26" x14ac:dyDescent="0.25">
      <c r="B846" s="40" t="s">
        <v>1995</v>
      </c>
      <c r="C846" s="40" t="s">
        <v>1686</v>
      </c>
      <c r="D846" s="41"/>
      <c r="E846" s="42"/>
      <c r="F846" s="43"/>
      <c r="G846" s="44"/>
      <c r="H846" s="41"/>
      <c r="I846" s="45"/>
      <c r="J846" s="46"/>
      <c r="K846" s="46"/>
      <c r="L846" s="47"/>
      <c r="M846" s="54">
        <v>846</v>
      </c>
      <c r="N846" s="54"/>
      <c r="O846" s="49"/>
      <c r="P846" s="55" t="s">
        <v>1236</v>
      </c>
      <c r="Q846" s="56">
        <v>43496.889953703707</v>
      </c>
      <c r="R846" s="55" t="s">
        <v>1687</v>
      </c>
      <c r="S846" s="55"/>
      <c r="T846" s="55"/>
      <c r="U846" s="55"/>
      <c r="V846" s="56">
        <v>43496.889953703707</v>
      </c>
      <c r="W846" s="57" t="s">
        <v>2691</v>
      </c>
      <c r="X846" s="55"/>
      <c r="Y846" s="55"/>
      <c r="Z846" s="58" t="s">
        <v>2692</v>
      </c>
    </row>
    <row r="847" spans="2:26" x14ac:dyDescent="0.25">
      <c r="B847" s="40" t="s">
        <v>1995</v>
      </c>
      <c r="C847" s="40" t="s">
        <v>1252</v>
      </c>
      <c r="D847" s="41"/>
      <c r="E847" s="42"/>
      <c r="F847" s="43"/>
      <c r="G847" s="44"/>
      <c r="H847" s="41"/>
      <c r="I847" s="45"/>
      <c r="J847" s="46"/>
      <c r="K847" s="46"/>
      <c r="L847" s="47"/>
      <c r="M847" s="54">
        <v>847</v>
      </c>
      <c r="N847" s="54"/>
      <c r="O847" s="49"/>
      <c r="P847" s="55" t="s">
        <v>1236</v>
      </c>
      <c r="Q847" s="56">
        <v>43496.891319444447</v>
      </c>
      <c r="R847" s="55" t="s">
        <v>2584</v>
      </c>
      <c r="S847" s="55"/>
      <c r="T847" s="55"/>
      <c r="U847" s="55" t="s">
        <v>1265</v>
      </c>
      <c r="V847" s="56">
        <v>43496.891319444447</v>
      </c>
      <c r="W847" s="57" t="s">
        <v>2585</v>
      </c>
      <c r="X847" s="55"/>
      <c r="Y847" s="55"/>
      <c r="Z847" s="58" t="s">
        <v>2586</v>
      </c>
    </row>
    <row r="848" spans="2:26" x14ac:dyDescent="0.25">
      <c r="B848" s="40" t="s">
        <v>1995</v>
      </c>
      <c r="C848" s="40" t="s">
        <v>1240</v>
      </c>
      <c r="D848" s="41"/>
      <c r="E848" s="42"/>
      <c r="F848" s="43"/>
      <c r="G848" s="44"/>
      <c r="H848" s="41"/>
      <c r="I848" s="45"/>
      <c r="J848" s="46"/>
      <c r="K848" s="46"/>
      <c r="L848" s="47"/>
      <c r="M848" s="54">
        <v>848</v>
      </c>
      <c r="N848" s="54"/>
      <c r="O848" s="49"/>
      <c r="P848" s="55" t="s">
        <v>1236</v>
      </c>
      <c r="Q848" s="56">
        <v>43496.891319444447</v>
      </c>
      <c r="R848" s="55" t="s">
        <v>2584</v>
      </c>
      <c r="S848" s="55"/>
      <c r="T848" s="55"/>
      <c r="U848" s="55" t="s">
        <v>1265</v>
      </c>
      <c r="V848" s="56">
        <v>43496.891319444447</v>
      </c>
      <c r="W848" s="57" t="s">
        <v>2585</v>
      </c>
      <c r="X848" s="55"/>
      <c r="Y848" s="55"/>
      <c r="Z848" s="58" t="s">
        <v>2586</v>
      </c>
    </row>
    <row r="849" spans="2:26" x14ac:dyDescent="0.25">
      <c r="B849" s="40" t="s">
        <v>1995</v>
      </c>
      <c r="C849" s="40" t="s">
        <v>1686</v>
      </c>
      <c r="D849" s="41"/>
      <c r="E849" s="42"/>
      <c r="F849" s="43"/>
      <c r="G849" s="44"/>
      <c r="H849" s="41"/>
      <c r="I849" s="45"/>
      <c r="J849" s="46"/>
      <c r="K849" s="46"/>
      <c r="L849" s="47"/>
      <c r="M849" s="54">
        <v>849</v>
      </c>
      <c r="N849" s="54"/>
      <c r="O849" s="49"/>
      <c r="P849" s="55" t="s">
        <v>1592</v>
      </c>
      <c r="Q849" s="56">
        <v>43496.891319444447</v>
      </c>
      <c r="R849" s="55" t="s">
        <v>2584</v>
      </c>
      <c r="S849" s="55"/>
      <c r="T849" s="55"/>
      <c r="U849" s="55" t="s">
        <v>1265</v>
      </c>
      <c r="V849" s="56">
        <v>43496.891319444447</v>
      </c>
      <c r="W849" s="57" t="s">
        <v>2585</v>
      </c>
      <c r="X849" s="55"/>
      <c r="Y849" s="55"/>
      <c r="Z849" s="58" t="s">
        <v>2586</v>
      </c>
    </row>
    <row r="850" spans="2:26" x14ac:dyDescent="0.25">
      <c r="B850" s="40" t="s">
        <v>1995</v>
      </c>
      <c r="C850" s="40" t="s">
        <v>1252</v>
      </c>
      <c r="D850" s="41"/>
      <c r="E850" s="42"/>
      <c r="F850" s="43"/>
      <c r="G850" s="44"/>
      <c r="H850" s="41"/>
      <c r="I850" s="45"/>
      <c r="J850" s="46"/>
      <c r="K850" s="46"/>
      <c r="L850" s="47"/>
      <c r="M850" s="54">
        <v>850</v>
      </c>
      <c r="N850" s="54"/>
      <c r="O850" s="49"/>
      <c r="P850" s="55" t="s">
        <v>1236</v>
      </c>
      <c r="Q850" s="56">
        <v>43496.983032407406</v>
      </c>
      <c r="R850" s="55" t="s">
        <v>2566</v>
      </c>
      <c r="S850" s="57" t="s">
        <v>2567</v>
      </c>
      <c r="T850" s="55" t="s">
        <v>1610</v>
      </c>
      <c r="U850" s="55" t="s">
        <v>1265</v>
      </c>
      <c r="V850" s="56">
        <v>43496.983032407406</v>
      </c>
      <c r="W850" s="57" t="s">
        <v>2568</v>
      </c>
      <c r="X850" s="55"/>
      <c r="Y850" s="55"/>
      <c r="Z850" s="58" t="s">
        <v>2569</v>
      </c>
    </row>
    <row r="851" spans="2:26" x14ac:dyDescent="0.25">
      <c r="B851" s="40" t="s">
        <v>1995</v>
      </c>
      <c r="C851" s="40" t="s">
        <v>1240</v>
      </c>
      <c r="D851" s="41"/>
      <c r="E851" s="42"/>
      <c r="F851" s="43"/>
      <c r="G851" s="44"/>
      <c r="H851" s="41"/>
      <c r="I851" s="45"/>
      <c r="J851" s="46"/>
      <c r="K851" s="46"/>
      <c r="L851" s="47"/>
      <c r="M851" s="54">
        <v>851</v>
      </c>
      <c r="N851" s="54"/>
      <c r="O851" s="49"/>
      <c r="P851" s="55" t="s">
        <v>1236</v>
      </c>
      <c r="Q851" s="56">
        <v>43496.983032407406</v>
      </c>
      <c r="R851" s="55" t="s">
        <v>2566</v>
      </c>
      <c r="S851" s="57" t="s">
        <v>2567</v>
      </c>
      <c r="T851" s="55" t="s">
        <v>1610</v>
      </c>
      <c r="U851" s="55" t="s">
        <v>1265</v>
      </c>
      <c r="V851" s="56">
        <v>43496.983032407406</v>
      </c>
      <c r="W851" s="57" t="s">
        <v>2568</v>
      </c>
      <c r="X851" s="55"/>
      <c r="Y851" s="55"/>
      <c r="Z851" s="58" t="s">
        <v>2569</v>
      </c>
    </row>
    <row r="852" spans="2:26" x14ac:dyDescent="0.25">
      <c r="B852" s="40" t="s">
        <v>1995</v>
      </c>
      <c r="C852" s="40" t="s">
        <v>1240</v>
      </c>
      <c r="D852" s="41"/>
      <c r="E852" s="42"/>
      <c r="F852" s="43"/>
      <c r="G852" s="44"/>
      <c r="H852" s="41"/>
      <c r="I852" s="45"/>
      <c r="J852" s="46"/>
      <c r="K852" s="46"/>
      <c r="L852" s="47"/>
      <c r="M852" s="54">
        <v>852</v>
      </c>
      <c r="N852" s="54"/>
      <c r="O852" s="49"/>
      <c r="P852" s="55" t="s">
        <v>1236</v>
      </c>
      <c r="Q852" s="56">
        <v>43496.987835648149</v>
      </c>
      <c r="R852" s="55" t="s">
        <v>1626</v>
      </c>
      <c r="S852" s="55"/>
      <c r="T852" s="55"/>
      <c r="U852" s="55"/>
      <c r="V852" s="56">
        <v>43496.987835648149</v>
      </c>
      <c r="W852" s="57" t="s">
        <v>2693</v>
      </c>
      <c r="X852" s="55"/>
      <c r="Y852" s="55"/>
      <c r="Z852" s="58" t="s">
        <v>2694</v>
      </c>
    </row>
    <row r="853" spans="2:26" x14ac:dyDescent="0.25">
      <c r="B853" s="40" t="s">
        <v>1995</v>
      </c>
      <c r="C853" s="40" t="s">
        <v>1629</v>
      </c>
      <c r="D853" s="41"/>
      <c r="E853" s="42"/>
      <c r="F853" s="43"/>
      <c r="G853" s="44"/>
      <c r="H853" s="41"/>
      <c r="I853" s="45"/>
      <c r="J853" s="46"/>
      <c r="K853" s="46"/>
      <c r="L853" s="47"/>
      <c r="M853" s="54">
        <v>853</v>
      </c>
      <c r="N853" s="54"/>
      <c r="O853" s="49"/>
      <c r="P853" s="55" t="s">
        <v>1236</v>
      </c>
      <c r="Q853" s="56">
        <v>43496.987835648149</v>
      </c>
      <c r="R853" s="55" t="s">
        <v>1626</v>
      </c>
      <c r="S853" s="55"/>
      <c r="T853" s="55"/>
      <c r="U853" s="55"/>
      <c r="V853" s="56">
        <v>43496.987835648149</v>
      </c>
      <c r="W853" s="57" t="s">
        <v>2693</v>
      </c>
      <c r="X853" s="55"/>
      <c r="Y853" s="55"/>
      <c r="Z853" s="58" t="s">
        <v>2694</v>
      </c>
    </row>
    <row r="854" spans="2:26" x14ac:dyDescent="0.25">
      <c r="B854" s="40" t="s">
        <v>1995</v>
      </c>
      <c r="C854" s="40" t="s">
        <v>1686</v>
      </c>
      <c r="D854" s="41"/>
      <c r="E854" s="42"/>
      <c r="F854" s="43"/>
      <c r="G854" s="44"/>
      <c r="H854" s="41"/>
      <c r="I854" s="45"/>
      <c r="J854" s="46"/>
      <c r="K854" s="46"/>
      <c r="L854" s="47"/>
      <c r="M854" s="54">
        <v>854</v>
      </c>
      <c r="N854" s="54"/>
      <c r="O854" s="49"/>
      <c r="P854" s="55" t="s">
        <v>1236</v>
      </c>
      <c r="Q854" s="56">
        <v>43497.392824074072</v>
      </c>
      <c r="R854" s="55" t="s">
        <v>2587</v>
      </c>
      <c r="S854" s="57" t="s">
        <v>2588</v>
      </c>
      <c r="T854" s="55" t="s">
        <v>1610</v>
      </c>
      <c r="U854" s="55"/>
      <c r="V854" s="56">
        <v>43497.392824074072</v>
      </c>
      <c r="W854" s="57" t="s">
        <v>2589</v>
      </c>
      <c r="X854" s="55"/>
      <c r="Y854" s="55"/>
      <c r="Z854" s="58" t="s">
        <v>2590</v>
      </c>
    </row>
    <row r="855" spans="2:26" x14ac:dyDescent="0.25">
      <c r="B855" s="40" t="s">
        <v>1995</v>
      </c>
      <c r="C855" s="40" t="s">
        <v>1240</v>
      </c>
      <c r="D855" s="41"/>
      <c r="E855" s="42"/>
      <c r="F855" s="43"/>
      <c r="G855" s="44"/>
      <c r="H855" s="41"/>
      <c r="I855" s="45"/>
      <c r="J855" s="46"/>
      <c r="K855" s="46"/>
      <c r="L855" s="47"/>
      <c r="M855" s="54">
        <v>855</v>
      </c>
      <c r="N855" s="54"/>
      <c r="O855" s="49"/>
      <c r="P855" s="55" t="s">
        <v>1592</v>
      </c>
      <c r="Q855" s="56">
        <v>43497.392824074072</v>
      </c>
      <c r="R855" s="55" t="s">
        <v>2587</v>
      </c>
      <c r="S855" s="57" t="s">
        <v>2588</v>
      </c>
      <c r="T855" s="55" t="s">
        <v>1610</v>
      </c>
      <c r="U855" s="55"/>
      <c r="V855" s="56">
        <v>43497.392824074072</v>
      </c>
      <c r="W855" s="57" t="s">
        <v>2589</v>
      </c>
      <c r="X855" s="55"/>
      <c r="Y855" s="55"/>
      <c r="Z855" s="58" t="s">
        <v>2590</v>
      </c>
    </row>
    <row r="856" spans="2:26" x14ac:dyDescent="0.25">
      <c r="B856" s="40" t="s">
        <v>1995</v>
      </c>
      <c r="C856" s="40" t="s">
        <v>1273</v>
      </c>
      <c r="D856" s="41"/>
      <c r="E856" s="42"/>
      <c r="F856" s="43"/>
      <c r="G856" s="44"/>
      <c r="H856" s="41"/>
      <c r="I856" s="45"/>
      <c r="J856" s="46"/>
      <c r="K856" s="46"/>
      <c r="L856" s="47"/>
      <c r="M856" s="54">
        <v>856</v>
      </c>
      <c r="N856" s="54"/>
      <c r="O856" s="49"/>
      <c r="P856" s="55" t="s">
        <v>1236</v>
      </c>
      <c r="Q856" s="56">
        <v>43497.449756944443</v>
      </c>
      <c r="R856" s="55" t="s">
        <v>1784</v>
      </c>
      <c r="S856" s="55"/>
      <c r="T856" s="55"/>
      <c r="U856" s="55"/>
      <c r="V856" s="56">
        <v>43497.449756944443</v>
      </c>
      <c r="W856" s="57" t="s">
        <v>2695</v>
      </c>
      <c r="X856" s="55"/>
      <c r="Y856" s="55"/>
      <c r="Z856" s="58" t="s">
        <v>2696</v>
      </c>
    </row>
    <row r="857" spans="2:26" x14ac:dyDescent="0.25">
      <c r="B857" s="40" t="s">
        <v>1995</v>
      </c>
      <c r="C857" s="40" t="s">
        <v>1273</v>
      </c>
      <c r="D857" s="41"/>
      <c r="E857" s="42"/>
      <c r="F857" s="43"/>
      <c r="G857" s="44"/>
      <c r="H857" s="41"/>
      <c r="I857" s="45"/>
      <c r="J857" s="46"/>
      <c r="K857" s="46"/>
      <c r="L857" s="47"/>
      <c r="M857" s="54">
        <v>857</v>
      </c>
      <c r="N857" s="54"/>
      <c r="O857" s="49"/>
      <c r="P857" s="55" t="s">
        <v>1592</v>
      </c>
      <c r="Q857" s="56">
        <v>43497.453414351854</v>
      </c>
      <c r="R857" s="55" t="s">
        <v>2697</v>
      </c>
      <c r="S857" s="57" t="s">
        <v>2698</v>
      </c>
      <c r="T857" s="55" t="s">
        <v>1610</v>
      </c>
      <c r="U857" s="55"/>
      <c r="V857" s="56">
        <v>43497.453414351854</v>
      </c>
      <c r="W857" s="57" t="s">
        <v>2699</v>
      </c>
      <c r="X857" s="55"/>
      <c r="Y857" s="55"/>
      <c r="Z857" s="58" t="s">
        <v>2700</v>
      </c>
    </row>
    <row r="858" spans="2:26" x14ac:dyDescent="0.25">
      <c r="B858" s="40" t="s">
        <v>1995</v>
      </c>
      <c r="C858" s="40" t="s">
        <v>1308</v>
      </c>
      <c r="D858" s="41"/>
      <c r="E858" s="42"/>
      <c r="F858" s="43"/>
      <c r="G858" s="44"/>
      <c r="H858" s="41"/>
      <c r="I858" s="45"/>
      <c r="J858" s="46"/>
      <c r="K858" s="46"/>
      <c r="L858" s="47"/>
      <c r="M858" s="54">
        <v>858</v>
      </c>
      <c r="N858" s="54"/>
      <c r="O858" s="49"/>
      <c r="P858" s="55" t="s">
        <v>1236</v>
      </c>
      <c r="Q858" s="56">
        <v>43498.449583333335</v>
      </c>
      <c r="R858" s="55" t="s">
        <v>1620</v>
      </c>
      <c r="S858" s="57" t="s">
        <v>1621</v>
      </c>
      <c r="T858" s="55" t="s">
        <v>1610</v>
      </c>
      <c r="U858" s="55" t="s">
        <v>1265</v>
      </c>
      <c r="V858" s="56">
        <v>43498.449583333335</v>
      </c>
      <c r="W858" s="57" t="s">
        <v>2701</v>
      </c>
      <c r="X858" s="55"/>
      <c r="Y858" s="55"/>
      <c r="Z858" s="58" t="s">
        <v>2702</v>
      </c>
    </row>
    <row r="859" spans="2:26" x14ac:dyDescent="0.25">
      <c r="B859" s="40" t="s">
        <v>1995</v>
      </c>
      <c r="C859" s="40" t="s">
        <v>1624</v>
      </c>
      <c r="D859" s="41"/>
      <c r="E859" s="42"/>
      <c r="F859" s="43"/>
      <c r="G859" s="44"/>
      <c r="H859" s="41"/>
      <c r="I859" s="45"/>
      <c r="J859" s="46"/>
      <c r="K859" s="46"/>
      <c r="L859" s="47"/>
      <c r="M859" s="54">
        <v>859</v>
      </c>
      <c r="N859" s="54"/>
      <c r="O859" s="49"/>
      <c r="P859" s="55" t="s">
        <v>1236</v>
      </c>
      <c r="Q859" s="56">
        <v>43498.449583333335</v>
      </c>
      <c r="R859" s="55" t="s">
        <v>1620</v>
      </c>
      <c r="S859" s="57" t="s">
        <v>1621</v>
      </c>
      <c r="T859" s="55" t="s">
        <v>1610</v>
      </c>
      <c r="U859" s="55" t="s">
        <v>1265</v>
      </c>
      <c r="V859" s="56">
        <v>43498.449583333335</v>
      </c>
      <c r="W859" s="57" t="s">
        <v>2701</v>
      </c>
      <c r="X859" s="55"/>
      <c r="Y859" s="55"/>
      <c r="Z859" s="58" t="s">
        <v>2702</v>
      </c>
    </row>
    <row r="860" spans="2:26" x14ac:dyDescent="0.25">
      <c r="B860" s="40" t="s">
        <v>1995</v>
      </c>
      <c r="C860" s="40" t="s">
        <v>1424</v>
      </c>
      <c r="D860" s="41"/>
      <c r="E860" s="42"/>
      <c r="F860" s="43"/>
      <c r="G860" s="44"/>
      <c r="H860" s="41"/>
      <c r="I860" s="45"/>
      <c r="J860" s="46"/>
      <c r="K860" s="46"/>
      <c r="L860" s="47"/>
      <c r="M860" s="54">
        <v>860</v>
      </c>
      <c r="N860" s="54"/>
      <c r="O860" s="49"/>
      <c r="P860" s="55" t="s">
        <v>1236</v>
      </c>
      <c r="Q860" s="56">
        <v>43504.835405092592</v>
      </c>
      <c r="R860" s="55" t="s">
        <v>2394</v>
      </c>
      <c r="S860" s="55"/>
      <c r="T860" s="55"/>
      <c r="U860" s="55"/>
      <c r="V860" s="56">
        <v>43504.835405092592</v>
      </c>
      <c r="W860" s="57" t="s">
        <v>2703</v>
      </c>
      <c r="X860" s="55"/>
      <c r="Y860" s="55"/>
      <c r="Z860" s="58" t="s">
        <v>2704</v>
      </c>
    </row>
    <row r="861" spans="2:26" x14ac:dyDescent="0.25">
      <c r="B861" s="40" t="s">
        <v>1995</v>
      </c>
      <c r="C861" s="40" t="s">
        <v>1424</v>
      </c>
      <c r="D861" s="41"/>
      <c r="E861" s="42"/>
      <c r="F861" s="43"/>
      <c r="G861" s="44"/>
      <c r="H861" s="41"/>
      <c r="I861" s="45"/>
      <c r="J861" s="46"/>
      <c r="K861" s="46"/>
      <c r="L861" s="47"/>
      <c r="M861" s="54">
        <v>861</v>
      </c>
      <c r="N861" s="54"/>
      <c r="O861" s="49"/>
      <c r="P861" s="55" t="s">
        <v>1592</v>
      </c>
      <c r="Q861" s="56">
        <v>43504.838414351849</v>
      </c>
      <c r="R861" s="55" t="s">
        <v>2705</v>
      </c>
      <c r="S861" s="55"/>
      <c r="T861" s="55"/>
      <c r="U861" s="55" t="s">
        <v>2405</v>
      </c>
      <c r="V861" s="56">
        <v>43504.838414351849</v>
      </c>
      <c r="W861" s="57" t="s">
        <v>2706</v>
      </c>
      <c r="X861" s="55"/>
      <c r="Y861" s="55"/>
      <c r="Z861" s="58" t="s">
        <v>2707</v>
      </c>
    </row>
    <row r="862" spans="2:26" x14ac:dyDescent="0.25">
      <c r="B862" s="40" t="s">
        <v>2708</v>
      </c>
      <c r="C862" s="40" t="s">
        <v>1252</v>
      </c>
      <c r="D862" s="41"/>
      <c r="E862" s="42"/>
      <c r="F862" s="43"/>
      <c r="G862" s="44"/>
      <c r="H862" s="41"/>
      <c r="I862" s="45"/>
      <c r="J862" s="46"/>
      <c r="K862" s="46"/>
      <c r="L862" s="47"/>
      <c r="M862" s="54">
        <v>862</v>
      </c>
      <c r="N862" s="54"/>
      <c r="O862" s="49"/>
      <c r="P862" s="55" t="s">
        <v>1236</v>
      </c>
      <c r="Q862" s="56">
        <v>43496.550787037035</v>
      </c>
      <c r="R862" s="55" t="s">
        <v>2670</v>
      </c>
      <c r="S862" s="55"/>
      <c r="T862" s="55"/>
      <c r="U862" s="55" t="s">
        <v>1701</v>
      </c>
      <c r="V862" s="56">
        <v>43496.550787037035</v>
      </c>
      <c r="W862" s="57" t="s">
        <v>2709</v>
      </c>
      <c r="X862" s="55"/>
      <c r="Y862" s="55"/>
      <c r="Z862" s="58" t="s">
        <v>2710</v>
      </c>
    </row>
    <row r="863" spans="2:26" x14ac:dyDescent="0.25">
      <c r="B863" s="40" t="s">
        <v>2708</v>
      </c>
      <c r="C863" s="40" t="s">
        <v>1240</v>
      </c>
      <c r="D863" s="41"/>
      <c r="E863" s="42"/>
      <c r="F863" s="43"/>
      <c r="G863" s="44"/>
      <c r="H863" s="41"/>
      <c r="I863" s="45"/>
      <c r="J863" s="46"/>
      <c r="K863" s="46"/>
      <c r="L863" s="47"/>
      <c r="M863" s="54">
        <v>863</v>
      </c>
      <c r="N863" s="54"/>
      <c r="O863" s="49"/>
      <c r="P863" s="55" t="s">
        <v>1236</v>
      </c>
      <c r="Q863" s="56">
        <v>43496.550787037035</v>
      </c>
      <c r="R863" s="55" t="s">
        <v>2670</v>
      </c>
      <c r="S863" s="55"/>
      <c r="T863" s="55"/>
      <c r="U863" s="55" t="s">
        <v>1701</v>
      </c>
      <c r="V863" s="56">
        <v>43496.550787037035</v>
      </c>
      <c r="W863" s="57" t="s">
        <v>2709</v>
      </c>
      <c r="X863" s="55"/>
      <c r="Y863" s="55"/>
      <c r="Z863" s="58" t="s">
        <v>2710</v>
      </c>
    </row>
    <row r="864" spans="2:26" x14ac:dyDescent="0.25">
      <c r="B864" s="40" t="s">
        <v>2708</v>
      </c>
      <c r="C864" s="40" t="s">
        <v>2673</v>
      </c>
      <c r="D864" s="41"/>
      <c r="E864" s="42"/>
      <c r="F864" s="43"/>
      <c r="G864" s="44"/>
      <c r="H864" s="41"/>
      <c r="I864" s="45"/>
      <c r="J864" s="46"/>
      <c r="K864" s="46"/>
      <c r="L864" s="47"/>
      <c r="M864" s="54">
        <v>864</v>
      </c>
      <c r="N864" s="54"/>
      <c r="O864" s="49"/>
      <c r="P864" s="55" t="s">
        <v>1236</v>
      </c>
      <c r="Q864" s="56">
        <v>43496.550787037035</v>
      </c>
      <c r="R864" s="55" t="s">
        <v>2670</v>
      </c>
      <c r="S864" s="55"/>
      <c r="T864" s="55"/>
      <c r="U864" s="55" t="s">
        <v>1701</v>
      </c>
      <c r="V864" s="56">
        <v>43496.550787037035</v>
      </c>
      <c r="W864" s="57" t="s">
        <v>2709</v>
      </c>
      <c r="X864" s="55"/>
      <c r="Y864" s="55"/>
      <c r="Z864" s="58" t="s">
        <v>2710</v>
      </c>
    </row>
    <row r="865" spans="2:26" x14ac:dyDescent="0.25">
      <c r="B865" s="40" t="s">
        <v>2708</v>
      </c>
      <c r="C865" s="40" t="s">
        <v>1686</v>
      </c>
      <c r="D865" s="41"/>
      <c r="E865" s="42"/>
      <c r="F865" s="43"/>
      <c r="G865" s="44"/>
      <c r="H865" s="41"/>
      <c r="I865" s="45"/>
      <c r="J865" s="46"/>
      <c r="K865" s="46"/>
      <c r="L865" s="47"/>
      <c r="M865" s="54">
        <v>865</v>
      </c>
      <c r="N865" s="54"/>
      <c r="O865" s="49"/>
      <c r="P865" s="55" t="s">
        <v>1236</v>
      </c>
      <c r="Q865" s="56">
        <v>43497.258333333331</v>
      </c>
      <c r="R865" s="55" t="s">
        <v>1687</v>
      </c>
      <c r="S865" s="55"/>
      <c r="T865" s="55"/>
      <c r="U865" s="55"/>
      <c r="V865" s="56">
        <v>43497.258333333331</v>
      </c>
      <c r="W865" s="57" t="s">
        <v>2711</v>
      </c>
      <c r="X865" s="55"/>
      <c r="Y865" s="55"/>
      <c r="Z865" s="58" t="s">
        <v>2712</v>
      </c>
    </row>
    <row r="866" spans="2:26" x14ac:dyDescent="0.25">
      <c r="B866" s="40" t="s">
        <v>2708</v>
      </c>
      <c r="C866" s="40" t="s">
        <v>1424</v>
      </c>
      <c r="D866" s="41"/>
      <c r="E866" s="42"/>
      <c r="F866" s="43"/>
      <c r="G866" s="44"/>
      <c r="H866" s="41"/>
      <c r="I866" s="45"/>
      <c r="J866" s="46"/>
      <c r="K866" s="46"/>
      <c r="L866" s="47"/>
      <c r="M866" s="54">
        <v>866</v>
      </c>
      <c r="N866" s="54"/>
      <c r="O866" s="49"/>
      <c r="P866" s="55" t="s">
        <v>1236</v>
      </c>
      <c r="Q866" s="56">
        <v>43504.842939814815</v>
      </c>
      <c r="R866" s="55" t="s">
        <v>2394</v>
      </c>
      <c r="S866" s="55"/>
      <c r="T866" s="55"/>
      <c r="U866" s="55"/>
      <c r="V866" s="56">
        <v>43504.842939814815</v>
      </c>
      <c r="W866" s="57" t="s">
        <v>2713</v>
      </c>
      <c r="X866" s="55"/>
      <c r="Y866" s="55"/>
      <c r="Z866" s="58" t="s">
        <v>2714</v>
      </c>
    </row>
    <row r="867" spans="2:26" x14ac:dyDescent="0.25">
      <c r="B867" s="40" t="s">
        <v>2182</v>
      </c>
      <c r="C867" s="40" t="s">
        <v>2182</v>
      </c>
      <c r="D867" s="41"/>
      <c r="E867" s="42"/>
      <c r="F867" s="43"/>
      <c r="G867" s="44"/>
      <c r="H867" s="41"/>
      <c r="I867" s="45"/>
      <c r="J867" s="46"/>
      <c r="K867" s="46"/>
      <c r="L867" s="47"/>
      <c r="M867" s="54">
        <v>867</v>
      </c>
      <c r="N867" s="54"/>
      <c r="O867" s="49"/>
      <c r="P867" s="55" t="s">
        <v>1607</v>
      </c>
      <c r="Q867" s="56">
        <v>43504.663819444446</v>
      </c>
      <c r="R867" s="55" t="s">
        <v>2715</v>
      </c>
      <c r="S867" s="57" t="s">
        <v>2716</v>
      </c>
      <c r="T867" s="55" t="s">
        <v>1610</v>
      </c>
      <c r="U867" s="55"/>
      <c r="V867" s="56">
        <v>43504.663819444446</v>
      </c>
      <c r="W867" s="57" t="s">
        <v>2717</v>
      </c>
      <c r="X867" s="55"/>
      <c r="Y867" s="55"/>
      <c r="Z867" s="58" t="s">
        <v>2718</v>
      </c>
    </row>
    <row r="868" spans="2:26" x14ac:dyDescent="0.25">
      <c r="B868" s="40" t="s">
        <v>2182</v>
      </c>
      <c r="C868" s="40" t="s">
        <v>1424</v>
      </c>
      <c r="D868" s="41"/>
      <c r="E868" s="42"/>
      <c r="F868" s="43"/>
      <c r="G868" s="44"/>
      <c r="H868" s="41"/>
      <c r="I868" s="45"/>
      <c r="J868" s="46"/>
      <c r="K868" s="46"/>
      <c r="L868" s="47"/>
      <c r="M868" s="54">
        <v>868</v>
      </c>
      <c r="N868" s="54"/>
      <c r="O868" s="49"/>
      <c r="P868" s="55" t="s">
        <v>1236</v>
      </c>
      <c r="Q868" s="56">
        <v>43504.877627314818</v>
      </c>
      <c r="R868" s="55" t="s">
        <v>2394</v>
      </c>
      <c r="S868" s="55"/>
      <c r="T868" s="55"/>
      <c r="U868" s="55"/>
      <c r="V868" s="56">
        <v>43504.877627314818</v>
      </c>
      <c r="W868" s="57" t="s">
        <v>2719</v>
      </c>
      <c r="X868" s="55"/>
      <c r="Y868" s="55"/>
      <c r="Z868" s="58" t="s">
        <v>2720</v>
      </c>
    </row>
    <row r="869" spans="2:26" x14ac:dyDescent="0.25">
      <c r="B869" s="40" t="s">
        <v>2721</v>
      </c>
      <c r="C869" s="40" t="s">
        <v>1424</v>
      </c>
      <c r="D869" s="41"/>
      <c r="E869" s="42"/>
      <c r="F869" s="43"/>
      <c r="G869" s="44"/>
      <c r="H869" s="41"/>
      <c r="I869" s="45"/>
      <c r="J869" s="46"/>
      <c r="K869" s="46"/>
      <c r="L869" s="47"/>
      <c r="M869" s="54">
        <v>869</v>
      </c>
      <c r="N869" s="54"/>
      <c r="O869" s="49"/>
      <c r="P869" s="55" t="s">
        <v>1236</v>
      </c>
      <c r="Q869" s="56">
        <v>43504.905682870369</v>
      </c>
      <c r="R869" s="55" t="s">
        <v>2394</v>
      </c>
      <c r="S869" s="55"/>
      <c r="T869" s="55"/>
      <c r="U869" s="55"/>
      <c r="V869" s="56">
        <v>43504.905682870369</v>
      </c>
      <c r="W869" s="57" t="s">
        <v>2722</v>
      </c>
      <c r="X869" s="55"/>
      <c r="Y869" s="55"/>
      <c r="Z869" s="58" t="s">
        <v>2723</v>
      </c>
    </row>
    <row r="870" spans="2:26" x14ac:dyDescent="0.25">
      <c r="B870" s="40" t="s">
        <v>2724</v>
      </c>
      <c r="C870" s="40" t="s">
        <v>2725</v>
      </c>
      <c r="D870" s="41"/>
      <c r="E870" s="42"/>
      <c r="F870" s="43"/>
      <c r="G870" s="44"/>
      <c r="H870" s="41"/>
      <c r="I870" s="45"/>
      <c r="J870" s="46"/>
      <c r="K870" s="46"/>
      <c r="L870" s="47"/>
      <c r="M870" s="54">
        <v>870</v>
      </c>
      <c r="N870" s="54"/>
      <c r="O870" s="49"/>
      <c r="P870" s="55" t="s">
        <v>1236</v>
      </c>
      <c r="Q870" s="56">
        <v>43495.76489583333</v>
      </c>
      <c r="R870" s="55" t="s">
        <v>2726</v>
      </c>
      <c r="S870" s="55"/>
      <c r="T870" s="55"/>
      <c r="U870" s="55"/>
      <c r="V870" s="56">
        <v>43495.76489583333</v>
      </c>
      <c r="W870" s="57" t="s">
        <v>2727</v>
      </c>
      <c r="X870" s="55"/>
      <c r="Y870" s="55"/>
      <c r="Z870" s="58" t="s">
        <v>2728</v>
      </c>
    </row>
    <row r="871" spans="2:26" x14ac:dyDescent="0.25">
      <c r="B871" s="40" t="s">
        <v>2724</v>
      </c>
      <c r="C871" s="40" t="s">
        <v>2594</v>
      </c>
      <c r="D871" s="41"/>
      <c r="E871" s="42"/>
      <c r="F871" s="43"/>
      <c r="G871" s="44"/>
      <c r="H871" s="41"/>
      <c r="I871" s="45"/>
      <c r="J871" s="46"/>
      <c r="K871" s="46"/>
      <c r="L871" s="47"/>
      <c r="M871" s="54">
        <v>871</v>
      </c>
      <c r="N871" s="54"/>
      <c r="O871" s="49"/>
      <c r="P871" s="55" t="s">
        <v>1236</v>
      </c>
      <c r="Q871" s="56">
        <v>43495.768587962964</v>
      </c>
      <c r="R871" s="55" t="s">
        <v>2591</v>
      </c>
      <c r="S871" s="55"/>
      <c r="T871" s="55"/>
      <c r="U871" s="55"/>
      <c r="V871" s="56">
        <v>43495.768587962964</v>
      </c>
      <c r="W871" s="57" t="s">
        <v>2729</v>
      </c>
      <c r="X871" s="55"/>
      <c r="Y871" s="55"/>
      <c r="Z871" s="58" t="s">
        <v>2730</v>
      </c>
    </row>
    <row r="872" spans="2:26" x14ac:dyDescent="0.25">
      <c r="B872" s="40" t="s">
        <v>1760</v>
      </c>
      <c r="C872" s="40" t="s">
        <v>1424</v>
      </c>
      <c r="D872" s="41"/>
      <c r="E872" s="42"/>
      <c r="F872" s="43"/>
      <c r="G872" s="44"/>
      <c r="H872" s="41"/>
      <c r="I872" s="45"/>
      <c r="J872" s="46"/>
      <c r="K872" s="46"/>
      <c r="L872" s="47"/>
      <c r="M872" s="54">
        <v>872</v>
      </c>
      <c r="N872" s="54"/>
      <c r="O872" s="49"/>
      <c r="P872" s="55" t="s">
        <v>1236</v>
      </c>
      <c r="Q872" s="56">
        <v>43496.24763888889</v>
      </c>
      <c r="R872" s="55" t="s">
        <v>2731</v>
      </c>
      <c r="S872" s="57" t="s">
        <v>2732</v>
      </c>
      <c r="T872" s="55" t="s">
        <v>1610</v>
      </c>
      <c r="U872" s="55" t="s">
        <v>1265</v>
      </c>
      <c r="V872" s="56">
        <v>43496.24763888889</v>
      </c>
      <c r="W872" s="57" t="s">
        <v>2733</v>
      </c>
      <c r="X872" s="55"/>
      <c r="Y872" s="55"/>
      <c r="Z872" s="58" t="s">
        <v>2734</v>
      </c>
    </row>
    <row r="873" spans="2:26" x14ac:dyDescent="0.25">
      <c r="B873" s="40" t="s">
        <v>1760</v>
      </c>
      <c r="C873" s="40" t="s">
        <v>1760</v>
      </c>
      <c r="D873" s="41"/>
      <c r="E873" s="42"/>
      <c r="F873" s="43"/>
      <c r="G873" s="44"/>
      <c r="H873" s="41"/>
      <c r="I873" s="45"/>
      <c r="J873" s="46"/>
      <c r="K873" s="46"/>
      <c r="L873" s="47"/>
      <c r="M873" s="54">
        <v>873</v>
      </c>
      <c r="N873" s="54"/>
      <c r="O873" s="49"/>
      <c r="P873" s="55" t="s">
        <v>1607</v>
      </c>
      <c r="Q873" s="56">
        <v>43497.587592592594</v>
      </c>
      <c r="R873" s="55" t="s">
        <v>2735</v>
      </c>
      <c r="S873" s="57" t="s">
        <v>2736</v>
      </c>
      <c r="T873" s="55" t="s">
        <v>1610</v>
      </c>
      <c r="U873" s="55"/>
      <c r="V873" s="56">
        <v>43497.587592592594</v>
      </c>
      <c r="W873" s="57" t="s">
        <v>2737</v>
      </c>
      <c r="X873" s="55"/>
      <c r="Y873" s="55"/>
      <c r="Z873" s="58" t="s">
        <v>2738</v>
      </c>
    </row>
    <row r="874" spans="2:26" x14ac:dyDescent="0.25">
      <c r="B874" s="40" t="s">
        <v>1309</v>
      </c>
      <c r="C874" s="40" t="s">
        <v>1760</v>
      </c>
      <c r="D874" s="41"/>
      <c r="E874" s="42"/>
      <c r="F874" s="43"/>
      <c r="G874" s="44"/>
      <c r="H874" s="41"/>
      <c r="I874" s="45"/>
      <c r="J874" s="46"/>
      <c r="K874" s="46"/>
      <c r="L874" s="47"/>
      <c r="M874" s="54">
        <v>874</v>
      </c>
      <c r="N874" s="54"/>
      <c r="O874" s="49"/>
      <c r="P874" s="55" t="s">
        <v>1236</v>
      </c>
      <c r="Q874" s="56">
        <v>43496.559467592589</v>
      </c>
      <c r="R874" s="55" t="s">
        <v>1757</v>
      </c>
      <c r="S874" s="55"/>
      <c r="T874" s="55"/>
      <c r="U874" s="55" t="s">
        <v>1265</v>
      </c>
      <c r="V874" s="56">
        <v>43496.559467592589</v>
      </c>
      <c r="W874" s="57" t="s">
        <v>2739</v>
      </c>
      <c r="X874" s="55"/>
      <c r="Y874" s="55"/>
      <c r="Z874" s="58" t="s">
        <v>2740</v>
      </c>
    </row>
    <row r="875" spans="2:26" x14ac:dyDescent="0.25">
      <c r="B875" s="40" t="s">
        <v>2724</v>
      </c>
      <c r="C875" s="40" t="s">
        <v>1760</v>
      </c>
      <c r="D875" s="41"/>
      <c r="E875" s="42"/>
      <c r="F875" s="43"/>
      <c r="G875" s="44"/>
      <c r="H875" s="41"/>
      <c r="I875" s="45"/>
      <c r="J875" s="46"/>
      <c r="K875" s="46"/>
      <c r="L875" s="47"/>
      <c r="M875" s="54">
        <v>875</v>
      </c>
      <c r="N875" s="54"/>
      <c r="O875" s="49"/>
      <c r="P875" s="55" t="s">
        <v>1236</v>
      </c>
      <c r="Q875" s="56">
        <v>43496.580266203702</v>
      </c>
      <c r="R875" s="55" t="s">
        <v>1757</v>
      </c>
      <c r="S875" s="55"/>
      <c r="T875" s="55"/>
      <c r="U875" s="55" t="s">
        <v>1265</v>
      </c>
      <c r="V875" s="56">
        <v>43496.580266203702</v>
      </c>
      <c r="W875" s="57" t="s">
        <v>2741</v>
      </c>
      <c r="X875" s="55"/>
      <c r="Y875" s="55"/>
      <c r="Z875" s="58" t="s">
        <v>2742</v>
      </c>
    </row>
    <row r="876" spans="2:26" x14ac:dyDescent="0.25">
      <c r="B876" s="40" t="s">
        <v>1555</v>
      </c>
      <c r="C876" s="40" t="s">
        <v>2135</v>
      </c>
      <c r="D876" s="41"/>
      <c r="E876" s="42"/>
      <c r="F876" s="43"/>
      <c r="G876" s="44"/>
      <c r="H876" s="41"/>
      <c r="I876" s="45"/>
      <c r="J876" s="46"/>
      <c r="K876" s="46"/>
      <c r="L876" s="47"/>
      <c r="M876" s="54">
        <v>876</v>
      </c>
      <c r="N876" s="54"/>
      <c r="O876" s="49"/>
      <c r="P876" s="55" t="s">
        <v>1236</v>
      </c>
      <c r="Q876" s="56">
        <v>43495.643067129633</v>
      </c>
      <c r="R876" s="55" t="s">
        <v>2743</v>
      </c>
      <c r="S876" s="55" t="s">
        <v>2744</v>
      </c>
      <c r="T876" s="55" t="s">
        <v>2745</v>
      </c>
      <c r="U876" s="55" t="s">
        <v>1265</v>
      </c>
      <c r="V876" s="56">
        <v>43495.643067129633</v>
      </c>
      <c r="W876" s="57" t="s">
        <v>2746</v>
      </c>
      <c r="X876" s="55"/>
      <c r="Y876" s="55"/>
      <c r="Z876" s="58" t="s">
        <v>2747</v>
      </c>
    </row>
    <row r="877" spans="2:26" x14ac:dyDescent="0.25">
      <c r="B877" s="40" t="s">
        <v>2724</v>
      </c>
      <c r="C877" s="40" t="s">
        <v>2135</v>
      </c>
      <c r="D877" s="41"/>
      <c r="E877" s="42"/>
      <c r="F877" s="43"/>
      <c r="G877" s="44"/>
      <c r="H877" s="41"/>
      <c r="I877" s="45"/>
      <c r="J877" s="46"/>
      <c r="K877" s="46"/>
      <c r="L877" s="47"/>
      <c r="M877" s="54">
        <v>877</v>
      </c>
      <c r="N877" s="54"/>
      <c r="O877" s="49"/>
      <c r="P877" s="55" t="s">
        <v>1236</v>
      </c>
      <c r="Q877" s="56">
        <v>43496.796990740739</v>
      </c>
      <c r="R877" s="55" t="s">
        <v>2614</v>
      </c>
      <c r="S877" s="57" t="s">
        <v>2615</v>
      </c>
      <c r="T877" s="55" t="s">
        <v>1610</v>
      </c>
      <c r="U877" s="55" t="s">
        <v>1265</v>
      </c>
      <c r="V877" s="56">
        <v>43496.796990740739</v>
      </c>
      <c r="W877" s="57" t="s">
        <v>2748</v>
      </c>
      <c r="X877" s="55"/>
      <c r="Y877" s="55"/>
      <c r="Z877" s="58" t="s">
        <v>2749</v>
      </c>
    </row>
    <row r="878" spans="2:26" x14ac:dyDescent="0.25">
      <c r="B878" s="40" t="s">
        <v>1555</v>
      </c>
      <c r="C878" s="40" t="s">
        <v>2618</v>
      </c>
      <c r="D878" s="41"/>
      <c r="E878" s="42"/>
      <c r="F878" s="43"/>
      <c r="G878" s="44"/>
      <c r="H878" s="41"/>
      <c r="I878" s="45"/>
      <c r="J878" s="46"/>
      <c r="K878" s="46"/>
      <c r="L878" s="47"/>
      <c r="M878" s="54">
        <v>878</v>
      </c>
      <c r="N878" s="54"/>
      <c r="O878" s="49"/>
      <c r="P878" s="55" t="s">
        <v>1236</v>
      </c>
      <c r="Q878" s="56">
        <v>43495.643067129633</v>
      </c>
      <c r="R878" s="55" t="s">
        <v>2743</v>
      </c>
      <c r="S878" s="55" t="s">
        <v>2744</v>
      </c>
      <c r="T878" s="55" t="s">
        <v>2745</v>
      </c>
      <c r="U878" s="55" t="s">
        <v>1265</v>
      </c>
      <c r="V878" s="56">
        <v>43495.643067129633</v>
      </c>
      <c r="W878" s="57" t="s">
        <v>2746</v>
      </c>
      <c r="X878" s="55"/>
      <c r="Y878" s="55"/>
      <c r="Z878" s="58" t="s">
        <v>2747</v>
      </c>
    </row>
    <row r="879" spans="2:26" x14ac:dyDescent="0.25">
      <c r="B879" s="40" t="s">
        <v>2724</v>
      </c>
      <c r="C879" s="40" t="s">
        <v>2618</v>
      </c>
      <c r="D879" s="41"/>
      <c r="E879" s="42"/>
      <c r="F879" s="43"/>
      <c r="G879" s="44"/>
      <c r="H879" s="41"/>
      <c r="I879" s="45"/>
      <c r="J879" s="46"/>
      <c r="K879" s="46"/>
      <c r="L879" s="47"/>
      <c r="M879" s="54">
        <v>879</v>
      </c>
      <c r="N879" s="54"/>
      <c r="O879" s="49"/>
      <c r="P879" s="55" t="s">
        <v>1236</v>
      </c>
      <c r="Q879" s="56">
        <v>43496.796990740739</v>
      </c>
      <c r="R879" s="55" t="s">
        <v>2614</v>
      </c>
      <c r="S879" s="57" t="s">
        <v>2615</v>
      </c>
      <c r="T879" s="55" t="s">
        <v>1610</v>
      </c>
      <c r="U879" s="55" t="s">
        <v>1265</v>
      </c>
      <c r="V879" s="56">
        <v>43496.796990740739</v>
      </c>
      <c r="W879" s="57" t="s">
        <v>2748</v>
      </c>
      <c r="X879" s="55"/>
      <c r="Y879" s="55"/>
      <c r="Z879" s="58" t="s">
        <v>2749</v>
      </c>
    </row>
    <row r="880" spans="2:26" x14ac:dyDescent="0.25">
      <c r="B880" s="40" t="s">
        <v>1555</v>
      </c>
      <c r="C880" s="40" t="s">
        <v>1643</v>
      </c>
      <c r="D880" s="41"/>
      <c r="E880" s="42"/>
      <c r="F880" s="43"/>
      <c r="G880" s="44"/>
      <c r="H880" s="41"/>
      <c r="I880" s="45"/>
      <c r="J880" s="46"/>
      <c r="K880" s="46"/>
      <c r="L880" s="47"/>
      <c r="M880" s="54">
        <v>880</v>
      </c>
      <c r="N880" s="54"/>
      <c r="O880" s="49"/>
      <c r="P880" s="55" t="s">
        <v>1236</v>
      </c>
      <c r="Q880" s="56">
        <v>43495.582349537035</v>
      </c>
      <c r="R880" s="55" t="s">
        <v>2750</v>
      </c>
      <c r="S880" s="57" t="s">
        <v>2751</v>
      </c>
      <c r="T880" s="55" t="s">
        <v>1610</v>
      </c>
      <c r="U880" s="55" t="s">
        <v>1265</v>
      </c>
      <c r="V880" s="56">
        <v>43495.582349537035</v>
      </c>
      <c r="W880" s="57" t="s">
        <v>2752</v>
      </c>
      <c r="X880" s="55"/>
      <c r="Y880" s="55"/>
      <c r="Z880" s="58" t="s">
        <v>2753</v>
      </c>
    </row>
    <row r="881" spans="2:26" x14ac:dyDescent="0.25">
      <c r="B881" s="40" t="s">
        <v>2724</v>
      </c>
      <c r="C881" s="40" t="s">
        <v>1643</v>
      </c>
      <c r="D881" s="41"/>
      <c r="E881" s="42"/>
      <c r="F881" s="43"/>
      <c r="G881" s="44"/>
      <c r="H881" s="41"/>
      <c r="I881" s="45"/>
      <c r="J881" s="46"/>
      <c r="K881" s="46"/>
      <c r="L881" s="47"/>
      <c r="M881" s="54">
        <v>881</v>
      </c>
      <c r="N881" s="54"/>
      <c r="O881" s="49"/>
      <c r="P881" s="55" t="s">
        <v>1236</v>
      </c>
      <c r="Q881" s="56">
        <v>43496.797118055554</v>
      </c>
      <c r="R881" s="55" t="s">
        <v>2620</v>
      </c>
      <c r="S881" s="55"/>
      <c r="T881" s="55"/>
      <c r="U881" s="55" t="s">
        <v>1265</v>
      </c>
      <c r="V881" s="56">
        <v>43496.797118055554</v>
      </c>
      <c r="W881" s="57" t="s">
        <v>2754</v>
      </c>
      <c r="X881" s="55"/>
      <c r="Y881" s="55"/>
      <c r="Z881" s="58" t="s">
        <v>2755</v>
      </c>
    </row>
    <row r="882" spans="2:26" x14ac:dyDescent="0.25">
      <c r="B882" s="40" t="s">
        <v>1555</v>
      </c>
      <c r="C882" s="40" t="s">
        <v>2623</v>
      </c>
      <c r="D882" s="41"/>
      <c r="E882" s="42"/>
      <c r="F882" s="43"/>
      <c r="G882" s="44"/>
      <c r="H882" s="41"/>
      <c r="I882" s="45"/>
      <c r="J882" s="46"/>
      <c r="K882" s="46"/>
      <c r="L882" s="47"/>
      <c r="M882" s="54">
        <v>882</v>
      </c>
      <c r="N882" s="54"/>
      <c r="O882" s="49"/>
      <c r="P882" s="55" t="s">
        <v>1592</v>
      </c>
      <c r="Q882" s="56">
        <v>43495.582349537035</v>
      </c>
      <c r="R882" s="55" t="s">
        <v>2750</v>
      </c>
      <c r="S882" s="57" t="s">
        <v>2751</v>
      </c>
      <c r="T882" s="55" t="s">
        <v>1610</v>
      </c>
      <c r="U882" s="55" t="s">
        <v>1265</v>
      </c>
      <c r="V882" s="56">
        <v>43495.582349537035</v>
      </c>
      <c r="W882" s="57" t="s">
        <v>2752</v>
      </c>
      <c r="X882" s="55"/>
      <c r="Y882" s="55"/>
      <c r="Z882" s="58" t="s">
        <v>2753</v>
      </c>
    </row>
    <row r="883" spans="2:26" x14ac:dyDescent="0.25">
      <c r="B883" s="40" t="s">
        <v>2724</v>
      </c>
      <c r="C883" s="40" t="s">
        <v>2623</v>
      </c>
      <c r="D883" s="41"/>
      <c r="E883" s="42"/>
      <c r="F883" s="43"/>
      <c r="G883" s="44"/>
      <c r="H883" s="41"/>
      <c r="I883" s="45"/>
      <c r="J883" s="46"/>
      <c r="K883" s="46"/>
      <c r="L883" s="47"/>
      <c r="M883" s="54">
        <v>883</v>
      </c>
      <c r="N883" s="54"/>
      <c r="O883" s="49"/>
      <c r="P883" s="55" t="s">
        <v>1236</v>
      </c>
      <c r="Q883" s="56">
        <v>43496.797118055554</v>
      </c>
      <c r="R883" s="55" t="s">
        <v>2620</v>
      </c>
      <c r="S883" s="55"/>
      <c r="T883" s="55"/>
      <c r="U883" s="55" t="s">
        <v>1265</v>
      </c>
      <c r="V883" s="56">
        <v>43496.797118055554</v>
      </c>
      <c r="W883" s="57" t="s">
        <v>2754</v>
      </c>
      <c r="X883" s="55"/>
      <c r="Y883" s="55"/>
      <c r="Z883" s="58" t="s">
        <v>2755</v>
      </c>
    </row>
    <row r="884" spans="2:26" x14ac:dyDescent="0.25">
      <c r="B884" s="40" t="s">
        <v>1555</v>
      </c>
      <c r="C884" s="40" t="s">
        <v>1551</v>
      </c>
      <c r="D884" s="41"/>
      <c r="E884" s="42"/>
      <c r="F884" s="43"/>
      <c r="G884" s="44"/>
      <c r="H884" s="41"/>
      <c r="I884" s="45"/>
      <c r="J884" s="46"/>
      <c r="K884" s="46"/>
      <c r="L884" s="47"/>
      <c r="M884" s="54">
        <v>884</v>
      </c>
      <c r="N884" s="54"/>
      <c r="O884" s="49"/>
      <c r="P884" s="55" t="s">
        <v>1236</v>
      </c>
      <c r="Q884" s="56">
        <v>43495.573009259257</v>
      </c>
      <c r="R884" s="55" t="s">
        <v>2756</v>
      </c>
      <c r="S884" s="57" t="s">
        <v>2757</v>
      </c>
      <c r="T884" s="55" t="s">
        <v>1610</v>
      </c>
      <c r="U884" s="55"/>
      <c r="V884" s="56">
        <v>43495.573009259257</v>
      </c>
      <c r="W884" s="57" t="s">
        <v>2758</v>
      </c>
      <c r="X884" s="55"/>
      <c r="Y884" s="55"/>
      <c r="Z884" s="58" t="s">
        <v>2759</v>
      </c>
    </row>
    <row r="885" spans="2:26" x14ac:dyDescent="0.25">
      <c r="B885" s="40" t="s">
        <v>1453</v>
      </c>
      <c r="C885" s="40" t="s">
        <v>1551</v>
      </c>
      <c r="D885" s="41"/>
      <c r="E885" s="42"/>
      <c r="F885" s="43"/>
      <c r="G885" s="44"/>
      <c r="H885" s="41"/>
      <c r="I885" s="45"/>
      <c r="J885" s="46"/>
      <c r="K885" s="46"/>
      <c r="L885" s="47"/>
      <c r="M885" s="54">
        <v>885</v>
      </c>
      <c r="N885" s="54"/>
      <c r="O885" s="49"/>
      <c r="P885" s="55" t="s">
        <v>1236</v>
      </c>
      <c r="Q885" s="56">
        <v>43496.280393518522</v>
      </c>
      <c r="R885" s="55" t="s">
        <v>1552</v>
      </c>
      <c r="S885" s="55"/>
      <c r="T885" s="55"/>
      <c r="U885" s="55"/>
      <c r="V885" s="56">
        <v>43496.280393518522</v>
      </c>
      <c r="W885" s="57" t="s">
        <v>2760</v>
      </c>
      <c r="X885" s="55"/>
      <c r="Y885" s="55"/>
      <c r="Z885" s="58" t="s">
        <v>2761</v>
      </c>
    </row>
    <row r="886" spans="2:26" x14ac:dyDescent="0.25">
      <c r="B886" s="40" t="s">
        <v>2724</v>
      </c>
      <c r="C886" s="40" t="s">
        <v>1551</v>
      </c>
      <c r="D886" s="41"/>
      <c r="E886" s="42"/>
      <c r="F886" s="43"/>
      <c r="G886" s="44"/>
      <c r="H886" s="41"/>
      <c r="I886" s="45"/>
      <c r="J886" s="46"/>
      <c r="K886" s="46"/>
      <c r="L886" s="47"/>
      <c r="M886" s="54">
        <v>886</v>
      </c>
      <c r="N886" s="54"/>
      <c r="O886" s="49"/>
      <c r="P886" s="55" t="s">
        <v>1236</v>
      </c>
      <c r="Q886" s="56">
        <v>43496.797326388885</v>
      </c>
      <c r="R886" s="55" t="s">
        <v>1552</v>
      </c>
      <c r="S886" s="55"/>
      <c r="T886" s="55"/>
      <c r="U886" s="55"/>
      <c r="V886" s="56">
        <v>43496.797326388885</v>
      </c>
      <c r="W886" s="57" t="s">
        <v>2762</v>
      </c>
      <c r="X886" s="55"/>
      <c r="Y886" s="55"/>
      <c r="Z886" s="58" t="s">
        <v>2763</v>
      </c>
    </row>
    <row r="887" spans="2:26" x14ac:dyDescent="0.25">
      <c r="B887" s="40" t="s">
        <v>1555</v>
      </c>
      <c r="C887" s="40" t="s">
        <v>1240</v>
      </c>
      <c r="D887" s="41"/>
      <c r="E887" s="42"/>
      <c r="F887" s="43"/>
      <c r="G887" s="44"/>
      <c r="H887" s="41"/>
      <c r="I887" s="45"/>
      <c r="J887" s="46"/>
      <c r="K887" s="46"/>
      <c r="L887" s="47"/>
      <c r="M887" s="54">
        <v>887</v>
      </c>
      <c r="N887" s="54"/>
      <c r="O887" s="49"/>
      <c r="P887" s="55" t="s">
        <v>1236</v>
      </c>
      <c r="Q887" s="56">
        <v>43495.372002314813</v>
      </c>
      <c r="R887" s="55" t="s">
        <v>1557</v>
      </c>
      <c r="S887" s="55"/>
      <c r="T887" s="55"/>
      <c r="U887" s="55" t="s">
        <v>1558</v>
      </c>
      <c r="V887" s="56">
        <v>43495.372002314813</v>
      </c>
      <c r="W887" s="57" t="s">
        <v>2764</v>
      </c>
      <c r="X887" s="55"/>
      <c r="Y887" s="55"/>
      <c r="Z887" s="58" t="s">
        <v>2765</v>
      </c>
    </row>
    <row r="888" spans="2:26" x14ac:dyDescent="0.25">
      <c r="B888" s="40" t="s">
        <v>1555</v>
      </c>
      <c r="C888" s="40" t="s">
        <v>1561</v>
      </c>
      <c r="D888" s="41"/>
      <c r="E888" s="42"/>
      <c r="F888" s="43"/>
      <c r="G888" s="44"/>
      <c r="H888" s="41"/>
      <c r="I888" s="45"/>
      <c r="J888" s="46"/>
      <c r="K888" s="46"/>
      <c r="L888" s="47"/>
      <c r="M888" s="54">
        <v>888</v>
      </c>
      <c r="N888" s="54"/>
      <c r="O888" s="49"/>
      <c r="P888" s="55" t="s">
        <v>1236</v>
      </c>
      <c r="Q888" s="56">
        <v>43495.372002314813</v>
      </c>
      <c r="R888" s="55" t="s">
        <v>1557</v>
      </c>
      <c r="S888" s="55"/>
      <c r="T888" s="55"/>
      <c r="U888" s="55" t="s">
        <v>1558</v>
      </c>
      <c r="V888" s="56">
        <v>43495.372002314813</v>
      </c>
      <c r="W888" s="57" t="s">
        <v>2764</v>
      </c>
      <c r="X888" s="55"/>
      <c r="Y888" s="55"/>
      <c r="Z888" s="58" t="s">
        <v>2765</v>
      </c>
    </row>
    <row r="889" spans="2:26" x14ac:dyDescent="0.25">
      <c r="B889" s="40" t="s">
        <v>1555</v>
      </c>
      <c r="C889" s="40" t="s">
        <v>1240</v>
      </c>
      <c r="D889" s="41"/>
      <c r="E889" s="42"/>
      <c r="F889" s="43"/>
      <c r="G889" s="44"/>
      <c r="H889" s="41"/>
      <c r="I889" s="45"/>
      <c r="J889" s="46"/>
      <c r="K889" s="46"/>
      <c r="L889" s="47"/>
      <c r="M889" s="54">
        <v>889</v>
      </c>
      <c r="N889" s="54"/>
      <c r="O889" s="49"/>
      <c r="P889" s="55" t="s">
        <v>1236</v>
      </c>
      <c r="Q889" s="56">
        <v>43495.582349537035</v>
      </c>
      <c r="R889" s="55" t="s">
        <v>2750</v>
      </c>
      <c r="S889" s="57" t="s">
        <v>2751</v>
      </c>
      <c r="T889" s="55" t="s">
        <v>1610</v>
      </c>
      <c r="U889" s="55" t="s">
        <v>1265</v>
      </c>
      <c r="V889" s="56">
        <v>43495.582349537035</v>
      </c>
      <c r="W889" s="57" t="s">
        <v>2752</v>
      </c>
      <c r="X889" s="55"/>
      <c r="Y889" s="55"/>
      <c r="Z889" s="58" t="s">
        <v>2753</v>
      </c>
    </row>
    <row r="890" spans="2:26" x14ac:dyDescent="0.25">
      <c r="B890" s="40" t="s">
        <v>1555</v>
      </c>
      <c r="C890" s="40" t="s">
        <v>2619</v>
      </c>
      <c r="D890" s="41"/>
      <c r="E890" s="42"/>
      <c r="F890" s="43"/>
      <c r="G890" s="44"/>
      <c r="H890" s="41"/>
      <c r="I890" s="45"/>
      <c r="J890" s="46"/>
      <c r="K890" s="46"/>
      <c r="L890" s="47"/>
      <c r="M890" s="54">
        <v>890</v>
      </c>
      <c r="N890" s="54"/>
      <c r="O890" s="49"/>
      <c r="P890" s="55" t="s">
        <v>1592</v>
      </c>
      <c r="Q890" s="56">
        <v>43495.643067129633</v>
      </c>
      <c r="R890" s="55" t="s">
        <v>2743</v>
      </c>
      <c r="S890" s="55" t="s">
        <v>2744</v>
      </c>
      <c r="T890" s="55" t="s">
        <v>2745</v>
      </c>
      <c r="U890" s="55" t="s">
        <v>1265</v>
      </c>
      <c r="V890" s="56">
        <v>43495.643067129633</v>
      </c>
      <c r="W890" s="57" t="s">
        <v>2746</v>
      </c>
      <c r="X890" s="55"/>
      <c r="Y890" s="55"/>
      <c r="Z890" s="58" t="s">
        <v>2747</v>
      </c>
    </row>
    <row r="891" spans="2:26" x14ac:dyDescent="0.25">
      <c r="B891" s="40" t="s">
        <v>1555</v>
      </c>
      <c r="C891" s="40" t="s">
        <v>1273</v>
      </c>
      <c r="D891" s="41"/>
      <c r="E891" s="42"/>
      <c r="F891" s="43"/>
      <c r="G891" s="44"/>
      <c r="H891" s="41"/>
      <c r="I891" s="45"/>
      <c r="J891" s="46"/>
      <c r="K891" s="46"/>
      <c r="L891" s="47"/>
      <c r="M891" s="54">
        <v>891</v>
      </c>
      <c r="N891" s="54"/>
      <c r="O891" s="49"/>
      <c r="P891" s="55" t="s">
        <v>1236</v>
      </c>
      <c r="Q891" s="56">
        <v>43495.644675925927</v>
      </c>
      <c r="R891" s="55" t="s">
        <v>1274</v>
      </c>
      <c r="S891" s="55"/>
      <c r="T891" s="55"/>
      <c r="U891" s="55"/>
      <c r="V891" s="56">
        <v>43495.644675925927</v>
      </c>
      <c r="W891" s="57" t="s">
        <v>2766</v>
      </c>
      <c r="X891" s="55"/>
      <c r="Y891" s="55"/>
      <c r="Z891" s="58" t="s">
        <v>2767</v>
      </c>
    </row>
    <row r="892" spans="2:26" x14ac:dyDescent="0.25">
      <c r="B892" s="40" t="s">
        <v>1555</v>
      </c>
      <c r="C892" s="40" t="s">
        <v>1240</v>
      </c>
      <c r="D892" s="41"/>
      <c r="E892" s="42"/>
      <c r="F892" s="43"/>
      <c r="G892" s="44"/>
      <c r="H892" s="41"/>
      <c r="I892" s="45"/>
      <c r="J892" s="46"/>
      <c r="K892" s="46"/>
      <c r="L892" s="47"/>
      <c r="M892" s="54">
        <v>892</v>
      </c>
      <c r="N892" s="54"/>
      <c r="O892" s="49"/>
      <c r="P892" s="55" t="s">
        <v>1236</v>
      </c>
      <c r="Q892" s="56">
        <v>43495.644872685189</v>
      </c>
      <c r="R892" s="55" t="s">
        <v>1450</v>
      </c>
      <c r="S892" s="55"/>
      <c r="T892" s="55"/>
      <c r="U892" s="55"/>
      <c r="V892" s="56">
        <v>43495.644872685189</v>
      </c>
      <c r="W892" s="57" t="s">
        <v>2332</v>
      </c>
      <c r="X892" s="55"/>
      <c r="Y892" s="55"/>
      <c r="Z892" s="58" t="s">
        <v>2333</v>
      </c>
    </row>
    <row r="893" spans="2:26" x14ac:dyDescent="0.25">
      <c r="B893" s="40" t="s">
        <v>1555</v>
      </c>
      <c r="C893" s="40" t="s">
        <v>1453</v>
      </c>
      <c r="D893" s="41"/>
      <c r="E893" s="42"/>
      <c r="F893" s="43"/>
      <c r="G893" s="44"/>
      <c r="H893" s="41"/>
      <c r="I893" s="45"/>
      <c r="J893" s="46"/>
      <c r="K893" s="46"/>
      <c r="L893" s="47"/>
      <c r="M893" s="54">
        <v>893</v>
      </c>
      <c r="N893" s="54"/>
      <c r="O893" s="49"/>
      <c r="P893" s="55" t="s">
        <v>1236</v>
      </c>
      <c r="Q893" s="56">
        <v>43495.644872685189</v>
      </c>
      <c r="R893" s="55" t="s">
        <v>1450</v>
      </c>
      <c r="S893" s="55"/>
      <c r="T893" s="55"/>
      <c r="U893" s="55"/>
      <c r="V893" s="56">
        <v>43495.644872685189</v>
      </c>
      <c r="W893" s="57" t="s">
        <v>2332</v>
      </c>
      <c r="X893" s="55"/>
      <c r="Y893" s="55"/>
      <c r="Z893" s="58" t="s">
        <v>2333</v>
      </c>
    </row>
    <row r="894" spans="2:26" x14ac:dyDescent="0.25">
      <c r="B894" s="40" t="s">
        <v>1555</v>
      </c>
      <c r="C894" s="40" t="s">
        <v>1369</v>
      </c>
      <c r="D894" s="41"/>
      <c r="E894" s="42"/>
      <c r="F894" s="43"/>
      <c r="G894" s="44"/>
      <c r="H894" s="41"/>
      <c r="I894" s="45"/>
      <c r="J894" s="46"/>
      <c r="K894" s="46"/>
      <c r="L894" s="47"/>
      <c r="M894" s="54">
        <v>894</v>
      </c>
      <c r="N894" s="54"/>
      <c r="O894" s="49"/>
      <c r="P894" s="55" t="s">
        <v>1236</v>
      </c>
      <c r="Q894" s="56">
        <v>43495.645173611112</v>
      </c>
      <c r="R894" s="55" t="s">
        <v>1370</v>
      </c>
      <c r="S894" s="55"/>
      <c r="T894" s="55"/>
      <c r="U894" s="55" t="s">
        <v>1265</v>
      </c>
      <c r="V894" s="56">
        <v>43495.645173611112</v>
      </c>
      <c r="W894" s="57" t="s">
        <v>2768</v>
      </c>
      <c r="X894" s="55"/>
      <c r="Y894" s="55"/>
      <c r="Z894" s="58" t="s">
        <v>2769</v>
      </c>
    </row>
    <row r="895" spans="2:26" x14ac:dyDescent="0.25">
      <c r="B895" s="40" t="s">
        <v>1555</v>
      </c>
      <c r="C895" s="40" t="s">
        <v>1289</v>
      </c>
      <c r="D895" s="41"/>
      <c r="E895" s="42"/>
      <c r="F895" s="43"/>
      <c r="G895" s="44"/>
      <c r="H895" s="41"/>
      <c r="I895" s="45"/>
      <c r="J895" s="46"/>
      <c r="K895" s="46"/>
      <c r="L895" s="47"/>
      <c r="M895" s="54">
        <v>895</v>
      </c>
      <c r="N895" s="54"/>
      <c r="O895" s="49"/>
      <c r="P895" s="55" t="s">
        <v>1236</v>
      </c>
      <c r="Q895" s="56">
        <v>43495.646782407406</v>
      </c>
      <c r="R895" s="55" t="s">
        <v>1290</v>
      </c>
      <c r="S895" s="55"/>
      <c r="T895" s="55"/>
      <c r="U895" s="55"/>
      <c r="V895" s="56">
        <v>43495.646782407406</v>
      </c>
      <c r="W895" s="57" t="s">
        <v>2770</v>
      </c>
      <c r="X895" s="55"/>
      <c r="Y895" s="55"/>
      <c r="Z895" s="58" t="s">
        <v>2771</v>
      </c>
    </row>
    <row r="896" spans="2:26" x14ac:dyDescent="0.25">
      <c r="B896" s="40" t="s">
        <v>1555</v>
      </c>
      <c r="C896" s="40" t="s">
        <v>2661</v>
      </c>
      <c r="D896" s="41"/>
      <c r="E896" s="42"/>
      <c r="F896" s="43"/>
      <c r="G896" s="44"/>
      <c r="H896" s="41"/>
      <c r="I896" s="45"/>
      <c r="J896" s="46"/>
      <c r="K896" s="46"/>
      <c r="L896" s="47"/>
      <c r="M896" s="54">
        <v>896</v>
      </c>
      <c r="N896" s="54"/>
      <c r="O896" s="49"/>
      <c r="P896" s="55" t="s">
        <v>1236</v>
      </c>
      <c r="Q896" s="56">
        <v>43495.646990740737</v>
      </c>
      <c r="R896" s="55" t="s">
        <v>2662</v>
      </c>
      <c r="S896" s="57" t="s">
        <v>2663</v>
      </c>
      <c r="T896" s="55" t="s">
        <v>1610</v>
      </c>
      <c r="U896" s="55" t="s">
        <v>1265</v>
      </c>
      <c r="V896" s="56">
        <v>43495.646990740737</v>
      </c>
      <c r="W896" s="57" t="s">
        <v>2772</v>
      </c>
      <c r="X896" s="55"/>
      <c r="Y896" s="55"/>
      <c r="Z896" s="58" t="s">
        <v>2773</v>
      </c>
    </row>
    <row r="897" spans="2:26" x14ac:dyDescent="0.25">
      <c r="B897" s="40" t="s">
        <v>1555</v>
      </c>
      <c r="C897" s="40" t="s">
        <v>2619</v>
      </c>
      <c r="D897" s="41"/>
      <c r="E897" s="42"/>
      <c r="F897" s="43"/>
      <c r="G897" s="44"/>
      <c r="H897" s="41"/>
      <c r="I897" s="45"/>
      <c r="J897" s="46"/>
      <c r="K897" s="46"/>
      <c r="L897" s="47"/>
      <c r="M897" s="54">
        <v>897</v>
      </c>
      <c r="N897" s="54"/>
      <c r="O897" s="49"/>
      <c r="P897" s="55" t="s">
        <v>1236</v>
      </c>
      <c r="Q897" s="56">
        <v>43495.647210648145</v>
      </c>
      <c r="R897" s="55" t="s">
        <v>2674</v>
      </c>
      <c r="S897" s="55"/>
      <c r="T897" s="55"/>
      <c r="U897" s="55" t="s">
        <v>1265</v>
      </c>
      <c r="V897" s="56">
        <v>43495.647210648145</v>
      </c>
      <c r="W897" s="57" t="s">
        <v>2774</v>
      </c>
      <c r="X897" s="55"/>
      <c r="Y897" s="55"/>
      <c r="Z897" s="58" t="s">
        <v>2775</v>
      </c>
    </row>
    <row r="898" spans="2:26" x14ac:dyDescent="0.25">
      <c r="B898" s="40" t="s">
        <v>1555</v>
      </c>
      <c r="C898" s="40" t="s">
        <v>1686</v>
      </c>
      <c r="D898" s="41"/>
      <c r="E898" s="42"/>
      <c r="F898" s="43"/>
      <c r="G898" s="44"/>
      <c r="H898" s="41"/>
      <c r="I898" s="45"/>
      <c r="J898" s="46"/>
      <c r="K898" s="46"/>
      <c r="L898" s="47"/>
      <c r="M898" s="54">
        <v>898</v>
      </c>
      <c r="N898" s="54"/>
      <c r="O898" s="49"/>
      <c r="P898" s="55" t="s">
        <v>1236</v>
      </c>
      <c r="Q898" s="56">
        <v>43495.650277777779</v>
      </c>
      <c r="R898" s="55" t="s">
        <v>2241</v>
      </c>
      <c r="S898" s="55"/>
      <c r="T898" s="55"/>
      <c r="U898" s="55"/>
      <c r="V898" s="56">
        <v>43495.650277777779</v>
      </c>
      <c r="W898" s="57" t="s">
        <v>2242</v>
      </c>
      <c r="X898" s="55"/>
      <c r="Y898" s="55"/>
      <c r="Z898" s="58" t="s">
        <v>2243</v>
      </c>
    </row>
    <row r="899" spans="2:26" x14ac:dyDescent="0.25">
      <c r="B899" s="40" t="s">
        <v>1555</v>
      </c>
      <c r="C899" s="40" t="s">
        <v>1240</v>
      </c>
      <c r="D899" s="41"/>
      <c r="E899" s="42"/>
      <c r="F899" s="43"/>
      <c r="G899" s="44"/>
      <c r="H899" s="41"/>
      <c r="I899" s="45"/>
      <c r="J899" s="46"/>
      <c r="K899" s="46"/>
      <c r="L899" s="47"/>
      <c r="M899" s="54">
        <v>899</v>
      </c>
      <c r="N899" s="54"/>
      <c r="O899" s="49"/>
      <c r="P899" s="55" t="s">
        <v>1236</v>
      </c>
      <c r="Q899" s="56">
        <v>43495.650381944448</v>
      </c>
      <c r="R899" s="55" t="s">
        <v>2247</v>
      </c>
      <c r="S899" s="55"/>
      <c r="T899" s="55"/>
      <c r="U899" s="55"/>
      <c r="V899" s="56">
        <v>43495.650381944448</v>
      </c>
      <c r="W899" s="57" t="s">
        <v>2248</v>
      </c>
      <c r="X899" s="55"/>
      <c r="Y899" s="55"/>
      <c r="Z899" s="58" t="s">
        <v>2249</v>
      </c>
    </row>
    <row r="900" spans="2:26" x14ac:dyDescent="0.25">
      <c r="B900" s="40" t="s">
        <v>1555</v>
      </c>
      <c r="C900" s="40" t="s">
        <v>1555</v>
      </c>
      <c r="D900" s="41"/>
      <c r="E900" s="42"/>
      <c r="F900" s="43"/>
      <c r="G900" s="44"/>
      <c r="H900" s="41"/>
      <c r="I900" s="45"/>
      <c r="J900" s="46"/>
      <c r="K900" s="46"/>
      <c r="L900" s="47"/>
      <c r="M900" s="54">
        <v>900</v>
      </c>
      <c r="N900" s="54"/>
      <c r="O900" s="49"/>
      <c r="P900" s="55" t="s">
        <v>1607</v>
      </c>
      <c r="Q900" s="56">
        <v>43496.343946759262</v>
      </c>
      <c r="R900" s="55" t="s">
        <v>2776</v>
      </c>
      <c r="S900" s="57" t="s">
        <v>2605</v>
      </c>
      <c r="T900" s="55" t="s">
        <v>1610</v>
      </c>
      <c r="U900" s="55" t="s">
        <v>1265</v>
      </c>
      <c r="V900" s="56">
        <v>43496.343946759262</v>
      </c>
      <c r="W900" s="57" t="s">
        <v>2777</v>
      </c>
      <c r="X900" s="55"/>
      <c r="Y900" s="55"/>
      <c r="Z900" s="58" t="s">
        <v>2778</v>
      </c>
    </row>
    <row r="901" spans="2:26" x14ac:dyDescent="0.25">
      <c r="B901" s="40" t="s">
        <v>1555</v>
      </c>
      <c r="C901" s="40" t="s">
        <v>1250</v>
      </c>
      <c r="D901" s="41"/>
      <c r="E901" s="42"/>
      <c r="F901" s="43"/>
      <c r="G901" s="44"/>
      <c r="H901" s="41"/>
      <c r="I901" s="45"/>
      <c r="J901" s="46"/>
      <c r="K901" s="46"/>
      <c r="L901" s="47"/>
      <c r="M901" s="54">
        <v>901</v>
      </c>
      <c r="N901" s="54"/>
      <c r="O901" s="49"/>
      <c r="P901" s="55" t="s">
        <v>1592</v>
      </c>
      <c r="Q901" s="56">
        <v>43496.355937499997</v>
      </c>
      <c r="R901" s="55" t="s">
        <v>2779</v>
      </c>
      <c r="S901" s="57" t="s">
        <v>2780</v>
      </c>
      <c r="T901" s="55" t="s">
        <v>1610</v>
      </c>
      <c r="U901" s="55"/>
      <c r="V901" s="56">
        <v>43496.355937499997</v>
      </c>
      <c r="W901" s="57" t="s">
        <v>2781</v>
      </c>
      <c r="X901" s="55"/>
      <c r="Y901" s="55"/>
      <c r="Z901" s="58" t="s">
        <v>2782</v>
      </c>
    </row>
    <row r="902" spans="2:26" x14ac:dyDescent="0.25">
      <c r="B902" s="40" t="s">
        <v>1555</v>
      </c>
      <c r="C902" s="40" t="s">
        <v>1240</v>
      </c>
      <c r="D902" s="41"/>
      <c r="E902" s="42"/>
      <c r="F902" s="43"/>
      <c r="G902" s="44"/>
      <c r="H902" s="41"/>
      <c r="I902" s="45"/>
      <c r="J902" s="46"/>
      <c r="K902" s="46"/>
      <c r="L902" s="47"/>
      <c r="M902" s="54">
        <v>902</v>
      </c>
      <c r="N902" s="54"/>
      <c r="O902" s="49"/>
      <c r="P902" s="55" t="s">
        <v>1236</v>
      </c>
      <c r="Q902" s="56">
        <v>43496.569849537038</v>
      </c>
      <c r="R902" s="55" t="s">
        <v>1626</v>
      </c>
      <c r="S902" s="55"/>
      <c r="T902" s="55"/>
      <c r="U902" s="55"/>
      <c r="V902" s="56">
        <v>43496.569849537038</v>
      </c>
      <c r="W902" s="57" t="s">
        <v>2783</v>
      </c>
      <c r="X902" s="55"/>
      <c r="Y902" s="55"/>
      <c r="Z902" s="58" t="s">
        <v>2784</v>
      </c>
    </row>
    <row r="903" spans="2:26" x14ac:dyDescent="0.25">
      <c r="B903" s="40" t="s">
        <v>1555</v>
      </c>
      <c r="C903" s="40" t="s">
        <v>1629</v>
      </c>
      <c r="D903" s="41"/>
      <c r="E903" s="42"/>
      <c r="F903" s="43"/>
      <c r="G903" s="44"/>
      <c r="H903" s="41"/>
      <c r="I903" s="45"/>
      <c r="J903" s="46"/>
      <c r="K903" s="46"/>
      <c r="L903" s="47"/>
      <c r="M903" s="54">
        <v>903</v>
      </c>
      <c r="N903" s="54"/>
      <c r="O903" s="49"/>
      <c r="P903" s="55" t="s">
        <v>1236</v>
      </c>
      <c r="Q903" s="56">
        <v>43496.569849537038</v>
      </c>
      <c r="R903" s="55" t="s">
        <v>1626</v>
      </c>
      <c r="S903" s="55"/>
      <c r="T903" s="55"/>
      <c r="U903" s="55"/>
      <c r="V903" s="56">
        <v>43496.569849537038</v>
      </c>
      <c r="W903" s="57" t="s">
        <v>2783</v>
      </c>
      <c r="X903" s="55"/>
      <c r="Y903" s="55"/>
      <c r="Z903" s="58" t="s">
        <v>2784</v>
      </c>
    </row>
    <row r="904" spans="2:26" x14ac:dyDescent="0.25">
      <c r="B904" s="40" t="s">
        <v>1555</v>
      </c>
      <c r="C904" s="40" t="s">
        <v>1252</v>
      </c>
      <c r="D904" s="41"/>
      <c r="E904" s="42"/>
      <c r="F904" s="43"/>
      <c r="G904" s="44"/>
      <c r="H904" s="41"/>
      <c r="I904" s="45"/>
      <c r="J904" s="46"/>
      <c r="K904" s="46"/>
      <c r="L904" s="47"/>
      <c r="M904" s="54">
        <v>904</v>
      </c>
      <c r="N904" s="54"/>
      <c r="O904" s="49"/>
      <c r="P904" s="55" t="s">
        <v>1236</v>
      </c>
      <c r="Q904" s="56">
        <v>43496.669166666667</v>
      </c>
      <c r="R904" s="55" t="s">
        <v>2670</v>
      </c>
      <c r="S904" s="55"/>
      <c r="T904" s="55"/>
      <c r="U904" s="55" t="s">
        <v>1701</v>
      </c>
      <c r="V904" s="56">
        <v>43496.669166666667</v>
      </c>
      <c r="W904" s="57" t="s">
        <v>2785</v>
      </c>
      <c r="X904" s="55"/>
      <c r="Y904" s="55"/>
      <c r="Z904" s="58" t="s">
        <v>2786</v>
      </c>
    </row>
    <row r="905" spans="2:26" x14ac:dyDescent="0.25">
      <c r="B905" s="40" t="s">
        <v>1555</v>
      </c>
      <c r="C905" s="40" t="s">
        <v>1240</v>
      </c>
      <c r="D905" s="41"/>
      <c r="E905" s="42"/>
      <c r="F905" s="43"/>
      <c r="G905" s="44"/>
      <c r="H905" s="41"/>
      <c r="I905" s="45"/>
      <c r="J905" s="46"/>
      <c r="K905" s="46"/>
      <c r="L905" s="47"/>
      <c r="M905" s="54">
        <v>905</v>
      </c>
      <c r="N905" s="54"/>
      <c r="O905" s="49"/>
      <c r="P905" s="55" t="s">
        <v>1236</v>
      </c>
      <c r="Q905" s="56">
        <v>43496.669166666667</v>
      </c>
      <c r="R905" s="55" t="s">
        <v>2670</v>
      </c>
      <c r="S905" s="55"/>
      <c r="T905" s="55"/>
      <c r="U905" s="55" t="s">
        <v>1701</v>
      </c>
      <c r="V905" s="56">
        <v>43496.669166666667</v>
      </c>
      <c r="W905" s="57" t="s">
        <v>2785</v>
      </c>
      <c r="X905" s="55"/>
      <c r="Y905" s="55"/>
      <c r="Z905" s="58" t="s">
        <v>2786</v>
      </c>
    </row>
    <row r="906" spans="2:26" x14ac:dyDescent="0.25">
      <c r="B906" s="40" t="s">
        <v>1555</v>
      </c>
      <c r="C906" s="40" t="s">
        <v>2673</v>
      </c>
      <c r="D906" s="41"/>
      <c r="E906" s="42"/>
      <c r="F906" s="43"/>
      <c r="G906" s="44"/>
      <c r="H906" s="41"/>
      <c r="I906" s="45"/>
      <c r="J906" s="46"/>
      <c r="K906" s="46"/>
      <c r="L906" s="47"/>
      <c r="M906" s="54">
        <v>906</v>
      </c>
      <c r="N906" s="54"/>
      <c r="O906" s="49"/>
      <c r="P906" s="55" t="s">
        <v>1236</v>
      </c>
      <c r="Q906" s="56">
        <v>43496.669166666667</v>
      </c>
      <c r="R906" s="55" t="s">
        <v>2670</v>
      </c>
      <c r="S906" s="55"/>
      <c r="T906" s="55"/>
      <c r="U906" s="55" t="s">
        <v>1701</v>
      </c>
      <c r="V906" s="56">
        <v>43496.669166666667</v>
      </c>
      <c r="W906" s="57" t="s">
        <v>2785</v>
      </c>
      <c r="X906" s="55"/>
      <c r="Y906" s="55"/>
      <c r="Z906" s="58" t="s">
        <v>2786</v>
      </c>
    </row>
    <row r="907" spans="2:26" x14ac:dyDescent="0.25">
      <c r="B907" s="40" t="s">
        <v>1555</v>
      </c>
      <c r="C907" s="40" t="s">
        <v>1308</v>
      </c>
      <c r="D907" s="41"/>
      <c r="E907" s="42"/>
      <c r="F907" s="43"/>
      <c r="G907" s="44"/>
      <c r="H907" s="41"/>
      <c r="I907" s="45"/>
      <c r="J907" s="46"/>
      <c r="K907" s="46"/>
      <c r="L907" s="47"/>
      <c r="M907" s="54">
        <v>907</v>
      </c>
      <c r="N907" s="54"/>
      <c r="O907" s="49"/>
      <c r="P907" s="55" t="s">
        <v>1236</v>
      </c>
      <c r="Q907" s="56">
        <v>43496.847766203704</v>
      </c>
      <c r="R907" s="55" t="s">
        <v>1620</v>
      </c>
      <c r="S907" s="57" t="s">
        <v>1621</v>
      </c>
      <c r="T907" s="55" t="s">
        <v>1610</v>
      </c>
      <c r="U907" s="55" t="s">
        <v>1265</v>
      </c>
      <c r="V907" s="56">
        <v>43496.847766203704</v>
      </c>
      <c r="W907" s="57" t="s">
        <v>2787</v>
      </c>
      <c r="X907" s="55"/>
      <c r="Y907" s="55"/>
      <c r="Z907" s="58" t="s">
        <v>2788</v>
      </c>
    </row>
    <row r="908" spans="2:26" x14ac:dyDescent="0.25">
      <c r="B908" s="40" t="s">
        <v>1555</v>
      </c>
      <c r="C908" s="40" t="s">
        <v>1624</v>
      </c>
      <c r="D908" s="41"/>
      <c r="E908" s="42"/>
      <c r="F908" s="43"/>
      <c r="G908" s="44"/>
      <c r="H908" s="41"/>
      <c r="I908" s="45"/>
      <c r="J908" s="46"/>
      <c r="K908" s="46"/>
      <c r="L908" s="47"/>
      <c r="M908" s="54">
        <v>908</v>
      </c>
      <c r="N908" s="54"/>
      <c r="O908" s="49"/>
      <c r="P908" s="55" t="s">
        <v>1236</v>
      </c>
      <c r="Q908" s="56">
        <v>43496.847766203704</v>
      </c>
      <c r="R908" s="55" t="s">
        <v>1620</v>
      </c>
      <c r="S908" s="57" t="s">
        <v>1621</v>
      </c>
      <c r="T908" s="55" t="s">
        <v>1610</v>
      </c>
      <c r="U908" s="55" t="s">
        <v>1265</v>
      </c>
      <c r="V908" s="56">
        <v>43496.847766203704</v>
      </c>
      <c r="W908" s="57" t="s">
        <v>2787</v>
      </c>
      <c r="X908" s="55"/>
      <c r="Y908" s="55"/>
      <c r="Z908" s="58" t="s">
        <v>2788</v>
      </c>
    </row>
    <row r="909" spans="2:26" x14ac:dyDescent="0.25">
      <c r="B909" s="40" t="s">
        <v>1555</v>
      </c>
      <c r="C909" s="40" t="s">
        <v>1686</v>
      </c>
      <c r="D909" s="41"/>
      <c r="E909" s="42"/>
      <c r="F909" s="43"/>
      <c r="G909" s="44"/>
      <c r="H909" s="41"/>
      <c r="I909" s="45"/>
      <c r="J909" s="46"/>
      <c r="K909" s="46"/>
      <c r="L909" s="47"/>
      <c r="M909" s="54">
        <v>909</v>
      </c>
      <c r="N909" s="54"/>
      <c r="O909" s="49"/>
      <c r="P909" s="55" t="s">
        <v>1236</v>
      </c>
      <c r="Q909" s="56">
        <v>43496.896145833336</v>
      </c>
      <c r="R909" s="55" t="s">
        <v>1687</v>
      </c>
      <c r="S909" s="55"/>
      <c r="T909" s="55"/>
      <c r="U909" s="55"/>
      <c r="V909" s="56">
        <v>43496.896145833336</v>
      </c>
      <c r="W909" s="57" t="s">
        <v>2789</v>
      </c>
      <c r="X909" s="55"/>
      <c r="Y909" s="55"/>
      <c r="Z909" s="58" t="s">
        <v>2790</v>
      </c>
    </row>
    <row r="910" spans="2:26" x14ac:dyDescent="0.25">
      <c r="B910" s="40" t="s">
        <v>1555</v>
      </c>
      <c r="C910" s="40" t="s">
        <v>1240</v>
      </c>
      <c r="D910" s="41"/>
      <c r="E910" s="42"/>
      <c r="F910" s="43"/>
      <c r="G910" s="44"/>
      <c r="H910" s="41"/>
      <c r="I910" s="45"/>
      <c r="J910" s="46"/>
      <c r="K910" s="46"/>
      <c r="L910" s="47"/>
      <c r="M910" s="54">
        <v>910</v>
      </c>
      <c r="N910" s="54"/>
      <c r="O910" s="49"/>
      <c r="P910" s="55" t="s">
        <v>1236</v>
      </c>
      <c r="Q910" s="56">
        <v>43496.943483796298</v>
      </c>
      <c r="R910" s="55" t="s">
        <v>1739</v>
      </c>
      <c r="S910" s="55"/>
      <c r="T910" s="55"/>
      <c r="U910" s="55" t="s">
        <v>1265</v>
      </c>
      <c r="V910" s="56">
        <v>43496.943483796298</v>
      </c>
      <c r="W910" s="57" t="s">
        <v>2576</v>
      </c>
      <c r="X910" s="55"/>
      <c r="Y910" s="55"/>
      <c r="Z910" s="58" t="s">
        <v>2577</v>
      </c>
    </row>
    <row r="911" spans="2:26" x14ac:dyDescent="0.25">
      <c r="B911" s="40" t="s">
        <v>1555</v>
      </c>
      <c r="C911" s="40" t="s">
        <v>1686</v>
      </c>
      <c r="D911" s="41"/>
      <c r="E911" s="42"/>
      <c r="F911" s="43"/>
      <c r="G911" s="44"/>
      <c r="H911" s="41"/>
      <c r="I911" s="45"/>
      <c r="J911" s="46"/>
      <c r="K911" s="46"/>
      <c r="L911" s="47"/>
      <c r="M911" s="54">
        <v>911</v>
      </c>
      <c r="N911" s="54"/>
      <c r="O911" s="49"/>
      <c r="P911" s="55" t="s">
        <v>1236</v>
      </c>
      <c r="Q911" s="56">
        <v>43496.943483796298</v>
      </c>
      <c r="R911" s="55" t="s">
        <v>1739</v>
      </c>
      <c r="S911" s="55"/>
      <c r="T911" s="55"/>
      <c r="U911" s="55" t="s">
        <v>1265</v>
      </c>
      <c r="V911" s="56">
        <v>43496.943483796298</v>
      </c>
      <c r="W911" s="57" t="s">
        <v>2576</v>
      </c>
      <c r="X911" s="55"/>
      <c r="Y911" s="55"/>
      <c r="Z911" s="58" t="s">
        <v>2577</v>
      </c>
    </row>
    <row r="912" spans="2:26" x14ac:dyDescent="0.25">
      <c r="B912" s="40" t="s">
        <v>1555</v>
      </c>
      <c r="C912" s="40" t="s">
        <v>1686</v>
      </c>
      <c r="D912" s="41"/>
      <c r="E912" s="42"/>
      <c r="F912" s="43"/>
      <c r="G912" s="44"/>
      <c r="H912" s="41"/>
      <c r="I912" s="45"/>
      <c r="J912" s="46"/>
      <c r="K912" s="46"/>
      <c r="L912" s="47"/>
      <c r="M912" s="54">
        <v>912</v>
      </c>
      <c r="N912" s="54"/>
      <c r="O912" s="49"/>
      <c r="P912" s="55" t="s">
        <v>1236</v>
      </c>
      <c r="Q912" s="56">
        <v>43497.34412037037</v>
      </c>
      <c r="R912" s="55" t="s">
        <v>2791</v>
      </c>
      <c r="S912" s="55"/>
      <c r="T912" s="55"/>
      <c r="U912" s="55"/>
      <c r="V912" s="56">
        <v>43497.34412037037</v>
      </c>
      <c r="W912" s="57" t="s">
        <v>2792</v>
      </c>
      <c r="X912" s="55"/>
      <c r="Y912" s="55"/>
      <c r="Z912" s="58" t="s">
        <v>2793</v>
      </c>
    </row>
    <row r="913" spans="2:26" x14ac:dyDescent="0.25">
      <c r="B913" s="40" t="s">
        <v>1555</v>
      </c>
      <c r="C913" s="40" t="s">
        <v>1369</v>
      </c>
      <c r="D913" s="41"/>
      <c r="E913" s="42"/>
      <c r="F913" s="43"/>
      <c r="G913" s="44"/>
      <c r="H913" s="41"/>
      <c r="I913" s="45"/>
      <c r="J913" s="46"/>
      <c r="K913" s="46"/>
      <c r="L913" s="47"/>
      <c r="M913" s="54">
        <v>913</v>
      </c>
      <c r="N913" s="54"/>
      <c r="O913" s="49"/>
      <c r="P913" s="55" t="s">
        <v>1236</v>
      </c>
      <c r="Q913" s="56">
        <v>43497.345960648148</v>
      </c>
      <c r="R913" s="55" t="s">
        <v>1603</v>
      </c>
      <c r="S913" s="55"/>
      <c r="T913" s="55"/>
      <c r="U913" s="55"/>
      <c r="V913" s="56">
        <v>43497.345960648148</v>
      </c>
      <c r="W913" s="57" t="s">
        <v>2794</v>
      </c>
      <c r="X913" s="55"/>
      <c r="Y913" s="55"/>
      <c r="Z913" s="58" t="s">
        <v>2795</v>
      </c>
    </row>
    <row r="914" spans="2:26" x14ac:dyDescent="0.25">
      <c r="B914" s="40" t="s">
        <v>1555</v>
      </c>
      <c r="C914" s="40" t="s">
        <v>1967</v>
      </c>
      <c r="D914" s="41"/>
      <c r="E914" s="42"/>
      <c r="F914" s="43"/>
      <c r="G914" s="44"/>
      <c r="H914" s="41"/>
      <c r="I914" s="45"/>
      <c r="J914" s="46"/>
      <c r="K914" s="46"/>
      <c r="L914" s="47"/>
      <c r="M914" s="54">
        <v>914</v>
      </c>
      <c r="N914" s="54"/>
      <c r="O914" s="49"/>
      <c r="P914" s="55" t="s">
        <v>1236</v>
      </c>
      <c r="Q914" s="56">
        <v>43497.962094907409</v>
      </c>
      <c r="R914" s="55" t="s">
        <v>1968</v>
      </c>
      <c r="S914" s="55"/>
      <c r="T914" s="55"/>
      <c r="U914" s="55"/>
      <c r="V914" s="56">
        <v>43497.962094907409</v>
      </c>
      <c r="W914" s="57" t="s">
        <v>2796</v>
      </c>
      <c r="X914" s="55"/>
      <c r="Y914" s="55"/>
      <c r="Z914" s="58" t="s">
        <v>2797</v>
      </c>
    </row>
    <row r="915" spans="2:26" x14ac:dyDescent="0.25">
      <c r="B915" s="40" t="s">
        <v>1555</v>
      </c>
      <c r="C915" s="40" t="s">
        <v>1240</v>
      </c>
      <c r="D915" s="41"/>
      <c r="E915" s="42"/>
      <c r="F915" s="43"/>
      <c r="G915" s="44"/>
      <c r="H915" s="41"/>
      <c r="I915" s="45"/>
      <c r="J915" s="46"/>
      <c r="K915" s="46"/>
      <c r="L915" s="47"/>
      <c r="M915" s="54">
        <v>915</v>
      </c>
      <c r="N915" s="54"/>
      <c r="O915" s="49"/>
      <c r="P915" s="55" t="s">
        <v>1236</v>
      </c>
      <c r="Q915" s="56">
        <v>43497.972592592596</v>
      </c>
      <c r="R915" s="55" t="s">
        <v>1823</v>
      </c>
      <c r="S915" s="55"/>
      <c r="T915" s="55"/>
      <c r="U915" s="55" t="s">
        <v>1265</v>
      </c>
      <c r="V915" s="56">
        <v>43497.972592592596</v>
      </c>
      <c r="W915" s="57" t="s">
        <v>2798</v>
      </c>
      <c r="X915" s="55"/>
      <c r="Y915" s="55"/>
      <c r="Z915" s="58" t="s">
        <v>2799</v>
      </c>
    </row>
    <row r="916" spans="2:26" x14ac:dyDescent="0.25">
      <c r="B916" s="40" t="s">
        <v>1555</v>
      </c>
      <c r="C916" s="40" t="s">
        <v>1273</v>
      </c>
      <c r="D916" s="41"/>
      <c r="E916" s="42"/>
      <c r="F916" s="43"/>
      <c r="G916" s="44"/>
      <c r="H916" s="41"/>
      <c r="I916" s="45"/>
      <c r="J916" s="46"/>
      <c r="K916" s="46"/>
      <c r="L916" s="47"/>
      <c r="M916" s="54">
        <v>916</v>
      </c>
      <c r="N916" s="54"/>
      <c r="O916" s="49"/>
      <c r="P916" s="55" t="s">
        <v>1236</v>
      </c>
      <c r="Q916" s="56">
        <v>43497.972592592596</v>
      </c>
      <c r="R916" s="55" t="s">
        <v>1823</v>
      </c>
      <c r="S916" s="55"/>
      <c r="T916" s="55"/>
      <c r="U916" s="55" t="s">
        <v>1265</v>
      </c>
      <c r="V916" s="56">
        <v>43497.972592592596</v>
      </c>
      <c r="W916" s="57" t="s">
        <v>2798</v>
      </c>
      <c r="X916" s="55"/>
      <c r="Y916" s="55"/>
      <c r="Z916" s="58" t="s">
        <v>2799</v>
      </c>
    </row>
    <row r="917" spans="2:26" x14ac:dyDescent="0.25">
      <c r="B917" s="40" t="s">
        <v>1555</v>
      </c>
      <c r="C917" s="40" t="s">
        <v>1728</v>
      </c>
      <c r="D917" s="41"/>
      <c r="E917" s="42"/>
      <c r="F917" s="43"/>
      <c r="G917" s="44"/>
      <c r="H917" s="41"/>
      <c r="I917" s="45"/>
      <c r="J917" s="46"/>
      <c r="K917" s="46"/>
      <c r="L917" s="47"/>
      <c r="M917" s="54">
        <v>917</v>
      </c>
      <c r="N917" s="54"/>
      <c r="O917" s="49"/>
      <c r="P917" s="55" t="s">
        <v>1236</v>
      </c>
      <c r="Q917" s="56">
        <v>43497.972592592596</v>
      </c>
      <c r="R917" s="55" t="s">
        <v>1823</v>
      </c>
      <c r="S917" s="55"/>
      <c r="T917" s="55"/>
      <c r="U917" s="55" t="s">
        <v>1265</v>
      </c>
      <c r="V917" s="56">
        <v>43497.972592592596</v>
      </c>
      <c r="W917" s="57" t="s">
        <v>2798</v>
      </c>
      <c r="X917" s="55"/>
      <c r="Y917" s="55"/>
      <c r="Z917" s="58" t="s">
        <v>2799</v>
      </c>
    </row>
    <row r="918" spans="2:26" x14ac:dyDescent="0.25">
      <c r="B918" s="40" t="s">
        <v>1555</v>
      </c>
      <c r="C918" s="40" t="s">
        <v>1656</v>
      </c>
      <c r="D918" s="41"/>
      <c r="E918" s="42"/>
      <c r="F918" s="43"/>
      <c r="G918" s="44"/>
      <c r="H918" s="41"/>
      <c r="I918" s="45"/>
      <c r="J918" s="46"/>
      <c r="K918" s="46"/>
      <c r="L918" s="47"/>
      <c r="M918" s="54">
        <v>918</v>
      </c>
      <c r="N918" s="54"/>
      <c r="O918" s="49"/>
      <c r="P918" s="55" t="s">
        <v>1236</v>
      </c>
      <c r="Q918" s="56">
        <v>43498.375636574077</v>
      </c>
      <c r="R918" s="55" t="s">
        <v>2061</v>
      </c>
      <c r="S918" s="55"/>
      <c r="T918" s="55"/>
      <c r="U918" s="55"/>
      <c r="V918" s="56">
        <v>43498.375636574077</v>
      </c>
      <c r="W918" s="57" t="s">
        <v>2800</v>
      </c>
      <c r="X918" s="55"/>
      <c r="Y918" s="55"/>
      <c r="Z918" s="58" t="s">
        <v>2801</v>
      </c>
    </row>
    <row r="919" spans="2:26" x14ac:dyDescent="0.25">
      <c r="B919" s="40" t="s">
        <v>1555</v>
      </c>
      <c r="C919" s="40" t="s">
        <v>1240</v>
      </c>
      <c r="D919" s="41"/>
      <c r="E919" s="42"/>
      <c r="F919" s="43"/>
      <c r="G919" s="44"/>
      <c r="H919" s="41"/>
      <c r="I919" s="45"/>
      <c r="J919" s="46"/>
      <c r="K919" s="46"/>
      <c r="L919" s="47"/>
      <c r="M919" s="54">
        <v>919</v>
      </c>
      <c r="N919" s="54"/>
      <c r="O919" s="49"/>
      <c r="P919" s="55" t="s">
        <v>1592</v>
      </c>
      <c r="Q919" s="56">
        <v>43499.431527777779</v>
      </c>
      <c r="R919" s="55" t="s">
        <v>2802</v>
      </c>
      <c r="S919" s="57" t="s">
        <v>2803</v>
      </c>
      <c r="T919" s="55" t="s">
        <v>1610</v>
      </c>
      <c r="U919" s="55"/>
      <c r="V919" s="56">
        <v>43499.431527777779</v>
      </c>
      <c r="W919" s="57" t="s">
        <v>2804</v>
      </c>
      <c r="X919" s="55"/>
      <c r="Y919" s="55"/>
      <c r="Z919" s="58" t="s">
        <v>2805</v>
      </c>
    </row>
    <row r="920" spans="2:26" x14ac:dyDescent="0.25">
      <c r="B920" s="40" t="s">
        <v>1453</v>
      </c>
      <c r="C920" s="40" t="s">
        <v>1555</v>
      </c>
      <c r="D920" s="41"/>
      <c r="E920" s="42"/>
      <c r="F920" s="43"/>
      <c r="G920" s="44"/>
      <c r="H920" s="41"/>
      <c r="I920" s="45"/>
      <c r="J920" s="46"/>
      <c r="K920" s="46"/>
      <c r="L920" s="47"/>
      <c r="M920" s="54">
        <v>920</v>
      </c>
      <c r="N920" s="54"/>
      <c r="O920" s="49"/>
      <c r="P920" s="55" t="s">
        <v>1236</v>
      </c>
      <c r="Q920" s="56">
        <v>43496.280393518522</v>
      </c>
      <c r="R920" s="55" t="s">
        <v>1552</v>
      </c>
      <c r="S920" s="55"/>
      <c r="T920" s="55"/>
      <c r="U920" s="55"/>
      <c r="V920" s="56">
        <v>43496.280393518522</v>
      </c>
      <c r="W920" s="57" t="s">
        <v>2760</v>
      </c>
      <c r="X920" s="55"/>
      <c r="Y920" s="55"/>
      <c r="Z920" s="58" t="s">
        <v>2761</v>
      </c>
    </row>
    <row r="921" spans="2:26" x14ac:dyDescent="0.25">
      <c r="B921" s="40" t="s">
        <v>2724</v>
      </c>
      <c r="C921" s="40" t="s">
        <v>1555</v>
      </c>
      <c r="D921" s="41"/>
      <c r="E921" s="42"/>
      <c r="F921" s="43"/>
      <c r="G921" s="44"/>
      <c r="H921" s="41"/>
      <c r="I921" s="45"/>
      <c r="J921" s="46"/>
      <c r="K921" s="46"/>
      <c r="L921" s="47"/>
      <c r="M921" s="54">
        <v>921</v>
      </c>
      <c r="N921" s="54"/>
      <c r="O921" s="49"/>
      <c r="P921" s="55" t="s">
        <v>1236</v>
      </c>
      <c r="Q921" s="56">
        <v>43496.796377314815</v>
      </c>
      <c r="R921" s="55" t="s">
        <v>2601</v>
      </c>
      <c r="S921" s="55"/>
      <c r="T921" s="55"/>
      <c r="U921" s="55"/>
      <c r="V921" s="56">
        <v>43496.796377314815</v>
      </c>
      <c r="W921" s="57" t="s">
        <v>2806</v>
      </c>
      <c r="X921" s="55"/>
      <c r="Y921" s="55"/>
      <c r="Z921" s="58" t="s">
        <v>2807</v>
      </c>
    </row>
    <row r="922" spans="2:26" x14ac:dyDescent="0.25">
      <c r="B922" s="40" t="s">
        <v>2724</v>
      </c>
      <c r="C922" s="40" t="s">
        <v>1555</v>
      </c>
      <c r="D922" s="41"/>
      <c r="E922" s="42"/>
      <c r="F922" s="43"/>
      <c r="G922" s="44"/>
      <c r="H922" s="41"/>
      <c r="I922" s="45"/>
      <c r="J922" s="46"/>
      <c r="K922" s="46"/>
      <c r="L922" s="47"/>
      <c r="M922" s="54">
        <v>922</v>
      </c>
      <c r="N922" s="54"/>
      <c r="O922" s="49"/>
      <c r="P922" s="55" t="s">
        <v>1236</v>
      </c>
      <c r="Q922" s="56">
        <v>43496.7966087963</v>
      </c>
      <c r="R922" s="55" t="s">
        <v>2604</v>
      </c>
      <c r="S922" s="57" t="s">
        <v>2605</v>
      </c>
      <c r="T922" s="55" t="s">
        <v>1610</v>
      </c>
      <c r="U922" s="55" t="s">
        <v>1265</v>
      </c>
      <c r="V922" s="56">
        <v>43496.7966087963</v>
      </c>
      <c r="W922" s="57" t="s">
        <v>2808</v>
      </c>
      <c r="X922" s="55"/>
      <c r="Y922" s="55"/>
      <c r="Z922" s="58" t="s">
        <v>2809</v>
      </c>
    </row>
    <row r="923" spans="2:26" x14ac:dyDescent="0.25">
      <c r="B923" s="40" t="s">
        <v>2724</v>
      </c>
      <c r="C923" s="40" t="s">
        <v>1555</v>
      </c>
      <c r="D923" s="41"/>
      <c r="E923" s="42"/>
      <c r="F923" s="43"/>
      <c r="G923" s="44"/>
      <c r="H923" s="41"/>
      <c r="I923" s="45"/>
      <c r="J923" s="46"/>
      <c r="K923" s="46"/>
      <c r="L923" s="47"/>
      <c r="M923" s="54">
        <v>923</v>
      </c>
      <c r="N923" s="54"/>
      <c r="O923" s="49"/>
      <c r="P923" s="55" t="s">
        <v>1236</v>
      </c>
      <c r="Q923" s="56">
        <v>43496.796990740739</v>
      </c>
      <c r="R923" s="55" t="s">
        <v>2614</v>
      </c>
      <c r="S923" s="57" t="s">
        <v>2615</v>
      </c>
      <c r="T923" s="55" t="s">
        <v>1610</v>
      </c>
      <c r="U923" s="55" t="s">
        <v>1265</v>
      </c>
      <c r="V923" s="56">
        <v>43496.796990740739</v>
      </c>
      <c r="W923" s="57" t="s">
        <v>2748</v>
      </c>
      <c r="X923" s="55"/>
      <c r="Y923" s="55"/>
      <c r="Z923" s="58" t="s">
        <v>2749</v>
      </c>
    </row>
    <row r="924" spans="2:26" x14ac:dyDescent="0.25">
      <c r="B924" s="40" t="s">
        <v>2724</v>
      </c>
      <c r="C924" s="40" t="s">
        <v>1555</v>
      </c>
      <c r="D924" s="41"/>
      <c r="E924" s="42"/>
      <c r="F924" s="43"/>
      <c r="G924" s="44"/>
      <c r="H924" s="41"/>
      <c r="I924" s="45"/>
      <c r="J924" s="46"/>
      <c r="K924" s="46"/>
      <c r="L924" s="47"/>
      <c r="M924" s="54">
        <v>924</v>
      </c>
      <c r="N924" s="54"/>
      <c r="O924" s="49"/>
      <c r="P924" s="55" t="s">
        <v>1236</v>
      </c>
      <c r="Q924" s="56">
        <v>43496.797118055554</v>
      </c>
      <c r="R924" s="55" t="s">
        <v>2620</v>
      </c>
      <c r="S924" s="55"/>
      <c r="T924" s="55"/>
      <c r="U924" s="55" t="s">
        <v>1265</v>
      </c>
      <c r="V924" s="56">
        <v>43496.797118055554</v>
      </c>
      <c r="W924" s="57" t="s">
        <v>2754</v>
      </c>
      <c r="X924" s="55"/>
      <c r="Y924" s="55"/>
      <c r="Z924" s="58" t="s">
        <v>2755</v>
      </c>
    </row>
    <row r="925" spans="2:26" x14ac:dyDescent="0.25">
      <c r="B925" s="40" t="s">
        <v>2724</v>
      </c>
      <c r="C925" s="40" t="s">
        <v>1555</v>
      </c>
      <c r="D925" s="41"/>
      <c r="E925" s="42"/>
      <c r="F925" s="43"/>
      <c r="G925" s="44"/>
      <c r="H925" s="41"/>
      <c r="I925" s="45"/>
      <c r="J925" s="46"/>
      <c r="K925" s="46"/>
      <c r="L925" s="47"/>
      <c r="M925" s="54">
        <v>925</v>
      </c>
      <c r="N925" s="54"/>
      <c r="O925" s="49"/>
      <c r="P925" s="55" t="s">
        <v>1236</v>
      </c>
      <c r="Q925" s="56">
        <v>43496.797326388885</v>
      </c>
      <c r="R925" s="55" t="s">
        <v>1552</v>
      </c>
      <c r="S925" s="55"/>
      <c r="T925" s="55"/>
      <c r="U925" s="55"/>
      <c r="V925" s="56">
        <v>43496.797326388885</v>
      </c>
      <c r="W925" s="57" t="s">
        <v>2762</v>
      </c>
      <c r="X925" s="55"/>
      <c r="Y925" s="55"/>
      <c r="Z925" s="58" t="s">
        <v>2763</v>
      </c>
    </row>
    <row r="926" spans="2:26" x14ac:dyDescent="0.25">
      <c r="B926" s="40" t="s">
        <v>2680</v>
      </c>
      <c r="C926" s="40" t="s">
        <v>1369</v>
      </c>
      <c r="D926" s="41"/>
      <c r="E926" s="42"/>
      <c r="F926" s="43"/>
      <c r="G926" s="44"/>
      <c r="H926" s="41"/>
      <c r="I926" s="45"/>
      <c r="J926" s="46"/>
      <c r="K926" s="46"/>
      <c r="L926" s="47"/>
      <c r="M926" s="54">
        <v>926</v>
      </c>
      <c r="N926" s="54"/>
      <c r="O926" s="49"/>
      <c r="P926" s="55" t="s">
        <v>1236</v>
      </c>
      <c r="Q926" s="56">
        <v>43496.498668981483</v>
      </c>
      <c r="R926" s="55" t="s">
        <v>1370</v>
      </c>
      <c r="S926" s="55"/>
      <c r="T926" s="55"/>
      <c r="U926" s="55" t="s">
        <v>1265</v>
      </c>
      <c r="V926" s="56">
        <v>43496.498668981483</v>
      </c>
      <c r="W926" s="57" t="s">
        <v>2810</v>
      </c>
      <c r="X926" s="55"/>
      <c r="Y926" s="55"/>
      <c r="Z926" s="58" t="s">
        <v>2811</v>
      </c>
    </row>
    <row r="927" spans="2:26" x14ac:dyDescent="0.25">
      <c r="B927" s="40" t="s">
        <v>1369</v>
      </c>
      <c r="C927" s="40" t="s">
        <v>1369</v>
      </c>
      <c r="D927" s="41"/>
      <c r="E927" s="42"/>
      <c r="F927" s="43"/>
      <c r="G927" s="44"/>
      <c r="H927" s="41"/>
      <c r="I927" s="45"/>
      <c r="J927" s="46"/>
      <c r="K927" s="46"/>
      <c r="L927" s="47"/>
      <c r="M927" s="54">
        <v>927</v>
      </c>
      <c r="N927" s="54"/>
      <c r="O927" s="49"/>
      <c r="P927" s="55" t="s">
        <v>1607</v>
      </c>
      <c r="Q927" s="56">
        <v>43495.374976851854</v>
      </c>
      <c r="R927" s="55" t="s">
        <v>2812</v>
      </c>
      <c r="S927" s="57" t="s">
        <v>2813</v>
      </c>
      <c r="T927" s="55" t="s">
        <v>1610</v>
      </c>
      <c r="U927" s="55" t="s">
        <v>1265</v>
      </c>
      <c r="V927" s="56">
        <v>43495.374976851854</v>
      </c>
      <c r="W927" s="57" t="s">
        <v>2814</v>
      </c>
      <c r="X927" s="55"/>
      <c r="Y927" s="55"/>
      <c r="Z927" s="58" t="s">
        <v>2815</v>
      </c>
    </row>
    <row r="928" spans="2:26" x14ac:dyDescent="0.25">
      <c r="B928" s="40" t="s">
        <v>1369</v>
      </c>
      <c r="C928" s="40" t="s">
        <v>1369</v>
      </c>
      <c r="D928" s="41"/>
      <c r="E928" s="42"/>
      <c r="F928" s="43"/>
      <c r="G928" s="44"/>
      <c r="H928" s="41"/>
      <c r="I928" s="45"/>
      <c r="J928" s="46"/>
      <c r="K928" s="46"/>
      <c r="L928" s="47"/>
      <c r="M928" s="54">
        <v>928</v>
      </c>
      <c r="N928" s="54"/>
      <c r="O928" s="49"/>
      <c r="P928" s="55" t="s">
        <v>1607</v>
      </c>
      <c r="Q928" s="56">
        <v>43495.395277777781</v>
      </c>
      <c r="R928" s="55" t="s">
        <v>2816</v>
      </c>
      <c r="S928" s="57" t="s">
        <v>2817</v>
      </c>
      <c r="T928" s="55" t="s">
        <v>1610</v>
      </c>
      <c r="U928" s="55"/>
      <c r="V928" s="56">
        <v>43495.395277777781</v>
      </c>
      <c r="W928" s="57" t="s">
        <v>2818</v>
      </c>
      <c r="X928" s="55"/>
      <c r="Y928" s="55"/>
      <c r="Z928" s="58" t="s">
        <v>2819</v>
      </c>
    </row>
    <row r="929" spans="2:26" x14ac:dyDescent="0.25">
      <c r="B929" s="40" t="s">
        <v>1369</v>
      </c>
      <c r="C929" s="40" t="s">
        <v>1252</v>
      </c>
      <c r="D929" s="41"/>
      <c r="E929" s="42"/>
      <c r="F929" s="43"/>
      <c r="G929" s="44"/>
      <c r="H929" s="41"/>
      <c r="I929" s="45"/>
      <c r="J929" s="46"/>
      <c r="K929" s="46"/>
      <c r="L929" s="47"/>
      <c r="M929" s="54">
        <v>929</v>
      </c>
      <c r="N929" s="54"/>
      <c r="O929" s="49"/>
      <c r="P929" s="55" t="s">
        <v>1236</v>
      </c>
      <c r="Q929" s="56">
        <v>43496.880243055559</v>
      </c>
      <c r="R929" s="55" t="s">
        <v>1463</v>
      </c>
      <c r="S929" s="55"/>
      <c r="T929" s="55"/>
      <c r="U929" s="55"/>
      <c r="V929" s="56">
        <v>43496.880243055559</v>
      </c>
      <c r="W929" s="57" t="s">
        <v>2820</v>
      </c>
      <c r="X929" s="55"/>
      <c r="Y929" s="55"/>
      <c r="Z929" s="58" t="s">
        <v>2821</v>
      </c>
    </row>
    <row r="930" spans="2:26" x14ac:dyDescent="0.25">
      <c r="B930" s="40" t="s">
        <v>1309</v>
      </c>
      <c r="C930" s="40" t="s">
        <v>1369</v>
      </c>
      <c r="D930" s="41"/>
      <c r="E930" s="42"/>
      <c r="F930" s="43"/>
      <c r="G930" s="44"/>
      <c r="H930" s="41"/>
      <c r="I930" s="45"/>
      <c r="J930" s="46"/>
      <c r="K930" s="46"/>
      <c r="L930" s="47"/>
      <c r="M930" s="54">
        <v>930</v>
      </c>
      <c r="N930" s="54"/>
      <c r="O930" s="49"/>
      <c r="P930" s="55" t="s">
        <v>1236</v>
      </c>
      <c r="Q930" s="56">
        <v>43497.319305555553</v>
      </c>
      <c r="R930" s="55" t="s">
        <v>1370</v>
      </c>
      <c r="S930" s="55"/>
      <c r="T930" s="55"/>
      <c r="U930" s="55" t="s">
        <v>1265</v>
      </c>
      <c r="V930" s="56">
        <v>43497.319305555553</v>
      </c>
      <c r="W930" s="57" t="s">
        <v>2822</v>
      </c>
      <c r="X930" s="55"/>
      <c r="Y930" s="55"/>
      <c r="Z930" s="58" t="s">
        <v>2823</v>
      </c>
    </row>
    <row r="931" spans="2:26" x14ac:dyDescent="0.25">
      <c r="B931" s="40" t="s">
        <v>2724</v>
      </c>
      <c r="C931" s="40" t="s">
        <v>1369</v>
      </c>
      <c r="D931" s="41"/>
      <c r="E931" s="42"/>
      <c r="F931" s="43"/>
      <c r="G931" s="44"/>
      <c r="H931" s="41"/>
      <c r="I931" s="45"/>
      <c r="J931" s="46"/>
      <c r="K931" s="46"/>
      <c r="L931" s="47"/>
      <c r="M931" s="54">
        <v>931</v>
      </c>
      <c r="N931" s="54"/>
      <c r="O931" s="49"/>
      <c r="P931" s="55" t="s">
        <v>1236</v>
      </c>
      <c r="Q931" s="56">
        <v>43496.797581018516</v>
      </c>
      <c r="R931" s="55" t="s">
        <v>1603</v>
      </c>
      <c r="S931" s="55"/>
      <c r="T931" s="55"/>
      <c r="U931" s="55"/>
      <c r="V931" s="56">
        <v>43496.797581018516</v>
      </c>
      <c r="W931" s="57" t="s">
        <v>2824</v>
      </c>
      <c r="X931" s="55"/>
      <c r="Y931" s="55"/>
      <c r="Z931" s="58" t="s">
        <v>2825</v>
      </c>
    </row>
    <row r="932" spans="2:26" x14ac:dyDescent="0.25">
      <c r="B932" s="40" t="s">
        <v>2724</v>
      </c>
      <c r="C932" s="40" t="s">
        <v>1369</v>
      </c>
      <c r="D932" s="41"/>
      <c r="E932" s="42"/>
      <c r="F932" s="43"/>
      <c r="G932" s="44"/>
      <c r="H932" s="41"/>
      <c r="I932" s="45"/>
      <c r="J932" s="46"/>
      <c r="K932" s="46"/>
      <c r="L932" s="47"/>
      <c r="M932" s="54">
        <v>932</v>
      </c>
      <c r="N932" s="54"/>
      <c r="O932" s="49"/>
      <c r="P932" s="55" t="s">
        <v>1236</v>
      </c>
      <c r="Q932" s="56">
        <v>43496.797743055555</v>
      </c>
      <c r="R932" s="55" t="s">
        <v>1370</v>
      </c>
      <c r="S932" s="55"/>
      <c r="T932" s="55"/>
      <c r="U932" s="55" t="s">
        <v>1265</v>
      </c>
      <c r="V932" s="56">
        <v>43496.797743055555</v>
      </c>
      <c r="W932" s="57" t="s">
        <v>2826</v>
      </c>
      <c r="X932" s="55"/>
      <c r="Y932" s="55"/>
      <c r="Z932" s="58" t="s">
        <v>2827</v>
      </c>
    </row>
    <row r="933" spans="2:26" x14ac:dyDescent="0.25">
      <c r="B933" s="40" t="s">
        <v>1845</v>
      </c>
      <c r="C933" s="40" t="s">
        <v>2633</v>
      </c>
      <c r="D933" s="41"/>
      <c r="E933" s="42"/>
      <c r="F933" s="43"/>
      <c r="G933" s="44"/>
      <c r="H933" s="41"/>
      <c r="I933" s="45"/>
      <c r="J933" s="46"/>
      <c r="K933" s="46"/>
      <c r="L933" s="47"/>
      <c r="M933" s="54">
        <v>933</v>
      </c>
      <c r="N933" s="54"/>
      <c r="O933" s="49"/>
      <c r="P933" s="55" t="s">
        <v>1236</v>
      </c>
      <c r="Q933" s="56">
        <v>43495.358252314814</v>
      </c>
      <c r="R933" s="55" t="s">
        <v>2828</v>
      </c>
      <c r="S933" s="57" t="s">
        <v>2829</v>
      </c>
      <c r="T933" s="55" t="s">
        <v>1610</v>
      </c>
      <c r="U933" s="55"/>
      <c r="V933" s="56">
        <v>43495.358252314814</v>
      </c>
      <c r="W933" s="57" t="s">
        <v>2830</v>
      </c>
      <c r="X933" s="55"/>
      <c r="Y933" s="55"/>
      <c r="Z933" s="58" t="s">
        <v>2831</v>
      </c>
    </row>
    <row r="934" spans="2:26" x14ac:dyDescent="0.25">
      <c r="B934" s="40" t="s">
        <v>2724</v>
      </c>
      <c r="C934" s="40" t="s">
        <v>2633</v>
      </c>
      <c r="D934" s="41"/>
      <c r="E934" s="42"/>
      <c r="F934" s="43"/>
      <c r="G934" s="44"/>
      <c r="H934" s="41"/>
      <c r="I934" s="45"/>
      <c r="J934" s="46"/>
      <c r="K934" s="46"/>
      <c r="L934" s="47"/>
      <c r="M934" s="54">
        <v>934</v>
      </c>
      <c r="N934" s="54"/>
      <c r="O934" s="49"/>
      <c r="P934" s="55" t="s">
        <v>1236</v>
      </c>
      <c r="Q934" s="56">
        <v>43496.797905092593</v>
      </c>
      <c r="R934" s="55" t="s">
        <v>2634</v>
      </c>
      <c r="S934" s="55"/>
      <c r="T934" s="55"/>
      <c r="U934" s="55"/>
      <c r="V934" s="56">
        <v>43496.797905092593</v>
      </c>
      <c r="W934" s="57" t="s">
        <v>2832</v>
      </c>
      <c r="X934" s="55"/>
      <c r="Y934" s="55"/>
      <c r="Z934" s="58" t="s">
        <v>2833</v>
      </c>
    </row>
    <row r="935" spans="2:26" x14ac:dyDescent="0.25">
      <c r="B935" s="40" t="s">
        <v>1845</v>
      </c>
      <c r="C935" s="40" t="s">
        <v>2637</v>
      </c>
      <c r="D935" s="41"/>
      <c r="E935" s="42"/>
      <c r="F935" s="43"/>
      <c r="G935" s="44"/>
      <c r="H935" s="41"/>
      <c r="I935" s="45"/>
      <c r="J935" s="46"/>
      <c r="K935" s="46"/>
      <c r="L935" s="47"/>
      <c r="M935" s="54">
        <v>935</v>
      </c>
      <c r="N935" s="54"/>
      <c r="O935" s="49"/>
      <c r="P935" s="55" t="s">
        <v>1236</v>
      </c>
      <c r="Q935" s="56">
        <v>43495.358252314814</v>
      </c>
      <c r="R935" s="55" t="s">
        <v>2828</v>
      </c>
      <c r="S935" s="57" t="s">
        <v>2829</v>
      </c>
      <c r="T935" s="55" t="s">
        <v>1610</v>
      </c>
      <c r="U935" s="55"/>
      <c r="V935" s="56">
        <v>43495.358252314814</v>
      </c>
      <c r="W935" s="57" t="s">
        <v>2830</v>
      </c>
      <c r="X935" s="55"/>
      <c r="Y935" s="55"/>
      <c r="Z935" s="58" t="s">
        <v>2831</v>
      </c>
    </row>
    <row r="936" spans="2:26" x14ac:dyDescent="0.25">
      <c r="B936" s="40" t="s">
        <v>2724</v>
      </c>
      <c r="C936" s="40" t="s">
        <v>2637</v>
      </c>
      <c r="D936" s="41"/>
      <c r="E936" s="42"/>
      <c r="F936" s="43"/>
      <c r="G936" s="44"/>
      <c r="H936" s="41"/>
      <c r="I936" s="45"/>
      <c r="J936" s="46"/>
      <c r="K936" s="46"/>
      <c r="L936" s="47"/>
      <c r="M936" s="54">
        <v>936</v>
      </c>
      <c r="N936" s="54"/>
      <c r="O936" s="49"/>
      <c r="P936" s="55" t="s">
        <v>1236</v>
      </c>
      <c r="Q936" s="56">
        <v>43496.797905092593</v>
      </c>
      <c r="R936" s="55" t="s">
        <v>2634</v>
      </c>
      <c r="S936" s="55"/>
      <c r="T936" s="55"/>
      <c r="U936" s="55"/>
      <c r="V936" s="56">
        <v>43496.797905092593</v>
      </c>
      <c r="W936" s="57" t="s">
        <v>2832</v>
      </c>
      <c r="X936" s="55"/>
      <c r="Y936" s="55"/>
      <c r="Z936" s="58" t="s">
        <v>2833</v>
      </c>
    </row>
    <row r="937" spans="2:26" x14ac:dyDescent="0.25">
      <c r="B937" s="40" t="s">
        <v>1845</v>
      </c>
      <c r="C937" s="40" t="s">
        <v>2638</v>
      </c>
      <c r="D937" s="41"/>
      <c r="E937" s="42"/>
      <c r="F937" s="43"/>
      <c r="G937" s="44"/>
      <c r="H937" s="41"/>
      <c r="I937" s="45"/>
      <c r="J937" s="46"/>
      <c r="K937" s="46"/>
      <c r="L937" s="47"/>
      <c r="M937" s="54">
        <v>937</v>
      </c>
      <c r="N937" s="54"/>
      <c r="O937" s="49"/>
      <c r="P937" s="55" t="s">
        <v>1236</v>
      </c>
      <c r="Q937" s="56">
        <v>43495.358252314814</v>
      </c>
      <c r="R937" s="55" t="s">
        <v>2828</v>
      </c>
      <c r="S937" s="57" t="s">
        <v>2829</v>
      </c>
      <c r="T937" s="55" t="s">
        <v>1610</v>
      </c>
      <c r="U937" s="55"/>
      <c r="V937" s="56">
        <v>43495.358252314814</v>
      </c>
      <c r="W937" s="57" t="s">
        <v>2830</v>
      </c>
      <c r="X937" s="55"/>
      <c r="Y937" s="55"/>
      <c r="Z937" s="58" t="s">
        <v>2831</v>
      </c>
    </row>
    <row r="938" spans="2:26" x14ac:dyDescent="0.25">
      <c r="B938" s="40" t="s">
        <v>2724</v>
      </c>
      <c r="C938" s="40" t="s">
        <v>2638</v>
      </c>
      <c r="D938" s="41"/>
      <c r="E938" s="42"/>
      <c r="F938" s="43"/>
      <c r="G938" s="44"/>
      <c r="H938" s="41"/>
      <c r="I938" s="45"/>
      <c r="J938" s="46"/>
      <c r="K938" s="46"/>
      <c r="L938" s="47"/>
      <c r="M938" s="54">
        <v>938</v>
      </c>
      <c r="N938" s="54"/>
      <c r="O938" s="49"/>
      <c r="P938" s="55" t="s">
        <v>1236</v>
      </c>
      <c r="Q938" s="56">
        <v>43496.797905092593</v>
      </c>
      <c r="R938" s="55" t="s">
        <v>2634</v>
      </c>
      <c r="S938" s="55"/>
      <c r="T938" s="55"/>
      <c r="U938" s="55"/>
      <c r="V938" s="56">
        <v>43496.797905092593</v>
      </c>
      <c r="W938" s="57" t="s">
        <v>2832</v>
      </c>
      <c r="X938" s="55"/>
      <c r="Y938" s="55"/>
      <c r="Z938" s="58" t="s">
        <v>2833</v>
      </c>
    </row>
    <row r="939" spans="2:26" x14ac:dyDescent="0.25">
      <c r="B939" s="40" t="s">
        <v>1845</v>
      </c>
      <c r="C939" s="40" t="s">
        <v>2639</v>
      </c>
      <c r="D939" s="41"/>
      <c r="E939" s="42"/>
      <c r="F939" s="43"/>
      <c r="G939" s="44"/>
      <c r="H939" s="41"/>
      <c r="I939" s="45"/>
      <c r="J939" s="46"/>
      <c r="K939" s="46"/>
      <c r="L939" s="47"/>
      <c r="M939" s="54">
        <v>939</v>
      </c>
      <c r="N939" s="54"/>
      <c r="O939" s="49"/>
      <c r="P939" s="55" t="s">
        <v>1592</v>
      </c>
      <c r="Q939" s="56">
        <v>43495.358252314814</v>
      </c>
      <c r="R939" s="55" t="s">
        <v>2828</v>
      </c>
      <c r="S939" s="57" t="s">
        <v>2829</v>
      </c>
      <c r="T939" s="55" t="s">
        <v>1610</v>
      </c>
      <c r="U939" s="55"/>
      <c r="V939" s="56">
        <v>43495.358252314814</v>
      </c>
      <c r="W939" s="57" t="s">
        <v>2830</v>
      </c>
      <c r="X939" s="55"/>
      <c r="Y939" s="55"/>
      <c r="Z939" s="58" t="s">
        <v>2831</v>
      </c>
    </row>
    <row r="940" spans="2:26" x14ac:dyDescent="0.25">
      <c r="B940" s="40" t="s">
        <v>2724</v>
      </c>
      <c r="C940" s="40" t="s">
        <v>2639</v>
      </c>
      <c r="D940" s="41"/>
      <c r="E940" s="42"/>
      <c r="F940" s="43"/>
      <c r="G940" s="44"/>
      <c r="H940" s="41"/>
      <c r="I940" s="45"/>
      <c r="J940" s="46"/>
      <c r="K940" s="46"/>
      <c r="L940" s="47"/>
      <c r="M940" s="54">
        <v>940</v>
      </c>
      <c r="N940" s="54"/>
      <c r="O940" s="49"/>
      <c r="P940" s="55" t="s">
        <v>1236</v>
      </c>
      <c r="Q940" s="56">
        <v>43496.797905092593</v>
      </c>
      <c r="R940" s="55" t="s">
        <v>2634</v>
      </c>
      <c r="S940" s="55"/>
      <c r="T940" s="55"/>
      <c r="U940" s="55"/>
      <c r="V940" s="56">
        <v>43496.797905092593</v>
      </c>
      <c r="W940" s="57" t="s">
        <v>2832</v>
      </c>
      <c r="X940" s="55"/>
      <c r="Y940" s="55"/>
      <c r="Z940" s="58" t="s">
        <v>2833</v>
      </c>
    </row>
    <row r="941" spans="2:26" x14ac:dyDescent="0.25">
      <c r="B941" s="40" t="s">
        <v>1845</v>
      </c>
      <c r="C941" s="40" t="s">
        <v>1247</v>
      </c>
      <c r="D941" s="41"/>
      <c r="E941" s="42"/>
      <c r="F941" s="43"/>
      <c r="G941" s="44"/>
      <c r="H941" s="41"/>
      <c r="I941" s="45"/>
      <c r="J941" s="46"/>
      <c r="K941" s="46"/>
      <c r="L941" s="47"/>
      <c r="M941" s="54">
        <v>941</v>
      </c>
      <c r="N941" s="54"/>
      <c r="O941" s="49"/>
      <c r="P941" s="55" t="s">
        <v>1236</v>
      </c>
      <c r="Q941" s="56">
        <v>43495.358252314814</v>
      </c>
      <c r="R941" s="55" t="s">
        <v>2828</v>
      </c>
      <c r="S941" s="57" t="s">
        <v>2829</v>
      </c>
      <c r="T941" s="55" t="s">
        <v>1610</v>
      </c>
      <c r="U941" s="55"/>
      <c r="V941" s="56">
        <v>43495.358252314814</v>
      </c>
      <c r="W941" s="57" t="s">
        <v>2830</v>
      </c>
      <c r="X941" s="55"/>
      <c r="Y941" s="55"/>
      <c r="Z941" s="58" t="s">
        <v>2831</v>
      </c>
    </row>
    <row r="942" spans="2:26" x14ac:dyDescent="0.25">
      <c r="B942" s="40" t="s">
        <v>1845</v>
      </c>
      <c r="C942" s="40" t="s">
        <v>1240</v>
      </c>
      <c r="D942" s="41"/>
      <c r="E942" s="42"/>
      <c r="F942" s="43"/>
      <c r="G942" s="44"/>
      <c r="H942" s="41"/>
      <c r="I942" s="45"/>
      <c r="J942" s="46"/>
      <c r="K942" s="46"/>
      <c r="L942" s="47"/>
      <c r="M942" s="54">
        <v>942</v>
      </c>
      <c r="N942" s="54"/>
      <c r="O942" s="49"/>
      <c r="P942" s="55" t="s">
        <v>1236</v>
      </c>
      <c r="Q942" s="56">
        <v>43497.392858796295</v>
      </c>
      <c r="R942" s="55" t="s">
        <v>2834</v>
      </c>
      <c r="S942" s="57" t="s">
        <v>2835</v>
      </c>
      <c r="T942" s="55" t="s">
        <v>1610</v>
      </c>
      <c r="U942" s="55"/>
      <c r="V942" s="56">
        <v>43497.392858796295</v>
      </c>
      <c r="W942" s="57" t="s">
        <v>2836</v>
      </c>
      <c r="X942" s="55"/>
      <c r="Y942" s="55"/>
      <c r="Z942" s="58" t="s">
        <v>2837</v>
      </c>
    </row>
    <row r="943" spans="2:26" x14ac:dyDescent="0.25">
      <c r="B943" s="40" t="s">
        <v>2724</v>
      </c>
      <c r="C943" s="40" t="s">
        <v>1845</v>
      </c>
      <c r="D943" s="41"/>
      <c r="E943" s="42"/>
      <c r="F943" s="43"/>
      <c r="G943" s="44"/>
      <c r="H943" s="41"/>
      <c r="I943" s="45"/>
      <c r="J943" s="46"/>
      <c r="K943" s="46"/>
      <c r="L943" s="47"/>
      <c r="M943" s="54">
        <v>943</v>
      </c>
      <c r="N943" s="54"/>
      <c r="O943" s="49"/>
      <c r="P943" s="55" t="s">
        <v>1236</v>
      </c>
      <c r="Q943" s="56">
        <v>43496.797905092593</v>
      </c>
      <c r="R943" s="55" t="s">
        <v>2634</v>
      </c>
      <c r="S943" s="55"/>
      <c r="T943" s="55"/>
      <c r="U943" s="55"/>
      <c r="V943" s="56">
        <v>43496.797905092593</v>
      </c>
      <c r="W943" s="57" t="s">
        <v>2832</v>
      </c>
      <c r="X943" s="55"/>
      <c r="Y943" s="55"/>
      <c r="Z943" s="58" t="s">
        <v>2833</v>
      </c>
    </row>
    <row r="944" spans="2:26" x14ac:dyDescent="0.25">
      <c r="B944" s="40" t="s">
        <v>1289</v>
      </c>
      <c r="C944" s="40" t="s">
        <v>1273</v>
      </c>
      <c r="D944" s="41"/>
      <c r="E944" s="42"/>
      <c r="F944" s="43"/>
      <c r="G944" s="44"/>
      <c r="H944" s="41"/>
      <c r="I944" s="45"/>
      <c r="J944" s="46"/>
      <c r="K944" s="46"/>
      <c r="L944" s="47"/>
      <c r="M944" s="54">
        <v>944</v>
      </c>
      <c r="N944" s="54"/>
      <c r="O944" s="49"/>
      <c r="P944" s="55" t="s">
        <v>1236</v>
      </c>
      <c r="Q944" s="56">
        <v>43495.428680555553</v>
      </c>
      <c r="R944" s="55" t="s">
        <v>1274</v>
      </c>
      <c r="S944" s="55"/>
      <c r="T944" s="55"/>
      <c r="U944" s="55"/>
      <c r="V944" s="56">
        <v>43495.428680555553</v>
      </c>
      <c r="W944" s="57" t="s">
        <v>2838</v>
      </c>
      <c r="X944" s="55"/>
      <c r="Y944" s="55"/>
      <c r="Z944" s="58" t="s">
        <v>2839</v>
      </c>
    </row>
    <row r="945" spans="2:26" x14ac:dyDescent="0.25">
      <c r="B945" s="40" t="s">
        <v>1285</v>
      </c>
      <c r="C945" s="40" t="s">
        <v>1289</v>
      </c>
      <c r="D945" s="41"/>
      <c r="E945" s="42"/>
      <c r="F945" s="43"/>
      <c r="G945" s="44"/>
      <c r="H945" s="41"/>
      <c r="I945" s="45"/>
      <c r="J945" s="46"/>
      <c r="K945" s="46"/>
      <c r="L945" s="47"/>
      <c r="M945" s="54">
        <v>945</v>
      </c>
      <c r="N945" s="54"/>
      <c r="O945" s="49"/>
      <c r="P945" s="55" t="s">
        <v>1236</v>
      </c>
      <c r="Q945" s="56">
        <v>43495.206828703704</v>
      </c>
      <c r="R945" s="55" t="s">
        <v>1290</v>
      </c>
      <c r="S945" s="55"/>
      <c r="T945" s="55"/>
      <c r="U945" s="55"/>
      <c r="V945" s="56">
        <v>43495.206828703704</v>
      </c>
      <c r="W945" s="57" t="s">
        <v>2840</v>
      </c>
      <c r="X945" s="55"/>
      <c r="Y945" s="55"/>
      <c r="Z945" s="58" t="s">
        <v>2841</v>
      </c>
    </row>
    <row r="946" spans="2:26" x14ac:dyDescent="0.25">
      <c r="B946" s="40" t="s">
        <v>2724</v>
      </c>
      <c r="C946" s="40" t="s">
        <v>1289</v>
      </c>
      <c r="D946" s="41"/>
      <c r="E946" s="42"/>
      <c r="F946" s="43"/>
      <c r="G946" s="44"/>
      <c r="H946" s="41"/>
      <c r="I946" s="45"/>
      <c r="J946" s="46"/>
      <c r="K946" s="46"/>
      <c r="L946" s="47"/>
      <c r="M946" s="54">
        <v>946</v>
      </c>
      <c r="N946" s="54"/>
      <c r="O946" s="49"/>
      <c r="P946" s="55" t="s">
        <v>1236</v>
      </c>
      <c r="Q946" s="56">
        <v>43496.798171296294</v>
      </c>
      <c r="R946" s="55" t="s">
        <v>1290</v>
      </c>
      <c r="S946" s="55"/>
      <c r="T946" s="55"/>
      <c r="U946" s="55"/>
      <c r="V946" s="56">
        <v>43496.798171296294</v>
      </c>
      <c r="W946" s="57" t="s">
        <v>2842</v>
      </c>
      <c r="X946" s="55"/>
      <c r="Y946" s="55"/>
      <c r="Z946" s="58" t="s">
        <v>2843</v>
      </c>
    </row>
    <row r="947" spans="2:26" x14ac:dyDescent="0.25">
      <c r="B947" s="40" t="s">
        <v>2724</v>
      </c>
      <c r="C947" s="40" t="s">
        <v>2655</v>
      </c>
      <c r="D947" s="41"/>
      <c r="E947" s="42"/>
      <c r="F947" s="43"/>
      <c r="G947" s="44"/>
      <c r="H947" s="41"/>
      <c r="I947" s="45"/>
      <c r="J947" s="46"/>
      <c r="K947" s="46"/>
      <c r="L947" s="47"/>
      <c r="M947" s="54">
        <v>947</v>
      </c>
      <c r="N947" s="54"/>
      <c r="O947" s="49"/>
      <c r="P947" s="55" t="s">
        <v>1236</v>
      </c>
      <c r="Q947" s="56">
        <v>43496.79896990741</v>
      </c>
      <c r="R947" s="55" t="s">
        <v>2656</v>
      </c>
      <c r="S947" s="55"/>
      <c r="T947" s="55"/>
      <c r="U947" s="55" t="s">
        <v>1265</v>
      </c>
      <c r="V947" s="56">
        <v>43496.79896990741</v>
      </c>
      <c r="W947" s="57" t="s">
        <v>2844</v>
      </c>
      <c r="X947" s="55"/>
      <c r="Y947" s="55"/>
      <c r="Z947" s="58" t="s">
        <v>2845</v>
      </c>
    </row>
    <row r="948" spans="2:26" x14ac:dyDescent="0.25">
      <c r="B948" s="40" t="s">
        <v>1961</v>
      </c>
      <c r="C948" s="40" t="s">
        <v>1285</v>
      </c>
      <c r="D948" s="41"/>
      <c r="E948" s="42"/>
      <c r="F948" s="43"/>
      <c r="G948" s="44"/>
      <c r="H948" s="41"/>
      <c r="I948" s="45"/>
      <c r="J948" s="46"/>
      <c r="K948" s="46"/>
      <c r="L948" s="47"/>
      <c r="M948" s="54">
        <v>948</v>
      </c>
      <c r="N948" s="54"/>
      <c r="O948" s="49"/>
      <c r="P948" s="55" t="s">
        <v>1236</v>
      </c>
      <c r="Q948" s="56">
        <v>43495.751643518517</v>
      </c>
      <c r="R948" s="55" t="s">
        <v>1286</v>
      </c>
      <c r="S948" s="55"/>
      <c r="T948" s="55"/>
      <c r="U948" s="55"/>
      <c r="V948" s="56">
        <v>43495.751643518517</v>
      </c>
      <c r="W948" s="57" t="s">
        <v>2846</v>
      </c>
      <c r="X948" s="55"/>
      <c r="Y948" s="55"/>
      <c r="Z948" s="58" t="s">
        <v>2847</v>
      </c>
    </row>
    <row r="949" spans="2:26" x14ac:dyDescent="0.25">
      <c r="B949" s="40" t="s">
        <v>1285</v>
      </c>
      <c r="C949" s="40" t="s">
        <v>1686</v>
      </c>
      <c r="D949" s="41"/>
      <c r="E949" s="42"/>
      <c r="F949" s="43"/>
      <c r="G949" s="44"/>
      <c r="H949" s="41"/>
      <c r="I949" s="45"/>
      <c r="J949" s="46"/>
      <c r="K949" s="46"/>
      <c r="L949" s="47"/>
      <c r="M949" s="54">
        <v>949</v>
      </c>
      <c r="N949" s="54"/>
      <c r="O949" s="49"/>
      <c r="P949" s="55" t="s">
        <v>1236</v>
      </c>
      <c r="Q949" s="56">
        <v>43497.789479166669</v>
      </c>
      <c r="R949" s="55" t="s">
        <v>1764</v>
      </c>
      <c r="S949" s="55"/>
      <c r="T949" s="55"/>
      <c r="U949" s="55" t="s">
        <v>1265</v>
      </c>
      <c r="V949" s="56">
        <v>43497.789479166669</v>
      </c>
      <c r="W949" s="57" t="s">
        <v>2574</v>
      </c>
      <c r="X949" s="55"/>
      <c r="Y949" s="55"/>
      <c r="Z949" s="58" t="s">
        <v>2575</v>
      </c>
    </row>
    <row r="950" spans="2:26" x14ac:dyDescent="0.25">
      <c r="B950" s="40" t="s">
        <v>1285</v>
      </c>
      <c r="C950" s="40" t="s">
        <v>1240</v>
      </c>
      <c r="D950" s="41"/>
      <c r="E950" s="42"/>
      <c r="F950" s="43"/>
      <c r="G950" s="44"/>
      <c r="H950" s="41"/>
      <c r="I950" s="45"/>
      <c r="J950" s="46"/>
      <c r="K950" s="46"/>
      <c r="L950" s="47"/>
      <c r="M950" s="54">
        <v>950</v>
      </c>
      <c r="N950" s="54"/>
      <c r="O950" s="49"/>
      <c r="P950" s="55" t="s">
        <v>1236</v>
      </c>
      <c r="Q950" s="56">
        <v>43497.789479166669</v>
      </c>
      <c r="R950" s="55" t="s">
        <v>1764</v>
      </c>
      <c r="S950" s="55"/>
      <c r="T950" s="55"/>
      <c r="U950" s="55" t="s">
        <v>1265</v>
      </c>
      <c r="V950" s="56">
        <v>43497.789479166669</v>
      </c>
      <c r="W950" s="57" t="s">
        <v>2574</v>
      </c>
      <c r="X950" s="55"/>
      <c r="Y950" s="55"/>
      <c r="Z950" s="58" t="s">
        <v>2575</v>
      </c>
    </row>
    <row r="951" spans="2:26" x14ac:dyDescent="0.25">
      <c r="B951" s="40" t="s">
        <v>1285</v>
      </c>
      <c r="C951" s="40" t="s">
        <v>1728</v>
      </c>
      <c r="D951" s="41"/>
      <c r="E951" s="42"/>
      <c r="F951" s="43"/>
      <c r="G951" s="44"/>
      <c r="H951" s="41"/>
      <c r="I951" s="45"/>
      <c r="J951" s="46"/>
      <c r="K951" s="46"/>
      <c r="L951" s="47"/>
      <c r="M951" s="54">
        <v>951</v>
      </c>
      <c r="N951" s="54"/>
      <c r="O951" s="49"/>
      <c r="P951" s="55" t="s">
        <v>1236</v>
      </c>
      <c r="Q951" s="56">
        <v>43497.789479166669</v>
      </c>
      <c r="R951" s="55" t="s">
        <v>1764</v>
      </c>
      <c r="S951" s="55"/>
      <c r="T951" s="55"/>
      <c r="U951" s="55" t="s">
        <v>1265</v>
      </c>
      <c r="V951" s="56">
        <v>43497.789479166669</v>
      </c>
      <c r="W951" s="57" t="s">
        <v>2574</v>
      </c>
      <c r="X951" s="55"/>
      <c r="Y951" s="55"/>
      <c r="Z951" s="58" t="s">
        <v>2575</v>
      </c>
    </row>
    <row r="952" spans="2:26" x14ac:dyDescent="0.25">
      <c r="B952" s="40" t="s">
        <v>2724</v>
      </c>
      <c r="C952" s="40" t="s">
        <v>1285</v>
      </c>
      <c r="D952" s="41"/>
      <c r="E952" s="42"/>
      <c r="F952" s="43"/>
      <c r="G952" s="44"/>
      <c r="H952" s="41"/>
      <c r="I952" s="45"/>
      <c r="J952" s="46"/>
      <c r="K952" s="46"/>
      <c r="L952" s="47"/>
      <c r="M952" s="54">
        <v>952</v>
      </c>
      <c r="N952" s="54"/>
      <c r="O952" s="49"/>
      <c r="P952" s="55" t="s">
        <v>1236</v>
      </c>
      <c r="Q952" s="56">
        <v>43496.799120370371</v>
      </c>
      <c r="R952" s="55" t="s">
        <v>1286</v>
      </c>
      <c r="S952" s="55"/>
      <c r="T952" s="55"/>
      <c r="U952" s="55"/>
      <c r="V952" s="56">
        <v>43496.799120370371</v>
      </c>
      <c r="W952" s="57" t="s">
        <v>2848</v>
      </c>
      <c r="X952" s="55"/>
      <c r="Y952" s="55"/>
      <c r="Z952" s="58" t="s">
        <v>2849</v>
      </c>
    </row>
    <row r="953" spans="2:26" x14ac:dyDescent="0.25">
      <c r="B953" s="40" t="s">
        <v>2661</v>
      </c>
      <c r="C953" s="40" t="s">
        <v>1308</v>
      </c>
      <c r="D953" s="41"/>
      <c r="E953" s="42"/>
      <c r="F953" s="43"/>
      <c r="G953" s="44"/>
      <c r="H953" s="41"/>
      <c r="I953" s="45"/>
      <c r="J953" s="46"/>
      <c r="K953" s="46"/>
      <c r="L953" s="47"/>
      <c r="M953" s="54">
        <v>953</v>
      </c>
      <c r="N953" s="54"/>
      <c r="O953" s="49"/>
      <c r="P953" s="55" t="s">
        <v>1236</v>
      </c>
      <c r="Q953" s="56">
        <v>43497.649201388886</v>
      </c>
      <c r="R953" s="55" t="s">
        <v>2850</v>
      </c>
      <c r="S953" s="57" t="s">
        <v>2851</v>
      </c>
      <c r="T953" s="55" t="s">
        <v>1610</v>
      </c>
      <c r="U953" s="55"/>
      <c r="V953" s="56">
        <v>43497.649201388886</v>
      </c>
      <c r="W953" s="57" t="s">
        <v>2852</v>
      </c>
      <c r="X953" s="55"/>
      <c r="Y953" s="55"/>
      <c r="Z953" s="58" t="s">
        <v>2853</v>
      </c>
    </row>
    <row r="954" spans="2:26" x14ac:dyDescent="0.25">
      <c r="B954" s="40" t="s">
        <v>2724</v>
      </c>
      <c r="C954" s="40" t="s">
        <v>2661</v>
      </c>
      <c r="D954" s="41"/>
      <c r="E954" s="42"/>
      <c r="F954" s="43"/>
      <c r="G954" s="44"/>
      <c r="H954" s="41"/>
      <c r="I954" s="45"/>
      <c r="J954" s="46"/>
      <c r="K954" s="46"/>
      <c r="L954" s="47"/>
      <c r="M954" s="54">
        <v>954</v>
      </c>
      <c r="N954" s="54"/>
      <c r="O954" s="49"/>
      <c r="P954" s="55" t="s">
        <v>1236</v>
      </c>
      <c r="Q954" s="56">
        <v>43496.799189814818</v>
      </c>
      <c r="R954" s="55" t="s">
        <v>2662</v>
      </c>
      <c r="S954" s="57" t="s">
        <v>2663</v>
      </c>
      <c r="T954" s="55" t="s">
        <v>1610</v>
      </c>
      <c r="U954" s="55" t="s">
        <v>1265</v>
      </c>
      <c r="V954" s="56">
        <v>43496.799189814818</v>
      </c>
      <c r="W954" s="57" t="s">
        <v>2854</v>
      </c>
      <c r="X954" s="55"/>
      <c r="Y954" s="55"/>
      <c r="Z954" s="58" t="s">
        <v>2855</v>
      </c>
    </row>
    <row r="955" spans="2:26" x14ac:dyDescent="0.25">
      <c r="B955" s="40" t="s">
        <v>2724</v>
      </c>
      <c r="C955" s="40" t="s">
        <v>2666</v>
      </c>
      <c r="D955" s="41"/>
      <c r="E955" s="42"/>
      <c r="F955" s="43"/>
      <c r="G955" s="44"/>
      <c r="H955" s="41"/>
      <c r="I955" s="45"/>
      <c r="J955" s="46"/>
      <c r="K955" s="46"/>
      <c r="L955" s="47"/>
      <c r="M955" s="54">
        <v>955</v>
      </c>
      <c r="N955" s="54"/>
      <c r="O955" s="49"/>
      <c r="P955" s="55" t="s">
        <v>1236</v>
      </c>
      <c r="Q955" s="56">
        <v>43496.799328703702</v>
      </c>
      <c r="R955" s="55" t="s">
        <v>2667</v>
      </c>
      <c r="S955" s="57" t="s">
        <v>1706</v>
      </c>
      <c r="T955" s="55" t="s">
        <v>1610</v>
      </c>
      <c r="U955" s="55" t="s">
        <v>1701</v>
      </c>
      <c r="V955" s="56">
        <v>43496.799328703702</v>
      </c>
      <c r="W955" s="57" t="s">
        <v>2856</v>
      </c>
      <c r="X955" s="55"/>
      <c r="Y955" s="55"/>
      <c r="Z955" s="58" t="s">
        <v>2857</v>
      </c>
    </row>
    <row r="956" spans="2:26" x14ac:dyDescent="0.25">
      <c r="B956" s="40" t="s">
        <v>1309</v>
      </c>
      <c r="C956" s="40" t="s">
        <v>2673</v>
      </c>
      <c r="D956" s="41"/>
      <c r="E956" s="42"/>
      <c r="F956" s="43"/>
      <c r="G956" s="44"/>
      <c r="H956" s="41"/>
      <c r="I956" s="45"/>
      <c r="J956" s="46"/>
      <c r="K956" s="46"/>
      <c r="L956" s="47"/>
      <c r="M956" s="54">
        <v>956</v>
      </c>
      <c r="N956" s="54"/>
      <c r="O956" s="49"/>
      <c r="P956" s="55" t="s">
        <v>1236</v>
      </c>
      <c r="Q956" s="56">
        <v>43496.553171296298</v>
      </c>
      <c r="R956" s="55" t="s">
        <v>2670</v>
      </c>
      <c r="S956" s="55"/>
      <c r="T956" s="55"/>
      <c r="U956" s="55" t="s">
        <v>1701</v>
      </c>
      <c r="V956" s="56">
        <v>43496.553171296298</v>
      </c>
      <c r="W956" s="57" t="s">
        <v>2858</v>
      </c>
      <c r="X956" s="55"/>
      <c r="Y956" s="55"/>
      <c r="Z956" s="58" t="s">
        <v>2859</v>
      </c>
    </row>
    <row r="957" spans="2:26" x14ac:dyDescent="0.25">
      <c r="B957" s="40" t="s">
        <v>2724</v>
      </c>
      <c r="C957" s="40" t="s">
        <v>2673</v>
      </c>
      <c r="D957" s="41"/>
      <c r="E957" s="42"/>
      <c r="F957" s="43"/>
      <c r="G957" s="44"/>
      <c r="H957" s="41"/>
      <c r="I957" s="45"/>
      <c r="J957" s="46"/>
      <c r="K957" s="46"/>
      <c r="L957" s="47"/>
      <c r="M957" s="54">
        <v>957</v>
      </c>
      <c r="N957" s="54"/>
      <c r="O957" s="49"/>
      <c r="P957" s="55" t="s">
        <v>1236</v>
      </c>
      <c r="Q957" s="56">
        <v>43496.799513888887</v>
      </c>
      <c r="R957" s="55" t="s">
        <v>2670</v>
      </c>
      <c r="S957" s="55"/>
      <c r="T957" s="55"/>
      <c r="U957" s="55" t="s">
        <v>1701</v>
      </c>
      <c r="V957" s="56">
        <v>43496.799513888887</v>
      </c>
      <c r="W957" s="57" t="s">
        <v>2860</v>
      </c>
      <c r="X957" s="55"/>
      <c r="Y957" s="55"/>
      <c r="Z957" s="58" t="s">
        <v>2861</v>
      </c>
    </row>
    <row r="958" spans="2:26" x14ac:dyDescent="0.25">
      <c r="B958" s="40" t="s">
        <v>2619</v>
      </c>
      <c r="C958" s="40" t="s">
        <v>1273</v>
      </c>
      <c r="D958" s="41"/>
      <c r="E958" s="42"/>
      <c r="F958" s="43"/>
      <c r="G958" s="44"/>
      <c r="H958" s="41"/>
      <c r="I958" s="45"/>
      <c r="J958" s="46"/>
      <c r="K958" s="46"/>
      <c r="L958" s="47"/>
      <c r="M958" s="54">
        <v>958</v>
      </c>
      <c r="N958" s="54"/>
      <c r="O958" s="49"/>
      <c r="P958" s="55" t="s">
        <v>1236</v>
      </c>
      <c r="Q958" s="56">
        <v>43495.504444444443</v>
      </c>
      <c r="R958" s="55" t="s">
        <v>1274</v>
      </c>
      <c r="S958" s="55"/>
      <c r="T958" s="55"/>
      <c r="U958" s="55"/>
      <c r="V958" s="56">
        <v>43495.504444444443</v>
      </c>
      <c r="W958" s="57" t="s">
        <v>2862</v>
      </c>
      <c r="X958" s="55"/>
      <c r="Y958" s="55"/>
      <c r="Z958" s="58" t="s">
        <v>2863</v>
      </c>
    </row>
    <row r="959" spans="2:26" x14ac:dyDescent="0.25">
      <c r="B959" s="40" t="s">
        <v>2619</v>
      </c>
      <c r="C959" s="40" t="s">
        <v>1424</v>
      </c>
      <c r="D959" s="41"/>
      <c r="E959" s="42"/>
      <c r="F959" s="43"/>
      <c r="G959" s="44"/>
      <c r="H959" s="41"/>
      <c r="I959" s="45"/>
      <c r="J959" s="46"/>
      <c r="K959" s="46"/>
      <c r="L959" s="47"/>
      <c r="M959" s="54">
        <v>959</v>
      </c>
      <c r="N959" s="54"/>
      <c r="O959" s="49"/>
      <c r="P959" s="55" t="s">
        <v>1236</v>
      </c>
      <c r="Q959" s="56">
        <v>43504.687685185185</v>
      </c>
      <c r="R959" s="55" t="s">
        <v>2394</v>
      </c>
      <c r="S959" s="55"/>
      <c r="T959" s="55"/>
      <c r="U959" s="55"/>
      <c r="V959" s="56">
        <v>43504.687685185185</v>
      </c>
      <c r="W959" s="57" t="s">
        <v>2864</v>
      </c>
      <c r="X959" s="55"/>
      <c r="Y959" s="55"/>
      <c r="Z959" s="58" t="s">
        <v>2865</v>
      </c>
    </row>
    <row r="960" spans="2:26" x14ac:dyDescent="0.25">
      <c r="B960" s="40" t="s">
        <v>2724</v>
      </c>
      <c r="C960" s="40" t="s">
        <v>2619</v>
      </c>
      <c r="D960" s="41"/>
      <c r="E960" s="42"/>
      <c r="F960" s="43"/>
      <c r="G960" s="44"/>
      <c r="H960" s="41"/>
      <c r="I960" s="45"/>
      <c r="J960" s="46"/>
      <c r="K960" s="46"/>
      <c r="L960" s="47"/>
      <c r="M960" s="54">
        <v>960</v>
      </c>
      <c r="N960" s="54"/>
      <c r="O960" s="49"/>
      <c r="P960" s="55" t="s">
        <v>1236</v>
      </c>
      <c r="Q960" s="56">
        <v>43496.796990740739</v>
      </c>
      <c r="R960" s="55" t="s">
        <v>2614</v>
      </c>
      <c r="S960" s="57" t="s">
        <v>2615</v>
      </c>
      <c r="T960" s="55" t="s">
        <v>1610</v>
      </c>
      <c r="U960" s="55" t="s">
        <v>1265</v>
      </c>
      <c r="V960" s="56">
        <v>43496.796990740739</v>
      </c>
      <c r="W960" s="57" t="s">
        <v>2748</v>
      </c>
      <c r="X960" s="55"/>
      <c r="Y960" s="55"/>
      <c r="Z960" s="58" t="s">
        <v>2749</v>
      </c>
    </row>
    <row r="961" spans="2:26" x14ac:dyDescent="0.25">
      <c r="B961" s="40" t="s">
        <v>2724</v>
      </c>
      <c r="C961" s="40" t="s">
        <v>2619</v>
      </c>
      <c r="D961" s="41"/>
      <c r="E961" s="42"/>
      <c r="F961" s="43"/>
      <c r="G961" s="44"/>
      <c r="H961" s="41"/>
      <c r="I961" s="45"/>
      <c r="J961" s="46"/>
      <c r="K961" s="46"/>
      <c r="L961" s="47"/>
      <c r="M961" s="54">
        <v>961</v>
      </c>
      <c r="N961" s="54"/>
      <c r="O961" s="49"/>
      <c r="P961" s="55" t="s">
        <v>1236</v>
      </c>
      <c r="Q961" s="56">
        <v>43496.799629629626</v>
      </c>
      <c r="R961" s="55" t="s">
        <v>2674</v>
      </c>
      <c r="S961" s="55"/>
      <c r="T961" s="55"/>
      <c r="U961" s="55" t="s">
        <v>1265</v>
      </c>
      <c r="V961" s="56">
        <v>43496.799629629626</v>
      </c>
      <c r="W961" s="57" t="s">
        <v>2866</v>
      </c>
      <c r="X961" s="55"/>
      <c r="Y961" s="55"/>
      <c r="Z961" s="58" t="s">
        <v>2867</v>
      </c>
    </row>
    <row r="962" spans="2:26" x14ac:dyDescent="0.25">
      <c r="B962" s="40" t="s">
        <v>2102</v>
      </c>
      <c r="C962" s="40" t="s">
        <v>2092</v>
      </c>
      <c r="D962" s="41"/>
      <c r="E962" s="42"/>
      <c r="F962" s="43"/>
      <c r="G962" s="44"/>
      <c r="H962" s="41"/>
      <c r="I962" s="45"/>
      <c r="J962" s="46"/>
      <c r="K962" s="46"/>
      <c r="L962" s="47"/>
      <c r="M962" s="54">
        <v>962</v>
      </c>
      <c r="N962" s="54"/>
      <c r="O962" s="49"/>
      <c r="P962" s="55" t="s">
        <v>1236</v>
      </c>
      <c r="Q962" s="56">
        <v>43497.898148148146</v>
      </c>
      <c r="R962" s="55" t="s">
        <v>2103</v>
      </c>
      <c r="S962" s="55"/>
      <c r="T962" s="55"/>
      <c r="U962" s="55"/>
      <c r="V962" s="56">
        <v>43497.898148148146</v>
      </c>
      <c r="W962" s="57" t="s">
        <v>2104</v>
      </c>
      <c r="X962" s="55"/>
      <c r="Y962" s="55"/>
      <c r="Z962" s="58" t="s">
        <v>2105</v>
      </c>
    </row>
    <row r="963" spans="2:26" x14ac:dyDescent="0.25">
      <c r="B963" s="40" t="s">
        <v>2724</v>
      </c>
      <c r="C963" s="40" t="s">
        <v>2102</v>
      </c>
      <c r="D963" s="41"/>
      <c r="E963" s="42"/>
      <c r="F963" s="43"/>
      <c r="G963" s="44"/>
      <c r="H963" s="41"/>
      <c r="I963" s="45"/>
      <c r="J963" s="46"/>
      <c r="K963" s="46"/>
      <c r="L963" s="47"/>
      <c r="M963" s="54">
        <v>963</v>
      </c>
      <c r="N963" s="54"/>
      <c r="O963" s="49"/>
      <c r="P963" s="55" t="s">
        <v>1236</v>
      </c>
      <c r="Q963" s="56">
        <v>43496.799710648149</v>
      </c>
      <c r="R963" s="55" t="s">
        <v>2677</v>
      </c>
      <c r="S963" s="55"/>
      <c r="T963" s="55"/>
      <c r="U963" s="55" t="s">
        <v>1265</v>
      </c>
      <c r="V963" s="56">
        <v>43496.799710648149</v>
      </c>
      <c r="W963" s="57" t="s">
        <v>2868</v>
      </c>
      <c r="X963" s="55"/>
      <c r="Y963" s="55"/>
      <c r="Z963" s="58" t="s">
        <v>2869</v>
      </c>
    </row>
    <row r="964" spans="2:26" x14ac:dyDescent="0.25">
      <c r="B964" s="40" t="s">
        <v>2724</v>
      </c>
      <c r="C964" s="40" t="s">
        <v>2680</v>
      </c>
      <c r="D964" s="41"/>
      <c r="E964" s="42"/>
      <c r="F964" s="43"/>
      <c r="G964" s="44"/>
      <c r="H964" s="41"/>
      <c r="I964" s="45"/>
      <c r="J964" s="46"/>
      <c r="K964" s="46"/>
      <c r="L964" s="47"/>
      <c r="M964" s="54">
        <v>964</v>
      </c>
      <c r="N964" s="54"/>
      <c r="O964" s="49"/>
      <c r="P964" s="55" t="s">
        <v>1236</v>
      </c>
      <c r="Q964" s="56">
        <v>43496.799710648149</v>
      </c>
      <c r="R964" s="55" t="s">
        <v>2677</v>
      </c>
      <c r="S964" s="55"/>
      <c r="T964" s="55"/>
      <c r="U964" s="55" t="s">
        <v>1265</v>
      </c>
      <c r="V964" s="56">
        <v>43496.799710648149</v>
      </c>
      <c r="W964" s="57" t="s">
        <v>2868</v>
      </c>
      <c r="X964" s="55"/>
      <c r="Y964" s="55"/>
      <c r="Z964" s="58" t="s">
        <v>2869</v>
      </c>
    </row>
    <row r="965" spans="2:26" x14ac:dyDescent="0.25">
      <c r="B965" s="40" t="s">
        <v>2724</v>
      </c>
      <c r="C965" s="40" t="s">
        <v>2686</v>
      </c>
      <c r="D965" s="41"/>
      <c r="E965" s="42"/>
      <c r="F965" s="43"/>
      <c r="G965" s="44"/>
      <c r="H965" s="41"/>
      <c r="I965" s="45"/>
      <c r="J965" s="46"/>
      <c r="K965" s="46"/>
      <c r="L965" s="47"/>
      <c r="M965" s="54">
        <v>965</v>
      </c>
      <c r="N965" s="54"/>
      <c r="O965" s="49"/>
      <c r="P965" s="55" t="s">
        <v>1236</v>
      </c>
      <c r="Q965" s="56">
        <v>43496.84542824074</v>
      </c>
      <c r="R965" s="55" t="s">
        <v>2687</v>
      </c>
      <c r="S965" s="57" t="s">
        <v>2688</v>
      </c>
      <c r="T965" s="55" t="s">
        <v>1610</v>
      </c>
      <c r="U965" s="55"/>
      <c r="V965" s="56">
        <v>43496.84542824074</v>
      </c>
      <c r="W965" s="57" t="s">
        <v>2870</v>
      </c>
      <c r="X965" s="55"/>
      <c r="Y965" s="55"/>
      <c r="Z965" s="58" t="s">
        <v>2871</v>
      </c>
    </row>
    <row r="966" spans="2:26" x14ac:dyDescent="0.25">
      <c r="B966" s="40" t="s">
        <v>1309</v>
      </c>
      <c r="C966" s="40" t="s">
        <v>1252</v>
      </c>
      <c r="D966" s="41"/>
      <c r="E966" s="42"/>
      <c r="F966" s="43"/>
      <c r="G966" s="44"/>
      <c r="H966" s="41"/>
      <c r="I966" s="45"/>
      <c r="J966" s="46"/>
      <c r="K966" s="46"/>
      <c r="L966" s="47"/>
      <c r="M966" s="54">
        <v>966</v>
      </c>
      <c r="N966" s="54"/>
      <c r="O966" s="49"/>
      <c r="P966" s="55" t="s">
        <v>1236</v>
      </c>
      <c r="Q966" s="56">
        <v>43495.404490740744</v>
      </c>
      <c r="R966" s="55" t="s">
        <v>1383</v>
      </c>
      <c r="S966" s="55"/>
      <c r="T966" s="55"/>
      <c r="U966" s="55"/>
      <c r="V966" s="56">
        <v>43495.404490740744</v>
      </c>
      <c r="W966" s="57" t="s">
        <v>2313</v>
      </c>
      <c r="X966" s="55"/>
      <c r="Y966" s="55"/>
      <c r="Z966" s="58" t="s">
        <v>2314</v>
      </c>
    </row>
    <row r="967" spans="2:26" x14ac:dyDescent="0.25">
      <c r="B967" s="40" t="s">
        <v>1309</v>
      </c>
      <c r="C967" s="40" t="s">
        <v>1240</v>
      </c>
      <c r="D967" s="41"/>
      <c r="E967" s="42"/>
      <c r="F967" s="43"/>
      <c r="G967" s="44"/>
      <c r="H967" s="41"/>
      <c r="I967" s="45"/>
      <c r="J967" s="46"/>
      <c r="K967" s="46"/>
      <c r="L967" s="47"/>
      <c r="M967" s="54">
        <v>967</v>
      </c>
      <c r="N967" s="54"/>
      <c r="O967" s="49"/>
      <c r="P967" s="55" t="s">
        <v>1236</v>
      </c>
      <c r="Q967" s="56">
        <v>43495.404490740744</v>
      </c>
      <c r="R967" s="55" t="s">
        <v>1383</v>
      </c>
      <c r="S967" s="55"/>
      <c r="T967" s="55"/>
      <c r="U967" s="55"/>
      <c r="V967" s="56">
        <v>43495.404490740744</v>
      </c>
      <c r="W967" s="57" t="s">
        <v>2313</v>
      </c>
      <c r="X967" s="55"/>
      <c r="Y967" s="55"/>
      <c r="Z967" s="58" t="s">
        <v>2314</v>
      </c>
    </row>
    <row r="968" spans="2:26" x14ac:dyDescent="0.25">
      <c r="B968" s="40" t="s">
        <v>1309</v>
      </c>
      <c r="C968" s="40" t="s">
        <v>1424</v>
      </c>
      <c r="D968" s="41"/>
      <c r="E968" s="42"/>
      <c r="F968" s="43"/>
      <c r="G968" s="44"/>
      <c r="H968" s="41"/>
      <c r="I968" s="45"/>
      <c r="J968" s="46"/>
      <c r="K968" s="46"/>
      <c r="L968" s="47"/>
      <c r="M968" s="54">
        <v>968</v>
      </c>
      <c r="N968" s="54"/>
      <c r="O968" s="49"/>
      <c r="P968" s="55" t="s">
        <v>1236</v>
      </c>
      <c r="Q968" s="56">
        <v>43495.409108796295</v>
      </c>
      <c r="R968" s="55" t="s">
        <v>2025</v>
      </c>
      <c r="S968" s="55"/>
      <c r="T968" s="55"/>
      <c r="U968" s="55" t="s">
        <v>1265</v>
      </c>
      <c r="V968" s="56">
        <v>43495.409108796295</v>
      </c>
      <c r="W968" s="57" t="s">
        <v>2872</v>
      </c>
      <c r="X968" s="55"/>
      <c r="Y968" s="55"/>
      <c r="Z968" s="58" t="s">
        <v>2873</v>
      </c>
    </row>
    <row r="969" spans="2:26" x14ac:dyDescent="0.25">
      <c r="B969" s="40" t="s">
        <v>1309</v>
      </c>
      <c r="C969" s="40" t="s">
        <v>1273</v>
      </c>
      <c r="D969" s="41"/>
      <c r="E969" s="42"/>
      <c r="F969" s="43"/>
      <c r="G969" s="44"/>
      <c r="H969" s="41"/>
      <c r="I969" s="45"/>
      <c r="J969" s="46"/>
      <c r="K969" s="46"/>
      <c r="L969" s="47"/>
      <c r="M969" s="54">
        <v>969</v>
      </c>
      <c r="N969" s="54"/>
      <c r="O969" s="49"/>
      <c r="P969" s="55" t="s">
        <v>1236</v>
      </c>
      <c r="Q969" s="56">
        <v>43495.495671296296</v>
      </c>
      <c r="R969" s="55" t="s">
        <v>1274</v>
      </c>
      <c r="S969" s="55"/>
      <c r="T969" s="55"/>
      <c r="U969" s="55"/>
      <c r="V969" s="56">
        <v>43495.495671296296</v>
      </c>
      <c r="W969" s="57" t="s">
        <v>2874</v>
      </c>
      <c r="X969" s="55"/>
      <c r="Y969" s="55"/>
      <c r="Z969" s="58" t="s">
        <v>2875</v>
      </c>
    </row>
    <row r="970" spans="2:26" x14ac:dyDescent="0.25">
      <c r="B970" s="40" t="s">
        <v>1309</v>
      </c>
      <c r="C970" s="40" t="s">
        <v>1240</v>
      </c>
      <c r="D970" s="41"/>
      <c r="E970" s="42"/>
      <c r="F970" s="43"/>
      <c r="G970" s="44"/>
      <c r="H970" s="41"/>
      <c r="I970" s="45"/>
      <c r="J970" s="46"/>
      <c r="K970" s="46"/>
      <c r="L970" s="47"/>
      <c r="M970" s="54">
        <v>970</v>
      </c>
      <c r="N970" s="54"/>
      <c r="O970" s="49"/>
      <c r="P970" s="55" t="s">
        <v>1236</v>
      </c>
      <c r="Q970" s="56">
        <v>43496.335752314815</v>
      </c>
      <c r="R970" s="55" t="s">
        <v>1373</v>
      </c>
      <c r="S970" s="55"/>
      <c r="T970" s="55"/>
      <c r="U970" s="55" t="s">
        <v>1265</v>
      </c>
      <c r="V970" s="56">
        <v>43496.335752314815</v>
      </c>
      <c r="W970" s="57" t="s">
        <v>2876</v>
      </c>
      <c r="X970" s="55"/>
      <c r="Y970" s="55"/>
      <c r="Z970" s="58" t="s">
        <v>2877</v>
      </c>
    </row>
    <row r="971" spans="2:26" x14ac:dyDescent="0.25">
      <c r="B971" s="40" t="s">
        <v>1309</v>
      </c>
      <c r="C971" s="40" t="s">
        <v>1376</v>
      </c>
      <c r="D971" s="41"/>
      <c r="E971" s="42"/>
      <c r="F971" s="43"/>
      <c r="G971" s="44"/>
      <c r="H971" s="41"/>
      <c r="I971" s="45"/>
      <c r="J971" s="46"/>
      <c r="K971" s="46"/>
      <c r="L971" s="47"/>
      <c r="M971" s="54">
        <v>971</v>
      </c>
      <c r="N971" s="54"/>
      <c r="O971" s="49"/>
      <c r="P971" s="55" t="s">
        <v>1236</v>
      </c>
      <c r="Q971" s="56">
        <v>43496.335752314815</v>
      </c>
      <c r="R971" s="55" t="s">
        <v>1373</v>
      </c>
      <c r="S971" s="55"/>
      <c r="T971" s="55"/>
      <c r="U971" s="55" t="s">
        <v>1265</v>
      </c>
      <c r="V971" s="56">
        <v>43496.335752314815</v>
      </c>
      <c r="W971" s="57" t="s">
        <v>2876</v>
      </c>
      <c r="X971" s="55"/>
      <c r="Y971" s="55"/>
      <c r="Z971" s="58" t="s">
        <v>2877</v>
      </c>
    </row>
    <row r="972" spans="2:26" x14ac:dyDescent="0.25">
      <c r="B972" s="40" t="s">
        <v>1309</v>
      </c>
      <c r="C972" s="40" t="s">
        <v>1240</v>
      </c>
      <c r="D972" s="41"/>
      <c r="E972" s="42"/>
      <c r="F972" s="43"/>
      <c r="G972" s="44"/>
      <c r="H972" s="41"/>
      <c r="I972" s="45"/>
      <c r="J972" s="46"/>
      <c r="K972" s="46"/>
      <c r="L972" s="47"/>
      <c r="M972" s="54">
        <v>972</v>
      </c>
      <c r="N972" s="54"/>
      <c r="O972" s="49"/>
      <c r="P972" s="55" t="s">
        <v>1236</v>
      </c>
      <c r="Q972" s="56">
        <v>43496.49827546296</v>
      </c>
      <c r="R972" s="55" t="s">
        <v>1597</v>
      </c>
      <c r="S972" s="55"/>
      <c r="T972" s="55"/>
      <c r="U972" s="55"/>
      <c r="V972" s="56">
        <v>43496.49827546296</v>
      </c>
      <c r="W972" s="57" t="s">
        <v>2315</v>
      </c>
      <c r="X972" s="55"/>
      <c r="Y972" s="55"/>
      <c r="Z972" s="58" t="s">
        <v>2316</v>
      </c>
    </row>
    <row r="973" spans="2:26" x14ac:dyDescent="0.25">
      <c r="B973" s="40" t="s">
        <v>1309</v>
      </c>
      <c r="C973" s="40" t="s">
        <v>1240</v>
      </c>
      <c r="D973" s="41"/>
      <c r="E973" s="42"/>
      <c r="F973" s="43"/>
      <c r="G973" s="44"/>
      <c r="H973" s="41"/>
      <c r="I973" s="45"/>
      <c r="J973" s="46"/>
      <c r="K973" s="46"/>
      <c r="L973" s="47"/>
      <c r="M973" s="54">
        <v>973</v>
      </c>
      <c r="N973" s="54"/>
      <c r="O973" s="49"/>
      <c r="P973" s="55" t="s">
        <v>1236</v>
      </c>
      <c r="Q973" s="56">
        <v>43496.55196759259</v>
      </c>
      <c r="R973" s="55" t="s">
        <v>1626</v>
      </c>
      <c r="S973" s="55"/>
      <c r="T973" s="55"/>
      <c r="U973" s="55"/>
      <c r="V973" s="56">
        <v>43496.55196759259</v>
      </c>
      <c r="W973" s="57" t="s">
        <v>2878</v>
      </c>
      <c r="X973" s="55"/>
      <c r="Y973" s="55"/>
      <c r="Z973" s="58" t="s">
        <v>2879</v>
      </c>
    </row>
    <row r="974" spans="2:26" x14ac:dyDescent="0.25">
      <c r="B974" s="40" t="s">
        <v>1309</v>
      </c>
      <c r="C974" s="40" t="s">
        <v>1629</v>
      </c>
      <c r="D974" s="41"/>
      <c r="E974" s="42"/>
      <c r="F974" s="43"/>
      <c r="G974" s="44"/>
      <c r="H974" s="41"/>
      <c r="I974" s="45"/>
      <c r="J974" s="46"/>
      <c r="K974" s="46"/>
      <c r="L974" s="47"/>
      <c r="M974" s="54">
        <v>974</v>
      </c>
      <c r="N974" s="54"/>
      <c r="O974" s="49"/>
      <c r="P974" s="55" t="s">
        <v>1236</v>
      </c>
      <c r="Q974" s="56">
        <v>43496.55196759259</v>
      </c>
      <c r="R974" s="55" t="s">
        <v>1626</v>
      </c>
      <c r="S974" s="55"/>
      <c r="T974" s="55"/>
      <c r="U974" s="55"/>
      <c r="V974" s="56">
        <v>43496.55196759259</v>
      </c>
      <c r="W974" s="57" t="s">
        <v>2878</v>
      </c>
      <c r="X974" s="55"/>
      <c r="Y974" s="55"/>
      <c r="Z974" s="58" t="s">
        <v>2879</v>
      </c>
    </row>
    <row r="975" spans="2:26" x14ac:dyDescent="0.25">
      <c r="B975" s="40" t="s">
        <v>1309</v>
      </c>
      <c r="C975" s="40" t="s">
        <v>1252</v>
      </c>
      <c r="D975" s="41"/>
      <c r="E975" s="42"/>
      <c r="F975" s="43"/>
      <c r="G975" s="44"/>
      <c r="H975" s="41"/>
      <c r="I975" s="45"/>
      <c r="J975" s="46"/>
      <c r="K975" s="46"/>
      <c r="L975" s="47"/>
      <c r="M975" s="54">
        <v>975</v>
      </c>
      <c r="N975" s="54"/>
      <c r="O975" s="49"/>
      <c r="P975" s="55" t="s">
        <v>1236</v>
      </c>
      <c r="Q975" s="56">
        <v>43496.553171296298</v>
      </c>
      <c r="R975" s="55" t="s">
        <v>2670</v>
      </c>
      <c r="S975" s="55"/>
      <c r="T975" s="55"/>
      <c r="U975" s="55" t="s">
        <v>1701</v>
      </c>
      <c r="V975" s="56">
        <v>43496.553171296298</v>
      </c>
      <c r="W975" s="57" t="s">
        <v>2858</v>
      </c>
      <c r="X975" s="55"/>
      <c r="Y975" s="55"/>
      <c r="Z975" s="58" t="s">
        <v>2859</v>
      </c>
    </row>
    <row r="976" spans="2:26" x14ac:dyDescent="0.25">
      <c r="B976" s="40" t="s">
        <v>1309</v>
      </c>
      <c r="C976" s="40" t="s">
        <v>1240</v>
      </c>
      <c r="D976" s="41"/>
      <c r="E976" s="42"/>
      <c r="F976" s="43"/>
      <c r="G976" s="44"/>
      <c r="H976" s="41"/>
      <c r="I976" s="45"/>
      <c r="J976" s="46"/>
      <c r="K976" s="46"/>
      <c r="L976" s="47"/>
      <c r="M976" s="54">
        <v>976</v>
      </c>
      <c r="N976" s="54"/>
      <c r="O976" s="49"/>
      <c r="P976" s="55" t="s">
        <v>1236</v>
      </c>
      <c r="Q976" s="56">
        <v>43496.553171296298</v>
      </c>
      <c r="R976" s="55" t="s">
        <v>2670</v>
      </c>
      <c r="S976" s="55"/>
      <c r="T976" s="55"/>
      <c r="U976" s="55" t="s">
        <v>1701</v>
      </c>
      <c r="V976" s="56">
        <v>43496.553171296298</v>
      </c>
      <c r="W976" s="57" t="s">
        <v>2858</v>
      </c>
      <c r="X976" s="55"/>
      <c r="Y976" s="55"/>
      <c r="Z976" s="58" t="s">
        <v>2859</v>
      </c>
    </row>
    <row r="977" spans="2:26" x14ac:dyDescent="0.25">
      <c r="B977" s="40" t="s">
        <v>1309</v>
      </c>
      <c r="C977" s="40" t="s">
        <v>1424</v>
      </c>
      <c r="D977" s="41"/>
      <c r="E977" s="42"/>
      <c r="F977" s="43"/>
      <c r="G977" s="44"/>
      <c r="H977" s="41"/>
      <c r="I977" s="45"/>
      <c r="J977" s="46"/>
      <c r="K977" s="46"/>
      <c r="L977" s="47"/>
      <c r="M977" s="54">
        <v>977</v>
      </c>
      <c r="N977" s="54"/>
      <c r="O977" s="49"/>
      <c r="P977" s="55" t="s">
        <v>1236</v>
      </c>
      <c r="Q977" s="56">
        <v>43496.559467592589</v>
      </c>
      <c r="R977" s="55" t="s">
        <v>1757</v>
      </c>
      <c r="S977" s="55"/>
      <c r="T977" s="55"/>
      <c r="U977" s="55" t="s">
        <v>1265</v>
      </c>
      <c r="V977" s="56">
        <v>43496.559467592589</v>
      </c>
      <c r="W977" s="57" t="s">
        <v>2739</v>
      </c>
      <c r="X977" s="55"/>
      <c r="Y977" s="55"/>
      <c r="Z977" s="58" t="s">
        <v>2740</v>
      </c>
    </row>
    <row r="978" spans="2:26" x14ac:dyDescent="0.25">
      <c r="B978" s="40" t="s">
        <v>1309</v>
      </c>
      <c r="C978" s="40" t="s">
        <v>1686</v>
      </c>
      <c r="D978" s="41"/>
      <c r="E978" s="42"/>
      <c r="F978" s="43"/>
      <c r="G978" s="44"/>
      <c r="H978" s="41"/>
      <c r="I978" s="45"/>
      <c r="J978" s="46"/>
      <c r="K978" s="46"/>
      <c r="L978" s="47"/>
      <c r="M978" s="54">
        <v>978</v>
      </c>
      <c r="N978" s="54"/>
      <c r="O978" s="49"/>
      <c r="P978" s="55" t="s">
        <v>1236</v>
      </c>
      <c r="Q978" s="56">
        <v>43497.32203703704</v>
      </c>
      <c r="R978" s="55" t="s">
        <v>1687</v>
      </c>
      <c r="S978" s="55"/>
      <c r="T978" s="55"/>
      <c r="U978" s="55"/>
      <c r="V978" s="56">
        <v>43497.32203703704</v>
      </c>
      <c r="W978" s="57" t="s">
        <v>2880</v>
      </c>
      <c r="X978" s="55"/>
      <c r="Y978" s="55"/>
      <c r="Z978" s="58" t="s">
        <v>2881</v>
      </c>
    </row>
    <row r="979" spans="2:26" x14ac:dyDescent="0.25">
      <c r="B979" s="40" t="s">
        <v>1309</v>
      </c>
      <c r="C979" s="40" t="s">
        <v>1273</v>
      </c>
      <c r="D979" s="41"/>
      <c r="E979" s="42"/>
      <c r="F979" s="43"/>
      <c r="G979" s="44"/>
      <c r="H979" s="41"/>
      <c r="I979" s="45"/>
      <c r="J979" s="46"/>
      <c r="K979" s="46"/>
      <c r="L979" s="47"/>
      <c r="M979" s="54">
        <v>979</v>
      </c>
      <c r="N979" s="54"/>
      <c r="O979" s="49"/>
      <c r="P979" s="55" t="s">
        <v>1236</v>
      </c>
      <c r="Q979" s="56">
        <v>43497.341006944444</v>
      </c>
      <c r="R979" s="55" t="s">
        <v>1784</v>
      </c>
      <c r="S979" s="55"/>
      <c r="T979" s="55"/>
      <c r="U979" s="55"/>
      <c r="V979" s="56">
        <v>43497.341006944444</v>
      </c>
      <c r="W979" s="57" t="s">
        <v>2882</v>
      </c>
      <c r="X979" s="55"/>
      <c r="Y979" s="55"/>
      <c r="Z979" s="58" t="s">
        <v>2883</v>
      </c>
    </row>
    <row r="980" spans="2:26" x14ac:dyDescent="0.25">
      <c r="B980" s="40" t="s">
        <v>1309</v>
      </c>
      <c r="C980" s="40" t="s">
        <v>1686</v>
      </c>
      <c r="D980" s="41"/>
      <c r="E980" s="42"/>
      <c r="F980" s="43"/>
      <c r="G980" s="44"/>
      <c r="H980" s="41"/>
      <c r="I980" s="45"/>
      <c r="J980" s="46"/>
      <c r="K980" s="46"/>
      <c r="L980" s="47"/>
      <c r="M980" s="54">
        <v>980</v>
      </c>
      <c r="N980" s="54"/>
      <c r="O980" s="49"/>
      <c r="P980" s="55" t="s">
        <v>1236</v>
      </c>
      <c r="Q980" s="56">
        <v>43497.345277777778</v>
      </c>
      <c r="R980" s="55" t="s">
        <v>1764</v>
      </c>
      <c r="S980" s="55"/>
      <c r="T980" s="55"/>
      <c r="U980" s="55" t="s">
        <v>1265</v>
      </c>
      <c r="V980" s="56">
        <v>43497.345277777778</v>
      </c>
      <c r="W980" s="57" t="s">
        <v>2578</v>
      </c>
      <c r="X980" s="55"/>
      <c r="Y980" s="55"/>
      <c r="Z980" s="58" t="s">
        <v>2579</v>
      </c>
    </row>
    <row r="981" spans="2:26" x14ac:dyDescent="0.25">
      <c r="B981" s="40" t="s">
        <v>1309</v>
      </c>
      <c r="C981" s="40" t="s">
        <v>1240</v>
      </c>
      <c r="D981" s="41"/>
      <c r="E981" s="42"/>
      <c r="F981" s="43"/>
      <c r="G981" s="44"/>
      <c r="H981" s="41"/>
      <c r="I981" s="45"/>
      <c r="J981" s="46"/>
      <c r="K981" s="46"/>
      <c r="L981" s="47"/>
      <c r="M981" s="54">
        <v>981</v>
      </c>
      <c r="N981" s="54"/>
      <c r="O981" s="49"/>
      <c r="P981" s="55" t="s">
        <v>1236</v>
      </c>
      <c r="Q981" s="56">
        <v>43497.345277777778</v>
      </c>
      <c r="R981" s="55" t="s">
        <v>1764</v>
      </c>
      <c r="S981" s="55"/>
      <c r="T981" s="55"/>
      <c r="U981" s="55" t="s">
        <v>1265</v>
      </c>
      <c r="V981" s="56">
        <v>43497.345277777778</v>
      </c>
      <c r="W981" s="57" t="s">
        <v>2578</v>
      </c>
      <c r="X981" s="55"/>
      <c r="Y981" s="55"/>
      <c r="Z981" s="58" t="s">
        <v>2579</v>
      </c>
    </row>
    <row r="982" spans="2:26" x14ac:dyDescent="0.25">
      <c r="B982" s="40" t="s">
        <v>1309</v>
      </c>
      <c r="C982" s="40" t="s">
        <v>1728</v>
      </c>
      <c r="D982" s="41"/>
      <c r="E982" s="42"/>
      <c r="F982" s="43"/>
      <c r="G982" s="44"/>
      <c r="H982" s="41"/>
      <c r="I982" s="45"/>
      <c r="J982" s="46"/>
      <c r="K982" s="46"/>
      <c r="L982" s="47"/>
      <c r="M982" s="54">
        <v>982</v>
      </c>
      <c r="N982" s="54"/>
      <c r="O982" s="49"/>
      <c r="P982" s="55" t="s">
        <v>1236</v>
      </c>
      <c r="Q982" s="56">
        <v>43497.345277777778</v>
      </c>
      <c r="R982" s="55" t="s">
        <v>1764</v>
      </c>
      <c r="S982" s="55"/>
      <c r="T982" s="55"/>
      <c r="U982" s="55" t="s">
        <v>1265</v>
      </c>
      <c r="V982" s="56">
        <v>43497.345277777778</v>
      </c>
      <c r="W982" s="57" t="s">
        <v>2578</v>
      </c>
      <c r="X982" s="55"/>
      <c r="Y982" s="55"/>
      <c r="Z982" s="58" t="s">
        <v>2579</v>
      </c>
    </row>
    <row r="983" spans="2:26" x14ac:dyDescent="0.25">
      <c r="B983" s="40" t="s">
        <v>1309</v>
      </c>
      <c r="C983" s="40" t="s">
        <v>1453</v>
      </c>
      <c r="D983" s="41"/>
      <c r="E983" s="42"/>
      <c r="F983" s="43"/>
      <c r="G983" s="44"/>
      <c r="H983" s="41"/>
      <c r="I983" s="45"/>
      <c r="J983" s="46"/>
      <c r="K983" s="46"/>
      <c r="L983" s="47"/>
      <c r="M983" s="54">
        <v>983</v>
      </c>
      <c r="N983" s="54"/>
      <c r="O983" s="49"/>
      <c r="P983" s="55" t="s">
        <v>1236</v>
      </c>
      <c r="Q983" s="56">
        <v>43497.530601851853</v>
      </c>
      <c r="R983" s="55" t="s">
        <v>1906</v>
      </c>
      <c r="S983" s="57" t="s">
        <v>1907</v>
      </c>
      <c r="T983" s="55" t="s">
        <v>1610</v>
      </c>
      <c r="U983" s="55" t="s">
        <v>1265</v>
      </c>
      <c r="V983" s="56">
        <v>43497.530601851853</v>
      </c>
      <c r="W983" s="57" t="s">
        <v>2884</v>
      </c>
      <c r="X983" s="55"/>
      <c r="Y983" s="55"/>
      <c r="Z983" s="58" t="s">
        <v>2885</v>
      </c>
    </row>
    <row r="984" spans="2:26" x14ac:dyDescent="0.25">
      <c r="B984" s="40" t="s">
        <v>1309</v>
      </c>
      <c r="C984" s="40" t="s">
        <v>1967</v>
      </c>
      <c r="D984" s="41"/>
      <c r="E984" s="42"/>
      <c r="F984" s="43"/>
      <c r="G984" s="44"/>
      <c r="H984" s="41"/>
      <c r="I984" s="45"/>
      <c r="J984" s="46"/>
      <c r="K984" s="46"/>
      <c r="L984" s="47"/>
      <c r="M984" s="54">
        <v>984</v>
      </c>
      <c r="N984" s="54"/>
      <c r="O984" s="49"/>
      <c r="P984" s="55" t="s">
        <v>1236</v>
      </c>
      <c r="Q984" s="56">
        <v>43497.874525462961</v>
      </c>
      <c r="R984" s="55" t="s">
        <v>1968</v>
      </c>
      <c r="S984" s="55"/>
      <c r="T984" s="55"/>
      <c r="U984" s="55"/>
      <c r="V984" s="56">
        <v>43497.874525462961</v>
      </c>
      <c r="W984" s="57" t="s">
        <v>2886</v>
      </c>
      <c r="X984" s="55"/>
      <c r="Y984" s="55"/>
      <c r="Z984" s="58" t="s">
        <v>2887</v>
      </c>
    </row>
    <row r="985" spans="2:26" x14ac:dyDescent="0.25">
      <c r="B985" s="40" t="s">
        <v>1309</v>
      </c>
      <c r="C985" s="40" t="s">
        <v>1240</v>
      </c>
      <c r="D985" s="41"/>
      <c r="E985" s="42"/>
      <c r="F985" s="43"/>
      <c r="G985" s="44"/>
      <c r="H985" s="41"/>
      <c r="I985" s="45"/>
      <c r="J985" s="46"/>
      <c r="K985" s="46"/>
      <c r="L985" s="47"/>
      <c r="M985" s="54">
        <v>985</v>
      </c>
      <c r="N985" s="54"/>
      <c r="O985" s="49"/>
      <c r="P985" s="55" t="s">
        <v>1236</v>
      </c>
      <c r="Q985" s="56">
        <v>43497.875439814816</v>
      </c>
      <c r="R985" s="55" t="s">
        <v>1823</v>
      </c>
      <c r="S985" s="55"/>
      <c r="T985" s="55"/>
      <c r="U985" s="55" t="s">
        <v>1265</v>
      </c>
      <c r="V985" s="56">
        <v>43497.875439814816</v>
      </c>
      <c r="W985" s="57" t="s">
        <v>2888</v>
      </c>
      <c r="X985" s="55"/>
      <c r="Y985" s="55"/>
      <c r="Z985" s="58" t="s">
        <v>2889</v>
      </c>
    </row>
    <row r="986" spans="2:26" x14ac:dyDescent="0.25">
      <c r="B986" s="40" t="s">
        <v>1309</v>
      </c>
      <c r="C986" s="40" t="s">
        <v>1273</v>
      </c>
      <c r="D986" s="41"/>
      <c r="E986" s="42"/>
      <c r="F986" s="43"/>
      <c r="G986" s="44"/>
      <c r="H986" s="41"/>
      <c r="I986" s="45"/>
      <c r="J986" s="46"/>
      <c r="K986" s="46"/>
      <c r="L986" s="47"/>
      <c r="M986" s="54">
        <v>986</v>
      </c>
      <c r="N986" s="54"/>
      <c r="O986" s="49"/>
      <c r="P986" s="55" t="s">
        <v>1236</v>
      </c>
      <c r="Q986" s="56">
        <v>43497.875439814816</v>
      </c>
      <c r="R986" s="55" t="s">
        <v>1823</v>
      </c>
      <c r="S986" s="55"/>
      <c r="T986" s="55"/>
      <c r="U986" s="55" t="s">
        <v>1265</v>
      </c>
      <c r="V986" s="56">
        <v>43497.875439814816</v>
      </c>
      <c r="W986" s="57" t="s">
        <v>2888</v>
      </c>
      <c r="X986" s="55"/>
      <c r="Y986" s="55"/>
      <c r="Z986" s="58" t="s">
        <v>2889</v>
      </c>
    </row>
    <row r="987" spans="2:26" x14ac:dyDescent="0.25">
      <c r="B987" s="40" t="s">
        <v>1309</v>
      </c>
      <c r="C987" s="40" t="s">
        <v>1728</v>
      </c>
      <c r="D987" s="41"/>
      <c r="E987" s="42"/>
      <c r="F987" s="43"/>
      <c r="G987" s="44"/>
      <c r="H987" s="41"/>
      <c r="I987" s="45"/>
      <c r="J987" s="46"/>
      <c r="K987" s="46"/>
      <c r="L987" s="47"/>
      <c r="M987" s="54">
        <v>987</v>
      </c>
      <c r="N987" s="54"/>
      <c r="O987" s="49"/>
      <c r="P987" s="55" t="s">
        <v>1236</v>
      </c>
      <c r="Q987" s="56">
        <v>43497.875439814816</v>
      </c>
      <c r="R987" s="55" t="s">
        <v>1823</v>
      </c>
      <c r="S987" s="55"/>
      <c r="T987" s="55"/>
      <c r="U987" s="55" t="s">
        <v>1265</v>
      </c>
      <c r="V987" s="56">
        <v>43497.875439814816</v>
      </c>
      <c r="W987" s="57" t="s">
        <v>2888</v>
      </c>
      <c r="X987" s="55"/>
      <c r="Y987" s="55"/>
      <c r="Z987" s="58" t="s">
        <v>2889</v>
      </c>
    </row>
    <row r="988" spans="2:26" x14ac:dyDescent="0.25">
      <c r="B988" s="40" t="s">
        <v>1309</v>
      </c>
      <c r="C988" s="40" t="s">
        <v>1240</v>
      </c>
      <c r="D988" s="41"/>
      <c r="E988" s="42"/>
      <c r="F988" s="43"/>
      <c r="G988" s="44"/>
      <c r="H988" s="41"/>
      <c r="I988" s="45"/>
      <c r="J988" s="46"/>
      <c r="K988" s="46"/>
      <c r="L988" s="47"/>
      <c r="M988" s="54">
        <v>988</v>
      </c>
      <c r="N988" s="54"/>
      <c r="O988" s="49"/>
      <c r="P988" s="55" t="s">
        <v>1236</v>
      </c>
      <c r="Q988" s="56">
        <v>43498.571574074071</v>
      </c>
      <c r="R988" s="55" t="s">
        <v>2218</v>
      </c>
      <c r="S988" s="55"/>
      <c r="T988" s="55"/>
      <c r="U988" s="55"/>
      <c r="V988" s="56">
        <v>43498.571574074071</v>
      </c>
      <c r="W988" s="57" t="s">
        <v>2321</v>
      </c>
      <c r="X988" s="55"/>
      <c r="Y988" s="55"/>
      <c r="Z988" s="58" t="s">
        <v>2322</v>
      </c>
    </row>
    <row r="989" spans="2:26" x14ac:dyDescent="0.25">
      <c r="B989" s="40" t="s">
        <v>1309</v>
      </c>
      <c r="C989" s="40" t="s">
        <v>1308</v>
      </c>
      <c r="D989" s="41"/>
      <c r="E989" s="42"/>
      <c r="F989" s="43"/>
      <c r="G989" s="44"/>
      <c r="H989" s="41"/>
      <c r="I989" s="45"/>
      <c r="J989" s="46"/>
      <c r="K989" s="46"/>
      <c r="L989" s="47"/>
      <c r="M989" s="54">
        <v>989</v>
      </c>
      <c r="N989" s="54"/>
      <c r="O989" s="49"/>
      <c r="P989" s="55" t="s">
        <v>1236</v>
      </c>
      <c r="Q989" s="56">
        <v>43500.641111111108</v>
      </c>
      <c r="R989" s="55" t="s">
        <v>2341</v>
      </c>
      <c r="S989" s="55"/>
      <c r="T989" s="55"/>
      <c r="U989" s="55"/>
      <c r="V989" s="56">
        <v>43500.641111111108</v>
      </c>
      <c r="W989" s="57" t="s">
        <v>2342</v>
      </c>
      <c r="X989" s="55"/>
      <c r="Y989" s="55"/>
      <c r="Z989" s="58" t="s">
        <v>2343</v>
      </c>
    </row>
    <row r="990" spans="2:26" x14ac:dyDescent="0.25">
      <c r="B990" s="40" t="s">
        <v>1309</v>
      </c>
      <c r="C990" s="40" t="s">
        <v>1624</v>
      </c>
      <c r="D990" s="41"/>
      <c r="E990" s="42"/>
      <c r="F990" s="43"/>
      <c r="G990" s="44"/>
      <c r="H990" s="41"/>
      <c r="I990" s="45"/>
      <c r="J990" s="46"/>
      <c r="K990" s="46"/>
      <c r="L990" s="47"/>
      <c r="M990" s="54">
        <v>990</v>
      </c>
      <c r="N990" s="54"/>
      <c r="O990" s="49"/>
      <c r="P990" s="55" t="s">
        <v>1236</v>
      </c>
      <c r="Q990" s="56">
        <v>43500.641111111108</v>
      </c>
      <c r="R990" s="55" t="s">
        <v>2341</v>
      </c>
      <c r="S990" s="55"/>
      <c r="T990" s="55"/>
      <c r="U990" s="55"/>
      <c r="V990" s="56">
        <v>43500.641111111108</v>
      </c>
      <c r="W990" s="57" t="s">
        <v>2342</v>
      </c>
      <c r="X990" s="55"/>
      <c r="Y990" s="55"/>
      <c r="Z990" s="58" t="s">
        <v>2343</v>
      </c>
    </row>
    <row r="991" spans="2:26" x14ac:dyDescent="0.25">
      <c r="B991" s="40" t="s">
        <v>1309</v>
      </c>
      <c r="C991" s="40" t="s">
        <v>1686</v>
      </c>
      <c r="D991" s="41"/>
      <c r="E991" s="42"/>
      <c r="F991" s="43"/>
      <c r="G991" s="44"/>
      <c r="H991" s="41"/>
      <c r="I991" s="45"/>
      <c r="J991" s="46"/>
      <c r="K991" s="46"/>
      <c r="L991" s="47"/>
      <c r="M991" s="54">
        <v>991</v>
      </c>
      <c r="N991" s="54"/>
      <c r="O991" s="49"/>
      <c r="P991" s="55" t="s">
        <v>1236</v>
      </c>
      <c r="Q991" s="56">
        <v>43500.641111111108</v>
      </c>
      <c r="R991" s="55" t="s">
        <v>2341</v>
      </c>
      <c r="S991" s="55"/>
      <c r="T991" s="55"/>
      <c r="U991" s="55"/>
      <c r="V991" s="56">
        <v>43500.641111111108</v>
      </c>
      <c r="W991" s="57" t="s">
        <v>2342</v>
      </c>
      <c r="X991" s="55"/>
      <c r="Y991" s="55"/>
      <c r="Z991" s="58" t="s">
        <v>2343</v>
      </c>
    </row>
    <row r="992" spans="2:26" x14ac:dyDescent="0.25">
      <c r="B992" s="40" t="s">
        <v>2724</v>
      </c>
      <c r="C992" s="40" t="s">
        <v>1309</v>
      </c>
      <c r="D992" s="41"/>
      <c r="E992" s="42"/>
      <c r="F992" s="43"/>
      <c r="G992" s="44"/>
      <c r="H992" s="41"/>
      <c r="I992" s="45"/>
      <c r="J992" s="46"/>
      <c r="K992" s="46"/>
      <c r="L992" s="47"/>
      <c r="M992" s="54">
        <v>992</v>
      </c>
      <c r="N992" s="54"/>
      <c r="O992" s="49"/>
      <c r="P992" s="55" t="s">
        <v>1236</v>
      </c>
      <c r="Q992" s="56">
        <v>43495.76489583333</v>
      </c>
      <c r="R992" s="55" t="s">
        <v>2726</v>
      </c>
      <c r="S992" s="55"/>
      <c r="T992" s="55"/>
      <c r="U992" s="55"/>
      <c r="V992" s="56">
        <v>43495.76489583333</v>
      </c>
      <c r="W992" s="57" t="s">
        <v>2727</v>
      </c>
      <c r="X992" s="55"/>
      <c r="Y992" s="55"/>
      <c r="Z992" s="58" t="s">
        <v>2728</v>
      </c>
    </row>
    <row r="993" spans="2:26" x14ac:dyDescent="0.25">
      <c r="B993" s="40" t="s">
        <v>2724</v>
      </c>
      <c r="C993" s="40" t="s">
        <v>1309</v>
      </c>
      <c r="D993" s="41"/>
      <c r="E993" s="42"/>
      <c r="F993" s="43"/>
      <c r="G993" s="44"/>
      <c r="H993" s="41"/>
      <c r="I993" s="45"/>
      <c r="J993" s="46"/>
      <c r="K993" s="46"/>
      <c r="L993" s="47"/>
      <c r="M993" s="54">
        <v>993</v>
      </c>
      <c r="N993" s="54"/>
      <c r="O993" s="49"/>
      <c r="P993" s="55" t="s">
        <v>1236</v>
      </c>
      <c r="Q993" s="56">
        <v>43496.800046296295</v>
      </c>
      <c r="R993" s="55" t="s">
        <v>2681</v>
      </c>
      <c r="S993" s="57" t="s">
        <v>2682</v>
      </c>
      <c r="T993" s="55" t="s">
        <v>1610</v>
      </c>
      <c r="U993" s="55" t="s">
        <v>2683</v>
      </c>
      <c r="V993" s="56">
        <v>43496.800046296295</v>
      </c>
      <c r="W993" s="57" t="s">
        <v>2890</v>
      </c>
      <c r="X993" s="55"/>
      <c r="Y993" s="55"/>
      <c r="Z993" s="58" t="s">
        <v>2891</v>
      </c>
    </row>
    <row r="994" spans="2:26" x14ac:dyDescent="0.25">
      <c r="B994" s="40" t="s">
        <v>2724</v>
      </c>
      <c r="C994" s="40" t="s">
        <v>1309</v>
      </c>
      <c r="D994" s="41"/>
      <c r="E994" s="42"/>
      <c r="F994" s="43"/>
      <c r="G994" s="44"/>
      <c r="H994" s="41"/>
      <c r="I994" s="45"/>
      <c r="J994" s="46"/>
      <c r="K994" s="46"/>
      <c r="L994" s="47"/>
      <c r="M994" s="54">
        <v>994</v>
      </c>
      <c r="N994" s="54"/>
      <c r="O994" s="49"/>
      <c r="P994" s="55" t="s">
        <v>1236</v>
      </c>
      <c r="Q994" s="56">
        <v>43496.84542824074</v>
      </c>
      <c r="R994" s="55" t="s">
        <v>2687</v>
      </c>
      <c r="S994" s="57" t="s">
        <v>2688</v>
      </c>
      <c r="T994" s="55" t="s">
        <v>1610</v>
      </c>
      <c r="U994" s="55"/>
      <c r="V994" s="56">
        <v>43496.84542824074</v>
      </c>
      <c r="W994" s="57" t="s">
        <v>2870</v>
      </c>
      <c r="X994" s="55"/>
      <c r="Y994" s="55"/>
      <c r="Z994" s="58" t="s">
        <v>2871</v>
      </c>
    </row>
    <row r="995" spans="2:26" x14ac:dyDescent="0.25">
      <c r="B995" s="40" t="s">
        <v>2724</v>
      </c>
      <c r="C995" s="40" t="s">
        <v>2647</v>
      </c>
      <c r="D995" s="41"/>
      <c r="E995" s="42"/>
      <c r="F995" s="43"/>
      <c r="G995" s="44"/>
      <c r="H995" s="41"/>
      <c r="I995" s="45"/>
      <c r="J995" s="46"/>
      <c r="K995" s="46"/>
      <c r="L995" s="47"/>
      <c r="M995" s="54">
        <v>995</v>
      </c>
      <c r="N995" s="54"/>
      <c r="O995" s="49"/>
      <c r="P995" s="55" t="s">
        <v>1236</v>
      </c>
      <c r="Q995" s="56">
        <v>43496.850960648146</v>
      </c>
      <c r="R995" s="55" t="s">
        <v>2648</v>
      </c>
      <c r="S995" s="57" t="s">
        <v>1706</v>
      </c>
      <c r="T995" s="55" t="s">
        <v>1610</v>
      </c>
      <c r="U995" s="55" t="s">
        <v>1265</v>
      </c>
      <c r="V995" s="56">
        <v>43496.850960648146</v>
      </c>
      <c r="W995" s="57" t="s">
        <v>2892</v>
      </c>
      <c r="X995" s="55"/>
      <c r="Y995" s="55"/>
      <c r="Z995" s="58" t="s">
        <v>2893</v>
      </c>
    </row>
    <row r="996" spans="2:26" x14ac:dyDescent="0.25">
      <c r="B996" s="40" t="s">
        <v>1590</v>
      </c>
      <c r="C996" s="40" t="s">
        <v>2053</v>
      </c>
      <c r="D996" s="41"/>
      <c r="E996" s="42"/>
      <c r="F996" s="43"/>
      <c r="G996" s="44"/>
      <c r="H996" s="41"/>
      <c r="I996" s="45"/>
      <c r="J996" s="46"/>
      <c r="K996" s="46"/>
      <c r="L996" s="47"/>
      <c r="M996" s="54">
        <v>996</v>
      </c>
      <c r="N996" s="54"/>
      <c r="O996" s="49"/>
      <c r="P996" s="55" t="s">
        <v>1592</v>
      </c>
      <c r="Q996" s="56">
        <v>43495.344085648147</v>
      </c>
      <c r="R996" s="55" t="s">
        <v>2894</v>
      </c>
      <c r="S996" s="55"/>
      <c r="T996" s="55"/>
      <c r="U996" s="55" t="s">
        <v>1265</v>
      </c>
      <c r="V996" s="56">
        <v>43495.344085648147</v>
      </c>
      <c r="W996" s="57" t="s">
        <v>2895</v>
      </c>
      <c r="X996" s="55"/>
      <c r="Y996" s="55"/>
      <c r="Z996" s="58" t="s">
        <v>2896</v>
      </c>
    </row>
    <row r="997" spans="2:26" x14ac:dyDescent="0.25">
      <c r="B997" s="40" t="s">
        <v>2724</v>
      </c>
      <c r="C997" s="40" t="s">
        <v>2053</v>
      </c>
      <c r="D997" s="41"/>
      <c r="E997" s="42"/>
      <c r="F997" s="43"/>
      <c r="G997" s="44"/>
      <c r="H997" s="41"/>
      <c r="I997" s="45"/>
      <c r="J997" s="46"/>
      <c r="K997" s="46"/>
      <c r="L997" s="47"/>
      <c r="M997" s="54">
        <v>997</v>
      </c>
      <c r="N997" s="54"/>
      <c r="O997" s="49"/>
      <c r="P997" s="55" t="s">
        <v>1236</v>
      </c>
      <c r="Q997" s="56">
        <v>43496.851076388892</v>
      </c>
      <c r="R997" s="55" t="s">
        <v>2642</v>
      </c>
      <c r="S997" s="55"/>
      <c r="T997" s="55"/>
      <c r="U997" s="55" t="s">
        <v>1265</v>
      </c>
      <c r="V997" s="56">
        <v>43496.851076388892</v>
      </c>
      <c r="W997" s="57" t="s">
        <v>2897</v>
      </c>
      <c r="X997" s="55"/>
      <c r="Y997" s="55"/>
      <c r="Z997" s="58" t="s">
        <v>2898</v>
      </c>
    </row>
    <row r="998" spans="2:26" x14ac:dyDescent="0.25">
      <c r="B998" s="40" t="s">
        <v>1590</v>
      </c>
      <c r="C998" s="40" t="s">
        <v>1590</v>
      </c>
      <c r="D998" s="41"/>
      <c r="E998" s="42"/>
      <c r="F998" s="43"/>
      <c r="G998" s="44"/>
      <c r="H998" s="41"/>
      <c r="I998" s="45"/>
      <c r="J998" s="46"/>
      <c r="K998" s="46"/>
      <c r="L998" s="47"/>
      <c r="M998" s="54">
        <v>998</v>
      </c>
      <c r="N998" s="54"/>
      <c r="O998" s="49"/>
      <c r="P998" s="55" t="s">
        <v>1607</v>
      </c>
      <c r="Q998" s="56">
        <v>43495.330335648148</v>
      </c>
      <c r="R998" s="55" t="s">
        <v>2899</v>
      </c>
      <c r="S998" s="57" t="s">
        <v>2900</v>
      </c>
      <c r="T998" s="55" t="s">
        <v>1610</v>
      </c>
      <c r="U998" s="55" t="s">
        <v>1265</v>
      </c>
      <c r="V998" s="56">
        <v>43495.330335648148</v>
      </c>
      <c r="W998" s="57" t="s">
        <v>2901</v>
      </c>
      <c r="X998" s="55"/>
      <c r="Y998" s="55"/>
      <c r="Z998" s="58" t="s">
        <v>2902</v>
      </c>
    </row>
    <row r="999" spans="2:26" x14ac:dyDescent="0.25">
      <c r="B999" s="40" t="s">
        <v>2724</v>
      </c>
      <c r="C999" s="40" t="s">
        <v>1590</v>
      </c>
      <c r="D999" s="41"/>
      <c r="E999" s="42"/>
      <c r="F999" s="43"/>
      <c r="G999" s="44"/>
      <c r="H999" s="41"/>
      <c r="I999" s="45"/>
      <c r="J999" s="46"/>
      <c r="K999" s="46"/>
      <c r="L999" s="47"/>
      <c r="M999" s="54">
        <v>999</v>
      </c>
      <c r="N999" s="54"/>
      <c r="O999" s="49"/>
      <c r="P999" s="55" t="s">
        <v>1236</v>
      </c>
      <c r="Q999" s="56">
        <v>43496.851076388892</v>
      </c>
      <c r="R999" s="55" t="s">
        <v>2642</v>
      </c>
      <c r="S999" s="55"/>
      <c r="T999" s="55"/>
      <c r="U999" s="55" t="s">
        <v>1265</v>
      </c>
      <c r="V999" s="56">
        <v>43496.851076388892</v>
      </c>
      <c r="W999" s="57" t="s">
        <v>2897</v>
      </c>
      <c r="X999" s="55"/>
      <c r="Y999" s="55"/>
      <c r="Z999" s="58" t="s">
        <v>2898</v>
      </c>
    </row>
    <row r="1000" spans="2:26" x14ac:dyDescent="0.25">
      <c r="B1000" s="40" t="s">
        <v>1728</v>
      </c>
      <c r="C1000" s="40" t="s">
        <v>1240</v>
      </c>
      <c r="D1000" s="41"/>
      <c r="E1000" s="42"/>
      <c r="F1000" s="43"/>
      <c r="G1000" s="44"/>
      <c r="H1000" s="41"/>
      <c r="I1000" s="45"/>
      <c r="J1000" s="46"/>
      <c r="K1000" s="46"/>
      <c r="L1000" s="47"/>
      <c r="M1000" s="54">
        <v>1000</v>
      </c>
      <c r="N1000" s="54"/>
      <c r="O1000" s="49"/>
      <c r="P1000" s="55" t="s">
        <v>1236</v>
      </c>
      <c r="Q1000" s="56">
        <v>43497.295601851853</v>
      </c>
      <c r="R1000" s="55" t="s">
        <v>2903</v>
      </c>
      <c r="S1000" s="57" t="s">
        <v>2904</v>
      </c>
      <c r="T1000" s="55" t="s">
        <v>1610</v>
      </c>
      <c r="U1000" s="55" t="s">
        <v>1265</v>
      </c>
      <c r="V1000" s="56">
        <v>43497.295601851853</v>
      </c>
      <c r="W1000" s="57" t="s">
        <v>2905</v>
      </c>
      <c r="X1000" s="55"/>
      <c r="Y1000" s="55"/>
      <c r="Z1000" s="58" t="s">
        <v>2906</v>
      </c>
    </row>
    <row r="1001" spans="2:26" x14ac:dyDescent="0.25">
      <c r="B1001" s="40" t="s">
        <v>1728</v>
      </c>
      <c r="C1001" s="40" t="s">
        <v>1273</v>
      </c>
      <c r="D1001" s="41"/>
      <c r="E1001" s="42"/>
      <c r="F1001" s="43"/>
      <c r="G1001" s="44"/>
      <c r="H1001" s="41"/>
      <c r="I1001" s="45"/>
      <c r="J1001" s="46"/>
      <c r="K1001" s="46"/>
      <c r="L1001" s="47"/>
      <c r="M1001" s="54">
        <v>1001</v>
      </c>
      <c r="N1001" s="54"/>
      <c r="O1001" s="49"/>
      <c r="P1001" s="55" t="s">
        <v>1592</v>
      </c>
      <c r="Q1001" s="56">
        <v>43497.295601851853</v>
      </c>
      <c r="R1001" s="55" t="s">
        <v>2903</v>
      </c>
      <c r="S1001" s="57" t="s">
        <v>2904</v>
      </c>
      <c r="T1001" s="55" t="s">
        <v>1610</v>
      </c>
      <c r="U1001" s="55" t="s">
        <v>1265</v>
      </c>
      <c r="V1001" s="56">
        <v>43497.295601851853</v>
      </c>
      <c r="W1001" s="57" t="s">
        <v>2905</v>
      </c>
      <c r="X1001" s="55"/>
      <c r="Y1001" s="55"/>
      <c r="Z1001" s="58" t="s">
        <v>2906</v>
      </c>
    </row>
    <row r="1002" spans="2:26" x14ac:dyDescent="0.25">
      <c r="B1002" s="40" t="s">
        <v>1728</v>
      </c>
      <c r="C1002" s="40" t="s">
        <v>1686</v>
      </c>
      <c r="D1002" s="41"/>
      <c r="E1002" s="42"/>
      <c r="F1002" s="43"/>
      <c r="G1002" s="44"/>
      <c r="H1002" s="41"/>
      <c r="I1002" s="45"/>
      <c r="J1002" s="46"/>
      <c r="K1002" s="46"/>
      <c r="L1002" s="47"/>
      <c r="M1002" s="54">
        <v>1002</v>
      </c>
      <c r="N1002" s="54"/>
      <c r="O1002" s="49"/>
      <c r="P1002" s="55" t="s">
        <v>1236</v>
      </c>
      <c r="Q1002" s="56">
        <v>43497.296539351853</v>
      </c>
      <c r="R1002" s="55" t="s">
        <v>2570</v>
      </c>
      <c r="S1002" s="57" t="s">
        <v>2571</v>
      </c>
      <c r="T1002" s="55" t="s">
        <v>1610</v>
      </c>
      <c r="U1002" s="55" t="s">
        <v>1265</v>
      </c>
      <c r="V1002" s="56">
        <v>43497.296539351853</v>
      </c>
      <c r="W1002" s="57" t="s">
        <v>2572</v>
      </c>
      <c r="X1002" s="55"/>
      <c r="Y1002" s="55"/>
      <c r="Z1002" s="58" t="s">
        <v>2573</v>
      </c>
    </row>
    <row r="1003" spans="2:26" x14ac:dyDescent="0.25">
      <c r="B1003" s="40" t="s">
        <v>1728</v>
      </c>
      <c r="C1003" s="40" t="s">
        <v>1240</v>
      </c>
      <c r="D1003" s="41"/>
      <c r="E1003" s="42"/>
      <c r="F1003" s="43"/>
      <c r="G1003" s="44"/>
      <c r="H1003" s="41"/>
      <c r="I1003" s="45"/>
      <c r="J1003" s="46"/>
      <c r="K1003" s="46"/>
      <c r="L1003" s="47"/>
      <c r="M1003" s="54">
        <v>1003</v>
      </c>
      <c r="N1003" s="54"/>
      <c r="O1003" s="49"/>
      <c r="P1003" s="55" t="s">
        <v>1592</v>
      </c>
      <c r="Q1003" s="56">
        <v>43497.296539351853</v>
      </c>
      <c r="R1003" s="55" t="s">
        <v>2570</v>
      </c>
      <c r="S1003" s="57" t="s">
        <v>2571</v>
      </c>
      <c r="T1003" s="55" t="s">
        <v>1610</v>
      </c>
      <c r="U1003" s="55" t="s">
        <v>1265</v>
      </c>
      <c r="V1003" s="56">
        <v>43497.296539351853</v>
      </c>
      <c r="W1003" s="57" t="s">
        <v>2572</v>
      </c>
      <c r="X1003" s="55"/>
      <c r="Y1003" s="55"/>
      <c r="Z1003" s="58" t="s">
        <v>2573</v>
      </c>
    </row>
    <row r="1004" spans="2:26" x14ac:dyDescent="0.25">
      <c r="B1004" s="40" t="s">
        <v>2724</v>
      </c>
      <c r="C1004" s="40" t="s">
        <v>1728</v>
      </c>
      <c r="D1004" s="41"/>
      <c r="E1004" s="42"/>
      <c r="F1004" s="43"/>
      <c r="G1004" s="44"/>
      <c r="H1004" s="41"/>
      <c r="I1004" s="45"/>
      <c r="J1004" s="46"/>
      <c r="K1004" s="46"/>
      <c r="L1004" s="47"/>
      <c r="M1004" s="54">
        <v>1004</v>
      </c>
      <c r="N1004" s="54"/>
      <c r="O1004" s="49"/>
      <c r="P1004" s="55" t="s">
        <v>1236</v>
      </c>
      <c r="Q1004" s="56">
        <v>43497.367280092592</v>
      </c>
      <c r="R1004" s="55" t="s">
        <v>1823</v>
      </c>
      <c r="S1004" s="55"/>
      <c r="T1004" s="55"/>
      <c r="U1004" s="55" t="s">
        <v>1265</v>
      </c>
      <c r="V1004" s="56">
        <v>43497.367280092592</v>
      </c>
      <c r="W1004" s="57" t="s">
        <v>2907</v>
      </c>
      <c r="X1004" s="55"/>
      <c r="Y1004" s="55"/>
      <c r="Z1004" s="58" t="s">
        <v>2908</v>
      </c>
    </row>
    <row r="1005" spans="2:26" x14ac:dyDescent="0.25">
      <c r="B1005" s="40" t="s">
        <v>1656</v>
      </c>
      <c r="C1005" s="40" t="s">
        <v>1686</v>
      </c>
      <c r="D1005" s="41"/>
      <c r="E1005" s="42"/>
      <c r="F1005" s="43"/>
      <c r="G1005" s="44"/>
      <c r="H1005" s="41"/>
      <c r="I1005" s="45"/>
      <c r="J1005" s="46"/>
      <c r="K1005" s="46"/>
      <c r="L1005" s="47"/>
      <c r="M1005" s="54">
        <v>1005</v>
      </c>
      <c r="N1005" s="54"/>
      <c r="O1005" s="49"/>
      <c r="P1005" s="55" t="s">
        <v>1236</v>
      </c>
      <c r="Q1005" s="56">
        <v>43497.614074074074</v>
      </c>
      <c r="R1005" s="55" t="s">
        <v>1687</v>
      </c>
      <c r="S1005" s="55"/>
      <c r="T1005" s="55"/>
      <c r="U1005" s="55"/>
      <c r="V1005" s="56">
        <v>43497.614074074074</v>
      </c>
      <c r="W1005" s="57" t="s">
        <v>2909</v>
      </c>
      <c r="X1005" s="55"/>
      <c r="Y1005" s="55"/>
      <c r="Z1005" s="58" t="s">
        <v>2910</v>
      </c>
    </row>
    <row r="1006" spans="2:26" x14ac:dyDescent="0.25">
      <c r="B1006" s="40" t="s">
        <v>1686</v>
      </c>
      <c r="C1006" s="40" t="s">
        <v>1686</v>
      </c>
      <c r="D1006" s="41"/>
      <c r="E1006" s="42"/>
      <c r="F1006" s="43"/>
      <c r="G1006" s="44"/>
      <c r="H1006" s="41"/>
      <c r="I1006" s="45"/>
      <c r="J1006" s="46"/>
      <c r="K1006" s="46"/>
      <c r="L1006" s="47"/>
      <c r="M1006" s="54">
        <v>1006</v>
      </c>
      <c r="N1006" s="54"/>
      <c r="O1006" s="49"/>
      <c r="P1006" s="55" t="s">
        <v>1607</v>
      </c>
      <c r="Q1006" s="56">
        <v>43496.882789351854</v>
      </c>
      <c r="R1006" s="55" t="s">
        <v>2911</v>
      </c>
      <c r="S1006" s="57" t="s">
        <v>2912</v>
      </c>
      <c r="T1006" s="55" t="s">
        <v>1610</v>
      </c>
      <c r="U1006" s="55"/>
      <c r="V1006" s="56">
        <v>43496.882789351854</v>
      </c>
      <c r="W1006" s="57" t="s">
        <v>2913</v>
      </c>
      <c r="X1006" s="55"/>
      <c r="Y1006" s="55"/>
      <c r="Z1006" s="58" t="s">
        <v>2914</v>
      </c>
    </row>
    <row r="1007" spans="2:26" x14ac:dyDescent="0.25">
      <c r="B1007" s="40" t="s">
        <v>1686</v>
      </c>
      <c r="C1007" s="40" t="s">
        <v>1240</v>
      </c>
      <c r="D1007" s="41"/>
      <c r="E1007" s="42"/>
      <c r="F1007" s="43"/>
      <c r="G1007" s="44"/>
      <c r="H1007" s="41"/>
      <c r="I1007" s="45"/>
      <c r="J1007" s="46"/>
      <c r="K1007" s="46"/>
      <c r="L1007" s="47"/>
      <c r="M1007" s="54">
        <v>1007</v>
      </c>
      <c r="N1007" s="54"/>
      <c r="O1007" s="49"/>
      <c r="P1007" s="55" t="s">
        <v>1592</v>
      </c>
      <c r="Q1007" s="56">
        <v>43496.896805555552</v>
      </c>
      <c r="R1007" s="55" t="s">
        <v>2580</v>
      </c>
      <c r="S1007" s="57" t="s">
        <v>2581</v>
      </c>
      <c r="T1007" s="55" t="s">
        <v>1610</v>
      </c>
      <c r="U1007" s="55" t="s">
        <v>1265</v>
      </c>
      <c r="V1007" s="56">
        <v>43496.896805555552</v>
      </c>
      <c r="W1007" s="57" t="s">
        <v>2582</v>
      </c>
      <c r="X1007" s="55"/>
      <c r="Y1007" s="55"/>
      <c r="Z1007" s="58" t="s">
        <v>2583</v>
      </c>
    </row>
    <row r="1008" spans="2:26" x14ac:dyDescent="0.25">
      <c r="B1008" s="40" t="s">
        <v>1686</v>
      </c>
      <c r="C1008" s="40" t="s">
        <v>1686</v>
      </c>
      <c r="D1008" s="41"/>
      <c r="E1008" s="42"/>
      <c r="F1008" s="43"/>
      <c r="G1008" s="44"/>
      <c r="H1008" s="41"/>
      <c r="I1008" s="45"/>
      <c r="J1008" s="46"/>
      <c r="K1008" s="46"/>
      <c r="L1008" s="47"/>
      <c r="M1008" s="54">
        <v>1008</v>
      </c>
      <c r="N1008" s="54"/>
      <c r="O1008" s="49"/>
      <c r="P1008" s="55" t="s">
        <v>1607</v>
      </c>
      <c r="Q1008" s="56">
        <v>43496.969097222223</v>
      </c>
      <c r="R1008" s="55" t="s">
        <v>2915</v>
      </c>
      <c r="S1008" s="55"/>
      <c r="T1008" s="55"/>
      <c r="U1008" s="55" t="s">
        <v>2916</v>
      </c>
      <c r="V1008" s="56">
        <v>43496.969097222223</v>
      </c>
      <c r="W1008" s="57" t="s">
        <v>2917</v>
      </c>
      <c r="X1008" s="55"/>
      <c r="Y1008" s="55"/>
      <c r="Z1008" s="58" t="s">
        <v>2918</v>
      </c>
    </row>
    <row r="1009" spans="2:26" x14ac:dyDescent="0.25">
      <c r="B1009" s="40" t="s">
        <v>1686</v>
      </c>
      <c r="C1009" s="40" t="s">
        <v>1686</v>
      </c>
      <c r="D1009" s="41"/>
      <c r="E1009" s="42"/>
      <c r="F1009" s="43"/>
      <c r="G1009" s="44"/>
      <c r="H1009" s="41"/>
      <c r="I1009" s="45"/>
      <c r="J1009" s="46"/>
      <c r="K1009" s="46"/>
      <c r="L1009" s="47"/>
      <c r="M1009" s="54">
        <v>1009</v>
      </c>
      <c r="N1009" s="54"/>
      <c r="O1009" s="49"/>
      <c r="P1009" s="55" t="s">
        <v>1607</v>
      </c>
      <c r="Q1009" s="56">
        <v>43497.317893518521</v>
      </c>
      <c r="R1009" s="55" t="s">
        <v>2919</v>
      </c>
      <c r="S1009" s="57" t="s">
        <v>2920</v>
      </c>
      <c r="T1009" s="55" t="s">
        <v>1610</v>
      </c>
      <c r="U1009" s="55"/>
      <c r="V1009" s="56">
        <v>43497.317893518521</v>
      </c>
      <c r="W1009" s="57" t="s">
        <v>2921</v>
      </c>
      <c r="X1009" s="55"/>
      <c r="Y1009" s="55"/>
      <c r="Z1009" s="58" t="s">
        <v>2922</v>
      </c>
    </row>
    <row r="1010" spans="2:26" x14ac:dyDescent="0.25">
      <c r="B1010" s="40" t="s">
        <v>1686</v>
      </c>
      <c r="C1010" s="40" t="s">
        <v>1308</v>
      </c>
      <c r="D1010" s="41"/>
      <c r="E1010" s="42"/>
      <c r="F1010" s="43"/>
      <c r="G1010" s="44"/>
      <c r="H1010" s="41"/>
      <c r="I1010" s="45"/>
      <c r="J1010" s="46"/>
      <c r="K1010" s="46"/>
      <c r="L1010" s="47"/>
      <c r="M1010" s="54">
        <v>1010</v>
      </c>
      <c r="N1010" s="54"/>
      <c r="O1010" s="49"/>
      <c r="P1010" s="55" t="s">
        <v>1236</v>
      </c>
      <c r="Q1010" s="56">
        <v>43500.601863425924</v>
      </c>
      <c r="R1010" s="55" t="s">
        <v>2344</v>
      </c>
      <c r="S1010" s="57" t="s">
        <v>2345</v>
      </c>
      <c r="T1010" s="55" t="s">
        <v>1610</v>
      </c>
      <c r="U1010" s="55"/>
      <c r="V1010" s="56">
        <v>43500.601863425924</v>
      </c>
      <c r="W1010" s="57" t="s">
        <v>2346</v>
      </c>
      <c r="X1010" s="55"/>
      <c r="Y1010" s="55"/>
      <c r="Z1010" s="58" t="s">
        <v>2347</v>
      </c>
    </row>
    <row r="1011" spans="2:26" x14ac:dyDescent="0.25">
      <c r="B1011" s="40" t="s">
        <v>1686</v>
      </c>
      <c r="C1011" s="40" t="s">
        <v>1624</v>
      </c>
      <c r="D1011" s="41"/>
      <c r="E1011" s="42"/>
      <c r="F1011" s="43"/>
      <c r="G1011" s="44"/>
      <c r="H1011" s="41"/>
      <c r="I1011" s="45"/>
      <c r="J1011" s="46"/>
      <c r="K1011" s="46"/>
      <c r="L1011" s="47"/>
      <c r="M1011" s="54">
        <v>1011</v>
      </c>
      <c r="N1011" s="54"/>
      <c r="O1011" s="49"/>
      <c r="P1011" s="55" t="s">
        <v>1236</v>
      </c>
      <c r="Q1011" s="56">
        <v>43500.601863425924</v>
      </c>
      <c r="R1011" s="55" t="s">
        <v>2344</v>
      </c>
      <c r="S1011" s="57" t="s">
        <v>2345</v>
      </c>
      <c r="T1011" s="55" t="s">
        <v>1610</v>
      </c>
      <c r="U1011" s="55"/>
      <c r="V1011" s="56">
        <v>43500.601863425924</v>
      </c>
      <c r="W1011" s="57" t="s">
        <v>2346</v>
      </c>
      <c r="X1011" s="55"/>
      <c r="Y1011" s="55"/>
      <c r="Z1011" s="58" t="s">
        <v>2347</v>
      </c>
    </row>
    <row r="1012" spans="2:26" x14ac:dyDescent="0.25">
      <c r="B1012" s="40" t="s">
        <v>1686</v>
      </c>
      <c r="C1012" s="40" t="s">
        <v>1247</v>
      </c>
      <c r="D1012" s="41"/>
      <c r="E1012" s="42"/>
      <c r="F1012" s="43"/>
      <c r="G1012" s="44"/>
      <c r="H1012" s="41"/>
      <c r="I1012" s="45"/>
      <c r="J1012" s="46"/>
      <c r="K1012" s="46"/>
      <c r="L1012" s="47"/>
      <c r="M1012" s="54">
        <v>1012</v>
      </c>
      <c r="N1012" s="54"/>
      <c r="O1012" s="49"/>
      <c r="P1012" s="55" t="s">
        <v>1236</v>
      </c>
      <c r="Q1012" s="56">
        <v>43502.633819444447</v>
      </c>
      <c r="R1012" s="55" t="s">
        <v>2348</v>
      </c>
      <c r="S1012" s="57" t="s">
        <v>2349</v>
      </c>
      <c r="T1012" s="55" t="s">
        <v>1610</v>
      </c>
      <c r="U1012" s="55"/>
      <c r="V1012" s="56">
        <v>43502.633819444447</v>
      </c>
      <c r="W1012" s="57" t="s">
        <v>2350</v>
      </c>
      <c r="X1012" s="55"/>
      <c r="Y1012" s="55"/>
      <c r="Z1012" s="58" t="s">
        <v>2351</v>
      </c>
    </row>
    <row r="1013" spans="2:26" x14ac:dyDescent="0.25">
      <c r="B1013" s="40" t="s">
        <v>2724</v>
      </c>
      <c r="C1013" s="40" t="s">
        <v>1686</v>
      </c>
      <c r="D1013" s="41"/>
      <c r="E1013" s="42"/>
      <c r="F1013" s="43"/>
      <c r="G1013" s="44"/>
      <c r="H1013" s="41"/>
      <c r="I1013" s="45"/>
      <c r="J1013" s="46"/>
      <c r="K1013" s="46"/>
      <c r="L1013" s="47"/>
      <c r="M1013" s="54">
        <v>1013</v>
      </c>
      <c r="N1013" s="54"/>
      <c r="O1013" s="49"/>
      <c r="P1013" s="55" t="s">
        <v>1236</v>
      </c>
      <c r="Q1013" s="56">
        <v>43497.627916666665</v>
      </c>
      <c r="R1013" s="55" t="s">
        <v>1687</v>
      </c>
      <c r="S1013" s="55"/>
      <c r="T1013" s="55"/>
      <c r="U1013" s="55"/>
      <c r="V1013" s="56">
        <v>43497.627916666665</v>
      </c>
      <c r="W1013" s="57" t="s">
        <v>2923</v>
      </c>
      <c r="X1013" s="55"/>
      <c r="Y1013" s="55"/>
      <c r="Z1013" s="58" t="s">
        <v>2924</v>
      </c>
    </row>
    <row r="1014" spans="2:26" x14ac:dyDescent="0.25">
      <c r="B1014" s="40" t="s">
        <v>2724</v>
      </c>
      <c r="C1014" s="40" t="s">
        <v>1240</v>
      </c>
      <c r="D1014" s="41"/>
      <c r="E1014" s="42"/>
      <c r="F1014" s="43"/>
      <c r="G1014" s="44"/>
      <c r="H1014" s="41"/>
      <c r="I1014" s="45"/>
      <c r="J1014" s="46"/>
      <c r="K1014" s="46"/>
      <c r="L1014" s="47"/>
      <c r="M1014" s="54">
        <v>1014</v>
      </c>
      <c r="N1014" s="54"/>
      <c r="O1014" s="49"/>
      <c r="P1014" s="55" t="s">
        <v>1236</v>
      </c>
      <c r="Q1014" s="56">
        <v>43495.768587962964</v>
      </c>
      <c r="R1014" s="55" t="s">
        <v>2591</v>
      </c>
      <c r="S1014" s="55"/>
      <c r="T1014" s="55"/>
      <c r="U1014" s="55"/>
      <c r="V1014" s="56">
        <v>43495.768587962964</v>
      </c>
      <c r="W1014" s="57" t="s">
        <v>2729</v>
      </c>
      <c r="X1014" s="55"/>
      <c r="Y1014" s="55"/>
      <c r="Z1014" s="58" t="s">
        <v>2730</v>
      </c>
    </row>
    <row r="1015" spans="2:26" x14ac:dyDescent="0.25">
      <c r="B1015" s="40" t="s">
        <v>2724</v>
      </c>
      <c r="C1015" s="40" t="s">
        <v>1240</v>
      </c>
      <c r="D1015" s="41"/>
      <c r="E1015" s="42"/>
      <c r="F1015" s="43"/>
      <c r="G1015" s="44"/>
      <c r="H1015" s="41"/>
      <c r="I1015" s="45"/>
      <c r="J1015" s="46"/>
      <c r="K1015" s="46"/>
      <c r="L1015" s="47"/>
      <c r="M1015" s="54">
        <v>1015</v>
      </c>
      <c r="N1015" s="54"/>
      <c r="O1015" s="49"/>
      <c r="P1015" s="55" t="s">
        <v>1236</v>
      </c>
      <c r="Q1015" s="56">
        <v>43495.770115740743</v>
      </c>
      <c r="R1015" s="55" t="s">
        <v>1557</v>
      </c>
      <c r="S1015" s="55"/>
      <c r="T1015" s="55"/>
      <c r="U1015" s="55" t="s">
        <v>1558</v>
      </c>
      <c r="V1015" s="56">
        <v>43495.770115740743</v>
      </c>
      <c r="W1015" s="57" t="s">
        <v>2925</v>
      </c>
      <c r="X1015" s="55"/>
      <c r="Y1015" s="55"/>
      <c r="Z1015" s="58" t="s">
        <v>2926</v>
      </c>
    </row>
    <row r="1016" spans="2:26" x14ac:dyDescent="0.25">
      <c r="B1016" s="40" t="s">
        <v>2724</v>
      </c>
      <c r="C1016" s="40" t="s">
        <v>1561</v>
      </c>
      <c r="D1016" s="41"/>
      <c r="E1016" s="42"/>
      <c r="F1016" s="43"/>
      <c r="G1016" s="44"/>
      <c r="H1016" s="41"/>
      <c r="I1016" s="45"/>
      <c r="J1016" s="46"/>
      <c r="K1016" s="46"/>
      <c r="L1016" s="47"/>
      <c r="M1016" s="54">
        <v>1016</v>
      </c>
      <c r="N1016" s="54"/>
      <c r="O1016" s="49"/>
      <c r="P1016" s="55" t="s">
        <v>1236</v>
      </c>
      <c r="Q1016" s="56">
        <v>43495.770115740743</v>
      </c>
      <c r="R1016" s="55" t="s">
        <v>1557</v>
      </c>
      <c r="S1016" s="55"/>
      <c r="T1016" s="55"/>
      <c r="U1016" s="55" t="s">
        <v>1558</v>
      </c>
      <c r="V1016" s="56">
        <v>43495.770115740743</v>
      </c>
      <c r="W1016" s="57" t="s">
        <v>2925</v>
      </c>
      <c r="X1016" s="55"/>
      <c r="Y1016" s="55"/>
      <c r="Z1016" s="58" t="s">
        <v>2926</v>
      </c>
    </row>
    <row r="1017" spans="2:26" x14ac:dyDescent="0.25">
      <c r="B1017" s="40" t="s">
        <v>2724</v>
      </c>
      <c r="C1017" s="40" t="s">
        <v>1424</v>
      </c>
      <c r="D1017" s="41"/>
      <c r="E1017" s="42"/>
      <c r="F1017" s="43"/>
      <c r="G1017" s="44"/>
      <c r="H1017" s="41"/>
      <c r="I1017" s="45"/>
      <c r="J1017" s="46"/>
      <c r="K1017" s="46"/>
      <c r="L1017" s="47"/>
      <c r="M1017" s="54">
        <v>1017</v>
      </c>
      <c r="N1017" s="54"/>
      <c r="O1017" s="49"/>
      <c r="P1017" s="55" t="s">
        <v>1236</v>
      </c>
      <c r="Q1017" s="56">
        <v>43496.580266203702</v>
      </c>
      <c r="R1017" s="55" t="s">
        <v>1757</v>
      </c>
      <c r="S1017" s="55"/>
      <c r="T1017" s="55"/>
      <c r="U1017" s="55" t="s">
        <v>1265</v>
      </c>
      <c r="V1017" s="56">
        <v>43496.580266203702</v>
      </c>
      <c r="W1017" s="57" t="s">
        <v>2741</v>
      </c>
      <c r="X1017" s="55"/>
      <c r="Y1017" s="55"/>
      <c r="Z1017" s="58" t="s">
        <v>2742</v>
      </c>
    </row>
    <row r="1018" spans="2:26" x14ac:dyDescent="0.25">
      <c r="B1018" s="40" t="s">
        <v>2724</v>
      </c>
      <c r="C1018" s="40" t="s">
        <v>1240</v>
      </c>
      <c r="D1018" s="41"/>
      <c r="E1018" s="42"/>
      <c r="F1018" s="43"/>
      <c r="G1018" s="44"/>
      <c r="H1018" s="41"/>
      <c r="I1018" s="45"/>
      <c r="J1018" s="46"/>
      <c r="K1018" s="46"/>
      <c r="L1018" s="47"/>
      <c r="M1018" s="54">
        <v>1018</v>
      </c>
      <c r="N1018" s="54"/>
      <c r="O1018" s="49"/>
      <c r="P1018" s="55" t="s">
        <v>1236</v>
      </c>
      <c r="Q1018" s="56">
        <v>43496.795844907407</v>
      </c>
      <c r="R1018" s="55" t="s">
        <v>1373</v>
      </c>
      <c r="S1018" s="55"/>
      <c r="T1018" s="55"/>
      <c r="U1018" s="55" t="s">
        <v>1265</v>
      </c>
      <c r="V1018" s="56">
        <v>43496.795844907407</v>
      </c>
      <c r="W1018" s="57" t="s">
        <v>2927</v>
      </c>
      <c r="X1018" s="55"/>
      <c r="Y1018" s="55"/>
      <c r="Z1018" s="58" t="s">
        <v>2928</v>
      </c>
    </row>
    <row r="1019" spans="2:26" x14ac:dyDescent="0.25">
      <c r="B1019" s="40" t="s">
        <v>2724</v>
      </c>
      <c r="C1019" s="40" t="s">
        <v>1376</v>
      </c>
      <c r="D1019" s="41"/>
      <c r="E1019" s="42"/>
      <c r="F1019" s="43"/>
      <c r="G1019" s="44"/>
      <c r="H1019" s="41"/>
      <c r="I1019" s="45"/>
      <c r="J1019" s="46"/>
      <c r="K1019" s="46"/>
      <c r="L1019" s="47"/>
      <c r="M1019" s="54">
        <v>1019</v>
      </c>
      <c r="N1019" s="54"/>
      <c r="O1019" s="49"/>
      <c r="P1019" s="55" t="s">
        <v>1236</v>
      </c>
      <c r="Q1019" s="56">
        <v>43496.795844907407</v>
      </c>
      <c r="R1019" s="55" t="s">
        <v>1373</v>
      </c>
      <c r="S1019" s="55"/>
      <c r="T1019" s="55"/>
      <c r="U1019" s="55" t="s">
        <v>1265</v>
      </c>
      <c r="V1019" s="56">
        <v>43496.795844907407</v>
      </c>
      <c r="W1019" s="57" t="s">
        <v>2927</v>
      </c>
      <c r="X1019" s="55"/>
      <c r="Y1019" s="55"/>
      <c r="Z1019" s="58" t="s">
        <v>2928</v>
      </c>
    </row>
    <row r="1020" spans="2:26" x14ac:dyDescent="0.25">
      <c r="B1020" s="40" t="s">
        <v>2724</v>
      </c>
      <c r="C1020" s="40" t="s">
        <v>1273</v>
      </c>
      <c r="D1020" s="41"/>
      <c r="E1020" s="42"/>
      <c r="F1020" s="43"/>
      <c r="G1020" s="44"/>
      <c r="H1020" s="41"/>
      <c r="I1020" s="45"/>
      <c r="J1020" s="46"/>
      <c r="K1020" s="46"/>
      <c r="L1020" s="47"/>
      <c r="M1020" s="54">
        <v>1020</v>
      </c>
      <c r="N1020" s="54"/>
      <c r="O1020" s="49"/>
      <c r="P1020" s="55" t="s">
        <v>1236</v>
      </c>
      <c r="Q1020" s="56">
        <v>43496.796006944445</v>
      </c>
      <c r="R1020" s="55" t="s">
        <v>1274</v>
      </c>
      <c r="S1020" s="55"/>
      <c r="T1020" s="55"/>
      <c r="U1020" s="55"/>
      <c r="V1020" s="56">
        <v>43496.796006944445</v>
      </c>
      <c r="W1020" s="57" t="s">
        <v>2929</v>
      </c>
      <c r="X1020" s="55"/>
      <c r="Y1020" s="55"/>
      <c r="Z1020" s="58" t="s">
        <v>2930</v>
      </c>
    </row>
    <row r="1021" spans="2:26" x14ac:dyDescent="0.25">
      <c r="B1021" s="40" t="s">
        <v>2724</v>
      </c>
      <c r="C1021" s="40" t="s">
        <v>1250</v>
      </c>
      <c r="D1021" s="41"/>
      <c r="E1021" s="42"/>
      <c r="F1021" s="43"/>
      <c r="G1021" s="44"/>
      <c r="H1021" s="41"/>
      <c r="I1021" s="45"/>
      <c r="J1021" s="46"/>
      <c r="K1021" s="46"/>
      <c r="L1021" s="47"/>
      <c r="M1021" s="54">
        <v>1021</v>
      </c>
      <c r="N1021" s="54"/>
      <c r="O1021" s="49"/>
      <c r="P1021" s="55" t="s">
        <v>1236</v>
      </c>
      <c r="Q1021" s="56">
        <v>43496.796377314815</v>
      </c>
      <c r="R1021" s="55" t="s">
        <v>2601</v>
      </c>
      <c r="S1021" s="55"/>
      <c r="T1021" s="55"/>
      <c r="U1021" s="55"/>
      <c r="V1021" s="56">
        <v>43496.796377314815</v>
      </c>
      <c r="W1021" s="57" t="s">
        <v>2806</v>
      </c>
      <c r="X1021" s="55"/>
      <c r="Y1021" s="55"/>
      <c r="Z1021" s="58" t="s">
        <v>2807</v>
      </c>
    </row>
    <row r="1022" spans="2:26" x14ac:dyDescent="0.25">
      <c r="B1022" s="40" t="s">
        <v>2724</v>
      </c>
      <c r="C1022" s="40" t="s">
        <v>1631</v>
      </c>
      <c r="D1022" s="41"/>
      <c r="E1022" s="42"/>
      <c r="F1022" s="43"/>
      <c r="G1022" s="44"/>
      <c r="H1022" s="41"/>
      <c r="I1022" s="45"/>
      <c r="J1022" s="46"/>
      <c r="K1022" s="46"/>
      <c r="L1022" s="47"/>
      <c r="M1022" s="54">
        <v>1022</v>
      </c>
      <c r="N1022" s="54"/>
      <c r="O1022" s="49"/>
      <c r="P1022" s="55" t="s">
        <v>1236</v>
      </c>
      <c r="Q1022" s="56">
        <v>43496.796712962961</v>
      </c>
      <c r="R1022" s="55" t="s">
        <v>1632</v>
      </c>
      <c r="S1022" s="55"/>
      <c r="T1022" s="55"/>
      <c r="U1022" s="55"/>
      <c r="V1022" s="56">
        <v>43496.796712962961</v>
      </c>
      <c r="W1022" s="57" t="s">
        <v>2931</v>
      </c>
      <c r="X1022" s="55"/>
      <c r="Y1022" s="55"/>
      <c r="Z1022" s="58" t="s">
        <v>2932</v>
      </c>
    </row>
    <row r="1023" spans="2:26" x14ac:dyDescent="0.25">
      <c r="B1023" s="40" t="s">
        <v>2724</v>
      </c>
      <c r="C1023" s="40" t="s">
        <v>1308</v>
      </c>
      <c r="D1023" s="41"/>
      <c r="E1023" s="42"/>
      <c r="F1023" s="43"/>
      <c r="G1023" s="44"/>
      <c r="H1023" s="41"/>
      <c r="I1023" s="45"/>
      <c r="J1023" s="46"/>
      <c r="K1023" s="46"/>
      <c r="L1023" s="47"/>
      <c r="M1023" s="54">
        <v>1023</v>
      </c>
      <c r="N1023" s="54"/>
      <c r="O1023" s="49"/>
      <c r="P1023" s="55" t="s">
        <v>1236</v>
      </c>
      <c r="Q1023" s="56">
        <v>43496.796724537038</v>
      </c>
      <c r="R1023" s="55" t="s">
        <v>1653</v>
      </c>
      <c r="S1023" s="55"/>
      <c r="T1023" s="55"/>
      <c r="U1023" s="55"/>
      <c r="V1023" s="56">
        <v>43496.796724537038</v>
      </c>
      <c r="W1023" s="57" t="s">
        <v>2933</v>
      </c>
      <c r="X1023" s="55"/>
      <c r="Y1023" s="55"/>
      <c r="Z1023" s="58" t="s">
        <v>2934</v>
      </c>
    </row>
    <row r="1024" spans="2:26" x14ac:dyDescent="0.25">
      <c r="B1024" s="40" t="s">
        <v>2724</v>
      </c>
      <c r="C1024" s="40" t="s">
        <v>1656</v>
      </c>
      <c r="D1024" s="41"/>
      <c r="E1024" s="42"/>
      <c r="F1024" s="43"/>
      <c r="G1024" s="44"/>
      <c r="H1024" s="41"/>
      <c r="I1024" s="45"/>
      <c r="J1024" s="46"/>
      <c r="K1024" s="46"/>
      <c r="L1024" s="47"/>
      <c r="M1024" s="54">
        <v>1024</v>
      </c>
      <c r="N1024" s="54"/>
      <c r="O1024" s="49"/>
      <c r="P1024" s="55" t="s">
        <v>1236</v>
      </c>
      <c r="Q1024" s="56">
        <v>43496.796724537038</v>
      </c>
      <c r="R1024" s="55" t="s">
        <v>1653</v>
      </c>
      <c r="S1024" s="55"/>
      <c r="T1024" s="55"/>
      <c r="U1024" s="55"/>
      <c r="V1024" s="56">
        <v>43496.796724537038</v>
      </c>
      <c r="W1024" s="57" t="s">
        <v>2933</v>
      </c>
      <c r="X1024" s="55"/>
      <c r="Y1024" s="55"/>
      <c r="Z1024" s="58" t="s">
        <v>2934</v>
      </c>
    </row>
    <row r="1025" spans="2:26" x14ac:dyDescent="0.25">
      <c r="B1025" s="40" t="s">
        <v>2724</v>
      </c>
      <c r="C1025" s="40" t="s">
        <v>1240</v>
      </c>
      <c r="D1025" s="41"/>
      <c r="E1025" s="42"/>
      <c r="F1025" s="43"/>
      <c r="G1025" s="44"/>
      <c r="H1025" s="41"/>
      <c r="I1025" s="45"/>
      <c r="J1025" s="46"/>
      <c r="K1025" s="46"/>
      <c r="L1025" s="47"/>
      <c r="M1025" s="54">
        <v>1025</v>
      </c>
      <c r="N1025" s="54"/>
      <c r="O1025" s="49"/>
      <c r="P1025" s="55" t="s">
        <v>1236</v>
      </c>
      <c r="Q1025" s="56">
        <v>43496.797118055554</v>
      </c>
      <c r="R1025" s="55" t="s">
        <v>2620</v>
      </c>
      <c r="S1025" s="55"/>
      <c r="T1025" s="55"/>
      <c r="U1025" s="55" t="s">
        <v>1265</v>
      </c>
      <c r="V1025" s="56">
        <v>43496.797118055554</v>
      </c>
      <c r="W1025" s="57" t="s">
        <v>2754</v>
      </c>
      <c r="X1025" s="55"/>
      <c r="Y1025" s="55"/>
      <c r="Z1025" s="58" t="s">
        <v>2755</v>
      </c>
    </row>
    <row r="1026" spans="2:26" x14ac:dyDescent="0.25">
      <c r="B1026" s="40" t="s">
        <v>2724</v>
      </c>
      <c r="C1026" s="40" t="s">
        <v>1240</v>
      </c>
      <c r="D1026" s="41"/>
      <c r="E1026" s="42"/>
      <c r="F1026" s="43"/>
      <c r="G1026" s="44"/>
      <c r="H1026" s="41"/>
      <c r="I1026" s="45"/>
      <c r="J1026" s="46"/>
      <c r="K1026" s="46"/>
      <c r="L1026" s="47"/>
      <c r="M1026" s="54">
        <v>1026</v>
      </c>
      <c r="N1026" s="54"/>
      <c r="O1026" s="49"/>
      <c r="P1026" s="55" t="s">
        <v>1236</v>
      </c>
      <c r="Q1026" s="56">
        <v>43496.797384259262</v>
      </c>
      <c r="R1026" s="55" t="s">
        <v>2626</v>
      </c>
      <c r="S1026" s="55"/>
      <c r="T1026" s="55"/>
      <c r="U1026" s="55" t="s">
        <v>1265</v>
      </c>
      <c r="V1026" s="56">
        <v>43496.797384259262</v>
      </c>
      <c r="W1026" s="57" t="s">
        <v>2935</v>
      </c>
      <c r="X1026" s="55"/>
      <c r="Y1026" s="55"/>
      <c r="Z1026" s="58" t="s">
        <v>2936</v>
      </c>
    </row>
    <row r="1027" spans="2:26" x14ac:dyDescent="0.25">
      <c r="B1027" s="40" t="s">
        <v>2724</v>
      </c>
      <c r="C1027" s="40" t="s">
        <v>1967</v>
      </c>
      <c r="D1027" s="41"/>
      <c r="E1027" s="42"/>
      <c r="F1027" s="43"/>
      <c r="G1027" s="44"/>
      <c r="H1027" s="41"/>
      <c r="I1027" s="45"/>
      <c r="J1027" s="46"/>
      <c r="K1027" s="46"/>
      <c r="L1027" s="47"/>
      <c r="M1027" s="54">
        <v>1027</v>
      </c>
      <c r="N1027" s="54"/>
      <c r="O1027" s="49"/>
      <c r="P1027" s="55" t="s">
        <v>1236</v>
      </c>
      <c r="Q1027" s="56">
        <v>43496.797384259262</v>
      </c>
      <c r="R1027" s="55" t="s">
        <v>2626</v>
      </c>
      <c r="S1027" s="55"/>
      <c r="T1027" s="55"/>
      <c r="U1027" s="55" t="s">
        <v>1265</v>
      </c>
      <c r="V1027" s="56">
        <v>43496.797384259262</v>
      </c>
      <c r="W1027" s="57" t="s">
        <v>2935</v>
      </c>
      <c r="X1027" s="55"/>
      <c r="Y1027" s="55"/>
      <c r="Z1027" s="58" t="s">
        <v>2936</v>
      </c>
    </row>
    <row r="1028" spans="2:26" x14ac:dyDescent="0.25">
      <c r="B1028" s="40" t="s">
        <v>2724</v>
      </c>
      <c r="C1028" s="40" t="s">
        <v>1247</v>
      </c>
      <c r="D1028" s="41"/>
      <c r="E1028" s="42"/>
      <c r="F1028" s="43"/>
      <c r="G1028" s="44"/>
      <c r="H1028" s="41"/>
      <c r="I1028" s="45"/>
      <c r="J1028" s="46"/>
      <c r="K1028" s="46"/>
      <c r="L1028" s="47"/>
      <c r="M1028" s="54">
        <v>1028</v>
      </c>
      <c r="N1028" s="54"/>
      <c r="O1028" s="49"/>
      <c r="P1028" s="55" t="s">
        <v>1236</v>
      </c>
      <c r="Q1028" s="56">
        <v>43496.797905092593</v>
      </c>
      <c r="R1028" s="55" t="s">
        <v>2634</v>
      </c>
      <c r="S1028" s="55"/>
      <c r="T1028" s="55"/>
      <c r="U1028" s="55"/>
      <c r="V1028" s="56">
        <v>43496.797905092593</v>
      </c>
      <c r="W1028" s="57" t="s">
        <v>2832</v>
      </c>
      <c r="X1028" s="55"/>
      <c r="Y1028" s="55"/>
      <c r="Z1028" s="58" t="s">
        <v>2833</v>
      </c>
    </row>
    <row r="1029" spans="2:26" x14ac:dyDescent="0.25">
      <c r="B1029" s="40" t="s">
        <v>2724</v>
      </c>
      <c r="C1029" s="40" t="s">
        <v>1344</v>
      </c>
      <c r="D1029" s="41"/>
      <c r="E1029" s="42"/>
      <c r="F1029" s="43"/>
      <c r="G1029" s="44"/>
      <c r="H1029" s="41"/>
      <c r="I1029" s="45"/>
      <c r="J1029" s="46"/>
      <c r="K1029" s="46"/>
      <c r="L1029" s="47"/>
      <c r="M1029" s="54">
        <v>1029</v>
      </c>
      <c r="N1029" s="54"/>
      <c r="O1029" s="49"/>
      <c r="P1029" s="55" t="s">
        <v>1236</v>
      </c>
      <c r="Q1029" s="56">
        <v>43496.797939814816</v>
      </c>
      <c r="R1029" s="55" t="s">
        <v>1345</v>
      </c>
      <c r="S1029" s="55"/>
      <c r="T1029" s="55"/>
      <c r="U1029" s="55"/>
      <c r="V1029" s="56">
        <v>43496.797939814816</v>
      </c>
      <c r="W1029" s="57" t="s">
        <v>2937</v>
      </c>
      <c r="X1029" s="55"/>
      <c r="Y1029" s="55"/>
      <c r="Z1029" s="58" t="s">
        <v>2938</v>
      </c>
    </row>
    <row r="1030" spans="2:26" x14ac:dyDescent="0.25">
      <c r="B1030" s="40" t="s">
        <v>2724</v>
      </c>
      <c r="C1030" s="40" t="s">
        <v>1348</v>
      </c>
      <c r="D1030" s="41"/>
      <c r="E1030" s="42"/>
      <c r="F1030" s="43"/>
      <c r="G1030" s="44"/>
      <c r="H1030" s="41"/>
      <c r="I1030" s="45"/>
      <c r="J1030" s="46"/>
      <c r="K1030" s="46"/>
      <c r="L1030" s="47"/>
      <c r="M1030" s="54">
        <v>1030</v>
      </c>
      <c r="N1030" s="54"/>
      <c r="O1030" s="49"/>
      <c r="P1030" s="55" t="s">
        <v>1236</v>
      </c>
      <c r="Q1030" s="56">
        <v>43496.797939814816</v>
      </c>
      <c r="R1030" s="55" t="s">
        <v>1345</v>
      </c>
      <c r="S1030" s="55"/>
      <c r="T1030" s="55"/>
      <c r="U1030" s="55"/>
      <c r="V1030" s="56">
        <v>43496.797939814816</v>
      </c>
      <c r="W1030" s="57" t="s">
        <v>2937</v>
      </c>
      <c r="X1030" s="55"/>
      <c r="Y1030" s="55"/>
      <c r="Z1030" s="58" t="s">
        <v>2938</v>
      </c>
    </row>
    <row r="1031" spans="2:26" x14ac:dyDescent="0.25">
      <c r="B1031" s="40" t="s">
        <v>2724</v>
      </c>
      <c r="C1031" s="40" t="s">
        <v>1349</v>
      </c>
      <c r="D1031" s="41"/>
      <c r="E1031" s="42"/>
      <c r="F1031" s="43"/>
      <c r="G1031" s="44"/>
      <c r="H1031" s="41"/>
      <c r="I1031" s="45"/>
      <c r="J1031" s="46"/>
      <c r="K1031" s="46"/>
      <c r="L1031" s="47"/>
      <c r="M1031" s="54">
        <v>1031</v>
      </c>
      <c r="N1031" s="54"/>
      <c r="O1031" s="49"/>
      <c r="P1031" s="55" t="s">
        <v>1236</v>
      </c>
      <c r="Q1031" s="56">
        <v>43496.797939814816</v>
      </c>
      <c r="R1031" s="55" t="s">
        <v>1345</v>
      </c>
      <c r="S1031" s="55"/>
      <c r="T1031" s="55"/>
      <c r="U1031" s="55"/>
      <c r="V1031" s="56">
        <v>43496.797939814816</v>
      </c>
      <c r="W1031" s="57" t="s">
        <v>2937</v>
      </c>
      <c r="X1031" s="55"/>
      <c r="Y1031" s="55"/>
      <c r="Z1031" s="58" t="s">
        <v>2938</v>
      </c>
    </row>
    <row r="1032" spans="2:26" x14ac:dyDescent="0.25">
      <c r="B1032" s="40" t="s">
        <v>2724</v>
      </c>
      <c r="C1032" s="40" t="s">
        <v>1350</v>
      </c>
      <c r="D1032" s="41"/>
      <c r="E1032" s="42"/>
      <c r="F1032" s="43"/>
      <c r="G1032" s="44"/>
      <c r="H1032" s="41"/>
      <c r="I1032" s="45"/>
      <c r="J1032" s="46"/>
      <c r="K1032" s="46"/>
      <c r="L1032" s="47"/>
      <c r="M1032" s="54">
        <v>1032</v>
      </c>
      <c r="N1032" s="54"/>
      <c r="O1032" s="49"/>
      <c r="P1032" s="55" t="s">
        <v>1236</v>
      </c>
      <c r="Q1032" s="56">
        <v>43496.797939814816</v>
      </c>
      <c r="R1032" s="55" t="s">
        <v>1345</v>
      </c>
      <c r="S1032" s="55"/>
      <c r="T1032" s="55"/>
      <c r="U1032" s="55"/>
      <c r="V1032" s="56">
        <v>43496.797939814816</v>
      </c>
      <c r="W1032" s="57" t="s">
        <v>2937</v>
      </c>
      <c r="X1032" s="55"/>
      <c r="Y1032" s="55"/>
      <c r="Z1032" s="58" t="s">
        <v>2938</v>
      </c>
    </row>
    <row r="1033" spans="2:26" x14ac:dyDescent="0.25">
      <c r="B1033" s="40" t="s">
        <v>2724</v>
      </c>
      <c r="C1033" s="40" t="s">
        <v>1351</v>
      </c>
      <c r="D1033" s="41"/>
      <c r="E1033" s="42"/>
      <c r="F1033" s="43"/>
      <c r="G1033" s="44"/>
      <c r="H1033" s="41"/>
      <c r="I1033" s="45"/>
      <c r="J1033" s="46"/>
      <c r="K1033" s="46"/>
      <c r="L1033" s="47"/>
      <c r="M1033" s="54">
        <v>1033</v>
      </c>
      <c r="N1033" s="54"/>
      <c r="O1033" s="49"/>
      <c r="P1033" s="55" t="s">
        <v>1236</v>
      </c>
      <c r="Q1033" s="56">
        <v>43496.797939814816</v>
      </c>
      <c r="R1033" s="55" t="s">
        <v>1345</v>
      </c>
      <c r="S1033" s="55"/>
      <c r="T1033" s="55"/>
      <c r="U1033" s="55"/>
      <c r="V1033" s="56">
        <v>43496.797939814816</v>
      </c>
      <c r="W1033" s="57" t="s">
        <v>2937</v>
      </c>
      <c r="X1033" s="55"/>
      <c r="Y1033" s="55"/>
      <c r="Z1033" s="58" t="s">
        <v>2938</v>
      </c>
    </row>
    <row r="1034" spans="2:26" x14ac:dyDescent="0.25">
      <c r="B1034" s="40" t="s">
        <v>2724</v>
      </c>
      <c r="C1034" s="40" t="s">
        <v>1352</v>
      </c>
      <c r="D1034" s="41"/>
      <c r="E1034" s="42"/>
      <c r="F1034" s="43"/>
      <c r="G1034" s="44"/>
      <c r="H1034" s="41"/>
      <c r="I1034" s="45"/>
      <c r="J1034" s="46"/>
      <c r="K1034" s="46"/>
      <c r="L1034" s="47"/>
      <c r="M1034" s="54">
        <v>1034</v>
      </c>
      <c r="N1034" s="54"/>
      <c r="O1034" s="49"/>
      <c r="P1034" s="55" t="s">
        <v>1236</v>
      </c>
      <c r="Q1034" s="56">
        <v>43496.797939814816</v>
      </c>
      <c r="R1034" s="55" t="s">
        <v>1345</v>
      </c>
      <c r="S1034" s="55"/>
      <c r="T1034" s="55"/>
      <c r="U1034" s="55"/>
      <c r="V1034" s="56">
        <v>43496.797939814816</v>
      </c>
      <c r="W1034" s="57" t="s">
        <v>2937</v>
      </c>
      <c r="X1034" s="55"/>
      <c r="Y1034" s="55"/>
      <c r="Z1034" s="58" t="s">
        <v>2938</v>
      </c>
    </row>
    <row r="1035" spans="2:26" x14ac:dyDescent="0.25">
      <c r="B1035" s="40" t="s">
        <v>2724</v>
      </c>
      <c r="C1035" s="40" t="s">
        <v>1353</v>
      </c>
      <c r="D1035" s="41"/>
      <c r="E1035" s="42"/>
      <c r="F1035" s="43"/>
      <c r="G1035" s="44"/>
      <c r="H1035" s="41"/>
      <c r="I1035" s="45"/>
      <c r="J1035" s="46"/>
      <c r="K1035" s="46"/>
      <c r="L1035" s="47"/>
      <c r="M1035" s="54">
        <v>1035</v>
      </c>
      <c r="N1035" s="54"/>
      <c r="O1035" s="49"/>
      <c r="P1035" s="55" t="s">
        <v>1236</v>
      </c>
      <c r="Q1035" s="56">
        <v>43496.797939814816</v>
      </c>
      <c r="R1035" s="55" t="s">
        <v>1345</v>
      </c>
      <c r="S1035" s="55"/>
      <c r="T1035" s="55"/>
      <c r="U1035" s="55"/>
      <c r="V1035" s="56">
        <v>43496.797939814816</v>
      </c>
      <c r="W1035" s="57" t="s">
        <v>2937</v>
      </c>
      <c r="X1035" s="55"/>
      <c r="Y1035" s="55"/>
      <c r="Z1035" s="58" t="s">
        <v>2938</v>
      </c>
    </row>
    <row r="1036" spans="2:26" x14ac:dyDescent="0.25">
      <c r="B1036" s="40" t="s">
        <v>2724</v>
      </c>
      <c r="C1036" s="40" t="s">
        <v>1354</v>
      </c>
      <c r="D1036" s="41"/>
      <c r="E1036" s="42"/>
      <c r="F1036" s="43"/>
      <c r="G1036" s="44"/>
      <c r="H1036" s="41"/>
      <c r="I1036" s="45"/>
      <c r="J1036" s="46"/>
      <c r="K1036" s="46"/>
      <c r="L1036" s="47"/>
      <c r="M1036" s="54">
        <v>1036</v>
      </c>
      <c r="N1036" s="54"/>
      <c r="O1036" s="49"/>
      <c r="P1036" s="55" t="s">
        <v>1236</v>
      </c>
      <c r="Q1036" s="56">
        <v>43496.797939814816</v>
      </c>
      <c r="R1036" s="55" t="s">
        <v>1345</v>
      </c>
      <c r="S1036" s="55"/>
      <c r="T1036" s="55"/>
      <c r="U1036" s="55"/>
      <c r="V1036" s="56">
        <v>43496.797939814816</v>
      </c>
      <c r="W1036" s="57" t="s">
        <v>2937</v>
      </c>
      <c r="X1036" s="55"/>
      <c r="Y1036" s="55"/>
      <c r="Z1036" s="58" t="s">
        <v>2938</v>
      </c>
    </row>
    <row r="1037" spans="2:26" x14ac:dyDescent="0.25">
      <c r="B1037" s="40" t="s">
        <v>2724</v>
      </c>
      <c r="C1037" s="40" t="s">
        <v>1355</v>
      </c>
      <c r="D1037" s="41"/>
      <c r="E1037" s="42"/>
      <c r="F1037" s="43"/>
      <c r="G1037" s="44"/>
      <c r="H1037" s="41"/>
      <c r="I1037" s="45"/>
      <c r="J1037" s="46"/>
      <c r="K1037" s="46"/>
      <c r="L1037" s="47"/>
      <c r="M1037" s="54">
        <v>1037</v>
      </c>
      <c r="N1037" s="54"/>
      <c r="O1037" s="49"/>
      <c r="P1037" s="55" t="s">
        <v>1236</v>
      </c>
      <c r="Q1037" s="56">
        <v>43496.797939814816</v>
      </c>
      <c r="R1037" s="55" t="s">
        <v>1345</v>
      </c>
      <c r="S1037" s="55"/>
      <c r="T1037" s="55"/>
      <c r="U1037" s="55"/>
      <c r="V1037" s="56">
        <v>43496.797939814816</v>
      </c>
      <c r="W1037" s="57" t="s">
        <v>2937</v>
      </c>
      <c r="X1037" s="55"/>
      <c r="Y1037" s="55"/>
      <c r="Z1037" s="58" t="s">
        <v>2938</v>
      </c>
    </row>
    <row r="1038" spans="2:26" x14ac:dyDescent="0.25">
      <c r="B1038" s="40" t="s">
        <v>2724</v>
      </c>
      <c r="C1038" s="40" t="s">
        <v>1356</v>
      </c>
      <c r="D1038" s="41"/>
      <c r="E1038" s="42"/>
      <c r="F1038" s="43"/>
      <c r="G1038" s="44"/>
      <c r="H1038" s="41"/>
      <c r="I1038" s="45"/>
      <c r="J1038" s="46"/>
      <c r="K1038" s="46"/>
      <c r="L1038" s="47"/>
      <c r="M1038" s="54">
        <v>1038</v>
      </c>
      <c r="N1038" s="54"/>
      <c r="O1038" s="49"/>
      <c r="P1038" s="55" t="s">
        <v>1236</v>
      </c>
      <c r="Q1038" s="56">
        <v>43496.797939814816</v>
      </c>
      <c r="R1038" s="55" t="s">
        <v>1345</v>
      </c>
      <c r="S1038" s="55"/>
      <c r="T1038" s="55"/>
      <c r="U1038" s="55"/>
      <c r="V1038" s="56">
        <v>43496.797939814816</v>
      </c>
      <c r="W1038" s="57" t="s">
        <v>2937</v>
      </c>
      <c r="X1038" s="55"/>
      <c r="Y1038" s="55"/>
      <c r="Z1038" s="58" t="s">
        <v>2938</v>
      </c>
    </row>
    <row r="1039" spans="2:26" x14ac:dyDescent="0.25">
      <c r="B1039" s="40" t="s">
        <v>2724</v>
      </c>
      <c r="C1039" s="40" t="s">
        <v>1273</v>
      </c>
      <c r="D1039" s="41"/>
      <c r="E1039" s="42"/>
      <c r="F1039" s="43"/>
      <c r="G1039" s="44"/>
      <c r="H1039" s="41"/>
      <c r="I1039" s="45"/>
      <c r="J1039" s="46"/>
      <c r="K1039" s="46"/>
      <c r="L1039" s="47"/>
      <c r="M1039" s="54">
        <v>1039</v>
      </c>
      <c r="N1039" s="54"/>
      <c r="O1039" s="49"/>
      <c r="P1039" s="55" t="s">
        <v>1236</v>
      </c>
      <c r="Q1039" s="56">
        <v>43496.797939814816</v>
      </c>
      <c r="R1039" s="55" t="s">
        <v>1345</v>
      </c>
      <c r="S1039" s="55"/>
      <c r="T1039" s="55"/>
      <c r="U1039" s="55"/>
      <c r="V1039" s="56">
        <v>43496.797939814816</v>
      </c>
      <c r="W1039" s="57" t="s">
        <v>2937</v>
      </c>
      <c r="X1039" s="55"/>
      <c r="Y1039" s="55"/>
      <c r="Z1039" s="58" t="s">
        <v>2938</v>
      </c>
    </row>
    <row r="1040" spans="2:26" x14ac:dyDescent="0.25">
      <c r="B1040" s="40" t="s">
        <v>2724</v>
      </c>
      <c r="C1040" s="40" t="s">
        <v>1243</v>
      </c>
      <c r="D1040" s="41"/>
      <c r="E1040" s="42"/>
      <c r="F1040" s="43"/>
      <c r="G1040" s="44"/>
      <c r="H1040" s="41"/>
      <c r="I1040" s="45"/>
      <c r="J1040" s="46"/>
      <c r="K1040" s="46"/>
      <c r="L1040" s="47"/>
      <c r="M1040" s="54">
        <v>1040</v>
      </c>
      <c r="N1040" s="54"/>
      <c r="O1040" s="49"/>
      <c r="P1040" s="55" t="s">
        <v>1236</v>
      </c>
      <c r="Q1040" s="56">
        <v>43496.798541666663</v>
      </c>
      <c r="R1040" s="55" t="s">
        <v>1244</v>
      </c>
      <c r="S1040" s="55"/>
      <c r="T1040" s="55"/>
      <c r="U1040" s="55"/>
      <c r="V1040" s="56">
        <v>43496.798541666663</v>
      </c>
      <c r="W1040" s="57" t="s">
        <v>2939</v>
      </c>
      <c r="X1040" s="55"/>
      <c r="Y1040" s="55"/>
      <c r="Z1040" s="58" t="s">
        <v>2940</v>
      </c>
    </row>
    <row r="1041" spans="2:26" x14ac:dyDescent="0.25">
      <c r="B1041" s="40" t="s">
        <v>2724</v>
      </c>
      <c r="C1041" s="40" t="s">
        <v>1247</v>
      </c>
      <c r="D1041" s="41"/>
      <c r="E1041" s="42"/>
      <c r="F1041" s="43"/>
      <c r="G1041" s="44"/>
      <c r="H1041" s="41"/>
      <c r="I1041" s="45"/>
      <c r="J1041" s="46"/>
      <c r="K1041" s="46"/>
      <c r="L1041" s="47"/>
      <c r="M1041" s="54">
        <v>1041</v>
      </c>
      <c r="N1041" s="54"/>
      <c r="O1041" s="49"/>
      <c r="P1041" s="55" t="s">
        <v>1236</v>
      </c>
      <c r="Q1041" s="56">
        <v>43496.798541666663</v>
      </c>
      <c r="R1041" s="55" t="s">
        <v>1244</v>
      </c>
      <c r="S1041" s="55"/>
      <c r="T1041" s="55"/>
      <c r="U1041" s="55"/>
      <c r="V1041" s="56">
        <v>43496.798541666663</v>
      </c>
      <c r="W1041" s="57" t="s">
        <v>2939</v>
      </c>
      <c r="X1041" s="55"/>
      <c r="Y1041" s="55"/>
      <c r="Z1041" s="58" t="s">
        <v>2940</v>
      </c>
    </row>
    <row r="1042" spans="2:26" x14ac:dyDescent="0.25">
      <c r="B1042" s="40" t="s">
        <v>2724</v>
      </c>
      <c r="C1042" s="40" t="s">
        <v>1248</v>
      </c>
      <c r="D1042" s="41"/>
      <c r="E1042" s="42"/>
      <c r="F1042" s="43"/>
      <c r="G1042" s="44"/>
      <c r="H1042" s="41"/>
      <c r="I1042" s="45"/>
      <c r="J1042" s="46"/>
      <c r="K1042" s="46"/>
      <c r="L1042" s="47"/>
      <c r="M1042" s="54">
        <v>1042</v>
      </c>
      <c r="N1042" s="54"/>
      <c r="O1042" s="49"/>
      <c r="P1042" s="55" t="s">
        <v>1236</v>
      </c>
      <c r="Q1042" s="56">
        <v>43496.798541666663</v>
      </c>
      <c r="R1042" s="55" t="s">
        <v>1244</v>
      </c>
      <c r="S1042" s="55"/>
      <c r="T1042" s="55"/>
      <c r="U1042" s="55"/>
      <c r="V1042" s="56">
        <v>43496.798541666663</v>
      </c>
      <c r="W1042" s="57" t="s">
        <v>2939</v>
      </c>
      <c r="X1042" s="55"/>
      <c r="Y1042" s="55"/>
      <c r="Z1042" s="58" t="s">
        <v>2940</v>
      </c>
    </row>
    <row r="1043" spans="2:26" x14ac:dyDescent="0.25">
      <c r="B1043" s="40" t="s">
        <v>2724</v>
      </c>
      <c r="C1043" s="40" t="s">
        <v>1249</v>
      </c>
      <c r="D1043" s="41"/>
      <c r="E1043" s="42"/>
      <c r="F1043" s="43"/>
      <c r="G1043" s="44"/>
      <c r="H1043" s="41"/>
      <c r="I1043" s="45"/>
      <c r="J1043" s="46"/>
      <c r="K1043" s="46"/>
      <c r="L1043" s="47"/>
      <c r="M1043" s="54">
        <v>1043</v>
      </c>
      <c r="N1043" s="54"/>
      <c r="O1043" s="49"/>
      <c r="P1043" s="55" t="s">
        <v>1236</v>
      </c>
      <c r="Q1043" s="56">
        <v>43496.798541666663</v>
      </c>
      <c r="R1043" s="55" t="s">
        <v>1244</v>
      </c>
      <c r="S1043" s="55"/>
      <c r="T1043" s="55"/>
      <c r="U1043" s="55"/>
      <c r="V1043" s="56">
        <v>43496.798541666663</v>
      </c>
      <c r="W1043" s="57" t="s">
        <v>2939</v>
      </c>
      <c r="X1043" s="55"/>
      <c r="Y1043" s="55"/>
      <c r="Z1043" s="58" t="s">
        <v>2940</v>
      </c>
    </row>
    <row r="1044" spans="2:26" x14ac:dyDescent="0.25">
      <c r="B1044" s="40" t="s">
        <v>2724</v>
      </c>
      <c r="C1044" s="40" t="s">
        <v>1250</v>
      </c>
      <c r="D1044" s="41"/>
      <c r="E1044" s="42"/>
      <c r="F1044" s="43"/>
      <c r="G1044" s="44"/>
      <c r="H1044" s="41"/>
      <c r="I1044" s="45"/>
      <c r="J1044" s="46"/>
      <c r="K1044" s="46"/>
      <c r="L1044" s="47"/>
      <c r="M1044" s="54">
        <v>1044</v>
      </c>
      <c r="N1044" s="54"/>
      <c r="O1044" s="49"/>
      <c r="P1044" s="55" t="s">
        <v>1236</v>
      </c>
      <c r="Q1044" s="56">
        <v>43496.798541666663</v>
      </c>
      <c r="R1044" s="55" t="s">
        <v>1244</v>
      </c>
      <c r="S1044" s="55"/>
      <c r="T1044" s="55"/>
      <c r="U1044" s="55"/>
      <c r="V1044" s="56">
        <v>43496.798541666663</v>
      </c>
      <c r="W1044" s="57" t="s">
        <v>2939</v>
      </c>
      <c r="X1044" s="55"/>
      <c r="Y1044" s="55"/>
      <c r="Z1044" s="58" t="s">
        <v>2940</v>
      </c>
    </row>
    <row r="1045" spans="2:26" x14ac:dyDescent="0.25">
      <c r="B1045" s="40" t="s">
        <v>2724</v>
      </c>
      <c r="C1045" s="40" t="s">
        <v>1252</v>
      </c>
      <c r="D1045" s="41"/>
      <c r="E1045" s="42"/>
      <c r="F1045" s="43"/>
      <c r="G1045" s="44"/>
      <c r="H1045" s="41"/>
      <c r="I1045" s="45"/>
      <c r="J1045" s="46"/>
      <c r="K1045" s="46"/>
      <c r="L1045" s="47"/>
      <c r="M1045" s="54">
        <v>1045</v>
      </c>
      <c r="N1045" s="54"/>
      <c r="O1045" s="49"/>
      <c r="P1045" s="55" t="s">
        <v>1236</v>
      </c>
      <c r="Q1045" s="56">
        <v>43496.799513888887</v>
      </c>
      <c r="R1045" s="55" t="s">
        <v>2670</v>
      </c>
      <c r="S1045" s="55"/>
      <c r="T1045" s="55"/>
      <c r="U1045" s="55" t="s">
        <v>1701</v>
      </c>
      <c r="V1045" s="56">
        <v>43496.799513888887</v>
      </c>
      <c r="W1045" s="57" t="s">
        <v>2860</v>
      </c>
      <c r="X1045" s="55"/>
      <c r="Y1045" s="55"/>
      <c r="Z1045" s="58" t="s">
        <v>2861</v>
      </c>
    </row>
    <row r="1046" spans="2:26" x14ac:dyDescent="0.25">
      <c r="B1046" s="40" t="s">
        <v>2724</v>
      </c>
      <c r="C1046" s="40" t="s">
        <v>1240</v>
      </c>
      <c r="D1046" s="41"/>
      <c r="E1046" s="42"/>
      <c r="F1046" s="43"/>
      <c r="G1046" s="44"/>
      <c r="H1046" s="41"/>
      <c r="I1046" s="45"/>
      <c r="J1046" s="46"/>
      <c r="K1046" s="46"/>
      <c r="L1046" s="47"/>
      <c r="M1046" s="54">
        <v>1046</v>
      </c>
      <c r="N1046" s="54"/>
      <c r="O1046" s="49"/>
      <c r="P1046" s="55" t="s">
        <v>1236</v>
      </c>
      <c r="Q1046" s="56">
        <v>43496.799513888887</v>
      </c>
      <c r="R1046" s="55" t="s">
        <v>2670</v>
      </c>
      <c r="S1046" s="55"/>
      <c r="T1046" s="55"/>
      <c r="U1046" s="55" t="s">
        <v>1701</v>
      </c>
      <c r="V1046" s="56">
        <v>43496.799513888887</v>
      </c>
      <c r="W1046" s="57" t="s">
        <v>2860</v>
      </c>
      <c r="X1046" s="55"/>
      <c r="Y1046" s="55"/>
      <c r="Z1046" s="58" t="s">
        <v>2861</v>
      </c>
    </row>
    <row r="1047" spans="2:26" x14ac:dyDescent="0.25">
      <c r="B1047" s="40" t="s">
        <v>2724</v>
      </c>
      <c r="C1047" s="40" t="s">
        <v>1424</v>
      </c>
      <c r="D1047" s="41"/>
      <c r="E1047" s="42"/>
      <c r="F1047" s="43"/>
      <c r="G1047" s="44"/>
      <c r="H1047" s="41"/>
      <c r="I1047" s="45"/>
      <c r="J1047" s="46"/>
      <c r="K1047" s="46"/>
      <c r="L1047" s="47"/>
      <c r="M1047" s="54">
        <v>1047</v>
      </c>
      <c r="N1047" s="54"/>
      <c r="O1047" s="49"/>
      <c r="P1047" s="55" t="s">
        <v>1236</v>
      </c>
      <c r="Q1047" s="56">
        <v>43496.850960648146</v>
      </c>
      <c r="R1047" s="55" t="s">
        <v>2025</v>
      </c>
      <c r="S1047" s="55"/>
      <c r="T1047" s="55"/>
      <c r="U1047" s="55" t="s">
        <v>1265</v>
      </c>
      <c r="V1047" s="56">
        <v>43496.850960648146</v>
      </c>
      <c r="W1047" s="57" t="s">
        <v>2941</v>
      </c>
      <c r="X1047" s="55"/>
      <c r="Y1047" s="55"/>
      <c r="Z1047" s="58" t="s">
        <v>2942</v>
      </c>
    </row>
    <row r="1048" spans="2:26" x14ac:dyDescent="0.25">
      <c r="B1048" s="40" t="s">
        <v>2724</v>
      </c>
      <c r="C1048" s="40" t="s">
        <v>1240</v>
      </c>
      <c r="D1048" s="41"/>
      <c r="E1048" s="42"/>
      <c r="F1048" s="43"/>
      <c r="G1048" s="44"/>
      <c r="H1048" s="41"/>
      <c r="I1048" s="45"/>
      <c r="J1048" s="46"/>
      <c r="K1048" s="46"/>
      <c r="L1048" s="47"/>
      <c r="M1048" s="54">
        <v>1048</v>
      </c>
      <c r="N1048" s="54"/>
      <c r="O1048" s="49"/>
      <c r="P1048" s="55" t="s">
        <v>1236</v>
      </c>
      <c r="Q1048" s="56">
        <v>43497.367280092592</v>
      </c>
      <c r="R1048" s="55" t="s">
        <v>1823</v>
      </c>
      <c r="S1048" s="55"/>
      <c r="T1048" s="55"/>
      <c r="U1048" s="55" t="s">
        <v>1265</v>
      </c>
      <c r="V1048" s="56">
        <v>43497.367280092592</v>
      </c>
      <c r="W1048" s="57" t="s">
        <v>2907</v>
      </c>
      <c r="X1048" s="55"/>
      <c r="Y1048" s="55"/>
      <c r="Z1048" s="58" t="s">
        <v>2908</v>
      </c>
    </row>
    <row r="1049" spans="2:26" x14ac:dyDescent="0.25">
      <c r="B1049" s="40" t="s">
        <v>2724</v>
      </c>
      <c r="C1049" s="40" t="s">
        <v>1273</v>
      </c>
      <c r="D1049" s="41"/>
      <c r="E1049" s="42"/>
      <c r="F1049" s="43"/>
      <c r="G1049" s="44"/>
      <c r="H1049" s="41"/>
      <c r="I1049" s="45"/>
      <c r="J1049" s="46"/>
      <c r="K1049" s="46"/>
      <c r="L1049" s="47"/>
      <c r="M1049" s="54">
        <v>1049</v>
      </c>
      <c r="N1049" s="54"/>
      <c r="O1049" s="49"/>
      <c r="P1049" s="55" t="s">
        <v>1236</v>
      </c>
      <c r="Q1049" s="56">
        <v>43497.367280092592</v>
      </c>
      <c r="R1049" s="55" t="s">
        <v>1823</v>
      </c>
      <c r="S1049" s="55"/>
      <c r="T1049" s="55"/>
      <c r="U1049" s="55" t="s">
        <v>1265</v>
      </c>
      <c r="V1049" s="56">
        <v>43497.367280092592</v>
      </c>
      <c r="W1049" s="57" t="s">
        <v>2907</v>
      </c>
      <c r="X1049" s="55"/>
      <c r="Y1049" s="55"/>
      <c r="Z1049" s="58" t="s">
        <v>2908</v>
      </c>
    </row>
    <row r="1050" spans="2:26" x14ac:dyDescent="0.25">
      <c r="B1050" s="40" t="s">
        <v>2724</v>
      </c>
      <c r="C1050" s="40" t="s">
        <v>1240</v>
      </c>
      <c r="D1050" s="41"/>
      <c r="E1050" s="42"/>
      <c r="F1050" s="43"/>
      <c r="G1050" s="44"/>
      <c r="H1050" s="41"/>
      <c r="I1050" s="45"/>
      <c r="J1050" s="46"/>
      <c r="K1050" s="46"/>
      <c r="L1050" s="47"/>
      <c r="M1050" s="54">
        <v>1050</v>
      </c>
      <c r="N1050" s="54"/>
      <c r="O1050" s="49"/>
      <c r="P1050" s="55" t="s">
        <v>1236</v>
      </c>
      <c r="Q1050" s="56">
        <v>43497.628333333334</v>
      </c>
      <c r="R1050" s="55" t="s">
        <v>1626</v>
      </c>
      <c r="S1050" s="55"/>
      <c r="T1050" s="55"/>
      <c r="U1050" s="55"/>
      <c r="V1050" s="56">
        <v>43497.628333333334</v>
      </c>
      <c r="W1050" s="57" t="s">
        <v>2943</v>
      </c>
      <c r="X1050" s="55"/>
      <c r="Y1050" s="55"/>
      <c r="Z1050" s="58" t="s">
        <v>2944</v>
      </c>
    </row>
    <row r="1051" spans="2:26" x14ac:dyDescent="0.25">
      <c r="B1051" s="40" t="s">
        <v>2724</v>
      </c>
      <c r="C1051" s="40" t="s">
        <v>1629</v>
      </c>
      <c r="D1051" s="41"/>
      <c r="E1051" s="42"/>
      <c r="F1051" s="43"/>
      <c r="G1051" s="44"/>
      <c r="H1051" s="41"/>
      <c r="I1051" s="45"/>
      <c r="J1051" s="46"/>
      <c r="K1051" s="46"/>
      <c r="L1051" s="47"/>
      <c r="M1051" s="54">
        <v>1051</v>
      </c>
      <c r="N1051" s="54"/>
      <c r="O1051" s="49"/>
      <c r="P1051" s="55" t="s">
        <v>1236</v>
      </c>
      <c r="Q1051" s="56">
        <v>43497.628333333334</v>
      </c>
      <c r="R1051" s="55" t="s">
        <v>1626</v>
      </c>
      <c r="S1051" s="55"/>
      <c r="T1051" s="55"/>
      <c r="U1051" s="55"/>
      <c r="V1051" s="56">
        <v>43497.628333333334</v>
      </c>
      <c r="W1051" s="57" t="s">
        <v>2943</v>
      </c>
      <c r="X1051" s="55"/>
      <c r="Y1051" s="55"/>
      <c r="Z1051" s="58" t="s">
        <v>2944</v>
      </c>
    </row>
    <row r="1052" spans="2:26" x14ac:dyDescent="0.25">
      <c r="B1052" s="40" t="s">
        <v>2724</v>
      </c>
      <c r="C1052" s="40" t="s">
        <v>1273</v>
      </c>
      <c r="D1052" s="41"/>
      <c r="E1052" s="42"/>
      <c r="F1052" s="43"/>
      <c r="G1052" s="44"/>
      <c r="H1052" s="41"/>
      <c r="I1052" s="45"/>
      <c r="J1052" s="46"/>
      <c r="K1052" s="46"/>
      <c r="L1052" s="47"/>
      <c r="M1052" s="54">
        <v>1052</v>
      </c>
      <c r="N1052" s="54"/>
      <c r="O1052" s="49"/>
      <c r="P1052" s="55" t="s">
        <v>1236</v>
      </c>
      <c r="Q1052" s="56">
        <v>43497.631620370368</v>
      </c>
      <c r="R1052" s="55" t="s">
        <v>1784</v>
      </c>
      <c r="S1052" s="55"/>
      <c r="T1052" s="55"/>
      <c r="U1052" s="55"/>
      <c r="V1052" s="56">
        <v>43497.631620370368</v>
      </c>
      <c r="W1052" s="57" t="s">
        <v>2945</v>
      </c>
      <c r="X1052" s="55"/>
      <c r="Y1052" s="55"/>
      <c r="Z1052" s="58" t="s">
        <v>2946</v>
      </c>
    </row>
    <row r="1053" spans="2:26" x14ac:dyDescent="0.25">
      <c r="B1053" s="40" t="s">
        <v>2724</v>
      </c>
      <c r="C1053" s="40" t="s">
        <v>1308</v>
      </c>
      <c r="D1053" s="41"/>
      <c r="E1053" s="42"/>
      <c r="F1053" s="43"/>
      <c r="G1053" s="44"/>
      <c r="H1053" s="41"/>
      <c r="I1053" s="45"/>
      <c r="J1053" s="46"/>
      <c r="K1053" s="46"/>
      <c r="L1053" s="47"/>
      <c r="M1053" s="54">
        <v>1053</v>
      </c>
      <c r="N1053" s="54"/>
      <c r="O1053" s="49"/>
      <c r="P1053" s="55" t="s">
        <v>1236</v>
      </c>
      <c r="Q1053" s="56">
        <v>43498.842650462961</v>
      </c>
      <c r="R1053" s="55" t="s">
        <v>1620</v>
      </c>
      <c r="S1053" s="57" t="s">
        <v>1621</v>
      </c>
      <c r="T1053" s="55" t="s">
        <v>1610</v>
      </c>
      <c r="U1053" s="55" t="s">
        <v>1265</v>
      </c>
      <c r="V1053" s="56">
        <v>43498.842650462961</v>
      </c>
      <c r="W1053" s="57" t="s">
        <v>2947</v>
      </c>
      <c r="X1053" s="55"/>
      <c r="Y1053" s="55"/>
      <c r="Z1053" s="58" t="s">
        <v>2948</v>
      </c>
    </row>
    <row r="1054" spans="2:26" x14ac:dyDescent="0.25">
      <c r="B1054" s="40" t="s">
        <v>2724</v>
      </c>
      <c r="C1054" s="40" t="s">
        <v>1624</v>
      </c>
      <c r="D1054" s="41"/>
      <c r="E1054" s="42"/>
      <c r="F1054" s="43"/>
      <c r="G1054" s="44"/>
      <c r="H1054" s="41"/>
      <c r="I1054" s="45"/>
      <c r="J1054" s="46"/>
      <c r="K1054" s="46"/>
      <c r="L1054" s="47"/>
      <c r="M1054" s="54">
        <v>1054</v>
      </c>
      <c r="N1054" s="54"/>
      <c r="O1054" s="49"/>
      <c r="P1054" s="55" t="s">
        <v>1236</v>
      </c>
      <c r="Q1054" s="56">
        <v>43498.842650462961</v>
      </c>
      <c r="R1054" s="55" t="s">
        <v>1620</v>
      </c>
      <c r="S1054" s="57" t="s">
        <v>1621</v>
      </c>
      <c r="T1054" s="55" t="s">
        <v>1610</v>
      </c>
      <c r="U1054" s="55" t="s">
        <v>1265</v>
      </c>
      <c r="V1054" s="56">
        <v>43498.842650462961</v>
      </c>
      <c r="W1054" s="57" t="s">
        <v>2947</v>
      </c>
      <c r="X1054" s="55"/>
      <c r="Y1054" s="55"/>
      <c r="Z1054" s="58" t="s">
        <v>2948</v>
      </c>
    </row>
    <row r="1055" spans="2:26" x14ac:dyDescent="0.25">
      <c r="B1055" s="40" t="s">
        <v>2724</v>
      </c>
      <c r="C1055" s="40" t="s">
        <v>1424</v>
      </c>
      <c r="D1055" s="41"/>
      <c r="E1055" s="42"/>
      <c r="F1055" s="43"/>
      <c r="G1055" s="44"/>
      <c r="H1055" s="41"/>
      <c r="I1055" s="45"/>
      <c r="J1055" s="46"/>
      <c r="K1055" s="46"/>
      <c r="L1055" s="47"/>
      <c r="M1055" s="54">
        <v>1055</v>
      </c>
      <c r="N1055" s="54"/>
      <c r="O1055" s="49"/>
      <c r="P1055" s="55" t="s">
        <v>1236</v>
      </c>
      <c r="Q1055" s="56">
        <v>43504.912615740737</v>
      </c>
      <c r="R1055" s="55" t="s">
        <v>2394</v>
      </c>
      <c r="S1055" s="55"/>
      <c r="T1055" s="55"/>
      <c r="U1055" s="55"/>
      <c r="V1055" s="56">
        <v>43504.912615740737</v>
      </c>
      <c r="W1055" s="57" t="s">
        <v>2949</v>
      </c>
      <c r="X1055" s="55"/>
      <c r="Y1055" s="55"/>
      <c r="Z1055" s="58" t="s">
        <v>2950</v>
      </c>
    </row>
    <row r="1056" spans="2:26" x14ac:dyDescent="0.25">
      <c r="B1056" s="40" t="s">
        <v>1424</v>
      </c>
      <c r="C1056" s="40" t="s">
        <v>1376</v>
      </c>
      <c r="D1056" s="41"/>
      <c r="E1056" s="42"/>
      <c r="F1056" s="43"/>
      <c r="G1056" s="44"/>
      <c r="H1056" s="41"/>
      <c r="I1056" s="45"/>
      <c r="J1056" s="46"/>
      <c r="K1056" s="46"/>
      <c r="L1056" s="47"/>
      <c r="M1056" s="54">
        <v>1056</v>
      </c>
      <c r="N1056" s="54"/>
      <c r="O1056" s="49"/>
      <c r="P1056" s="55" t="s">
        <v>1236</v>
      </c>
      <c r="Q1056" s="56">
        <v>43495.263784722221</v>
      </c>
      <c r="R1056" s="55" t="s">
        <v>1373</v>
      </c>
      <c r="S1056" s="55"/>
      <c r="T1056" s="55"/>
      <c r="U1056" s="55" t="s">
        <v>1265</v>
      </c>
      <c r="V1056" s="56">
        <v>43495.263784722221</v>
      </c>
      <c r="W1056" s="57" t="s">
        <v>2951</v>
      </c>
      <c r="X1056" s="55"/>
      <c r="Y1056" s="55"/>
      <c r="Z1056" s="58" t="s">
        <v>2952</v>
      </c>
    </row>
    <row r="1057" spans="2:26" x14ac:dyDescent="0.25">
      <c r="B1057" s="40" t="s">
        <v>1561</v>
      </c>
      <c r="C1057" s="40" t="s">
        <v>1240</v>
      </c>
      <c r="D1057" s="41"/>
      <c r="E1057" s="42"/>
      <c r="F1057" s="43"/>
      <c r="G1057" s="44"/>
      <c r="H1057" s="41"/>
      <c r="I1057" s="45"/>
      <c r="J1057" s="46"/>
      <c r="K1057" s="46"/>
      <c r="L1057" s="47"/>
      <c r="M1057" s="54">
        <v>1057</v>
      </c>
      <c r="N1057" s="54"/>
      <c r="O1057" s="49"/>
      <c r="P1057" s="55" t="s">
        <v>1236</v>
      </c>
      <c r="Q1057" s="56">
        <v>43495.340509259258</v>
      </c>
      <c r="R1057" s="55" t="s">
        <v>2953</v>
      </c>
      <c r="S1057" s="57" t="s">
        <v>2954</v>
      </c>
      <c r="T1057" s="55" t="s">
        <v>1610</v>
      </c>
      <c r="U1057" s="55" t="s">
        <v>1558</v>
      </c>
      <c r="V1057" s="56">
        <v>43495.340509259258</v>
      </c>
      <c r="W1057" s="57" t="s">
        <v>2955</v>
      </c>
      <c r="X1057" s="55"/>
      <c r="Y1057" s="55"/>
      <c r="Z1057" s="58" t="s">
        <v>2956</v>
      </c>
    </row>
    <row r="1058" spans="2:26" x14ac:dyDescent="0.25">
      <c r="B1058" s="40" t="s">
        <v>1424</v>
      </c>
      <c r="C1058" s="40" t="s">
        <v>1561</v>
      </c>
      <c r="D1058" s="41"/>
      <c r="E1058" s="42"/>
      <c r="F1058" s="43"/>
      <c r="G1058" s="44"/>
      <c r="H1058" s="41"/>
      <c r="I1058" s="45"/>
      <c r="J1058" s="46"/>
      <c r="K1058" s="46"/>
      <c r="L1058" s="47"/>
      <c r="M1058" s="54">
        <v>1058</v>
      </c>
      <c r="N1058" s="54"/>
      <c r="O1058" s="49"/>
      <c r="P1058" s="55" t="s">
        <v>1236</v>
      </c>
      <c r="Q1058" s="56">
        <v>43495.714560185188</v>
      </c>
      <c r="R1058" s="55" t="s">
        <v>1557</v>
      </c>
      <c r="S1058" s="55"/>
      <c r="T1058" s="55"/>
      <c r="U1058" s="55" t="s">
        <v>1558</v>
      </c>
      <c r="V1058" s="56">
        <v>43495.714560185188</v>
      </c>
      <c r="W1058" s="57" t="s">
        <v>2957</v>
      </c>
      <c r="X1058" s="55"/>
      <c r="Y1058" s="55"/>
      <c r="Z1058" s="58" t="s">
        <v>2958</v>
      </c>
    </row>
    <row r="1059" spans="2:26" x14ac:dyDescent="0.25">
      <c r="B1059" s="40" t="s">
        <v>1629</v>
      </c>
      <c r="C1059" s="40" t="s">
        <v>1240</v>
      </c>
      <c r="D1059" s="41"/>
      <c r="E1059" s="42"/>
      <c r="F1059" s="43"/>
      <c r="G1059" s="44"/>
      <c r="H1059" s="41"/>
      <c r="I1059" s="45"/>
      <c r="J1059" s="46"/>
      <c r="K1059" s="46"/>
      <c r="L1059" s="47"/>
      <c r="M1059" s="54">
        <v>1059</v>
      </c>
      <c r="N1059" s="54"/>
      <c r="O1059" s="49"/>
      <c r="P1059" s="55" t="s">
        <v>1236</v>
      </c>
      <c r="Q1059" s="56">
        <v>43496.549756944441</v>
      </c>
      <c r="R1059" s="55" t="s">
        <v>2959</v>
      </c>
      <c r="S1059" s="57" t="s">
        <v>2960</v>
      </c>
      <c r="T1059" s="55" t="s">
        <v>1610</v>
      </c>
      <c r="U1059" s="55"/>
      <c r="V1059" s="56">
        <v>43496.549756944441</v>
      </c>
      <c r="W1059" s="57" t="s">
        <v>2961</v>
      </c>
      <c r="X1059" s="55"/>
      <c r="Y1059" s="55"/>
      <c r="Z1059" s="58" t="s">
        <v>2962</v>
      </c>
    </row>
    <row r="1060" spans="2:26" x14ac:dyDescent="0.25">
      <c r="B1060" s="40" t="s">
        <v>1424</v>
      </c>
      <c r="C1060" s="40" t="s">
        <v>1629</v>
      </c>
      <c r="D1060" s="41"/>
      <c r="E1060" s="42"/>
      <c r="F1060" s="43"/>
      <c r="G1060" s="44"/>
      <c r="H1060" s="41"/>
      <c r="I1060" s="45"/>
      <c r="J1060" s="46"/>
      <c r="K1060" s="46"/>
      <c r="L1060" s="47"/>
      <c r="M1060" s="54">
        <v>1060</v>
      </c>
      <c r="N1060" s="54"/>
      <c r="O1060" s="49"/>
      <c r="P1060" s="55" t="s">
        <v>1236</v>
      </c>
      <c r="Q1060" s="56">
        <v>43496.690462962964</v>
      </c>
      <c r="R1060" s="55" t="s">
        <v>1626</v>
      </c>
      <c r="S1060" s="55"/>
      <c r="T1060" s="55"/>
      <c r="U1060" s="55"/>
      <c r="V1060" s="56">
        <v>43496.690462962964</v>
      </c>
      <c r="W1060" s="57" t="s">
        <v>2963</v>
      </c>
      <c r="X1060" s="55"/>
      <c r="Y1060" s="55"/>
      <c r="Z1060" s="58" t="s">
        <v>2964</v>
      </c>
    </row>
    <row r="1061" spans="2:26" x14ac:dyDescent="0.25">
      <c r="B1061" s="40" t="s">
        <v>1624</v>
      </c>
      <c r="C1061" s="40" t="s">
        <v>1308</v>
      </c>
      <c r="D1061" s="41"/>
      <c r="E1061" s="42"/>
      <c r="F1061" s="43"/>
      <c r="G1061" s="44"/>
      <c r="H1061" s="41"/>
      <c r="I1061" s="45"/>
      <c r="J1061" s="46"/>
      <c r="K1061" s="46"/>
      <c r="L1061" s="47"/>
      <c r="M1061" s="54">
        <v>1061</v>
      </c>
      <c r="N1061" s="54"/>
      <c r="O1061" s="49"/>
      <c r="P1061" s="55" t="s">
        <v>1592</v>
      </c>
      <c r="Q1061" s="56">
        <v>43496.541631944441</v>
      </c>
      <c r="R1061" s="55" t="s">
        <v>2965</v>
      </c>
      <c r="S1061" s="55" t="s">
        <v>2966</v>
      </c>
      <c r="T1061" s="55" t="s">
        <v>2745</v>
      </c>
      <c r="U1061" s="55" t="s">
        <v>1265</v>
      </c>
      <c r="V1061" s="56">
        <v>43496.541631944441</v>
      </c>
      <c r="W1061" s="57" t="s">
        <v>2967</v>
      </c>
      <c r="X1061" s="55"/>
      <c r="Y1061" s="55"/>
      <c r="Z1061" s="58" t="s">
        <v>2968</v>
      </c>
    </row>
    <row r="1062" spans="2:26" x14ac:dyDescent="0.25">
      <c r="B1062" s="40" t="s">
        <v>1624</v>
      </c>
      <c r="C1062" s="40" t="s">
        <v>1308</v>
      </c>
      <c r="D1062" s="41"/>
      <c r="E1062" s="42"/>
      <c r="F1062" s="43"/>
      <c r="G1062" s="44"/>
      <c r="H1062" s="41"/>
      <c r="I1062" s="45"/>
      <c r="J1062" s="46"/>
      <c r="K1062" s="46"/>
      <c r="L1062" s="47"/>
      <c r="M1062" s="54">
        <v>1062</v>
      </c>
      <c r="N1062" s="54"/>
      <c r="O1062" s="49"/>
      <c r="P1062" s="55" t="s">
        <v>1236</v>
      </c>
      <c r="Q1062" s="56">
        <v>43496.556388888886</v>
      </c>
      <c r="R1062" s="55" t="s">
        <v>1620</v>
      </c>
      <c r="S1062" s="57" t="s">
        <v>1621</v>
      </c>
      <c r="T1062" s="55" t="s">
        <v>1610</v>
      </c>
      <c r="U1062" s="55" t="s">
        <v>1265</v>
      </c>
      <c r="V1062" s="56">
        <v>43496.556388888886</v>
      </c>
      <c r="W1062" s="57" t="s">
        <v>2969</v>
      </c>
      <c r="X1062" s="55"/>
      <c r="Y1062" s="55"/>
      <c r="Z1062" s="58" t="s">
        <v>2970</v>
      </c>
    </row>
    <row r="1063" spans="2:26" x14ac:dyDescent="0.25">
      <c r="B1063" s="40" t="s">
        <v>1424</v>
      </c>
      <c r="C1063" s="40" t="s">
        <v>1624</v>
      </c>
      <c r="D1063" s="41"/>
      <c r="E1063" s="42"/>
      <c r="F1063" s="43"/>
      <c r="G1063" s="44"/>
      <c r="H1063" s="41"/>
      <c r="I1063" s="45"/>
      <c r="J1063" s="46"/>
      <c r="K1063" s="46"/>
      <c r="L1063" s="47"/>
      <c r="M1063" s="54">
        <v>1063</v>
      </c>
      <c r="N1063" s="54"/>
      <c r="O1063" s="49"/>
      <c r="P1063" s="55" t="s">
        <v>1236</v>
      </c>
      <c r="Q1063" s="56">
        <v>43496.690509259257</v>
      </c>
      <c r="R1063" s="55" t="s">
        <v>1620</v>
      </c>
      <c r="S1063" s="57" t="s">
        <v>1621</v>
      </c>
      <c r="T1063" s="55" t="s">
        <v>1610</v>
      </c>
      <c r="U1063" s="55" t="s">
        <v>1265</v>
      </c>
      <c r="V1063" s="56">
        <v>43496.690509259257</v>
      </c>
      <c r="W1063" s="57" t="s">
        <v>2971</v>
      </c>
      <c r="X1063" s="55"/>
      <c r="Y1063" s="55"/>
      <c r="Z1063" s="58" t="s">
        <v>2972</v>
      </c>
    </row>
    <row r="1064" spans="2:26" x14ac:dyDescent="0.25">
      <c r="B1064" s="40" t="s">
        <v>1631</v>
      </c>
      <c r="C1064" s="40" t="s">
        <v>1631</v>
      </c>
      <c r="D1064" s="41"/>
      <c r="E1064" s="42"/>
      <c r="F1064" s="43"/>
      <c r="G1064" s="44"/>
      <c r="H1064" s="41"/>
      <c r="I1064" s="45"/>
      <c r="J1064" s="46"/>
      <c r="K1064" s="46"/>
      <c r="L1064" s="47"/>
      <c r="M1064" s="54">
        <v>1064</v>
      </c>
      <c r="N1064" s="54"/>
      <c r="O1064" s="49"/>
      <c r="P1064" s="55" t="s">
        <v>1607</v>
      </c>
      <c r="Q1064" s="56">
        <v>43496.219525462962</v>
      </c>
      <c r="R1064" s="55" t="s">
        <v>2973</v>
      </c>
      <c r="S1064" s="57" t="s">
        <v>2974</v>
      </c>
      <c r="T1064" s="55" t="s">
        <v>1610</v>
      </c>
      <c r="U1064" s="55"/>
      <c r="V1064" s="56">
        <v>43496.219525462962</v>
      </c>
      <c r="W1064" s="57" t="s">
        <v>2975</v>
      </c>
      <c r="X1064" s="55"/>
      <c r="Y1064" s="55"/>
      <c r="Z1064" s="58" t="s">
        <v>2976</v>
      </c>
    </row>
    <row r="1065" spans="2:26" x14ac:dyDescent="0.25">
      <c r="B1065" s="40" t="s">
        <v>1631</v>
      </c>
      <c r="C1065" s="40" t="s">
        <v>1631</v>
      </c>
      <c r="D1065" s="41"/>
      <c r="E1065" s="42"/>
      <c r="F1065" s="43"/>
      <c r="G1065" s="44"/>
      <c r="H1065" s="41"/>
      <c r="I1065" s="45"/>
      <c r="J1065" s="46"/>
      <c r="K1065" s="46"/>
      <c r="L1065" s="47"/>
      <c r="M1065" s="54">
        <v>1065</v>
      </c>
      <c r="N1065" s="54"/>
      <c r="O1065" s="49"/>
      <c r="P1065" s="55" t="s">
        <v>1607</v>
      </c>
      <c r="Q1065" s="56">
        <v>43497.522581018522</v>
      </c>
      <c r="R1065" s="55" t="s">
        <v>2977</v>
      </c>
      <c r="S1065" s="57" t="s">
        <v>2978</v>
      </c>
      <c r="T1065" s="55" t="s">
        <v>1610</v>
      </c>
      <c r="U1065" s="55"/>
      <c r="V1065" s="56">
        <v>43497.522581018522</v>
      </c>
      <c r="W1065" s="57" t="s">
        <v>2979</v>
      </c>
      <c r="X1065" s="55"/>
      <c r="Y1065" s="55"/>
      <c r="Z1065" s="58" t="s">
        <v>2980</v>
      </c>
    </row>
    <row r="1066" spans="2:26" x14ac:dyDescent="0.25">
      <c r="B1066" s="40" t="s">
        <v>1631</v>
      </c>
      <c r="C1066" s="40" t="s">
        <v>1631</v>
      </c>
      <c r="D1066" s="41"/>
      <c r="E1066" s="42"/>
      <c r="F1066" s="43"/>
      <c r="G1066" s="44"/>
      <c r="H1066" s="41"/>
      <c r="I1066" s="45"/>
      <c r="J1066" s="46"/>
      <c r="K1066" s="46"/>
      <c r="L1066" s="47"/>
      <c r="M1066" s="54">
        <v>1066</v>
      </c>
      <c r="N1066" s="54"/>
      <c r="O1066" s="49"/>
      <c r="P1066" s="55" t="s">
        <v>1607</v>
      </c>
      <c r="Q1066" s="56">
        <v>43497.522592592592</v>
      </c>
      <c r="R1066" s="55" t="s">
        <v>2981</v>
      </c>
      <c r="S1066" s="57" t="s">
        <v>2982</v>
      </c>
      <c r="T1066" s="55" t="s">
        <v>1610</v>
      </c>
      <c r="U1066" s="55"/>
      <c r="V1066" s="56">
        <v>43497.522592592592</v>
      </c>
      <c r="W1066" s="57" t="s">
        <v>2983</v>
      </c>
      <c r="X1066" s="55"/>
      <c r="Y1066" s="55"/>
      <c r="Z1066" s="58" t="s">
        <v>2984</v>
      </c>
    </row>
    <row r="1067" spans="2:26" x14ac:dyDescent="0.25">
      <c r="B1067" s="40" t="s">
        <v>1424</v>
      </c>
      <c r="C1067" s="40" t="s">
        <v>1631</v>
      </c>
      <c r="D1067" s="41"/>
      <c r="E1067" s="42"/>
      <c r="F1067" s="43"/>
      <c r="G1067" s="44"/>
      <c r="H1067" s="41"/>
      <c r="I1067" s="45"/>
      <c r="J1067" s="46"/>
      <c r="K1067" s="46"/>
      <c r="L1067" s="47"/>
      <c r="M1067" s="54">
        <v>1067</v>
      </c>
      <c r="N1067" s="54"/>
      <c r="O1067" s="49"/>
      <c r="P1067" s="55" t="s">
        <v>1236</v>
      </c>
      <c r="Q1067" s="56">
        <v>43496.690810185188</v>
      </c>
      <c r="R1067" s="55" t="s">
        <v>1632</v>
      </c>
      <c r="S1067" s="55"/>
      <c r="T1067" s="55"/>
      <c r="U1067" s="55"/>
      <c r="V1067" s="56">
        <v>43496.690810185188</v>
      </c>
      <c r="W1067" s="57" t="s">
        <v>2985</v>
      </c>
      <c r="X1067" s="55"/>
      <c r="Y1067" s="55"/>
      <c r="Z1067" s="58" t="s">
        <v>2986</v>
      </c>
    </row>
    <row r="1068" spans="2:26" x14ac:dyDescent="0.25">
      <c r="B1068" s="40" t="s">
        <v>1656</v>
      </c>
      <c r="C1068" s="40" t="s">
        <v>1308</v>
      </c>
      <c r="D1068" s="41"/>
      <c r="E1068" s="42"/>
      <c r="F1068" s="43"/>
      <c r="G1068" s="44"/>
      <c r="H1068" s="41"/>
      <c r="I1068" s="45"/>
      <c r="J1068" s="46"/>
      <c r="K1068" s="46"/>
      <c r="L1068" s="47"/>
      <c r="M1068" s="54">
        <v>1068</v>
      </c>
      <c r="N1068" s="54"/>
      <c r="O1068" s="49"/>
      <c r="P1068" s="55" t="s">
        <v>1236</v>
      </c>
      <c r="Q1068" s="56">
        <v>43495.891064814816</v>
      </c>
      <c r="R1068" s="55" t="s">
        <v>2987</v>
      </c>
      <c r="S1068" s="57" t="s">
        <v>2988</v>
      </c>
      <c r="T1068" s="55" t="s">
        <v>1610</v>
      </c>
      <c r="U1068" s="55"/>
      <c r="V1068" s="56">
        <v>43495.891064814816</v>
      </c>
      <c r="W1068" s="57" t="s">
        <v>2989</v>
      </c>
      <c r="X1068" s="55"/>
      <c r="Y1068" s="55"/>
      <c r="Z1068" s="58" t="s">
        <v>2990</v>
      </c>
    </row>
    <row r="1069" spans="2:26" x14ac:dyDescent="0.25">
      <c r="B1069" s="40" t="s">
        <v>2991</v>
      </c>
      <c r="C1069" s="40" t="s">
        <v>1308</v>
      </c>
      <c r="D1069" s="41"/>
      <c r="E1069" s="42"/>
      <c r="F1069" s="43"/>
      <c r="G1069" s="44"/>
      <c r="H1069" s="41"/>
      <c r="I1069" s="45"/>
      <c r="J1069" s="46"/>
      <c r="K1069" s="46"/>
      <c r="L1069" s="47"/>
      <c r="M1069" s="54">
        <v>1069</v>
      </c>
      <c r="N1069" s="54"/>
      <c r="O1069" s="49"/>
      <c r="P1069" s="55" t="s">
        <v>1236</v>
      </c>
      <c r="Q1069" s="56">
        <v>43500.52065972222</v>
      </c>
      <c r="R1069" s="55" t="s">
        <v>2992</v>
      </c>
      <c r="S1069" s="57" t="s">
        <v>2993</v>
      </c>
      <c r="T1069" s="55" t="s">
        <v>1610</v>
      </c>
      <c r="U1069" s="55" t="s">
        <v>2994</v>
      </c>
      <c r="V1069" s="56">
        <v>43500.52065972222</v>
      </c>
      <c r="W1069" s="57" t="s">
        <v>2995</v>
      </c>
      <c r="X1069" s="55"/>
      <c r="Y1069" s="55"/>
      <c r="Z1069" s="58" t="s">
        <v>2996</v>
      </c>
    </row>
    <row r="1070" spans="2:26" x14ac:dyDescent="0.25">
      <c r="B1070" s="40" t="s">
        <v>1424</v>
      </c>
      <c r="C1070" s="40" t="s">
        <v>1308</v>
      </c>
      <c r="D1070" s="41"/>
      <c r="E1070" s="42"/>
      <c r="F1070" s="43"/>
      <c r="G1070" s="44"/>
      <c r="H1070" s="41"/>
      <c r="I1070" s="45"/>
      <c r="J1070" s="46"/>
      <c r="K1070" s="46"/>
      <c r="L1070" s="47"/>
      <c r="M1070" s="54">
        <v>1070</v>
      </c>
      <c r="N1070" s="54"/>
      <c r="O1070" s="49"/>
      <c r="P1070" s="55" t="s">
        <v>1236</v>
      </c>
      <c r="Q1070" s="56">
        <v>43496.690509259257</v>
      </c>
      <c r="R1070" s="55" t="s">
        <v>1620</v>
      </c>
      <c r="S1070" s="57" t="s">
        <v>1621</v>
      </c>
      <c r="T1070" s="55" t="s">
        <v>1610</v>
      </c>
      <c r="U1070" s="55" t="s">
        <v>1265</v>
      </c>
      <c r="V1070" s="56">
        <v>43496.690509259257</v>
      </c>
      <c r="W1070" s="57" t="s">
        <v>2971</v>
      </c>
      <c r="X1070" s="55"/>
      <c r="Y1070" s="55"/>
      <c r="Z1070" s="58" t="s">
        <v>2972</v>
      </c>
    </row>
    <row r="1071" spans="2:26" x14ac:dyDescent="0.25">
      <c r="B1071" s="40" t="s">
        <v>1424</v>
      </c>
      <c r="C1071" s="40" t="s">
        <v>1308</v>
      </c>
      <c r="D1071" s="41"/>
      <c r="E1071" s="42"/>
      <c r="F1071" s="43"/>
      <c r="G1071" s="44"/>
      <c r="H1071" s="41"/>
      <c r="I1071" s="45"/>
      <c r="J1071" s="46"/>
      <c r="K1071" s="46"/>
      <c r="L1071" s="47"/>
      <c r="M1071" s="54">
        <v>1071</v>
      </c>
      <c r="N1071" s="54"/>
      <c r="O1071" s="49"/>
      <c r="P1071" s="55" t="s">
        <v>1236</v>
      </c>
      <c r="Q1071" s="56">
        <v>43496.690995370373</v>
      </c>
      <c r="R1071" s="55" t="s">
        <v>1653</v>
      </c>
      <c r="S1071" s="55"/>
      <c r="T1071" s="55"/>
      <c r="U1071" s="55"/>
      <c r="V1071" s="56">
        <v>43496.690995370373</v>
      </c>
      <c r="W1071" s="57" t="s">
        <v>2997</v>
      </c>
      <c r="X1071" s="55"/>
      <c r="Y1071" s="55"/>
      <c r="Z1071" s="58" t="s">
        <v>2998</v>
      </c>
    </row>
    <row r="1072" spans="2:26" x14ac:dyDescent="0.25">
      <c r="B1072" s="40" t="s">
        <v>1656</v>
      </c>
      <c r="C1072" s="40" t="s">
        <v>1656</v>
      </c>
      <c r="D1072" s="41"/>
      <c r="E1072" s="42"/>
      <c r="F1072" s="43"/>
      <c r="G1072" s="44"/>
      <c r="H1072" s="41"/>
      <c r="I1072" s="45"/>
      <c r="J1072" s="46"/>
      <c r="K1072" s="46"/>
      <c r="L1072" s="47"/>
      <c r="M1072" s="54">
        <v>1072</v>
      </c>
      <c r="N1072" s="54"/>
      <c r="O1072" s="49"/>
      <c r="P1072" s="55" t="s">
        <v>1607</v>
      </c>
      <c r="Q1072" s="56">
        <v>43497.613379629627</v>
      </c>
      <c r="R1072" s="55" t="s">
        <v>2999</v>
      </c>
      <c r="S1072" s="57" t="s">
        <v>3000</v>
      </c>
      <c r="T1072" s="55" t="s">
        <v>1610</v>
      </c>
      <c r="U1072" s="55"/>
      <c r="V1072" s="56">
        <v>43497.613379629627</v>
      </c>
      <c r="W1072" s="57" t="s">
        <v>3001</v>
      </c>
      <c r="X1072" s="55"/>
      <c r="Y1072" s="55"/>
      <c r="Z1072" s="58" t="s">
        <v>3002</v>
      </c>
    </row>
    <row r="1073" spans="2:26" x14ac:dyDescent="0.25">
      <c r="B1073" s="40" t="s">
        <v>1424</v>
      </c>
      <c r="C1073" s="40" t="s">
        <v>1656</v>
      </c>
      <c r="D1073" s="41"/>
      <c r="E1073" s="42"/>
      <c r="F1073" s="43"/>
      <c r="G1073" s="44"/>
      <c r="H1073" s="41"/>
      <c r="I1073" s="45"/>
      <c r="J1073" s="46"/>
      <c r="K1073" s="46"/>
      <c r="L1073" s="47"/>
      <c r="M1073" s="54">
        <v>1073</v>
      </c>
      <c r="N1073" s="54"/>
      <c r="O1073" s="49"/>
      <c r="P1073" s="55" t="s">
        <v>1236</v>
      </c>
      <c r="Q1073" s="56">
        <v>43496.690995370373</v>
      </c>
      <c r="R1073" s="55" t="s">
        <v>1653</v>
      </c>
      <c r="S1073" s="55"/>
      <c r="T1073" s="55"/>
      <c r="U1073" s="55"/>
      <c r="V1073" s="56">
        <v>43496.690995370373</v>
      </c>
      <c r="W1073" s="57" t="s">
        <v>2997</v>
      </c>
      <c r="X1073" s="55"/>
      <c r="Y1073" s="55"/>
      <c r="Z1073" s="58" t="s">
        <v>2998</v>
      </c>
    </row>
    <row r="1074" spans="2:26" x14ac:dyDescent="0.25">
      <c r="B1074" s="40" t="s">
        <v>1424</v>
      </c>
      <c r="C1074" s="40" t="s">
        <v>1344</v>
      </c>
      <c r="D1074" s="41"/>
      <c r="E1074" s="42"/>
      <c r="F1074" s="43"/>
      <c r="G1074" s="44"/>
      <c r="H1074" s="41"/>
      <c r="I1074" s="45"/>
      <c r="J1074" s="46"/>
      <c r="K1074" s="46"/>
      <c r="L1074" s="47"/>
      <c r="M1074" s="54">
        <v>1074</v>
      </c>
      <c r="N1074" s="54"/>
      <c r="O1074" s="49"/>
      <c r="P1074" s="55" t="s">
        <v>1236</v>
      </c>
      <c r="Q1074" s="56">
        <v>43496.691504629627</v>
      </c>
      <c r="R1074" s="55" t="s">
        <v>1345</v>
      </c>
      <c r="S1074" s="55"/>
      <c r="T1074" s="55"/>
      <c r="U1074" s="55"/>
      <c r="V1074" s="56">
        <v>43496.691504629627</v>
      </c>
      <c r="W1074" s="57" t="s">
        <v>3003</v>
      </c>
      <c r="X1074" s="55"/>
      <c r="Y1074" s="55"/>
      <c r="Z1074" s="58" t="s">
        <v>3004</v>
      </c>
    </row>
    <row r="1075" spans="2:26" x14ac:dyDescent="0.25">
      <c r="B1075" s="40" t="s">
        <v>1273</v>
      </c>
      <c r="C1075" s="40" t="s">
        <v>1348</v>
      </c>
      <c r="D1075" s="41"/>
      <c r="E1075" s="42"/>
      <c r="F1075" s="43"/>
      <c r="G1075" s="44"/>
      <c r="H1075" s="41"/>
      <c r="I1075" s="45"/>
      <c r="J1075" s="46"/>
      <c r="K1075" s="46"/>
      <c r="L1075" s="47"/>
      <c r="M1075" s="54">
        <v>1075</v>
      </c>
      <c r="N1075" s="54"/>
      <c r="O1075" s="49"/>
      <c r="P1075" s="55" t="s">
        <v>1236</v>
      </c>
      <c r="Q1075" s="56">
        <v>43495.350659722222</v>
      </c>
      <c r="R1075" s="55" t="s">
        <v>3005</v>
      </c>
      <c r="S1075" s="57" t="s">
        <v>3006</v>
      </c>
      <c r="T1075" s="55" t="s">
        <v>1610</v>
      </c>
      <c r="U1075" s="55"/>
      <c r="V1075" s="56">
        <v>43495.350659722222</v>
      </c>
      <c r="W1075" s="57" t="s">
        <v>3007</v>
      </c>
      <c r="X1075" s="55"/>
      <c r="Y1075" s="55"/>
      <c r="Z1075" s="58" t="s">
        <v>3008</v>
      </c>
    </row>
    <row r="1076" spans="2:26" x14ac:dyDescent="0.25">
      <c r="B1076" s="40" t="s">
        <v>1424</v>
      </c>
      <c r="C1076" s="40" t="s">
        <v>1348</v>
      </c>
      <c r="D1076" s="41"/>
      <c r="E1076" s="42"/>
      <c r="F1076" s="43"/>
      <c r="G1076" s="44"/>
      <c r="H1076" s="41"/>
      <c r="I1076" s="45"/>
      <c r="J1076" s="46"/>
      <c r="K1076" s="46"/>
      <c r="L1076" s="47"/>
      <c r="M1076" s="54">
        <v>1076</v>
      </c>
      <c r="N1076" s="54"/>
      <c r="O1076" s="49"/>
      <c r="P1076" s="55" t="s">
        <v>1236</v>
      </c>
      <c r="Q1076" s="56">
        <v>43496.691504629627</v>
      </c>
      <c r="R1076" s="55" t="s">
        <v>1345</v>
      </c>
      <c r="S1076" s="55"/>
      <c r="T1076" s="55"/>
      <c r="U1076" s="55"/>
      <c r="V1076" s="56">
        <v>43496.691504629627</v>
      </c>
      <c r="W1076" s="57" t="s">
        <v>3003</v>
      </c>
      <c r="X1076" s="55"/>
      <c r="Y1076" s="55"/>
      <c r="Z1076" s="58" t="s">
        <v>3004</v>
      </c>
    </row>
    <row r="1077" spans="2:26" x14ac:dyDescent="0.25">
      <c r="B1077" s="40" t="s">
        <v>1273</v>
      </c>
      <c r="C1077" s="40" t="s">
        <v>1349</v>
      </c>
      <c r="D1077" s="41"/>
      <c r="E1077" s="42"/>
      <c r="F1077" s="43"/>
      <c r="G1077" s="44"/>
      <c r="H1077" s="41"/>
      <c r="I1077" s="45"/>
      <c r="J1077" s="46"/>
      <c r="K1077" s="46"/>
      <c r="L1077" s="47"/>
      <c r="M1077" s="54">
        <v>1077</v>
      </c>
      <c r="N1077" s="54"/>
      <c r="O1077" s="49"/>
      <c r="P1077" s="55" t="s">
        <v>1236</v>
      </c>
      <c r="Q1077" s="56">
        <v>43495.350659722222</v>
      </c>
      <c r="R1077" s="55" t="s">
        <v>3005</v>
      </c>
      <c r="S1077" s="57" t="s">
        <v>3006</v>
      </c>
      <c r="T1077" s="55" t="s">
        <v>1610</v>
      </c>
      <c r="U1077" s="55"/>
      <c r="V1077" s="56">
        <v>43495.350659722222</v>
      </c>
      <c r="W1077" s="57" t="s">
        <v>3007</v>
      </c>
      <c r="X1077" s="55"/>
      <c r="Y1077" s="55"/>
      <c r="Z1077" s="58" t="s">
        <v>3008</v>
      </c>
    </row>
    <row r="1078" spans="2:26" x14ac:dyDescent="0.25">
      <c r="B1078" s="40" t="s">
        <v>1424</v>
      </c>
      <c r="C1078" s="40" t="s">
        <v>1349</v>
      </c>
      <c r="D1078" s="41"/>
      <c r="E1078" s="42"/>
      <c r="F1078" s="43"/>
      <c r="G1078" s="44"/>
      <c r="H1078" s="41"/>
      <c r="I1078" s="45"/>
      <c r="J1078" s="46"/>
      <c r="K1078" s="46"/>
      <c r="L1078" s="47"/>
      <c r="M1078" s="54">
        <v>1078</v>
      </c>
      <c r="N1078" s="54"/>
      <c r="O1078" s="49"/>
      <c r="P1078" s="55" t="s">
        <v>1236</v>
      </c>
      <c r="Q1078" s="56">
        <v>43496.691504629627</v>
      </c>
      <c r="R1078" s="55" t="s">
        <v>1345</v>
      </c>
      <c r="S1078" s="55"/>
      <c r="T1078" s="55"/>
      <c r="U1078" s="55"/>
      <c r="V1078" s="56">
        <v>43496.691504629627</v>
      </c>
      <c r="W1078" s="57" t="s">
        <v>3003</v>
      </c>
      <c r="X1078" s="55"/>
      <c r="Y1078" s="55"/>
      <c r="Z1078" s="58" t="s">
        <v>3004</v>
      </c>
    </row>
    <row r="1079" spans="2:26" x14ac:dyDescent="0.25">
      <c r="B1079" s="40" t="s">
        <v>1273</v>
      </c>
      <c r="C1079" s="40" t="s">
        <v>1350</v>
      </c>
      <c r="D1079" s="41"/>
      <c r="E1079" s="42"/>
      <c r="F1079" s="43"/>
      <c r="G1079" s="44"/>
      <c r="H1079" s="41"/>
      <c r="I1079" s="45"/>
      <c r="J1079" s="46"/>
      <c r="K1079" s="46"/>
      <c r="L1079" s="47"/>
      <c r="M1079" s="54">
        <v>1079</v>
      </c>
      <c r="N1079" s="54"/>
      <c r="O1079" s="49"/>
      <c r="P1079" s="55" t="s">
        <v>1236</v>
      </c>
      <c r="Q1079" s="56">
        <v>43495.350659722222</v>
      </c>
      <c r="R1079" s="55" t="s">
        <v>3005</v>
      </c>
      <c r="S1079" s="57" t="s">
        <v>3006</v>
      </c>
      <c r="T1079" s="55" t="s">
        <v>1610</v>
      </c>
      <c r="U1079" s="55"/>
      <c r="V1079" s="56">
        <v>43495.350659722222</v>
      </c>
      <c r="W1079" s="57" t="s">
        <v>3007</v>
      </c>
      <c r="X1079" s="55"/>
      <c r="Y1079" s="55"/>
      <c r="Z1079" s="58" t="s">
        <v>3008</v>
      </c>
    </row>
    <row r="1080" spans="2:26" x14ac:dyDescent="0.25">
      <c r="B1080" s="40" t="s">
        <v>1424</v>
      </c>
      <c r="C1080" s="40" t="s">
        <v>1350</v>
      </c>
      <c r="D1080" s="41"/>
      <c r="E1080" s="42"/>
      <c r="F1080" s="43"/>
      <c r="G1080" s="44"/>
      <c r="H1080" s="41"/>
      <c r="I1080" s="45"/>
      <c r="J1080" s="46"/>
      <c r="K1080" s="46"/>
      <c r="L1080" s="47"/>
      <c r="M1080" s="54">
        <v>1080</v>
      </c>
      <c r="N1080" s="54"/>
      <c r="O1080" s="49"/>
      <c r="P1080" s="55" t="s">
        <v>1236</v>
      </c>
      <c r="Q1080" s="56">
        <v>43496.691504629627</v>
      </c>
      <c r="R1080" s="55" t="s">
        <v>1345</v>
      </c>
      <c r="S1080" s="55"/>
      <c r="T1080" s="55"/>
      <c r="U1080" s="55"/>
      <c r="V1080" s="56">
        <v>43496.691504629627</v>
      </c>
      <c r="W1080" s="57" t="s">
        <v>3003</v>
      </c>
      <c r="X1080" s="55"/>
      <c r="Y1080" s="55"/>
      <c r="Z1080" s="58" t="s">
        <v>3004</v>
      </c>
    </row>
    <row r="1081" spans="2:26" x14ac:dyDescent="0.25">
      <c r="B1081" s="40" t="s">
        <v>1273</v>
      </c>
      <c r="C1081" s="40" t="s">
        <v>1351</v>
      </c>
      <c r="D1081" s="41"/>
      <c r="E1081" s="42"/>
      <c r="F1081" s="43"/>
      <c r="G1081" s="44"/>
      <c r="H1081" s="41"/>
      <c r="I1081" s="45"/>
      <c r="J1081" s="46"/>
      <c r="K1081" s="46"/>
      <c r="L1081" s="47"/>
      <c r="M1081" s="54">
        <v>1081</v>
      </c>
      <c r="N1081" s="54"/>
      <c r="O1081" s="49"/>
      <c r="P1081" s="55" t="s">
        <v>1236</v>
      </c>
      <c r="Q1081" s="56">
        <v>43495.350659722222</v>
      </c>
      <c r="R1081" s="55" t="s">
        <v>3005</v>
      </c>
      <c r="S1081" s="57" t="s">
        <v>3006</v>
      </c>
      <c r="T1081" s="55" t="s">
        <v>1610</v>
      </c>
      <c r="U1081" s="55"/>
      <c r="V1081" s="56">
        <v>43495.350659722222</v>
      </c>
      <c r="W1081" s="57" t="s">
        <v>3007</v>
      </c>
      <c r="X1081" s="55"/>
      <c r="Y1081" s="55"/>
      <c r="Z1081" s="58" t="s">
        <v>3008</v>
      </c>
    </row>
    <row r="1082" spans="2:26" x14ac:dyDescent="0.25">
      <c r="B1082" s="40" t="s">
        <v>1424</v>
      </c>
      <c r="C1082" s="40" t="s">
        <v>1351</v>
      </c>
      <c r="D1082" s="41"/>
      <c r="E1082" s="42"/>
      <c r="F1082" s="43"/>
      <c r="G1082" s="44"/>
      <c r="H1082" s="41"/>
      <c r="I1082" s="45"/>
      <c r="J1082" s="46"/>
      <c r="K1082" s="46"/>
      <c r="L1082" s="47"/>
      <c r="M1082" s="54">
        <v>1082</v>
      </c>
      <c r="N1082" s="54"/>
      <c r="O1082" s="49"/>
      <c r="P1082" s="55" t="s">
        <v>1236</v>
      </c>
      <c r="Q1082" s="56">
        <v>43496.691504629627</v>
      </c>
      <c r="R1082" s="55" t="s">
        <v>1345</v>
      </c>
      <c r="S1082" s="55"/>
      <c r="T1082" s="55"/>
      <c r="U1082" s="55"/>
      <c r="V1082" s="56">
        <v>43496.691504629627</v>
      </c>
      <c r="W1082" s="57" t="s">
        <v>3003</v>
      </c>
      <c r="X1082" s="55"/>
      <c r="Y1082" s="55"/>
      <c r="Z1082" s="58" t="s">
        <v>3004</v>
      </c>
    </row>
    <row r="1083" spans="2:26" x14ac:dyDescent="0.25">
      <c r="B1083" s="40" t="s">
        <v>1273</v>
      </c>
      <c r="C1083" s="40" t="s">
        <v>1352</v>
      </c>
      <c r="D1083" s="41"/>
      <c r="E1083" s="42"/>
      <c r="F1083" s="43"/>
      <c r="G1083" s="44"/>
      <c r="H1083" s="41"/>
      <c r="I1083" s="45"/>
      <c r="J1083" s="46"/>
      <c r="K1083" s="46"/>
      <c r="L1083" s="47"/>
      <c r="M1083" s="54">
        <v>1083</v>
      </c>
      <c r="N1083" s="54"/>
      <c r="O1083" s="49"/>
      <c r="P1083" s="55" t="s">
        <v>1236</v>
      </c>
      <c r="Q1083" s="56">
        <v>43495.350659722222</v>
      </c>
      <c r="R1083" s="55" t="s">
        <v>3005</v>
      </c>
      <c r="S1083" s="57" t="s">
        <v>3006</v>
      </c>
      <c r="T1083" s="55" t="s">
        <v>1610</v>
      </c>
      <c r="U1083" s="55"/>
      <c r="V1083" s="56">
        <v>43495.350659722222</v>
      </c>
      <c r="W1083" s="57" t="s">
        <v>3007</v>
      </c>
      <c r="X1083" s="55"/>
      <c r="Y1083" s="55"/>
      <c r="Z1083" s="58" t="s">
        <v>3008</v>
      </c>
    </row>
    <row r="1084" spans="2:26" x14ac:dyDescent="0.25">
      <c r="B1084" s="40" t="s">
        <v>1424</v>
      </c>
      <c r="C1084" s="40" t="s">
        <v>1352</v>
      </c>
      <c r="D1084" s="41"/>
      <c r="E1084" s="42"/>
      <c r="F1084" s="43"/>
      <c r="G1084" s="44"/>
      <c r="H1084" s="41"/>
      <c r="I1084" s="45"/>
      <c r="J1084" s="46"/>
      <c r="K1084" s="46"/>
      <c r="L1084" s="47"/>
      <c r="M1084" s="54">
        <v>1084</v>
      </c>
      <c r="N1084" s="54"/>
      <c r="O1084" s="49"/>
      <c r="P1084" s="55" t="s">
        <v>1236</v>
      </c>
      <c r="Q1084" s="56">
        <v>43496.691504629627</v>
      </c>
      <c r="R1084" s="55" t="s">
        <v>1345</v>
      </c>
      <c r="S1084" s="55"/>
      <c r="T1084" s="55"/>
      <c r="U1084" s="55"/>
      <c r="V1084" s="56">
        <v>43496.691504629627</v>
      </c>
      <c r="W1084" s="57" t="s">
        <v>3003</v>
      </c>
      <c r="X1084" s="55"/>
      <c r="Y1084" s="55"/>
      <c r="Z1084" s="58" t="s">
        <v>3004</v>
      </c>
    </row>
    <row r="1085" spans="2:26" x14ac:dyDescent="0.25">
      <c r="B1085" s="40" t="s">
        <v>1273</v>
      </c>
      <c r="C1085" s="40" t="s">
        <v>1353</v>
      </c>
      <c r="D1085" s="41"/>
      <c r="E1085" s="42"/>
      <c r="F1085" s="43"/>
      <c r="G1085" s="44"/>
      <c r="H1085" s="41"/>
      <c r="I1085" s="45"/>
      <c r="J1085" s="46"/>
      <c r="K1085" s="46"/>
      <c r="L1085" s="47"/>
      <c r="M1085" s="54">
        <v>1085</v>
      </c>
      <c r="N1085" s="54"/>
      <c r="O1085" s="49"/>
      <c r="P1085" s="55" t="s">
        <v>1236</v>
      </c>
      <c r="Q1085" s="56">
        <v>43495.350659722222</v>
      </c>
      <c r="R1085" s="55" t="s">
        <v>3005</v>
      </c>
      <c r="S1085" s="57" t="s">
        <v>3006</v>
      </c>
      <c r="T1085" s="55" t="s">
        <v>1610</v>
      </c>
      <c r="U1085" s="55"/>
      <c r="V1085" s="56">
        <v>43495.350659722222</v>
      </c>
      <c r="W1085" s="57" t="s">
        <v>3007</v>
      </c>
      <c r="X1085" s="55"/>
      <c r="Y1085" s="55"/>
      <c r="Z1085" s="58" t="s">
        <v>3008</v>
      </c>
    </row>
    <row r="1086" spans="2:26" x14ac:dyDescent="0.25">
      <c r="B1086" s="40" t="s">
        <v>1424</v>
      </c>
      <c r="C1086" s="40" t="s">
        <v>1353</v>
      </c>
      <c r="D1086" s="41"/>
      <c r="E1086" s="42"/>
      <c r="F1086" s="43"/>
      <c r="G1086" s="44"/>
      <c r="H1086" s="41"/>
      <c r="I1086" s="45"/>
      <c r="J1086" s="46"/>
      <c r="K1086" s="46"/>
      <c r="L1086" s="47"/>
      <c r="M1086" s="54">
        <v>1086</v>
      </c>
      <c r="N1086" s="54"/>
      <c r="O1086" s="49"/>
      <c r="P1086" s="55" t="s">
        <v>1236</v>
      </c>
      <c r="Q1086" s="56">
        <v>43496.691504629627</v>
      </c>
      <c r="R1086" s="55" t="s">
        <v>1345</v>
      </c>
      <c r="S1086" s="55"/>
      <c r="T1086" s="55"/>
      <c r="U1086" s="55"/>
      <c r="V1086" s="56">
        <v>43496.691504629627</v>
      </c>
      <c r="W1086" s="57" t="s">
        <v>3003</v>
      </c>
      <c r="X1086" s="55"/>
      <c r="Y1086" s="55"/>
      <c r="Z1086" s="58" t="s">
        <v>3004</v>
      </c>
    </row>
    <row r="1087" spans="2:26" x14ac:dyDescent="0.25">
      <c r="B1087" s="40" t="s">
        <v>1273</v>
      </c>
      <c r="C1087" s="40" t="s">
        <v>1354</v>
      </c>
      <c r="D1087" s="41"/>
      <c r="E1087" s="42"/>
      <c r="F1087" s="43"/>
      <c r="G1087" s="44"/>
      <c r="H1087" s="41"/>
      <c r="I1087" s="45"/>
      <c r="J1087" s="46"/>
      <c r="K1087" s="46"/>
      <c r="L1087" s="47"/>
      <c r="M1087" s="54">
        <v>1087</v>
      </c>
      <c r="N1087" s="54"/>
      <c r="O1087" s="49"/>
      <c r="P1087" s="55" t="s">
        <v>1236</v>
      </c>
      <c r="Q1087" s="56">
        <v>43495.350659722222</v>
      </c>
      <c r="R1087" s="55" t="s">
        <v>3005</v>
      </c>
      <c r="S1087" s="57" t="s">
        <v>3006</v>
      </c>
      <c r="T1087" s="55" t="s">
        <v>1610</v>
      </c>
      <c r="U1087" s="55"/>
      <c r="V1087" s="56">
        <v>43495.350659722222</v>
      </c>
      <c r="W1087" s="57" t="s">
        <v>3007</v>
      </c>
      <c r="X1087" s="55"/>
      <c r="Y1087" s="55"/>
      <c r="Z1087" s="58" t="s">
        <v>3008</v>
      </c>
    </row>
    <row r="1088" spans="2:26" x14ac:dyDescent="0.25">
      <c r="B1088" s="40" t="s">
        <v>1354</v>
      </c>
      <c r="C1088" s="40" t="s">
        <v>1354</v>
      </c>
      <c r="D1088" s="41"/>
      <c r="E1088" s="42"/>
      <c r="F1088" s="43"/>
      <c r="G1088" s="44"/>
      <c r="H1088" s="41"/>
      <c r="I1088" s="45"/>
      <c r="J1088" s="46"/>
      <c r="K1088" s="46"/>
      <c r="L1088" s="47"/>
      <c r="M1088" s="54">
        <v>1088</v>
      </c>
      <c r="N1088" s="54"/>
      <c r="O1088" s="49"/>
      <c r="P1088" s="55" t="s">
        <v>1607</v>
      </c>
      <c r="Q1088" s="56">
        <v>43497.744837962964</v>
      </c>
      <c r="R1088" s="55" t="s">
        <v>3009</v>
      </c>
      <c r="S1088" s="57" t="s">
        <v>3010</v>
      </c>
      <c r="T1088" s="55" t="s">
        <v>1610</v>
      </c>
      <c r="U1088" s="55" t="s">
        <v>1982</v>
      </c>
      <c r="V1088" s="56">
        <v>43497.744837962964</v>
      </c>
      <c r="W1088" s="57" t="s">
        <v>3011</v>
      </c>
      <c r="X1088" s="55"/>
      <c r="Y1088" s="55"/>
      <c r="Z1088" s="58" t="s">
        <v>3012</v>
      </c>
    </row>
    <row r="1089" spans="2:26" x14ac:dyDescent="0.25">
      <c r="B1089" s="40" t="s">
        <v>1424</v>
      </c>
      <c r="C1089" s="40" t="s">
        <v>1354</v>
      </c>
      <c r="D1089" s="41"/>
      <c r="E1089" s="42"/>
      <c r="F1089" s="43"/>
      <c r="G1089" s="44"/>
      <c r="H1089" s="41"/>
      <c r="I1089" s="45"/>
      <c r="J1089" s="46"/>
      <c r="K1089" s="46"/>
      <c r="L1089" s="47"/>
      <c r="M1089" s="54">
        <v>1089</v>
      </c>
      <c r="N1089" s="54"/>
      <c r="O1089" s="49"/>
      <c r="P1089" s="55" t="s">
        <v>1236</v>
      </c>
      <c r="Q1089" s="56">
        <v>43496.691504629627</v>
      </c>
      <c r="R1089" s="55" t="s">
        <v>1345</v>
      </c>
      <c r="S1089" s="55"/>
      <c r="T1089" s="55"/>
      <c r="U1089" s="55"/>
      <c r="V1089" s="56">
        <v>43496.691504629627</v>
      </c>
      <c r="W1089" s="57" t="s">
        <v>3003</v>
      </c>
      <c r="X1089" s="55"/>
      <c r="Y1089" s="55"/>
      <c r="Z1089" s="58" t="s">
        <v>3004</v>
      </c>
    </row>
    <row r="1090" spans="2:26" x14ac:dyDescent="0.25">
      <c r="B1090" s="40" t="s">
        <v>1273</v>
      </c>
      <c r="C1090" s="40" t="s">
        <v>1355</v>
      </c>
      <c r="D1090" s="41"/>
      <c r="E1090" s="42"/>
      <c r="F1090" s="43"/>
      <c r="G1090" s="44"/>
      <c r="H1090" s="41"/>
      <c r="I1090" s="45"/>
      <c r="J1090" s="46"/>
      <c r="K1090" s="46"/>
      <c r="L1090" s="47"/>
      <c r="M1090" s="54">
        <v>1090</v>
      </c>
      <c r="N1090" s="54"/>
      <c r="O1090" s="49"/>
      <c r="P1090" s="55" t="s">
        <v>1236</v>
      </c>
      <c r="Q1090" s="56">
        <v>43495.350659722222</v>
      </c>
      <c r="R1090" s="55" t="s">
        <v>3005</v>
      </c>
      <c r="S1090" s="57" t="s">
        <v>3006</v>
      </c>
      <c r="T1090" s="55" t="s">
        <v>1610</v>
      </c>
      <c r="U1090" s="55"/>
      <c r="V1090" s="56">
        <v>43495.350659722222</v>
      </c>
      <c r="W1090" s="57" t="s">
        <v>3007</v>
      </c>
      <c r="X1090" s="55"/>
      <c r="Y1090" s="55"/>
      <c r="Z1090" s="58" t="s">
        <v>3008</v>
      </c>
    </row>
    <row r="1091" spans="2:26" x14ac:dyDescent="0.25">
      <c r="B1091" s="40" t="s">
        <v>1424</v>
      </c>
      <c r="C1091" s="40" t="s">
        <v>1355</v>
      </c>
      <c r="D1091" s="41"/>
      <c r="E1091" s="42"/>
      <c r="F1091" s="43"/>
      <c r="G1091" s="44"/>
      <c r="H1091" s="41"/>
      <c r="I1091" s="45"/>
      <c r="J1091" s="46"/>
      <c r="K1091" s="46"/>
      <c r="L1091" s="47"/>
      <c r="M1091" s="54">
        <v>1091</v>
      </c>
      <c r="N1091" s="54"/>
      <c r="O1091" s="49"/>
      <c r="P1091" s="55" t="s">
        <v>1236</v>
      </c>
      <c r="Q1091" s="56">
        <v>43496.691504629627</v>
      </c>
      <c r="R1091" s="55" t="s">
        <v>1345</v>
      </c>
      <c r="S1091" s="55"/>
      <c r="T1091" s="55"/>
      <c r="U1091" s="55"/>
      <c r="V1091" s="56">
        <v>43496.691504629627</v>
      </c>
      <c r="W1091" s="57" t="s">
        <v>3003</v>
      </c>
      <c r="X1091" s="55"/>
      <c r="Y1091" s="55"/>
      <c r="Z1091" s="58" t="s">
        <v>3004</v>
      </c>
    </row>
    <row r="1092" spans="2:26" x14ac:dyDescent="0.25">
      <c r="B1092" s="40" t="s">
        <v>1273</v>
      </c>
      <c r="C1092" s="40" t="s">
        <v>1356</v>
      </c>
      <c r="D1092" s="41"/>
      <c r="E1092" s="42"/>
      <c r="F1092" s="43"/>
      <c r="G1092" s="44"/>
      <c r="H1092" s="41"/>
      <c r="I1092" s="45"/>
      <c r="J1092" s="46"/>
      <c r="K1092" s="46"/>
      <c r="L1092" s="47"/>
      <c r="M1092" s="54">
        <v>1092</v>
      </c>
      <c r="N1092" s="54"/>
      <c r="O1092" s="49"/>
      <c r="P1092" s="55" t="s">
        <v>1592</v>
      </c>
      <c r="Q1092" s="56">
        <v>43495.350659722222</v>
      </c>
      <c r="R1092" s="55" t="s">
        <v>3005</v>
      </c>
      <c r="S1092" s="57" t="s">
        <v>3006</v>
      </c>
      <c r="T1092" s="55" t="s">
        <v>1610</v>
      </c>
      <c r="U1092" s="55"/>
      <c r="V1092" s="56">
        <v>43495.350659722222</v>
      </c>
      <c r="W1092" s="57" t="s">
        <v>3007</v>
      </c>
      <c r="X1092" s="55"/>
      <c r="Y1092" s="55"/>
      <c r="Z1092" s="58" t="s">
        <v>3008</v>
      </c>
    </row>
    <row r="1093" spans="2:26" x14ac:dyDescent="0.25">
      <c r="B1093" s="40" t="s">
        <v>1424</v>
      </c>
      <c r="C1093" s="40" t="s">
        <v>1356</v>
      </c>
      <c r="D1093" s="41"/>
      <c r="E1093" s="42"/>
      <c r="F1093" s="43"/>
      <c r="G1093" s="44"/>
      <c r="H1093" s="41"/>
      <c r="I1093" s="45"/>
      <c r="J1093" s="46"/>
      <c r="K1093" s="46"/>
      <c r="L1093" s="47"/>
      <c r="M1093" s="54">
        <v>1093</v>
      </c>
      <c r="N1093" s="54"/>
      <c r="O1093" s="49"/>
      <c r="P1093" s="55" t="s">
        <v>1236</v>
      </c>
      <c r="Q1093" s="56">
        <v>43496.691504629627</v>
      </c>
      <c r="R1093" s="55" t="s">
        <v>1345</v>
      </c>
      <c r="S1093" s="55"/>
      <c r="T1093" s="55"/>
      <c r="U1093" s="55"/>
      <c r="V1093" s="56">
        <v>43496.691504629627</v>
      </c>
      <c r="W1093" s="57" t="s">
        <v>3003</v>
      </c>
      <c r="X1093" s="55"/>
      <c r="Y1093" s="55"/>
      <c r="Z1093" s="58" t="s">
        <v>3004</v>
      </c>
    </row>
    <row r="1094" spans="2:26" x14ac:dyDescent="0.25">
      <c r="B1094" s="40" t="s">
        <v>1273</v>
      </c>
      <c r="C1094" s="40" t="s">
        <v>1273</v>
      </c>
      <c r="D1094" s="41"/>
      <c r="E1094" s="42"/>
      <c r="F1094" s="43"/>
      <c r="G1094" s="44"/>
      <c r="H1094" s="41"/>
      <c r="I1094" s="45"/>
      <c r="J1094" s="46"/>
      <c r="K1094" s="46"/>
      <c r="L1094" s="47"/>
      <c r="M1094" s="54">
        <v>1094</v>
      </c>
      <c r="N1094" s="54"/>
      <c r="O1094" s="49"/>
      <c r="P1094" s="55" t="s">
        <v>1607</v>
      </c>
      <c r="Q1094" s="56">
        <v>43495.312025462961</v>
      </c>
      <c r="R1094" s="55" t="s">
        <v>3013</v>
      </c>
      <c r="S1094" s="57" t="s">
        <v>3014</v>
      </c>
      <c r="T1094" s="55" t="s">
        <v>1610</v>
      </c>
      <c r="U1094" s="55"/>
      <c r="V1094" s="56">
        <v>43495.312025462961</v>
      </c>
      <c r="W1094" s="57" t="s">
        <v>3015</v>
      </c>
      <c r="X1094" s="55"/>
      <c r="Y1094" s="55"/>
      <c r="Z1094" s="58" t="s">
        <v>3016</v>
      </c>
    </row>
    <row r="1095" spans="2:26" x14ac:dyDescent="0.25">
      <c r="B1095" s="40" t="s">
        <v>1273</v>
      </c>
      <c r="C1095" s="40" t="s">
        <v>1273</v>
      </c>
      <c r="D1095" s="41"/>
      <c r="E1095" s="42"/>
      <c r="F1095" s="43"/>
      <c r="G1095" s="44"/>
      <c r="H1095" s="41"/>
      <c r="I1095" s="45"/>
      <c r="J1095" s="46"/>
      <c r="K1095" s="46"/>
      <c r="L1095" s="47"/>
      <c r="M1095" s="54">
        <v>1095</v>
      </c>
      <c r="N1095" s="54"/>
      <c r="O1095" s="49"/>
      <c r="P1095" s="55" t="s">
        <v>1607</v>
      </c>
      <c r="Q1095" s="56">
        <v>43497.331689814811</v>
      </c>
      <c r="R1095" s="55" t="s">
        <v>3017</v>
      </c>
      <c r="S1095" s="57" t="s">
        <v>3018</v>
      </c>
      <c r="T1095" s="55" t="s">
        <v>1610</v>
      </c>
      <c r="U1095" s="55"/>
      <c r="V1095" s="56">
        <v>43497.331689814811</v>
      </c>
      <c r="W1095" s="57" t="s">
        <v>3019</v>
      </c>
      <c r="X1095" s="55"/>
      <c r="Y1095" s="55"/>
      <c r="Z1095" s="58" t="s">
        <v>3020</v>
      </c>
    </row>
    <row r="1096" spans="2:26" x14ac:dyDescent="0.25">
      <c r="B1096" s="40" t="s">
        <v>1453</v>
      </c>
      <c r="C1096" s="40" t="s">
        <v>1273</v>
      </c>
      <c r="D1096" s="41"/>
      <c r="E1096" s="42"/>
      <c r="F1096" s="43"/>
      <c r="G1096" s="44"/>
      <c r="H1096" s="41"/>
      <c r="I1096" s="45"/>
      <c r="J1096" s="46"/>
      <c r="K1096" s="46"/>
      <c r="L1096" s="47"/>
      <c r="M1096" s="54">
        <v>1096</v>
      </c>
      <c r="N1096" s="54"/>
      <c r="O1096" s="49"/>
      <c r="P1096" s="55" t="s">
        <v>1236</v>
      </c>
      <c r="Q1096" s="56">
        <v>43497.338865740741</v>
      </c>
      <c r="R1096" s="55" t="s">
        <v>1784</v>
      </c>
      <c r="S1096" s="55"/>
      <c r="T1096" s="55"/>
      <c r="U1096" s="55"/>
      <c r="V1096" s="56">
        <v>43497.338865740741</v>
      </c>
      <c r="W1096" s="57" t="s">
        <v>3021</v>
      </c>
      <c r="X1096" s="55"/>
      <c r="Y1096" s="55"/>
      <c r="Z1096" s="58" t="s">
        <v>3022</v>
      </c>
    </row>
    <row r="1097" spans="2:26" x14ac:dyDescent="0.25">
      <c r="B1097" s="40" t="s">
        <v>1424</v>
      </c>
      <c r="C1097" s="40" t="s">
        <v>1273</v>
      </c>
      <c r="D1097" s="41"/>
      <c r="E1097" s="42"/>
      <c r="F1097" s="43"/>
      <c r="G1097" s="44"/>
      <c r="H1097" s="41"/>
      <c r="I1097" s="45"/>
      <c r="J1097" s="46"/>
      <c r="K1097" s="46"/>
      <c r="L1097" s="47"/>
      <c r="M1097" s="54">
        <v>1097</v>
      </c>
      <c r="N1097" s="54"/>
      <c r="O1097" s="49"/>
      <c r="P1097" s="55" t="s">
        <v>1236</v>
      </c>
      <c r="Q1097" s="56">
        <v>43495.335497685184</v>
      </c>
      <c r="R1097" s="55" t="s">
        <v>1274</v>
      </c>
      <c r="S1097" s="55"/>
      <c r="T1097" s="55"/>
      <c r="U1097" s="55"/>
      <c r="V1097" s="56">
        <v>43495.335497685184</v>
      </c>
      <c r="W1097" s="57" t="s">
        <v>3023</v>
      </c>
      <c r="X1097" s="55"/>
      <c r="Y1097" s="55"/>
      <c r="Z1097" s="58" t="s">
        <v>3024</v>
      </c>
    </row>
    <row r="1098" spans="2:26" x14ac:dyDescent="0.25">
      <c r="B1098" s="40" t="s">
        <v>1424</v>
      </c>
      <c r="C1098" s="40" t="s">
        <v>1273</v>
      </c>
      <c r="D1098" s="41"/>
      <c r="E1098" s="42"/>
      <c r="F1098" s="43"/>
      <c r="G1098" s="44"/>
      <c r="H1098" s="41"/>
      <c r="I1098" s="45"/>
      <c r="J1098" s="46"/>
      <c r="K1098" s="46"/>
      <c r="L1098" s="47"/>
      <c r="M1098" s="54">
        <v>1098</v>
      </c>
      <c r="N1098" s="54"/>
      <c r="O1098" s="49"/>
      <c r="P1098" s="55" t="s">
        <v>1236</v>
      </c>
      <c r="Q1098" s="56">
        <v>43496.691504629627</v>
      </c>
      <c r="R1098" s="55" t="s">
        <v>1345</v>
      </c>
      <c r="S1098" s="55"/>
      <c r="T1098" s="55"/>
      <c r="U1098" s="55"/>
      <c r="V1098" s="56">
        <v>43496.691504629627</v>
      </c>
      <c r="W1098" s="57" t="s">
        <v>3003</v>
      </c>
      <c r="X1098" s="55"/>
      <c r="Y1098" s="55"/>
      <c r="Z1098" s="58" t="s">
        <v>3004</v>
      </c>
    </row>
    <row r="1099" spans="2:26" x14ac:dyDescent="0.25">
      <c r="B1099" s="40" t="s">
        <v>2991</v>
      </c>
      <c r="C1099" s="40" t="s">
        <v>2991</v>
      </c>
      <c r="D1099" s="41"/>
      <c r="E1099" s="42"/>
      <c r="F1099" s="43"/>
      <c r="G1099" s="44"/>
      <c r="H1099" s="41"/>
      <c r="I1099" s="45"/>
      <c r="J1099" s="46"/>
      <c r="K1099" s="46"/>
      <c r="L1099" s="47"/>
      <c r="M1099" s="54">
        <v>1099</v>
      </c>
      <c r="N1099" s="54"/>
      <c r="O1099" s="49"/>
      <c r="P1099" s="55" t="s">
        <v>1607</v>
      </c>
      <c r="Q1099" s="56">
        <v>43496.766412037039</v>
      </c>
      <c r="R1099" s="55" t="s">
        <v>3025</v>
      </c>
      <c r="S1099" s="57" t="s">
        <v>3026</v>
      </c>
      <c r="T1099" s="55" t="s">
        <v>1610</v>
      </c>
      <c r="U1099" s="55"/>
      <c r="V1099" s="56">
        <v>43496.766412037039</v>
      </c>
      <c r="W1099" s="57" t="s">
        <v>3027</v>
      </c>
      <c r="X1099" s="55"/>
      <c r="Y1099" s="55"/>
      <c r="Z1099" s="58" t="s">
        <v>3028</v>
      </c>
    </row>
    <row r="1100" spans="2:26" x14ac:dyDescent="0.25">
      <c r="B1100" s="40" t="s">
        <v>2991</v>
      </c>
      <c r="C1100" s="40" t="s">
        <v>2991</v>
      </c>
      <c r="D1100" s="41"/>
      <c r="E1100" s="42"/>
      <c r="F1100" s="43"/>
      <c r="G1100" s="44"/>
      <c r="H1100" s="41"/>
      <c r="I1100" s="45"/>
      <c r="J1100" s="46"/>
      <c r="K1100" s="46"/>
      <c r="L1100" s="47"/>
      <c r="M1100" s="54">
        <v>1100</v>
      </c>
      <c r="N1100" s="54"/>
      <c r="O1100" s="49"/>
      <c r="P1100" s="55" t="s">
        <v>1607</v>
      </c>
      <c r="Q1100" s="56">
        <v>43496.767407407409</v>
      </c>
      <c r="R1100" s="55" t="s">
        <v>3029</v>
      </c>
      <c r="S1100" s="57" t="s">
        <v>3030</v>
      </c>
      <c r="T1100" s="55" t="s">
        <v>1610</v>
      </c>
      <c r="U1100" s="55" t="s">
        <v>1265</v>
      </c>
      <c r="V1100" s="56">
        <v>43496.767407407409</v>
      </c>
      <c r="W1100" s="57" t="s">
        <v>3031</v>
      </c>
      <c r="X1100" s="55"/>
      <c r="Y1100" s="55"/>
      <c r="Z1100" s="58" t="s">
        <v>3032</v>
      </c>
    </row>
    <row r="1101" spans="2:26" x14ac:dyDescent="0.25">
      <c r="B1101" s="40" t="s">
        <v>2991</v>
      </c>
      <c r="C1101" s="40" t="s">
        <v>2991</v>
      </c>
      <c r="D1101" s="41"/>
      <c r="E1101" s="42"/>
      <c r="F1101" s="43"/>
      <c r="G1101" s="44"/>
      <c r="H1101" s="41"/>
      <c r="I1101" s="45"/>
      <c r="J1101" s="46"/>
      <c r="K1101" s="46"/>
      <c r="L1101" s="47"/>
      <c r="M1101" s="54">
        <v>1101</v>
      </c>
      <c r="N1101" s="54"/>
      <c r="O1101" s="49"/>
      <c r="P1101" s="55" t="s">
        <v>1607</v>
      </c>
      <c r="Q1101" s="56">
        <v>43497.577002314814</v>
      </c>
      <c r="R1101" s="55" t="s">
        <v>3033</v>
      </c>
      <c r="S1101" s="57" t="s">
        <v>1887</v>
      </c>
      <c r="T1101" s="55" t="s">
        <v>1610</v>
      </c>
      <c r="U1101" s="55" t="s">
        <v>1265</v>
      </c>
      <c r="V1101" s="56">
        <v>43497.577002314814</v>
      </c>
      <c r="W1101" s="57" t="s">
        <v>3034</v>
      </c>
      <c r="X1101" s="55"/>
      <c r="Y1101" s="55"/>
      <c r="Z1101" s="58" t="s">
        <v>3035</v>
      </c>
    </row>
    <row r="1102" spans="2:26" x14ac:dyDescent="0.25">
      <c r="B1102" s="40" t="s">
        <v>1424</v>
      </c>
      <c r="C1102" s="40" t="s">
        <v>2991</v>
      </c>
      <c r="D1102" s="41"/>
      <c r="E1102" s="42"/>
      <c r="F1102" s="43"/>
      <c r="G1102" s="44"/>
      <c r="H1102" s="41"/>
      <c r="I1102" s="45"/>
      <c r="J1102" s="46"/>
      <c r="K1102" s="46"/>
      <c r="L1102" s="47"/>
      <c r="M1102" s="54">
        <v>1102</v>
      </c>
      <c r="N1102" s="54"/>
      <c r="O1102" s="49"/>
      <c r="P1102" s="55" t="s">
        <v>1236</v>
      </c>
      <c r="Q1102" s="56">
        <v>43496.852280092593</v>
      </c>
      <c r="R1102" s="55" t="s">
        <v>3036</v>
      </c>
      <c r="S1102" s="55"/>
      <c r="T1102" s="55"/>
      <c r="U1102" s="55"/>
      <c r="V1102" s="56">
        <v>43496.852280092593</v>
      </c>
      <c r="W1102" s="57" t="s">
        <v>3037</v>
      </c>
      <c r="X1102" s="55"/>
      <c r="Y1102" s="55"/>
      <c r="Z1102" s="58" t="s">
        <v>3038</v>
      </c>
    </row>
    <row r="1103" spans="2:26" x14ac:dyDescent="0.25">
      <c r="B1103" s="40" t="s">
        <v>1424</v>
      </c>
      <c r="C1103" s="40" t="s">
        <v>1252</v>
      </c>
      <c r="D1103" s="41"/>
      <c r="E1103" s="42"/>
      <c r="F1103" s="43"/>
      <c r="G1103" s="44"/>
      <c r="H1103" s="41"/>
      <c r="I1103" s="45"/>
      <c r="J1103" s="46"/>
      <c r="K1103" s="46"/>
      <c r="L1103" s="47"/>
      <c r="M1103" s="54">
        <v>1103</v>
      </c>
      <c r="N1103" s="54"/>
      <c r="O1103" s="49"/>
      <c r="P1103" s="55" t="s">
        <v>1236</v>
      </c>
      <c r="Q1103" s="56">
        <v>43497.645682870374</v>
      </c>
      <c r="R1103" s="55" t="s">
        <v>3039</v>
      </c>
      <c r="S1103" s="55"/>
      <c r="T1103" s="55"/>
      <c r="U1103" s="55" t="s">
        <v>2405</v>
      </c>
      <c r="V1103" s="56">
        <v>43497.645682870374</v>
      </c>
      <c r="W1103" s="57" t="s">
        <v>3040</v>
      </c>
      <c r="X1103" s="55"/>
      <c r="Y1103" s="55"/>
      <c r="Z1103" s="58" t="s">
        <v>3041</v>
      </c>
    </row>
    <row r="1104" spans="2:26" x14ac:dyDescent="0.25">
      <c r="B1104" s="40" t="s">
        <v>1424</v>
      </c>
      <c r="C1104" s="40" t="s">
        <v>1961</v>
      </c>
      <c r="D1104" s="41"/>
      <c r="E1104" s="42"/>
      <c r="F1104" s="43"/>
      <c r="G1104" s="44"/>
      <c r="H1104" s="41"/>
      <c r="I1104" s="45"/>
      <c r="J1104" s="46"/>
      <c r="K1104" s="46"/>
      <c r="L1104" s="47"/>
      <c r="M1104" s="54">
        <v>1104</v>
      </c>
      <c r="N1104" s="54"/>
      <c r="O1104" s="49"/>
      <c r="P1104" s="55" t="s">
        <v>1592</v>
      </c>
      <c r="Q1104" s="56">
        <v>43497.645682870374</v>
      </c>
      <c r="R1104" s="55" t="s">
        <v>3039</v>
      </c>
      <c r="S1104" s="55"/>
      <c r="T1104" s="55"/>
      <c r="U1104" s="55" t="s">
        <v>2405</v>
      </c>
      <c r="V1104" s="56">
        <v>43497.645682870374</v>
      </c>
      <c r="W1104" s="57" t="s">
        <v>3040</v>
      </c>
      <c r="X1104" s="55"/>
      <c r="Y1104" s="55"/>
      <c r="Z1104" s="58" t="s">
        <v>3041</v>
      </c>
    </row>
    <row r="1105" spans="2:26" x14ac:dyDescent="0.25">
      <c r="B1105" s="40" t="s">
        <v>1967</v>
      </c>
      <c r="C1105" s="40" t="s">
        <v>1240</v>
      </c>
      <c r="D1105" s="41"/>
      <c r="E1105" s="42"/>
      <c r="F1105" s="43"/>
      <c r="G1105" s="44"/>
      <c r="H1105" s="41"/>
      <c r="I1105" s="45"/>
      <c r="J1105" s="46"/>
      <c r="K1105" s="46"/>
      <c r="L1105" s="47"/>
      <c r="M1105" s="54">
        <v>1105</v>
      </c>
      <c r="N1105" s="54"/>
      <c r="O1105" s="49"/>
      <c r="P1105" s="55" t="s">
        <v>1236</v>
      </c>
      <c r="Q1105" s="56">
        <v>43495.452314814815</v>
      </c>
      <c r="R1105" s="55" t="s">
        <v>3042</v>
      </c>
      <c r="S1105" s="57" t="s">
        <v>3043</v>
      </c>
      <c r="T1105" s="55" t="s">
        <v>1610</v>
      </c>
      <c r="U1105" s="55" t="s">
        <v>1265</v>
      </c>
      <c r="V1105" s="56">
        <v>43495.452314814815</v>
      </c>
      <c r="W1105" s="57" t="s">
        <v>3044</v>
      </c>
      <c r="X1105" s="55"/>
      <c r="Y1105" s="55"/>
      <c r="Z1105" s="58" t="s">
        <v>3045</v>
      </c>
    </row>
    <row r="1106" spans="2:26" x14ac:dyDescent="0.25">
      <c r="B1106" s="40" t="s">
        <v>1967</v>
      </c>
      <c r="C1106" s="40" t="s">
        <v>1967</v>
      </c>
      <c r="D1106" s="41"/>
      <c r="E1106" s="42"/>
      <c r="F1106" s="43"/>
      <c r="G1106" s="44"/>
      <c r="H1106" s="41"/>
      <c r="I1106" s="45"/>
      <c r="J1106" s="46"/>
      <c r="K1106" s="46"/>
      <c r="L1106" s="47"/>
      <c r="M1106" s="54">
        <v>1106</v>
      </c>
      <c r="N1106" s="54"/>
      <c r="O1106" s="49"/>
      <c r="P1106" s="55" t="s">
        <v>1607</v>
      </c>
      <c r="Q1106" s="56">
        <v>43497.649247685185</v>
      </c>
      <c r="R1106" s="55" t="s">
        <v>3046</v>
      </c>
      <c r="S1106" s="57" t="s">
        <v>3047</v>
      </c>
      <c r="T1106" s="55" t="s">
        <v>1610</v>
      </c>
      <c r="U1106" s="55"/>
      <c r="V1106" s="56">
        <v>43497.649247685185</v>
      </c>
      <c r="W1106" s="57" t="s">
        <v>3048</v>
      </c>
      <c r="X1106" s="55"/>
      <c r="Y1106" s="55"/>
      <c r="Z1106" s="58" t="s">
        <v>3049</v>
      </c>
    </row>
    <row r="1107" spans="2:26" x14ac:dyDescent="0.25">
      <c r="B1107" s="40" t="s">
        <v>1250</v>
      </c>
      <c r="C1107" s="40" t="s">
        <v>1967</v>
      </c>
      <c r="D1107" s="41"/>
      <c r="E1107" s="42"/>
      <c r="F1107" s="43"/>
      <c r="G1107" s="44"/>
      <c r="H1107" s="41"/>
      <c r="I1107" s="45"/>
      <c r="J1107" s="46"/>
      <c r="K1107" s="46"/>
      <c r="L1107" s="47"/>
      <c r="M1107" s="54">
        <v>1107</v>
      </c>
      <c r="N1107" s="54"/>
      <c r="O1107" s="49"/>
      <c r="P1107" s="55" t="s">
        <v>1236</v>
      </c>
      <c r="Q1107" s="56">
        <v>43497.868043981478</v>
      </c>
      <c r="R1107" s="55" t="s">
        <v>1968</v>
      </c>
      <c r="S1107" s="55"/>
      <c r="T1107" s="55"/>
      <c r="U1107" s="55"/>
      <c r="V1107" s="56">
        <v>43497.868043981478</v>
      </c>
      <c r="W1107" s="57" t="s">
        <v>3050</v>
      </c>
      <c r="X1107" s="55"/>
      <c r="Y1107" s="55"/>
      <c r="Z1107" s="58" t="s">
        <v>3051</v>
      </c>
    </row>
    <row r="1108" spans="2:26" x14ac:dyDescent="0.25">
      <c r="B1108" s="40" t="s">
        <v>1424</v>
      </c>
      <c r="C1108" s="40" t="s">
        <v>1967</v>
      </c>
      <c r="D1108" s="41"/>
      <c r="E1108" s="42"/>
      <c r="F1108" s="43"/>
      <c r="G1108" s="44"/>
      <c r="H1108" s="41"/>
      <c r="I1108" s="45"/>
      <c r="J1108" s="46"/>
      <c r="K1108" s="46"/>
      <c r="L1108" s="47"/>
      <c r="M1108" s="54">
        <v>1108</v>
      </c>
      <c r="N1108" s="54"/>
      <c r="O1108" s="49"/>
      <c r="P1108" s="55" t="s">
        <v>1236</v>
      </c>
      <c r="Q1108" s="56">
        <v>43496.691122685188</v>
      </c>
      <c r="R1108" s="55" t="s">
        <v>2626</v>
      </c>
      <c r="S1108" s="55"/>
      <c r="T1108" s="55"/>
      <c r="U1108" s="55" t="s">
        <v>1265</v>
      </c>
      <c r="V1108" s="56">
        <v>43496.691122685188</v>
      </c>
      <c r="W1108" s="57" t="s">
        <v>3052</v>
      </c>
      <c r="X1108" s="55"/>
      <c r="Y1108" s="55"/>
      <c r="Z1108" s="58" t="s">
        <v>3053</v>
      </c>
    </row>
    <row r="1109" spans="2:26" x14ac:dyDescent="0.25">
      <c r="B1109" s="40" t="s">
        <v>1424</v>
      </c>
      <c r="C1109" s="40" t="s">
        <v>1967</v>
      </c>
      <c r="D1109" s="41"/>
      <c r="E1109" s="42"/>
      <c r="F1109" s="43"/>
      <c r="G1109" s="44"/>
      <c r="H1109" s="41"/>
      <c r="I1109" s="45"/>
      <c r="J1109" s="46"/>
      <c r="K1109" s="46"/>
      <c r="L1109" s="47"/>
      <c r="M1109" s="54">
        <v>1109</v>
      </c>
      <c r="N1109" s="54"/>
      <c r="O1109" s="49"/>
      <c r="P1109" s="55" t="s">
        <v>1236</v>
      </c>
      <c r="Q1109" s="56">
        <v>43498.018807870372</v>
      </c>
      <c r="R1109" s="55" t="s">
        <v>1968</v>
      </c>
      <c r="S1109" s="55"/>
      <c r="T1109" s="55"/>
      <c r="U1109" s="55"/>
      <c r="V1109" s="56">
        <v>43498.018807870372</v>
      </c>
      <c r="W1109" s="57" t="s">
        <v>3054</v>
      </c>
      <c r="X1109" s="55"/>
      <c r="Y1109" s="55"/>
      <c r="Z1109" s="58" t="s">
        <v>3055</v>
      </c>
    </row>
    <row r="1110" spans="2:26" x14ac:dyDescent="0.25">
      <c r="B1110" s="40" t="s">
        <v>1424</v>
      </c>
      <c r="C1110" s="40" t="s">
        <v>1243</v>
      </c>
      <c r="D1110" s="41"/>
      <c r="E1110" s="42"/>
      <c r="F1110" s="43"/>
      <c r="G1110" s="44"/>
      <c r="H1110" s="41"/>
      <c r="I1110" s="45"/>
      <c r="J1110" s="46"/>
      <c r="K1110" s="46"/>
      <c r="L1110" s="47"/>
      <c r="M1110" s="54">
        <v>1110</v>
      </c>
      <c r="N1110" s="54"/>
      <c r="O1110" s="49"/>
      <c r="P1110" s="55" t="s">
        <v>1236</v>
      </c>
      <c r="Q1110" s="56">
        <v>43495.263703703706</v>
      </c>
      <c r="R1110" s="55" t="s">
        <v>1244</v>
      </c>
      <c r="S1110" s="55"/>
      <c r="T1110" s="55"/>
      <c r="U1110" s="55"/>
      <c r="V1110" s="56">
        <v>43495.263703703706</v>
      </c>
      <c r="W1110" s="57" t="s">
        <v>3056</v>
      </c>
      <c r="X1110" s="55"/>
      <c r="Y1110" s="55"/>
      <c r="Z1110" s="58" t="s">
        <v>3057</v>
      </c>
    </row>
    <row r="1111" spans="2:26" x14ac:dyDescent="0.25">
      <c r="B1111" s="40" t="s">
        <v>3058</v>
      </c>
      <c r="C1111" s="40" t="s">
        <v>1243</v>
      </c>
      <c r="D1111" s="41"/>
      <c r="E1111" s="42"/>
      <c r="F1111" s="43"/>
      <c r="G1111" s="44"/>
      <c r="H1111" s="41"/>
      <c r="I1111" s="45"/>
      <c r="J1111" s="46"/>
      <c r="K1111" s="46"/>
      <c r="L1111" s="47"/>
      <c r="M1111" s="54">
        <v>1111</v>
      </c>
      <c r="N1111" s="54"/>
      <c r="O1111" s="49"/>
      <c r="P1111" s="55" t="s">
        <v>1236</v>
      </c>
      <c r="Q1111" s="56">
        <v>43495.097939814812</v>
      </c>
      <c r="R1111" s="55" t="s">
        <v>1244</v>
      </c>
      <c r="S1111" s="55"/>
      <c r="T1111" s="55"/>
      <c r="U1111" s="55"/>
      <c r="V1111" s="56">
        <v>43495.097939814812</v>
      </c>
      <c r="W1111" s="57" t="s">
        <v>3059</v>
      </c>
      <c r="X1111" s="55"/>
      <c r="Y1111" s="55"/>
      <c r="Z1111" s="58" t="s">
        <v>3060</v>
      </c>
    </row>
    <row r="1112" spans="2:26" x14ac:dyDescent="0.25">
      <c r="B1112" s="40" t="s">
        <v>1424</v>
      </c>
      <c r="C1112" s="40" t="s">
        <v>1247</v>
      </c>
      <c r="D1112" s="41"/>
      <c r="E1112" s="42"/>
      <c r="F1112" s="43"/>
      <c r="G1112" s="44"/>
      <c r="H1112" s="41"/>
      <c r="I1112" s="45"/>
      <c r="J1112" s="46"/>
      <c r="K1112" s="46"/>
      <c r="L1112" s="47"/>
      <c r="M1112" s="54">
        <v>1112</v>
      </c>
      <c r="N1112" s="54"/>
      <c r="O1112" s="49"/>
      <c r="P1112" s="55" t="s">
        <v>1236</v>
      </c>
      <c r="Q1112" s="56">
        <v>43495.263703703706</v>
      </c>
      <c r="R1112" s="55" t="s">
        <v>1244</v>
      </c>
      <c r="S1112" s="55"/>
      <c r="T1112" s="55"/>
      <c r="U1112" s="55"/>
      <c r="V1112" s="56">
        <v>43495.263703703706</v>
      </c>
      <c r="W1112" s="57" t="s">
        <v>3056</v>
      </c>
      <c r="X1112" s="55"/>
      <c r="Y1112" s="55"/>
      <c r="Z1112" s="58" t="s">
        <v>3057</v>
      </c>
    </row>
    <row r="1113" spans="2:26" x14ac:dyDescent="0.25">
      <c r="B1113" s="40" t="s">
        <v>3058</v>
      </c>
      <c r="C1113" s="40" t="s">
        <v>1247</v>
      </c>
      <c r="D1113" s="41"/>
      <c r="E1113" s="42"/>
      <c r="F1113" s="43"/>
      <c r="G1113" s="44"/>
      <c r="H1113" s="41"/>
      <c r="I1113" s="45"/>
      <c r="J1113" s="46"/>
      <c r="K1113" s="46"/>
      <c r="L1113" s="47"/>
      <c r="M1113" s="54">
        <v>1113</v>
      </c>
      <c r="N1113" s="54"/>
      <c r="O1113" s="49"/>
      <c r="P1113" s="55" t="s">
        <v>1236</v>
      </c>
      <c r="Q1113" s="56">
        <v>43495.097939814812</v>
      </c>
      <c r="R1113" s="55" t="s">
        <v>1244</v>
      </c>
      <c r="S1113" s="55"/>
      <c r="T1113" s="55"/>
      <c r="U1113" s="55"/>
      <c r="V1113" s="56">
        <v>43495.097939814812</v>
      </c>
      <c r="W1113" s="57" t="s">
        <v>3059</v>
      </c>
      <c r="X1113" s="55"/>
      <c r="Y1113" s="55"/>
      <c r="Z1113" s="58" t="s">
        <v>3060</v>
      </c>
    </row>
    <row r="1114" spans="2:26" x14ac:dyDescent="0.25">
      <c r="B1114" s="40" t="s">
        <v>1424</v>
      </c>
      <c r="C1114" s="40" t="s">
        <v>1248</v>
      </c>
      <c r="D1114" s="41"/>
      <c r="E1114" s="42"/>
      <c r="F1114" s="43"/>
      <c r="G1114" s="44"/>
      <c r="H1114" s="41"/>
      <c r="I1114" s="45"/>
      <c r="J1114" s="46"/>
      <c r="K1114" s="46"/>
      <c r="L1114" s="47"/>
      <c r="M1114" s="54">
        <v>1114</v>
      </c>
      <c r="N1114" s="54"/>
      <c r="O1114" s="49"/>
      <c r="P1114" s="55" t="s">
        <v>1236</v>
      </c>
      <c r="Q1114" s="56">
        <v>43495.263703703706</v>
      </c>
      <c r="R1114" s="55" t="s">
        <v>1244</v>
      </c>
      <c r="S1114" s="55"/>
      <c r="T1114" s="55"/>
      <c r="U1114" s="55"/>
      <c r="V1114" s="56">
        <v>43495.263703703706</v>
      </c>
      <c r="W1114" s="57" t="s">
        <v>3056</v>
      </c>
      <c r="X1114" s="55"/>
      <c r="Y1114" s="55"/>
      <c r="Z1114" s="58" t="s">
        <v>3057</v>
      </c>
    </row>
    <row r="1115" spans="2:26" x14ac:dyDescent="0.25">
      <c r="B1115" s="40" t="s">
        <v>3058</v>
      </c>
      <c r="C1115" s="40" t="s">
        <v>1248</v>
      </c>
      <c r="D1115" s="41"/>
      <c r="E1115" s="42"/>
      <c r="F1115" s="43"/>
      <c r="G1115" s="44"/>
      <c r="H1115" s="41"/>
      <c r="I1115" s="45"/>
      <c r="J1115" s="46"/>
      <c r="K1115" s="46"/>
      <c r="L1115" s="47"/>
      <c r="M1115" s="54">
        <v>1115</v>
      </c>
      <c r="N1115" s="54"/>
      <c r="O1115" s="49"/>
      <c r="P1115" s="55" t="s">
        <v>1236</v>
      </c>
      <c r="Q1115" s="56">
        <v>43495.097939814812</v>
      </c>
      <c r="R1115" s="55" t="s">
        <v>1244</v>
      </c>
      <c r="S1115" s="55"/>
      <c r="T1115" s="55"/>
      <c r="U1115" s="55"/>
      <c r="V1115" s="56">
        <v>43495.097939814812</v>
      </c>
      <c r="W1115" s="57" t="s">
        <v>3059</v>
      </c>
      <c r="X1115" s="55"/>
      <c r="Y1115" s="55"/>
      <c r="Z1115" s="58" t="s">
        <v>3060</v>
      </c>
    </row>
    <row r="1116" spans="2:26" x14ac:dyDescent="0.25">
      <c r="B1116" s="40" t="s">
        <v>1424</v>
      </c>
      <c r="C1116" s="40" t="s">
        <v>1249</v>
      </c>
      <c r="D1116" s="41"/>
      <c r="E1116" s="42"/>
      <c r="F1116" s="43"/>
      <c r="G1116" s="44"/>
      <c r="H1116" s="41"/>
      <c r="I1116" s="45"/>
      <c r="J1116" s="46"/>
      <c r="K1116" s="46"/>
      <c r="L1116" s="47"/>
      <c r="M1116" s="54">
        <v>1116</v>
      </c>
      <c r="N1116" s="54"/>
      <c r="O1116" s="49"/>
      <c r="P1116" s="55" t="s">
        <v>1236</v>
      </c>
      <c r="Q1116" s="56">
        <v>43495.263703703706</v>
      </c>
      <c r="R1116" s="55" t="s">
        <v>1244</v>
      </c>
      <c r="S1116" s="55"/>
      <c r="T1116" s="55"/>
      <c r="U1116" s="55"/>
      <c r="V1116" s="56">
        <v>43495.263703703706</v>
      </c>
      <c r="W1116" s="57" t="s">
        <v>3056</v>
      </c>
      <c r="X1116" s="55"/>
      <c r="Y1116" s="55"/>
      <c r="Z1116" s="58" t="s">
        <v>3057</v>
      </c>
    </row>
    <row r="1117" spans="2:26" x14ac:dyDescent="0.25">
      <c r="B1117" s="40" t="s">
        <v>3058</v>
      </c>
      <c r="C1117" s="40" t="s">
        <v>1249</v>
      </c>
      <c r="D1117" s="41"/>
      <c r="E1117" s="42"/>
      <c r="F1117" s="43"/>
      <c r="G1117" s="44"/>
      <c r="H1117" s="41"/>
      <c r="I1117" s="45"/>
      <c r="J1117" s="46"/>
      <c r="K1117" s="46"/>
      <c r="L1117" s="47"/>
      <c r="M1117" s="54">
        <v>1117</v>
      </c>
      <c r="N1117" s="54"/>
      <c r="O1117" s="49"/>
      <c r="P1117" s="55" t="s">
        <v>1236</v>
      </c>
      <c r="Q1117" s="56">
        <v>43495.097939814812</v>
      </c>
      <c r="R1117" s="55" t="s">
        <v>1244</v>
      </c>
      <c r="S1117" s="55"/>
      <c r="T1117" s="55"/>
      <c r="U1117" s="55"/>
      <c r="V1117" s="56">
        <v>43495.097939814812</v>
      </c>
      <c r="W1117" s="57" t="s">
        <v>3059</v>
      </c>
      <c r="X1117" s="55"/>
      <c r="Y1117" s="55"/>
      <c r="Z1117" s="58" t="s">
        <v>3060</v>
      </c>
    </row>
    <row r="1118" spans="2:26" x14ac:dyDescent="0.25">
      <c r="B1118" s="40" t="s">
        <v>1424</v>
      </c>
      <c r="C1118" s="40" t="s">
        <v>1250</v>
      </c>
      <c r="D1118" s="41"/>
      <c r="E1118" s="42"/>
      <c r="F1118" s="43"/>
      <c r="G1118" s="44"/>
      <c r="H1118" s="41"/>
      <c r="I1118" s="45"/>
      <c r="J1118" s="46"/>
      <c r="K1118" s="46"/>
      <c r="L1118" s="47"/>
      <c r="M1118" s="54">
        <v>1118</v>
      </c>
      <c r="N1118" s="54"/>
      <c r="O1118" s="49"/>
      <c r="P1118" s="55" t="s">
        <v>1236</v>
      </c>
      <c r="Q1118" s="56">
        <v>43495.263703703706</v>
      </c>
      <c r="R1118" s="55" t="s">
        <v>1244</v>
      </c>
      <c r="S1118" s="55"/>
      <c r="T1118" s="55"/>
      <c r="U1118" s="55"/>
      <c r="V1118" s="56">
        <v>43495.263703703706</v>
      </c>
      <c r="W1118" s="57" t="s">
        <v>3056</v>
      </c>
      <c r="X1118" s="55"/>
      <c r="Y1118" s="55"/>
      <c r="Z1118" s="58" t="s">
        <v>3057</v>
      </c>
    </row>
    <row r="1119" spans="2:26" x14ac:dyDescent="0.25">
      <c r="B1119" s="40" t="s">
        <v>3058</v>
      </c>
      <c r="C1119" s="40" t="s">
        <v>1250</v>
      </c>
      <c r="D1119" s="41"/>
      <c r="E1119" s="42"/>
      <c r="F1119" s="43"/>
      <c r="G1119" s="44"/>
      <c r="H1119" s="41"/>
      <c r="I1119" s="45"/>
      <c r="J1119" s="46"/>
      <c r="K1119" s="46"/>
      <c r="L1119" s="47"/>
      <c r="M1119" s="54">
        <v>1119</v>
      </c>
      <c r="N1119" s="54"/>
      <c r="O1119" s="49"/>
      <c r="P1119" s="55" t="s">
        <v>1236</v>
      </c>
      <c r="Q1119" s="56">
        <v>43495.097939814812</v>
      </c>
      <c r="R1119" s="55" t="s">
        <v>1244</v>
      </c>
      <c r="S1119" s="55"/>
      <c r="T1119" s="55"/>
      <c r="U1119" s="55"/>
      <c r="V1119" s="56">
        <v>43495.097939814812</v>
      </c>
      <c r="W1119" s="57" t="s">
        <v>3059</v>
      </c>
      <c r="X1119" s="55"/>
      <c r="Y1119" s="55"/>
      <c r="Z1119" s="58" t="s">
        <v>3060</v>
      </c>
    </row>
    <row r="1120" spans="2:26" x14ac:dyDescent="0.25">
      <c r="B1120" s="40" t="s">
        <v>3058</v>
      </c>
      <c r="C1120" s="40" t="s">
        <v>2146</v>
      </c>
      <c r="D1120" s="41"/>
      <c r="E1120" s="42"/>
      <c r="F1120" s="43"/>
      <c r="G1120" s="44"/>
      <c r="H1120" s="41"/>
      <c r="I1120" s="45"/>
      <c r="J1120" s="46"/>
      <c r="K1120" s="46"/>
      <c r="L1120" s="47"/>
      <c r="M1120" s="54">
        <v>1120</v>
      </c>
      <c r="N1120" s="54"/>
      <c r="O1120" s="49"/>
      <c r="P1120" s="55" t="s">
        <v>1236</v>
      </c>
      <c r="Q1120" s="56">
        <v>43495.10491898148</v>
      </c>
      <c r="R1120" s="55" t="s">
        <v>2147</v>
      </c>
      <c r="S1120" s="55"/>
      <c r="T1120" s="55"/>
      <c r="U1120" s="55"/>
      <c r="V1120" s="56">
        <v>43495.10491898148</v>
      </c>
      <c r="W1120" s="57" t="s">
        <v>3061</v>
      </c>
      <c r="X1120" s="55"/>
      <c r="Y1120" s="55"/>
      <c r="Z1120" s="58" t="s">
        <v>3062</v>
      </c>
    </row>
    <row r="1121" spans="2:26" x14ac:dyDescent="0.25">
      <c r="B1121" s="40" t="s">
        <v>2092</v>
      </c>
      <c r="C1121" s="40" t="s">
        <v>2092</v>
      </c>
      <c r="D1121" s="41"/>
      <c r="E1121" s="42"/>
      <c r="F1121" s="43"/>
      <c r="G1121" s="44"/>
      <c r="H1121" s="41"/>
      <c r="I1121" s="45"/>
      <c r="J1121" s="46"/>
      <c r="K1121" s="46"/>
      <c r="L1121" s="47"/>
      <c r="M1121" s="54">
        <v>1121</v>
      </c>
      <c r="N1121" s="54"/>
      <c r="O1121" s="49"/>
      <c r="P1121" s="55" t="s">
        <v>1607</v>
      </c>
      <c r="Q1121" s="56">
        <v>43497.365937499999</v>
      </c>
      <c r="R1121" s="55" t="s">
        <v>3063</v>
      </c>
      <c r="S1121" s="55"/>
      <c r="T1121" s="55"/>
      <c r="U1121" s="55" t="s">
        <v>1265</v>
      </c>
      <c r="V1121" s="56">
        <v>43497.365937499999</v>
      </c>
      <c r="W1121" s="57" t="s">
        <v>3064</v>
      </c>
      <c r="X1121" s="55"/>
      <c r="Y1121" s="55"/>
      <c r="Z1121" s="58" t="s">
        <v>3065</v>
      </c>
    </row>
    <row r="1122" spans="2:26" x14ac:dyDescent="0.25">
      <c r="B1122" s="40" t="s">
        <v>3058</v>
      </c>
      <c r="C1122" s="40" t="s">
        <v>2092</v>
      </c>
      <c r="D1122" s="41"/>
      <c r="E1122" s="42"/>
      <c r="F1122" s="43"/>
      <c r="G1122" s="44"/>
      <c r="H1122" s="41"/>
      <c r="I1122" s="45"/>
      <c r="J1122" s="46"/>
      <c r="K1122" s="46"/>
      <c r="L1122" s="47"/>
      <c r="M1122" s="54">
        <v>1122</v>
      </c>
      <c r="N1122" s="54"/>
      <c r="O1122" s="49"/>
      <c r="P1122" s="55" t="s">
        <v>1236</v>
      </c>
      <c r="Q1122" s="56">
        <v>43495.10491898148</v>
      </c>
      <c r="R1122" s="55" t="s">
        <v>2147</v>
      </c>
      <c r="S1122" s="55"/>
      <c r="T1122" s="55"/>
      <c r="U1122" s="55"/>
      <c r="V1122" s="56">
        <v>43495.10491898148</v>
      </c>
      <c r="W1122" s="57" t="s">
        <v>3061</v>
      </c>
      <c r="X1122" s="55"/>
      <c r="Y1122" s="55"/>
      <c r="Z1122" s="58" t="s">
        <v>3062</v>
      </c>
    </row>
    <row r="1123" spans="2:26" x14ac:dyDescent="0.25">
      <c r="B1123" s="40" t="s">
        <v>1424</v>
      </c>
      <c r="C1123" s="40" t="s">
        <v>1240</v>
      </c>
      <c r="D1123" s="41"/>
      <c r="E1123" s="42"/>
      <c r="F1123" s="43"/>
      <c r="G1123" s="44"/>
      <c r="H1123" s="41"/>
      <c r="I1123" s="45"/>
      <c r="J1123" s="46"/>
      <c r="K1123" s="46"/>
      <c r="L1123" s="47"/>
      <c r="M1123" s="54">
        <v>1123</v>
      </c>
      <c r="N1123" s="54"/>
      <c r="O1123" s="49"/>
      <c r="P1123" s="55" t="s">
        <v>1236</v>
      </c>
      <c r="Q1123" s="56">
        <v>43495.263784722221</v>
      </c>
      <c r="R1123" s="55" t="s">
        <v>1373</v>
      </c>
      <c r="S1123" s="55"/>
      <c r="T1123" s="55"/>
      <c r="U1123" s="55" t="s">
        <v>1265</v>
      </c>
      <c r="V1123" s="56">
        <v>43495.263784722221</v>
      </c>
      <c r="W1123" s="57" t="s">
        <v>2951</v>
      </c>
      <c r="X1123" s="55"/>
      <c r="Y1123" s="55"/>
      <c r="Z1123" s="58" t="s">
        <v>2952</v>
      </c>
    </row>
    <row r="1124" spans="2:26" x14ac:dyDescent="0.25">
      <c r="B1124" s="40" t="s">
        <v>1424</v>
      </c>
      <c r="C1124" s="40" t="s">
        <v>1240</v>
      </c>
      <c r="D1124" s="41"/>
      <c r="E1124" s="42"/>
      <c r="F1124" s="43"/>
      <c r="G1124" s="44"/>
      <c r="H1124" s="41"/>
      <c r="I1124" s="45"/>
      <c r="J1124" s="46"/>
      <c r="K1124" s="46"/>
      <c r="L1124" s="47"/>
      <c r="M1124" s="54">
        <v>1124</v>
      </c>
      <c r="N1124" s="54"/>
      <c r="O1124" s="49"/>
      <c r="P1124" s="55" t="s">
        <v>1236</v>
      </c>
      <c r="Q1124" s="56">
        <v>43495.714560185188</v>
      </c>
      <c r="R1124" s="55" t="s">
        <v>1557</v>
      </c>
      <c r="S1124" s="55"/>
      <c r="T1124" s="55"/>
      <c r="U1124" s="55" t="s">
        <v>1558</v>
      </c>
      <c r="V1124" s="56">
        <v>43495.714560185188</v>
      </c>
      <c r="W1124" s="57" t="s">
        <v>2957</v>
      </c>
      <c r="X1124" s="55"/>
      <c r="Y1124" s="55"/>
      <c r="Z1124" s="58" t="s">
        <v>2958</v>
      </c>
    </row>
    <row r="1125" spans="2:26" x14ac:dyDescent="0.25">
      <c r="B1125" s="40" t="s">
        <v>1424</v>
      </c>
      <c r="C1125" s="40" t="s">
        <v>1240</v>
      </c>
      <c r="D1125" s="41"/>
      <c r="E1125" s="42"/>
      <c r="F1125" s="43"/>
      <c r="G1125" s="44"/>
      <c r="H1125" s="41"/>
      <c r="I1125" s="45"/>
      <c r="J1125" s="46"/>
      <c r="K1125" s="46"/>
      <c r="L1125" s="47"/>
      <c r="M1125" s="54">
        <v>1125</v>
      </c>
      <c r="N1125" s="54"/>
      <c r="O1125" s="49"/>
      <c r="P1125" s="55" t="s">
        <v>1236</v>
      </c>
      <c r="Q1125" s="56">
        <v>43496.690462962964</v>
      </c>
      <c r="R1125" s="55" t="s">
        <v>1626</v>
      </c>
      <c r="S1125" s="55"/>
      <c r="T1125" s="55"/>
      <c r="U1125" s="55"/>
      <c r="V1125" s="56">
        <v>43496.690462962964</v>
      </c>
      <c r="W1125" s="57" t="s">
        <v>2963</v>
      </c>
      <c r="X1125" s="55"/>
      <c r="Y1125" s="55"/>
      <c r="Z1125" s="58" t="s">
        <v>2964</v>
      </c>
    </row>
    <row r="1126" spans="2:26" x14ac:dyDescent="0.25">
      <c r="B1126" s="40" t="s">
        <v>1424</v>
      </c>
      <c r="C1126" s="40" t="s">
        <v>1240</v>
      </c>
      <c r="D1126" s="41"/>
      <c r="E1126" s="42"/>
      <c r="F1126" s="43"/>
      <c r="G1126" s="44"/>
      <c r="H1126" s="41"/>
      <c r="I1126" s="45"/>
      <c r="J1126" s="46"/>
      <c r="K1126" s="46"/>
      <c r="L1126" s="47"/>
      <c r="M1126" s="54">
        <v>1126</v>
      </c>
      <c r="N1126" s="54"/>
      <c r="O1126" s="49"/>
      <c r="P1126" s="55" t="s">
        <v>1236</v>
      </c>
      <c r="Q1126" s="56">
        <v>43496.691122685188</v>
      </c>
      <c r="R1126" s="55" t="s">
        <v>2626</v>
      </c>
      <c r="S1126" s="55"/>
      <c r="T1126" s="55"/>
      <c r="U1126" s="55" t="s">
        <v>1265</v>
      </c>
      <c r="V1126" s="56">
        <v>43496.691122685188</v>
      </c>
      <c r="W1126" s="57" t="s">
        <v>3052</v>
      </c>
      <c r="X1126" s="55"/>
      <c r="Y1126" s="55"/>
      <c r="Z1126" s="58" t="s">
        <v>3053</v>
      </c>
    </row>
    <row r="1127" spans="2:26" x14ac:dyDescent="0.25">
      <c r="B1127" s="40" t="s">
        <v>3058</v>
      </c>
      <c r="C1127" s="40" t="s">
        <v>1240</v>
      </c>
      <c r="D1127" s="41"/>
      <c r="E1127" s="42"/>
      <c r="F1127" s="43"/>
      <c r="G1127" s="44"/>
      <c r="H1127" s="41"/>
      <c r="I1127" s="45"/>
      <c r="J1127" s="46"/>
      <c r="K1127" s="46"/>
      <c r="L1127" s="47"/>
      <c r="M1127" s="54">
        <v>1127</v>
      </c>
      <c r="N1127" s="54"/>
      <c r="O1127" s="49"/>
      <c r="P1127" s="55" t="s">
        <v>1236</v>
      </c>
      <c r="Q1127" s="56">
        <v>43495.10491898148</v>
      </c>
      <c r="R1127" s="55" t="s">
        <v>2147</v>
      </c>
      <c r="S1127" s="55"/>
      <c r="T1127" s="55"/>
      <c r="U1127" s="55"/>
      <c r="V1127" s="56">
        <v>43495.10491898148</v>
      </c>
      <c r="W1127" s="57" t="s">
        <v>3061</v>
      </c>
      <c r="X1127" s="55"/>
      <c r="Y1127" s="55"/>
      <c r="Z1127" s="58" t="s">
        <v>3062</v>
      </c>
    </row>
    <row r="1128" spans="2:26" x14ac:dyDescent="0.25">
      <c r="B1128" s="40" t="s">
        <v>1453</v>
      </c>
      <c r="C1128" s="40" t="s">
        <v>1453</v>
      </c>
      <c r="D1128" s="41"/>
      <c r="E1128" s="42"/>
      <c r="F1128" s="43"/>
      <c r="G1128" s="44"/>
      <c r="H1128" s="41"/>
      <c r="I1128" s="45"/>
      <c r="J1128" s="46"/>
      <c r="K1128" s="46"/>
      <c r="L1128" s="47"/>
      <c r="M1128" s="54">
        <v>1128</v>
      </c>
      <c r="N1128" s="54"/>
      <c r="O1128" s="49"/>
      <c r="P1128" s="55" t="s">
        <v>1607</v>
      </c>
      <c r="Q1128" s="56">
        <v>43497.527291666665</v>
      </c>
      <c r="R1128" s="55" t="s">
        <v>3066</v>
      </c>
      <c r="S1128" s="57" t="s">
        <v>1907</v>
      </c>
      <c r="T1128" s="55" t="s">
        <v>1610</v>
      </c>
      <c r="U1128" s="55" t="s">
        <v>1265</v>
      </c>
      <c r="V1128" s="56">
        <v>43497.527291666665</v>
      </c>
      <c r="W1128" s="57" t="s">
        <v>3067</v>
      </c>
      <c r="X1128" s="55"/>
      <c r="Y1128" s="55"/>
      <c r="Z1128" s="58" t="s">
        <v>3068</v>
      </c>
    </row>
    <row r="1129" spans="2:26" x14ac:dyDescent="0.25">
      <c r="B1129" s="40" t="s">
        <v>1453</v>
      </c>
      <c r="C1129" s="40" t="s">
        <v>1424</v>
      </c>
      <c r="D1129" s="41"/>
      <c r="E1129" s="42"/>
      <c r="F1129" s="43"/>
      <c r="G1129" s="44"/>
      <c r="H1129" s="41"/>
      <c r="I1129" s="45"/>
      <c r="J1129" s="46"/>
      <c r="K1129" s="46"/>
      <c r="L1129" s="47"/>
      <c r="M1129" s="54">
        <v>1129</v>
      </c>
      <c r="N1129" s="54"/>
      <c r="O1129" s="49"/>
      <c r="P1129" s="55" t="s">
        <v>1236</v>
      </c>
      <c r="Q1129" s="56">
        <v>43504.68372685185</v>
      </c>
      <c r="R1129" s="55" t="s">
        <v>2394</v>
      </c>
      <c r="S1129" s="55"/>
      <c r="T1129" s="55"/>
      <c r="U1129" s="55"/>
      <c r="V1129" s="56">
        <v>43504.68372685185</v>
      </c>
      <c r="W1129" s="57" t="s">
        <v>3069</v>
      </c>
      <c r="X1129" s="55"/>
      <c r="Y1129" s="55"/>
      <c r="Z1129" s="58" t="s">
        <v>3070</v>
      </c>
    </row>
    <row r="1130" spans="2:26" x14ac:dyDescent="0.25">
      <c r="B1130" s="40" t="s">
        <v>3058</v>
      </c>
      <c r="C1130" s="40" t="s">
        <v>1453</v>
      </c>
      <c r="D1130" s="41"/>
      <c r="E1130" s="42"/>
      <c r="F1130" s="43"/>
      <c r="G1130" s="44"/>
      <c r="H1130" s="41"/>
      <c r="I1130" s="45"/>
      <c r="J1130" s="46"/>
      <c r="K1130" s="46"/>
      <c r="L1130" s="47"/>
      <c r="M1130" s="54">
        <v>1130</v>
      </c>
      <c r="N1130" s="54"/>
      <c r="O1130" s="49"/>
      <c r="P1130" s="55" t="s">
        <v>1236</v>
      </c>
      <c r="Q1130" s="56">
        <v>43495.10491898148</v>
      </c>
      <c r="R1130" s="55" t="s">
        <v>2147</v>
      </c>
      <c r="S1130" s="55"/>
      <c r="T1130" s="55"/>
      <c r="U1130" s="55"/>
      <c r="V1130" s="56">
        <v>43495.10491898148</v>
      </c>
      <c r="W1130" s="57" t="s">
        <v>3061</v>
      </c>
      <c r="X1130" s="55"/>
      <c r="Y1130" s="55"/>
      <c r="Z1130" s="58" t="s">
        <v>3062</v>
      </c>
    </row>
    <row r="1131" spans="2:26" x14ac:dyDescent="0.25">
      <c r="B1131" s="40" t="s">
        <v>1424</v>
      </c>
      <c r="C1131" s="40" t="s">
        <v>1424</v>
      </c>
      <c r="D1131" s="41"/>
      <c r="E1131" s="42"/>
      <c r="F1131" s="43"/>
      <c r="G1131" s="44"/>
      <c r="H1131" s="41"/>
      <c r="I1131" s="45"/>
      <c r="J1131" s="46"/>
      <c r="K1131" s="46"/>
      <c r="L1131" s="47"/>
      <c r="M1131" s="54">
        <v>1131</v>
      </c>
      <c r="N1131" s="54"/>
      <c r="O1131" s="49"/>
      <c r="P1131" s="55" t="s">
        <v>1607</v>
      </c>
      <c r="Q1131" s="56">
        <v>43495.3359375</v>
      </c>
      <c r="R1131" s="55" t="s">
        <v>3071</v>
      </c>
      <c r="S1131" s="55"/>
      <c r="T1131" s="55"/>
      <c r="U1131" s="55" t="s">
        <v>1265</v>
      </c>
      <c r="V1131" s="56">
        <v>43495.3359375</v>
      </c>
      <c r="W1131" s="57" t="s">
        <v>3072</v>
      </c>
      <c r="X1131" s="55"/>
      <c r="Y1131" s="55"/>
      <c r="Z1131" s="58" t="s">
        <v>3073</v>
      </c>
    </row>
    <row r="1132" spans="2:26" x14ac:dyDescent="0.25">
      <c r="B1132" s="40" t="s">
        <v>1424</v>
      </c>
      <c r="C1132" s="40" t="s">
        <v>1424</v>
      </c>
      <c r="D1132" s="41"/>
      <c r="E1132" s="42"/>
      <c r="F1132" s="43"/>
      <c r="G1132" s="44"/>
      <c r="H1132" s="41"/>
      <c r="I1132" s="45"/>
      <c r="J1132" s="46"/>
      <c r="K1132" s="46"/>
      <c r="L1132" s="47"/>
      <c r="M1132" s="54">
        <v>1132</v>
      </c>
      <c r="N1132" s="54"/>
      <c r="O1132" s="49"/>
      <c r="P1132" s="55" t="s">
        <v>1607</v>
      </c>
      <c r="Q1132" s="56">
        <v>43504.678229166668</v>
      </c>
      <c r="R1132" s="55" t="s">
        <v>3074</v>
      </c>
      <c r="S1132" s="57" t="s">
        <v>3075</v>
      </c>
      <c r="T1132" s="55" t="s">
        <v>1610</v>
      </c>
      <c r="U1132" s="55"/>
      <c r="V1132" s="56">
        <v>43504.678229166668</v>
      </c>
      <c r="W1132" s="57" t="s">
        <v>3076</v>
      </c>
      <c r="X1132" s="55"/>
      <c r="Y1132" s="55"/>
      <c r="Z1132" s="58" t="s">
        <v>3077</v>
      </c>
    </row>
    <row r="1133" spans="2:26" x14ac:dyDescent="0.25">
      <c r="B1133" s="40" t="s">
        <v>1424</v>
      </c>
      <c r="C1133" s="40" t="s">
        <v>1424</v>
      </c>
      <c r="D1133" s="41"/>
      <c r="E1133" s="42"/>
      <c r="F1133" s="43"/>
      <c r="G1133" s="44"/>
      <c r="H1133" s="41"/>
      <c r="I1133" s="45"/>
      <c r="J1133" s="46"/>
      <c r="K1133" s="46"/>
      <c r="L1133" s="47"/>
      <c r="M1133" s="54">
        <v>1133</v>
      </c>
      <c r="N1133" s="54"/>
      <c r="O1133" s="49"/>
      <c r="P1133" s="55" t="s">
        <v>1607</v>
      </c>
      <c r="Q1133" s="56">
        <v>43504.689606481479</v>
      </c>
      <c r="R1133" s="55" t="s">
        <v>3078</v>
      </c>
      <c r="S1133" s="57" t="s">
        <v>3079</v>
      </c>
      <c r="T1133" s="55" t="s">
        <v>1610</v>
      </c>
      <c r="U1133" s="55" t="s">
        <v>2405</v>
      </c>
      <c r="V1133" s="56">
        <v>43504.689606481479</v>
      </c>
      <c r="W1133" s="57" t="s">
        <v>3080</v>
      </c>
      <c r="X1133" s="55"/>
      <c r="Y1133" s="55"/>
      <c r="Z1133" s="58" t="s">
        <v>3081</v>
      </c>
    </row>
    <row r="1134" spans="2:26" x14ac:dyDescent="0.25">
      <c r="B1134" s="40" t="s">
        <v>1424</v>
      </c>
      <c r="C1134" s="40" t="s">
        <v>1424</v>
      </c>
      <c r="D1134" s="41"/>
      <c r="E1134" s="42"/>
      <c r="F1134" s="43"/>
      <c r="G1134" s="44"/>
      <c r="H1134" s="41"/>
      <c r="I1134" s="45"/>
      <c r="J1134" s="46"/>
      <c r="K1134" s="46"/>
      <c r="L1134" s="47"/>
      <c r="M1134" s="54">
        <v>1134</v>
      </c>
      <c r="N1134" s="54"/>
      <c r="O1134" s="49"/>
      <c r="P1134" s="55" t="s">
        <v>1607</v>
      </c>
      <c r="Q1134" s="56">
        <v>43504.993645833332</v>
      </c>
      <c r="R1134" s="55" t="s">
        <v>2394</v>
      </c>
      <c r="S1134" s="55"/>
      <c r="T1134" s="55"/>
      <c r="U1134" s="55"/>
      <c r="V1134" s="56">
        <v>43504.993645833332</v>
      </c>
      <c r="W1134" s="57" t="s">
        <v>3082</v>
      </c>
      <c r="X1134" s="55"/>
      <c r="Y1134" s="55"/>
      <c r="Z1134" s="58" t="s">
        <v>3083</v>
      </c>
    </row>
    <row r="1135" spans="2:26" x14ac:dyDescent="0.25">
      <c r="B1135" s="40" t="s">
        <v>3058</v>
      </c>
      <c r="C1135" s="40" t="s">
        <v>1424</v>
      </c>
      <c r="D1135" s="41"/>
      <c r="E1135" s="42"/>
      <c r="F1135" s="43"/>
      <c r="G1135" s="44"/>
      <c r="H1135" s="41"/>
      <c r="I1135" s="45"/>
      <c r="J1135" s="46"/>
      <c r="K1135" s="46"/>
      <c r="L1135" s="47"/>
      <c r="M1135" s="54">
        <v>1135</v>
      </c>
      <c r="N1135" s="54"/>
      <c r="O1135" s="49"/>
      <c r="P1135" s="55" t="s">
        <v>1236</v>
      </c>
      <c r="Q1135" s="56">
        <v>43495.10491898148</v>
      </c>
      <c r="R1135" s="55" t="s">
        <v>2147</v>
      </c>
      <c r="S1135" s="55"/>
      <c r="T1135" s="55"/>
      <c r="U1135" s="55"/>
      <c r="V1135" s="56">
        <v>43495.10491898148</v>
      </c>
      <c r="W1135" s="57" t="s">
        <v>3061</v>
      </c>
      <c r="X1135" s="55"/>
      <c r="Y1135" s="55"/>
      <c r="Z1135" s="58" t="s">
        <v>3062</v>
      </c>
    </row>
    <row r="1136" spans="2:26" x14ac:dyDescent="0.25">
      <c r="B1136" s="40" t="s">
        <v>3058</v>
      </c>
      <c r="C1136" s="40" t="s">
        <v>1424</v>
      </c>
      <c r="D1136" s="41"/>
      <c r="E1136" s="42"/>
      <c r="F1136" s="43"/>
      <c r="G1136" s="44"/>
      <c r="H1136" s="41"/>
      <c r="I1136" s="45"/>
      <c r="J1136" s="46"/>
      <c r="K1136" s="46"/>
      <c r="L1136" s="47"/>
      <c r="M1136" s="54">
        <v>1136</v>
      </c>
      <c r="N1136" s="54"/>
      <c r="O1136" s="49"/>
      <c r="P1136" s="55" t="s">
        <v>1236</v>
      </c>
      <c r="Q1136" s="56">
        <v>43505.15420138889</v>
      </c>
      <c r="R1136" s="55" t="s">
        <v>2394</v>
      </c>
      <c r="S1136" s="55"/>
      <c r="T1136" s="55"/>
      <c r="U1136" s="55"/>
      <c r="V1136" s="56">
        <v>43505.15420138889</v>
      </c>
      <c r="W1136" s="57" t="s">
        <v>3084</v>
      </c>
      <c r="X1136" s="55"/>
      <c r="Y1136" s="55"/>
      <c r="Z1136" s="58" t="s">
        <v>3085</v>
      </c>
    </row>
    <row r="1144" spans="2:43" ht="18.75" x14ac:dyDescent="0.3">
      <c r="B1144" s="59" t="s">
        <v>3087</v>
      </c>
    </row>
    <row r="1145" spans="2:43" x14ac:dyDescent="0.25">
      <c r="B1145" s="40" t="s">
        <v>1234</v>
      </c>
      <c r="C1145" s="41"/>
      <c r="D1145" s="41"/>
      <c r="E1145" s="42"/>
      <c r="F1145" s="44"/>
      <c r="G1145" s="61" t="s">
        <v>3088</v>
      </c>
      <c r="H1145" s="41"/>
      <c r="I1145" s="45"/>
      <c r="J1145" s="46"/>
      <c r="K1145" s="46"/>
      <c r="L1145" s="45" t="s">
        <v>3089</v>
      </c>
      <c r="M1145" s="62"/>
      <c r="N1145" s="63">
        <v>5428.068359375</v>
      </c>
      <c r="O1145" s="63">
        <v>7530.2705078125</v>
      </c>
      <c r="P1145" s="64"/>
      <c r="Q1145" s="65"/>
      <c r="R1145" s="65"/>
      <c r="S1145" s="66"/>
      <c r="T1145" s="66"/>
      <c r="U1145" s="66"/>
      <c r="V1145" s="66"/>
      <c r="W1145" s="67"/>
      <c r="X1145" s="67"/>
      <c r="Y1145" s="68"/>
      <c r="Z1145" s="67"/>
      <c r="AA1145" s="67"/>
      <c r="AB1145" s="48">
        <v>3</v>
      </c>
      <c r="AC1145" s="48"/>
      <c r="AD1145" s="49"/>
      <c r="AE1145" s="50">
        <v>322</v>
      </c>
      <c r="AF1145" s="50">
        <v>459</v>
      </c>
      <c r="AG1145" s="50">
        <v>1497</v>
      </c>
      <c r="AH1145" s="50">
        <v>1293</v>
      </c>
      <c r="AI1145" s="50"/>
      <c r="AJ1145" s="50"/>
      <c r="AK1145" s="50"/>
      <c r="AL1145" s="50"/>
      <c r="AM1145" s="50"/>
      <c r="AN1145" s="51">
        <v>42417.724861111114</v>
      </c>
      <c r="AO1145" s="50" t="s">
        <v>3090</v>
      </c>
      <c r="AP1145" s="52" t="s">
        <v>3091</v>
      </c>
      <c r="AQ1145" s="50" t="s">
        <v>3092</v>
      </c>
    </row>
    <row r="1146" spans="2:43" x14ac:dyDescent="0.25">
      <c r="B1146" s="40" t="s">
        <v>1235</v>
      </c>
      <c r="C1146" s="41"/>
      <c r="D1146" s="41"/>
      <c r="E1146" s="42"/>
      <c r="F1146" s="44"/>
      <c r="G1146" s="61" t="s">
        <v>3093</v>
      </c>
      <c r="H1146" s="41"/>
      <c r="I1146" s="45"/>
      <c r="J1146" s="46"/>
      <c r="K1146" s="46"/>
      <c r="L1146" s="45" t="s">
        <v>3094</v>
      </c>
      <c r="M1146" s="62"/>
      <c r="N1146" s="63">
        <v>6281.81591796875</v>
      </c>
      <c r="O1146" s="63">
        <v>8610.958984375</v>
      </c>
      <c r="P1146" s="64"/>
      <c r="Q1146" s="65"/>
      <c r="R1146" s="65"/>
      <c r="S1146" s="69"/>
      <c r="T1146" s="69"/>
      <c r="U1146" s="69"/>
      <c r="V1146" s="69"/>
      <c r="W1146" s="68"/>
      <c r="X1146" s="68"/>
      <c r="Y1146" s="68"/>
      <c r="Z1146" s="68"/>
      <c r="AA1146" s="67"/>
      <c r="AB1146" s="48">
        <v>4</v>
      </c>
      <c r="AC1146" s="48"/>
      <c r="AD1146" s="49"/>
      <c r="AE1146" s="50">
        <v>512</v>
      </c>
      <c r="AF1146" s="50">
        <v>10222</v>
      </c>
      <c r="AG1146" s="50">
        <v>4707</v>
      </c>
      <c r="AH1146" s="50">
        <v>3591</v>
      </c>
      <c r="AI1146" s="50"/>
      <c r="AJ1146" s="50" t="s">
        <v>3095</v>
      </c>
      <c r="AK1146" s="50" t="s">
        <v>3096</v>
      </c>
      <c r="AL1146" s="52" t="s">
        <v>3097</v>
      </c>
      <c r="AM1146" s="50"/>
      <c r="AN1146" s="51">
        <v>40354.619571759256</v>
      </c>
      <c r="AO1146" s="50" t="s">
        <v>3090</v>
      </c>
      <c r="AP1146" s="52" t="s">
        <v>3098</v>
      </c>
      <c r="AQ1146" s="50" t="s">
        <v>3099</v>
      </c>
    </row>
    <row r="1147" spans="2:43" x14ac:dyDescent="0.25">
      <c r="B1147" s="40" t="s">
        <v>1240</v>
      </c>
      <c r="C1147" s="41"/>
      <c r="D1147" s="41"/>
      <c r="E1147" s="42"/>
      <c r="F1147" s="44"/>
      <c r="G1147" s="61" t="s">
        <v>3100</v>
      </c>
      <c r="H1147" s="41"/>
      <c r="I1147" s="45"/>
      <c r="J1147" s="46"/>
      <c r="K1147" s="46"/>
      <c r="L1147" s="45" t="s">
        <v>3101</v>
      </c>
      <c r="M1147" s="62"/>
      <c r="N1147" s="63">
        <v>4495.3955078125</v>
      </c>
      <c r="O1147" s="63">
        <v>6437.64111328125</v>
      </c>
      <c r="P1147" s="64"/>
      <c r="Q1147" s="65"/>
      <c r="R1147" s="65"/>
      <c r="S1147" s="69"/>
      <c r="T1147" s="69"/>
      <c r="U1147" s="69"/>
      <c r="V1147" s="69"/>
      <c r="W1147" s="68"/>
      <c r="X1147" s="68"/>
      <c r="Y1147" s="68"/>
      <c r="Z1147" s="68"/>
      <c r="AA1147" s="67"/>
      <c r="AB1147" s="48">
        <v>5</v>
      </c>
      <c r="AC1147" s="48"/>
      <c r="AD1147" s="49"/>
      <c r="AE1147" s="50">
        <v>1066</v>
      </c>
      <c r="AF1147" s="50">
        <v>62008</v>
      </c>
      <c r="AG1147" s="50">
        <v>19315</v>
      </c>
      <c r="AH1147" s="50">
        <v>5735</v>
      </c>
      <c r="AI1147" s="50"/>
      <c r="AJ1147" s="50" t="s">
        <v>3102</v>
      </c>
      <c r="AK1147" s="50" t="s">
        <v>3103</v>
      </c>
      <c r="AL1147" s="52" t="s">
        <v>3104</v>
      </c>
      <c r="AM1147" s="50"/>
      <c r="AN1147" s="51">
        <v>40249.137638888889</v>
      </c>
      <c r="AO1147" s="50" t="s">
        <v>3090</v>
      </c>
      <c r="AP1147" s="52" t="s">
        <v>3105</v>
      </c>
      <c r="AQ1147" s="50" t="s">
        <v>3099</v>
      </c>
    </row>
    <row r="1148" spans="2:43" x14ac:dyDescent="0.25">
      <c r="B1148" s="40" t="s">
        <v>1241</v>
      </c>
      <c r="C1148" s="41"/>
      <c r="D1148" s="41"/>
      <c r="E1148" s="42"/>
      <c r="F1148" s="44"/>
      <c r="G1148" s="61" t="s">
        <v>3106</v>
      </c>
      <c r="H1148" s="41"/>
      <c r="I1148" s="45"/>
      <c r="J1148" s="46"/>
      <c r="K1148" s="46"/>
      <c r="L1148" s="45" t="s">
        <v>3107</v>
      </c>
      <c r="M1148" s="62"/>
      <c r="N1148" s="63">
        <v>6432.72509765625</v>
      </c>
      <c r="O1148" s="63">
        <v>8502.119140625</v>
      </c>
      <c r="P1148" s="64"/>
      <c r="Q1148" s="65"/>
      <c r="R1148" s="65"/>
      <c r="S1148" s="69"/>
      <c r="T1148" s="69"/>
      <c r="U1148" s="69"/>
      <c r="V1148" s="69"/>
      <c r="W1148" s="68"/>
      <c r="X1148" s="68"/>
      <c r="Y1148" s="68"/>
      <c r="Z1148" s="68"/>
      <c r="AA1148" s="67"/>
      <c r="AB1148" s="48">
        <v>6</v>
      </c>
      <c r="AC1148" s="48"/>
      <c r="AD1148" s="49"/>
      <c r="AE1148" s="50">
        <v>303</v>
      </c>
      <c r="AF1148" s="50">
        <v>13436</v>
      </c>
      <c r="AG1148" s="50">
        <v>2357</v>
      </c>
      <c r="AH1148" s="50">
        <v>2086</v>
      </c>
      <c r="AI1148" s="50"/>
      <c r="AJ1148" s="50" t="s">
        <v>3108</v>
      </c>
      <c r="AK1148" s="50" t="s">
        <v>3109</v>
      </c>
      <c r="AL1148" s="52" t="s">
        <v>3110</v>
      </c>
      <c r="AM1148" s="50"/>
      <c r="AN1148" s="51">
        <v>40228.625011574077</v>
      </c>
      <c r="AO1148" s="50" t="s">
        <v>3090</v>
      </c>
      <c r="AP1148" s="52" t="s">
        <v>3111</v>
      </c>
      <c r="AQ1148" s="50" t="s">
        <v>3099</v>
      </c>
    </row>
    <row r="1149" spans="2:43" x14ac:dyDescent="0.25">
      <c r="B1149" s="40" t="s">
        <v>1242</v>
      </c>
      <c r="C1149" s="41"/>
      <c r="D1149" s="41"/>
      <c r="E1149" s="42"/>
      <c r="F1149" s="44"/>
      <c r="G1149" s="61" t="s">
        <v>3112</v>
      </c>
      <c r="H1149" s="41"/>
      <c r="I1149" s="45"/>
      <c r="J1149" s="46"/>
      <c r="K1149" s="46"/>
      <c r="L1149" s="45" t="s">
        <v>3113</v>
      </c>
      <c r="M1149" s="62"/>
      <c r="N1149" s="63">
        <v>5092.58837890625</v>
      </c>
      <c r="O1149" s="63">
        <v>3096.711181640625</v>
      </c>
      <c r="P1149" s="64"/>
      <c r="Q1149" s="65"/>
      <c r="R1149" s="65"/>
      <c r="S1149" s="69"/>
      <c r="T1149" s="69"/>
      <c r="U1149" s="69"/>
      <c r="V1149" s="69"/>
      <c r="W1149" s="68"/>
      <c r="X1149" s="68"/>
      <c r="Y1149" s="68"/>
      <c r="Z1149" s="68"/>
      <c r="AA1149" s="67"/>
      <c r="AB1149" s="48">
        <v>7</v>
      </c>
      <c r="AC1149" s="48"/>
      <c r="AD1149" s="49"/>
      <c r="AE1149" s="50">
        <v>1100</v>
      </c>
      <c r="AF1149" s="50">
        <v>1202</v>
      </c>
      <c r="AG1149" s="50">
        <v>1801</v>
      </c>
      <c r="AH1149" s="50">
        <v>3496</v>
      </c>
      <c r="AI1149" s="50"/>
      <c r="AJ1149" s="50" t="s">
        <v>3114</v>
      </c>
      <c r="AK1149" s="50"/>
      <c r="AL1149" s="50"/>
      <c r="AM1149" s="50"/>
      <c r="AN1149" s="51">
        <v>42164.405185185184</v>
      </c>
      <c r="AO1149" s="50" t="s">
        <v>3090</v>
      </c>
      <c r="AP1149" s="52" t="s">
        <v>3115</v>
      </c>
      <c r="AQ1149" s="50" t="s">
        <v>3092</v>
      </c>
    </row>
    <row r="1150" spans="2:43" x14ac:dyDescent="0.25">
      <c r="B1150" s="40" t="s">
        <v>1243</v>
      </c>
      <c r="C1150" s="41"/>
      <c r="D1150" s="41"/>
      <c r="E1150" s="42"/>
      <c r="F1150" s="44"/>
      <c r="G1150" s="61" t="s">
        <v>3116</v>
      </c>
      <c r="H1150" s="41"/>
      <c r="I1150" s="45"/>
      <c r="J1150" s="46"/>
      <c r="K1150" s="46"/>
      <c r="L1150" s="45" t="s">
        <v>3117</v>
      </c>
      <c r="M1150" s="62"/>
      <c r="N1150" s="63">
        <v>4384.67724609375</v>
      </c>
      <c r="O1150" s="63">
        <v>4141.34521484375</v>
      </c>
      <c r="P1150" s="64"/>
      <c r="Q1150" s="65"/>
      <c r="R1150" s="65"/>
      <c r="S1150" s="69"/>
      <c r="T1150" s="69"/>
      <c r="U1150" s="69"/>
      <c r="V1150" s="69"/>
      <c r="W1150" s="68"/>
      <c r="X1150" s="68"/>
      <c r="Y1150" s="68"/>
      <c r="Z1150" s="68"/>
      <c r="AA1150" s="67"/>
      <c r="AB1150" s="48">
        <v>8</v>
      </c>
      <c r="AC1150" s="48"/>
      <c r="AD1150" s="49"/>
      <c r="AE1150" s="50">
        <v>881</v>
      </c>
      <c r="AF1150" s="50">
        <v>365722</v>
      </c>
      <c r="AG1150" s="50">
        <v>187962</v>
      </c>
      <c r="AH1150" s="50">
        <v>171</v>
      </c>
      <c r="AI1150" s="50"/>
      <c r="AJ1150" s="50" t="s">
        <v>3118</v>
      </c>
      <c r="AK1150" s="50"/>
      <c r="AL1150" s="52" t="s">
        <v>3119</v>
      </c>
      <c r="AM1150" s="50"/>
      <c r="AN1150" s="51">
        <v>39986.683946759258</v>
      </c>
      <c r="AO1150" s="50" t="s">
        <v>3090</v>
      </c>
      <c r="AP1150" s="52" t="s">
        <v>3120</v>
      </c>
      <c r="AQ1150" s="50" t="s">
        <v>3099</v>
      </c>
    </row>
    <row r="1151" spans="2:43" x14ac:dyDescent="0.25">
      <c r="B1151" s="40" t="s">
        <v>1247</v>
      </c>
      <c r="C1151" s="41"/>
      <c r="D1151" s="41"/>
      <c r="E1151" s="42"/>
      <c r="F1151" s="44"/>
      <c r="G1151" s="61" t="s">
        <v>3121</v>
      </c>
      <c r="H1151" s="41"/>
      <c r="I1151" s="45"/>
      <c r="J1151" s="46"/>
      <c r="K1151" s="46"/>
      <c r="L1151" s="45" t="s">
        <v>3122</v>
      </c>
      <c r="M1151" s="62"/>
      <c r="N1151" s="63">
        <v>4838.025390625</v>
      </c>
      <c r="O1151" s="63">
        <v>4522.16650390625</v>
      </c>
      <c r="P1151" s="64"/>
      <c r="Q1151" s="65"/>
      <c r="R1151" s="65"/>
      <c r="S1151" s="69"/>
      <c r="T1151" s="69"/>
      <c r="U1151" s="69"/>
      <c r="V1151" s="69"/>
      <c r="W1151" s="68"/>
      <c r="X1151" s="68"/>
      <c r="Y1151" s="68"/>
      <c r="Z1151" s="68"/>
      <c r="AA1151" s="67"/>
      <c r="AB1151" s="48">
        <v>9</v>
      </c>
      <c r="AC1151" s="48"/>
      <c r="AD1151" s="49"/>
      <c r="AE1151" s="50">
        <v>220</v>
      </c>
      <c r="AF1151" s="50">
        <v>175230</v>
      </c>
      <c r="AG1151" s="50">
        <v>796</v>
      </c>
      <c r="AH1151" s="50">
        <v>38</v>
      </c>
      <c r="AI1151" s="50"/>
      <c r="AJ1151" s="50" t="s">
        <v>3123</v>
      </c>
      <c r="AK1151" s="50"/>
      <c r="AL1151" s="52" t="s">
        <v>3124</v>
      </c>
      <c r="AM1151" s="50"/>
      <c r="AN1151" s="51">
        <v>41215.446550925924</v>
      </c>
      <c r="AO1151" s="50" t="s">
        <v>3090</v>
      </c>
      <c r="AP1151" s="52" t="s">
        <v>3125</v>
      </c>
      <c r="AQ1151" s="50" t="s">
        <v>3099</v>
      </c>
    </row>
    <row r="1152" spans="2:43" x14ac:dyDescent="0.25">
      <c r="B1152" s="40" t="s">
        <v>1248</v>
      </c>
      <c r="C1152" s="41"/>
      <c r="D1152" s="41"/>
      <c r="E1152" s="42"/>
      <c r="F1152" s="44"/>
      <c r="G1152" s="61" t="s">
        <v>3126</v>
      </c>
      <c r="H1152" s="41"/>
      <c r="I1152" s="45"/>
      <c r="J1152" s="46"/>
      <c r="K1152" s="46"/>
      <c r="L1152" s="45" t="s">
        <v>3127</v>
      </c>
      <c r="M1152" s="62"/>
      <c r="N1152" s="63">
        <v>4443.88427734375</v>
      </c>
      <c r="O1152" s="63">
        <v>4151.484375</v>
      </c>
      <c r="P1152" s="64"/>
      <c r="Q1152" s="65"/>
      <c r="R1152" s="65"/>
      <c r="S1152" s="69"/>
      <c r="T1152" s="69"/>
      <c r="U1152" s="69"/>
      <c r="V1152" s="69"/>
      <c r="W1152" s="68"/>
      <c r="X1152" s="68"/>
      <c r="Y1152" s="68"/>
      <c r="Z1152" s="68"/>
      <c r="AA1152" s="67"/>
      <c r="AB1152" s="48">
        <v>10</v>
      </c>
      <c r="AC1152" s="48"/>
      <c r="AD1152" s="49"/>
      <c r="AE1152" s="50">
        <v>0</v>
      </c>
      <c r="AF1152" s="50">
        <v>0</v>
      </c>
      <c r="AG1152" s="50">
        <v>0</v>
      </c>
      <c r="AH1152" s="50">
        <v>0</v>
      </c>
      <c r="AI1152" s="50"/>
      <c r="AJ1152" s="50"/>
      <c r="AK1152" s="50" t="s">
        <v>3128</v>
      </c>
      <c r="AL1152" s="50"/>
      <c r="AM1152" s="50"/>
      <c r="AN1152" s="51">
        <v>39894.429108796299</v>
      </c>
      <c r="AO1152" s="50" t="s">
        <v>3090</v>
      </c>
      <c r="AP1152" s="52" t="s">
        <v>3129</v>
      </c>
      <c r="AQ1152" s="50" t="s">
        <v>3099</v>
      </c>
    </row>
    <row r="1153" spans="2:43" x14ac:dyDescent="0.25">
      <c r="B1153" s="40" t="s">
        <v>1249</v>
      </c>
      <c r="C1153" s="41"/>
      <c r="D1153" s="41"/>
      <c r="E1153" s="42"/>
      <c r="F1153" s="44"/>
      <c r="G1153" s="61" t="s">
        <v>3130</v>
      </c>
      <c r="H1153" s="41"/>
      <c r="I1153" s="45"/>
      <c r="J1153" s="46"/>
      <c r="K1153" s="46"/>
      <c r="L1153" s="45" t="s">
        <v>3131</v>
      </c>
      <c r="M1153" s="62"/>
      <c r="N1153" s="63">
        <v>4463.0673828125</v>
      </c>
      <c r="O1153" s="63">
        <v>4206.255859375</v>
      </c>
      <c r="P1153" s="64"/>
      <c r="Q1153" s="65"/>
      <c r="R1153" s="65"/>
      <c r="S1153" s="69"/>
      <c r="T1153" s="69"/>
      <c r="U1153" s="69"/>
      <c r="V1153" s="69"/>
      <c r="W1153" s="68"/>
      <c r="X1153" s="68"/>
      <c r="Y1153" s="68"/>
      <c r="Z1153" s="68"/>
      <c r="AA1153" s="67"/>
      <c r="AB1153" s="48">
        <v>11</v>
      </c>
      <c r="AC1153" s="48"/>
      <c r="AD1153" s="49"/>
      <c r="AE1153" s="50">
        <v>2429</v>
      </c>
      <c r="AF1153" s="50">
        <v>1212</v>
      </c>
      <c r="AG1153" s="50">
        <v>1342</v>
      </c>
      <c r="AH1153" s="50">
        <v>1361</v>
      </c>
      <c r="AI1153" s="50"/>
      <c r="AJ1153" s="50" t="s">
        <v>3132</v>
      </c>
      <c r="AK1153" s="50" t="s">
        <v>3133</v>
      </c>
      <c r="AL1153" s="50"/>
      <c r="AM1153" s="50"/>
      <c r="AN1153" s="51">
        <v>42713.510324074072</v>
      </c>
      <c r="AO1153" s="50" t="s">
        <v>3090</v>
      </c>
      <c r="AP1153" s="52" t="s">
        <v>3134</v>
      </c>
      <c r="AQ1153" s="50" t="s">
        <v>3099</v>
      </c>
    </row>
    <row r="1154" spans="2:43" x14ac:dyDescent="0.25">
      <c r="B1154" s="40" t="s">
        <v>1250</v>
      </c>
      <c r="C1154" s="41"/>
      <c r="D1154" s="41"/>
      <c r="E1154" s="42"/>
      <c r="F1154" s="44"/>
      <c r="G1154" s="61" t="s">
        <v>3135</v>
      </c>
      <c r="H1154" s="41"/>
      <c r="I1154" s="45"/>
      <c r="J1154" s="46"/>
      <c r="K1154" s="46"/>
      <c r="L1154" s="45" t="s">
        <v>3136</v>
      </c>
      <c r="M1154" s="62"/>
      <c r="N1154" s="63">
        <v>4418.9501953125</v>
      </c>
      <c r="O1154" s="63">
        <v>4349.3125</v>
      </c>
      <c r="P1154" s="64"/>
      <c r="Q1154" s="65"/>
      <c r="R1154" s="65"/>
      <c r="S1154" s="69"/>
      <c r="T1154" s="69"/>
      <c r="U1154" s="69"/>
      <c r="V1154" s="69"/>
      <c r="W1154" s="68"/>
      <c r="X1154" s="68"/>
      <c r="Y1154" s="68"/>
      <c r="Z1154" s="68"/>
      <c r="AA1154" s="67"/>
      <c r="AB1154" s="48">
        <v>12</v>
      </c>
      <c r="AC1154" s="48"/>
      <c r="AD1154" s="49"/>
      <c r="AE1154" s="50">
        <v>588</v>
      </c>
      <c r="AF1154" s="50">
        <v>1107</v>
      </c>
      <c r="AG1154" s="50">
        <v>6036</v>
      </c>
      <c r="AH1154" s="50">
        <v>5106</v>
      </c>
      <c r="AI1154" s="50"/>
      <c r="AJ1154" s="50" t="s">
        <v>3137</v>
      </c>
      <c r="AK1154" s="50" t="s">
        <v>3138</v>
      </c>
      <c r="AL1154" s="50"/>
      <c r="AM1154" s="50"/>
      <c r="AN1154" s="51">
        <v>40308.466504629629</v>
      </c>
      <c r="AO1154" s="50" t="s">
        <v>3090</v>
      </c>
      <c r="AP1154" s="52" t="s">
        <v>3139</v>
      </c>
      <c r="AQ1154" s="50" t="s">
        <v>3092</v>
      </c>
    </row>
    <row r="1155" spans="2:43" x14ac:dyDescent="0.25">
      <c r="B1155" s="40" t="s">
        <v>1251</v>
      </c>
      <c r="C1155" s="41"/>
      <c r="D1155" s="41"/>
      <c r="E1155" s="42"/>
      <c r="F1155" s="44"/>
      <c r="G1155" s="61" t="s">
        <v>3126</v>
      </c>
      <c r="H1155" s="41"/>
      <c r="I1155" s="45"/>
      <c r="J1155" s="46"/>
      <c r="K1155" s="46"/>
      <c r="L1155" s="45" t="s">
        <v>3140</v>
      </c>
      <c r="M1155" s="62"/>
      <c r="N1155" s="63">
        <v>5577.244140625</v>
      </c>
      <c r="O1155" s="63">
        <v>6451.92431640625</v>
      </c>
      <c r="P1155" s="64"/>
      <c r="Q1155" s="65"/>
      <c r="R1155" s="65"/>
      <c r="S1155" s="69"/>
      <c r="T1155" s="69"/>
      <c r="U1155" s="69"/>
      <c r="V1155" s="69"/>
      <c r="W1155" s="68"/>
      <c r="X1155" s="68"/>
      <c r="Y1155" s="68"/>
      <c r="Z1155" s="68"/>
      <c r="AA1155" s="67"/>
      <c r="AB1155" s="48">
        <v>13</v>
      </c>
      <c r="AC1155" s="48"/>
      <c r="AD1155" s="49"/>
      <c r="AE1155" s="50">
        <v>35</v>
      </c>
      <c r="AF1155" s="50">
        <v>17</v>
      </c>
      <c r="AG1155" s="50">
        <v>410</v>
      </c>
      <c r="AH1155" s="50">
        <v>366</v>
      </c>
      <c r="AI1155" s="50"/>
      <c r="AJ1155" s="50"/>
      <c r="AK1155" s="50"/>
      <c r="AL1155" s="50"/>
      <c r="AM1155" s="50"/>
      <c r="AN1155" s="51">
        <v>42107.803518518522</v>
      </c>
      <c r="AO1155" s="50" t="s">
        <v>3090</v>
      </c>
      <c r="AP1155" s="52" t="s">
        <v>3141</v>
      </c>
      <c r="AQ1155" s="50" t="s">
        <v>3092</v>
      </c>
    </row>
    <row r="1156" spans="2:43" x14ac:dyDescent="0.25">
      <c r="B1156" s="40" t="s">
        <v>1252</v>
      </c>
      <c r="C1156" s="41"/>
      <c r="D1156" s="41"/>
      <c r="E1156" s="42"/>
      <c r="F1156" s="44"/>
      <c r="G1156" s="61" t="s">
        <v>3142</v>
      </c>
      <c r="H1156" s="41"/>
      <c r="I1156" s="45"/>
      <c r="J1156" s="46"/>
      <c r="K1156" s="46"/>
      <c r="L1156" s="45" t="s">
        <v>3143</v>
      </c>
      <c r="M1156" s="62"/>
      <c r="N1156" s="63">
        <v>3895.693115234375</v>
      </c>
      <c r="O1156" s="63">
        <v>5329.134765625</v>
      </c>
      <c r="P1156" s="64"/>
      <c r="Q1156" s="65"/>
      <c r="R1156" s="65"/>
      <c r="S1156" s="69"/>
      <c r="T1156" s="69"/>
      <c r="U1156" s="69"/>
      <c r="V1156" s="69"/>
      <c r="W1156" s="68"/>
      <c r="X1156" s="68"/>
      <c r="Y1156" s="68"/>
      <c r="Z1156" s="68"/>
      <c r="AA1156" s="67"/>
      <c r="AB1156" s="48">
        <v>14</v>
      </c>
      <c r="AC1156" s="48"/>
      <c r="AD1156" s="49"/>
      <c r="AE1156" s="50">
        <v>1825</v>
      </c>
      <c r="AF1156" s="50">
        <v>17392</v>
      </c>
      <c r="AG1156" s="50">
        <v>12917</v>
      </c>
      <c r="AH1156" s="50">
        <v>6239</v>
      </c>
      <c r="AI1156" s="50"/>
      <c r="AJ1156" s="50" t="s">
        <v>3144</v>
      </c>
      <c r="AK1156" s="50" t="s">
        <v>3145</v>
      </c>
      <c r="AL1156" s="52" t="s">
        <v>3146</v>
      </c>
      <c r="AM1156" s="50"/>
      <c r="AN1156" s="51">
        <v>40767.631365740737</v>
      </c>
      <c r="AO1156" s="50" t="s">
        <v>3090</v>
      </c>
      <c r="AP1156" s="52" t="s">
        <v>3147</v>
      </c>
      <c r="AQ1156" s="50" t="s">
        <v>3099</v>
      </c>
    </row>
    <row r="1157" spans="2:43" x14ac:dyDescent="0.25">
      <c r="B1157" s="40" t="s">
        <v>1256</v>
      </c>
      <c r="C1157" s="41"/>
      <c r="D1157" s="41"/>
      <c r="E1157" s="42"/>
      <c r="F1157" s="44"/>
      <c r="G1157" s="61" t="s">
        <v>3148</v>
      </c>
      <c r="H1157" s="41"/>
      <c r="I1157" s="45"/>
      <c r="J1157" s="46"/>
      <c r="K1157" s="46"/>
      <c r="L1157" s="45" t="s">
        <v>3149</v>
      </c>
      <c r="M1157" s="62"/>
      <c r="N1157" s="63">
        <v>7129.04150390625</v>
      </c>
      <c r="O1157" s="63">
        <v>5727.09375</v>
      </c>
      <c r="P1157" s="64"/>
      <c r="Q1157" s="65"/>
      <c r="R1157" s="65"/>
      <c r="S1157" s="69"/>
      <c r="T1157" s="69"/>
      <c r="U1157" s="69"/>
      <c r="V1157" s="69"/>
      <c r="W1157" s="68"/>
      <c r="X1157" s="68"/>
      <c r="Y1157" s="68"/>
      <c r="Z1157" s="68"/>
      <c r="AA1157" s="67"/>
      <c r="AB1157" s="48">
        <v>15</v>
      </c>
      <c r="AC1157" s="48"/>
      <c r="AD1157" s="49"/>
      <c r="AE1157" s="50">
        <v>299</v>
      </c>
      <c r="AF1157" s="50">
        <v>97</v>
      </c>
      <c r="AG1157" s="50">
        <v>1629</v>
      </c>
      <c r="AH1157" s="50">
        <v>3253</v>
      </c>
      <c r="AI1157" s="50"/>
      <c r="AJ1157" s="50"/>
      <c r="AK1157" s="50"/>
      <c r="AL1157" s="52" t="s">
        <v>3150</v>
      </c>
      <c r="AM1157" s="50"/>
      <c r="AN1157" s="51">
        <v>41168.837476851855</v>
      </c>
      <c r="AO1157" s="50" t="s">
        <v>3090</v>
      </c>
      <c r="AP1157" s="52" t="s">
        <v>3151</v>
      </c>
      <c r="AQ1157" s="50" t="s">
        <v>3092</v>
      </c>
    </row>
    <row r="1158" spans="2:43" x14ac:dyDescent="0.25">
      <c r="B1158" s="40" t="s">
        <v>1257</v>
      </c>
      <c r="C1158" s="41"/>
      <c r="D1158" s="41"/>
      <c r="E1158" s="42"/>
      <c r="F1158" s="44"/>
      <c r="G1158" s="61" t="s">
        <v>3152</v>
      </c>
      <c r="H1158" s="41"/>
      <c r="I1158" s="45"/>
      <c r="J1158" s="46"/>
      <c r="K1158" s="46"/>
      <c r="L1158" s="45" t="s">
        <v>3153</v>
      </c>
      <c r="M1158" s="62"/>
      <c r="N1158" s="63">
        <v>5343.35009765625</v>
      </c>
      <c r="O1158" s="63">
        <v>7590.62646484375</v>
      </c>
      <c r="P1158" s="64"/>
      <c r="Q1158" s="65"/>
      <c r="R1158" s="65"/>
      <c r="S1158" s="69"/>
      <c r="T1158" s="69"/>
      <c r="U1158" s="69"/>
      <c r="V1158" s="69"/>
      <c r="W1158" s="68"/>
      <c r="X1158" s="68"/>
      <c r="Y1158" s="68"/>
      <c r="Z1158" s="68"/>
      <c r="AA1158" s="67"/>
      <c r="AB1158" s="48">
        <v>16</v>
      </c>
      <c r="AC1158" s="48"/>
      <c r="AD1158" s="49"/>
      <c r="AE1158" s="50">
        <v>97</v>
      </c>
      <c r="AF1158" s="50">
        <v>2314</v>
      </c>
      <c r="AG1158" s="50">
        <v>15740</v>
      </c>
      <c r="AH1158" s="50">
        <v>15865</v>
      </c>
      <c r="AI1158" s="50"/>
      <c r="AJ1158" s="50" t="s">
        <v>3154</v>
      </c>
      <c r="AK1158" s="50" t="s">
        <v>3155</v>
      </c>
      <c r="AL1158" s="52" t="s">
        <v>3156</v>
      </c>
      <c r="AM1158" s="50"/>
      <c r="AN1158" s="51">
        <v>42524.384259259263</v>
      </c>
      <c r="AO1158" s="50" t="s">
        <v>3090</v>
      </c>
      <c r="AP1158" s="52" t="s">
        <v>3157</v>
      </c>
      <c r="AQ1158" s="50" t="s">
        <v>3092</v>
      </c>
    </row>
    <row r="1159" spans="2:43" x14ac:dyDescent="0.25">
      <c r="B1159" s="40" t="s">
        <v>1260</v>
      </c>
      <c r="C1159" s="41"/>
      <c r="D1159" s="41"/>
      <c r="E1159" s="42"/>
      <c r="F1159" s="44"/>
      <c r="G1159" s="61" t="s">
        <v>3158</v>
      </c>
      <c r="H1159" s="41"/>
      <c r="I1159" s="45"/>
      <c r="J1159" s="46"/>
      <c r="K1159" s="46"/>
      <c r="L1159" s="45" t="s">
        <v>3159</v>
      </c>
      <c r="M1159" s="62"/>
      <c r="N1159" s="63">
        <v>5579.66943359375</v>
      </c>
      <c r="O1159" s="63">
        <v>7407.115234375</v>
      </c>
      <c r="P1159" s="64"/>
      <c r="Q1159" s="65"/>
      <c r="R1159" s="65"/>
      <c r="S1159" s="69"/>
      <c r="T1159" s="69"/>
      <c r="U1159" s="69"/>
      <c r="V1159" s="69"/>
      <c r="W1159" s="68"/>
      <c r="X1159" s="68"/>
      <c r="Y1159" s="68"/>
      <c r="Z1159" s="68"/>
      <c r="AA1159" s="67"/>
      <c r="AB1159" s="48">
        <v>17</v>
      </c>
      <c r="AC1159" s="48"/>
      <c r="AD1159" s="49"/>
      <c r="AE1159" s="50">
        <v>1830</v>
      </c>
      <c r="AF1159" s="50">
        <v>421</v>
      </c>
      <c r="AG1159" s="50">
        <v>826</v>
      </c>
      <c r="AH1159" s="50">
        <v>107</v>
      </c>
      <c r="AI1159" s="50"/>
      <c r="AJ1159" s="50" t="s">
        <v>3160</v>
      </c>
      <c r="AK1159" s="50" t="s">
        <v>3161</v>
      </c>
      <c r="AL1159" s="50"/>
      <c r="AM1159" s="50"/>
      <c r="AN1159" s="51">
        <v>40875.743217592593</v>
      </c>
      <c r="AO1159" s="50" t="s">
        <v>3090</v>
      </c>
      <c r="AP1159" s="52" t="s">
        <v>3162</v>
      </c>
      <c r="AQ1159" s="50" t="s">
        <v>3092</v>
      </c>
    </row>
    <row r="1160" spans="2:43" x14ac:dyDescent="0.25">
      <c r="B1160" s="40" t="s">
        <v>1263</v>
      </c>
      <c r="C1160" s="41"/>
      <c r="D1160" s="41"/>
      <c r="E1160" s="42"/>
      <c r="F1160" s="44"/>
      <c r="G1160" s="61" t="s">
        <v>3126</v>
      </c>
      <c r="H1160" s="41"/>
      <c r="I1160" s="45"/>
      <c r="J1160" s="46"/>
      <c r="K1160" s="46"/>
      <c r="L1160" s="45" t="s">
        <v>3163</v>
      </c>
      <c r="M1160" s="62"/>
      <c r="N1160" s="63">
        <v>4655.67333984375</v>
      </c>
      <c r="O1160" s="63">
        <v>7842.80908203125</v>
      </c>
      <c r="P1160" s="64"/>
      <c r="Q1160" s="65"/>
      <c r="R1160" s="65"/>
      <c r="S1160" s="69"/>
      <c r="T1160" s="69"/>
      <c r="U1160" s="69"/>
      <c r="V1160" s="69"/>
      <c r="W1160" s="68"/>
      <c r="X1160" s="68"/>
      <c r="Y1160" s="68"/>
      <c r="Z1160" s="68"/>
      <c r="AA1160" s="67"/>
      <c r="AB1160" s="48">
        <v>18</v>
      </c>
      <c r="AC1160" s="48"/>
      <c r="AD1160" s="49"/>
      <c r="AE1160" s="50">
        <v>70</v>
      </c>
      <c r="AF1160" s="50">
        <v>146</v>
      </c>
      <c r="AG1160" s="50">
        <v>17901</v>
      </c>
      <c r="AH1160" s="50">
        <v>900</v>
      </c>
      <c r="AI1160" s="50"/>
      <c r="AJ1160" s="50"/>
      <c r="AK1160" s="50"/>
      <c r="AL1160" s="50"/>
      <c r="AM1160" s="50"/>
      <c r="AN1160" s="51">
        <v>41696.876608796294</v>
      </c>
      <c r="AO1160" s="50" t="s">
        <v>3090</v>
      </c>
      <c r="AP1160" s="52" t="s">
        <v>3164</v>
      </c>
      <c r="AQ1160" s="50" t="s">
        <v>3092</v>
      </c>
    </row>
    <row r="1161" spans="2:43" x14ac:dyDescent="0.25">
      <c r="B1161" s="40" t="s">
        <v>1268</v>
      </c>
      <c r="C1161" s="41"/>
      <c r="D1161" s="41"/>
      <c r="E1161" s="42"/>
      <c r="F1161" s="44"/>
      <c r="G1161" s="61" t="s">
        <v>3165</v>
      </c>
      <c r="H1161" s="41"/>
      <c r="I1161" s="45"/>
      <c r="J1161" s="46"/>
      <c r="K1161" s="46"/>
      <c r="L1161" s="45" t="s">
        <v>3166</v>
      </c>
      <c r="M1161" s="62"/>
      <c r="N1161" s="63">
        <v>2834.01220703125</v>
      </c>
      <c r="O1161" s="63">
        <v>8823.9375</v>
      </c>
      <c r="P1161" s="64"/>
      <c r="Q1161" s="65"/>
      <c r="R1161" s="65"/>
      <c r="S1161" s="69"/>
      <c r="T1161" s="69"/>
      <c r="U1161" s="69"/>
      <c r="V1161" s="69"/>
      <c r="W1161" s="68"/>
      <c r="X1161" s="68"/>
      <c r="Y1161" s="68"/>
      <c r="Z1161" s="68"/>
      <c r="AA1161" s="67"/>
      <c r="AB1161" s="48">
        <v>19</v>
      </c>
      <c r="AC1161" s="48"/>
      <c r="AD1161" s="49"/>
      <c r="AE1161" s="50">
        <v>303</v>
      </c>
      <c r="AF1161" s="50">
        <v>435</v>
      </c>
      <c r="AG1161" s="50">
        <v>1116</v>
      </c>
      <c r="AH1161" s="50">
        <v>550</v>
      </c>
      <c r="AI1161" s="50"/>
      <c r="AJ1161" s="50" t="s">
        <v>3167</v>
      </c>
      <c r="AK1161" s="50" t="s">
        <v>3168</v>
      </c>
      <c r="AL1161" s="50"/>
      <c r="AM1161" s="50"/>
      <c r="AN1161" s="51">
        <v>42872.583402777775</v>
      </c>
      <c r="AO1161" s="50" t="s">
        <v>3090</v>
      </c>
      <c r="AP1161" s="52" t="s">
        <v>3169</v>
      </c>
      <c r="AQ1161" s="50" t="s">
        <v>3099</v>
      </c>
    </row>
    <row r="1162" spans="2:43" x14ac:dyDescent="0.25">
      <c r="B1162" s="40" t="s">
        <v>1269</v>
      </c>
      <c r="C1162" s="41"/>
      <c r="D1162" s="41"/>
      <c r="E1162" s="42"/>
      <c r="F1162" s="44"/>
      <c r="G1162" s="61" t="s">
        <v>3170</v>
      </c>
      <c r="H1162" s="41"/>
      <c r="I1162" s="45"/>
      <c r="J1162" s="46"/>
      <c r="K1162" s="46"/>
      <c r="L1162" s="45" t="s">
        <v>3171</v>
      </c>
      <c r="M1162" s="62"/>
      <c r="N1162" s="63">
        <v>5506.17724609375</v>
      </c>
      <c r="O1162" s="63">
        <v>7468.59326171875</v>
      </c>
      <c r="P1162" s="64"/>
      <c r="Q1162" s="65"/>
      <c r="R1162" s="65"/>
      <c r="S1162" s="69"/>
      <c r="T1162" s="69"/>
      <c r="U1162" s="69"/>
      <c r="V1162" s="69"/>
      <c r="W1162" s="68"/>
      <c r="X1162" s="68"/>
      <c r="Y1162" s="68"/>
      <c r="Z1162" s="68"/>
      <c r="AA1162" s="67"/>
      <c r="AB1162" s="48">
        <v>20</v>
      </c>
      <c r="AC1162" s="48"/>
      <c r="AD1162" s="49"/>
      <c r="AE1162" s="50">
        <v>183</v>
      </c>
      <c r="AF1162" s="50">
        <v>51</v>
      </c>
      <c r="AG1162" s="50">
        <v>540</v>
      </c>
      <c r="AH1162" s="50">
        <v>747</v>
      </c>
      <c r="AI1162" s="50"/>
      <c r="AJ1162" s="50" t="s">
        <v>3172</v>
      </c>
      <c r="AK1162" s="50" t="s">
        <v>3173</v>
      </c>
      <c r="AL1162" s="50"/>
      <c r="AM1162" s="50"/>
      <c r="AN1162" s="51">
        <v>42092.761481481481</v>
      </c>
      <c r="AO1162" s="50" t="s">
        <v>3090</v>
      </c>
      <c r="AP1162" s="52" t="s">
        <v>3174</v>
      </c>
      <c r="AQ1162" s="50" t="s">
        <v>3092</v>
      </c>
    </row>
    <row r="1163" spans="2:43" x14ac:dyDescent="0.25">
      <c r="B1163" s="40" t="s">
        <v>1272</v>
      </c>
      <c r="C1163" s="41"/>
      <c r="D1163" s="41"/>
      <c r="E1163" s="42"/>
      <c r="F1163" s="44"/>
      <c r="G1163" s="61" t="s">
        <v>3175</v>
      </c>
      <c r="H1163" s="41"/>
      <c r="I1163" s="45"/>
      <c r="J1163" s="46"/>
      <c r="K1163" s="46"/>
      <c r="L1163" s="45" t="s">
        <v>3176</v>
      </c>
      <c r="M1163" s="62"/>
      <c r="N1163" s="63">
        <v>1093.0469970703125</v>
      </c>
      <c r="O1163" s="63">
        <v>6711.23681640625</v>
      </c>
      <c r="P1163" s="64"/>
      <c r="Q1163" s="65"/>
      <c r="R1163" s="65"/>
      <c r="S1163" s="69"/>
      <c r="T1163" s="69"/>
      <c r="U1163" s="69"/>
      <c r="V1163" s="69"/>
      <c r="W1163" s="68"/>
      <c r="X1163" s="68"/>
      <c r="Y1163" s="68"/>
      <c r="Z1163" s="68"/>
      <c r="AA1163" s="67"/>
      <c r="AB1163" s="48">
        <v>21</v>
      </c>
      <c r="AC1163" s="48"/>
      <c r="AD1163" s="49"/>
      <c r="AE1163" s="50">
        <v>3003</v>
      </c>
      <c r="AF1163" s="50">
        <v>3177</v>
      </c>
      <c r="AG1163" s="50">
        <v>19835</v>
      </c>
      <c r="AH1163" s="50">
        <v>7295</v>
      </c>
      <c r="AI1163" s="50"/>
      <c r="AJ1163" s="50" t="s">
        <v>3177</v>
      </c>
      <c r="AK1163" s="50" t="s">
        <v>3178</v>
      </c>
      <c r="AL1163" s="52" t="s">
        <v>3179</v>
      </c>
      <c r="AM1163" s="50"/>
      <c r="AN1163" s="51">
        <v>40018.769490740742</v>
      </c>
      <c r="AO1163" s="50" t="s">
        <v>3090</v>
      </c>
      <c r="AP1163" s="52" t="s">
        <v>3180</v>
      </c>
      <c r="AQ1163" s="50" t="s">
        <v>3092</v>
      </c>
    </row>
    <row r="1164" spans="2:43" x14ac:dyDescent="0.25">
      <c r="B1164" s="40" t="s">
        <v>1273</v>
      </c>
      <c r="C1164" s="41"/>
      <c r="D1164" s="41"/>
      <c r="E1164" s="42"/>
      <c r="F1164" s="44"/>
      <c r="G1164" s="61" t="s">
        <v>3181</v>
      </c>
      <c r="H1164" s="41"/>
      <c r="I1164" s="45"/>
      <c r="J1164" s="46"/>
      <c r="K1164" s="46"/>
      <c r="L1164" s="45" t="s">
        <v>3182</v>
      </c>
      <c r="M1164" s="62"/>
      <c r="N1164" s="63">
        <v>2497.00927734375</v>
      </c>
      <c r="O1164" s="63">
        <v>6064.18359375</v>
      </c>
      <c r="P1164" s="64"/>
      <c r="Q1164" s="65"/>
      <c r="R1164" s="65"/>
      <c r="S1164" s="69"/>
      <c r="T1164" s="69"/>
      <c r="U1164" s="69"/>
      <c r="V1164" s="69"/>
      <c r="W1164" s="68"/>
      <c r="X1164" s="68"/>
      <c r="Y1164" s="68"/>
      <c r="Z1164" s="68"/>
      <c r="AA1164" s="67"/>
      <c r="AB1164" s="48">
        <v>22</v>
      </c>
      <c r="AC1164" s="48"/>
      <c r="AD1164" s="49"/>
      <c r="AE1164" s="50">
        <v>504</v>
      </c>
      <c r="AF1164" s="50">
        <v>5098</v>
      </c>
      <c r="AG1164" s="50">
        <v>2780</v>
      </c>
      <c r="AH1164" s="50">
        <v>10980</v>
      </c>
      <c r="AI1164" s="50"/>
      <c r="AJ1164" s="50" t="s">
        <v>3183</v>
      </c>
      <c r="AK1164" s="50"/>
      <c r="AL1164" s="52" t="s">
        <v>3184</v>
      </c>
      <c r="AM1164" s="50"/>
      <c r="AN1164" s="51">
        <v>43181.838564814818</v>
      </c>
      <c r="AO1164" s="50" t="s">
        <v>3090</v>
      </c>
      <c r="AP1164" s="52" t="s">
        <v>3185</v>
      </c>
      <c r="AQ1164" s="50" t="s">
        <v>3092</v>
      </c>
    </row>
    <row r="1165" spans="2:43" x14ac:dyDescent="0.25">
      <c r="B1165" s="40" t="s">
        <v>1277</v>
      </c>
      <c r="C1165" s="41"/>
      <c r="D1165" s="41"/>
      <c r="E1165" s="42"/>
      <c r="F1165" s="44"/>
      <c r="G1165" s="61" t="s">
        <v>3186</v>
      </c>
      <c r="H1165" s="41"/>
      <c r="I1165" s="45"/>
      <c r="J1165" s="46"/>
      <c r="K1165" s="46"/>
      <c r="L1165" s="45" t="s">
        <v>3187</v>
      </c>
      <c r="M1165" s="62"/>
      <c r="N1165" s="63">
        <v>1306.2938232421875</v>
      </c>
      <c r="O1165" s="63">
        <v>7018.642578125</v>
      </c>
      <c r="P1165" s="64"/>
      <c r="Q1165" s="65"/>
      <c r="R1165" s="65"/>
      <c r="S1165" s="69"/>
      <c r="T1165" s="69"/>
      <c r="U1165" s="69"/>
      <c r="V1165" s="69"/>
      <c r="W1165" s="68"/>
      <c r="X1165" s="68"/>
      <c r="Y1165" s="68"/>
      <c r="Z1165" s="68"/>
      <c r="AA1165" s="67"/>
      <c r="AB1165" s="48">
        <v>23</v>
      </c>
      <c r="AC1165" s="48"/>
      <c r="AD1165" s="49"/>
      <c r="AE1165" s="50">
        <v>203</v>
      </c>
      <c r="AF1165" s="50">
        <v>47</v>
      </c>
      <c r="AG1165" s="50">
        <v>2137</v>
      </c>
      <c r="AH1165" s="50">
        <v>1569</v>
      </c>
      <c r="AI1165" s="50"/>
      <c r="AJ1165" s="50" t="s">
        <v>3188</v>
      </c>
      <c r="AK1165" s="50"/>
      <c r="AL1165" s="50"/>
      <c r="AM1165" s="50"/>
      <c r="AN1165" s="51">
        <v>41172.536851851852</v>
      </c>
      <c r="AO1165" s="50" t="s">
        <v>3090</v>
      </c>
      <c r="AP1165" s="52" t="s">
        <v>3189</v>
      </c>
      <c r="AQ1165" s="50" t="s">
        <v>3092</v>
      </c>
    </row>
    <row r="1166" spans="2:43" x14ac:dyDescent="0.25">
      <c r="B1166" s="40" t="s">
        <v>1280</v>
      </c>
      <c r="C1166" s="41"/>
      <c r="D1166" s="41"/>
      <c r="E1166" s="42"/>
      <c r="F1166" s="44"/>
      <c r="G1166" s="61" t="s">
        <v>3190</v>
      </c>
      <c r="H1166" s="41"/>
      <c r="I1166" s="45"/>
      <c r="J1166" s="46"/>
      <c r="K1166" s="46"/>
      <c r="L1166" s="45" t="s">
        <v>3191</v>
      </c>
      <c r="M1166" s="62"/>
      <c r="N1166" s="63">
        <v>4288.4970703125</v>
      </c>
      <c r="O1166" s="63">
        <v>6766.18017578125</v>
      </c>
      <c r="P1166" s="64"/>
      <c r="Q1166" s="65"/>
      <c r="R1166" s="65"/>
      <c r="S1166" s="69"/>
      <c r="T1166" s="69"/>
      <c r="U1166" s="69"/>
      <c r="V1166" s="69"/>
      <c r="W1166" s="68"/>
      <c r="X1166" s="68"/>
      <c r="Y1166" s="68"/>
      <c r="Z1166" s="68"/>
      <c r="AA1166" s="67"/>
      <c r="AB1166" s="48">
        <v>24</v>
      </c>
      <c r="AC1166" s="48"/>
      <c r="AD1166" s="49"/>
      <c r="AE1166" s="50">
        <v>1348</v>
      </c>
      <c r="AF1166" s="50">
        <v>809</v>
      </c>
      <c r="AG1166" s="50">
        <v>22773</v>
      </c>
      <c r="AH1166" s="50">
        <v>31998</v>
      </c>
      <c r="AI1166" s="50"/>
      <c r="AJ1166" s="50" t="s">
        <v>3192</v>
      </c>
      <c r="AK1166" s="50" t="s">
        <v>3193</v>
      </c>
      <c r="AL1166" s="50"/>
      <c r="AM1166" s="50"/>
      <c r="AN1166" s="51">
        <v>43039.840671296297</v>
      </c>
      <c r="AO1166" s="50" t="s">
        <v>3090</v>
      </c>
      <c r="AP1166" s="52" t="s">
        <v>3194</v>
      </c>
      <c r="AQ1166" s="50" t="s">
        <v>3092</v>
      </c>
    </row>
    <row r="1167" spans="2:43" x14ac:dyDescent="0.25">
      <c r="B1167" s="40" t="s">
        <v>1281</v>
      </c>
      <c r="C1167" s="41"/>
      <c r="D1167" s="41"/>
      <c r="E1167" s="42"/>
      <c r="F1167" s="44"/>
      <c r="G1167" s="61" t="s">
        <v>3195</v>
      </c>
      <c r="H1167" s="41"/>
      <c r="I1167" s="45"/>
      <c r="J1167" s="46"/>
      <c r="K1167" s="46"/>
      <c r="L1167" s="45" t="s">
        <v>3196</v>
      </c>
      <c r="M1167" s="62"/>
      <c r="N1167" s="63">
        <v>4220.1240234375</v>
      </c>
      <c r="O1167" s="63">
        <v>8889.908203125</v>
      </c>
      <c r="P1167" s="64"/>
      <c r="Q1167" s="65"/>
      <c r="R1167" s="65"/>
      <c r="S1167" s="69"/>
      <c r="T1167" s="69"/>
      <c r="U1167" s="69"/>
      <c r="V1167" s="69"/>
      <c r="W1167" s="68"/>
      <c r="X1167" s="68"/>
      <c r="Y1167" s="68"/>
      <c r="Z1167" s="68"/>
      <c r="AA1167" s="67"/>
      <c r="AB1167" s="48">
        <v>25</v>
      </c>
      <c r="AC1167" s="48"/>
      <c r="AD1167" s="49"/>
      <c r="AE1167" s="50">
        <v>109</v>
      </c>
      <c r="AF1167" s="50">
        <v>28</v>
      </c>
      <c r="AG1167" s="50">
        <v>156</v>
      </c>
      <c r="AH1167" s="50">
        <v>80</v>
      </c>
      <c r="AI1167" s="50"/>
      <c r="AJ1167" s="50" t="s">
        <v>3197</v>
      </c>
      <c r="AK1167" s="50" t="s">
        <v>3198</v>
      </c>
      <c r="AL1167" s="50"/>
      <c r="AM1167" s="50"/>
      <c r="AN1167" s="51">
        <v>41558.073923611111</v>
      </c>
      <c r="AO1167" s="50" t="s">
        <v>3090</v>
      </c>
      <c r="AP1167" s="52" t="s">
        <v>3199</v>
      </c>
      <c r="AQ1167" s="50" t="s">
        <v>3099</v>
      </c>
    </row>
    <row r="1168" spans="2:43" x14ac:dyDescent="0.25">
      <c r="B1168" s="40" t="s">
        <v>1285</v>
      </c>
      <c r="C1168" s="41"/>
      <c r="D1168" s="41"/>
      <c r="E1168" s="42"/>
      <c r="F1168" s="44"/>
      <c r="G1168" s="61" t="s">
        <v>3200</v>
      </c>
      <c r="H1168" s="41"/>
      <c r="I1168" s="45"/>
      <c r="J1168" s="46"/>
      <c r="K1168" s="46"/>
      <c r="L1168" s="45" t="s">
        <v>3201</v>
      </c>
      <c r="M1168" s="62"/>
      <c r="N1168" s="63">
        <v>4535.251953125</v>
      </c>
      <c r="O1168" s="63">
        <v>5952.93408203125</v>
      </c>
      <c r="P1168" s="64"/>
      <c r="Q1168" s="65"/>
      <c r="R1168" s="65"/>
      <c r="S1168" s="69"/>
      <c r="T1168" s="69"/>
      <c r="U1168" s="69"/>
      <c r="V1168" s="69"/>
      <c r="W1168" s="68"/>
      <c r="X1168" s="68"/>
      <c r="Y1168" s="68"/>
      <c r="Z1168" s="68"/>
      <c r="AA1168" s="67"/>
      <c r="AB1168" s="48">
        <v>26</v>
      </c>
      <c r="AC1168" s="48"/>
      <c r="AD1168" s="49"/>
      <c r="AE1168" s="50">
        <v>288</v>
      </c>
      <c r="AF1168" s="50">
        <v>446</v>
      </c>
      <c r="AG1168" s="50">
        <v>4700</v>
      </c>
      <c r="AH1168" s="50">
        <v>5900</v>
      </c>
      <c r="AI1168" s="50"/>
      <c r="AJ1168" s="50" t="s">
        <v>3202</v>
      </c>
      <c r="AK1168" s="50" t="s">
        <v>3203</v>
      </c>
      <c r="AL1168" s="52" t="s">
        <v>3204</v>
      </c>
      <c r="AM1168" s="50"/>
      <c r="AN1168" s="51">
        <v>42162.588275462964</v>
      </c>
      <c r="AO1168" s="50" t="s">
        <v>3090</v>
      </c>
      <c r="AP1168" s="52" t="s">
        <v>3205</v>
      </c>
      <c r="AQ1168" s="50" t="s">
        <v>3092</v>
      </c>
    </row>
    <row r="1169" spans="2:43" x14ac:dyDescent="0.25">
      <c r="B1169" s="40" t="s">
        <v>1289</v>
      </c>
      <c r="C1169" s="41"/>
      <c r="D1169" s="41"/>
      <c r="E1169" s="42"/>
      <c r="F1169" s="44"/>
      <c r="G1169" s="61" t="s">
        <v>3206</v>
      </c>
      <c r="H1169" s="41"/>
      <c r="I1169" s="45"/>
      <c r="J1169" s="46"/>
      <c r="K1169" s="46"/>
      <c r="L1169" s="45" t="s">
        <v>3207</v>
      </c>
      <c r="M1169" s="62"/>
      <c r="N1169" s="63">
        <v>2865.500244140625</v>
      </c>
      <c r="O1169" s="63">
        <v>5833.27734375</v>
      </c>
      <c r="P1169" s="64"/>
      <c r="Q1169" s="65"/>
      <c r="R1169" s="65"/>
      <c r="S1169" s="69"/>
      <c r="T1169" s="69"/>
      <c r="U1169" s="69"/>
      <c r="V1169" s="69"/>
      <c r="W1169" s="68"/>
      <c r="X1169" s="68"/>
      <c r="Y1169" s="68"/>
      <c r="Z1169" s="68"/>
      <c r="AA1169" s="67"/>
      <c r="AB1169" s="48">
        <v>27</v>
      </c>
      <c r="AC1169" s="48"/>
      <c r="AD1169" s="49"/>
      <c r="AE1169" s="50">
        <v>311</v>
      </c>
      <c r="AF1169" s="50">
        <v>2952</v>
      </c>
      <c r="AG1169" s="50">
        <v>2094</v>
      </c>
      <c r="AH1169" s="50">
        <v>870</v>
      </c>
      <c r="AI1169" s="50"/>
      <c r="AJ1169" s="50" t="s">
        <v>3208</v>
      </c>
      <c r="AK1169" s="50"/>
      <c r="AL1169" s="52" t="s">
        <v>3209</v>
      </c>
      <c r="AM1169" s="50"/>
      <c r="AN1169" s="51">
        <v>42093.908310185187</v>
      </c>
      <c r="AO1169" s="50" t="s">
        <v>3090</v>
      </c>
      <c r="AP1169" s="52" t="s">
        <v>3210</v>
      </c>
      <c r="AQ1169" s="50" t="s">
        <v>3092</v>
      </c>
    </row>
    <row r="1170" spans="2:43" x14ac:dyDescent="0.25">
      <c r="B1170" s="40" t="s">
        <v>1296</v>
      </c>
      <c r="C1170" s="41"/>
      <c r="D1170" s="41"/>
      <c r="E1170" s="42"/>
      <c r="F1170" s="44"/>
      <c r="G1170" s="61" t="s">
        <v>3211</v>
      </c>
      <c r="H1170" s="41"/>
      <c r="I1170" s="45"/>
      <c r="J1170" s="46"/>
      <c r="K1170" s="46"/>
      <c r="L1170" s="45" t="s">
        <v>3212</v>
      </c>
      <c r="M1170" s="62"/>
      <c r="N1170" s="63">
        <v>3310.887451171875</v>
      </c>
      <c r="O1170" s="63">
        <v>7946.35302734375</v>
      </c>
      <c r="P1170" s="64"/>
      <c r="Q1170" s="65"/>
      <c r="R1170" s="65"/>
      <c r="S1170" s="69"/>
      <c r="T1170" s="69"/>
      <c r="U1170" s="69"/>
      <c r="V1170" s="69"/>
      <c r="W1170" s="68"/>
      <c r="X1170" s="68"/>
      <c r="Y1170" s="68"/>
      <c r="Z1170" s="68"/>
      <c r="AA1170" s="67"/>
      <c r="AB1170" s="48">
        <v>28</v>
      </c>
      <c r="AC1170" s="48"/>
      <c r="AD1170" s="49"/>
      <c r="AE1170" s="50">
        <v>256</v>
      </c>
      <c r="AF1170" s="50">
        <v>19</v>
      </c>
      <c r="AG1170" s="50">
        <v>235</v>
      </c>
      <c r="AH1170" s="50">
        <v>51</v>
      </c>
      <c r="AI1170" s="50"/>
      <c r="AJ1170" s="50"/>
      <c r="AK1170" s="50"/>
      <c r="AL1170" s="50"/>
      <c r="AM1170" s="50"/>
      <c r="AN1170" s="51">
        <v>42176.908773148149</v>
      </c>
      <c r="AO1170" s="50" t="s">
        <v>3090</v>
      </c>
      <c r="AP1170" s="52" t="s">
        <v>3213</v>
      </c>
      <c r="AQ1170" s="50" t="s">
        <v>3099</v>
      </c>
    </row>
    <row r="1171" spans="2:43" x14ac:dyDescent="0.25">
      <c r="B1171" s="40" t="s">
        <v>1300</v>
      </c>
      <c r="C1171" s="41"/>
      <c r="D1171" s="41"/>
      <c r="E1171" s="42"/>
      <c r="F1171" s="44"/>
      <c r="G1171" s="61" t="s">
        <v>3214</v>
      </c>
      <c r="H1171" s="41"/>
      <c r="I1171" s="45"/>
      <c r="J1171" s="46"/>
      <c r="K1171" s="46"/>
      <c r="L1171" s="45" t="s">
        <v>3215</v>
      </c>
      <c r="M1171" s="62"/>
      <c r="N1171" s="63">
        <v>3717.17333984375</v>
      </c>
      <c r="O1171" s="63">
        <v>8460.5263671875</v>
      </c>
      <c r="P1171" s="64"/>
      <c r="Q1171" s="65"/>
      <c r="R1171" s="65"/>
      <c r="S1171" s="69"/>
      <c r="T1171" s="69"/>
      <c r="U1171" s="69"/>
      <c r="V1171" s="69"/>
      <c r="W1171" s="68"/>
      <c r="X1171" s="68"/>
      <c r="Y1171" s="68"/>
      <c r="Z1171" s="68"/>
      <c r="AA1171" s="67"/>
      <c r="AB1171" s="48">
        <v>29</v>
      </c>
      <c r="AC1171" s="48"/>
      <c r="AD1171" s="49"/>
      <c r="AE1171" s="50">
        <v>428</v>
      </c>
      <c r="AF1171" s="50">
        <v>98</v>
      </c>
      <c r="AG1171" s="50">
        <v>532</v>
      </c>
      <c r="AH1171" s="50">
        <v>960</v>
      </c>
      <c r="AI1171" s="50"/>
      <c r="AJ1171" s="50" t="s">
        <v>3216</v>
      </c>
      <c r="AK1171" s="50" t="s">
        <v>3217</v>
      </c>
      <c r="AL1171" s="50"/>
      <c r="AM1171" s="50"/>
      <c r="AN1171" s="51">
        <v>41617.885127314818</v>
      </c>
      <c r="AO1171" s="50" t="s">
        <v>3090</v>
      </c>
      <c r="AP1171" s="52" t="s">
        <v>3218</v>
      </c>
      <c r="AQ1171" s="50" t="s">
        <v>3099</v>
      </c>
    </row>
    <row r="1172" spans="2:43" x14ac:dyDescent="0.25">
      <c r="B1172" s="40" t="s">
        <v>1304</v>
      </c>
      <c r="C1172" s="41"/>
      <c r="D1172" s="41"/>
      <c r="E1172" s="42"/>
      <c r="F1172" s="44"/>
      <c r="G1172" s="61" t="s">
        <v>3219</v>
      </c>
      <c r="H1172" s="41"/>
      <c r="I1172" s="45"/>
      <c r="J1172" s="46"/>
      <c r="K1172" s="46"/>
      <c r="L1172" s="45" t="s">
        <v>3220</v>
      </c>
      <c r="M1172" s="62"/>
      <c r="N1172" s="63">
        <v>4269.79052734375</v>
      </c>
      <c r="O1172" s="63">
        <v>8682.0625</v>
      </c>
      <c r="P1172" s="64"/>
      <c r="Q1172" s="65"/>
      <c r="R1172" s="65"/>
      <c r="S1172" s="69"/>
      <c r="T1172" s="69"/>
      <c r="U1172" s="69"/>
      <c r="V1172" s="69"/>
      <c r="W1172" s="68"/>
      <c r="X1172" s="68"/>
      <c r="Y1172" s="68"/>
      <c r="Z1172" s="68"/>
      <c r="AA1172" s="67"/>
      <c r="AB1172" s="48">
        <v>30</v>
      </c>
      <c r="AC1172" s="48"/>
      <c r="AD1172" s="49"/>
      <c r="AE1172" s="50">
        <v>89</v>
      </c>
      <c r="AF1172" s="50">
        <v>37729</v>
      </c>
      <c r="AG1172" s="50">
        <v>12071</v>
      </c>
      <c r="AH1172" s="50">
        <v>30</v>
      </c>
      <c r="AI1172" s="50"/>
      <c r="AJ1172" s="50" t="s">
        <v>3221</v>
      </c>
      <c r="AK1172" s="50" t="s">
        <v>3103</v>
      </c>
      <c r="AL1172" s="52" t="s">
        <v>3222</v>
      </c>
      <c r="AM1172" s="50"/>
      <c r="AN1172" s="51">
        <v>42179.38076388889</v>
      </c>
      <c r="AO1172" s="50" t="s">
        <v>3090</v>
      </c>
      <c r="AP1172" s="52" t="s">
        <v>3223</v>
      </c>
      <c r="AQ1172" s="50" t="s">
        <v>3099</v>
      </c>
    </row>
    <row r="1173" spans="2:43" x14ac:dyDescent="0.25">
      <c r="B1173" s="40" t="s">
        <v>1308</v>
      </c>
      <c r="C1173" s="41"/>
      <c r="D1173" s="41"/>
      <c r="E1173" s="42"/>
      <c r="F1173" s="44"/>
      <c r="G1173" s="61" t="s">
        <v>3224</v>
      </c>
      <c r="H1173" s="41"/>
      <c r="I1173" s="45"/>
      <c r="J1173" s="46"/>
      <c r="K1173" s="46"/>
      <c r="L1173" s="45" t="s">
        <v>3225</v>
      </c>
      <c r="M1173" s="62"/>
      <c r="N1173" s="63">
        <v>4298.36083984375</v>
      </c>
      <c r="O1173" s="63">
        <v>4929.5224609375</v>
      </c>
      <c r="P1173" s="64"/>
      <c r="Q1173" s="65"/>
      <c r="R1173" s="65"/>
      <c r="S1173" s="69"/>
      <c r="T1173" s="69"/>
      <c r="U1173" s="69"/>
      <c r="V1173" s="69"/>
      <c r="W1173" s="68"/>
      <c r="X1173" s="68"/>
      <c r="Y1173" s="68"/>
      <c r="Z1173" s="68"/>
      <c r="AA1173" s="67"/>
      <c r="AB1173" s="48">
        <v>31</v>
      </c>
      <c r="AC1173" s="48"/>
      <c r="AD1173" s="49"/>
      <c r="AE1173" s="50">
        <v>596</v>
      </c>
      <c r="AF1173" s="50">
        <v>8054766</v>
      </c>
      <c r="AG1173" s="50">
        <v>291255</v>
      </c>
      <c r="AH1173" s="50">
        <v>1578</v>
      </c>
      <c r="AI1173" s="50"/>
      <c r="AJ1173" s="50" t="s">
        <v>3226</v>
      </c>
      <c r="AK1173" s="50" t="s">
        <v>3227</v>
      </c>
      <c r="AL1173" s="52" t="s">
        <v>3228</v>
      </c>
      <c r="AM1173" s="50"/>
      <c r="AN1173" s="51">
        <v>39888.781145833331</v>
      </c>
      <c r="AO1173" s="50" t="s">
        <v>3090</v>
      </c>
      <c r="AP1173" s="52" t="s">
        <v>3229</v>
      </c>
      <c r="AQ1173" s="50" t="s">
        <v>3099</v>
      </c>
    </row>
    <row r="1174" spans="2:43" x14ac:dyDescent="0.25">
      <c r="B1174" s="40" t="s">
        <v>1309</v>
      </c>
      <c r="C1174" s="41"/>
      <c r="D1174" s="41"/>
      <c r="E1174" s="42"/>
      <c r="F1174" s="44"/>
      <c r="G1174" s="61" t="s">
        <v>3230</v>
      </c>
      <c r="H1174" s="41"/>
      <c r="I1174" s="45"/>
      <c r="J1174" s="46"/>
      <c r="K1174" s="46"/>
      <c r="L1174" s="45" t="s">
        <v>3231</v>
      </c>
      <c r="M1174" s="62"/>
      <c r="N1174" s="63">
        <v>3727.20458984375</v>
      </c>
      <c r="O1174" s="63">
        <v>5739.2763671875</v>
      </c>
      <c r="P1174" s="64"/>
      <c r="Q1174" s="65"/>
      <c r="R1174" s="65"/>
      <c r="S1174" s="69"/>
      <c r="T1174" s="69"/>
      <c r="U1174" s="69"/>
      <c r="V1174" s="69"/>
      <c r="W1174" s="68"/>
      <c r="X1174" s="68"/>
      <c r="Y1174" s="68"/>
      <c r="Z1174" s="68"/>
      <c r="AA1174" s="67"/>
      <c r="AB1174" s="48">
        <v>32</v>
      </c>
      <c r="AC1174" s="48"/>
      <c r="AD1174" s="49"/>
      <c r="AE1174" s="50">
        <v>2505</v>
      </c>
      <c r="AF1174" s="50">
        <v>1169</v>
      </c>
      <c r="AG1174" s="50">
        <v>70933</v>
      </c>
      <c r="AH1174" s="50">
        <v>86563</v>
      </c>
      <c r="AI1174" s="50"/>
      <c r="AJ1174" s="50" t="s">
        <v>3232</v>
      </c>
      <c r="AK1174" s="50"/>
      <c r="AL1174" s="50"/>
      <c r="AM1174" s="50"/>
      <c r="AN1174" s="51">
        <v>42087.627893518518</v>
      </c>
      <c r="AO1174" s="50" t="s">
        <v>3090</v>
      </c>
      <c r="AP1174" s="52" t="s">
        <v>3233</v>
      </c>
      <c r="AQ1174" s="50" t="s">
        <v>3092</v>
      </c>
    </row>
    <row r="1175" spans="2:43" x14ac:dyDescent="0.25">
      <c r="B1175" s="40" t="s">
        <v>1310</v>
      </c>
      <c r="C1175" s="41"/>
      <c r="D1175" s="41"/>
      <c r="E1175" s="42"/>
      <c r="F1175" s="44"/>
      <c r="G1175" s="61" t="s">
        <v>3234</v>
      </c>
      <c r="H1175" s="41"/>
      <c r="I1175" s="45"/>
      <c r="J1175" s="46"/>
      <c r="K1175" s="46"/>
      <c r="L1175" s="45" t="s">
        <v>3235</v>
      </c>
      <c r="M1175" s="62"/>
      <c r="N1175" s="63">
        <v>926.6763916015625</v>
      </c>
      <c r="O1175" s="63">
        <v>5774.59130859375</v>
      </c>
      <c r="P1175" s="64"/>
      <c r="Q1175" s="65"/>
      <c r="R1175" s="65"/>
      <c r="S1175" s="69"/>
      <c r="T1175" s="69"/>
      <c r="U1175" s="69"/>
      <c r="V1175" s="69"/>
      <c r="W1175" s="68"/>
      <c r="X1175" s="68"/>
      <c r="Y1175" s="68"/>
      <c r="Z1175" s="68"/>
      <c r="AA1175" s="67"/>
      <c r="AB1175" s="48">
        <v>33</v>
      </c>
      <c r="AC1175" s="48"/>
      <c r="AD1175" s="49"/>
      <c r="AE1175" s="50">
        <v>187</v>
      </c>
      <c r="AF1175" s="50">
        <v>290</v>
      </c>
      <c r="AG1175" s="50">
        <v>26369</v>
      </c>
      <c r="AH1175" s="50">
        <v>70154</v>
      </c>
      <c r="AI1175" s="50"/>
      <c r="AJ1175" s="50" t="s">
        <v>3236</v>
      </c>
      <c r="AK1175" s="50" t="s">
        <v>3237</v>
      </c>
      <c r="AL1175" s="52" t="s">
        <v>3238</v>
      </c>
      <c r="AM1175" s="50"/>
      <c r="AN1175" s="51">
        <v>42139.477060185185</v>
      </c>
      <c r="AO1175" s="50" t="s">
        <v>3090</v>
      </c>
      <c r="AP1175" s="52" t="s">
        <v>3239</v>
      </c>
      <c r="AQ1175" s="50" t="s">
        <v>3092</v>
      </c>
    </row>
    <row r="1176" spans="2:43" x14ac:dyDescent="0.25">
      <c r="B1176" s="40" t="s">
        <v>1313</v>
      </c>
      <c r="C1176" s="41"/>
      <c r="D1176" s="41"/>
      <c r="E1176" s="42"/>
      <c r="F1176" s="44"/>
      <c r="G1176" s="61" t="s">
        <v>3240</v>
      </c>
      <c r="H1176" s="41"/>
      <c r="I1176" s="45"/>
      <c r="J1176" s="46"/>
      <c r="K1176" s="46"/>
      <c r="L1176" s="45" t="s">
        <v>3241</v>
      </c>
      <c r="M1176" s="62"/>
      <c r="N1176" s="63">
        <v>1650.59765625</v>
      </c>
      <c r="O1176" s="63">
        <v>7174.37353515625</v>
      </c>
      <c r="P1176" s="64"/>
      <c r="Q1176" s="65"/>
      <c r="R1176" s="65"/>
      <c r="S1176" s="69"/>
      <c r="T1176" s="69"/>
      <c r="U1176" s="69"/>
      <c r="V1176" s="69"/>
      <c r="W1176" s="68"/>
      <c r="X1176" s="68"/>
      <c r="Y1176" s="68"/>
      <c r="Z1176" s="68"/>
      <c r="AA1176" s="67"/>
      <c r="AB1176" s="48">
        <v>34</v>
      </c>
      <c r="AC1176" s="48"/>
      <c r="AD1176" s="49"/>
      <c r="AE1176" s="50">
        <v>128</v>
      </c>
      <c r="AF1176" s="50">
        <v>93</v>
      </c>
      <c r="AG1176" s="50">
        <v>678</v>
      </c>
      <c r="AH1176" s="50">
        <v>1374</v>
      </c>
      <c r="AI1176" s="50"/>
      <c r="AJ1176" s="50" t="s">
        <v>3242</v>
      </c>
      <c r="AK1176" s="50" t="s">
        <v>3243</v>
      </c>
      <c r="AL1176" s="50"/>
      <c r="AM1176" s="50"/>
      <c r="AN1176" s="51">
        <v>43355.68949074074</v>
      </c>
      <c r="AO1176" s="50" t="s">
        <v>3090</v>
      </c>
      <c r="AP1176" s="52" t="s">
        <v>3244</v>
      </c>
      <c r="AQ1176" s="50" t="s">
        <v>3092</v>
      </c>
    </row>
    <row r="1177" spans="2:43" x14ac:dyDescent="0.25">
      <c r="B1177" s="40" t="s">
        <v>1316</v>
      </c>
      <c r="C1177" s="41"/>
      <c r="D1177" s="41"/>
      <c r="E1177" s="42"/>
      <c r="F1177" s="44"/>
      <c r="G1177" s="61" t="s">
        <v>3245</v>
      </c>
      <c r="H1177" s="41"/>
      <c r="I1177" s="45"/>
      <c r="J1177" s="46"/>
      <c r="K1177" s="46"/>
      <c r="L1177" s="45" t="s">
        <v>3246</v>
      </c>
      <c r="M1177" s="62"/>
      <c r="N1177" s="63">
        <v>4998.669921875</v>
      </c>
      <c r="O1177" s="63">
        <v>638.51300048828125</v>
      </c>
      <c r="P1177" s="64"/>
      <c r="Q1177" s="65"/>
      <c r="R1177" s="65"/>
      <c r="S1177" s="69"/>
      <c r="T1177" s="69"/>
      <c r="U1177" s="69"/>
      <c r="V1177" s="69"/>
      <c r="W1177" s="68"/>
      <c r="X1177" s="68"/>
      <c r="Y1177" s="68"/>
      <c r="Z1177" s="68"/>
      <c r="AA1177" s="67"/>
      <c r="AB1177" s="48">
        <v>35</v>
      </c>
      <c r="AC1177" s="48"/>
      <c r="AD1177" s="49"/>
      <c r="AE1177" s="50">
        <v>476</v>
      </c>
      <c r="AF1177" s="50">
        <v>40</v>
      </c>
      <c r="AG1177" s="50">
        <v>655</v>
      </c>
      <c r="AH1177" s="50">
        <v>1319</v>
      </c>
      <c r="AI1177" s="50"/>
      <c r="AJ1177" s="50" t="s">
        <v>3247</v>
      </c>
      <c r="AK1177" s="50"/>
      <c r="AL1177" s="50"/>
      <c r="AM1177" s="50"/>
      <c r="AN1177" s="51">
        <v>42197.662245370368</v>
      </c>
      <c r="AO1177" s="50" t="s">
        <v>3090</v>
      </c>
      <c r="AP1177" s="52" t="s">
        <v>3248</v>
      </c>
      <c r="AQ1177" s="50" t="s">
        <v>3092</v>
      </c>
    </row>
    <row r="1178" spans="2:43" x14ac:dyDescent="0.25">
      <c r="B1178" s="40" t="s">
        <v>1317</v>
      </c>
      <c r="C1178" s="41"/>
      <c r="D1178" s="41"/>
      <c r="E1178" s="42"/>
      <c r="F1178" s="44"/>
      <c r="G1178" s="61" t="s">
        <v>3249</v>
      </c>
      <c r="H1178" s="41"/>
      <c r="I1178" s="45"/>
      <c r="J1178" s="46"/>
      <c r="K1178" s="46"/>
      <c r="L1178" s="45" t="s">
        <v>3250</v>
      </c>
      <c r="M1178" s="62"/>
      <c r="N1178" s="63">
        <v>6144.74169921875</v>
      </c>
      <c r="O1178" s="63">
        <v>1265.41064453125</v>
      </c>
      <c r="P1178" s="64"/>
      <c r="Q1178" s="65"/>
      <c r="R1178" s="65"/>
      <c r="S1178" s="69"/>
      <c r="T1178" s="69"/>
      <c r="U1178" s="69"/>
      <c r="V1178" s="69"/>
      <c r="W1178" s="68"/>
      <c r="X1178" s="68"/>
      <c r="Y1178" s="68"/>
      <c r="Z1178" s="68"/>
      <c r="AA1178" s="67"/>
      <c r="AB1178" s="48">
        <v>36</v>
      </c>
      <c r="AC1178" s="48"/>
      <c r="AD1178" s="49"/>
      <c r="AE1178" s="50">
        <v>2046</v>
      </c>
      <c r="AF1178" s="50">
        <v>723</v>
      </c>
      <c r="AG1178" s="50">
        <v>2689</v>
      </c>
      <c r="AH1178" s="50">
        <v>4902</v>
      </c>
      <c r="AI1178" s="50"/>
      <c r="AJ1178" s="50" t="s">
        <v>3251</v>
      </c>
      <c r="AK1178" s="50" t="s">
        <v>3252</v>
      </c>
      <c r="AL1178" s="52" t="s">
        <v>3253</v>
      </c>
      <c r="AM1178" s="50"/>
      <c r="AN1178" s="51">
        <v>41981.76935185185</v>
      </c>
      <c r="AO1178" s="50" t="s">
        <v>3090</v>
      </c>
      <c r="AP1178" s="52" t="s">
        <v>3254</v>
      </c>
      <c r="AQ1178" s="50" t="s">
        <v>3099</v>
      </c>
    </row>
    <row r="1179" spans="2:43" x14ac:dyDescent="0.25">
      <c r="B1179" s="40" t="s">
        <v>1322</v>
      </c>
      <c r="C1179" s="41"/>
      <c r="D1179" s="41"/>
      <c r="E1179" s="42"/>
      <c r="F1179" s="44"/>
      <c r="G1179" s="61" t="s">
        <v>3255</v>
      </c>
      <c r="H1179" s="41"/>
      <c r="I1179" s="45"/>
      <c r="J1179" s="46"/>
      <c r="K1179" s="46"/>
      <c r="L1179" s="45" t="s">
        <v>3256</v>
      </c>
      <c r="M1179" s="62"/>
      <c r="N1179" s="63">
        <v>5328.7119140625</v>
      </c>
      <c r="O1179" s="63">
        <v>3114.283447265625</v>
      </c>
      <c r="P1179" s="64"/>
      <c r="Q1179" s="65"/>
      <c r="R1179" s="65"/>
      <c r="S1179" s="69"/>
      <c r="T1179" s="69"/>
      <c r="U1179" s="69"/>
      <c r="V1179" s="69"/>
      <c r="W1179" s="68"/>
      <c r="X1179" s="68"/>
      <c r="Y1179" s="68"/>
      <c r="Z1179" s="68"/>
      <c r="AA1179" s="67"/>
      <c r="AB1179" s="48">
        <v>37</v>
      </c>
      <c r="AC1179" s="48"/>
      <c r="AD1179" s="49"/>
      <c r="AE1179" s="50">
        <v>1324</v>
      </c>
      <c r="AF1179" s="50">
        <v>1776</v>
      </c>
      <c r="AG1179" s="50">
        <v>3231</v>
      </c>
      <c r="AH1179" s="50">
        <v>173</v>
      </c>
      <c r="AI1179" s="50"/>
      <c r="AJ1179" s="50"/>
      <c r="AK1179" s="50"/>
      <c r="AL1179" s="52" t="s">
        <v>3257</v>
      </c>
      <c r="AM1179" s="50"/>
      <c r="AN1179" s="51">
        <v>41031.687858796293</v>
      </c>
      <c r="AO1179" s="50" t="s">
        <v>3090</v>
      </c>
      <c r="AP1179" s="52" t="s">
        <v>3258</v>
      </c>
      <c r="AQ1179" s="50" t="s">
        <v>3092</v>
      </c>
    </row>
    <row r="1180" spans="2:43" x14ac:dyDescent="0.25">
      <c r="B1180" s="40" t="s">
        <v>1325</v>
      </c>
      <c r="C1180" s="41"/>
      <c r="D1180" s="41"/>
      <c r="E1180" s="42"/>
      <c r="F1180" s="44"/>
      <c r="G1180" s="61" t="s">
        <v>3259</v>
      </c>
      <c r="H1180" s="41"/>
      <c r="I1180" s="45"/>
      <c r="J1180" s="46"/>
      <c r="K1180" s="46"/>
      <c r="L1180" s="45" t="s">
        <v>3260</v>
      </c>
      <c r="M1180" s="62"/>
      <c r="N1180" s="63">
        <v>5864.5478515625</v>
      </c>
      <c r="O1180" s="63">
        <v>3532.974853515625</v>
      </c>
      <c r="P1180" s="64"/>
      <c r="Q1180" s="65"/>
      <c r="R1180" s="65"/>
      <c r="S1180" s="69"/>
      <c r="T1180" s="69"/>
      <c r="U1180" s="69"/>
      <c r="V1180" s="69"/>
      <c r="W1180" s="68"/>
      <c r="X1180" s="68"/>
      <c r="Y1180" s="68"/>
      <c r="Z1180" s="68"/>
      <c r="AA1180" s="67"/>
      <c r="AB1180" s="48">
        <v>38</v>
      </c>
      <c r="AC1180" s="48"/>
      <c r="AD1180" s="49"/>
      <c r="AE1180" s="50">
        <v>170</v>
      </c>
      <c r="AF1180" s="50">
        <v>81</v>
      </c>
      <c r="AG1180" s="50">
        <v>1832</v>
      </c>
      <c r="AH1180" s="50">
        <v>403</v>
      </c>
      <c r="AI1180" s="50"/>
      <c r="AJ1180" s="50" t="s">
        <v>3261</v>
      </c>
      <c r="AK1180" s="50" t="s">
        <v>3262</v>
      </c>
      <c r="AL1180" s="50"/>
      <c r="AM1180" s="50"/>
      <c r="AN1180" s="51">
        <v>40425.90824074074</v>
      </c>
      <c r="AO1180" s="50" t="s">
        <v>3090</v>
      </c>
      <c r="AP1180" s="52" t="s">
        <v>3263</v>
      </c>
      <c r="AQ1180" s="50" t="s">
        <v>3092</v>
      </c>
    </row>
    <row r="1181" spans="2:43" x14ac:dyDescent="0.25">
      <c r="B1181" s="40" t="s">
        <v>1328</v>
      </c>
      <c r="C1181" s="41"/>
      <c r="D1181" s="41"/>
      <c r="E1181" s="42"/>
      <c r="F1181" s="44"/>
      <c r="G1181" s="61" t="s">
        <v>3126</v>
      </c>
      <c r="H1181" s="41"/>
      <c r="I1181" s="45"/>
      <c r="J1181" s="46"/>
      <c r="K1181" s="46"/>
      <c r="L1181" s="45" t="s">
        <v>3264</v>
      </c>
      <c r="M1181" s="62"/>
      <c r="N1181" s="63">
        <v>8753.38671875</v>
      </c>
      <c r="O1181" s="63">
        <v>6728.40771484375</v>
      </c>
      <c r="P1181" s="64"/>
      <c r="Q1181" s="65"/>
      <c r="R1181" s="65"/>
      <c r="S1181" s="69"/>
      <c r="T1181" s="69"/>
      <c r="U1181" s="69"/>
      <c r="V1181" s="69"/>
      <c r="W1181" s="68"/>
      <c r="X1181" s="68"/>
      <c r="Y1181" s="68"/>
      <c r="Z1181" s="68"/>
      <c r="AA1181" s="67"/>
      <c r="AB1181" s="48">
        <v>39</v>
      </c>
      <c r="AC1181" s="48"/>
      <c r="AD1181" s="49"/>
      <c r="AE1181" s="50">
        <v>22</v>
      </c>
      <c r="AF1181" s="50">
        <v>21</v>
      </c>
      <c r="AG1181" s="50">
        <v>218</v>
      </c>
      <c r="AH1181" s="50">
        <v>16</v>
      </c>
      <c r="AI1181" s="50"/>
      <c r="AJ1181" s="50" t="s">
        <v>3265</v>
      </c>
      <c r="AK1181" s="50" t="s">
        <v>3266</v>
      </c>
      <c r="AL1181" s="50"/>
      <c r="AM1181" s="50"/>
      <c r="AN1181" s="51">
        <v>43375.712048611109</v>
      </c>
      <c r="AO1181" s="50" t="s">
        <v>3090</v>
      </c>
      <c r="AP1181" s="52" t="s">
        <v>3267</v>
      </c>
      <c r="AQ1181" s="50" t="s">
        <v>3092</v>
      </c>
    </row>
    <row r="1182" spans="2:43" x14ac:dyDescent="0.25">
      <c r="B1182" s="40" t="s">
        <v>1329</v>
      </c>
      <c r="C1182" s="41"/>
      <c r="D1182" s="41"/>
      <c r="E1182" s="42"/>
      <c r="F1182" s="44"/>
      <c r="G1182" s="61" t="s">
        <v>3268</v>
      </c>
      <c r="H1182" s="41"/>
      <c r="I1182" s="45"/>
      <c r="J1182" s="46"/>
      <c r="K1182" s="46"/>
      <c r="L1182" s="45" t="s">
        <v>3269</v>
      </c>
      <c r="M1182" s="62"/>
      <c r="N1182" s="63">
        <v>7423.82275390625</v>
      </c>
      <c r="O1182" s="63">
        <v>6500.05419921875</v>
      </c>
      <c r="P1182" s="64"/>
      <c r="Q1182" s="65"/>
      <c r="R1182" s="65"/>
      <c r="S1182" s="69"/>
      <c r="T1182" s="69"/>
      <c r="U1182" s="69"/>
      <c r="V1182" s="69"/>
      <c r="W1182" s="68"/>
      <c r="X1182" s="68"/>
      <c r="Y1182" s="68"/>
      <c r="Z1182" s="68"/>
      <c r="AA1182" s="67"/>
      <c r="AB1182" s="48">
        <v>40</v>
      </c>
      <c r="AC1182" s="48"/>
      <c r="AD1182" s="49"/>
      <c r="AE1182" s="50">
        <v>829</v>
      </c>
      <c r="AF1182" s="50">
        <v>15216</v>
      </c>
      <c r="AG1182" s="50">
        <v>6705</v>
      </c>
      <c r="AH1182" s="50">
        <v>1997</v>
      </c>
      <c r="AI1182" s="50"/>
      <c r="AJ1182" s="50" t="s">
        <v>3270</v>
      </c>
      <c r="AK1182" s="50" t="s">
        <v>3271</v>
      </c>
      <c r="AL1182" s="52" t="s">
        <v>3272</v>
      </c>
      <c r="AM1182" s="50"/>
      <c r="AN1182" s="51">
        <v>40010.318449074075</v>
      </c>
      <c r="AO1182" s="50" t="s">
        <v>3090</v>
      </c>
      <c r="AP1182" s="52" t="s">
        <v>3273</v>
      </c>
      <c r="AQ1182" s="50" t="s">
        <v>3099</v>
      </c>
    </row>
    <row r="1183" spans="2:43" x14ac:dyDescent="0.25">
      <c r="B1183" s="40" t="s">
        <v>1333</v>
      </c>
      <c r="C1183" s="41"/>
      <c r="D1183" s="41"/>
      <c r="E1183" s="42"/>
      <c r="F1183" s="44"/>
      <c r="G1183" s="61" t="s">
        <v>3274</v>
      </c>
      <c r="H1183" s="41"/>
      <c r="I1183" s="45"/>
      <c r="J1183" s="46"/>
      <c r="K1183" s="46"/>
      <c r="L1183" s="45" t="s">
        <v>3275</v>
      </c>
      <c r="M1183" s="62"/>
      <c r="N1183" s="63">
        <v>7473.95947265625</v>
      </c>
      <c r="O1183" s="63">
        <v>6319.5615234375</v>
      </c>
      <c r="P1183" s="64"/>
      <c r="Q1183" s="65"/>
      <c r="R1183" s="65"/>
      <c r="S1183" s="69"/>
      <c r="T1183" s="69"/>
      <c r="U1183" s="69"/>
      <c r="V1183" s="69"/>
      <c r="W1183" s="68"/>
      <c r="X1183" s="68"/>
      <c r="Y1183" s="68"/>
      <c r="Z1183" s="68"/>
      <c r="AA1183" s="67"/>
      <c r="AB1183" s="48">
        <v>41</v>
      </c>
      <c r="AC1183" s="48"/>
      <c r="AD1183" s="49"/>
      <c r="AE1183" s="50">
        <v>82</v>
      </c>
      <c r="AF1183" s="50">
        <v>175</v>
      </c>
      <c r="AG1183" s="50">
        <v>595</v>
      </c>
      <c r="AH1183" s="50">
        <v>1146</v>
      </c>
      <c r="AI1183" s="50"/>
      <c r="AJ1183" s="50" t="s">
        <v>3276</v>
      </c>
      <c r="AK1183" s="50" t="s">
        <v>3277</v>
      </c>
      <c r="AL1183" s="52" t="s">
        <v>3278</v>
      </c>
      <c r="AM1183" s="50"/>
      <c r="AN1183" s="51">
        <v>40682.851469907408</v>
      </c>
      <c r="AO1183" s="50" t="s">
        <v>3090</v>
      </c>
      <c r="AP1183" s="52" t="s">
        <v>3279</v>
      </c>
      <c r="AQ1183" s="50" t="s">
        <v>3099</v>
      </c>
    </row>
    <row r="1184" spans="2:43" x14ac:dyDescent="0.25">
      <c r="B1184" s="40" t="s">
        <v>1334</v>
      </c>
      <c r="C1184" s="41"/>
      <c r="D1184" s="41"/>
      <c r="E1184" s="42"/>
      <c r="F1184" s="44"/>
      <c r="G1184" s="61" t="s">
        <v>3280</v>
      </c>
      <c r="H1184" s="41"/>
      <c r="I1184" s="45"/>
      <c r="J1184" s="46"/>
      <c r="K1184" s="46"/>
      <c r="L1184" s="45" t="s">
        <v>3281</v>
      </c>
      <c r="M1184" s="62"/>
      <c r="N1184" s="63">
        <v>924.3687744140625</v>
      </c>
      <c r="O1184" s="63">
        <v>6165.3369140625</v>
      </c>
      <c r="P1184" s="64"/>
      <c r="Q1184" s="65"/>
      <c r="R1184" s="65"/>
      <c r="S1184" s="69"/>
      <c r="T1184" s="69"/>
      <c r="U1184" s="69"/>
      <c r="V1184" s="69"/>
      <c r="W1184" s="68"/>
      <c r="X1184" s="68"/>
      <c r="Y1184" s="68"/>
      <c r="Z1184" s="68"/>
      <c r="AA1184" s="67"/>
      <c r="AB1184" s="48">
        <v>42</v>
      </c>
      <c r="AC1184" s="48"/>
      <c r="AD1184" s="49"/>
      <c r="AE1184" s="50">
        <v>313</v>
      </c>
      <c r="AF1184" s="50">
        <v>57</v>
      </c>
      <c r="AG1184" s="50">
        <v>3405</v>
      </c>
      <c r="AH1184" s="50">
        <v>8</v>
      </c>
      <c r="AI1184" s="50"/>
      <c r="AJ1184" s="50" t="s">
        <v>3282</v>
      </c>
      <c r="AK1184" s="50"/>
      <c r="AL1184" s="50"/>
      <c r="AM1184" s="50"/>
      <c r="AN1184" s="51">
        <v>41455.806805555556</v>
      </c>
      <c r="AO1184" s="50" t="s">
        <v>3090</v>
      </c>
      <c r="AP1184" s="52" t="s">
        <v>3283</v>
      </c>
      <c r="AQ1184" s="50" t="s">
        <v>3092</v>
      </c>
    </row>
    <row r="1185" spans="2:43" x14ac:dyDescent="0.25">
      <c r="B1185" s="40" t="s">
        <v>1337</v>
      </c>
      <c r="C1185" s="41"/>
      <c r="D1185" s="41"/>
      <c r="E1185" s="42"/>
      <c r="F1185" s="44"/>
      <c r="G1185" s="61" t="s">
        <v>3284</v>
      </c>
      <c r="H1185" s="41"/>
      <c r="I1185" s="45"/>
      <c r="J1185" s="46"/>
      <c r="K1185" s="46"/>
      <c r="L1185" s="45" t="s">
        <v>3285</v>
      </c>
      <c r="M1185" s="62"/>
      <c r="N1185" s="63">
        <v>7476.6435546875</v>
      </c>
      <c r="O1185" s="63">
        <v>1167.4073486328125</v>
      </c>
      <c r="P1185" s="64"/>
      <c r="Q1185" s="65"/>
      <c r="R1185" s="65"/>
      <c r="S1185" s="69"/>
      <c r="T1185" s="69"/>
      <c r="U1185" s="69"/>
      <c r="V1185" s="69"/>
      <c r="W1185" s="68"/>
      <c r="X1185" s="68"/>
      <c r="Y1185" s="68"/>
      <c r="Z1185" s="68"/>
      <c r="AA1185" s="67"/>
      <c r="AB1185" s="48">
        <v>43</v>
      </c>
      <c r="AC1185" s="48"/>
      <c r="AD1185" s="49"/>
      <c r="AE1185" s="50">
        <v>220</v>
      </c>
      <c r="AF1185" s="50">
        <v>548</v>
      </c>
      <c r="AG1185" s="50">
        <v>524</v>
      </c>
      <c r="AH1185" s="50">
        <v>306</v>
      </c>
      <c r="AI1185" s="50"/>
      <c r="AJ1185" s="50" t="s">
        <v>3286</v>
      </c>
      <c r="AK1185" s="50" t="s">
        <v>3287</v>
      </c>
      <c r="AL1185" s="50"/>
      <c r="AM1185" s="50"/>
      <c r="AN1185" s="51">
        <v>42525.878645833334</v>
      </c>
      <c r="AO1185" s="50" t="s">
        <v>3090</v>
      </c>
      <c r="AP1185" s="52" t="s">
        <v>3288</v>
      </c>
      <c r="AQ1185" s="50" t="s">
        <v>3092</v>
      </c>
    </row>
    <row r="1186" spans="2:43" x14ac:dyDescent="0.25">
      <c r="B1186" s="40" t="s">
        <v>1340</v>
      </c>
      <c r="C1186" s="41"/>
      <c r="D1186" s="41"/>
      <c r="E1186" s="42"/>
      <c r="F1186" s="44"/>
      <c r="G1186" s="61" t="s">
        <v>3289</v>
      </c>
      <c r="H1186" s="41"/>
      <c r="I1186" s="45"/>
      <c r="J1186" s="46"/>
      <c r="K1186" s="46"/>
      <c r="L1186" s="45" t="s">
        <v>3290</v>
      </c>
      <c r="M1186" s="62"/>
      <c r="N1186" s="63">
        <v>6645.14208984375</v>
      </c>
      <c r="O1186" s="63">
        <v>2387.75830078125</v>
      </c>
      <c r="P1186" s="64"/>
      <c r="Q1186" s="65"/>
      <c r="R1186" s="65"/>
      <c r="S1186" s="69"/>
      <c r="T1186" s="69"/>
      <c r="U1186" s="69"/>
      <c r="V1186" s="69"/>
      <c r="W1186" s="68"/>
      <c r="X1186" s="68"/>
      <c r="Y1186" s="68"/>
      <c r="Z1186" s="68"/>
      <c r="AA1186" s="67"/>
      <c r="AB1186" s="48">
        <v>44</v>
      </c>
      <c r="AC1186" s="48"/>
      <c r="AD1186" s="49"/>
      <c r="AE1186" s="50">
        <v>259</v>
      </c>
      <c r="AF1186" s="50">
        <v>1057</v>
      </c>
      <c r="AG1186" s="50">
        <v>2548</v>
      </c>
      <c r="AH1186" s="50">
        <v>1072</v>
      </c>
      <c r="AI1186" s="50"/>
      <c r="AJ1186" s="50" t="s">
        <v>3291</v>
      </c>
      <c r="AK1186" s="50" t="s">
        <v>3292</v>
      </c>
      <c r="AL1186" s="52" t="s">
        <v>3293</v>
      </c>
      <c r="AM1186" s="50"/>
      <c r="AN1186" s="51">
        <v>42041.014826388891</v>
      </c>
      <c r="AO1186" s="50" t="s">
        <v>3090</v>
      </c>
      <c r="AP1186" s="52" t="s">
        <v>3294</v>
      </c>
      <c r="AQ1186" s="50" t="s">
        <v>3092</v>
      </c>
    </row>
    <row r="1187" spans="2:43" x14ac:dyDescent="0.25">
      <c r="B1187" s="40" t="s">
        <v>1343</v>
      </c>
      <c r="C1187" s="41"/>
      <c r="D1187" s="41"/>
      <c r="E1187" s="42"/>
      <c r="F1187" s="44"/>
      <c r="G1187" s="61" t="s">
        <v>3295</v>
      </c>
      <c r="H1187" s="41"/>
      <c r="I1187" s="45"/>
      <c r="J1187" s="46"/>
      <c r="K1187" s="46"/>
      <c r="L1187" s="45" t="s">
        <v>3296</v>
      </c>
      <c r="M1187" s="62"/>
      <c r="N1187" s="63">
        <v>1324.0546875</v>
      </c>
      <c r="O1187" s="63">
        <v>5429.7060546875</v>
      </c>
      <c r="P1187" s="64"/>
      <c r="Q1187" s="65"/>
      <c r="R1187" s="65"/>
      <c r="S1187" s="69"/>
      <c r="T1187" s="69"/>
      <c r="U1187" s="69"/>
      <c r="V1187" s="69"/>
      <c r="W1187" s="68"/>
      <c r="X1187" s="68"/>
      <c r="Y1187" s="68"/>
      <c r="Z1187" s="68"/>
      <c r="AA1187" s="67"/>
      <c r="AB1187" s="48">
        <v>45</v>
      </c>
      <c r="AC1187" s="48"/>
      <c r="AD1187" s="49"/>
      <c r="AE1187" s="50">
        <v>497</v>
      </c>
      <c r="AF1187" s="50">
        <v>60</v>
      </c>
      <c r="AG1187" s="50">
        <v>2293</v>
      </c>
      <c r="AH1187" s="50">
        <v>5954</v>
      </c>
      <c r="AI1187" s="50"/>
      <c r="AJ1187" s="50" t="s">
        <v>3297</v>
      </c>
      <c r="AK1187" s="50" t="s">
        <v>3298</v>
      </c>
      <c r="AL1187" s="50"/>
      <c r="AM1187" s="50"/>
      <c r="AN1187" s="51">
        <v>42821.515810185185</v>
      </c>
      <c r="AO1187" s="50" t="s">
        <v>3090</v>
      </c>
      <c r="AP1187" s="52" t="s">
        <v>3299</v>
      </c>
      <c r="AQ1187" s="50" t="s">
        <v>3092</v>
      </c>
    </row>
    <row r="1188" spans="2:43" x14ac:dyDescent="0.25">
      <c r="B1188" s="40" t="s">
        <v>1344</v>
      </c>
      <c r="C1188" s="41"/>
      <c r="D1188" s="41"/>
      <c r="E1188" s="42"/>
      <c r="F1188" s="44"/>
      <c r="G1188" s="61" t="s">
        <v>3300</v>
      </c>
      <c r="H1188" s="41"/>
      <c r="I1188" s="45"/>
      <c r="J1188" s="46"/>
      <c r="K1188" s="46"/>
      <c r="L1188" s="45" t="s">
        <v>3301</v>
      </c>
      <c r="M1188" s="62"/>
      <c r="N1188" s="63">
        <v>2975.52099609375</v>
      </c>
      <c r="O1188" s="63">
        <v>4635.09716796875</v>
      </c>
      <c r="P1188" s="64"/>
      <c r="Q1188" s="65"/>
      <c r="R1188" s="65"/>
      <c r="S1188" s="69"/>
      <c r="T1188" s="69"/>
      <c r="U1188" s="69"/>
      <c r="V1188" s="69"/>
      <c r="W1188" s="68"/>
      <c r="X1188" s="68"/>
      <c r="Y1188" s="68"/>
      <c r="Z1188" s="68"/>
      <c r="AA1188" s="67"/>
      <c r="AB1188" s="48">
        <v>46</v>
      </c>
      <c r="AC1188" s="48"/>
      <c r="AD1188" s="49"/>
      <c r="AE1188" s="50">
        <v>475</v>
      </c>
      <c r="AF1188" s="50">
        <v>278</v>
      </c>
      <c r="AG1188" s="50">
        <v>15071</v>
      </c>
      <c r="AH1188" s="50">
        <v>342</v>
      </c>
      <c r="AI1188" s="50"/>
      <c r="AJ1188" s="50" t="s">
        <v>3302</v>
      </c>
      <c r="AK1188" s="50" t="s">
        <v>3303</v>
      </c>
      <c r="AL1188" s="52" t="s">
        <v>3304</v>
      </c>
      <c r="AM1188" s="50"/>
      <c r="AN1188" s="51">
        <v>39861.630509259259</v>
      </c>
      <c r="AO1188" s="50" t="s">
        <v>3090</v>
      </c>
      <c r="AP1188" s="52" t="s">
        <v>3305</v>
      </c>
      <c r="AQ1188" s="50" t="s">
        <v>3099</v>
      </c>
    </row>
    <row r="1189" spans="2:43" x14ac:dyDescent="0.25">
      <c r="B1189" s="40" t="s">
        <v>1348</v>
      </c>
      <c r="C1189" s="41"/>
      <c r="D1189" s="41"/>
      <c r="E1189" s="42"/>
      <c r="F1189" s="44"/>
      <c r="G1189" s="61" t="s">
        <v>3306</v>
      </c>
      <c r="H1189" s="41"/>
      <c r="I1189" s="45"/>
      <c r="J1189" s="46"/>
      <c r="K1189" s="46"/>
      <c r="L1189" s="45" t="s">
        <v>3307</v>
      </c>
      <c r="M1189" s="62"/>
      <c r="N1189" s="63">
        <v>2512.3974609375</v>
      </c>
      <c r="O1189" s="63">
        <v>5447.2939453125</v>
      </c>
      <c r="P1189" s="64"/>
      <c r="Q1189" s="65"/>
      <c r="R1189" s="65"/>
      <c r="S1189" s="69"/>
      <c r="T1189" s="69"/>
      <c r="U1189" s="69"/>
      <c r="V1189" s="69"/>
      <c r="W1189" s="68"/>
      <c r="X1189" s="68"/>
      <c r="Y1189" s="68"/>
      <c r="Z1189" s="68"/>
      <c r="AA1189" s="67"/>
      <c r="AB1189" s="48">
        <v>47</v>
      </c>
      <c r="AC1189" s="48"/>
      <c r="AD1189" s="49"/>
      <c r="AE1189" s="50">
        <v>420</v>
      </c>
      <c r="AF1189" s="50">
        <v>11485</v>
      </c>
      <c r="AG1189" s="50">
        <v>9765</v>
      </c>
      <c r="AH1189" s="50">
        <v>5373</v>
      </c>
      <c r="AI1189" s="50"/>
      <c r="AJ1189" s="50" t="s">
        <v>3308</v>
      </c>
      <c r="AK1189" s="50" t="s">
        <v>3128</v>
      </c>
      <c r="AL1189" s="52" t="s">
        <v>3309</v>
      </c>
      <c r="AM1189" s="50"/>
      <c r="AN1189" s="51">
        <v>42565.962835648148</v>
      </c>
      <c r="AO1189" s="50" t="s">
        <v>3090</v>
      </c>
      <c r="AP1189" s="52" t="s">
        <v>3310</v>
      </c>
      <c r="AQ1189" s="50" t="s">
        <v>3099</v>
      </c>
    </row>
    <row r="1190" spans="2:43" x14ac:dyDescent="0.25">
      <c r="B1190" s="40" t="s">
        <v>1349</v>
      </c>
      <c r="C1190" s="41"/>
      <c r="D1190" s="41"/>
      <c r="E1190" s="42"/>
      <c r="F1190" s="44"/>
      <c r="G1190" s="61" t="s">
        <v>3311</v>
      </c>
      <c r="H1190" s="41"/>
      <c r="I1190" s="45"/>
      <c r="J1190" s="46"/>
      <c r="K1190" s="46"/>
      <c r="L1190" s="45" t="s">
        <v>3312</v>
      </c>
      <c r="M1190" s="62"/>
      <c r="N1190" s="63">
        <v>2580.18505859375</v>
      </c>
      <c r="O1190" s="63">
        <v>5531.013671875</v>
      </c>
      <c r="P1190" s="64"/>
      <c r="Q1190" s="65"/>
      <c r="R1190" s="65"/>
      <c r="S1190" s="69"/>
      <c r="T1190" s="69"/>
      <c r="U1190" s="69"/>
      <c r="V1190" s="69"/>
      <c r="W1190" s="68"/>
      <c r="X1190" s="68"/>
      <c r="Y1190" s="68"/>
      <c r="Z1190" s="68"/>
      <c r="AA1190" s="67"/>
      <c r="AB1190" s="48">
        <v>48</v>
      </c>
      <c r="AC1190" s="48"/>
      <c r="AD1190" s="49"/>
      <c r="AE1190" s="50">
        <v>93</v>
      </c>
      <c r="AF1190" s="50">
        <v>1416</v>
      </c>
      <c r="AG1190" s="50">
        <v>853</v>
      </c>
      <c r="AH1190" s="50">
        <v>765</v>
      </c>
      <c r="AI1190" s="50"/>
      <c r="AJ1190" s="50" t="s">
        <v>3313</v>
      </c>
      <c r="AK1190" s="50"/>
      <c r="AL1190" s="52" t="s">
        <v>3314</v>
      </c>
      <c r="AM1190" s="50"/>
      <c r="AN1190" s="51">
        <v>42074.854409722226</v>
      </c>
      <c r="AO1190" s="50" t="s">
        <v>3090</v>
      </c>
      <c r="AP1190" s="52" t="s">
        <v>3315</v>
      </c>
      <c r="AQ1190" s="50" t="s">
        <v>3099</v>
      </c>
    </row>
    <row r="1191" spans="2:43" x14ac:dyDescent="0.25">
      <c r="B1191" s="40" t="s">
        <v>1350</v>
      </c>
      <c r="C1191" s="41"/>
      <c r="D1191" s="41"/>
      <c r="E1191" s="42"/>
      <c r="F1191" s="44"/>
      <c r="G1191" s="61" t="s">
        <v>3316</v>
      </c>
      <c r="H1191" s="41"/>
      <c r="I1191" s="45"/>
      <c r="J1191" s="46"/>
      <c r="K1191" s="46"/>
      <c r="L1191" s="45" t="s">
        <v>3317</v>
      </c>
      <c r="M1191" s="62"/>
      <c r="N1191" s="63">
        <v>2524.836181640625</v>
      </c>
      <c r="O1191" s="63">
        <v>5651.80078125</v>
      </c>
      <c r="P1191" s="64"/>
      <c r="Q1191" s="65"/>
      <c r="R1191" s="65"/>
      <c r="S1191" s="69"/>
      <c r="T1191" s="69"/>
      <c r="U1191" s="69"/>
      <c r="V1191" s="69"/>
      <c r="W1191" s="68"/>
      <c r="X1191" s="68"/>
      <c r="Y1191" s="68"/>
      <c r="Z1191" s="68"/>
      <c r="AA1191" s="67"/>
      <c r="AB1191" s="48">
        <v>49</v>
      </c>
      <c r="AC1191" s="48"/>
      <c r="AD1191" s="49"/>
      <c r="AE1191" s="50">
        <v>189</v>
      </c>
      <c r="AF1191" s="50">
        <v>351</v>
      </c>
      <c r="AG1191" s="50">
        <v>222</v>
      </c>
      <c r="AH1191" s="50">
        <v>454</v>
      </c>
      <c r="AI1191" s="50"/>
      <c r="AJ1191" s="50" t="s">
        <v>3318</v>
      </c>
      <c r="AK1191" s="50" t="s">
        <v>3319</v>
      </c>
      <c r="AL1191" s="52" t="s">
        <v>3320</v>
      </c>
      <c r="AM1191" s="50"/>
      <c r="AN1191" s="51">
        <v>43401.405335648145</v>
      </c>
      <c r="AO1191" s="50" t="s">
        <v>3090</v>
      </c>
      <c r="AP1191" s="52" t="s">
        <v>3321</v>
      </c>
      <c r="AQ1191" s="50" t="s">
        <v>3099</v>
      </c>
    </row>
    <row r="1192" spans="2:43" x14ac:dyDescent="0.25">
      <c r="B1192" s="40" t="s">
        <v>1351</v>
      </c>
      <c r="C1192" s="41"/>
      <c r="D1192" s="41"/>
      <c r="E1192" s="42"/>
      <c r="F1192" s="44"/>
      <c r="G1192" s="61" t="s">
        <v>3322</v>
      </c>
      <c r="H1192" s="41"/>
      <c r="I1192" s="45"/>
      <c r="J1192" s="46"/>
      <c r="K1192" s="46"/>
      <c r="L1192" s="45" t="s">
        <v>3323</v>
      </c>
      <c r="M1192" s="62"/>
      <c r="N1192" s="63">
        <v>2677.9677734375</v>
      </c>
      <c r="O1192" s="63">
        <v>5430.11865234375</v>
      </c>
      <c r="P1192" s="64"/>
      <c r="Q1192" s="65"/>
      <c r="R1192" s="65"/>
      <c r="S1192" s="69"/>
      <c r="T1192" s="69"/>
      <c r="U1192" s="69"/>
      <c r="V1192" s="69"/>
      <c r="W1192" s="68"/>
      <c r="X1192" s="68"/>
      <c r="Y1192" s="68"/>
      <c r="Z1192" s="68"/>
      <c r="AA1192" s="67"/>
      <c r="AB1192" s="48">
        <v>50</v>
      </c>
      <c r="AC1192" s="48"/>
      <c r="AD1192" s="49"/>
      <c r="AE1192" s="50">
        <v>109</v>
      </c>
      <c r="AF1192" s="50">
        <v>9487</v>
      </c>
      <c r="AG1192" s="50">
        <v>299</v>
      </c>
      <c r="AH1192" s="50">
        <v>660</v>
      </c>
      <c r="AI1192" s="50"/>
      <c r="AJ1192" s="50" t="s">
        <v>3324</v>
      </c>
      <c r="AK1192" s="50" t="s">
        <v>3325</v>
      </c>
      <c r="AL1192" s="52" t="s">
        <v>3326</v>
      </c>
      <c r="AM1192" s="50"/>
      <c r="AN1192" s="51">
        <v>43329.767928240741</v>
      </c>
      <c r="AO1192" s="50" t="s">
        <v>3090</v>
      </c>
      <c r="AP1192" s="52" t="s">
        <v>3327</v>
      </c>
      <c r="AQ1192" s="50" t="s">
        <v>3099</v>
      </c>
    </row>
    <row r="1193" spans="2:43" x14ac:dyDescent="0.25">
      <c r="B1193" s="40" t="s">
        <v>1352</v>
      </c>
      <c r="C1193" s="41"/>
      <c r="D1193" s="41"/>
      <c r="E1193" s="42"/>
      <c r="F1193" s="44"/>
      <c r="G1193" s="61" t="s">
        <v>3328</v>
      </c>
      <c r="H1193" s="41"/>
      <c r="I1193" s="45"/>
      <c r="J1193" s="46"/>
      <c r="K1193" s="46"/>
      <c r="L1193" s="45" t="s">
        <v>3329</v>
      </c>
      <c r="M1193" s="62"/>
      <c r="N1193" s="63">
        <v>2470.3623046875</v>
      </c>
      <c r="O1193" s="63">
        <v>5559.0498046875</v>
      </c>
      <c r="P1193" s="64"/>
      <c r="Q1193" s="65"/>
      <c r="R1193" s="65"/>
      <c r="S1193" s="69"/>
      <c r="T1193" s="69"/>
      <c r="U1193" s="69"/>
      <c r="V1193" s="69"/>
      <c r="W1193" s="68"/>
      <c r="X1193" s="68"/>
      <c r="Y1193" s="68"/>
      <c r="Z1193" s="68"/>
      <c r="AA1193" s="67"/>
      <c r="AB1193" s="48">
        <v>51</v>
      </c>
      <c r="AC1193" s="48"/>
      <c r="AD1193" s="49"/>
      <c r="AE1193" s="50">
        <v>118</v>
      </c>
      <c r="AF1193" s="50">
        <v>19166</v>
      </c>
      <c r="AG1193" s="50">
        <v>1</v>
      </c>
      <c r="AH1193" s="50">
        <v>46</v>
      </c>
      <c r="AI1193" s="50"/>
      <c r="AJ1193" s="50" t="s">
        <v>3330</v>
      </c>
      <c r="AK1193" s="50"/>
      <c r="AL1193" s="50"/>
      <c r="AM1193" s="50"/>
      <c r="AN1193" s="51">
        <v>41640.35732638889</v>
      </c>
      <c r="AO1193" s="50" t="s">
        <v>3090</v>
      </c>
      <c r="AP1193" s="52" t="s">
        <v>3331</v>
      </c>
      <c r="AQ1193" s="50" t="s">
        <v>3099</v>
      </c>
    </row>
    <row r="1194" spans="2:43" x14ac:dyDescent="0.25">
      <c r="B1194" s="40" t="s">
        <v>1353</v>
      </c>
      <c r="C1194" s="41"/>
      <c r="D1194" s="41"/>
      <c r="E1194" s="42"/>
      <c r="F1194" s="44"/>
      <c r="G1194" s="61" t="s">
        <v>3332</v>
      </c>
      <c r="H1194" s="41"/>
      <c r="I1194" s="45"/>
      <c r="J1194" s="46"/>
      <c r="K1194" s="46"/>
      <c r="L1194" s="45" t="s">
        <v>3333</v>
      </c>
      <c r="M1194" s="62"/>
      <c r="N1194" s="63">
        <v>2625.210693359375</v>
      </c>
      <c r="O1194" s="63">
        <v>5652.71337890625</v>
      </c>
      <c r="P1194" s="64"/>
      <c r="Q1194" s="65"/>
      <c r="R1194" s="65"/>
      <c r="S1194" s="69"/>
      <c r="T1194" s="69"/>
      <c r="U1194" s="69"/>
      <c r="V1194" s="69"/>
      <c r="W1194" s="68"/>
      <c r="X1194" s="68"/>
      <c r="Y1194" s="68"/>
      <c r="Z1194" s="68"/>
      <c r="AA1194" s="67"/>
      <c r="AB1194" s="48">
        <v>52</v>
      </c>
      <c r="AC1194" s="48"/>
      <c r="AD1194" s="49"/>
      <c r="AE1194" s="50">
        <v>498</v>
      </c>
      <c r="AF1194" s="50">
        <v>18401</v>
      </c>
      <c r="AG1194" s="50">
        <v>9786</v>
      </c>
      <c r="AH1194" s="50">
        <v>13021</v>
      </c>
      <c r="AI1194" s="50"/>
      <c r="AJ1194" s="50" t="s">
        <v>3334</v>
      </c>
      <c r="AK1194" s="50"/>
      <c r="AL1194" s="52" t="s">
        <v>3335</v>
      </c>
      <c r="AM1194" s="50"/>
      <c r="AN1194" s="51">
        <v>41957.531180555554</v>
      </c>
      <c r="AO1194" s="50" t="s">
        <v>3090</v>
      </c>
      <c r="AP1194" s="52" t="s">
        <v>3336</v>
      </c>
      <c r="AQ1194" s="50" t="s">
        <v>3099</v>
      </c>
    </row>
    <row r="1195" spans="2:43" x14ac:dyDescent="0.25">
      <c r="B1195" s="40" t="s">
        <v>1354</v>
      </c>
      <c r="C1195" s="41"/>
      <c r="D1195" s="41"/>
      <c r="E1195" s="42"/>
      <c r="F1195" s="44"/>
      <c r="G1195" s="61" t="s">
        <v>3337</v>
      </c>
      <c r="H1195" s="41"/>
      <c r="I1195" s="45"/>
      <c r="J1195" s="46"/>
      <c r="K1195" s="46"/>
      <c r="L1195" s="45" t="s">
        <v>3338</v>
      </c>
      <c r="M1195" s="62"/>
      <c r="N1195" s="63">
        <v>2328.235595703125</v>
      </c>
      <c r="O1195" s="63">
        <v>5191.50439453125</v>
      </c>
      <c r="P1195" s="64"/>
      <c r="Q1195" s="65"/>
      <c r="R1195" s="65"/>
      <c r="S1195" s="69"/>
      <c r="T1195" s="69"/>
      <c r="U1195" s="69"/>
      <c r="V1195" s="69"/>
      <c r="W1195" s="68"/>
      <c r="X1195" s="68"/>
      <c r="Y1195" s="68"/>
      <c r="Z1195" s="68"/>
      <c r="AA1195" s="67"/>
      <c r="AB1195" s="48">
        <v>53</v>
      </c>
      <c r="AC1195" s="48"/>
      <c r="AD1195" s="49"/>
      <c r="AE1195" s="50">
        <v>121</v>
      </c>
      <c r="AF1195" s="50">
        <v>2844</v>
      </c>
      <c r="AG1195" s="50">
        <v>1090</v>
      </c>
      <c r="AH1195" s="50">
        <v>985</v>
      </c>
      <c r="AI1195" s="50"/>
      <c r="AJ1195" s="50" t="s">
        <v>3339</v>
      </c>
      <c r="AK1195" s="50" t="s">
        <v>3325</v>
      </c>
      <c r="AL1195" s="52" t="s">
        <v>3340</v>
      </c>
      <c r="AM1195" s="50"/>
      <c r="AN1195" s="51">
        <v>42189.370104166665</v>
      </c>
      <c r="AO1195" s="50" t="s">
        <v>3090</v>
      </c>
      <c r="AP1195" s="52" t="s">
        <v>3341</v>
      </c>
      <c r="AQ1195" s="50" t="s">
        <v>3092</v>
      </c>
    </row>
    <row r="1196" spans="2:43" x14ac:dyDescent="0.25">
      <c r="B1196" s="40" t="s">
        <v>1355</v>
      </c>
      <c r="C1196" s="41"/>
      <c r="D1196" s="41"/>
      <c r="E1196" s="42"/>
      <c r="F1196" s="44"/>
      <c r="G1196" s="61" t="s">
        <v>3342</v>
      </c>
      <c r="H1196" s="41"/>
      <c r="I1196" s="45"/>
      <c r="J1196" s="46"/>
      <c r="K1196" s="46"/>
      <c r="L1196" s="45" t="s">
        <v>3343</v>
      </c>
      <c r="M1196" s="62"/>
      <c r="N1196" s="63">
        <v>2694.017822265625</v>
      </c>
      <c r="O1196" s="63">
        <v>5555.896484375</v>
      </c>
      <c r="P1196" s="64"/>
      <c r="Q1196" s="65"/>
      <c r="R1196" s="65"/>
      <c r="S1196" s="69"/>
      <c r="T1196" s="69"/>
      <c r="U1196" s="69"/>
      <c r="V1196" s="69"/>
      <c r="W1196" s="68"/>
      <c r="X1196" s="68"/>
      <c r="Y1196" s="68"/>
      <c r="Z1196" s="68"/>
      <c r="AA1196" s="67"/>
      <c r="AB1196" s="48">
        <v>54</v>
      </c>
      <c r="AC1196" s="48"/>
      <c r="AD1196" s="49"/>
      <c r="AE1196" s="50">
        <v>176</v>
      </c>
      <c r="AF1196" s="50">
        <v>23781</v>
      </c>
      <c r="AG1196" s="50">
        <v>2372</v>
      </c>
      <c r="AH1196" s="50">
        <v>5122</v>
      </c>
      <c r="AI1196" s="50"/>
      <c r="AJ1196" s="50" t="s">
        <v>3344</v>
      </c>
      <c r="AK1196" s="50"/>
      <c r="AL1196" s="52" t="s">
        <v>3345</v>
      </c>
      <c r="AM1196" s="50"/>
      <c r="AN1196" s="51">
        <v>42265.342268518521</v>
      </c>
      <c r="AO1196" s="50" t="s">
        <v>3090</v>
      </c>
      <c r="AP1196" s="52" t="s">
        <v>3346</v>
      </c>
      <c r="AQ1196" s="50" t="s">
        <v>3099</v>
      </c>
    </row>
    <row r="1197" spans="2:43" x14ac:dyDescent="0.25">
      <c r="B1197" s="40" t="s">
        <v>1356</v>
      </c>
      <c r="C1197" s="41"/>
      <c r="D1197" s="41"/>
      <c r="E1197" s="42"/>
      <c r="F1197" s="44"/>
      <c r="G1197" s="61" t="s">
        <v>3347</v>
      </c>
      <c r="H1197" s="41"/>
      <c r="I1197" s="45"/>
      <c r="J1197" s="46"/>
      <c r="K1197" s="46"/>
      <c r="L1197" s="45" t="s">
        <v>3348</v>
      </c>
      <c r="M1197" s="62"/>
      <c r="N1197" s="63">
        <v>2606.64990234375</v>
      </c>
      <c r="O1197" s="63">
        <v>5374.455078125</v>
      </c>
      <c r="P1197" s="64"/>
      <c r="Q1197" s="65"/>
      <c r="R1197" s="65"/>
      <c r="S1197" s="69"/>
      <c r="T1197" s="69"/>
      <c r="U1197" s="69"/>
      <c r="V1197" s="69"/>
      <c r="W1197" s="68"/>
      <c r="X1197" s="68"/>
      <c r="Y1197" s="68"/>
      <c r="Z1197" s="68"/>
      <c r="AA1197" s="67"/>
      <c r="AB1197" s="48">
        <v>55</v>
      </c>
      <c r="AC1197" s="48"/>
      <c r="AD1197" s="49"/>
      <c r="AE1197" s="50">
        <v>741</v>
      </c>
      <c r="AF1197" s="50">
        <v>9641</v>
      </c>
      <c r="AG1197" s="50">
        <v>9401</v>
      </c>
      <c r="AH1197" s="50">
        <v>5360</v>
      </c>
      <c r="AI1197" s="50"/>
      <c r="AJ1197" s="50" t="s">
        <v>3349</v>
      </c>
      <c r="AK1197" s="50" t="s">
        <v>3350</v>
      </c>
      <c r="AL1197" s="52" t="s">
        <v>3351</v>
      </c>
      <c r="AM1197" s="50"/>
      <c r="AN1197" s="51">
        <v>41016.659386574072</v>
      </c>
      <c r="AO1197" s="50" t="s">
        <v>3090</v>
      </c>
      <c r="AP1197" s="52" t="s">
        <v>3352</v>
      </c>
      <c r="AQ1197" s="50" t="s">
        <v>3099</v>
      </c>
    </row>
    <row r="1198" spans="2:43" x14ac:dyDescent="0.25">
      <c r="B1198" s="40" t="s">
        <v>1357</v>
      </c>
      <c r="C1198" s="41"/>
      <c r="D1198" s="41"/>
      <c r="E1198" s="42"/>
      <c r="F1198" s="44"/>
      <c r="G1198" s="61" t="s">
        <v>3353</v>
      </c>
      <c r="H1198" s="41"/>
      <c r="I1198" s="45"/>
      <c r="J1198" s="46"/>
      <c r="K1198" s="46"/>
      <c r="L1198" s="45" t="s">
        <v>3354</v>
      </c>
      <c r="M1198" s="62"/>
      <c r="N1198" s="63">
        <v>6451.380859375</v>
      </c>
      <c r="O1198" s="63">
        <v>127.97999572753906</v>
      </c>
      <c r="P1198" s="64"/>
      <c r="Q1198" s="65"/>
      <c r="R1198" s="65"/>
      <c r="S1198" s="69"/>
      <c r="T1198" s="69"/>
      <c r="U1198" s="69"/>
      <c r="V1198" s="69"/>
      <c r="W1198" s="68"/>
      <c r="X1198" s="68"/>
      <c r="Y1198" s="68"/>
      <c r="Z1198" s="68"/>
      <c r="AA1198" s="67"/>
      <c r="AB1198" s="48">
        <v>56</v>
      </c>
      <c r="AC1198" s="48"/>
      <c r="AD1198" s="49"/>
      <c r="AE1198" s="50">
        <v>2636</v>
      </c>
      <c r="AF1198" s="50">
        <v>1073</v>
      </c>
      <c r="AG1198" s="50">
        <v>17372</v>
      </c>
      <c r="AH1198" s="50">
        <v>15008</v>
      </c>
      <c r="AI1198" s="50"/>
      <c r="AJ1198" s="50" t="s">
        <v>3355</v>
      </c>
      <c r="AK1198" s="50" t="s">
        <v>3128</v>
      </c>
      <c r="AL1198" s="50"/>
      <c r="AM1198" s="50"/>
      <c r="AN1198" s="51">
        <v>41294.778981481482</v>
      </c>
      <c r="AO1198" s="50" t="s">
        <v>3090</v>
      </c>
      <c r="AP1198" s="52" t="s">
        <v>3356</v>
      </c>
      <c r="AQ1198" s="50" t="s">
        <v>3092</v>
      </c>
    </row>
    <row r="1199" spans="2:43" x14ac:dyDescent="0.25">
      <c r="B1199" s="40" t="s">
        <v>1360</v>
      </c>
      <c r="C1199" s="41"/>
      <c r="D1199" s="41"/>
      <c r="E1199" s="42"/>
      <c r="F1199" s="44"/>
      <c r="G1199" s="61" t="s">
        <v>3357</v>
      </c>
      <c r="H1199" s="41"/>
      <c r="I1199" s="45"/>
      <c r="J1199" s="46"/>
      <c r="K1199" s="46"/>
      <c r="L1199" s="45" t="s">
        <v>3358</v>
      </c>
      <c r="M1199" s="62"/>
      <c r="N1199" s="63">
        <v>5483.49072265625</v>
      </c>
      <c r="O1199" s="63">
        <v>3324.319091796875</v>
      </c>
      <c r="P1199" s="64"/>
      <c r="Q1199" s="65"/>
      <c r="R1199" s="65"/>
      <c r="S1199" s="69"/>
      <c r="T1199" s="69"/>
      <c r="U1199" s="69"/>
      <c r="V1199" s="69"/>
      <c r="W1199" s="68"/>
      <c r="X1199" s="68"/>
      <c r="Y1199" s="68"/>
      <c r="Z1199" s="68"/>
      <c r="AA1199" s="67"/>
      <c r="AB1199" s="48">
        <v>57</v>
      </c>
      <c r="AC1199" s="48"/>
      <c r="AD1199" s="49"/>
      <c r="AE1199" s="50">
        <v>111</v>
      </c>
      <c r="AF1199" s="50">
        <v>405</v>
      </c>
      <c r="AG1199" s="50">
        <v>808</v>
      </c>
      <c r="AH1199" s="50">
        <v>301</v>
      </c>
      <c r="AI1199" s="50"/>
      <c r="AJ1199" s="50" t="s">
        <v>3359</v>
      </c>
      <c r="AK1199" s="50" t="s">
        <v>3360</v>
      </c>
      <c r="AL1199" s="50"/>
      <c r="AM1199" s="50"/>
      <c r="AN1199" s="51">
        <v>41826.443518518521</v>
      </c>
      <c r="AO1199" s="50" t="s">
        <v>3090</v>
      </c>
      <c r="AP1199" s="52" t="s">
        <v>3361</v>
      </c>
      <c r="AQ1199" s="50" t="s">
        <v>3092</v>
      </c>
    </row>
    <row r="1200" spans="2:43" x14ac:dyDescent="0.25">
      <c r="B1200" s="40" t="s">
        <v>1363</v>
      </c>
      <c r="C1200" s="41"/>
      <c r="D1200" s="41"/>
      <c r="E1200" s="42"/>
      <c r="F1200" s="44"/>
      <c r="G1200" s="61" t="s">
        <v>3362</v>
      </c>
      <c r="H1200" s="41"/>
      <c r="I1200" s="45"/>
      <c r="J1200" s="46"/>
      <c r="K1200" s="46"/>
      <c r="L1200" s="45" t="s">
        <v>3363</v>
      </c>
      <c r="M1200" s="62"/>
      <c r="N1200" s="63">
        <v>5616.34814453125</v>
      </c>
      <c r="O1200" s="63">
        <v>6990.35595703125</v>
      </c>
      <c r="P1200" s="64"/>
      <c r="Q1200" s="65"/>
      <c r="R1200" s="65"/>
      <c r="S1200" s="69"/>
      <c r="T1200" s="69"/>
      <c r="U1200" s="69"/>
      <c r="V1200" s="69"/>
      <c r="W1200" s="68"/>
      <c r="X1200" s="68"/>
      <c r="Y1200" s="68"/>
      <c r="Z1200" s="68"/>
      <c r="AA1200" s="67"/>
      <c r="AB1200" s="48">
        <v>58</v>
      </c>
      <c r="AC1200" s="48"/>
      <c r="AD1200" s="49"/>
      <c r="AE1200" s="50">
        <v>28</v>
      </c>
      <c r="AF1200" s="50">
        <v>57</v>
      </c>
      <c r="AG1200" s="50">
        <v>244</v>
      </c>
      <c r="AH1200" s="50">
        <v>496</v>
      </c>
      <c r="AI1200" s="50"/>
      <c r="AJ1200" s="50" t="s">
        <v>3364</v>
      </c>
      <c r="AK1200" s="50" t="s">
        <v>3103</v>
      </c>
      <c r="AL1200" s="50"/>
      <c r="AM1200" s="50"/>
      <c r="AN1200" s="51">
        <v>43356.327673611115</v>
      </c>
      <c r="AO1200" s="50" t="s">
        <v>3090</v>
      </c>
      <c r="AP1200" s="52" t="s">
        <v>3365</v>
      </c>
      <c r="AQ1200" s="50" t="s">
        <v>3092</v>
      </c>
    </row>
    <row r="1201" spans="2:43" x14ac:dyDescent="0.25">
      <c r="B1201" s="40" t="s">
        <v>1367</v>
      </c>
      <c r="C1201" s="41"/>
      <c r="D1201" s="41"/>
      <c r="E1201" s="42"/>
      <c r="F1201" s="44"/>
      <c r="G1201" s="61" t="s">
        <v>3366</v>
      </c>
      <c r="H1201" s="41"/>
      <c r="I1201" s="45"/>
      <c r="J1201" s="46"/>
      <c r="K1201" s="46"/>
      <c r="L1201" s="45" t="s">
        <v>3367</v>
      </c>
      <c r="M1201" s="62"/>
      <c r="N1201" s="63">
        <v>3488.29052734375</v>
      </c>
      <c r="O1201" s="63">
        <v>5134.41650390625</v>
      </c>
      <c r="P1201" s="64"/>
      <c r="Q1201" s="65"/>
      <c r="R1201" s="65"/>
      <c r="S1201" s="69"/>
      <c r="T1201" s="69"/>
      <c r="U1201" s="69"/>
      <c r="V1201" s="69"/>
      <c r="W1201" s="68"/>
      <c r="X1201" s="68"/>
      <c r="Y1201" s="68"/>
      <c r="Z1201" s="68"/>
      <c r="AA1201" s="67"/>
      <c r="AB1201" s="48">
        <v>59</v>
      </c>
      <c r="AC1201" s="48"/>
      <c r="AD1201" s="49"/>
      <c r="AE1201" s="50">
        <v>886</v>
      </c>
      <c r="AF1201" s="50">
        <v>10863</v>
      </c>
      <c r="AG1201" s="50">
        <v>15737</v>
      </c>
      <c r="AH1201" s="50">
        <v>38871</v>
      </c>
      <c r="AI1201" s="50"/>
      <c r="AJ1201" s="50" t="s">
        <v>3368</v>
      </c>
      <c r="AK1201" s="50"/>
      <c r="AL1201" s="52" t="s">
        <v>3369</v>
      </c>
      <c r="AM1201" s="50"/>
      <c r="AN1201" s="51">
        <v>40595.704525462963</v>
      </c>
      <c r="AO1201" s="50" t="s">
        <v>3090</v>
      </c>
      <c r="AP1201" s="52" t="s">
        <v>3370</v>
      </c>
      <c r="AQ1201" s="50" t="s">
        <v>3092</v>
      </c>
    </row>
    <row r="1202" spans="2:43" x14ac:dyDescent="0.25">
      <c r="B1202" s="40" t="s">
        <v>1368</v>
      </c>
      <c r="C1202" s="41"/>
      <c r="D1202" s="41"/>
      <c r="E1202" s="42"/>
      <c r="F1202" s="44"/>
      <c r="G1202" s="61" t="s">
        <v>3371</v>
      </c>
      <c r="H1202" s="41"/>
      <c r="I1202" s="45"/>
      <c r="J1202" s="46"/>
      <c r="K1202" s="46"/>
      <c r="L1202" s="45" t="s">
        <v>3372</v>
      </c>
      <c r="M1202" s="62"/>
      <c r="N1202" s="63">
        <v>5136.736328125</v>
      </c>
      <c r="O1202" s="63">
        <v>6778.97265625</v>
      </c>
      <c r="P1202" s="64"/>
      <c r="Q1202" s="65"/>
      <c r="R1202" s="65"/>
      <c r="S1202" s="69"/>
      <c r="T1202" s="69"/>
      <c r="U1202" s="69"/>
      <c r="V1202" s="69"/>
      <c r="W1202" s="68"/>
      <c r="X1202" s="68"/>
      <c r="Y1202" s="68"/>
      <c r="Z1202" s="68"/>
      <c r="AA1202" s="67"/>
      <c r="AB1202" s="48">
        <v>60</v>
      </c>
      <c r="AC1202" s="48"/>
      <c r="AD1202" s="49"/>
      <c r="AE1202" s="50">
        <v>594</v>
      </c>
      <c r="AF1202" s="50">
        <v>922</v>
      </c>
      <c r="AG1202" s="50">
        <v>55788</v>
      </c>
      <c r="AH1202" s="50">
        <v>11631</v>
      </c>
      <c r="AI1202" s="50"/>
      <c r="AJ1202" s="50" t="s">
        <v>3373</v>
      </c>
      <c r="AK1202" s="50"/>
      <c r="AL1202" s="50"/>
      <c r="AM1202" s="50"/>
      <c r="AN1202" s="51">
        <v>42042.464317129627</v>
      </c>
      <c r="AO1202" s="50" t="s">
        <v>3090</v>
      </c>
      <c r="AP1202" s="52" t="s">
        <v>3374</v>
      </c>
      <c r="AQ1202" s="50" t="s">
        <v>3092</v>
      </c>
    </row>
    <row r="1203" spans="2:43" x14ac:dyDescent="0.25">
      <c r="B1203" s="40" t="s">
        <v>1369</v>
      </c>
      <c r="C1203" s="41"/>
      <c r="D1203" s="41"/>
      <c r="E1203" s="42"/>
      <c r="F1203" s="44"/>
      <c r="G1203" s="61" t="s">
        <v>3375</v>
      </c>
      <c r="H1203" s="41"/>
      <c r="I1203" s="45"/>
      <c r="J1203" s="46"/>
      <c r="K1203" s="46"/>
      <c r="L1203" s="45" t="s">
        <v>3376</v>
      </c>
      <c r="M1203" s="62"/>
      <c r="N1203" s="63">
        <v>4067.38037109375</v>
      </c>
      <c r="O1203" s="63">
        <v>4947.1201171875</v>
      </c>
      <c r="P1203" s="64"/>
      <c r="Q1203" s="65"/>
      <c r="R1203" s="65"/>
      <c r="S1203" s="69"/>
      <c r="T1203" s="69"/>
      <c r="U1203" s="69"/>
      <c r="V1203" s="69"/>
      <c r="W1203" s="68"/>
      <c r="X1203" s="68"/>
      <c r="Y1203" s="68"/>
      <c r="Z1203" s="68"/>
      <c r="AA1203" s="67"/>
      <c r="AB1203" s="48">
        <v>61</v>
      </c>
      <c r="AC1203" s="48"/>
      <c r="AD1203" s="49"/>
      <c r="AE1203" s="50">
        <v>366</v>
      </c>
      <c r="AF1203" s="50">
        <v>208</v>
      </c>
      <c r="AG1203" s="50">
        <v>1320</v>
      </c>
      <c r="AH1203" s="50">
        <v>2126</v>
      </c>
      <c r="AI1203" s="50"/>
      <c r="AJ1203" s="50" t="s">
        <v>3377</v>
      </c>
      <c r="AK1203" s="50" t="s">
        <v>3378</v>
      </c>
      <c r="AL1203" s="50"/>
      <c r="AM1203" s="50"/>
      <c r="AN1203" s="51">
        <v>41549.510578703703</v>
      </c>
      <c r="AO1203" s="50" t="s">
        <v>3090</v>
      </c>
      <c r="AP1203" s="52" t="s">
        <v>3379</v>
      </c>
      <c r="AQ1203" s="50" t="s">
        <v>3092</v>
      </c>
    </row>
    <row r="1204" spans="2:43" x14ac:dyDescent="0.25">
      <c r="B1204" s="40" t="s">
        <v>1376</v>
      </c>
      <c r="C1204" s="41"/>
      <c r="D1204" s="41"/>
      <c r="E1204" s="42"/>
      <c r="F1204" s="44"/>
      <c r="G1204" s="61" t="s">
        <v>3380</v>
      </c>
      <c r="H1204" s="41"/>
      <c r="I1204" s="45"/>
      <c r="J1204" s="46"/>
      <c r="K1204" s="46"/>
      <c r="L1204" s="45" t="s">
        <v>3381</v>
      </c>
      <c r="M1204" s="62"/>
      <c r="N1204" s="63">
        <v>3255.77880859375</v>
      </c>
      <c r="O1204" s="63">
        <v>5269.60009765625</v>
      </c>
      <c r="P1204" s="64"/>
      <c r="Q1204" s="65"/>
      <c r="R1204" s="65"/>
      <c r="S1204" s="69"/>
      <c r="T1204" s="69"/>
      <c r="U1204" s="69"/>
      <c r="V1204" s="69"/>
      <c r="W1204" s="68"/>
      <c r="X1204" s="68"/>
      <c r="Y1204" s="68"/>
      <c r="Z1204" s="68"/>
      <c r="AA1204" s="67"/>
      <c r="AB1204" s="48">
        <v>62</v>
      </c>
      <c r="AC1204" s="48"/>
      <c r="AD1204" s="49"/>
      <c r="AE1204" s="50">
        <v>67</v>
      </c>
      <c r="AF1204" s="50">
        <v>54</v>
      </c>
      <c r="AG1204" s="50">
        <v>176</v>
      </c>
      <c r="AH1204" s="50">
        <v>9</v>
      </c>
      <c r="AI1204" s="50"/>
      <c r="AJ1204" s="50" t="s">
        <v>3382</v>
      </c>
      <c r="AK1204" s="50" t="s">
        <v>3383</v>
      </c>
      <c r="AL1204" s="50"/>
      <c r="AM1204" s="50"/>
      <c r="AN1204" s="51">
        <v>40406.684247685182</v>
      </c>
      <c r="AO1204" s="50" t="s">
        <v>3090</v>
      </c>
      <c r="AP1204" s="52" t="s">
        <v>3384</v>
      </c>
      <c r="AQ1204" s="50" t="s">
        <v>3099</v>
      </c>
    </row>
    <row r="1205" spans="2:43" x14ac:dyDescent="0.25">
      <c r="B1205" s="40" t="s">
        <v>1377</v>
      </c>
      <c r="C1205" s="41"/>
      <c r="D1205" s="41"/>
      <c r="E1205" s="42"/>
      <c r="F1205" s="44"/>
      <c r="G1205" s="61" t="s">
        <v>3385</v>
      </c>
      <c r="H1205" s="41"/>
      <c r="I1205" s="45"/>
      <c r="J1205" s="46"/>
      <c r="K1205" s="46"/>
      <c r="L1205" s="45" t="s">
        <v>3386</v>
      </c>
      <c r="M1205" s="62"/>
      <c r="N1205" s="63">
        <v>4792.251953125</v>
      </c>
      <c r="O1205" s="63">
        <v>7015.82861328125</v>
      </c>
      <c r="P1205" s="64"/>
      <c r="Q1205" s="65"/>
      <c r="R1205" s="65"/>
      <c r="S1205" s="69"/>
      <c r="T1205" s="69"/>
      <c r="U1205" s="69"/>
      <c r="V1205" s="69"/>
      <c r="W1205" s="68"/>
      <c r="X1205" s="68"/>
      <c r="Y1205" s="68"/>
      <c r="Z1205" s="68"/>
      <c r="AA1205" s="67"/>
      <c r="AB1205" s="48">
        <v>63</v>
      </c>
      <c r="AC1205" s="48"/>
      <c r="AD1205" s="49"/>
      <c r="AE1205" s="50">
        <v>1638</v>
      </c>
      <c r="AF1205" s="50">
        <v>3772</v>
      </c>
      <c r="AG1205" s="50">
        <v>32428</v>
      </c>
      <c r="AH1205" s="50">
        <v>10094</v>
      </c>
      <c r="AI1205" s="50"/>
      <c r="AJ1205" s="50" t="s">
        <v>3387</v>
      </c>
      <c r="AK1205" s="50"/>
      <c r="AL1205" s="52" t="s">
        <v>3388</v>
      </c>
      <c r="AM1205" s="50"/>
      <c r="AN1205" s="51">
        <v>41562.419872685183</v>
      </c>
      <c r="AO1205" s="50" t="s">
        <v>3090</v>
      </c>
      <c r="AP1205" s="52" t="s">
        <v>3389</v>
      </c>
      <c r="AQ1205" s="50" t="s">
        <v>3092</v>
      </c>
    </row>
    <row r="1206" spans="2:43" x14ac:dyDescent="0.25">
      <c r="B1206" s="40" t="s">
        <v>1378</v>
      </c>
      <c r="C1206" s="41"/>
      <c r="D1206" s="41"/>
      <c r="E1206" s="42"/>
      <c r="F1206" s="44"/>
      <c r="G1206" s="61" t="s">
        <v>3390</v>
      </c>
      <c r="H1206" s="41"/>
      <c r="I1206" s="45"/>
      <c r="J1206" s="46"/>
      <c r="K1206" s="46"/>
      <c r="L1206" s="45" t="s">
        <v>3391</v>
      </c>
      <c r="M1206" s="62"/>
      <c r="N1206" s="63">
        <v>2348.76513671875</v>
      </c>
      <c r="O1206" s="63">
        <v>8486.0263671875</v>
      </c>
      <c r="P1206" s="64"/>
      <c r="Q1206" s="65"/>
      <c r="R1206" s="65"/>
      <c r="S1206" s="69"/>
      <c r="T1206" s="69"/>
      <c r="U1206" s="69"/>
      <c r="V1206" s="69"/>
      <c r="W1206" s="68"/>
      <c r="X1206" s="68"/>
      <c r="Y1206" s="68"/>
      <c r="Z1206" s="68"/>
      <c r="AA1206" s="67"/>
      <c r="AB1206" s="48">
        <v>64</v>
      </c>
      <c r="AC1206" s="48"/>
      <c r="AD1206" s="49"/>
      <c r="AE1206" s="50">
        <v>552</v>
      </c>
      <c r="AF1206" s="50">
        <v>1066</v>
      </c>
      <c r="AG1206" s="50">
        <v>14382</v>
      </c>
      <c r="AH1206" s="50">
        <v>10064</v>
      </c>
      <c r="AI1206" s="50"/>
      <c r="AJ1206" s="50" t="s">
        <v>3392</v>
      </c>
      <c r="AK1206" s="50" t="s">
        <v>3393</v>
      </c>
      <c r="AL1206" s="52" t="s">
        <v>3394</v>
      </c>
      <c r="AM1206" s="50"/>
      <c r="AN1206" s="51">
        <v>42603.83090277778</v>
      </c>
      <c r="AO1206" s="50" t="s">
        <v>3090</v>
      </c>
      <c r="AP1206" s="52" t="s">
        <v>3395</v>
      </c>
      <c r="AQ1206" s="50" t="s">
        <v>3099</v>
      </c>
    </row>
    <row r="1207" spans="2:43" x14ac:dyDescent="0.25">
      <c r="B1207" s="40" t="s">
        <v>1386</v>
      </c>
      <c r="C1207" s="41"/>
      <c r="D1207" s="41"/>
      <c r="E1207" s="42"/>
      <c r="F1207" s="44"/>
      <c r="G1207" s="61" t="s">
        <v>3396</v>
      </c>
      <c r="H1207" s="41"/>
      <c r="I1207" s="45"/>
      <c r="J1207" s="46"/>
      <c r="K1207" s="46"/>
      <c r="L1207" s="45" t="s">
        <v>3397</v>
      </c>
      <c r="M1207" s="62"/>
      <c r="N1207" s="63">
        <v>2684.509521484375</v>
      </c>
      <c r="O1207" s="63">
        <v>7223.95263671875</v>
      </c>
      <c r="P1207" s="64"/>
      <c r="Q1207" s="65"/>
      <c r="R1207" s="65"/>
      <c r="S1207" s="69"/>
      <c r="T1207" s="69"/>
      <c r="U1207" s="69"/>
      <c r="V1207" s="69"/>
      <c r="W1207" s="68"/>
      <c r="X1207" s="68"/>
      <c r="Y1207" s="68"/>
      <c r="Z1207" s="68"/>
      <c r="AA1207" s="67"/>
      <c r="AB1207" s="48">
        <v>65</v>
      </c>
      <c r="AC1207" s="48"/>
      <c r="AD1207" s="49"/>
      <c r="AE1207" s="50">
        <v>487</v>
      </c>
      <c r="AF1207" s="50">
        <v>374</v>
      </c>
      <c r="AG1207" s="50">
        <v>1106</v>
      </c>
      <c r="AH1207" s="50">
        <v>2887</v>
      </c>
      <c r="AI1207" s="50"/>
      <c r="AJ1207" s="50" t="s">
        <v>3398</v>
      </c>
      <c r="AK1207" s="50" t="s">
        <v>3399</v>
      </c>
      <c r="AL1207" s="50"/>
      <c r="AM1207" s="50"/>
      <c r="AN1207" s="51">
        <v>42073.859189814815</v>
      </c>
      <c r="AO1207" s="50" t="s">
        <v>3090</v>
      </c>
      <c r="AP1207" s="52" t="s">
        <v>3400</v>
      </c>
      <c r="AQ1207" s="50" t="s">
        <v>3099</v>
      </c>
    </row>
    <row r="1208" spans="2:43" x14ac:dyDescent="0.25">
      <c r="B1208" s="40" t="s">
        <v>1387</v>
      </c>
      <c r="C1208" s="41"/>
      <c r="D1208" s="41"/>
      <c r="E1208" s="42"/>
      <c r="F1208" s="44"/>
      <c r="G1208" s="61" t="s">
        <v>3126</v>
      </c>
      <c r="H1208" s="41"/>
      <c r="I1208" s="45"/>
      <c r="J1208" s="46"/>
      <c r="K1208" s="46"/>
      <c r="L1208" s="45" t="s">
        <v>3401</v>
      </c>
      <c r="M1208" s="62"/>
      <c r="N1208" s="63">
        <v>1110.576171875</v>
      </c>
      <c r="O1208" s="63">
        <v>5598.56787109375</v>
      </c>
      <c r="P1208" s="64"/>
      <c r="Q1208" s="65"/>
      <c r="R1208" s="65"/>
      <c r="S1208" s="69"/>
      <c r="T1208" s="69"/>
      <c r="U1208" s="69"/>
      <c r="V1208" s="69"/>
      <c r="W1208" s="68"/>
      <c r="X1208" s="68"/>
      <c r="Y1208" s="68"/>
      <c r="Z1208" s="68"/>
      <c r="AA1208" s="67"/>
      <c r="AB1208" s="48">
        <v>66</v>
      </c>
      <c r="AC1208" s="48"/>
      <c r="AD1208" s="49"/>
      <c r="AE1208" s="50">
        <v>19</v>
      </c>
      <c r="AF1208" s="50">
        <v>3</v>
      </c>
      <c r="AG1208" s="50">
        <v>26</v>
      </c>
      <c r="AH1208" s="50">
        <v>6</v>
      </c>
      <c r="AI1208" s="50"/>
      <c r="AJ1208" s="50"/>
      <c r="AK1208" s="50"/>
      <c r="AL1208" s="50"/>
      <c r="AM1208" s="50"/>
      <c r="AN1208" s="51">
        <v>41725.858472222222</v>
      </c>
      <c r="AO1208" s="50" t="s">
        <v>3090</v>
      </c>
      <c r="AP1208" s="52" t="s">
        <v>3402</v>
      </c>
      <c r="AQ1208" s="50" t="s">
        <v>3092</v>
      </c>
    </row>
    <row r="1209" spans="2:43" x14ac:dyDescent="0.25">
      <c r="B1209" s="40" t="s">
        <v>1390</v>
      </c>
      <c r="C1209" s="41"/>
      <c r="D1209" s="41"/>
      <c r="E1209" s="42"/>
      <c r="F1209" s="44"/>
      <c r="G1209" s="61" t="s">
        <v>3403</v>
      </c>
      <c r="H1209" s="41"/>
      <c r="I1209" s="45"/>
      <c r="J1209" s="46"/>
      <c r="K1209" s="46"/>
      <c r="L1209" s="45" t="s">
        <v>3404</v>
      </c>
      <c r="M1209" s="62"/>
      <c r="N1209" s="63">
        <v>5121.8798828125</v>
      </c>
      <c r="O1209" s="63">
        <v>2035.9334716796875</v>
      </c>
      <c r="P1209" s="64"/>
      <c r="Q1209" s="65"/>
      <c r="R1209" s="65"/>
      <c r="S1209" s="69"/>
      <c r="T1209" s="69"/>
      <c r="U1209" s="69"/>
      <c r="V1209" s="69"/>
      <c r="W1209" s="68"/>
      <c r="X1209" s="68"/>
      <c r="Y1209" s="68"/>
      <c r="Z1209" s="68"/>
      <c r="AA1209" s="67"/>
      <c r="AB1209" s="48">
        <v>67</v>
      </c>
      <c r="AC1209" s="48"/>
      <c r="AD1209" s="49"/>
      <c r="AE1209" s="50">
        <v>108</v>
      </c>
      <c r="AF1209" s="50">
        <v>88</v>
      </c>
      <c r="AG1209" s="50">
        <v>93</v>
      </c>
      <c r="AH1209" s="50">
        <v>214</v>
      </c>
      <c r="AI1209" s="50"/>
      <c r="AJ1209" s="50" t="s">
        <v>3405</v>
      </c>
      <c r="AK1209" s="50" t="s">
        <v>3406</v>
      </c>
      <c r="AL1209" s="50"/>
      <c r="AM1209" s="50"/>
      <c r="AN1209" s="51">
        <v>43084.76295138889</v>
      </c>
      <c r="AO1209" s="50" t="s">
        <v>3090</v>
      </c>
      <c r="AP1209" s="52" t="s">
        <v>3407</v>
      </c>
      <c r="AQ1209" s="50" t="s">
        <v>3092</v>
      </c>
    </row>
    <row r="1210" spans="2:43" x14ac:dyDescent="0.25">
      <c r="B1210" s="40" t="s">
        <v>1393</v>
      </c>
      <c r="C1210" s="41"/>
      <c r="D1210" s="41"/>
      <c r="E1210" s="42"/>
      <c r="F1210" s="44"/>
      <c r="G1210" s="61" t="s">
        <v>3408</v>
      </c>
      <c r="H1210" s="41"/>
      <c r="I1210" s="45"/>
      <c r="J1210" s="46"/>
      <c r="K1210" s="46"/>
      <c r="L1210" s="45" t="s">
        <v>3409</v>
      </c>
      <c r="M1210" s="62"/>
      <c r="N1210" s="63">
        <v>478.349853515625</v>
      </c>
      <c r="O1210" s="63">
        <v>4936.06298828125</v>
      </c>
      <c r="P1210" s="64"/>
      <c r="Q1210" s="65"/>
      <c r="R1210" s="65"/>
      <c r="S1210" s="69"/>
      <c r="T1210" s="69"/>
      <c r="U1210" s="69"/>
      <c r="V1210" s="69"/>
      <c r="W1210" s="68"/>
      <c r="X1210" s="68"/>
      <c r="Y1210" s="68"/>
      <c r="Z1210" s="68"/>
      <c r="AA1210" s="67"/>
      <c r="AB1210" s="48">
        <v>68</v>
      </c>
      <c r="AC1210" s="48"/>
      <c r="AD1210" s="49"/>
      <c r="AE1210" s="50">
        <v>167</v>
      </c>
      <c r="AF1210" s="50">
        <v>17</v>
      </c>
      <c r="AG1210" s="50">
        <v>320</v>
      </c>
      <c r="AH1210" s="50">
        <v>766</v>
      </c>
      <c r="AI1210" s="50"/>
      <c r="AJ1210" s="50" t="s">
        <v>3410</v>
      </c>
      <c r="AK1210" s="50" t="s">
        <v>3411</v>
      </c>
      <c r="AL1210" s="50"/>
      <c r="AM1210" s="50"/>
      <c r="AN1210" s="51">
        <v>42765.899409722224</v>
      </c>
      <c r="AO1210" s="50" t="s">
        <v>3090</v>
      </c>
      <c r="AP1210" s="52" t="s">
        <v>3412</v>
      </c>
      <c r="AQ1210" s="50" t="s">
        <v>3092</v>
      </c>
    </row>
    <row r="1211" spans="2:43" x14ac:dyDescent="0.25">
      <c r="B1211" s="40" t="s">
        <v>1396</v>
      </c>
      <c r="C1211" s="41"/>
      <c r="D1211" s="41"/>
      <c r="E1211" s="42"/>
      <c r="F1211" s="44"/>
      <c r="G1211" s="61" t="s">
        <v>3413</v>
      </c>
      <c r="H1211" s="41"/>
      <c r="I1211" s="45"/>
      <c r="J1211" s="46"/>
      <c r="K1211" s="46"/>
      <c r="L1211" s="45" t="s">
        <v>3414</v>
      </c>
      <c r="M1211" s="62"/>
      <c r="N1211" s="63">
        <v>5463.55859375</v>
      </c>
      <c r="O1211" s="63">
        <v>3179.6376953125</v>
      </c>
      <c r="P1211" s="64"/>
      <c r="Q1211" s="65"/>
      <c r="R1211" s="65"/>
      <c r="S1211" s="69"/>
      <c r="T1211" s="69"/>
      <c r="U1211" s="69"/>
      <c r="V1211" s="69"/>
      <c r="W1211" s="68"/>
      <c r="X1211" s="68"/>
      <c r="Y1211" s="68"/>
      <c r="Z1211" s="68"/>
      <c r="AA1211" s="67"/>
      <c r="AB1211" s="48">
        <v>69</v>
      </c>
      <c r="AC1211" s="48"/>
      <c r="AD1211" s="49"/>
      <c r="AE1211" s="50">
        <v>677</v>
      </c>
      <c r="AF1211" s="50">
        <v>661</v>
      </c>
      <c r="AG1211" s="50">
        <v>2795</v>
      </c>
      <c r="AH1211" s="50">
        <v>2365</v>
      </c>
      <c r="AI1211" s="50"/>
      <c r="AJ1211" s="50" t="s">
        <v>3415</v>
      </c>
      <c r="AK1211" s="50" t="s">
        <v>3416</v>
      </c>
      <c r="AL1211" s="50"/>
      <c r="AM1211" s="50"/>
      <c r="AN1211" s="51">
        <v>42198.397291666668</v>
      </c>
      <c r="AO1211" s="50" t="s">
        <v>3090</v>
      </c>
      <c r="AP1211" s="52" t="s">
        <v>3417</v>
      </c>
      <c r="AQ1211" s="50" t="s">
        <v>3092</v>
      </c>
    </row>
    <row r="1212" spans="2:43" x14ac:dyDescent="0.25">
      <c r="B1212" s="40" t="s">
        <v>1399</v>
      </c>
      <c r="C1212" s="41"/>
      <c r="D1212" s="41"/>
      <c r="E1212" s="42"/>
      <c r="F1212" s="44"/>
      <c r="G1212" s="61" t="s">
        <v>3126</v>
      </c>
      <c r="H1212" s="41"/>
      <c r="I1212" s="45"/>
      <c r="J1212" s="46"/>
      <c r="K1212" s="46"/>
      <c r="L1212" s="45" t="s">
        <v>3418</v>
      </c>
      <c r="M1212" s="62"/>
      <c r="N1212" s="63">
        <v>1003.0144653320313</v>
      </c>
      <c r="O1212" s="63">
        <v>5550.1435546875</v>
      </c>
      <c r="P1212" s="64"/>
      <c r="Q1212" s="65"/>
      <c r="R1212" s="65"/>
      <c r="S1212" s="69"/>
      <c r="T1212" s="69"/>
      <c r="U1212" s="69"/>
      <c r="V1212" s="69"/>
      <c r="W1212" s="68"/>
      <c r="X1212" s="68"/>
      <c r="Y1212" s="68"/>
      <c r="Z1212" s="68"/>
      <c r="AA1212" s="67"/>
      <c r="AB1212" s="48">
        <v>70</v>
      </c>
      <c r="AC1212" s="48"/>
      <c r="AD1212" s="49"/>
      <c r="AE1212" s="50">
        <v>355</v>
      </c>
      <c r="AF1212" s="50">
        <v>111</v>
      </c>
      <c r="AG1212" s="50">
        <v>3161</v>
      </c>
      <c r="AH1212" s="50">
        <v>758</v>
      </c>
      <c r="AI1212" s="50"/>
      <c r="AJ1212" s="50"/>
      <c r="AK1212" s="50"/>
      <c r="AL1212" s="50"/>
      <c r="AM1212" s="50"/>
      <c r="AN1212" s="51">
        <v>41979.616828703707</v>
      </c>
      <c r="AO1212" s="50" t="s">
        <v>3090</v>
      </c>
      <c r="AP1212" s="52" t="s">
        <v>3419</v>
      </c>
      <c r="AQ1212" s="50" t="s">
        <v>3092</v>
      </c>
    </row>
    <row r="1213" spans="2:43" x14ac:dyDescent="0.25">
      <c r="B1213" s="40" t="s">
        <v>1402</v>
      </c>
      <c r="C1213" s="41"/>
      <c r="D1213" s="41"/>
      <c r="E1213" s="42"/>
      <c r="F1213" s="44"/>
      <c r="G1213" s="61" t="s">
        <v>3420</v>
      </c>
      <c r="H1213" s="41"/>
      <c r="I1213" s="45"/>
      <c r="J1213" s="46"/>
      <c r="K1213" s="46"/>
      <c r="L1213" s="45" t="s">
        <v>3421</v>
      </c>
      <c r="M1213" s="62"/>
      <c r="N1213" s="63">
        <v>5797.62744140625</v>
      </c>
      <c r="O1213" s="63">
        <v>7196.03759765625</v>
      </c>
      <c r="P1213" s="64"/>
      <c r="Q1213" s="65"/>
      <c r="R1213" s="65"/>
      <c r="S1213" s="69"/>
      <c r="T1213" s="69"/>
      <c r="U1213" s="69"/>
      <c r="V1213" s="69"/>
      <c r="W1213" s="68"/>
      <c r="X1213" s="68"/>
      <c r="Y1213" s="68"/>
      <c r="Z1213" s="68"/>
      <c r="AA1213" s="67"/>
      <c r="AB1213" s="48">
        <v>71</v>
      </c>
      <c r="AC1213" s="48"/>
      <c r="AD1213" s="49"/>
      <c r="AE1213" s="50">
        <v>35</v>
      </c>
      <c r="AF1213" s="50">
        <v>21</v>
      </c>
      <c r="AG1213" s="50">
        <v>93</v>
      </c>
      <c r="AH1213" s="50">
        <v>266</v>
      </c>
      <c r="AI1213" s="50"/>
      <c r="AJ1213" s="50"/>
      <c r="AK1213" s="50" t="s">
        <v>3422</v>
      </c>
      <c r="AL1213" s="50"/>
      <c r="AM1213" s="50"/>
      <c r="AN1213" s="51">
        <v>42156.399085648147</v>
      </c>
      <c r="AO1213" s="50" t="s">
        <v>3090</v>
      </c>
      <c r="AP1213" s="52" t="s">
        <v>3423</v>
      </c>
      <c r="AQ1213" s="50" t="s">
        <v>3092</v>
      </c>
    </row>
    <row r="1214" spans="2:43" x14ac:dyDescent="0.25">
      <c r="B1214" s="40" t="s">
        <v>1405</v>
      </c>
      <c r="C1214" s="41"/>
      <c r="D1214" s="41"/>
      <c r="E1214" s="42"/>
      <c r="F1214" s="44"/>
      <c r="G1214" s="61" t="s">
        <v>3424</v>
      </c>
      <c r="H1214" s="41"/>
      <c r="I1214" s="45"/>
      <c r="J1214" s="46"/>
      <c r="K1214" s="46"/>
      <c r="L1214" s="45" t="s">
        <v>3425</v>
      </c>
      <c r="M1214" s="62"/>
      <c r="N1214" s="63">
        <v>1444.78662109375</v>
      </c>
      <c r="O1214" s="63">
        <v>6630.6015625</v>
      </c>
      <c r="P1214" s="64"/>
      <c r="Q1214" s="65"/>
      <c r="R1214" s="65"/>
      <c r="S1214" s="69"/>
      <c r="T1214" s="69"/>
      <c r="U1214" s="69"/>
      <c r="V1214" s="69"/>
      <c r="W1214" s="68"/>
      <c r="X1214" s="68"/>
      <c r="Y1214" s="68"/>
      <c r="Z1214" s="68"/>
      <c r="AA1214" s="67"/>
      <c r="AB1214" s="48">
        <v>72</v>
      </c>
      <c r="AC1214" s="48"/>
      <c r="AD1214" s="49"/>
      <c r="AE1214" s="50">
        <v>401</v>
      </c>
      <c r="AF1214" s="50">
        <v>37</v>
      </c>
      <c r="AG1214" s="50">
        <v>817</v>
      </c>
      <c r="AH1214" s="50">
        <v>1027</v>
      </c>
      <c r="AI1214" s="50"/>
      <c r="AJ1214" s="50"/>
      <c r="AK1214" s="50" t="s">
        <v>3128</v>
      </c>
      <c r="AL1214" s="50"/>
      <c r="AM1214" s="50"/>
      <c r="AN1214" s="51">
        <v>41417.365995370368</v>
      </c>
      <c r="AO1214" s="50" t="s">
        <v>3090</v>
      </c>
      <c r="AP1214" s="52" t="s">
        <v>3426</v>
      </c>
      <c r="AQ1214" s="50" t="s">
        <v>3092</v>
      </c>
    </row>
    <row r="1215" spans="2:43" x14ac:dyDescent="0.25">
      <c r="B1215" s="40" t="s">
        <v>1408</v>
      </c>
      <c r="C1215" s="41"/>
      <c r="D1215" s="41"/>
      <c r="E1215" s="42"/>
      <c r="F1215" s="44"/>
      <c r="G1215" s="61" t="s">
        <v>3427</v>
      </c>
      <c r="H1215" s="41"/>
      <c r="I1215" s="45"/>
      <c r="J1215" s="46"/>
      <c r="K1215" s="46"/>
      <c r="L1215" s="45" t="s">
        <v>3428</v>
      </c>
      <c r="M1215" s="62"/>
      <c r="N1215" s="63">
        <v>1044.3487548828125</v>
      </c>
      <c r="O1215" s="63">
        <v>5996.38134765625</v>
      </c>
      <c r="P1215" s="64"/>
      <c r="Q1215" s="65"/>
      <c r="R1215" s="65"/>
      <c r="S1215" s="69"/>
      <c r="T1215" s="69"/>
      <c r="U1215" s="69"/>
      <c r="V1215" s="69"/>
      <c r="W1215" s="68"/>
      <c r="X1215" s="68"/>
      <c r="Y1215" s="68"/>
      <c r="Z1215" s="68"/>
      <c r="AA1215" s="67"/>
      <c r="AB1215" s="48">
        <v>73</v>
      </c>
      <c r="AC1215" s="48"/>
      <c r="AD1215" s="49"/>
      <c r="AE1215" s="50">
        <v>328</v>
      </c>
      <c r="AF1215" s="50">
        <v>72</v>
      </c>
      <c r="AG1215" s="50">
        <v>5480</v>
      </c>
      <c r="AH1215" s="50">
        <v>4511</v>
      </c>
      <c r="AI1215" s="50"/>
      <c r="AJ1215" s="50" t="s">
        <v>3429</v>
      </c>
      <c r="AK1215" s="50" t="s">
        <v>3430</v>
      </c>
      <c r="AL1215" s="50"/>
      <c r="AM1215" s="50"/>
      <c r="AN1215" s="51">
        <v>41572.401296296295</v>
      </c>
      <c r="AO1215" s="50" t="s">
        <v>3090</v>
      </c>
      <c r="AP1215" s="52" t="s">
        <v>3431</v>
      </c>
      <c r="AQ1215" s="50" t="s">
        <v>3092</v>
      </c>
    </row>
    <row r="1216" spans="2:43" x14ac:dyDescent="0.25">
      <c r="B1216" s="40" t="s">
        <v>1411</v>
      </c>
      <c r="C1216" s="41"/>
      <c r="D1216" s="41"/>
      <c r="E1216" s="42"/>
      <c r="F1216" s="44"/>
      <c r="G1216" s="61" t="s">
        <v>3432</v>
      </c>
      <c r="H1216" s="41"/>
      <c r="I1216" s="45"/>
      <c r="J1216" s="46"/>
      <c r="K1216" s="46"/>
      <c r="L1216" s="45" t="s">
        <v>3433</v>
      </c>
      <c r="M1216" s="62"/>
      <c r="N1216" s="63">
        <v>6713.39794921875</v>
      </c>
      <c r="O1216" s="63">
        <v>6645.0869140625</v>
      </c>
      <c r="P1216" s="64"/>
      <c r="Q1216" s="65"/>
      <c r="R1216" s="65"/>
      <c r="S1216" s="69"/>
      <c r="T1216" s="69"/>
      <c r="U1216" s="69"/>
      <c r="V1216" s="69"/>
      <c r="W1216" s="68"/>
      <c r="X1216" s="68"/>
      <c r="Y1216" s="68"/>
      <c r="Z1216" s="68"/>
      <c r="AA1216" s="67"/>
      <c r="AB1216" s="48">
        <v>74</v>
      </c>
      <c r="AC1216" s="48"/>
      <c r="AD1216" s="49"/>
      <c r="AE1216" s="50">
        <v>1597</v>
      </c>
      <c r="AF1216" s="50">
        <v>793</v>
      </c>
      <c r="AG1216" s="50">
        <v>88132</v>
      </c>
      <c r="AH1216" s="50">
        <v>91020</v>
      </c>
      <c r="AI1216" s="50"/>
      <c r="AJ1216" s="50" t="s">
        <v>3434</v>
      </c>
      <c r="AK1216" s="50" t="s">
        <v>3128</v>
      </c>
      <c r="AL1216" s="50"/>
      <c r="AM1216" s="50"/>
      <c r="AN1216" s="51">
        <v>42739.738807870373</v>
      </c>
      <c r="AO1216" s="50" t="s">
        <v>3090</v>
      </c>
      <c r="AP1216" s="52" t="s">
        <v>3435</v>
      </c>
      <c r="AQ1216" s="50" t="s">
        <v>3092</v>
      </c>
    </row>
    <row r="1217" spans="2:43" x14ac:dyDescent="0.25">
      <c r="B1217" s="40" t="s">
        <v>1414</v>
      </c>
      <c r="C1217" s="41"/>
      <c r="D1217" s="41"/>
      <c r="E1217" s="42"/>
      <c r="F1217" s="44"/>
      <c r="G1217" s="61" t="s">
        <v>3436</v>
      </c>
      <c r="H1217" s="41"/>
      <c r="I1217" s="45"/>
      <c r="J1217" s="46"/>
      <c r="K1217" s="46"/>
      <c r="L1217" s="45" t="s">
        <v>3437</v>
      </c>
      <c r="M1217" s="62"/>
      <c r="N1217" s="63">
        <v>3866.2431640625</v>
      </c>
      <c r="O1217" s="63">
        <v>6528.2890625</v>
      </c>
      <c r="P1217" s="64"/>
      <c r="Q1217" s="65"/>
      <c r="R1217" s="65"/>
      <c r="S1217" s="69"/>
      <c r="T1217" s="69"/>
      <c r="U1217" s="69"/>
      <c r="V1217" s="69"/>
      <c r="W1217" s="68"/>
      <c r="X1217" s="68"/>
      <c r="Y1217" s="68"/>
      <c r="Z1217" s="68"/>
      <c r="AA1217" s="67"/>
      <c r="AB1217" s="48">
        <v>75</v>
      </c>
      <c r="AC1217" s="48"/>
      <c r="AD1217" s="49"/>
      <c r="AE1217" s="50">
        <v>501</v>
      </c>
      <c r="AF1217" s="50">
        <v>6518</v>
      </c>
      <c r="AG1217" s="50">
        <v>335342</v>
      </c>
      <c r="AH1217" s="50">
        <v>22531</v>
      </c>
      <c r="AI1217" s="50"/>
      <c r="AJ1217" s="50" t="s">
        <v>3438</v>
      </c>
      <c r="AK1217" s="50" t="s">
        <v>3439</v>
      </c>
      <c r="AL1217" s="52" t="s">
        <v>3440</v>
      </c>
      <c r="AM1217" s="50"/>
      <c r="AN1217" s="51">
        <v>39491.671006944445</v>
      </c>
      <c r="AO1217" s="50" t="s">
        <v>3090</v>
      </c>
      <c r="AP1217" s="52" t="s">
        <v>3441</v>
      </c>
      <c r="AQ1217" s="50" t="s">
        <v>3092</v>
      </c>
    </row>
    <row r="1218" spans="2:43" x14ac:dyDescent="0.25">
      <c r="B1218" s="40" t="s">
        <v>1415</v>
      </c>
      <c r="C1218" s="41"/>
      <c r="D1218" s="41"/>
      <c r="E1218" s="42"/>
      <c r="F1218" s="44"/>
      <c r="G1218" s="61" t="s">
        <v>3442</v>
      </c>
      <c r="H1218" s="41"/>
      <c r="I1218" s="45"/>
      <c r="J1218" s="46"/>
      <c r="K1218" s="46"/>
      <c r="L1218" s="45" t="s">
        <v>3443</v>
      </c>
      <c r="M1218" s="62"/>
      <c r="N1218" s="63">
        <v>3605.076416015625</v>
      </c>
      <c r="O1218" s="63">
        <v>8652.0419921875</v>
      </c>
      <c r="P1218" s="64"/>
      <c r="Q1218" s="65"/>
      <c r="R1218" s="65"/>
      <c r="S1218" s="69"/>
      <c r="T1218" s="69"/>
      <c r="U1218" s="69"/>
      <c r="V1218" s="69"/>
      <c r="W1218" s="68"/>
      <c r="X1218" s="68"/>
      <c r="Y1218" s="68"/>
      <c r="Z1218" s="68"/>
      <c r="AA1218" s="67"/>
      <c r="AB1218" s="48">
        <v>76</v>
      </c>
      <c r="AC1218" s="48"/>
      <c r="AD1218" s="49"/>
      <c r="AE1218" s="50">
        <v>610</v>
      </c>
      <c r="AF1218" s="50">
        <v>430</v>
      </c>
      <c r="AG1218" s="50">
        <v>2783</v>
      </c>
      <c r="AH1218" s="50">
        <v>2913</v>
      </c>
      <c r="AI1218" s="50"/>
      <c r="AJ1218" s="50" t="s">
        <v>3444</v>
      </c>
      <c r="AK1218" s="50" t="s">
        <v>3445</v>
      </c>
      <c r="AL1218" s="50"/>
      <c r="AM1218" s="50"/>
      <c r="AN1218" s="51">
        <v>41486.212418981479</v>
      </c>
      <c r="AO1218" s="50" t="s">
        <v>3090</v>
      </c>
      <c r="AP1218" s="52" t="s">
        <v>3446</v>
      </c>
      <c r="AQ1218" s="50" t="s">
        <v>3099</v>
      </c>
    </row>
    <row r="1219" spans="2:43" x14ac:dyDescent="0.25">
      <c r="B1219" s="40" t="s">
        <v>1419</v>
      </c>
      <c r="C1219" s="41"/>
      <c r="D1219" s="41"/>
      <c r="E1219" s="42"/>
      <c r="F1219" s="44"/>
      <c r="G1219" s="61" t="s">
        <v>3447</v>
      </c>
      <c r="H1219" s="41"/>
      <c r="I1219" s="45"/>
      <c r="J1219" s="46"/>
      <c r="K1219" s="46"/>
      <c r="L1219" s="45" t="s">
        <v>3448</v>
      </c>
      <c r="M1219" s="62"/>
      <c r="N1219" s="63">
        <v>3426.712646484375</v>
      </c>
      <c r="O1219" s="63">
        <v>8625.0732421875</v>
      </c>
      <c r="P1219" s="64"/>
      <c r="Q1219" s="65"/>
      <c r="R1219" s="65"/>
      <c r="S1219" s="69"/>
      <c r="T1219" s="69"/>
      <c r="U1219" s="69"/>
      <c r="V1219" s="69"/>
      <c r="W1219" s="68"/>
      <c r="X1219" s="68"/>
      <c r="Y1219" s="68"/>
      <c r="Z1219" s="68"/>
      <c r="AA1219" s="67"/>
      <c r="AB1219" s="48">
        <v>77</v>
      </c>
      <c r="AC1219" s="48"/>
      <c r="AD1219" s="49"/>
      <c r="AE1219" s="50">
        <v>462</v>
      </c>
      <c r="AF1219" s="50">
        <v>373</v>
      </c>
      <c r="AG1219" s="50">
        <v>13063</v>
      </c>
      <c r="AH1219" s="50">
        <v>10779</v>
      </c>
      <c r="AI1219" s="50"/>
      <c r="AJ1219" s="50" t="s">
        <v>3449</v>
      </c>
      <c r="AK1219" s="50"/>
      <c r="AL1219" s="50"/>
      <c r="AM1219" s="50"/>
      <c r="AN1219" s="51">
        <v>42448.486909722225</v>
      </c>
      <c r="AO1219" s="50" t="s">
        <v>3090</v>
      </c>
      <c r="AP1219" s="52" t="s">
        <v>3450</v>
      </c>
      <c r="AQ1219" s="50" t="s">
        <v>3099</v>
      </c>
    </row>
    <row r="1220" spans="2:43" x14ac:dyDescent="0.25">
      <c r="B1220" s="40" t="s">
        <v>1424</v>
      </c>
      <c r="C1220" s="41"/>
      <c r="D1220" s="41"/>
      <c r="E1220" s="42"/>
      <c r="F1220" s="44"/>
      <c r="G1220" s="61" t="s">
        <v>3451</v>
      </c>
      <c r="H1220" s="41"/>
      <c r="I1220" s="45"/>
      <c r="J1220" s="46"/>
      <c r="K1220" s="46"/>
      <c r="L1220" s="45" t="s">
        <v>3452</v>
      </c>
      <c r="M1220" s="62"/>
      <c r="N1220" s="63">
        <v>3402.0322265625</v>
      </c>
      <c r="O1220" s="63">
        <v>5451.4306640625</v>
      </c>
      <c r="P1220" s="64"/>
      <c r="Q1220" s="65"/>
      <c r="R1220" s="65"/>
      <c r="S1220" s="69"/>
      <c r="T1220" s="69"/>
      <c r="U1220" s="69"/>
      <c r="V1220" s="69"/>
      <c r="W1220" s="68"/>
      <c r="X1220" s="68"/>
      <c r="Y1220" s="68"/>
      <c r="Z1220" s="68"/>
      <c r="AA1220" s="67"/>
      <c r="AB1220" s="48">
        <v>78</v>
      </c>
      <c r="AC1220" s="48"/>
      <c r="AD1220" s="49"/>
      <c r="AE1220" s="50">
        <v>1705</v>
      </c>
      <c r="AF1220" s="50">
        <v>2320</v>
      </c>
      <c r="AG1220" s="50">
        <v>13812</v>
      </c>
      <c r="AH1220" s="50">
        <v>53293</v>
      </c>
      <c r="AI1220" s="50"/>
      <c r="AJ1220" s="50" t="s">
        <v>3453</v>
      </c>
      <c r="AK1220" s="50" t="s">
        <v>3454</v>
      </c>
      <c r="AL1220" s="52" t="s">
        <v>3455</v>
      </c>
      <c r="AM1220" s="50"/>
      <c r="AN1220" s="51">
        <v>42244.539282407408</v>
      </c>
      <c r="AO1220" s="50" t="s">
        <v>3090</v>
      </c>
      <c r="AP1220" s="52" t="s">
        <v>3456</v>
      </c>
      <c r="AQ1220" s="50" t="s">
        <v>3092</v>
      </c>
    </row>
    <row r="1221" spans="2:43" x14ac:dyDescent="0.25">
      <c r="B1221" s="40" t="s">
        <v>1425</v>
      </c>
      <c r="C1221" s="41"/>
      <c r="D1221" s="41"/>
      <c r="E1221" s="42"/>
      <c r="F1221" s="44"/>
      <c r="G1221" s="61" t="s">
        <v>3457</v>
      </c>
      <c r="H1221" s="41"/>
      <c r="I1221" s="45"/>
      <c r="J1221" s="46"/>
      <c r="K1221" s="46"/>
      <c r="L1221" s="45" t="s">
        <v>3458</v>
      </c>
      <c r="M1221" s="62"/>
      <c r="N1221" s="63">
        <v>2305.7978515625</v>
      </c>
      <c r="O1221" s="63">
        <v>6771.8896484375</v>
      </c>
      <c r="P1221" s="64"/>
      <c r="Q1221" s="65"/>
      <c r="R1221" s="65"/>
      <c r="S1221" s="69"/>
      <c r="T1221" s="69"/>
      <c r="U1221" s="69"/>
      <c r="V1221" s="69"/>
      <c r="W1221" s="68"/>
      <c r="X1221" s="68"/>
      <c r="Y1221" s="68"/>
      <c r="Z1221" s="68"/>
      <c r="AA1221" s="67"/>
      <c r="AB1221" s="48">
        <v>79</v>
      </c>
      <c r="AC1221" s="48"/>
      <c r="AD1221" s="49"/>
      <c r="AE1221" s="50">
        <v>512</v>
      </c>
      <c r="AF1221" s="50">
        <v>7105</v>
      </c>
      <c r="AG1221" s="50">
        <v>60888</v>
      </c>
      <c r="AH1221" s="50">
        <v>5346</v>
      </c>
      <c r="AI1221" s="50"/>
      <c r="AJ1221" s="50" t="s">
        <v>3459</v>
      </c>
      <c r="AK1221" s="50" t="s">
        <v>3460</v>
      </c>
      <c r="AL1221" s="52" t="s">
        <v>3461</v>
      </c>
      <c r="AM1221" s="50"/>
      <c r="AN1221" s="51">
        <v>40404.546932870369</v>
      </c>
      <c r="AO1221" s="50" t="s">
        <v>3090</v>
      </c>
      <c r="AP1221" s="52" t="s">
        <v>3462</v>
      </c>
      <c r="AQ1221" s="50" t="s">
        <v>3092</v>
      </c>
    </row>
    <row r="1222" spans="2:43" x14ac:dyDescent="0.25">
      <c r="B1222" s="40" t="s">
        <v>1428</v>
      </c>
      <c r="C1222" s="41"/>
      <c r="D1222" s="41"/>
      <c r="E1222" s="42"/>
      <c r="F1222" s="44"/>
      <c r="G1222" s="61" t="s">
        <v>3463</v>
      </c>
      <c r="H1222" s="41"/>
      <c r="I1222" s="45"/>
      <c r="J1222" s="46"/>
      <c r="K1222" s="46"/>
      <c r="L1222" s="45" t="s">
        <v>3464</v>
      </c>
      <c r="M1222" s="62"/>
      <c r="N1222" s="63">
        <v>1156.80517578125</v>
      </c>
      <c r="O1222" s="63">
        <v>6813.97900390625</v>
      </c>
      <c r="P1222" s="64"/>
      <c r="Q1222" s="65"/>
      <c r="R1222" s="65"/>
      <c r="S1222" s="69"/>
      <c r="T1222" s="69"/>
      <c r="U1222" s="69"/>
      <c r="V1222" s="69"/>
      <c r="W1222" s="68"/>
      <c r="X1222" s="68"/>
      <c r="Y1222" s="68"/>
      <c r="Z1222" s="68"/>
      <c r="AA1222" s="67"/>
      <c r="AB1222" s="48">
        <v>80</v>
      </c>
      <c r="AC1222" s="48"/>
      <c r="AD1222" s="49"/>
      <c r="AE1222" s="50">
        <v>298</v>
      </c>
      <c r="AF1222" s="50">
        <v>189</v>
      </c>
      <c r="AG1222" s="50">
        <v>1320</v>
      </c>
      <c r="AH1222" s="50">
        <v>3394</v>
      </c>
      <c r="AI1222" s="50"/>
      <c r="AJ1222" s="50" t="s">
        <v>3465</v>
      </c>
      <c r="AK1222" s="50" t="s">
        <v>3277</v>
      </c>
      <c r="AL1222" s="50"/>
      <c r="AM1222" s="50"/>
      <c r="AN1222" s="51">
        <v>42832.617256944446</v>
      </c>
      <c r="AO1222" s="50" t="s">
        <v>3090</v>
      </c>
      <c r="AP1222" s="52" t="s">
        <v>3466</v>
      </c>
      <c r="AQ1222" s="50" t="s">
        <v>3092</v>
      </c>
    </row>
    <row r="1223" spans="2:43" x14ac:dyDescent="0.25">
      <c r="B1223" s="40" t="s">
        <v>1431</v>
      </c>
      <c r="C1223" s="41"/>
      <c r="D1223" s="41"/>
      <c r="E1223" s="42"/>
      <c r="F1223" s="44"/>
      <c r="G1223" s="61" t="s">
        <v>3467</v>
      </c>
      <c r="H1223" s="41"/>
      <c r="I1223" s="45"/>
      <c r="J1223" s="46"/>
      <c r="K1223" s="46"/>
      <c r="L1223" s="45" t="s">
        <v>3468</v>
      </c>
      <c r="M1223" s="62"/>
      <c r="N1223" s="63">
        <v>968.61602783203125</v>
      </c>
      <c r="O1223" s="63">
        <v>6387.552734375</v>
      </c>
      <c r="P1223" s="64"/>
      <c r="Q1223" s="65"/>
      <c r="R1223" s="65"/>
      <c r="S1223" s="69"/>
      <c r="T1223" s="69"/>
      <c r="U1223" s="69"/>
      <c r="V1223" s="69"/>
      <c r="W1223" s="68"/>
      <c r="X1223" s="68"/>
      <c r="Y1223" s="68"/>
      <c r="Z1223" s="68"/>
      <c r="AA1223" s="67"/>
      <c r="AB1223" s="48">
        <v>81</v>
      </c>
      <c r="AC1223" s="48"/>
      <c r="AD1223" s="49"/>
      <c r="AE1223" s="50">
        <v>212</v>
      </c>
      <c r="AF1223" s="50">
        <v>48</v>
      </c>
      <c r="AG1223" s="50">
        <v>4910</v>
      </c>
      <c r="AH1223" s="50">
        <v>7338</v>
      </c>
      <c r="AI1223" s="50"/>
      <c r="AJ1223" s="50" t="s">
        <v>3469</v>
      </c>
      <c r="AK1223" s="50" t="s">
        <v>3128</v>
      </c>
      <c r="AL1223" s="50"/>
      <c r="AM1223" s="50"/>
      <c r="AN1223" s="51">
        <v>40072.640451388892</v>
      </c>
      <c r="AO1223" s="50" t="s">
        <v>3090</v>
      </c>
      <c r="AP1223" s="52" t="s">
        <v>3470</v>
      </c>
      <c r="AQ1223" s="50" t="s">
        <v>3092</v>
      </c>
    </row>
    <row r="1224" spans="2:43" x14ac:dyDescent="0.25">
      <c r="B1224" s="40" t="s">
        <v>1434</v>
      </c>
      <c r="C1224" s="41"/>
      <c r="D1224" s="41"/>
      <c r="E1224" s="42"/>
      <c r="F1224" s="44"/>
      <c r="G1224" s="61" t="s">
        <v>3471</v>
      </c>
      <c r="H1224" s="41"/>
      <c r="I1224" s="45"/>
      <c r="J1224" s="46"/>
      <c r="K1224" s="46"/>
      <c r="L1224" s="45" t="s">
        <v>3472</v>
      </c>
      <c r="M1224" s="62"/>
      <c r="N1224" s="63">
        <v>4791.57373046875</v>
      </c>
      <c r="O1224" s="63">
        <v>7783.38427734375</v>
      </c>
      <c r="P1224" s="64"/>
      <c r="Q1224" s="65"/>
      <c r="R1224" s="65"/>
      <c r="S1224" s="69"/>
      <c r="T1224" s="69"/>
      <c r="U1224" s="69"/>
      <c r="V1224" s="69"/>
      <c r="W1224" s="68"/>
      <c r="X1224" s="68"/>
      <c r="Y1224" s="68"/>
      <c r="Z1224" s="68"/>
      <c r="AA1224" s="67"/>
      <c r="AB1224" s="48">
        <v>82</v>
      </c>
      <c r="AC1224" s="48"/>
      <c r="AD1224" s="49"/>
      <c r="AE1224" s="50">
        <v>336</v>
      </c>
      <c r="AF1224" s="50">
        <v>96</v>
      </c>
      <c r="AG1224" s="50">
        <v>1229</v>
      </c>
      <c r="AH1224" s="50">
        <v>793</v>
      </c>
      <c r="AI1224" s="50"/>
      <c r="AJ1224" s="50" t="s">
        <v>3473</v>
      </c>
      <c r="AK1224" s="50" t="s">
        <v>3128</v>
      </c>
      <c r="AL1224" s="50"/>
      <c r="AM1224" s="50"/>
      <c r="AN1224" s="51">
        <v>43375.391828703701</v>
      </c>
      <c r="AO1224" s="50" t="s">
        <v>3090</v>
      </c>
      <c r="AP1224" s="52" t="s">
        <v>3474</v>
      </c>
      <c r="AQ1224" s="50" t="s">
        <v>3092</v>
      </c>
    </row>
    <row r="1225" spans="2:43" x14ac:dyDescent="0.25">
      <c r="B1225" s="40" t="s">
        <v>1437</v>
      </c>
      <c r="C1225" s="41"/>
      <c r="D1225" s="41"/>
      <c r="E1225" s="42"/>
      <c r="F1225" s="44"/>
      <c r="G1225" s="61" t="s">
        <v>3475</v>
      </c>
      <c r="H1225" s="41"/>
      <c r="I1225" s="45"/>
      <c r="J1225" s="46"/>
      <c r="K1225" s="46"/>
      <c r="L1225" s="45" t="s">
        <v>3476</v>
      </c>
      <c r="M1225" s="62"/>
      <c r="N1225" s="63">
        <v>4882.62841796875</v>
      </c>
      <c r="O1225" s="63">
        <v>7711.52685546875</v>
      </c>
      <c r="P1225" s="64"/>
      <c r="Q1225" s="65"/>
      <c r="R1225" s="65"/>
      <c r="S1225" s="69"/>
      <c r="T1225" s="69"/>
      <c r="U1225" s="69"/>
      <c r="V1225" s="69"/>
      <c r="W1225" s="68"/>
      <c r="X1225" s="68"/>
      <c r="Y1225" s="68"/>
      <c r="Z1225" s="68"/>
      <c r="AA1225" s="67"/>
      <c r="AB1225" s="48">
        <v>83</v>
      </c>
      <c r="AC1225" s="48"/>
      <c r="AD1225" s="49"/>
      <c r="AE1225" s="50">
        <v>1266</v>
      </c>
      <c r="AF1225" s="50">
        <v>353</v>
      </c>
      <c r="AG1225" s="50">
        <v>15640</v>
      </c>
      <c r="AH1225" s="50">
        <v>2304</v>
      </c>
      <c r="AI1225" s="50"/>
      <c r="AJ1225" s="50" t="s">
        <v>3477</v>
      </c>
      <c r="AK1225" s="50" t="s">
        <v>3478</v>
      </c>
      <c r="AL1225" s="50"/>
      <c r="AM1225" s="50"/>
      <c r="AN1225" s="51">
        <v>40073.417488425926</v>
      </c>
      <c r="AO1225" s="50" t="s">
        <v>3090</v>
      </c>
      <c r="AP1225" s="52" t="s">
        <v>3479</v>
      </c>
      <c r="AQ1225" s="50" t="s">
        <v>3092</v>
      </c>
    </row>
    <row r="1226" spans="2:43" x14ac:dyDescent="0.25">
      <c r="B1226" s="40" t="s">
        <v>1440</v>
      </c>
      <c r="C1226" s="41"/>
      <c r="D1226" s="41"/>
      <c r="E1226" s="42"/>
      <c r="F1226" s="44"/>
      <c r="G1226" s="61" t="s">
        <v>3480</v>
      </c>
      <c r="H1226" s="41"/>
      <c r="I1226" s="45"/>
      <c r="J1226" s="46"/>
      <c r="K1226" s="46"/>
      <c r="L1226" s="45" t="s">
        <v>3481</v>
      </c>
      <c r="M1226" s="62"/>
      <c r="N1226" s="63">
        <v>1127.60498046875</v>
      </c>
      <c r="O1226" s="63">
        <v>6296.39892578125</v>
      </c>
      <c r="P1226" s="64"/>
      <c r="Q1226" s="65"/>
      <c r="R1226" s="65"/>
      <c r="S1226" s="69"/>
      <c r="T1226" s="69"/>
      <c r="U1226" s="69"/>
      <c r="V1226" s="69"/>
      <c r="W1226" s="68"/>
      <c r="X1226" s="68"/>
      <c r="Y1226" s="68"/>
      <c r="Z1226" s="68"/>
      <c r="AA1226" s="67"/>
      <c r="AB1226" s="48">
        <v>84</v>
      </c>
      <c r="AC1226" s="48"/>
      <c r="AD1226" s="49"/>
      <c r="AE1226" s="50">
        <v>4122</v>
      </c>
      <c r="AF1226" s="50">
        <v>1082</v>
      </c>
      <c r="AG1226" s="50">
        <v>23057</v>
      </c>
      <c r="AH1226" s="50">
        <v>13597</v>
      </c>
      <c r="AI1226" s="50"/>
      <c r="AJ1226" s="50" t="s">
        <v>3482</v>
      </c>
      <c r="AK1226" s="50" t="s">
        <v>3227</v>
      </c>
      <c r="AL1226" s="52" t="s">
        <v>3483</v>
      </c>
      <c r="AM1226" s="50"/>
      <c r="AN1226" s="51">
        <v>40325.653981481482</v>
      </c>
      <c r="AO1226" s="50" t="s">
        <v>3090</v>
      </c>
      <c r="AP1226" s="52" t="s">
        <v>3484</v>
      </c>
      <c r="AQ1226" s="50" t="s">
        <v>3092</v>
      </c>
    </row>
    <row r="1227" spans="2:43" x14ac:dyDescent="0.25">
      <c r="B1227" s="40" t="s">
        <v>1443</v>
      </c>
      <c r="C1227" s="41"/>
      <c r="D1227" s="41"/>
      <c r="E1227" s="42"/>
      <c r="F1227" s="44"/>
      <c r="G1227" s="61" t="s">
        <v>3126</v>
      </c>
      <c r="H1227" s="41"/>
      <c r="I1227" s="45"/>
      <c r="J1227" s="46"/>
      <c r="K1227" s="46"/>
      <c r="L1227" s="45" t="s">
        <v>3485</v>
      </c>
      <c r="M1227" s="62"/>
      <c r="N1227" s="63">
        <v>901.1136474609375</v>
      </c>
      <c r="O1227" s="63">
        <v>6048.109375</v>
      </c>
      <c r="P1227" s="64"/>
      <c r="Q1227" s="65"/>
      <c r="R1227" s="65"/>
      <c r="S1227" s="69"/>
      <c r="T1227" s="69"/>
      <c r="U1227" s="69"/>
      <c r="V1227" s="69"/>
      <c r="W1227" s="68"/>
      <c r="X1227" s="68"/>
      <c r="Y1227" s="68"/>
      <c r="Z1227" s="68"/>
      <c r="AA1227" s="67"/>
      <c r="AB1227" s="48">
        <v>85</v>
      </c>
      <c r="AC1227" s="48"/>
      <c r="AD1227" s="49"/>
      <c r="AE1227" s="50">
        <v>252</v>
      </c>
      <c r="AF1227" s="50">
        <v>19</v>
      </c>
      <c r="AG1227" s="50">
        <v>1248</v>
      </c>
      <c r="AH1227" s="50">
        <v>5359</v>
      </c>
      <c r="AI1227" s="50"/>
      <c r="AJ1227" s="50" t="s">
        <v>3486</v>
      </c>
      <c r="AK1227" s="50"/>
      <c r="AL1227" s="50"/>
      <c r="AM1227" s="50"/>
      <c r="AN1227" s="51">
        <v>40455.320914351854</v>
      </c>
      <c r="AO1227" s="50" t="s">
        <v>3090</v>
      </c>
      <c r="AP1227" s="52" t="s">
        <v>3487</v>
      </c>
      <c r="AQ1227" s="50" t="s">
        <v>3092</v>
      </c>
    </row>
    <row r="1228" spans="2:43" x14ac:dyDescent="0.25">
      <c r="B1228" s="40" t="s">
        <v>1446</v>
      </c>
      <c r="C1228" s="41"/>
      <c r="D1228" s="41"/>
      <c r="E1228" s="42"/>
      <c r="F1228" s="44"/>
      <c r="G1228" s="61" t="s">
        <v>3488</v>
      </c>
      <c r="H1228" s="41"/>
      <c r="I1228" s="45"/>
      <c r="J1228" s="46"/>
      <c r="K1228" s="46"/>
      <c r="L1228" s="45" t="s">
        <v>3489</v>
      </c>
      <c r="M1228" s="62"/>
      <c r="N1228" s="63">
        <v>5746.828125</v>
      </c>
      <c r="O1228" s="63">
        <v>6903.658203125</v>
      </c>
      <c r="P1228" s="64"/>
      <c r="Q1228" s="65"/>
      <c r="R1228" s="65"/>
      <c r="S1228" s="69"/>
      <c r="T1228" s="69"/>
      <c r="U1228" s="69"/>
      <c r="V1228" s="69"/>
      <c r="W1228" s="68"/>
      <c r="X1228" s="68"/>
      <c r="Y1228" s="68"/>
      <c r="Z1228" s="68"/>
      <c r="AA1228" s="67"/>
      <c r="AB1228" s="48">
        <v>86</v>
      </c>
      <c r="AC1228" s="48"/>
      <c r="AD1228" s="49"/>
      <c r="AE1228" s="50">
        <v>178</v>
      </c>
      <c r="AF1228" s="50">
        <v>98</v>
      </c>
      <c r="AG1228" s="50">
        <v>29993</v>
      </c>
      <c r="AH1228" s="50">
        <v>1868</v>
      </c>
      <c r="AI1228" s="50"/>
      <c r="AJ1228" s="50" t="s">
        <v>3490</v>
      </c>
      <c r="AK1228" s="50" t="s">
        <v>3491</v>
      </c>
      <c r="AL1228" s="52" t="s">
        <v>3492</v>
      </c>
      <c r="AM1228" s="50"/>
      <c r="AN1228" s="51">
        <v>39639.797997685186</v>
      </c>
      <c r="AO1228" s="50" t="s">
        <v>3090</v>
      </c>
      <c r="AP1228" s="52" t="s">
        <v>3493</v>
      </c>
      <c r="AQ1228" s="50" t="s">
        <v>3092</v>
      </c>
    </row>
    <row r="1229" spans="2:43" x14ac:dyDescent="0.25">
      <c r="B1229" s="40" t="s">
        <v>1449</v>
      </c>
      <c r="C1229" s="41"/>
      <c r="D1229" s="41"/>
      <c r="E1229" s="42"/>
      <c r="F1229" s="44"/>
      <c r="G1229" s="61" t="s">
        <v>3494</v>
      </c>
      <c r="H1229" s="41"/>
      <c r="I1229" s="45"/>
      <c r="J1229" s="46"/>
      <c r="K1229" s="46"/>
      <c r="L1229" s="45" t="s">
        <v>3495</v>
      </c>
      <c r="M1229" s="62"/>
      <c r="N1229" s="63">
        <v>4053.540771484375</v>
      </c>
      <c r="O1229" s="63">
        <v>7511.1767578125</v>
      </c>
      <c r="P1229" s="64"/>
      <c r="Q1229" s="65"/>
      <c r="R1229" s="65"/>
      <c r="S1229" s="69"/>
      <c r="T1229" s="69"/>
      <c r="U1229" s="69"/>
      <c r="V1229" s="69"/>
      <c r="W1229" s="68"/>
      <c r="X1229" s="68"/>
      <c r="Y1229" s="68"/>
      <c r="Z1229" s="68"/>
      <c r="AA1229" s="67"/>
      <c r="AB1229" s="48">
        <v>87</v>
      </c>
      <c r="AC1229" s="48"/>
      <c r="AD1229" s="49"/>
      <c r="AE1229" s="50">
        <v>65</v>
      </c>
      <c r="AF1229" s="50">
        <v>80</v>
      </c>
      <c r="AG1229" s="50">
        <v>7519</v>
      </c>
      <c r="AH1229" s="50">
        <v>2860</v>
      </c>
      <c r="AI1229" s="50"/>
      <c r="AJ1229" s="50" t="s">
        <v>3496</v>
      </c>
      <c r="AK1229" s="50" t="s">
        <v>3497</v>
      </c>
      <c r="AL1229" s="50"/>
      <c r="AM1229" s="50"/>
      <c r="AN1229" s="51">
        <v>42115.883958333332</v>
      </c>
      <c r="AO1229" s="50" t="s">
        <v>3090</v>
      </c>
      <c r="AP1229" s="52" t="s">
        <v>3498</v>
      </c>
      <c r="AQ1229" s="50" t="s">
        <v>3092</v>
      </c>
    </row>
    <row r="1230" spans="2:43" x14ac:dyDescent="0.25">
      <c r="B1230" s="40" t="s">
        <v>1453</v>
      </c>
      <c r="C1230" s="41"/>
      <c r="D1230" s="41"/>
      <c r="E1230" s="42"/>
      <c r="F1230" s="44"/>
      <c r="G1230" s="61" t="s">
        <v>3499</v>
      </c>
      <c r="H1230" s="41"/>
      <c r="I1230" s="45"/>
      <c r="J1230" s="46"/>
      <c r="K1230" s="46"/>
      <c r="L1230" s="45" t="s">
        <v>3500</v>
      </c>
      <c r="M1230" s="62"/>
      <c r="N1230" s="63">
        <v>2725.783203125</v>
      </c>
      <c r="O1230" s="63">
        <v>6024.060546875</v>
      </c>
      <c r="P1230" s="64"/>
      <c r="Q1230" s="65"/>
      <c r="R1230" s="65"/>
      <c r="S1230" s="69"/>
      <c r="T1230" s="69"/>
      <c r="U1230" s="69"/>
      <c r="V1230" s="69"/>
      <c r="W1230" s="68"/>
      <c r="X1230" s="68"/>
      <c r="Y1230" s="68"/>
      <c r="Z1230" s="68"/>
      <c r="AA1230" s="67"/>
      <c r="AB1230" s="48">
        <v>88</v>
      </c>
      <c r="AC1230" s="48"/>
      <c r="AD1230" s="49"/>
      <c r="AE1230" s="50">
        <v>268</v>
      </c>
      <c r="AF1230" s="50">
        <v>1296</v>
      </c>
      <c r="AG1230" s="50">
        <v>7955</v>
      </c>
      <c r="AH1230" s="50">
        <v>7558</v>
      </c>
      <c r="AI1230" s="50"/>
      <c r="AJ1230" s="50" t="s">
        <v>3501</v>
      </c>
      <c r="AK1230" s="50" t="s">
        <v>3502</v>
      </c>
      <c r="AL1230" s="50"/>
      <c r="AM1230" s="50"/>
      <c r="AN1230" s="51">
        <v>43252.757824074077</v>
      </c>
      <c r="AO1230" s="50" t="s">
        <v>3090</v>
      </c>
      <c r="AP1230" s="52" t="s">
        <v>3503</v>
      </c>
      <c r="AQ1230" s="50" t="s">
        <v>3092</v>
      </c>
    </row>
    <row r="1231" spans="2:43" x14ac:dyDescent="0.25">
      <c r="B1231" s="40" t="s">
        <v>1454</v>
      </c>
      <c r="C1231" s="41"/>
      <c r="D1231" s="41"/>
      <c r="E1231" s="42"/>
      <c r="F1231" s="44"/>
      <c r="G1231" s="61" t="s">
        <v>3504</v>
      </c>
      <c r="H1231" s="41"/>
      <c r="I1231" s="45"/>
      <c r="J1231" s="46"/>
      <c r="K1231" s="46"/>
      <c r="L1231" s="45" t="s">
        <v>3505</v>
      </c>
      <c r="M1231" s="62"/>
      <c r="N1231" s="63">
        <v>5196.42724609375</v>
      </c>
      <c r="O1231" s="63">
        <v>4883.9638671875</v>
      </c>
      <c r="P1231" s="64"/>
      <c r="Q1231" s="65"/>
      <c r="R1231" s="65"/>
      <c r="S1231" s="69"/>
      <c r="T1231" s="69"/>
      <c r="U1231" s="69"/>
      <c r="V1231" s="69"/>
      <c r="W1231" s="68"/>
      <c r="X1231" s="68"/>
      <c r="Y1231" s="68"/>
      <c r="Z1231" s="68"/>
      <c r="AA1231" s="67"/>
      <c r="AB1231" s="48">
        <v>89</v>
      </c>
      <c r="AC1231" s="48"/>
      <c r="AD1231" s="49"/>
      <c r="AE1231" s="50">
        <v>3263</v>
      </c>
      <c r="AF1231" s="50">
        <v>3640</v>
      </c>
      <c r="AG1231" s="50">
        <v>16190</v>
      </c>
      <c r="AH1231" s="50">
        <v>17121</v>
      </c>
      <c r="AI1231" s="50"/>
      <c r="AJ1231" s="50" t="s">
        <v>3506</v>
      </c>
      <c r="AK1231" s="50" t="s">
        <v>3507</v>
      </c>
      <c r="AL1231" s="52" t="s">
        <v>3508</v>
      </c>
      <c r="AM1231" s="50"/>
      <c r="AN1231" s="51">
        <v>42948.000219907408</v>
      </c>
      <c r="AO1231" s="50" t="s">
        <v>3090</v>
      </c>
      <c r="AP1231" s="52" t="s">
        <v>3509</v>
      </c>
      <c r="AQ1231" s="50" t="s">
        <v>3099</v>
      </c>
    </row>
    <row r="1232" spans="2:43" x14ac:dyDescent="0.25">
      <c r="B1232" s="40" t="s">
        <v>1455</v>
      </c>
      <c r="C1232" s="41"/>
      <c r="D1232" s="41"/>
      <c r="E1232" s="42"/>
      <c r="F1232" s="44"/>
      <c r="G1232" s="61" t="s">
        <v>3510</v>
      </c>
      <c r="H1232" s="41"/>
      <c r="I1232" s="45"/>
      <c r="J1232" s="46"/>
      <c r="K1232" s="46"/>
      <c r="L1232" s="45" t="s">
        <v>3511</v>
      </c>
      <c r="M1232" s="62"/>
      <c r="N1232" s="63">
        <v>5256.76025390625</v>
      </c>
      <c r="O1232" s="63">
        <v>4973.98291015625</v>
      </c>
      <c r="P1232" s="64"/>
      <c r="Q1232" s="65"/>
      <c r="R1232" s="65"/>
      <c r="S1232" s="69"/>
      <c r="T1232" s="69"/>
      <c r="U1232" s="69"/>
      <c r="V1232" s="69"/>
      <c r="W1232" s="68"/>
      <c r="X1232" s="68"/>
      <c r="Y1232" s="68"/>
      <c r="Z1232" s="68"/>
      <c r="AA1232" s="67"/>
      <c r="AB1232" s="48">
        <v>90</v>
      </c>
      <c r="AC1232" s="48"/>
      <c r="AD1232" s="49"/>
      <c r="AE1232" s="50">
        <v>1632</v>
      </c>
      <c r="AF1232" s="50">
        <v>497</v>
      </c>
      <c r="AG1232" s="50">
        <v>1074</v>
      </c>
      <c r="AH1232" s="50">
        <v>889</v>
      </c>
      <c r="AI1232" s="50"/>
      <c r="AJ1232" s="50" t="s">
        <v>3512</v>
      </c>
      <c r="AK1232" s="50" t="s">
        <v>3513</v>
      </c>
      <c r="AL1232" s="50"/>
      <c r="AM1232" s="50"/>
      <c r="AN1232" s="51">
        <v>41053.801053240742</v>
      </c>
      <c r="AO1232" s="50" t="s">
        <v>3090</v>
      </c>
      <c r="AP1232" s="52" t="s">
        <v>3514</v>
      </c>
      <c r="AQ1232" s="50" t="s">
        <v>3099</v>
      </c>
    </row>
    <row r="1233" spans="2:43" x14ac:dyDescent="0.25">
      <c r="B1233" s="40" t="s">
        <v>1456</v>
      </c>
      <c r="C1233" s="41"/>
      <c r="D1233" s="41"/>
      <c r="E1233" s="42"/>
      <c r="F1233" s="44"/>
      <c r="G1233" s="61" t="s">
        <v>3515</v>
      </c>
      <c r="H1233" s="41"/>
      <c r="I1233" s="45"/>
      <c r="J1233" s="46"/>
      <c r="K1233" s="46"/>
      <c r="L1233" s="45" t="s">
        <v>3516</v>
      </c>
      <c r="M1233" s="62"/>
      <c r="N1233" s="63">
        <v>3558.31005859375</v>
      </c>
      <c r="O1233" s="63">
        <v>2688.274658203125</v>
      </c>
      <c r="P1233" s="64"/>
      <c r="Q1233" s="65"/>
      <c r="R1233" s="65"/>
      <c r="S1233" s="69"/>
      <c r="T1233" s="69"/>
      <c r="U1233" s="69"/>
      <c r="V1233" s="69"/>
      <c r="W1233" s="68"/>
      <c r="X1233" s="68"/>
      <c r="Y1233" s="68"/>
      <c r="Z1233" s="68"/>
      <c r="AA1233" s="67"/>
      <c r="AB1233" s="48">
        <v>91</v>
      </c>
      <c r="AC1233" s="48"/>
      <c r="AD1233" s="49"/>
      <c r="AE1233" s="50">
        <v>299</v>
      </c>
      <c r="AF1233" s="50">
        <v>173</v>
      </c>
      <c r="AG1233" s="50">
        <v>1136</v>
      </c>
      <c r="AH1233" s="50">
        <v>143</v>
      </c>
      <c r="AI1233" s="50"/>
      <c r="AJ1233" s="50" t="s">
        <v>3517</v>
      </c>
      <c r="AK1233" s="50" t="s">
        <v>3518</v>
      </c>
      <c r="AL1233" s="50"/>
      <c r="AM1233" s="50"/>
      <c r="AN1233" s="51">
        <v>42557.292546296296</v>
      </c>
      <c r="AO1233" s="50" t="s">
        <v>3090</v>
      </c>
      <c r="AP1233" s="52" t="s">
        <v>3519</v>
      </c>
      <c r="AQ1233" s="50" t="s">
        <v>3092</v>
      </c>
    </row>
    <row r="1234" spans="2:43" x14ac:dyDescent="0.25">
      <c r="B1234" s="40" t="s">
        <v>1459</v>
      </c>
      <c r="C1234" s="41"/>
      <c r="D1234" s="41"/>
      <c r="E1234" s="42"/>
      <c r="F1234" s="44"/>
      <c r="G1234" s="61" t="s">
        <v>3520</v>
      </c>
      <c r="H1234" s="41"/>
      <c r="I1234" s="45"/>
      <c r="J1234" s="46"/>
      <c r="K1234" s="46"/>
      <c r="L1234" s="45" t="s">
        <v>3521</v>
      </c>
      <c r="M1234" s="62"/>
      <c r="N1234" s="63">
        <v>6672.92578125</v>
      </c>
      <c r="O1234" s="63">
        <v>6786.02197265625</v>
      </c>
      <c r="P1234" s="64"/>
      <c r="Q1234" s="65"/>
      <c r="R1234" s="65"/>
      <c r="S1234" s="69"/>
      <c r="T1234" s="69"/>
      <c r="U1234" s="69"/>
      <c r="V1234" s="69"/>
      <c r="W1234" s="68"/>
      <c r="X1234" s="68"/>
      <c r="Y1234" s="68"/>
      <c r="Z1234" s="68"/>
      <c r="AA1234" s="67"/>
      <c r="AB1234" s="48">
        <v>92</v>
      </c>
      <c r="AC1234" s="48"/>
      <c r="AD1234" s="49"/>
      <c r="AE1234" s="50">
        <v>750</v>
      </c>
      <c r="AF1234" s="50">
        <v>222</v>
      </c>
      <c r="AG1234" s="50">
        <v>13219</v>
      </c>
      <c r="AH1234" s="50">
        <v>27598</v>
      </c>
      <c r="AI1234" s="50"/>
      <c r="AJ1234" s="50" t="s">
        <v>3522</v>
      </c>
      <c r="AK1234" s="50"/>
      <c r="AL1234" s="50"/>
      <c r="AM1234" s="50"/>
      <c r="AN1234" s="51">
        <v>39965.929270833331</v>
      </c>
      <c r="AO1234" s="50" t="s">
        <v>3090</v>
      </c>
      <c r="AP1234" s="52" t="s">
        <v>3523</v>
      </c>
      <c r="AQ1234" s="50" t="s">
        <v>3092</v>
      </c>
    </row>
    <row r="1235" spans="2:43" x14ac:dyDescent="0.25">
      <c r="B1235" s="40" t="s">
        <v>1462</v>
      </c>
      <c r="C1235" s="41"/>
      <c r="D1235" s="41"/>
      <c r="E1235" s="42"/>
      <c r="F1235" s="44"/>
      <c r="G1235" s="61" t="s">
        <v>3524</v>
      </c>
      <c r="H1235" s="41"/>
      <c r="I1235" s="45"/>
      <c r="J1235" s="46"/>
      <c r="K1235" s="46"/>
      <c r="L1235" s="45" t="s">
        <v>3525</v>
      </c>
      <c r="M1235" s="62"/>
      <c r="N1235" s="63">
        <v>2864.542236328125</v>
      </c>
      <c r="O1235" s="63">
        <v>3239.576904296875</v>
      </c>
      <c r="P1235" s="64"/>
      <c r="Q1235" s="65"/>
      <c r="R1235" s="65"/>
      <c r="S1235" s="69"/>
      <c r="T1235" s="69"/>
      <c r="U1235" s="69"/>
      <c r="V1235" s="69"/>
      <c r="W1235" s="68"/>
      <c r="X1235" s="68"/>
      <c r="Y1235" s="68"/>
      <c r="Z1235" s="68"/>
      <c r="AA1235" s="67"/>
      <c r="AB1235" s="48">
        <v>93</v>
      </c>
      <c r="AC1235" s="48"/>
      <c r="AD1235" s="49"/>
      <c r="AE1235" s="50">
        <v>45</v>
      </c>
      <c r="AF1235" s="50">
        <v>106</v>
      </c>
      <c r="AG1235" s="50">
        <v>52</v>
      </c>
      <c r="AH1235" s="50">
        <v>141</v>
      </c>
      <c r="AI1235" s="50"/>
      <c r="AJ1235" s="50" t="s">
        <v>3526</v>
      </c>
      <c r="AK1235" s="50" t="s">
        <v>3287</v>
      </c>
      <c r="AL1235" s="50"/>
      <c r="AM1235" s="50"/>
      <c r="AN1235" s="51">
        <v>42919.277986111112</v>
      </c>
      <c r="AO1235" s="50" t="s">
        <v>3090</v>
      </c>
      <c r="AP1235" s="52" t="s">
        <v>3527</v>
      </c>
      <c r="AQ1235" s="50" t="s">
        <v>3092</v>
      </c>
    </row>
    <row r="1236" spans="2:43" x14ac:dyDescent="0.25">
      <c r="B1236" s="40" t="s">
        <v>1466</v>
      </c>
      <c r="C1236" s="41"/>
      <c r="D1236" s="41"/>
      <c r="E1236" s="42"/>
      <c r="F1236" s="44"/>
      <c r="G1236" s="61" t="s">
        <v>3528</v>
      </c>
      <c r="H1236" s="41"/>
      <c r="I1236" s="45"/>
      <c r="J1236" s="46"/>
      <c r="K1236" s="46"/>
      <c r="L1236" s="45" t="s">
        <v>3529</v>
      </c>
      <c r="M1236" s="62"/>
      <c r="N1236" s="63">
        <v>5410.57958984375</v>
      </c>
      <c r="O1236" s="63">
        <v>7107.123046875</v>
      </c>
      <c r="P1236" s="64"/>
      <c r="Q1236" s="65"/>
      <c r="R1236" s="65"/>
      <c r="S1236" s="69"/>
      <c r="T1236" s="69"/>
      <c r="U1236" s="69"/>
      <c r="V1236" s="69"/>
      <c r="W1236" s="68"/>
      <c r="X1236" s="68"/>
      <c r="Y1236" s="68"/>
      <c r="Z1236" s="68"/>
      <c r="AA1236" s="67"/>
      <c r="AB1236" s="48">
        <v>94</v>
      </c>
      <c r="AC1236" s="48"/>
      <c r="AD1236" s="49"/>
      <c r="AE1236" s="50">
        <v>222</v>
      </c>
      <c r="AF1236" s="50">
        <v>54</v>
      </c>
      <c r="AG1236" s="50">
        <v>18490</v>
      </c>
      <c r="AH1236" s="50">
        <v>784</v>
      </c>
      <c r="AI1236" s="50"/>
      <c r="AJ1236" s="50" t="s">
        <v>3530</v>
      </c>
      <c r="AK1236" s="50" t="s">
        <v>3103</v>
      </c>
      <c r="AL1236" s="50"/>
      <c r="AM1236" s="50"/>
      <c r="AN1236" s="51">
        <v>40246.529976851853</v>
      </c>
      <c r="AO1236" s="50" t="s">
        <v>3090</v>
      </c>
      <c r="AP1236" s="52" t="s">
        <v>3531</v>
      </c>
      <c r="AQ1236" s="50" t="s">
        <v>3092</v>
      </c>
    </row>
    <row r="1237" spans="2:43" x14ac:dyDescent="0.25">
      <c r="B1237" s="40" t="s">
        <v>1469</v>
      </c>
      <c r="C1237" s="41"/>
      <c r="D1237" s="41"/>
      <c r="E1237" s="42"/>
      <c r="F1237" s="44"/>
      <c r="G1237" s="61" t="s">
        <v>3532</v>
      </c>
      <c r="H1237" s="41"/>
      <c r="I1237" s="45"/>
      <c r="J1237" s="46"/>
      <c r="K1237" s="46"/>
      <c r="L1237" s="45" t="s">
        <v>3533</v>
      </c>
      <c r="M1237" s="62"/>
      <c r="N1237" s="63">
        <v>5220.55810546875</v>
      </c>
      <c r="O1237" s="63">
        <v>3169.83837890625</v>
      </c>
      <c r="P1237" s="64"/>
      <c r="Q1237" s="65"/>
      <c r="R1237" s="65"/>
      <c r="S1237" s="69"/>
      <c r="T1237" s="69"/>
      <c r="U1237" s="69"/>
      <c r="V1237" s="69"/>
      <c r="W1237" s="68"/>
      <c r="X1237" s="68"/>
      <c r="Y1237" s="68"/>
      <c r="Z1237" s="68"/>
      <c r="AA1237" s="67"/>
      <c r="AB1237" s="48">
        <v>95</v>
      </c>
      <c r="AC1237" s="48"/>
      <c r="AD1237" s="49"/>
      <c r="AE1237" s="50">
        <v>3025</v>
      </c>
      <c r="AF1237" s="50">
        <v>3104</v>
      </c>
      <c r="AG1237" s="50">
        <v>9406</v>
      </c>
      <c r="AH1237" s="50">
        <v>863</v>
      </c>
      <c r="AI1237" s="50"/>
      <c r="AJ1237" s="50" t="s">
        <v>3534</v>
      </c>
      <c r="AK1237" s="50"/>
      <c r="AL1237" s="50"/>
      <c r="AM1237" s="50"/>
      <c r="AN1237" s="51">
        <v>40868.421157407407</v>
      </c>
      <c r="AO1237" s="50" t="s">
        <v>3090</v>
      </c>
      <c r="AP1237" s="52" t="s">
        <v>3535</v>
      </c>
      <c r="AQ1237" s="50" t="s">
        <v>3092</v>
      </c>
    </row>
    <row r="1238" spans="2:43" x14ac:dyDescent="0.25">
      <c r="B1238" s="40" t="s">
        <v>1472</v>
      </c>
      <c r="C1238" s="41"/>
      <c r="D1238" s="41"/>
      <c r="E1238" s="42"/>
      <c r="F1238" s="44"/>
      <c r="G1238" s="61" t="s">
        <v>3536</v>
      </c>
      <c r="H1238" s="41"/>
      <c r="I1238" s="45"/>
      <c r="J1238" s="46"/>
      <c r="K1238" s="46"/>
      <c r="L1238" s="45" t="s">
        <v>3537</v>
      </c>
      <c r="M1238" s="62"/>
      <c r="N1238" s="63">
        <v>5013.53857421875</v>
      </c>
      <c r="O1238" s="63">
        <v>7749.9560546875</v>
      </c>
      <c r="P1238" s="64"/>
      <c r="Q1238" s="65"/>
      <c r="R1238" s="65"/>
      <c r="S1238" s="69"/>
      <c r="T1238" s="69"/>
      <c r="U1238" s="69"/>
      <c r="V1238" s="69"/>
      <c r="W1238" s="68"/>
      <c r="X1238" s="68"/>
      <c r="Y1238" s="68"/>
      <c r="Z1238" s="68"/>
      <c r="AA1238" s="67"/>
      <c r="AB1238" s="48">
        <v>96</v>
      </c>
      <c r="AC1238" s="48"/>
      <c r="AD1238" s="49"/>
      <c r="AE1238" s="50">
        <v>5004</v>
      </c>
      <c r="AF1238" s="50">
        <v>2844</v>
      </c>
      <c r="AG1238" s="50">
        <v>892778</v>
      </c>
      <c r="AH1238" s="50">
        <v>683643</v>
      </c>
      <c r="AI1238" s="50"/>
      <c r="AJ1238" s="50" t="s">
        <v>3538</v>
      </c>
      <c r="AK1238" s="50" t="s">
        <v>3539</v>
      </c>
      <c r="AL1238" s="50"/>
      <c r="AM1238" s="50"/>
      <c r="AN1238" s="51">
        <v>42400.64576388889</v>
      </c>
      <c r="AO1238" s="50" t="s">
        <v>3090</v>
      </c>
      <c r="AP1238" s="52" t="s">
        <v>3540</v>
      </c>
      <c r="AQ1238" s="50" t="s">
        <v>3092</v>
      </c>
    </row>
    <row r="1239" spans="2:43" x14ac:dyDescent="0.25">
      <c r="B1239" s="40" t="s">
        <v>1473</v>
      </c>
      <c r="C1239" s="41"/>
      <c r="D1239" s="41"/>
      <c r="E1239" s="42"/>
      <c r="F1239" s="44"/>
      <c r="G1239" s="61" t="s">
        <v>3541</v>
      </c>
      <c r="H1239" s="41"/>
      <c r="I1239" s="45"/>
      <c r="J1239" s="46"/>
      <c r="K1239" s="46"/>
      <c r="L1239" s="45" t="s">
        <v>3542</v>
      </c>
      <c r="M1239" s="62"/>
      <c r="N1239" s="63">
        <v>5224.6201171875</v>
      </c>
      <c r="O1239" s="63">
        <v>9192.4658203125</v>
      </c>
      <c r="P1239" s="64"/>
      <c r="Q1239" s="65"/>
      <c r="R1239" s="65"/>
      <c r="S1239" s="69"/>
      <c r="T1239" s="69"/>
      <c r="U1239" s="69"/>
      <c r="V1239" s="69"/>
      <c r="W1239" s="68"/>
      <c r="X1239" s="68"/>
      <c r="Y1239" s="68"/>
      <c r="Z1239" s="68"/>
      <c r="AA1239" s="67"/>
      <c r="AB1239" s="48">
        <v>97</v>
      </c>
      <c r="AC1239" s="48"/>
      <c r="AD1239" s="49"/>
      <c r="AE1239" s="50">
        <v>802</v>
      </c>
      <c r="AF1239" s="50">
        <v>1202</v>
      </c>
      <c r="AG1239" s="50">
        <v>3847</v>
      </c>
      <c r="AH1239" s="50">
        <v>9369</v>
      </c>
      <c r="AI1239" s="50"/>
      <c r="AJ1239" s="50" t="s">
        <v>3543</v>
      </c>
      <c r="AK1239" s="50" t="s">
        <v>3544</v>
      </c>
      <c r="AL1239" s="52" t="s">
        <v>3545</v>
      </c>
      <c r="AM1239" s="50"/>
      <c r="AN1239" s="51">
        <v>40735.736400462964</v>
      </c>
      <c r="AO1239" s="50" t="s">
        <v>3090</v>
      </c>
      <c r="AP1239" s="52" t="s">
        <v>3546</v>
      </c>
      <c r="AQ1239" s="50" t="s">
        <v>3099</v>
      </c>
    </row>
    <row r="1240" spans="2:43" x14ac:dyDescent="0.25">
      <c r="B1240" s="40" t="s">
        <v>1477</v>
      </c>
      <c r="C1240" s="41"/>
      <c r="D1240" s="41"/>
      <c r="E1240" s="42"/>
      <c r="F1240" s="44"/>
      <c r="G1240" s="61" t="s">
        <v>3547</v>
      </c>
      <c r="H1240" s="41"/>
      <c r="I1240" s="45"/>
      <c r="J1240" s="46"/>
      <c r="K1240" s="46"/>
      <c r="L1240" s="45" t="s">
        <v>3548</v>
      </c>
      <c r="M1240" s="62"/>
      <c r="N1240" s="63">
        <v>5352.00537109375</v>
      </c>
      <c r="O1240" s="63">
        <v>3237.774658203125</v>
      </c>
      <c r="P1240" s="64"/>
      <c r="Q1240" s="65"/>
      <c r="R1240" s="65"/>
      <c r="S1240" s="69"/>
      <c r="T1240" s="69"/>
      <c r="U1240" s="69"/>
      <c r="V1240" s="69"/>
      <c r="W1240" s="68"/>
      <c r="X1240" s="68"/>
      <c r="Y1240" s="68"/>
      <c r="Z1240" s="68"/>
      <c r="AA1240" s="67"/>
      <c r="AB1240" s="48">
        <v>98</v>
      </c>
      <c r="AC1240" s="48"/>
      <c r="AD1240" s="49"/>
      <c r="AE1240" s="50">
        <v>700</v>
      </c>
      <c r="AF1240" s="50">
        <v>301</v>
      </c>
      <c r="AG1240" s="50">
        <v>1891</v>
      </c>
      <c r="AH1240" s="50">
        <v>4672</v>
      </c>
      <c r="AI1240" s="50"/>
      <c r="AJ1240" s="50" t="s">
        <v>3549</v>
      </c>
      <c r="AK1240" s="50" t="s">
        <v>3550</v>
      </c>
      <c r="AL1240" s="50"/>
      <c r="AM1240" s="50"/>
      <c r="AN1240" s="51">
        <v>43383.496041666665</v>
      </c>
      <c r="AO1240" s="50" t="s">
        <v>3090</v>
      </c>
      <c r="AP1240" s="52" t="s">
        <v>3551</v>
      </c>
      <c r="AQ1240" s="50" t="s">
        <v>3092</v>
      </c>
    </row>
    <row r="1241" spans="2:43" x14ac:dyDescent="0.25">
      <c r="B1241" s="40" t="s">
        <v>1480</v>
      </c>
      <c r="C1241" s="41"/>
      <c r="D1241" s="41"/>
      <c r="E1241" s="42"/>
      <c r="F1241" s="44"/>
      <c r="G1241" s="61" t="s">
        <v>3552</v>
      </c>
      <c r="H1241" s="41"/>
      <c r="I1241" s="45"/>
      <c r="J1241" s="46"/>
      <c r="K1241" s="46"/>
      <c r="L1241" s="45" t="s">
        <v>3553</v>
      </c>
      <c r="M1241" s="62"/>
      <c r="N1241" s="63">
        <v>5833.1005859375</v>
      </c>
      <c r="O1241" s="63">
        <v>3433.36474609375</v>
      </c>
      <c r="P1241" s="64"/>
      <c r="Q1241" s="65"/>
      <c r="R1241" s="65"/>
      <c r="S1241" s="69"/>
      <c r="T1241" s="69"/>
      <c r="U1241" s="69"/>
      <c r="V1241" s="69"/>
      <c r="W1241" s="68"/>
      <c r="X1241" s="68"/>
      <c r="Y1241" s="68"/>
      <c r="Z1241" s="68"/>
      <c r="AA1241" s="67"/>
      <c r="AB1241" s="48">
        <v>99</v>
      </c>
      <c r="AC1241" s="48"/>
      <c r="AD1241" s="49"/>
      <c r="AE1241" s="50">
        <v>218</v>
      </c>
      <c r="AF1241" s="50">
        <v>1186</v>
      </c>
      <c r="AG1241" s="50">
        <v>7197</v>
      </c>
      <c r="AH1241" s="50">
        <v>1476</v>
      </c>
      <c r="AI1241" s="50"/>
      <c r="AJ1241" s="50" t="s">
        <v>3554</v>
      </c>
      <c r="AK1241" s="50" t="s">
        <v>3555</v>
      </c>
      <c r="AL1241" s="50"/>
      <c r="AM1241" s="50"/>
      <c r="AN1241" s="51">
        <v>41085.36451388889</v>
      </c>
      <c r="AO1241" s="50" t="s">
        <v>3090</v>
      </c>
      <c r="AP1241" s="52" t="s">
        <v>3556</v>
      </c>
      <c r="AQ1241" s="50" t="s">
        <v>3092</v>
      </c>
    </row>
    <row r="1242" spans="2:43" x14ac:dyDescent="0.25">
      <c r="B1242" s="40" t="s">
        <v>1483</v>
      </c>
      <c r="C1242" s="41"/>
      <c r="D1242" s="41"/>
      <c r="E1242" s="42"/>
      <c r="F1242" s="44"/>
      <c r="G1242" s="61" t="s">
        <v>3557</v>
      </c>
      <c r="H1242" s="41"/>
      <c r="I1242" s="45"/>
      <c r="J1242" s="46"/>
      <c r="K1242" s="46"/>
      <c r="L1242" s="45" t="s">
        <v>3558</v>
      </c>
      <c r="M1242" s="62"/>
      <c r="N1242" s="63">
        <v>2052.80615234375</v>
      </c>
      <c r="O1242" s="63">
        <v>9871.01953125</v>
      </c>
      <c r="P1242" s="64"/>
      <c r="Q1242" s="65"/>
      <c r="R1242" s="65"/>
      <c r="S1242" s="69"/>
      <c r="T1242" s="69"/>
      <c r="U1242" s="69"/>
      <c r="V1242" s="69"/>
      <c r="W1242" s="68"/>
      <c r="X1242" s="68"/>
      <c r="Y1242" s="68"/>
      <c r="Z1242" s="68"/>
      <c r="AA1242" s="67"/>
      <c r="AB1242" s="48">
        <v>100</v>
      </c>
      <c r="AC1242" s="48"/>
      <c r="AD1242" s="49"/>
      <c r="AE1242" s="50">
        <v>55</v>
      </c>
      <c r="AF1242" s="50">
        <v>61</v>
      </c>
      <c r="AG1242" s="50">
        <v>474</v>
      </c>
      <c r="AH1242" s="50">
        <v>693</v>
      </c>
      <c r="AI1242" s="50"/>
      <c r="AJ1242" s="50" t="s">
        <v>3559</v>
      </c>
      <c r="AK1242" s="50" t="s">
        <v>3411</v>
      </c>
      <c r="AL1242" s="50"/>
      <c r="AM1242" s="50"/>
      <c r="AN1242" s="51">
        <v>43196.410567129627</v>
      </c>
      <c r="AO1242" s="50" t="s">
        <v>3090</v>
      </c>
      <c r="AP1242" s="52" t="s">
        <v>3560</v>
      </c>
      <c r="AQ1242" s="50" t="s">
        <v>3092</v>
      </c>
    </row>
    <row r="1243" spans="2:43" x14ac:dyDescent="0.25">
      <c r="B1243" s="40" t="s">
        <v>1484</v>
      </c>
      <c r="C1243" s="41"/>
      <c r="D1243" s="41"/>
      <c r="E1243" s="42"/>
      <c r="F1243" s="44"/>
      <c r="G1243" s="61" t="s">
        <v>3561</v>
      </c>
      <c r="H1243" s="41"/>
      <c r="I1243" s="45"/>
      <c r="J1243" s="46"/>
      <c r="K1243" s="46"/>
      <c r="L1243" s="45" t="s">
        <v>3562</v>
      </c>
      <c r="M1243" s="62"/>
      <c r="N1243" s="63">
        <v>2601.4931640625</v>
      </c>
      <c r="O1243" s="63">
        <v>8795.1748046875</v>
      </c>
      <c r="P1243" s="64"/>
      <c r="Q1243" s="65"/>
      <c r="R1243" s="65"/>
      <c r="S1243" s="69"/>
      <c r="T1243" s="69"/>
      <c r="U1243" s="69"/>
      <c r="V1243" s="69"/>
      <c r="W1243" s="68"/>
      <c r="X1243" s="68"/>
      <c r="Y1243" s="68"/>
      <c r="Z1243" s="68"/>
      <c r="AA1243" s="67"/>
      <c r="AB1243" s="48">
        <v>101</v>
      </c>
      <c r="AC1243" s="48"/>
      <c r="AD1243" s="49"/>
      <c r="AE1243" s="50">
        <v>2176</v>
      </c>
      <c r="AF1243" s="50">
        <v>1368</v>
      </c>
      <c r="AG1243" s="50">
        <v>8317</v>
      </c>
      <c r="AH1243" s="50">
        <v>1610</v>
      </c>
      <c r="AI1243" s="50"/>
      <c r="AJ1243" s="50" t="s">
        <v>3563</v>
      </c>
      <c r="AK1243" s="50" t="s">
        <v>3128</v>
      </c>
      <c r="AL1243" s="52" t="s">
        <v>3564</v>
      </c>
      <c r="AM1243" s="50"/>
      <c r="AN1243" s="51">
        <v>40695.793032407404</v>
      </c>
      <c r="AO1243" s="50" t="s">
        <v>3090</v>
      </c>
      <c r="AP1243" s="52" t="s">
        <v>3565</v>
      </c>
      <c r="AQ1243" s="50" t="s">
        <v>3099</v>
      </c>
    </row>
    <row r="1244" spans="2:43" x14ac:dyDescent="0.25">
      <c r="B1244" s="40" t="s">
        <v>1488</v>
      </c>
      <c r="C1244" s="41"/>
      <c r="D1244" s="41"/>
      <c r="E1244" s="42"/>
      <c r="F1244" s="44"/>
      <c r="G1244" s="61" t="s">
        <v>3566</v>
      </c>
      <c r="H1244" s="41"/>
      <c r="I1244" s="45"/>
      <c r="J1244" s="46"/>
      <c r="K1244" s="46"/>
      <c r="L1244" s="45" t="s">
        <v>3567</v>
      </c>
      <c r="M1244" s="62"/>
      <c r="N1244" s="63">
        <v>5944.62109375</v>
      </c>
      <c r="O1244" s="63">
        <v>3583.23583984375</v>
      </c>
      <c r="P1244" s="64"/>
      <c r="Q1244" s="65"/>
      <c r="R1244" s="65"/>
      <c r="S1244" s="69"/>
      <c r="T1244" s="69"/>
      <c r="U1244" s="69"/>
      <c r="V1244" s="69"/>
      <c r="W1244" s="68"/>
      <c r="X1244" s="68"/>
      <c r="Y1244" s="68"/>
      <c r="Z1244" s="68"/>
      <c r="AA1244" s="67"/>
      <c r="AB1244" s="48">
        <v>102</v>
      </c>
      <c r="AC1244" s="48"/>
      <c r="AD1244" s="49"/>
      <c r="AE1244" s="50">
        <v>1297</v>
      </c>
      <c r="AF1244" s="50">
        <v>545</v>
      </c>
      <c r="AG1244" s="50">
        <v>6373</v>
      </c>
      <c r="AH1244" s="50">
        <v>159</v>
      </c>
      <c r="AI1244" s="50"/>
      <c r="AJ1244" s="50" t="s">
        <v>3568</v>
      </c>
      <c r="AK1244" s="50" t="s">
        <v>3569</v>
      </c>
      <c r="AL1244" s="52" t="s">
        <v>3570</v>
      </c>
      <c r="AM1244" s="50"/>
      <c r="AN1244" s="51">
        <v>40946.464432870373</v>
      </c>
      <c r="AO1244" s="50" t="s">
        <v>3090</v>
      </c>
      <c r="AP1244" s="52" t="s">
        <v>3571</v>
      </c>
      <c r="AQ1244" s="50" t="s">
        <v>3092</v>
      </c>
    </row>
    <row r="1245" spans="2:43" x14ac:dyDescent="0.25">
      <c r="B1245" s="40" t="s">
        <v>1491</v>
      </c>
      <c r="C1245" s="41"/>
      <c r="D1245" s="41"/>
      <c r="E1245" s="42"/>
      <c r="F1245" s="44"/>
      <c r="G1245" s="61" t="s">
        <v>3572</v>
      </c>
      <c r="H1245" s="41"/>
      <c r="I1245" s="45"/>
      <c r="J1245" s="46"/>
      <c r="K1245" s="46"/>
      <c r="L1245" s="45" t="s">
        <v>3573</v>
      </c>
      <c r="M1245" s="62"/>
      <c r="N1245" s="63">
        <v>1394.892578125</v>
      </c>
      <c r="O1245" s="63">
        <v>7165.7607421875</v>
      </c>
      <c r="P1245" s="64"/>
      <c r="Q1245" s="65"/>
      <c r="R1245" s="65"/>
      <c r="S1245" s="69"/>
      <c r="T1245" s="69"/>
      <c r="U1245" s="69"/>
      <c r="V1245" s="69"/>
      <c r="W1245" s="68"/>
      <c r="X1245" s="68"/>
      <c r="Y1245" s="68"/>
      <c r="Z1245" s="68"/>
      <c r="AA1245" s="67"/>
      <c r="AB1245" s="48">
        <v>103</v>
      </c>
      <c r="AC1245" s="48"/>
      <c r="AD1245" s="49"/>
      <c r="AE1245" s="50">
        <v>176</v>
      </c>
      <c r="AF1245" s="50">
        <v>153</v>
      </c>
      <c r="AG1245" s="50">
        <v>1402</v>
      </c>
      <c r="AH1245" s="50">
        <v>4283</v>
      </c>
      <c r="AI1245" s="50"/>
      <c r="AJ1245" s="50" t="s">
        <v>3574</v>
      </c>
      <c r="AK1245" s="50"/>
      <c r="AL1245" s="50"/>
      <c r="AM1245" s="50"/>
      <c r="AN1245" s="51">
        <v>41451.258842592593</v>
      </c>
      <c r="AO1245" s="50" t="s">
        <v>3090</v>
      </c>
      <c r="AP1245" s="52" t="s">
        <v>3575</v>
      </c>
      <c r="AQ1245" s="50" t="s">
        <v>3092</v>
      </c>
    </row>
    <row r="1246" spans="2:43" x14ac:dyDescent="0.25">
      <c r="B1246" s="40" t="s">
        <v>1492</v>
      </c>
      <c r="C1246" s="41"/>
      <c r="D1246" s="41"/>
      <c r="E1246" s="42"/>
      <c r="F1246" s="44"/>
      <c r="G1246" s="61" t="s">
        <v>3576</v>
      </c>
      <c r="H1246" s="41"/>
      <c r="I1246" s="45"/>
      <c r="J1246" s="46"/>
      <c r="K1246" s="46"/>
      <c r="L1246" s="45" t="s">
        <v>3577</v>
      </c>
      <c r="M1246" s="62"/>
      <c r="N1246" s="63">
        <v>677.649169921875</v>
      </c>
      <c r="O1246" s="63">
        <v>8013.55517578125</v>
      </c>
      <c r="P1246" s="64"/>
      <c r="Q1246" s="65"/>
      <c r="R1246" s="65"/>
      <c r="S1246" s="69"/>
      <c r="T1246" s="69"/>
      <c r="U1246" s="69"/>
      <c r="V1246" s="69"/>
      <c r="W1246" s="68"/>
      <c r="X1246" s="68"/>
      <c r="Y1246" s="68"/>
      <c r="Z1246" s="68"/>
      <c r="AA1246" s="67"/>
      <c r="AB1246" s="48">
        <v>104</v>
      </c>
      <c r="AC1246" s="48"/>
      <c r="AD1246" s="49"/>
      <c r="AE1246" s="50">
        <v>336</v>
      </c>
      <c r="AF1246" s="50">
        <v>939</v>
      </c>
      <c r="AG1246" s="50">
        <v>1569</v>
      </c>
      <c r="AH1246" s="50">
        <v>809</v>
      </c>
      <c r="AI1246" s="50"/>
      <c r="AJ1246" s="50" t="s">
        <v>3578</v>
      </c>
      <c r="AK1246" s="50"/>
      <c r="AL1246" s="52" t="s">
        <v>3579</v>
      </c>
      <c r="AM1246" s="50"/>
      <c r="AN1246" s="51">
        <v>41005.65048611111</v>
      </c>
      <c r="AO1246" s="50" t="s">
        <v>3090</v>
      </c>
      <c r="AP1246" s="52" t="s">
        <v>3580</v>
      </c>
      <c r="AQ1246" s="50" t="s">
        <v>3099</v>
      </c>
    </row>
    <row r="1247" spans="2:43" x14ac:dyDescent="0.25">
      <c r="B1247" s="40" t="s">
        <v>1498</v>
      </c>
      <c r="C1247" s="41"/>
      <c r="D1247" s="41"/>
      <c r="E1247" s="42"/>
      <c r="F1247" s="44"/>
      <c r="G1247" s="61" t="s">
        <v>3581</v>
      </c>
      <c r="H1247" s="41"/>
      <c r="I1247" s="45"/>
      <c r="J1247" s="46"/>
      <c r="K1247" s="46"/>
      <c r="L1247" s="45" t="s">
        <v>3582</v>
      </c>
      <c r="M1247" s="62"/>
      <c r="N1247" s="63">
        <v>5188.18017578125</v>
      </c>
      <c r="O1247" s="63">
        <v>3059.4345703125</v>
      </c>
      <c r="P1247" s="64"/>
      <c r="Q1247" s="65"/>
      <c r="R1247" s="65"/>
      <c r="S1247" s="69"/>
      <c r="T1247" s="69"/>
      <c r="U1247" s="69"/>
      <c r="V1247" s="69"/>
      <c r="W1247" s="68"/>
      <c r="X1247" s="68"/>
      <c r="Y1247" s="68"/>
      <c r="Z1247" s="68"/>
      <c r="AA1247" s="67"/>
      <c r="AB1247" s="48">
        <v>105</v>
      </c>
      <c r="AC1247" s="48"/>
      <c r="AD1247" s="49"/>
      <c r="AE1247" s="50">
        <v>119</v>
      </c>
      <c r="AF1247" s="50">
        <v>112</v>
      </c>
      <c r="AG1247" s="50">
        <v>130</v>
      </c>
      <c r="AH1247" s="50">
        <v>171</v>
      </c>
      <c r="AI1247" s="50"/>
      <c r="AJ1247" s="50" t="s">
        <v>3583</v>
      </c>
      <c r="AK1247" s="50" t="s">
        <v>3584</v>
      </c>
      <c r="AL1247" s="50"/>
      <c r="AM1247" s="50"/>
      <c r="AN1247" s="51">
        <v>43059.862546296295</v>
      </c>
      <c r="AO1247" s="50" t="s">
        <v>3090</v>
      </c>
      <c r="AP1247" s="52" t="s">
        <v>3585</v>
      </c>
      <c r="AQ1247" s="50" t="s">
        <v>3092</v>
      </c>
    </row>
    <row r="1248" spans="2:43" x14ac:dyDescent="0.25">
      <c r="B1248" s="40" t="s">
        <v>1501</v>
      </c>
      <c r="C1248" s="41"/>
      <c r="D1248" s="41"/>
      <c r="E1248" s="42"/>
      <c r="F1248" s="44"/>
      <c r="G1248" s="61" t="s">
        <v>3586</v>
      </c>
      <c r="H1248" s="41"/>
      <c r="I1248" s="45"/>
      <c r="J1248" s="46"/>
      <c r="K1248" s="46"/>
      <c r="L1248" s="45" t="s">
        <v>3587</v>
      </c>
      <c r="M1248" s="62"/>
      <c r="N1248" s="63">
        <v>1222.967529296875</v>
      </c>
      <c r="O1248" s="63">
        <v>6916.4638671875</v>
      </c>
      <c r="P1248" s="64"/>
      <c r="Q1248" s="65"/>
      <c r="R1248" s="65"/>
      <c r="S1248" s="69"/>
      <c r="T1248" s="69"/>
      <c r="U1248" s="69"/>
      <c r="V1248" s="69"/>
      <c r="W1248" s="68"/>
      <c r="X1248" s="68"/>
      <c r="Y1248" s="68"/>
      <c r="Z1248" s="68"/>
      <c r="AA1248" s="67"/>
      <c r="AB1248" s="48">
        <v>106</v>
      </c>
      <c r="AC1248" s="48"/>
      <c r="AD1248" s="49"/>
      <c r="AE1248" s="50">
        <v>383</v>
      </c>
      <c r="AF1248" s="50">
        <v>138</v>
      </c>
      <c r="AG1248" s="50">
        <v>943</v>
      </c>
      <c r="AH1248" s="50">
        <v>45</v>
      </c>
      <c r="AI1248" s="50"/>
      <c r="AJ1248" s="50" t="s">
        <v>3588</v>
      </c>
      <c r="AK1248" s="50" t="s">
        <v>3589</v>
      </c>
      <c r="AL1248" s="52" t="s">
        <v>3590</v>
      </c>
      <c r="AM1248" s="50"/>
      <c r="AN1248" s="51">
        <v>40899.75513888889</v>
      </c>
      <c r="AO1248" s="50" t="s">
        <v>3090</v>
      </c>
      <c r="AP1248" s="52" t="s">
        <v>3591</v>
      </c>
      <c r="AQ1248" s="50" t="s">
        <v>3092</v>
      </c>
    </row>
    <row r="1249" spans="2:43" x14ac:dyDescent="0.25">
      <c r="B1249" s="40" t="s">
        <v>1504</v>
      </c>
      <c r="C1249" s="41"/>
      <c r="D1249" s="41"/>
      <c r="E1249" s="42"/>
      <c r="F1249" s="44"/>
      <c r="G1249" s="61" t="s">
        <v>3592</v>
      </c>
      <c r="H1249" s="41"/>
      <c r="I1249" s="45"/>
      <c r="J1249" s="46"/>
      <c r="K1249" s="46"/>
      <c r="L1249" s="45" t="s">
        <v>3593</v>
      </c>
      <c r="M1249" s="62"/>
      <c r="N1249" s="63">
        <v>5108.1591796875</v>
      </c>
      <c r="O1249" s="63">
        <v>7674.4189453125</v>
      </c>
      <c r="P1249" s="64"/>
      <c r="Q1249" s="65"/>
      <c r="R1249" s="65"/>
      <c r="S1249" s="69"/>
      <c r="T1249" s="69"/>
      <c r="U1249" s="69"/>
      <c r="V1249" s="69"/>
      <c r="W1249" s="68"/>
      <c r="X1249" s="68"/>
      <c r="Y1249" s="68"/>
      <c r="Z1249" s="68"/>
      <c r="AA1249" s="67"/>
      <c r="AB1249" s="48">
        <v>107</v>
      </c>
      <c r="AC1249" s="48"/>
      <c r="AD1249" s="49"/>
      <c r="AE1249" s="50">
        <v>208</v>
      </c>
      <c r="AF1249" s="50">
        <v>631</v>
      </c>
      <c r="AG1249" s="50">
        <v>2523</v>
      </c>
      <c r="AH1249" s="50">
        <v>701</v>
      </c>
      <c r="AI1249" s="50"/>
      <c r="AJ1249" s="50" t="s">
        <v>3594</v>
      </c>
      <c r="AK1249" s="50" t="s">
        <v>3595</v>
      </c>
      <c r="AL1249" s="50"/>
      <c r="AM1249" s="50"/>
      <c r="AN1249" s="51">
        <v>42471.698333333334</v>
      </c>
      <c r="AO1249" s="50" t="s">
        <v>3090</v>
      </c>
      <c r="AP1249" s="52" t="s">
        <v>3596</v>
      </c>
      <c r="AQ1249" s="50" t="s">
        <v>3092</v>
      </c>
    </row>
    <row r="1250" spans="2:43" x14ac:dyDescent="0.25">
      <c r="B1250" s="40" t="s">
        <v>1505</v>
      </c>
      <c r="C1250" s="41"/>
      <c r="D1250" s="41"/>
      <c r="E1250" s="42"/>
      <c r="F1250" s="44"/>
      <c r="G1250" s="61" t="s">
        <v>3597</v>
      </c>
      <c r="H1250" s="41"/>
      <c r="I1250" s="45"/>
      <c r="J1250" s="46"/>
      <c r="K1250" s="46"/>
      <c r="L1250" s="45" t="s">
        <v>3598</v>
      </c>
      <c r="M1250" s="62"/>
      <c r="N1250" s="63">
        <v>5650.73291015625</v>
      </c>
      <c r="O1250" s="63">
        <v>9043.763671875</v>
      </c>
      <c r="P1250" s="64"/>
      <c r="Q1250" s="65"/>
      <c r="R1250" s="65"/>
      <c r="S1250" s="69"/>
      <c r="T1250" s="69"/>
      <c r="U1250" s="69"/>
      <c r="V1250" s="69"/>
      <c r="W1250" s="68"/>
      <c r="X1250" s="68"/>
      <c r="Y1250" s="68"/>
      <c r="Z1250" s="68"/>
      <c r="AA1250" s="67"/>
      <c r="AB1250" s="48">
        <v>108</v>
      </c>
      <c r="AC1250" s="48"/>
      <c r="AD1250" s="49"/>
      <c r="AE1250" s="50">
        <v>464</v>
      </c>
      <c r="AF1250" s="50">
        <v>128</v>
      </c>
      <c r="AG1250" s="50">
        <v>105</v>
      </c>
      <c r="AH1250" s="50">
        <v>86</v>
      </c>
      <c r="AI1250" s="50"/>
      <c r="AJ1250" s="50" t="s">
        <v>3599</v>
      </c>
      <c r="AK1250" s="50" t="s">
        <v>3600</v>
      </c>
      <c r="AL1250" s="50"/>
      <c r="AM1250" s="50"/>
      <c r="AN1250" s="51">
        <v>42110.774212962962</v>
      </c>
      <c r="AO1250" s="50" t="s">
        <v>3090</v>
      </c>
      <c r="AP1250" s="52" t="s">
        <v>3601</v>
      </c>
      <c r="AQ1250" s="50" t="s">
        <v>3099</v>
      </c>
    </row>
    <row r="1251" spans="2:43" x14ac:dyDescent="0.25">
      <c r="B1251" s="40" t="s">
        <v>1509</v>
      </c>
      <c r="C1251" s="41"/>
      <c r="D1251" s="41"/>
      <c r="E1251" s="42"/>
      <c r="F1251" s="44"/>
      <c r="G1251" s="61" t="s">
        <v>3602</v>
      </c>
      <c r="H1251" s="41"/>
      <c r="I1251" s="45"/>
      <c r="J1251" s="46"/>
      <c r="K1251" s="46"/>
      <c r="L1251" s="45" t="s">
        <v>3603</v>
      </c>
      <c r="M1251" s="62"/>
      <c r="N1251" s="63">
        <v>6019.12158203125</v>
      </c>
      <c r="O1251" s="63">
        <v>3640.1259765625</v>
      </c>
      <c r="P1251" s="64"/>
      <c r="Q1251" s="65"/>
      <c r="R1251" s="65"/>
      <c r="S1251" s="69"/>
      <c r="T1251" s="69"/>
      <c r="U1251" s="69"/>
      <c r="V1251" s="69"/>
      <c r="W1251" s="68"/>
      <c r="X1251" s="68"/>
      <c r="Y1251" s="68"/>
      <c r="Z1251" s="68"/>
      <c r="AA1251" s="67"/>
      <c r="AB1251" s="48">
        <v>109</v>
      </c>
      <c r="AC1251" s="48"/>
      <c r="AD1251" s="49"/>
      <c r="AE1251" s="50">
        <v>501</v>
      </c>
      <c r="AF1251" s="50">
        <v>291</v>
      </c>
      <c r="AG1251" s="50">
        <v>76179</v>
      </c>
      <c r="AH1251" s="50">
        <v>11544</v>
      </c>
      <c r="AI1251" s="50"/>
      <c r="AJ1251" s="50" t="s">
        <v>3604</v>
      </c>
      <c r="AK1251" s="50" t="s">
        <v>3128</v>
      </c>
      <c r="AL1251" s="50"/>
      <c r="AM1251" s="50"/>
      <c r="AN1251" s="51">
        <v>41470.55332175926</v>
      </c>
      <c r="AO1251" s="50" t="s">
        <v>3090</v>
      </c>
      <c r="AP1251" s="52" t="s">
        <v>3605</v>
      </c>
      <c r="AQ1251" s="50" t="s">
        <v>3092</v>
      </c>
    </row>
    <row r="1252" spans="2:43" x14ac:dyDescent="0.25">
      <c r="B1252" s="40" t="s">
        <v>1512</v>
      </c>
      <c r="C1252" s="41"/>
      <c r="D1252" s="41"/>
      <c r="E1252" s="42"/>
      <c r="F1252" s="44"/>
      <c r="G1252" s="61" t="s">
        <v>3606</v>
      </c>
      <c r="H1252" s="41"/>
      <c r="I1252" s="45"/>
      <c r="J1252" s="46"/>
      <c r="K1252" s="46"/>
      <c r="L1252" s="45" t="s">
        <v>3607</v>
      </c>
      <c r="M1252" s="62"/>
      <c r="N1252" s="63">
        <v>3147.81201171875</v>
      </c>
      <c r="O1252" s="63">
        <v>7198.37158203125</v>
      </c>
      <c r="P1252" s="64"/>
      <c r="Q1252" s="65"/>
      <c r="R1252" s="65"/>
      <c r="S1252" s="69"/>
      <c r="T1252" s="69"/>
      <c r="U1252" s="69"/>
      <c r="V1252" s="69"/>
      <c r="W1252" s="68"/>
      <c r="X1252" s="68"/>
      <c r="Y1252" s="68"/>
      <c r="Z1252" s="68"/>
      <c r="AA1252" s="67"/>
      <c r="AB1252" s="48">
        <v>110</v>
      </c>
      <c r="AC1252" s="48"/>
      <c r="AD1252" s="49"/>
      <c r="AE1252" s="50">
        <v>1179</v>
      </c>
      <c r="AF1252" s="50">
        <v>651</v>
      </c>
      <c r="AG1252" s="50">
        <v>6540</v>
      </c>
      <c r="AH1252" s="50">
        <v>7046</v>
      </c>
      <c r="AI1252" s="50"/>
      <c r="AJ1252" s="50" t="s">
        <v>3608</v>
      </c>
      <c r="AK1252" s="50" t="s">
        <v>3609</v>
      </c>
      <c r="AL1252" s="50"/>
      <c r="AM1252" s="50"/>
      <c r="AN1252" s="51">
        <v>42375.943923611114</v>
      </c>
      <c r="AO1252" s="50" t="s">
        <v>3090</v>
      </c>
      <c r="AP1252" s="52" t="s">
        <v>3610</v>
      </c>
      <c r="AQ1252" s="50" t="s">
        <v>3092</v>
      </c>
    </row>
    <row r="1253" spans="2:43" x14ac:dyDescent="0.25">
      <c r="B1253" s="40" t="s">
        <v>1513</v>
      </c>
      <c r="C1253" s="41"/>
      <c r="D1253" s="41"/>
      <c r="E1253" s="42"/>
      <c r="F1253" s="44"/>
      <c r="G1253" s="61" t="s">
        <v>3611</v>
      </c>
      <c r="H1253" s="41"/>
      <c r="I1253" s="45"/>
      <c r="J1253" s="46"/>
      <c r="K1253" s="46"/>
      <c r="L1253" s="45" t="s">
        <v>3612</v>
      </c>
      <c r="M1253" s="62"/>
      <c r="N1253" s="63">
        <v>2436.79833984375</v>
      </c>
      <c r="O1253" s="63">
        <v>8727.87890625</v>
      </c>
      <c r="P1253" s="64"/>
      <c r="Q1253" s="65"/>
      <c r="R1253" s="65"/>
      <c r="S1253" s="69"/>
      <c r="T1253" s="69"/>
      <c r="U1253" s="69"/>
      <c r="V1253" s="69"/>
      <c r="W1253" s="68"/>
      <c r="X1253" s="68"/>
      <c r="Y1253" s="68"/>
      <c r="Z1253" s="68"/>
      <c r="AA1253" s="67"/>
      <c r="AB1253" s="48">
        <v>111</v>
      </c>
      <c r="AC1253" s="48"/>
      <c r="AD1253" s="49"/>
      <c r="AE1253" s="50">
        <v>85</v>
      </c>
      <c r="AF1253" s="50">
        <v>25</v>
      </c>
      <c r="AG1253" s="50">
        <v>106</v>
      </c>
      <c r="AH1253" s="50">
        <v>488</v>
      </c>
      <c r="AI1253" s="50"/>
      <c r="AJ1253" s="50" t="s">
        <v>3613</v>
      </c>
      <c r="AK1253" s="50" t="s">
        <v>3614</v>
      </c>
      <c r="AL1253" s="52" t="s">
        <v>3615</v>
      </c>
      <c r="AM1253" s="50"/>
      <c r="AN1253" s="51">
        <v>39937.729722222219</v>
      </c>
      <c r="AO1253" s="50" t="s">
        <v>3090</v>
      </c>
      <c r="AP1253" s="52" t="s">
        <v>3616</v>
      </c>
      <c r="AQ1253" s="50" t="s">
        <v>3099</v>
      </c>
    </row>
    <row r="1254" spans="2:43" x14ac:dyDescent="0.25">
      <c r="B1254" s="40" t="s">
        <v>1519</v>
      </c>
      <c r="C1254" s="41"/>
      <c r="D1254" s="41"/>
      <c r="E1254" s="42"/>
      <c r="F1254" s="44"/>
      <c r="G1254" s="61" t="s">
        <v>3617</v>
      </c>
      <c r="H1254" s="41"/>
      <c r="I1254" s="45"/>
      <c r="J1254" s="46"/>
      <c r="K1254" s="46"/>
      <c r="L1254" s="45" t="s">
        <v>3618</v>
      </c>
      <c r="M1254" s="62"/>
      <c r="N1254" s="63">
        <v>1147.725830078125</v>
      </c>
      <c r="O1254" s="63">
        <v>5721.14306640625</v>
      </c>
      <c r="P1254" s="64"/>
      <c r="Q1254" s="65"/>
      <c r="R1254" s="65"/>
      <c r="S1254" s="69"/>
      <c r="T1254" s="69"/>
      <c r="U1254" s="69"/>
      <c r="V1254" s="69"/>
      <c r="W1254" s="68"/>
      <c r="X1254" s="68"/>
      <c r="Y1254" s="68"/>
      <c r="Z1254" s="68"/>
      <c r="AA1254" s="67"/>
      <c r="AB1254" s="48">
        <v>112</v>
      </c>
      <c r="AC1254" s="48"/>
      <c r="AD1254" s="49"/>
      <c r="AE1254" s="50">
        <v>532</v>
      </c>
      <c r="AF1254" s="50">
        <v>954</v>
      </c>
      <c r="AG1254" s="50">
        <v>9809</v>
      </c>
      <c r="AH1254" s="50">
        <v>7374</v>
      </c>
      <c r="AI1254" s="50"/>
      <c r="AJ1254" s="50" t="s">
        <v>3619</v>
      </c>
      <c r="AK1254" s="50" t="s">
        <v>3620</v>
      </c>
      <c r="AL1254" s="52" t="s">
        <v>3621</v>
      </c>
      <c r="AM1254" s="50"/>
      <c r="AN1254" s="51">
        <v>42799.683055555557</v>
      </c>
      <c r="AO1254" s="50" t="s">
        <v>3090</v>
      </c>
      <c r="AP1254" s="52" t="s">
        <v>3622</v>
      </c>
      <c r="AQ1254" s="50" t="s">
        <v>3092</v>
      </c>
    </row>
    <row r="1255" spans="2:43" x14ac:dyDescent="0.25">
      <c r="B1255" s="40" t="s">
        <v>1522</v>
      </c>
      <c r="C1255" s="41"/>
      <c r="D1255" s="41"/>
      <c r="E1255" s="42"/>
      <c r="F1255" s="44"/>
      <c r="G1255" s="61" t="s">
        <v>3623</v>
      </c>
      <c r="H1255" s="41"/>
      <c r="I1255" s="45"/>
      <c r="J1255" s="46"/>
      <c r="K1255" s="46"/>
      <c r="L1255" s="45" t="s">
        <v>3624</v>
      </c>
      <c r="M1255" s="62"/>
      <c r="N1255" s="63">
        <v>5715.63623046875</v>
      </c>
      <c r="O1255" s="63">
        <v>3279.775146484375</v>
      </c>
      <c r="P1255" s="64"/>
      <c r="Q1255" s="65"/>
      <c r="R1255" s="65"/>
      <c r="S1255" s="69"/>
      <c r="T1255" s="69"/>
      <c r="U1255" s="69"/>
      <c r="V1255" s="69"/>
      <c r="W1255" s="68"/>
      <c r="X1255" s="68"/>
      <c r="Y1255" s="68"/>
      <c r="Z1255" s="68"/>
      <c r="AA1255" s="67"/>
      <c r="AB1255" s="48">
        <v>113</v>
      </c>
      <c r="AC1255" s="48"/>
      <c r="AD1255" s="49"/>
      <c r="AE1255" s="50">
        <v>1156</v>
      </c>
      <c r="AF1255" s="50">
        <v>1817</v>
      </c>
      <c r="AG1255" s="50">
        <v>42171</v>
      </c>
      <c r="AH1255" s="50">
        <v>104702</v>
      </c>
      <c r="AI1255" s="50"/>
      <c r="AJ1255" s="50" t="s">
        <v>3625</v>
      </c>
      <c r="AK1255" s="50"/>
      <c r="AL1255" s="50"/>
      <c r="AM1255" s="50"/>
      <c r="AN1255" s="51">
        <v>41125.410925925928</v>
      </c>
      <c r="AO1255" s="50" t="s">
        <v>3090</v>
      </c>
      <c r="AP1255" s="52" t="s">
        <v>3626</v>
      </c>
      <c r="AQ1255" s="50" t="s">
        <v>3092</v>
      </c>
    </row>
    <row r="1256" spans="2:43" x14ac:dyDescent="0.25">
      <c r="B1256" s="40" t="s">
        <v>1523</v>
      </c>
      <c r="C1256" s="41"/>
      <c r="D1256" s="41"/>
      <c r="E1256" s="42"/>
      <c r="F1256" s="44"/>
      <c r="G1256" s="61" t="s">
        <v>3627</v>
      </c>
      <c r="H1256" s="41"/>
      <c r="I1256" s="45"/>
      <c r="J1256" s="46"/>
      <c r="K1256" s="46"/>
      <c r="L1256" s="45" t="s">
        <v>3628</v>
      </c>
      <c r="M1256" s="62"/>
      <c r="N1256" s="63">
        <v>6384.91845703125</v>
      </c>
      <c r="O1256" s="63">
        <v>2074.7861328125</v>
      </c>
      <c r="P1256" s="64"/>
      <c r="Q1256" s="65"/>
      <c r="R1256" s="65"/>
      <c r="S1256" s="69"/>
      <c r="T1256" s="69"/>
      <c r="U1256" s="69"/>
      <c r="V1256" s="69"/>
      <c r="W1256" s="68"/>
      <c r="X1256" s="68"/>
      <c r="Y1256" s="68"/>
      <c r="Z1256" s="68"/>
      <c r="AA1256" s="67"/>
      <c r="AB1256" s="48">
        <v>114</v>
      </c>
      <c r="AC1256" s="48"/>
      <c r="AD1256" s="49"/>
      <c r="AE1256" s="50">
        <v>565</v>
      </c>
      <c r="AF1256" s="50">
        <v>4803</v>
      </c>
      <c r="AG1256" s="50">
        <v>2729</v>
      </c>
      <c r="AH1256" s="50">
        <v>1463</v>
      </c>
      <c r="AI1256" s="50"/>
      <c r="AJ1256" s="50" t="s">
        <v>3629</v>
      </c>
      <c r="AK1256" s="50"/>
      <c r="AL1256" s="52" t="s">
        <v>3630</v>
      </c>
      <c r="AM1256" s="50"/>
      <c r="AN1256" s="51">
        <v>40156.44390046296</v>
      </c>
      <c r="AO1256" s="50" t="s">
        <v>3090</v>
      </c>
      <c r="AP1256" s="52" t="s">
        <v>3631</v>
      </c>
      <c r="AQ1256" s="50" t="s">
        <v>3099</v>
      </c>
    </row>
    <row r="1257" spans="2:43" x14ac:dyDescent="0.25">
      <c r="B1257" s="40" t="s">
        <v>1529</v>
      </c>
      <c r="C1257" s="41"/>
      <c r="D1257" s="41"/>
      <c r="E1257" s="42"/>
      <c r="F1257" s="44"/>
      <c r="G1257" s="61" t="s">
        <v>3632</v>
      </c>
      <c r="H1257" s="41"/>
      <c r="I1257" s="45"/>
      <c r="J1257" s="46"/>
      <c r="K1257" s="46"/>
      <c r="L1257" s="45" t="s">
        <v>3633</v>
      </c>
      <c r="M1257" s="62"/>
      <c r="N1257" s="63">
        <v>5030.251953125</v>
      </c>
      <c r="O1257" s="63">
        <v>3032.44140625</v>
      </c>
      <c r="P1257" s="64"/>
      <c r="Q1257" s="65"/>
      <c r="R1257" s="65"/>
      <c r="S1257" s="69"/>
      <c r="T1257" s="69"/>
      <c r="U1257" s="69"/>
      <c r="V1257" s="69"/>
      <c r="W1257" s="68"/>
      <c r="X1257" s="68"/>
      <c r="Y1257" s="68"/>
      <c r="Z1257" s="68"/>
      <c r="AA1257" s="67"/>
      <c r="AB1257" s="48">
        <v>115</v>
      </c>
      <c r="AC1257" s="48"/>
      <c r="AD1257" s="49"/>
      <c r="AE1257" s="50">
        <v>40</v>
      </c>
      <c r="AF1257" s="50">
        <v>14</v>
      </c>
      <c r="AG1257" s="50">
        <v>23</v>
      </c>
      <c r="AH1257" s="50">
        <v>167</v>
      </c>
      <c r="AI1257" s="50"/>
      <c r="AJ1257" s="50"/>
      <c r="AK1257" s="50"/>
      <c r="AL1257" s="50"/>
      <c r="AM1257" s="50"/>
      <c r="AN1257" s="51">
        <v>41417.888078703705</v>
      </c>
      <c r="AO1257" s="50" t="s">
        <v>3090</v>
      </c>
      <c r="AP1257" s="52" t="s">
        <v>3634</v>
      </c>
      <c r="AQ1257" s="50" t="s">
        <v>3092</v>
      </c>
    </row>
    <row r="1258" spans="2:43" x14ac:dyDescent="0.25">
      <c r="B1258" s="40" t="s">
        <v>1532</v>
      </c>
      <c r="C1258" s="41"/>
      <c r="D1258" s="41"/>
      <c r="E1258" s="42"/>
      <c r="F1258" s="44"/>
      <c r="G1258" s="61" t="s">
        <v>3635</v>
      </c>
      <c r="H1258" s="41"/>
      <c r="I1258" s="45"/>
      <c r="J1258" s="46"/>
      <c r="K1258" s="46"/>
      <c r="L1258" s="45" t="s">
        <v>3636</v>
      </c>
      <c r="M1258" s="62"/>
      <c r="N1258" s="63">
        <v>2062.60595703125</v>
      </c>
      <c r="O1258" s="63">
        <v>7771.80810546875</v>
      </c>
      <c r="P1258" s="64"/>
      <c r="Q1258" s="65"/>
      <c r="R1258" s="65"/>
      <c r="S1258" s="69"/>
      <c r="T1258" s="69"/>
      <c r="U1258" s="69"/>
      <c r="V1258" s="69"/>
      <c r="W1258" s="68"/>
      <c r="X1258" s="68"/>
      <c r="Y1258" s="68"/>
      <c r="Z1258" s="68"/>
      <c r="AA1258" s="67"/>
      <c r="AB1258" s="48">
        <v>116</v>
      </c>
      <c r="AC1258" s="48"/>
      <c r="AD1258" s="49"/>
      <c r="AE1258" s="50">
        <v>241</v>
      </c>
      <c r="AF1258" s="50">
        <v>428</v>
      </c>
      <c r="AG1258" s="50">
        <v>26103</v>
      </c>
      <c r="AH1258" s="50">
        <v>4567</v>
      </c>
      <c r="AI1258" s="50"/>
      <c r="AJ1258" s="50" t="s">
        <v>3637</v>
      </c>
      <c r="AK1258" s="50"/>
      <c r="AL1258" s="52" t="s">
        <v>3638</v>
      </c>
      <c r="AM1258" s="50"/>
      <c r="AN1258" s="51">
        <v>40393.486851851849</v>
      </c>
      <c r="AO1258" s="50" t="s">
        <v>3090</v>
      </c>
      <c r="AP1258" s="52" t="s">
        <v>3639</v>
      </c>
      <c r="AQ1258" s="50" t="s">
        <v>3092</v>
      </c>
    </row>
    <row r="1259" spans="2:43" x14ac:dyDescent="0.25">
      <c r="B1259" s="40" t="s">
        <v>1535</v>
      </c>
      <c r="C1259" s="41"/>
      <c r="D1259" s="41"/>
      <c r="E1259" s="42"/>
      <c r="F1259" s="44"/>
      <c r="G1259" s="61" t="s">
        <v>3640</v>
      </c>
      <c r="H1259" s="41"/>
      <c r="I1259" s="45"/>
      <c r="J1259" s="46"/>
      <c r="K1259" s="46"/>
      <c r="L1259" s="45" t="s">
        <v>3641</v>
      </c>
      <c r="M1259" s="62"/>
      <c r="N1259" s="63">
        <v>5732.5048828125</v>
      </c>
      <c r="O1259" s="63">
        <v>3464.39697265625</v>
      </c>
      <c r="P1259" s="64"/>
      <c r="Q1259" s="65"/>
      <c r="R1259" s="65"/>
      <c r="S1259" s="69"/>
      <c r="T1259" s="69"/>
      <c r="U1259" s="69"/>
      <c r="V1259" s="69"/>
      <c r="W1259" s="68"/>
      <c r="X1259" s="68"/>
      <c r="Y1259" s="68"/>
      <c r="Z1259" s="68"/>
      <c r="AA1259" s="67"/>
      <c r="AB1259" s="48">
        <v>117</v>
      </c>
      <c r="AC1259" s="48"/>
      <c r="AD1259" s="49"/>
      <c r="AE1259" s="50">
        <v>146</v>
      </c>
      <c r="AF1259" s="50">
        <v>272</v>
      </c>
      <c r="AG1259" s="50">
        <v>355</v>
      </c>
      <c r="AH1259" s="50">
        <v>420</v>
      </c>
      <c r="AI1259" s="50"/>
      <c r="AJ1259" s="50" t="s">
        <v>3642</v>
      </c>
      <c r="AK1259" s="50"/>
      <c r="AL1259" s="50"/>
      <c r="AM1259" s="50"/>
      <c r="AN1259" s="51">
        <v>42544.463796296295</v>
      </c>
      <c r="AO1259" s="50" t="s">
        <v>3090</v>
      </c>
      <c r="AP1259" s="52" t="s">
        <v>3643</v>
      </c>
      <c r="AQ1259" s="50" t="s">
        <v>3092</v>
      </c>
    </row>
    <row r="1260" spans="2:43" x14ac:dyDescent="0.25">
      <c r="B1260" s="40" t="s">
        <v>1538</v>
      </c>
      <c r="C1260" s="41"/>
      <c r="D1260" s="41"/>
      <c r="E1260" s="42"/>
      <c r="F1260" s="44"/>
      <c r="G1260" s="61" t="s">
        <v>3644</v>
      </c>
      <c r="H1260" s="41"/>
      <c r="I1260" s="45"/>
      <c r="J1260" s="46"/>
      <c r="K1260" s="46"/>
      <c r="L1260" s="45" t="s">
        <v>3645</v>
      </c>
      <c r="M1260" s="62"/>
      <c r="N1260" s="63">
        <v>1445.57958984375</v>
      </c>
      <c r="O1260" s="63">
        <v>7049.333984375</v>
      </c>
      <c r="P1260" s="64"/>
      <c r="Q1260" s="65"/>
      <c r="R1260" s="65"/>
      <c r="S1260" s="69"/>
      <c r="T1260" s="69"/>
      <c r="U1260" s="69"/>
      <c r="V1260" s="69"/>
      <c r="W1260" s="68"/>
      <c r="X1260" s="68"/>
      <c r="Y1260" s="68"/>
      <c r="Z1260" s="68"/>
      <c r="AA1260" s="67"/>
      <c r="AB1260" s="48">
        <v>118</v>
      </c>
      <c r="AC1260" s="48"/>
      <c r="AD1260" s="49"/>
      <c r="AE1260" s="50">
        <v>113</v>
      </c>
      <c r="AF1260" s="50">
        <v>35</v>
      </c>
      <c r="AG1260" s="50">
        <v>2328</v>
      </c>
      <c r="AH1260" s="50">
        <v>1004</v>
      </c>
      <c r="AI1260" s="50"/>
      <c r="AJ1260" s="50" t="s">
        <v>3646</v>
      </c>
      <c r="AK1260" s="50" t="s">
        <v>3277</v>
      </c>
      <c r="AL1260" s="50"/>
      <c r="AM1260" s="50"/>
      <c r="AN1260" s="51">
        <v>40702.489247685182</v>
      </c>
      <c r="AO1260" s="50" t="s">
        <v>3090</v>
      </c>
      <c r="AP1260" s="52" t="s">
        <v>3647</v>
      </c>
      <c r="AQ1260" s="50" t="s">
        <v>3092</v>
      </c>
    </row>
    <row r="1261" spans="2:43" x14ac:dyDescent="0.25">
      <c r="B1261" s="40" t="s">
        <v>1541</v>
      </c>
      <c r="C1261" s="41"/>
      <c r="D1261" s="41"/>
      <c r="E1261" s="42"/>
      <c r="F1261" s="44"/>
      <c r="G1261" s="61" t="s">
        <v>3648</v>
      </c>
      <c r="H1261" s="41"/>
      <c r="I1261" s="45"/>
      <c r="J1261" s="46"/>
      <c r="K1261" s="46"/>
      <c r="L1261" s="45" t="s">
        <v>3649</v>
      </c>
      <c r="M1261" s="62"/>
      <c r="N1261" s="63">
        <v>3708.389892578125</v>
      </c>
      <c r="O1261" s="63">
        <v>2677.183349609375</v>
      </c>
      <c r="P1261" s="64"/>
      <c r="Q1261" s="65"/>
      <c r="R1261" s="65"/>
      <c r="S1261" s="69"/>
      <c r="T1261" s="69"/>
      <c r="U1261" s="69"/>
      <c r="V1261" s="69"/>
      <c r="W1261" s="68"/>
      <c r="X1261" s="68"/>
      <c r="Y1261" s="68"/>
      <c r="Z1261" s="68"/>
      <c r="AA1261" s="67"/>
      <c r="AB1261" s="48">
        <v>119</v>
      </c>
      <c r="AC1261" s="48"/>
      <c r="AD1261" s="49"/>
      <c r="AE1261" s="50">
        <v>2312</v>
      </c>
      <c r="AF1261" s="50">
        <v>1276</v>
      </c>
      <c r="AG1261" s="50">
        <v>7840</v>
      </c>
      <c r="AH1261" s="50">
        <v>3564</v>
      </c>
      <c r="AI1261" s="50"/>
      <c r="AJ1261" s="50" t="s">
        <v>3650</v>
      </c>
      <c r="AK1261" s="50" t="s">
        <v>3651</v>
      </c>
      <c r="AL1261" s="50"/>
      <c r="AM1261" s="50"/>
      <c r="AN1261" s="51">
        <v>40715.434687499997</v>
      </c>
      <c r="AO1261" s="50" t="s">
        <v>3090</v>
      </c>
      <c r="AP1261" s="52" t="s">
        <v>3652</v>
      </c>
      <c r="AQ1261" s="50" t="s">
        <v>3092</v>
      </c>
    </row>
    <row r="1262" spans="2:43" x14ac:dyDescent="0.25">
      <c r="B1262" s="40" t="s">
        <v>1544</v>
      </c>
      <c r="C1262" s="41"/>
      <c r="D1262" s="41"/>
      <c r="E1262" s="42"/>
      <c r="F1262" s="44"/>
      <c r="G1262" s="61" t="s">
        <v>3653</v>
      </c>
      <c r="H1262" s="41"/>
      <c r="I1262" s="45"/>
      <c r="J1262" s="46"/>
      <c r="K1262" s="46"/>
      <c r="L1262" s="45" t="s">
        <v>3654</v>
      </c>
      <c r="M1262" s="62"/>
      <c r="N1262" s="63">
        <v>972.02001953125</v>
      </c>
      <c r="O1262" s="63">
        <v>5664.18798828125</v>
      </c>
      <c r="P1262" s="64"/>
      <c r="Q1262" s="65"/>
      <c r="R1262" s="65"/>
      <c r="S1262" s="69"/>
      <c r="T1262" s="69"/>
      <c r="U1262" s="69"/>
      <c r="V1262" s="69"/>
      <c r="W1262" s="68"/>
      <c r="X1262" s="68"/>
      <c r="Y1262" s="68"/>
      <c r="Z1262" s="68"/>
      <c r="AA1262" s="67"/>
      <c r="AB1262" s="48">
        <v>120</v>
      </c>
      <c r="AC1262" s="48"/>
      <c r="AD1262" s="49"/>
      <c r="AE1262" s="50">
        <v>255</v>
      </c>
      <c r="AF1262" s="50">
        <v>363</v>
      </c>
      <c r="AG1262" s="50">
        <v>1196</v>
      </c>
      <c r="AH1262" s="50">
        <v>48</v>
      </c>
      <c r="AI1262" s="50"/>
      <c r="AJ1262" s="50" t="s">
        <v>3655</v>
      </c>
      <c r="AK1262" s="50" t="s">
        <v>3287</v>
      </c>
      <c r="AL1262" s="50"/>
      <c r="AM1262" s="50"/>
      <c r="AN1262" s="51">
        <v>40876.845949074072</v>
      </c>
      <c r="AO1262" s="50" t="s">
        <v>3090</v>
      </c>
      <c r="AP1262" s="52" t="s">
        <v>3656</v>
      </c>
      <c r="AQ1262" s="50" t="s">
        <v>3092</v>
      </c>
    </row>
    <row r="1263" spans="2:43" x14ac:dyDescent="0.25">
      <c r="B1263" s="40" t="s">
        <v>1547</v>
      </c>
      <c r="C1263" s="41"/>
      <c r="D1263" s="41"/>
      <c r="E1263" s="42"/>
      <c r="F1263" s="44"/>
      <c r="G1263" s="61" t="s">
        <v>3657</v>
      </c>
      <c r="H1263" s="41"/>
      <c r="I1263" s="45"/>
      <c r="J1263" s="46"/>
      <c r="K1263" s="46"/>
      <c r="L1263" s="45" t="s">
        <v>3658</v>
      </c>
      <c r="M1263" s="62"/>
      <c r="N1263" s="63">
        <v>1188.3304443359375</v>
      </c>
      <c r="O1263" s="63">
        <v>6448.6728515625</v>
      </c>
      <c r="P1263" s="64"/>
      <c r="Q1263" s="65"/>
      <c r="R1263" s="65"/>
      <c r="S1263" s="69"/>
      <c r="T1263" s="69"/>
      <c r="U1263" s="69"/>
      <c r="V1263" s="69"/>
      <c r="W1263" s="68"/>
      <c r="X1263" s="68"/>
      <c r="Y1263" s="68"/>
      <c r="Z1263" s="68"/>
      <c r="AA1263" s="67"/>
      <c r="AB1263" s="48">
        <v>121</v>
      </c>
      <c r="AC1263" s="48"/>
      <c r="AD1263" s="49"/>
      <c r="AE1263" s="50">
        <v>955</v>
      </c>
      <c r="AF1263" s="50">
        <v>627</v>
      </c>
      <c r="AG1263" s="50">
        <v>831</v>
      </c>
      <c r="AH1263" s="50">
        <v>4533</v>
      </c>
      <c r="AI1263" s="50"/>
      <c r="AJ1263" s="50" t="s">
        <v>3659</v>
      </c>
      <c r="AK1263" s="50" t="s">
        <v>3660</v>
      </c>
      <c r="AL1263" s="50"/>
      <c r="AM1263" s="50"/>
      <c r="AN1263" s="51">
        <v>41959.762453703705</v>
      </c>
      <c r="AO1263" s="50" t="s">
        <v>3090</v>
      </c>
      <c r="AP1263" s="52" t="s">
        <v>3661</v>
      </c>
      <c r="AQ1263" s="50" t="s">
        <v>3092</v>
      </c>
    </row>
    <row r="1264" spans="2:43" x14ac:dyDescent="0.25">
      <c r="B1264" s="40" t="s">
        <v>1550</v>
      </c>
      <c r="C1264" s="41"/>
      <c r="D1264" s="41"/>
      <c r="E1264" s="42"/>
      <c r="F1264" s="44"/>
      <c r="G1264" s="61" t="s">
        <v>3662</v>
      </c>
      <c r="H1264" s="41"/>
      <c r="I1264" s="45"/>
      <c r="J1264" s="46"/>
      <c r="K1264" s="46"/>
      <c r="L1264" s="45" t="s">
        <v>3663</v>
      </c>
      <c r="M1264" s="62"/>
      <c r="N1264" s="63">
        <v>5263.76318359375</v>
      </c>
      <c r="O1264" s="63">
        <v>4477.0732421875</v>
      </c>
      <c r="P1264" s="64"/>
      <c r="Q1264" s="65"/>
      <c r="R1264" s="65"/>
      <c r="S1264" s="69"/>
      <c r="T1264" s="69"/>
      <c r="U1264" s="69"/>
      <c r="V1264" s="69"/>
      <c r="W1264" s="68"/>
      <c r="X1264" s="68"/>
      <c r="Y1264" s="68"/>
      <c r="Z1264" s="68"/>
      <c r="AA1264" s="67"/>
      <c r="AB1264" s="48">
        <v>122</v>
      </c>
      <c r="AC1264" s="48"/>
      <c r="AD1264" s="49"/>
      <c r="AE1264" s="50">
        <v>883</v>
      </c>
      <c r="AF1264" s="50">
        <v>374</v>
      </c>
      <c r="AG1264" s="50">
        <v>9382</v>
      </c>
      <c r="AH1264" s="50">
        <v>1676</v>
      </c>
      <c r="AI1264" s="50"/>
      <c r="AJ1264" s="50" t="s">
        <v>3664</v>
      </c>
      <c r="AK1264" s="50" t="s">
        <v>3665</v>
      </c>
      <c r="AL1264" s="50"/>
      <c r="AM1264" s="50"/>
      <c r="AN1264" s="51">
        <v>40686.410844907405</v>
      </c>
      <c r="AO1264" s="50" t="s">
        <v>3090</v>
      </c>
      <c r="AP1264" s="52" t="s">
        <v>3666</v>
      </c>
      <c r="AQ1264" s="50" t="s">
        <v>3092</v>
      </c>
    </row>
    <row r="1265" spans="2:43" x14ac:dyDescent="0.25">
      <c r="B1265" s="40" t="s">
        <v>1551</v>
      </c>
      <c r="C1265" s="41"/>
      <c r="D1265" s="41"/>
      <c r="E1265" s="42"/>
      <c r="F1265" s="44"/>
      <c r="G1265" s="61" t="s">
        <v>3667</v>
      </c>
      <c r="H1265" s="41"/>
      <c r="I1265" s="45"/>
      <c r="J1265" s="46"/>
      <c r="K1265" s="46"/>
      <c r="L1265" s="45" t="s">
        <v>3668</v>
      </c>
      <c r="M1265" s="62"/>
      <c r="N1265" s="63">
        <v>3881.39404296875</v>
      </c>
      <c r="O1265" s="63">
        <v>4721.44775390625</v>
      </c>
      <c r="P1265" s="64"/>
      <c r="Q1265" s="65"/>
      <c r="R1265" s="65"/>
      <c r="S1265" s="69"/>
      <c r="T1265" s="69"/>
      <c r="U1265" s="69"/>
      <c r="V1265" s="69"/>
      <c r="W1265" s="68"/>
      <c r="X1265" s="68"/>
      <c r="Y1265" s="68"/>
      <c r="Z1265" s="68"/>
      <c r="AA1265" s="67"/>
      <c r="AB1265" s="48">
        <v>123</v>
      </c>
      <c r="AC1265" s="48"/>
      <c r="AD1265" s="49"/>
      <c r="AE1265" s="50">
        <v>296</v>
      </c>
      <c r="AF1265" s="50">
        <v>80886</v>
      </c>
      <c r="AG1265" s="50">
        <v>31950</v>
      </c>
      <c r="AH1265" s="50">
        <v>20</v>
      </c>
      <c r="AI1265" s="50"/>
      <c r="AJ1265" s="50" t="s">
        <v>3669</v>
      </c>
      <c r="AK1265" s="50"/>
      <c r="AL1265" s="52" t="s">
        <v>3670</v>
      </c>
      <c r="AM1265" s="50"/>
      <c r="AN1265" s="51">
        <v>40691.343831018516</v>
      </c>
      <c r="AO1265" s="50" t="s">
        <v>3090</v>
      </c>
      <c r="AP1265" s="52" t="s">
        <v>3671</v>
      </c>
      <c r="AQ1265" s="50" t="s">
        <v>3099</v>
      </c>
    </row>
    <row r="1266" spans="2:43" x14ac:dyDescent="0.25">
      <c r="B1266" s="40" t="s">
        <v>1555</v>
      </c>
      <c r="C1266" s="41"/>
      <c r="D1266" s="41"/>
      <c r="E1266" s="42"/>
      <c r="F1266" s="44"/>
      <c r="G1266" s="61" t="s">
        <v>3672</v>
      </c>
      <c r="H1266" s="41"/>
      <c r="I1266" s="45"/>
      <c r="J1266" s="46"/>
      <c r="K1266" s="46"/>
      <c r="L1266" s="45" t="s">
        <v>3673</v>
      </c>
      <c r="M1266" s="62"/>
      <c r="N1266" s="63">
        <v>4039.450927734375</v>
      </c>
      <c r="O1266" s="63">
        <v>5432.64208984375</v>
      </c>
      <c r="P1266" s="64"/>
      <c r="Q1266" s="65"/>
      <c r="R1266" s="65"/>
      <c r="S1266" s="69"/>
      <c r="T1266" s="69"/>
      <c r="U1266" s="69"/>
      <c r="V1266" s="69"/>
      <c r="W1266" s="68"/>
      <c r="X1266" s="68"/>
      <c r="Y1266" s="68"/>
      <c r="Z1266" s="68"/>
      <c r="AA1266" s="67"/>
      <c r="AB1266" s="48">
        <v>124</v>
      </c>
      <c r="AC1266" s="48"/>
      <c r="AD1266" s="49"/>
      <c r="AE1266" s="50">
        <v>364</v>
      </c>
      <c r="AF1266" s="50">
        <v>1582</v>
      </c>
      <c r="AG1266" s="50">
        <v>107694</v>
      </c>
      <c r="AH1266" s="50">
        <v>49168</v>
      </c>
      <c r="AI1266" s="50"/>
      <c r="AJ1266" s="50" t="s">
        <v>3674</v>
      </c>
      <c r="AK1266" s="50" t="s">
        <v>3675</v>
      </c>
      <c r="AL1266" s="52" t="s">
        <v>3676</v>
      </c>
      <c r="AM1266" s="50"/>
      <c r="AN1266" s="51">
        <v>41323.446759259263</v>
      </c>
      <c r="AO1266" s="50" t="s">
        <v>3090</v>
      </c>
      <c r="AP1266" s="52" t="s">
        <v>3677</v>
      </c>
      <c r="AQ1266" s="50" t="s">
        <v>3092</v>
      </c>
    </row>
    <row r="1267" spans="2:43" x14ac:dyDescent="0.25">
      <c r="B1267" s="40" t="s">
        <v>1556</v>
      </c>
      <c r="C1267" s="41"/>
      <c r="D1267" s="41"/>
      <c r="E1267" s="42"/>
      <c r="F1267" s="44"/>
      <c r="G1267" s="61" t="s">
        <v>3678</v>
      </c>
      <c r="H1267" s="41"/>
      <c r="I1267" s="45"/>
      <c r="J1267" s="46"/>
      <c r="K1267" s="46"/>
      <c r="L1267" s="45" t="s">
        <v>3679</v>
      </c>
      <c r="M1267" s="62"/>
      <c r="N1267" s="63">
        <v>5413.83984375</v>
      </c>
      <c r="O1267" s="63">
        <v>7231.41162109375</v>
      </c>
      <c r="P1267" s="64"/>
      <c r="Q1267" s="65"/>
      <c r="R1267" s="65"/>
      <c r="S1267" s="69"/>
      <c r="T1267" s="69"/>
      <c r="U1267" s="69"/>
      <c r="V1267" s="69"/>
      <c r="W1267" s="68"/>
      <c r="X1267" s="68"/>
      <c r="Y1267" s="68"/>
      <c r="Z1267" s="68"/>
      <c r="AA1267" s="67"/>
      <c r="AB1267" s="48">
        <v>125</v>
      </c>
      <c r="AC1267" s="48"/>
      <c r="AD1267" s="49"/>
      <c r="AE1267" s="50">
        <v>603</v>
      </c>
      <c r="AF1267" s="50">
        <v>134</v>
      </c>
      <c r="AG1267" s="50">
        <v>6972</v>
      </c>
      <c r="AH1267" s="50">
        <v>4298</v>
      </c>
      <c r="AI1267" s="50"/>
      <c r="AJ1267" s="50" t="s">
        <v>3680</v>
      </c>
      <c r="AK1267" s="50"/>
      <c r="AL1267" s="50"/>
      <c r="AM1267" s="50"/>
      <c r="AN1267" s="51">
        <v>41125.355682870373</v>
      </c>
      <c r="AO1267" s="50" t="s">
        <v>3090</v>
      </c>
      <c r="AP1267" s="52" t="s">
        <v>3681</v>
      </c>
      <c r="AQ1267" s="50" t="s">
        <v>3092</v>
      </c>
    </row>
    <row r="1268" spans="2:43" x14ac:dyDescent="0.25">
      <c r="B1268" s="40" t="s">
        <v>1561</v>
      </c>
      <c r="C1268" s="41"/>
      <c r="D1268" s="41"/>
      <c r="E1268" s="42"/>
      <c r="F1268" s="44"/>
      <c r="G1268" s="61" t="s">
        <v>3682</v>
      </c>
      <c r="H1268" s="41"/>
      <c r="I1268" s="45"/>
      <c r="J1268" s="46"/>
      <c r="K1268" s="46"/>
      <c r="L1268" s="45" t="s">
        <v>3683</v>
      </c>
      <c r="M1268" s="62"/>
      <c r="N1268" s="63">
        <v>4144.08544921875</v>
      </c>
      <c r="O1268" s="63">
        <v>5808.71630859375</v>
      </c>
      <c r="P1268" s="64"/>
      <c r="Q1268" s="65"/>
      <c r="R1268" s="65"/>
      <c r="S1268" s="69"/>
      <c r="T1268" s="69"/>
      <c r="U1268" s="69"/>
      <c r="V1268" s="69"/>
      <c r="W1268" s="68"/>
      <c r="X1268" s="68"/>
      <c r="Y1268" s="68"/>
      <c r="Z1268" s="68"/>
      <c r="AA1268" s="67"/>
      <c r="AB1268" s="48">
        <v>126</v>
      </c>
      <c r="AC1268" s="48"/>
      <c r="AD1268" s="49"/>
      <c r="AE1268" s="50">
        <v>61</v>
      </c>
      <c r="AF1268" s="50">
        <v>54</v>
      </c>
      <c r="AG1268" s="50">
        <v>382</v>
      </c>
      <c r="AH1268" s="50">
        <v>453</v>
      </c>
      <c r="AI1268" s="50"/>
      <c r="AJ1268" s="50" t="s">
        <v>3684</v>
      </c>
      <c r="AK1268" s="50" t="s">
        <v>3128</v>
      </c>
      <c r="AL1268" s="52" t="s">
        <v>3685</v>
      </c>
      <c r="AM1268" s="50"/>
      <c r="AN1268" s="51">
        <v>42805.065844907411</v>
      </c>
      <c r="AO1268" s="50" t="s">
        <v>3090</v>
      </c>
      <c r="AP1268" s="52" t="s">
        <v>3686</v>
      </c>
      <c r="AQ1268" s="50" t="s">
        <v>3092</v>
      </c>
    </row>
    <row r="1269" spans="2:43" x14ac:dyDescent="0.25">
      <c r="B1269" s="40" t="s">
        <v>1562</v>
      </c>
      <c r="C1269" s="41"/>
      <c r="D1269" s="41"/>
      <c r="E1269" s="42"/>
      <c r="F1269" s="44"/>
      <c r="G1269" s="61" t="s">
        <v>3687</v>
      </c>
      <c r="H1269" s="41"/>
      <c r="I1269" s="45"/>
      <c r="J1269" s="46"/>
      <c r="K1269" s="46"/>
      <c r="L1269" s="45" t="s">
        <v>3688</v>
      </c>
      <c r="M1269" s="62"/>
      <c r="N1269" s="63">
        <v>5008.73095703125</v>
      </c>
      <c r="O1269" s="63">
        <v>4498.3310546875</v>
      </c>
      <c r="P1269" s="64"/>
      <c r="Q1269" s="65"/>
      <c r="R1269" s="65"/>
      <c r="S1269" s="69"/>
      <c r="T1269" s="69"/>
      <c r="U1269" s="69"/>
      <c r="V1269" s="69"/>
      <c r="W1269" s="68"/>
      <c r="X1269" s="68"/>
      <c r="Y1269" s="68"/>
      <c r="Z1269" s="68"/>
      <c r="AA1269" s="67"/>
      <c r="AB1269" s="48">
        <v>127</v>
      </c>
      <c r="AC1269" s="48"/>
      <c r="AD1269" s="49"/>
      <c r="AE1269" s="50">
        <v>79</v>
      </c>
      <c r="AF1269" s="50">
        <v>72</v>
      </c>
      <c r="AG1269" s="50">
        <v>10002</v>
      </c>
      <c r="AH1269" s="50">
        <v>10152</v>
      </c>
      <c r="AI1269" s="50"/>
      <c r="AJ1269" s="50" t="s">
        <v>3689</v>
      </c>
      <c r="AK1269" s="50" t="s">
        <v>3690</v>
      </c>
      <c r="AL1269" s="50"/>
      <c r="AM1269" s="50"/>
      <c r="AN1269" s="51">
        <v>42772.808530092596</v>
      </c>
      <c r="AO1269" s="50" t="s">
        <v>3090</v>
      </c>
      <c r="AP1269" s="52" t="s">
        <v>3691</v>
      </c>
      <c r="AQ1269" s="50" t="s">
        <v>3092</v>
      </c>
    </row>
    <row r="1270" spans="2:43" x14ac:dyDescent="0.25">
      <c r="B1270" s="40" t="s">
        <v>1569</v>
      </c>
      <c r="C1270" s="41"/>
      <c r="D1270" s="41"/>
      <c r="E1270" s="42"/>
      <c r="F1270" s="44"/>
      <c r="G1270" s="61" t="s">
        <v>3692</v>
      </c>
      <c r="H1270" s="41"/>
      <c r="I1270" s="45"/>
      <c r="J1270" s="46"/>
      <c r="K1270" s="46"/>
      <c r="L1270" s="45" t="s">
        <v>3693</v>
      </c>
      <c r="M1270" s="62"/>
      <c r="N1270" s="63">
        <v>9784.28515625</v>
      </c>
      <c r="O1270" s="63">
        <v>4566.95849609375</v>
      </c>
      <c r="P1270" s="64"/>
      <c r="Q1270" s="65"/>
      <c r="R1270" s="65"/>
      <c r="S1270" s="69"/>
      <c r="T1270" s="69"/>
      <c r="U1270" s="69"/>
      <c r="V1270" s="69"/>
      <c r="W1270" s="68"/>
      <c r="X1270" s="68"/>
      <c r="Y1270" s="68"/>
      <c r="Z1270" s="68"/>
      <c r="AA1270" s="67"/>
      <c r="AB1270" s="48">
        <v>128</v>
      </c>
      <c r="AC1270" s="48"/>
      <c r="AD1270" s="49"/>
      <c r="AE1270" s="50">
        <v>477</v>
      </c>
      <c r="AF1270" s="50">
        <v>103</v>
      </c>
      <c r="AG1270" s="50">
        <v>5401</v>
      </c>
      <c r="AH1270" s="50">
        <v>5654</v>
      </c>
      <c r="AI1270" s="50"/>
      <c r="AJ1270" s="50"/>
      <c r="AK1270" s="50" t="s">
        <v>3128</v>
      </c>
      <c r="AL1270" s="50"/>
      <c r="AM1270" s="50"/>
      <c r="AN1270" s="51">
        <v>42566.949560185189</v>
      </c>
      <c r="AO1270" s="50" t="s">
        <v>3090</v>
      </c>
      <c r="AP1270" s="52" t="s">
        <v>3694</v>
      </c>
      <c r="AQ1270" s="50" t="s">
        <v>3092</v>
      </c>
    </row>
    <row r="1271" spans="2:43" x14ac:dyDescent="0.25">
      <c r="B1271" s="40" t="s">
        <v>1570</v>
      </c>
      <c r="C1271" s="41"/>
      <c r="D1271" s="41"/>
      <c r="E1271" s="42"/>
      <c r="F1271" s="44"/>
      <c r="G1271" s="61" t="s">
        <v>3695</v>
      </c>
      <c r="H1271" s="41"/>
      <c r="I1271" s="45"/>
      <c r="J1271" s="46"/>
      <c r="K1271" s="46"/>
      <c r="L1271" s="45" t="s">
        <v>3696</v>
      </c>
      <c r="M1271" s="62"/>
      <c r="N1271" s="63">
        <v>8641.427734375</v>
      </c>
      <c r="O1271" s="63">
        <v>5600.26806640625</v>
      </c>
      <c r="P1271" s="64"/>
      <c r="Q1271" s="65"/>
      <c r="R1271" s="65"/>
      <c r="S1271" s="69"/>
      <c r="T1271" s="69"/>
      <c r="U1271" s="69"/>
      <c r="V1271" s="69"/>
      <c r="W1271" s="68"/>
      <c r="X1271" s="68"/>
      <c r="Y1271" s="68"/>
      <c r="Z1271" s="68"/>
      <c r="AA1271" s="67"/>
      <c r="AB1271" s="48">
        <v>129</v>
      </c>
      <c r="AC1271" s="48"/>
      <c r="AD1271" s="49"/>
      <c r="AE1271" s="50">
        <v>405</v>
      </c>
      <c r="AF1271" s="50">
        <v>5253</v>
      </c>
      <c r="AG1271" s="50">
        <v>25917</v>
      </c>
      <c r="AH1271" s="50">
        <v>218</v>
      </c>
      <c r="AI1271" s="50"/>
      <c r="AJ1271" s="50" t="s">
        <v>3697</v>
      </c>
      <c r="AK1271" s="50"/>
      <c r="AL1271" s="52" t="s">
        <v>3698</v>
      </c>
      <c r="AM1271" s="50"/>
      <c r="AN1271" s="51">
        <v>41893.913113425922</v>
      </c>
      <c r="AO1271" s="50" t="s">
        <v>3090</v>
      </c>
      <c r="AP1271" s="52" t="s">
        <v>3699</v>
      </c>
      <c r="AQ1271" s="50" t="s">
        <v>3099</v>
      </c>
    </row>
    <row r="1272" spans="2:43" x14ac:dyDescent="0.25">
      <c r="B1272" s="40" t="s">
        <v>1574</v>
      </c>
      <c r="C1272" s="41"/>
      <c r="D1272" s="41"/>
      <c r="E1272" s="42"/>
      <c r="F1272" s="44"/>
      <c r="G1272" s="61" t="s">
        <v>3700</v>
      </c>
      <c r="H1272" s="41"/>
      <c r="I1272" s="45"/>
      <c r="J1272" s="46"/>
      <c r="K1272" s="46"/>
      <c r="L1272" s="45" t="s">
        <v>3701</v>
      </c>
      <c r="M1272" s="62"/>
      <c r="N1272" s="63">
        <v>4797.82177734375</v>
      </c>
      <c r="O1272" s="63">
        <v>1482.894775390625</v>
      </c>
      <c r="P1272" s="64"/>
      <c r="Q1272" s="65"/>
      <c r="R1272" s="65"/>
      <c r="S1272" s="69"/>
      <c r="T1272" s="69"/>
      <c r="U1272" s="69"/>
      <c r="V1272" s="69"/>
      <c r="W1272" s="68"/>
      <c r="X1272" s="68"/>
      <c r="Y1272" s="68"/>
      <c r="Z1272" s="68"/>
      <c r="AA1272" s="67"/>
      <c r="AB1272" s="48">
        <v>130</v>
      </c>
      <c r="AC1272" s="48"/>
      <c r="AD1272" s="49"/>
      <c r="AE1272" s="50">
        <v>127</v>
      </c>
      <c r="AF1272" s="50">
        <v>97</v>
      </c>
      <c r="AG1272" s="50">
        <v>3790</v>
      </c>
      <c r="AH1272" s="50">
        <v>2929</v>
      </c>
      <c r="AI1272" s="50"/>
      <c r="AJ1272" s="50" t="s">
        <v>3702</v>
      </c>
      <c r="AK1272" s="50" t="s">
        <v>3277</v>
      </c>
      <c r="AL1272" s="50"/>
      <c r="AM1272" s="50"/>
      <c r="AN1272" s="51">
        <v>43382.562002314815</v>
      </c>
      <c r="AO1272" s="50" t="s">
        <v>3090</v>
      </c>
      <c r="AP1272" s="52" t="s">
        <v>3703</v>
      </c>
      <c r="AQ1272" s="50" t="s">
        <v>3092</v>
      </c>
    </row>
    <row r="1273" spans="2:43" x14ac:dyDescent="0.25">
      <c r="B1273" s="40" t="s">
        <v>1575</v>
      </c>
      <c r="C1273" s="41"/>
      <c r="D1273" s="41"/>
      <c r="E1273" s="42"/>
      <c r="F1273" s="44"/>
      <c r="G1273" s="61" t="s">
        <v>3704</v>
      </c>
      <c r="H1273" s="41"/>
      <c r="I1273" s="45"/>
      <c r="J1273" s="46"/>
      <c r="K1273" s="46"/>
      <c r="L1273" s="45" t="s">
        <v>3705</v>
      </c>
      <c r="M1273" s="62"/>
      <c r="N1273" s="63">
        <v>3859.960693359375</v>
      </c>
      <c r="O1273" s="63">
        <v>2080.525146484375</v>
      </c>
      <c r="P1273" s="64"/>
      <c r="Q1273" s="65"/>
      <c r="R1273" s="65"/>
      <c r="S1273" s="69"/>
      <c r="T1273" s="69"/>
      <c r="U1273" s="69"/>
      <c r="V1273" s="69"/>
      <c r="W1273" s="68"/>
      <c r="X1273" s="68"/>
      <c r="Y1273" s="68"/>
      <c r="Z1273" s="68"/>
      <c r="AA1273" s="67"/>
      <c r="AB1273" s="48">
        <v>131</v>
      </c>
      <c r="AC1273" s="48"/>
      <c r="AD1273" s="49"/>
      <c r="AE1273" s="50">
        <v>316</v>
      </c>
      <c r="AF1273" s="50">
        <v>628</v>
      </c>
      <c r="AG1273" s="50">
        <v>1520</v>
      </c>
      <c r="AH1273" s="50">
        <v>1245</v>
      </c>
      <c r="AI1273" s="50"/>
      <c r="AJ1273" s="50" t="s">
        <v>3706</v>
      </c>
      <c r="AK1273" s="50"/>
      <c r="AL1273" s="52" t="s">
        <v>3707</v>
      </c>
      <c r="AM1273" s="50"/>
      <c r="AN1273" s="51">
        <v>41944.595752314817</v>
      </c>
      <c r="AO1273" s="50" t="s">
        <v>3090</v>
      </c>
      <c r="AP1273" s="52" t="s">
        <v>3708</v>
      </c>
      <c r="AQ1273" s="50" t="s">
        <v>3099</v>
      </c>
    </row>
    <row r="1274" spans="2:43" x14ac:dyDescent="0.25">
      <c r="B1274" s="40" t="s">
        <v>1579</v>
      </c>
      <c r="C1274" s="41"/>
      <c r="D1274" s="41"/>
      <c r="E1274" s="42"/>
      <c r="F1274" s="44"/>
      <c r="G1274" s="61" t="s">
        <v>3709</v>
      </c>
      <c r="H1274" s="41"/>
      <c r="I1274" s="45"/>
      <c r="J1274" s="46"/>
      <c r="K1274" s="46"/>
      <c r="L1274" s="45" t="s">
        <v>3710</v>
      </c>
      <c r="M1274" s="62"/>
      <c r="N1274" s="63">
        <v>4670.16650390625</v>
      </c>
      <c r="O1274" s="63">
        <v>7667.1787109375</v>
      </c>
      <c r="P1274" s="64"/>
      <c r="Q1274" s="65"/>
      <c r="R1274" s="65"/>
      <c r="S1274" s="69"/>
      <c r="T1274" s="69"/>
      <c r="U1274" s="69"/>
      <c r="V1274" s="69"/>
      <c r="W1274" s="68"/>
      <c r="X1274" s="68"/>
      <c r="Y1274" s="68"/>
      <c r="Z1274" s="68"/>
      <c r="AA1274" s="67"/>
      <c r="AB1274" s="48">
        <v>132</v>
      </c>
      <c r="AC1274" s="48"/>
      <c r="AD1274" s="49"/>
      <c r="AE1274" s="50">
        <v>830</v>
      </c>
      <c r="AF1274" s="50">
        <v>382</v>
      </c>
      <c r="AG1274" s="50">
        <v>2283</v>
      </c>
      <c r="AH1274" s="50">
        <v>3055</v>
      </c>
      <c r="AI1274" s="50"/>
      <c r="AJ1274" s="50" t="s">
        <v>3711</v>
      </c>
      <c r="AK1274" s="50" t="s">
        <v>3712</v>
      </c>
      <c r="AL1274" s="50"/>
      <c r="AM1274" s="50"/>
      <c r="AN1274" s="51">
        <v>43159.653055555558</v>
      </c>
      <c r="AO1274" s="50" t="s">
        <v>3090</v>
      </c>
      <c r="AP1274" s="52" t="s">
        <v>3713</v>
      </c>
      <c r="AQ1274" s="50" t="s">
        <v>3092</v>
      </c>
    </row>
    <row r="1275" spans="2:43" x14ac:dyDescent="0.25">
      <c r="B1275" s="40" t="s">
        <v>1584</v>
      </c>
      <c r="C1275" s="41"/>
      <c r="D1275" s="41"/>
      <c r="E1275" s="42"/>
      <c r="F1275" s="44"/>
      <c r="G1275" s="61" t="s">
        <v>3714</v>
      </c>
      <c r="H1275" s="41"/>
      <c r="I1275" s="45"/>
      <c r="J1275" s="46"/>
      <c r="K1275" s="46"/>
      <c r="L1275" s="45" t="s">
        <v>3715</v>
      </c>
      <c r="M1275" s="62"/>
      <c r="N1275" s="63">
        <v>5576.41357421875</v>
      </c>
      <c r="O1275" s="63">
        <v>3262.41455078125</v>
      </c>
      <c r="P1275" s="64"/>
      <c r="Q1275" s="65"/>
      <c r="R1275" s="65"/>
      <c r="S1275" s="69"/>
      <c r="T1275" s="69"/>
      <c r="U1275" s="69"/>
      <c r="V1275" s="69"/>
      <c r="W1275" s="68"/>
      <c r="X1275" s="68"/>
      <c r="Y1275" s="68"/>
      <c r="Z1275" s="68"/>
      <c r="AA1275" s="67"/>
      <c r="AB1275" s="48">
        <v>133</v>
      </c>
      <c r="AC1275" s="48"/>
      <c r="AD1275" s="49"/>
      <c r="AE1275" s="50">
        <v>47</v>
      </c>
      <c r="AF1275" s="50">
        <v>51</v>
      </c>
      <c r="AG1275" s="50">
        <v>309</v>
      </c>
      <c r="AH1275" s="50">
        <v>71</v>
      </c>
      <c r="AI1275" s="50"/>
      <c r="AJ1275" s="50" t="s">
        <v>3716</v>
      </c>
      <c r="AK1275" s="50" t="s">
        <v>3717</v>
      </c>
      <c r="AL1275" s="50"/>
      <c r="AM1275" s="50"/>
      <c r="AN1275" s="51">
        <v>43170.592245370368</v>
      </c>
      <c r="AO1275" s="50" t="s">
        <v>3090</v>
      </c>
      <c r="AP1275" s="52" t="s">
        <v>3718</v>
      </c>
      <c r="AQ1275" s="50" t="s">
        <v>3092</v>
      </c>
    </row>
    <row r="1276" spans="2:43" x14ac:dyDescent="0.25">
      <c r="B1276" s="40" t="s">
        <v>1587</v>
      </c>
      <c r="C1276" s="41"/>
      <c r="D1276" s="41"/>
      <c r="E1276" s="42"/>
      <c r="F1276" s="44"/>
      <c r="G1276" s="61" t="s">
        <v>3719</v>
      </c>
      <c r="H1276" s="41"/>
      <c r="I1276" s="45"/>
      <c r="J1276" s="46"/>
      <c r="K1276" s="46"/>
      <c r="L1276" s="45" t="s">
        <v>3720</v>
      </c>
      <c r="M1276" s="62"/>
      <c r="N1276" s="63">
        <v>5637.42431640625</v>
      </c>
      <c r="O1276" s="63">
        <v>3393.107666015625</v>
      </c>
      <c r="P1276" s="64"/>
      <c r="Q1276" s="65"/>
      <c r="R1276" s="65"/>
      <c r="S1276" s="69"/>
      <c r="T1276" s="69"/>
      <c r="U1276" s="69"/>
      <c r="V1276" s="69"/>
      <c r="W1276" s="68"/>
      <c r="X1276" s="68"/>
      <c r="Y1276" s="68"/>
      <c r="Z1276" s="68"/>
      <c r="AA1276" s="67"/>
      <c r="AB1276" s="48">
        <v>134</v>
      </c>
      <c r="AC1276" s="48"/>
      <c r="AD1276" s="49"/>
      <c r="AE1276" s="50">
        <v>2080</v>
      </c>
      <c r="AF1276" s="50">
        <v>598</v>
      </c>
      <c r="AG1276" s="50">
        <v>18399</v>
      </c>
      <c r="AH1276" s="50">
        <v>11870</v>
      </c>
      <c r="AI1276" s="50"/>
      <c r="AJ1276" s="50" t="s">
        <v>3721</v>
      </c>
      <c r="AK1276" s="50"/>
      <c r="AL1276" s="52" t="s">
        <v>3722</v>
      </c>
      <c r="AM1276" s="50"/>
      <c r="AN1276" s="51">
        <v>40140.817256944443</v>
      </c>
      <c r="AO1276" s="50" t="s">
        <v>3090</v>
      </c>
      <c r="AP1276" s="52" t="s">
        <v>3723</v>
      </c>
      <c r="AQ1276" s="50" t="s">
        <v>3092</v>
      </c>
    </row>
    <row r="1277" spans="2:43" x14ac:dyDescent="0.25">
      <c r="B1277" s="40" t="s">
        <v>1590</v>
      </c>
      <c r="C1277" s="41"/>
      <c r="D1277" s="41"/>
      <c r="E1277" s="42"/>
      <c r="F1277" s="44"/>
      <c r="G1277" s="61" t="s">
        <v>3724</v>
      </c>
      <c r="H1277" s="41"/>
      <c r="I1277" s="45"/>
      <c r="J1277" s="46"/>
      <c r="K1277" s="46"/>
      <c r="L1277" s="45" t="s">
        <v>3725</v>
      </c>
      <c r="M1277" s="62"/>
      <c r="N1277" s="63">
        <v>3611.889892578125</v>
      </c>
      <c r="O1277" s="63">
        <v>3916.647216796875</v>
      </c>
      <c r="P1277" s="64"/>
      <c r="Q1277" s="65"/>
      <c r="R1277" s="65"/>
      <c r="S1277" s="69"/>
      <c r="T1277" s="69"/>
      <c r="U1277" s="69"/>
      <c r="V1277" s="69"/>
      <c r="W1277" s="68"/>
      <c r="X1277" s="68"/>
      <c r="Y1277" s="68"/>
      <c r="Z1277" s="68"/>
      <c r="AA1277" s="67"/>
      <c r="AB1277" s="48">
        <v>135</v>
      </c>
      <c r="AC1277" s="48"/>
      <c r="AD1277" s="49"/>
      <c r="AE1277" s="50">
        <v>1008</v>
      </c>
      <c r="AF1277" s="50">
        <v>1005</v>
      </c>
      <c r="AG1277" s="50">
        <v>3631</v>
      </c>
      <c r="AH1277" s="50">
        <v>3045</v>
      </c>
      <c r="AI1277" s="50"/>
      <c r="AJ1277" s="50" t="s">
        <v>3726</v>
      </c>
      <c r="AK1277" s="50" t="s">
        <v>3727</v>
      </c>
      <c r="AL1277" s="52" t="s">
        <v>3728</v>
      </c>
      <c r="AM1277" s="50"/>
      <c r="AN1277" s="51">
        <v>41252.353090277778</v>
      </c>
      <c r="AO1277" s="50" t="s">
        <v>3090</v>
      </c>
      <c r="AP1277" s="52" t="s">
        <v>3729</v>
      </c>
      <c r="AQ1277" s="50" t="s">
        <v>3092</v>
      </c>
    </row>
    <row r="1278" spans="2:43" x14ac:dyDescent="0.25">
      <c r="B1278" s="40" t="s">
        <v>1591</v>
      </c>
      <c r="C1278" s="41"/>
      <c r="D1278" s="41"/>
      <c r="E1278" s="42"/>
      <c r="F1278" s="44"/>
      <c r="G1278" s="61" t="s">
        <v>3730</v>
      </c>
      <c r="H1278" s="41"/>
      <c r="I1278" s="45"/>
      <c r="J1278" s="46"/>
      <c r="K1278" s="46"/>
      <c r="L1278" s="45" t="s">
        <v>3731</v>
      </c>
      <c r="M1278" s="62"/>
      <c r="N1278" s="63">
        <v>2861.134765625</v>
      </c>
      <c r="O1278" s="63">
        <v>2239.41552734375</v>
      </c>
      <c r="P1278" s="64"/>
      <c r="Q1278" s="65"/>
      <c r="R1278" s="65"/>
      <c r="S1278" s="69"/>
      <c r="T1278" s="69"/>
      <c r="U1278" s="69"/>
      <c r="V1278" s="69"/>
      <c r="W1278" s="68"/>
      <c r="X1278" s="68"/>
      <c r="Y1278" s="68"/>
      <c r="Z1278" s="68"/>
      <c r="AA1278" s="67"/>
      <c r="AB1278" s="48">
        <v>136</v>
      </c>
      <c r="AC1278" s="48"/>
      <c r="AD1278" s="49"/>
      <c r="AE1278" s="50">
        <v>131</v>
      </c>
      <c r="AF1278" s="50">
        <v>176</v>
      </c>
      <c r="AG1278" s="50">
        <v>162</v>
      </c>
      <c r="AH1278" s="50">
        <v>9</v>
      </c>
      <c r="AI1278" s="50"/>
      <c r="AJ1278" s="50" t="s">
        <v>3732</v>
      </c>
      <c r="AK1278" s="50"/>
      <c r="AL1278" s="52" t="s">
        <v>3733</v>
      </c>
      <c r="AM1278" s="50"/>
      <c r="AN1278" s="51">
        <v>41568.380891203706</v>
      </c>
      <c r="AO1278" s="50" t="s">
        <v>3090</v>
      </c>
      <c r="AP1278" s="52" t="s">
        <v>3734</v>
      </c>
      <c r="AQ1278" s="50" t="s">
        <v>3099</v>
      </c>
    </row>
    <row r="1279" spans="2:43" x14ac:dyDescent="0.25">
      <c r="B1279" s="40" t="s">
        <v>1596</v>
      </c>
      <c r="C1279" s="41"/>
      <c r="D1279" s="41"/>
      <c r="E1279" s="42"/>
      <c r="F1279" s="44"/>
      <c r="G1279" s="61" t="s">
        <v>3735</v>
      </c>
      <c r="H1279" s="41"/>
      <c r="I1279" s="45"/>
      <c r="J1279" s="46"/>
      <c r="K1279" s="46"/>
      <c r="L1279" s="45" t="s">
        <v>3736</v>
      </c>
      <c r="M1279" s="62"/>
      <c r="N1279" s="63">
        <v>4504.46826171875</v>
      </c>
      <c r="O1279" s="63">
        <v>7807.4853515625</v>
      </c>
      <c r="P1279" s="64"/>
      <c r="Q1279" s="65"/>
      <c r="R1279" s="65"/>
      <c r="S1279" s="69"/>
      <c r="T1279" s="69"/>
      <c r="U1279" s="69"/>
      <c r="V1279" s="69"/>
      <c r="W1279" s="68"/>
      <c r="X1279" s="68"/>
      <c r="Y1279" s="68"/>
      <c r="Z1279" s="68"/>
      <c r="AA1279" s="67"/>
      <c r="AB1279" s="48">
        <v>137</v>
      </c>
      <c r="AC1279" s="48"/>
      <c r="AD1279" s="49"/>
      <c r="AE1279" s="50">
        <v>87</v>
      </c>
      <c r="AF1279" s="50">
        <v>111</v>
      </c>
      <c r="AG1279" s="50">
        <v>616</v>
      </c>
      <c r="AH1279" s="50">
        <v>469</v>
      </c>
      <c r="AI1279" s="50"/>
      <c r="AJ1279" s="50" t="s">
        <v>3737</v>
      </c>
      <c r="AK1279" s="50" t="s">
        <v>3128</v>
      </c>
      <c r="AL1279" s="50"/>
      <c r="AM1279" s="50"/>
      <c r="AN1279" s="51">
        <v>43143.350972222222</v>
      </c>
      <c r="AO1279" s="50" t="s">
        <v>3090</v>
      </c>
      <c r="AP1279" s="52" t="s">
        <v>3738</v>
      </c>
      <c r="AQ1279" s="50" t="s">
        <v>3092</v>
      </c>
    </row>
    <row r="1280" spans="2:43" x14ac:dyDescent="0.25">
      <c r="B1280" s="40" t="s">
        <v>1600</v>
      </c>
      <c r="C1280" s="41"/>
      <c r="D1280" s="41"/>
      <c r="E1280" s="42"/>
      <c r="F1280" s="44"/>
      <c r="G1280" s="61" t="s">
        <v>3739</v>
      </c>
      <c r="H1280" s="41"/>
      <c r="I1280" s="45"/>
      <c r="J1280" s="46"/>
      <c r="K1280" s="46"/>
      <c r="L1280" s="45" t="s">
        <v>3740</v>
      </c>
      <c r="M1280" s="62"/>
      <c r="N1280" s="63">
        <v>2831.896728515625</v>
      </c>
      <c r="O1280" s="63">
        <v>7476.1357421875</v>
      </c>
      <c r="P1280" s="64"/>
      <c r="Q1280" s="65"/>
      <c r="R1280" s="65"/>
      <c r="S1280" s="69"/>
      <c r="T1280" s="69"/>
      <c r="U1280" s="69"/>
      <c r="V1280" s="69"/>
      <c r="W1280" s="68"/>
      <c r="X1280" s="68"/>
      <c r="Y1280" s="68"/>
      <c r="Z1280" s="68"/>
      <c r="AA1280" s="67"/>
      <c r="AB1280" s="48">
        <v>138</v>
      </c>
      <c r="AC1280" s="48"/>
      <c r="AD1280" s="49"/>
      <c r="AE1280" s="50">
        <v>644</v>
      </c>
      <c r="AF1280" s="50">
        <v>906</v>
      </c>
      <c r="AG1280" s="50">
        <v>1977</v>
      </c>
      <c r="AH1280" s="50">
        <v>524</v>
      </c>
      <c r="AI1280" s="50"/>
      <c r="AJ1280" s="50" t="s">
        <v>3741</v>
      </c>
      <c r="AK1280" s="50" t="s">
        <v>3227</v>
      </c>
      <c r="AL1280" s="52" t="s">
        <v>3742</v>
      </c>
      <c r="AM1280" s="50"/>
      <c r="AN1280" s="51">
        <v>39822.460405092592</v>
      </c>
      <c r="AO1280" s="50" t="s">
        <v>3090</v>
      </c>
      <c r="AP1280" s="52" t="s">
        <v>3743</v>
      </c>
      <c r="AQ1280" s="50" t="s">
        <v>3099</v>
      </c>
    </row>
    <row r="1281" spans="2:43" x14ac:dyDescent="0.25">
      <c r="B1281" s="40" t="s">
        <v>1601</v>
      </c>
      <c r="C1281" s="41"/>
      <c r="D1281" s="41"/>
      <c r="E1281" s="42"/>
      <c r="F1281" s="44"/>
      <c r="G1281" s="61" t="s">
        <v>3744</v>
      </c>
      <c r="H1281" s="41"/>
      <c r="I1281" s="45"/>
      <c r="J1281" s="46"/>
      <c r="K1281" s="46"/>
      <c r="L1281" s="45" t="s">
        <v>3745</v>
      </c>
      <c r="M1281" s="62"/>
      <c r="N1281" s="63">
        <v>2961.2001953125</v>
      </c>
      <c r="O1281" s="63">
        <v>7546.9873046875</v>
      </c>
      <c r="P1281" s="64"/>
      <c r="Q1281" s="65"/>
      <c r="R1281" s="65"/>
      <c r="S1281" s="69"/>
      <c r="T1281" s="69"/>
      <c r="U1281" s="69"/>
      <c r="V1281" s="69"/>
      <c r="W1281" s="68"/>
      <c r="X1281" s="68"/>
      <c r="Y1281" s="68"/>
      <c r="Z1281" s="68"/>
      <c r="AA1281" s="67"/>
      <c r="AB1281" s="48">
        <v>139</v>
      </c>
      <c r="AC1281" s="48"/>
      <c r="AD1281" s="49"/>
      <c r="AE1281" s="50">
        <v>429</v>
      </c>
      <c r="AF1281" s="50">
        <v>2681</v>
      </c>
      <c r="AG1281" s="50">
        <v>11352</v>
      </c>
      <c r="AH1281" s="50">
        <v>123</v>
      </c>
      <c r="AI1281" s="50"/>
      <c r="AJ1281" s="50" t="s">
        <v>3746</v>
      </c>
      <c r="AK1281" s="50" t="s">
        <v>3747</v>
      </c>
      <c r="AL1281" s="52" t="s">
        <v>3748</v>
      </c>
      <c r="AM1281" s="50"/>
      <c r="AN1281" s="51">
        <v>39723.03266203704</v>
      </c>
      <c r="AO1281" s="50" t="s">
        <v>3090</v>
      </c>
      <c r="AP1281" s="52" t="s">
        <v>3749</v>
      </c>
      <c r="AQ1281" s="50" t="s">
        <v>3099</v>
      </c>
    </row>
    <row r="1282" spans="2:43" x14ac:dyDescent="0.25">
      <c r="B1282" s="40" t="s">
        <v>1602</v>
      </c>
      <c r="C1282" s="41"/>
      <c r="D1282" s="41"/>
      <c r="E1282" s="42"/>
      <c r="F1282" s="44"/>
      <c r="G1282" s="61" t="s">
        <v>3750</v>
      </c>
      <c r="H1282" s="41"/>
      <c r="I1282" s="45"/>
      <c r="J1282" s="46"/>
      <c r="K1282" s="46"/>
      <c r="L1282" s="45" t="s">
        <v>3751</v>
      </c>
      <c r="M1282" s="62"/>
      <c r="N1282" s="63">
        <v>3219.513671875</v>
      </c>
      <c r="O1282" s="63">
        <v>2739.5888671875</v>
      </c>
      <c r="P1282" s="64"/>
      <c r="Q1282" s="65"/>
      <c r="R1282" s="65"/>
      <c r="S1282" s="69"/>
      <c r="T1282" s="69"/>
      <c r="U1282" s="69"/>
      <c r="V1282" s="69"/>
      <c r="W1282" s="68"/>
      <c r="X1282" s="68"/>
      <c r="Y1282" s="68"/>
      <c r="Z1282" s="68"/>
      <c r="AA1282" s="67"/>
      <c r="AB1282" s="48">
        <v>140</v>
      </c>
      <c r="AC1282" s="48"/>
      <c r="AD1282" s="49"/>
      <c r="AE1282" s="50">
        <v>777</v>
      </c>
      <c r="AF1282" s="50">
        <v>277</v>
      </c>
      <c r="AG1282" s="50">
        <v>3902</v>
      </c>
      <c r="AH1282" s="50">
        <v>1596</v>
      </c>
      <c r="AI1282" s="50"/>
      <c r="AJ1282" s="50" t="s">
        <v>3752</v>
      </c>
      <c r="AK1282" s="50" t="s">
        <v>3227</v>
      </c>
      <c r="AL1282" s="50"/>
      <c r="AM1282" s="50"/>
      <c r="AN1282" s="51">
        <v>42243.667812500003</v>
      </c>
      <c r="AO1282" s="50" t="s">
        <v>3090</v>
      </c>
      <c r="AP1282" s="52" t="s">
        <v>3753</v>
      </c>
      <c r="AQ1282" s="50" t="s">
        <v>3092</v>
      </c>
    </row>
    <row r="1283" spans="2:43" x14ac:dyDescent="0.25">
      <c r="B1283" s="40" t="s">
        <v>1606</v>
      </c>
      <c r="C1283" s="41"/>
      <c r="D1283" s="41"/>
      <c r="E1283" s="42"/>
      <c r="F1283" s="44"/>
      <c r="G1283" s="61" t="s">
        <v>3754</v>
      </c>
      <c r="H1283" s="41"/>
      <c r="I1283" s="45"/>
      <c r="J1283" s="46"/>
      <c r="K1283" s="46"/>
      <c r="L1283" s="45" t="s">
        <v>3755</v>
      </c>
      <c r="M1283" s="62"/>
      <c r="N1283" s="63">
        <v>4636.7685546875</v>
      </c>
      <c r="O1283" s="63">
        <v>2184.783203125</v>
      </c>
      <c r="P1283" s="64"/>
      <c r="Q1283" s="65"/>
      <c r="R1283" s="65"/>
      <c r="S1283" s="69"/>
      <c r="T1283" s="69"/>
      <c r="U1283" s="69"/>
      <c r="V1283" s="69"/>
      <c r="W1283" s="68"/>
      <c r="X1283" s="68"/>
      <c r="Y1283" s="68"/>
      <c r="Z1283" s="68"/>
      <c r="AA1283" s="67"/>
      <c r="AB1283" s="48">
        <v>141</v>
      </c>
      <c r="AC1283" s="48"/>
      <c r="AD1283" s="49"/>
      <c r="AE1283" s="50">
        <v>794</v>
      </c>
      <c r="AF1283" s="50">
        <v>61</v>
      </c>
      <c r="AG1283" s="50">
        <v>665</v>
      </c>
      <c r="AH1283" s="50">
        <v>167</v>
      </c>
      <c r="AI1283" s="50"/>
      <c r="AJ1283" s="50" t="s">
        <v>3756</v>
      </c>
      <c r="AK1283" s="50"/>
      <c r="AL1283" s="50"/>
      <c r="AM1283" s="50"/>
      <c r="AN1283" s="51">
        <v>40945.458379629628</v>
      </c>
      <c r="AO1283" s="50" t="s">
        <v>3090</v>
      </c>
      <c r="AP1283" s="52" t="s">
        <v>3757</v>
      </c>
      <c r="AQ1283" s="50" t="s">
        <v>3092</v>
      </c>
    </row>
    <row r="1284" spans="2:43" x14ac:dyDescent="0.25">
      <c r="B1284" s="40" t="s">
        <v>1614</v>
      </c>
      <c r="C1284" s="41"/>
      <c r="D1284" s="41"/>
      <c r="E1284" s="42"/>
      <c r="F1284" s="44"/>
      <c r="G1284" s="61" t="s">
        <v>3758</v>
      </c>
      <c r="H1284" s="41"/>
      <c r="I1284" s="45"/>
      <c r="J1284" s="46"/>
      <c r="K1284" s="46"/>
      <c r="L1284" s="45" t="s">
        <v>3759</v>
      </c>
      <c r="M1284" s="62"/>
      <c r="N1284" s="63">
        <v>4700.337890625</v>
      </c>
      <c r="O1284" s="63">
        <v>2151.068115234375</v>
      </c>
      <c r="P1284" s="64"/>
      <c r="Q1284" s="65"/>
      <c r="R1284" s="65"/>
      <c r="S1284" s="69"/>
      <c r="T1284" s="69"/>
      <c r="U1284" s="69"/>
      <c r="V1284" s="69"/>
      <c r="W1284" s="68"/>
      <c r="X1284" s="68"/>
      <c r="Y1284" s="68"/>
      <c r="Z1284" s="68"/>
      <c r="AA1284" s="67"/>
      <c r="AB1284" s="48">
        <v>142</v>
      </c>
      <c r="AC1284" s="48"/>
      <c r="AD1284" s="49"/>
      <c r="AE1284" s="50">
        <v>867</v>
      </c>
      <c r="AF1284" s="50">
        <v>858</v>
      </c>
      <c r="AG1284" s="50">
        <v>57737</v>
      </c>
      <c r="AH1284" s="50">
        <v>59589</v>
      </c>
      <c r="AI1284" s="50"/>
      <c r="AJ1284" s="50" t="s">
        <v>3760</v>
      </c>
      <c r="AK1284" s="50" t="s">
        <v>3761</v>
      </c>
      <c r="AL1284" s="50"/>
      <c r="AM1284" s="50"/>
      <c r="AN1284" s="51">
        <v>41341.879444444443</v>
      </c>
      <c r="AO1284" s="50" t="s">
        <v>3090</v>
      </c>
      <c r="AP1284" s="52" t="s">
        <v>3762</v>
      </c>
      <c r="AQ1284" s="50" t="s">
        <v>3092</v>
      </c>
    </row>
    <row r="1285" spans="2:43" x14ac:dyDescent="0.25">
      <c r="B1285" s="40" t="s">
        <v>1619</v>
      </c>
      <c r="C1285" s="41"/>
      <c r="D1285" s="41"/>
      <c r="E1285" s="42"/>
      <c r="F1285" s="44"/>
      <c r="G1285" s="61" t="s">
        <v>3763</v>
      </c>
      <c r="H1285" s="41"/>
      <c r="I1285" s="45"/>
      <c r="J1285" s="46"/>
      <c r="K1285" s="46"/>
      <c r="L1285" s="45" t="s">
        <v>3764</v>
      </c>
      <c r="M1285" s="62"/>
      <c r="N1285" s="63">
        <v>4489.416015625</v>
      </c>
      <c r="O1285" s="63">
        <v>3014.3486328125</v>
      </c>
      <c r="P1285" s="64"/>
      <c r="Q1285" s="65"/>
      <c r="R1285" s="65"/>
      <c r="S1285" s="69"/>
      <c r="T1285" s="69"/>
      <c r="U1285" s="69"/>
      <c r="V1285" s="69"/>
      <c r="W1285" s="68"/>
      <c r="X1285" s="68"/>
      <c r="Y1285" s="68"/>
      <c r="Z1285" s="68"/>
      <c r="AA1285" s="67"/>
      <c r="AB1285" s="48">
        <v>143</v>
      </c>
      <c r="AC1285" s="48"/>
      <c r="AD1285" s="49"/>
      <c r="AE1285" s="50">
        <v>176</v>
      </c>
      <c r="AF1285" s="50">
        <v>235</v>
      </c>
      <c r="AG1285" s="50">
        <v>1354</v>
      </c>
      <c r="AH1285" s="50">
        <v>2646</v>
      </c>
      <c r="AI1285" s="50"/>
      <c r="AJ1285" s="50" t="s">
        <v>3765</v>
      </c>
      <c r="AK1285" s="50"/>
      <c r="AL1285" s="50"/>
      <c r="AM1285" s="50"/>
      <c r="AN1285" s="51">
        <v>42677.317013888889</v>
      </c>
      <c r="AO1285" s="50" t="s">
        <v>3090</v>
      </c>
      <c r="AP1285" s="52" t="s">
        <v>3766</v>
      </c>
      <c r="AQ1285" s="50" t="s">
        <v>3092</v>
      </c>
    </row>
    <row r="1286" spans="2:43" x14ac:dyDescent="0.25">
      <c r="B1286" s="40" t="s">
        <v>1624</v>
      </c>
      <c r="C1286" s="41"/>
      <c r="D1286" s="41"/>
      <c r="E1286" s="42"/>
      <c r="F1286" s="44"/>
      <c r="G1286" s="61" t="s">
        <v>3767</v>
      </c>
      <c r="H1286" s="41"/>
      <c r="I1286" s="45"/>
      <c r="J1286" s="46"/>
      <c r="K1286" s="46"/>
      <c r="L1286" s="45" t="s">
        <v>3768</v>
      </c>
      <c r="M1286" s="62"/>
      <c r="N1286" s="63">
        <v>4378.68505859375</v>
      </c>
      <c r="O1286" s="63">
        <v>4908.16064453125</v>
      </c>
      <c r="P1286" s="64"/>
      <c r="Q1286" s="65"/>
      <c r="R1286" s="65"/>
      <c r="S1286" s="69"/>
      <c r="T1286" s="69"/>
      <c r="U1286" s="69"/>
      <c r="V1286" s="69"/>
      <c r="W1286" s="68"/>
      <c r="X1286" s="68"/>
      <c r="Y1286" s="68"/>
      <c r="Z1286" s="68"/>
      <c r="AA1286" s="67"/>
      <c r="AB1286" s="48">
        <v>144</v>
      </c>
      <c r="AC1286" s="48"/>
      <c r="AD1286" s="49"/>
      <c r="AE1286" s="50">
        <v>630</v>
      </c>
      <c r="AF1286" s="50">
        <v>352</v>
      </c>
      <c r="AG1286" s="50">
        <v>2025</v>
      </c>
      <c r="AH1286" s="50">
        <v>5059</v>
      </c>
      <c r="AI1286" s="50"/>
      <c r="AJ1286" s="50" t="s">
        <v>3769</v>
      </c>
      <c r="AK1286" s="50"/>
      <c r="AL1286" s="50"/>
      <c r="AM1286" s="50"/>
      <c r="AN1286" s="51">
        <v>41432.3278587963</v>
      </c>
      <c r="AO1286" s="50" t="s">
        <v>3090</v>
      </c>
      <c r="AP1286" s="52" t="s">
        <v>3770</v>
      </c>
      <c r="AQ1286" s="50" t="s">
        <v>3092</v>
      </c>
    </row>
    <row r="1287" spans="2:43" x14ac:dyDescent="0.25">
      <c r="B1287" s="40" t="s">
        <v>1625</v>
      </c>
      <c r="C1287" s="41"/>
      <c r="D1287" s="41"/>
      <c r="E1287" s="42"/>
      <c r="F1287" s="44"/>
      <c r="G1287" s="61" t="s">
        <v>3771</v>
      </c>
      <c r="H1287" s="41"/>
      <c r="I1287" s="45"/>
      <c r="J1287" s="46"/>
      <c r="K1287" s="46"/>
      <c r="L1287" s="45" t="s">
        <v>3772</v>
      </c>
      <c r="M1287" s="62"/>
      <c r="N1287" s="63">
        <v>5607.78369140625</v>
      </c>
      <c r="O1287" s="63">
        <v>7114.08251953125</v>
      </c>
      <c r="P1287" s="64"/>
      <c r="Q1287" s="65"/>
      <c r="R1287" s="65"/>
      <c r="S1287" s="69"/>
      <c r="T1287" s="69"/>
      <c r="U1287" s="69"/>
      <c r="V1287" s="69"/>
      <c r="W1287" s="68"/>
      <c r="X1287" s="68"/>
      <c r="Y1287" s="68"/>
      <c r="Z1287" s="68"/>
      <c r="AA1287" s="67"/>
      <c r="AB1287" s="48">
        <v>145</v>
      </c>
      <c r="AC1287" s="48"/>
      <c r="AD1287" s="49"/>
      <c r="AE1287" s="50">
        <v>247</v>
      </c>
      <c r="AF1287" s="50">
        <v>16</v>
      </c>
      <c r="AG1287" s="50">
        <v>571</v>
      </c>
      <c r="AH1287" s="50">
        <v>1087</v>
      </c>
      <c r="AI1287" s="50"/>
      <c r="AJ1287" s="50" t="s">
        <v>3773</v>
      </c>
      <c r="AK1287" s="50"/>
      <c r="AL1287" s="50"/>
      <c r="AM1287" s="50"/>
      <c r="AN1287" s="51">
        <v>40571.664849537039</v>
      </c>
      <c r="AO1287" s="50" t="s">
        <v>3090</v>
      </c>
      <c r="AP1287" s="52" t="s">
        <v>3774</v>
      </c>
      <c r="AQ1287" s="50" t="s">
        <v>3092</v>
      </c>
    </row>
    <row r="1288" spans="2:43" x14ac:dyDescent="0.25">
      <c r="B1288" s="40" t="s">
        <v>1629</v>
      </c>
      <c r="C1288" s="41"/>
      <c r="D1288" s="41"/>
      <c r="E1288" s="42"/>
      <c r="F1288" s="44"/>
      <c r="G1288" s="61" t="s">
        <v>3775</v>
      </c>
      <c r="H1288" s="41"/>
      <c r="I1288" s="45"/>
      <c r="J1288" s="46"/>
      <c r="K1288" s="46"/>
      <c r="L1288" s="45" t="s">
        <v>3776</v>
      </c>
      <c r="M1288" s="62"/>
      <c r="N1288" s="63">
        <v>4171.490234375</v>
      </c>
      <c r="O1288" s="63">
        <v>5916.12939453125</v>
      </c>
      <c r="P1288" s="64"/>
      <c r="Q1288" s="65"/>
      <c r="R1288" s="65"/>
      <c r="S1288" s="69"/>
      <c r="T1288" s="69"/>
      <c r="U1288" s="69"/>
      <c r="V1288" s="69"/>
      <c r="W1288" s="68"/>
      <c r="X1288" s="68"/>
      <c r="Y1288" s="68"/>
      <c r="Z1288" s="68"/>
      <c r="AA1288" s="67"/>
      <c r="AB1288" s="48">
        <v>146</v>
      </c>
      <c r="AC1288" s="48"/>
      <c r="AD1288" s="49"/>
      <c r="AE1288" s="50">
        <v>183</v>
      </c>
      <c r="AF1288" s="50">
        <v>82</v>
      </c>
      <c r="AG1288" s="50">
        <v>1055</v>
      </c>
      <c r="AH1288" s="50">
        <v>6334</v>
      </c>
      <c r="AI1288" s="50"/>
      <c r="AJ1288" s="50" t="s">
        <v>3777</v>
      </c>
      <c r="AK1288" s="50" t="s">
        <v>3103</v>
      </c>
      <c r="AL1288" s="50"/>
      <c r="AM1288" s="50"/>
      <c r="AN1288" s="51">
        <v>41197.767592592594</v>
      </c>
      <c r="AO1288" s="50" t="s">
        <v>3090</v>
      </c>
      <c r="AP1288" s="52" t="s">
        <v>3778</v>
      </c>
      <c r="AQ1288" s="50" t="s">
        <v>3092</v>
      </c>
    </row>
    <row r="1289" spans="2:43" x14ac:dyDescent="0.25">
      <c r="B1289" s="40" t="s">
        <v>1630</v>
      </c>
      <c r="C1289" s="41"/>
      <c r="D1289" s="41"/>
      <c r="E1289" s="42"/>
      <c r="F1289" s="44"/>
      <c r="G1289" s="61" t="s">
        <v>3779</v>
      </c>
      <c r="H1289" s="41"/>
      <c r="I1289" s="45"/>
      <c r="J1289" s="46"/>
      <c r="K1289" s="46"/>
      <c r="L1289" s="45" t="s">
        <v>3780</v>
      </c>
      <c r="M1289" s="62"/>
      <c r="N1289" s="63">
        <v>2073.253173828125</v>
      </c>
      <c r="O1289" s="63">
        <v>2776.654541015625</v>
      </c>
      <c r="P1289" s="64"/>
      <c r="Q1289" s="65"/>
      <c r="R1289" s="65"/>
      <c r="S1289" s="69"/>
      <c r="T1289" s="69"/>
      <c r="U1289" s="69"/>
      <c r="V1289" s="69"/>
      <c r="W1289" s="68"/>
      <c r="X1289" s="68"/>
      <c r="Y1289" s="68"/>
      <c r="Z1289" s="68"/>
      <c r="AA1289" s="67"/>
      <c r="AB1289" s="48">
        <v>147</v>
      </c>
      <c r="AC1289" s="48"/>
      <c r="AD1289" s="49"/>
      <c r="AE1289" s="50">
        <v>417</v>
      </c>
      <c r="AF1289" s="50">
        <v>51</v>
      </c>
      <c r="AG1289" s="50">
        <v>1113</v>
      </c>
      <c r="AH1289" s="50">
        <v>1749</v>
      </c>
      <c r="AI1289" s="50"/>
      <c r="AJ1289" s="50" t="s">
        <v>3781</v>
      </c>
      <c r="AK1289" s="50" t="s">
        <v>3782</v>
      </c>
      <c r="AL1289" s="50"/>
      <c r="AM1289" s="50"/>
      <c r="AN1289" s="51">
        <v>42952.655972222223</v>
      </c>
      <c r="AO1289" s="50" t="s">
        <v>3090</v>
      </c>
      <c r="AP1289" s="52" t="s">
        <v>3783</v>
      </c>
      <c r="AQ1289" s="50" t="s">
        <v>3092</v>
      </c>
    </row>
    <row r="1290" spans="2:43" x14ac:dyDescent="0.25">
      <c r="B1290" s="40" t="s">
        <v>1631</v>
      </c>
      <c r="C1290" s="41"/>
      <c r="D1290" s="41"/>
      <c r="E1290" s="42"/>
      <c r="F1290" s="44"/>
      <c r="G1290" s="61" t="s">
        <v>3784</v>
      </c>
      <c r="H1290" s="41"/>
      <c r="I1290" s="45"/>
      <c r="J1290" s="46"/>
      <c r="K1290" s="46"/>
      <c r="L1290" s="45" t="s">
        <v>3785</v>
      </c>
      <c r="M1290" s="62"/>
      <c r="N1290" s="63">
        <v>3056.085693359375</v>
      </c>
      <c r="O1290" s="63">
        <v>4547.515625</v>
      </c>
      <c r="P1290" s="64"/>
      <c r="Q1290" s="65"/>
      <c r="R1290" s="65"/>
      <c r="S1290" s="69"/>
      <c r="T1290" s="69"/>
      <c r="U1290" s="69"/>
      <c r="V1290" s="69"/>
      <c r="W1290" s="68"/>
      <c r="X1290" s="68"/>
      <c r="Y1290" s="68"/>
      <c r="Z1290" s="68"/>
      <c r="AA1290" s="67"/>
      <c r="AB1290" s="48">
        <v>148</v>
      </c>
      <c r="AC1290" s="48"/>
      <c r="AD1290" s="49"/>
      <c r="AE1290" s="50">
        <v>1843</v>
      </c>
      <c r="AF1290" s="50">
        <v>553</v>
      </c>
      <c r="AG1290" s="50">
        <v>2180</v>
      </c>
      <c r="AH1290" s="50">
        <v>1926</v>
      </c>
      <c r="AI1290" s="50"/>
      <c r="AJ1290" s="50" t="s">
        <v>3786</v>
      </c>
      <c r="AK1290" s="50" t="s">
        <v>3675</v>
      </c>
      <c r="AL1290" s="52" t="s">
        <v>3787</v>
      </c>
      <c r="AM1290" s="50"/>
      <c r="AN1290" s="51">
        <v>40496.584618055553</v>
      </c>
      <c r="AO1290" s="50" t="s">
        <v>3090</v>
      </c>
      <c r="AP1290" s="52" t="s">
        <v>3788</v>
      </c>
      <c r="AQ1290" s="50" t="s">
        <v>3092</v>
      </c>
    </row>
    <row r="1291" spans="2:43" x14ac:dyDescent="0.25">
      <c r="B1291" s="40" t="s">
        <v>1635</v>
      </c>
      <c r="C1291" s="41"/>
      <c r="D1291" s="41"/>
      <c r="E1291" s="42"/>
      <c r="F1291" s="44"/>
      <c r="G1291" s="61" t="s">
        <v>3789</v>
      </c>
      <c r="H1291" s="41"/>
      <c r="I1291" s="45"/>
      <c r="J1291" s="46"/>
      <c r="K1291" s="46"/>
      <c r="L1291" s="45" t="s">
        <v>3790</v>
      </c>
      <c r="M1291" s="62"/>
      <c r="N1291" s="63">
        <v>4593.66162109375</v>
      </c>
      <c r="O1291" s="63">
        <v>6305.2451171875</v>
      </c>
      <c r="P1291" s="64"/>
      <c r="Q1291" s="65"/>
      <c r="R1291" s="65"/>
      <c r="S1291" s="69"/>
      <c r="T1291" s="69"/>
      <c r="U1291" s="69"/>
      <c r="V1291" s="69"/>
      <c r="W1291" s="68"/>
      <c r="X1291" s="68"/>
      <c r="Y1291" s="68"/>
      <c r="Z1291" s="68"/>
      <c r="AA1291" s="67"/>
      <c r="AB1291" s="48">
        <v>149</v>
      </c>
      <c r="AC1291" s="48"/>
      <c r="AD1291" s="49"/>
      <c r="AE1291" s="50">
        <v>388</v>
      </c>
      <c r="AF1291" s="50">
        <v>467</v>
      </c>
      <c r="AG1291" s="50">
        <v>31228</v>
      </c>
      <c r="AH1291" s="50">
        <v>24191</v>
      </c>
      <c r="AI1291" s="50"/>
      <c r="AJ1291" s="50" t="s">
        <v>3791</v>
      </c>
      <c r="AK1291" s="50" t="s">
        <v>3792</v>
      </c>
      <c r="AL1291" s="52" t="s">
        <v>3793</v>
      </c>
      <c r="AM1291" s="50"/>
      <c r="AN1291" s="51">
        <v>41703.674745370372</v>
      </c>
      <c r="AO1291" s="50" t="s">
        <v>3090</v>
      </c>
      <c r="AP1291" s="52" t="s">
        <v>3794</v>
      </c>
      <c r="AQ1291" s="50" t="s">
        <v>3092</v>
      </c>
    </row>
    <row r="1292" spans="2:43" x14ac:dyDescent="0.25">
      <c r="B1292" s="40" t="s">
        <v>1642</v>
      </c>
      <c r="C1292" s="41"/>
      <c r="D1292" s="41"/>
      <c r="E1292" s="42"/>
      <c r="F1292" s="44"/>
      <c r="G1292" s="61" t="s">
        <v>3795</v>
      </c>
      <c r="H1292" s="41"/>
      <c r="I1292" s="45"/>
      <c r="J1292" s="46"/>
      <c r="K1292" s="46"/>
      <c r="L1292" s="45" t="s">
        <v>3796</v>
      </c>
      <c r="M1292" s="62"/>
      <c r="N1292" s="63">
        <v>2646.985107421875</v>
      </c>
      <c r="O1292" s="63">
        <v>2360.280517578125</v>
      </c>
      <c r="P1292" s="64"/>
      <c r="Q1292" s="65"/>
      <c r="R1292" s="65"/>
      <c r="S1292" s="69"/>
      <c r="T1292" s="69"/>
      <c r="U1292" s="69"/>
      <c r="V1292" s="69"/>
      <c r="W1292" s="68"/>
      <c r="X1292" s="68"/>
      <c r="Y1292" s="68"/>
      <c r="Z1292" s="68"/>
      <c r="AA1292" s="67"/>
      <c r="AB1292" s="48">
        <v>150</v>
      </c>
      <c r="AC1292" s="48"/>
      <c r="AD1292" s="49"/>
      <c r="AE1292" s="50">
        <v>648</v>
      </c>
      <c r="AF1292" s="50">
        <v>319</v>
      </c>
      <c r="AG1292" s="50">
        <v>6616</v>
      </c>
      <c r="AH1292" s="50">
        <v>1275</v>
      </c>
      <c r="AI1292" s="50"/>
      <c r="AJ1292" s="50" t="s">
        <v>3797</v>
      </c>
      <c r="AK1292" s="50" t="s">
        <v>3798</v>
      </c>
      <c r="AL1292" s="50"/>
      <c r="AM1292" s="50"/>
      <c r="AN1292" s="51">
        <v>40029.467847222222</v>
      </c>
      <c r="AO1292" s="50" t="s">
        <v>3090</v>
      </c>
      <c r="AP1292" s="52" t="s">
        <v>3799</v>
      </c>
      <c r="AQ1292" s="50" t="s">
        <v>3092</v>
      </c>
    </row>
    <row r="1293" spans="2:43" x14ac:dyDescent="0.25">
      <c r="B1293" s="40" t="s">
        <v>1643</v>
      </c>
      <c r="C1293" s="41"/>
      <c r="D1293" s="41"/>
      <c r="E1293" s="42"/>
      <c r="F1293" s="44"/>
      <c r="G1293" s="61" t="s">
        <v>3800</v>
      </c>
      <c r="H1293" s="41"/>
      <c r="I1293" s="45"/>
      <c r="J1293" s="46"/>
      <c r="K1293" s="46"/>
      <c r="L1293" s="45" t="s">
        <v>3801</v>
      </c>
      <c r="M1293" s="62"/>
      <c r="N1293" s="63">
        <v>3504.4140625</v>
      </c>
      <c r="O1293" s="63">
        <v>4211.99267578125</v>
      </c>
      <c r="P1293" s="64"/>
      <c r="Q1293" s="65"/>
      <c r="R1293" s="65"/>
      <c r="S1293" s="69"/>
      <c r="T1293" s="69"/>
      <c r="U1293" s="69"/>
      <c r="V1293" s="69"/>
      <c r="W1293" s="68"/>
      <c r="X1293" s="68"/>
      <c r="Y1293" s="68"/>
      <c r="Z1293" s="68"/>
      <c r="AA1293" s="67"/>
      <c r="AB1293" s="48">
        <v>151</v>
      </c>
      <c r="AC1293" s="48"/>
      <c r="AD1293" s="49"/>
      <c r="AE1293" s="50">
        <v>206</v>
      </c>
      <c r="AF1293" s="50">
        <v>3555</v>
      </c>
      <c r="AG1293" s="50">
        <v>547</v>
      </c>
      <c r="AH1293" s="50">
        <v>10</v>
      </c>
      <c r="AI1293" s="50"/>
      <c r="AJ1293" s="50" t="s">
        <v>3802</v>
      </c>
      <c r="AK1293" s="50" t="s">
        <v>3803</v>
      </c>
      <c r="AL1293" s="52" t="s">
        <v>3804</v>
      </c>
      <c r="AM1293" s="50"/>
      <c r="AN1293" s="51">
        <v>40098.72320601852</v>
      </c>
      <c r="AO1293" s="50" t="s">
        <v>3090</v>
      </c>
      <c r="AP1293" s="52" t="s">
        <v>3805</v>
      </c>
      <c r="AQ1293" s="50" t="s">
        <v>3099</v>
      </c>
    </row>
    <row r="1294" spans="2:43" x14ac:dyDescent="0.25">
      <c r="B1294" s="40" t="s">
        <v>1649</v>
      </c>
      <c r="C1294" s="41"/>
      <c r="D1294" s="41"/>
      <c r="E1294" s="42"/>
      <c r="F1294" s="44"/>
      <c r="G1294" s="61" t="s">
        <v>3126</v>
      </c>
      <c r="H1294" s="41"/>
      <c r="I1294" s="45"/>
      <c r="J1294" s="46"/>
      <c r="K1294" s="46"/>
      <c r="L1294" s="45" t="s">
        <v>3806</v>
      </c>
      <c r="M1294" s="62"/>
      <c r="N1294" s="63">
        <v>1919.4688720703125</v>
      </c>
      <c r="O1294" s="63">
        <v>2849.254150390625</v>
      </c>
      <c r="P1294" s="64"/>
      <c r="Q1294" s="65"/>
      <c r="R1294" s="65"/>
      <c r="S1294" s="69"/>
      <c r="T1294" s="69"/>
      <c r="U1294" s="69"/>
      <c r="V1294" s="69"/>
      <c r="W1294" s="68"/>
      <c r="X1294" s="68"/>
      <c r="Y1294" s="68"/>
      <c r="Z1294" s="68"/>
      <c r="AA1294" s="67"/>
      <c r="AB1294" s="48">
        <v>152</v>
      </c>
      <c r="AC1294" s="48"/>
      <c r="AD1294" s="49"/>
      <c r="AE1294" s="50">
        <v>881</v>
      </c>
      <c r="AF1294" s="50">
        <v>389</v>
      </c>
      <c r="AG1294" s="50">
        <v>19557</v>
      </c>
      <c r="AH1294" s="50">
        <v>18790</v>
      </c>
      <c r="AI1294" s="50"/>
      <c r="AJ1294" s="50"/>
      <c r="AK1294" s="50" t="s">
        <v>3807</v>
      </c>
      <c r="AL1294" s="50"/>
      <c r="AM1294" s="50"/>
      <c r="AN1294" s="51">
        <v>41673.729085648149</v>
      </c>
      <c r="AO1294" s="50" t="s">
        <v>3090</v>
      </c>
      <c r="AP1294" s="52" t="s">
        <v>3808</v>
      </c>
      <c r="AQ1294" s="50" t="s">
        <v>3092</v>
      </c>
    </row>
    <row r="1295" spans="2:43" x14ac:dyDescent="0.25">
      <c r="B1295" s="40" t="s">
        <v>1652</v>
      </c>
      <c r="C1295" s="41"/>
      <c r="D1295" s="41"/>
      <c r="E1295" s="42"/>
      <c r="F1295" s="44"/>
      <c r="G1295" s="61" t="s">
        <v>3809</v>
      </c>
      <c r="H1295" s="41"/>
      <c r="I1295" s="45"/>
      <c r="J1295" s="46"/>
      <c r="K1295" s="46"/>
      <c r="L1295" s="45" t="s">
        <v>3810</v>
      </c>
      <c r="M1295" s="62"/>
      <c r="N1295" s="63">
        <v>4232.244140625</v>
      </c>
      <c r="O1295" s="63">
        <v>2989.30126953125</v>
      </c>
      <c r="P1295" s="64"/>
      <c r="Q1295" s="65"/>
      <c r="R1295" s="65"/>
      <c r="S1295" s="69"/>
      <c r="T1295" s="69"/>
      <c r="U1295" s="69"/>
      <c r="V1295" s="69"/>
      <c r="W1295" s="68"/>
      <c r="X1295" s="68"/>
      <c r="Y1295" s="68"/>
      <c r="Z1295" s="68"/>
      <c r="AA1295" s="67"/>
      <c r="AB1295" s="48">
        <v>153</v>
      </c>
      <c r="AC1295" s="48"/>
      <c r="AD1295" s="49"/>
      <c r="AE1295" s="50">
        <v>680</v>
      </c>
      <c r="AF1295" s="50">
        <v>124</v>
      </c>
      <c r="AG1295" s="50">
        <v>2295</v>
      </c>
      <c r="AH1295" s="50">
        <v>2200</v>
      </c>
      <c r="AI1295" s="50"/>
      <c r="AJ1295" s="50" t="s">
        <v>3811</v>
      </c>
      <c r="AK1295" s="50">
        <v>63</v>
      </c>
      <c r="AL1295" s="50"/>
      <c r="AM1295" s="50"/>
      <c r="AN1295" s="51">
        <v>40457.407581018517</v>
      </c>
      <c r="AO1295" s="50" t="s">
        <v>3090</v>
      </c>
      <c r="AP1295" s="52" t="s">
        <v>3812</v>
      </c>
      <c r="AQ1295" s="50" t="s">
        <v>3092</v>
      </c>
    </row>
    <row r="1296" spans="2:43" x14ac:dyDescent="0.25">
      <c r="B1296" s="40" t="s">
        <v>1656</v>
      </c>
      <c r="C1296" s="41"/>
      <c r="D1296" s="41"/>
      <c r="E1296" s="42"/>
      <c r="F1296" s="44"/>
      <c r="G1296" s="61" t="s">
        <v>3813</v>
      </c>
      <c r="H1296" s="41"/>
      <c r="I1296" s="45"/>
      <c r="J1296" s="46"/>
      <c r="K1296" s="46"/>
      <c r="L1296" s="45" t="s">
        <v>3814</v>
      </c>
      <c r="M1296" s="62"/>
      <c r="N1296" s="63">
        <v>4235.62451171875</v>
      </c>
      <c r="O1296" s="63">
        <v>4850.06298828125</v>
      </c>
      <c r="P1296" s="64"/>
      <c r="Q1296" s="65"/>
      <c r="R1296" s="65"/>
      <c r="S1296" s="69"/>
      <c r="T1296" s="69"/>
      <c r="U1296" s="69"/>
      <c r="V1296" s="69"/>
      <c r="W1296" s="68"/>
      <c r="X1296" s="68"/>
      <c r="Y1296" s="68"/>
      <c r="Z1296" s="68"/>
      <c r="AA1296" s="67"/>
      <c r="AB1296" s="48">
        <v>154</v>
      </c>
      <c r="AC1296" s="48"/>
      <c r="AD1296" s="49"/>
      <c r="AE1296" s="50">
        <v>828</v>
      </c>
      <c r="AF1296" s="50">
        <v>1775</v>
      </c>
      <c r="AG1296" s="50">
        <v>11154</v>
      </c>
      <c r="AH1296" s="50">
        <v>2294</v>
      </c>
      <c r="AI1296" s="50"/>
      <c r="AJ1296" s="50" t="s">
        <v>3815</v>
      </c>
      <c r="AK1296" s="50" t="s">
        <v>3816</v>
      </c>
      <c r="AL1296" s="52" t="s">
        <v>3817</v>
      </c>
      <c r="AM1296" s="50"/>
      <c r="AN1296" s="51">
        <v>41358.701168981483</v>
      </c>
      <c r="AO1296" s="50" t="s">
        <v>3090</v>
      </c>
      <c r="AP1296" s="52" t="s">
        <v>3818</v>
      </c>
      <c r="AQ1296" s="50" t="s">
        <v>3092</v>
      </c>
    </row>
    <row r="1297" spans="2:43" x14ac:dyDescent="0.25">
      <c r="B1297" s="40" t="s">
        <v>1657</v>
      </c>
      <c r="C1297" s="41"/>
      <c r="D1297" s="41"/>
      <c r="E1297" s="42"/>
      <c r="F1297" s="44"/>
      <c r="G1297" s="61" t="s">
        <v>3819</v>
      </c>
      <c r="H1297" s="41"/>
      <c r="I1297" s="45"/>
      <c r="J1297" s="46"/>
      <c r="K1297" s="46"/>
      <c r="L1297" s="45" t="s">
        <v>3820</v>
      </c>
      <c r="M1297" s="62"/>
      <c r="N1297" s="63">
        <v>6160.14111328125</v>
      </c>
      <c r="O1297" s="63">
        <v>3450.861572265625</v>
      </c>
      <c r="P1297" s="64"/>
      <c r="Q1297" s="65"/>
      <c r="R1297" s="65"/>
      <c r="S1297" s="69"/>
      <c r="T1297" s="69"/>
      <c r="U1297" s="69"/>
      <c r="V1297" s="69"/>
      <c r="W1297" s="68"/>
      <c r="X1297" s="68"/>
      <c r="Y1297" s="68"/>
      <c r="Z1297" s="68"/>
      <c r="AA1297" s="67"/>
      <c r="AB1297" s="48">
        <v>155</v>
      </c>
      <c r="AC1297" s="48"/>
      <c r="AD1297" s="49"/>
      <c r="AE1297" s="50">
        <v>183</v>
      </c>
      <c r="AF1297" s="50">
        <v>204</v>
      </c>
      <c r="AG1297" s="50">
        <v>352</v>
      </c>
      <c r="AH1297" s="50">
        <v>196</v>
      </c>
      <c r="AI1297" s="50"/>
      <c r="AJ1297" s="50" t="s">
        <v>3821</v>
      </c>
      <c r="AK1297" s="50"/>
      <c r="AL1297" s="50"/>
      <c r="AM1297" s="50"/>
      <c r="AN1297" s="51">
        <v>42500.48846064815</v>
      </c>
      <c r="AO1297" s="50" t="s">
        <v>3090</v>
      </c>
      <c r="AP1297" s="52" t="s">
        <v>3822</v>
      </c>
      <c r="AQ1297" s="50" t="s">
        <v>3092</v>
      </c>
    </row>
    <row r="1298" spans="2:43" x14ac:dyDescent="0.25">
      <c r="B1298" s="40" t="s">
        <v>1662</v>
      </c>
      <c r="C1298" s="41"/>
      <c r="D1298" s="41"/>
      <c r="E1298" s="42"/>
      <c r="F1298" s="44"/>
      <c r="G1298" s="61" t="s">
        <v>3823</v>
      </c>
      <c r="H1298" s="41"/>
      <c r="I1298" s="45"/>
      <c r="J1298" s="46"/>
      <c r="K1298" s="46"/>
      <c r="L1298" s="45" t="s">
        <v>3824</v>
      </c>
      <c r="M1298" s="62"/>
      <c r="N1298" s="63">
        <v>5651.9716796875</v>
      </c>
      <c r="O1298" s="63">
        <v>7341.4951171875</v>
      </c>
      <c r="P1298" s="64"/>
      <c r="Q1298" s="65"/>
      <c r="R1298" s="65"/>
      <c r="S1298" s="69"/>
      <c r="T1298" s="69"/>
      <c r="U1298" s="69"/>
      <c r="V1298" s="69"/>
      <c r="W1298" s="68"/>
      <c r="X1298" s="68"/>
      <c r="Y1298" s="68"/>
      <c r="Z1298" s="68"/>
      <c r="AA1298" s="67"/>
      <c r="AB1298" s="48">
        <v>156</v>
      </c>
      <c r="AC1298" s="48"/>
      <c r="AD1298" s="49"/>
      <c r="AE1298" s="50">
        <v>1144</v>
      </c>
      <c r="AF1298" s="50">
        <v>1514</v>
      </c>
      <c r="AG1298" s="50">
        <v>19015</v>
      </c>
      <c r="AH1298" s="50">
        <v>6808</v>
      </c>
      <c r="AI1298" s="50"/>
      <c r="AJ1298" s="50" t="s">
        <v>3825</v>
      </c>
      <c r="AK1298" s="50" t="s">
        <v>3826</v>
      </c>
      <c r="AL1298" s="50"/>
      <c r="AM1298" s="50"/>
      <c r="AN1298" s="51">
        <v>40067.586354166669</v>
      </c>
      <c r="AO1298" s="50" t="s">
        <v>3090</v>
      </c>
      <c r="AP1298" s="52" t="s">
        <v>3827</v>
      </c>
      <c r="AQ1298" s="50" t="s">
        <v>3092</v>
      </c>
    </row>
    <row r="1299" spans="2:43" x14ac:dyDescent="0.25">
      <c r="B1299" s="40" t="s">
        <v>1665</v>
      </c>
      <c r="C1299" s="41"/>
      <c r="D1299" s="41"/>
      <c r="E1299" s="42"/>
      <c r="F1299" s="44"/>
      <c r="G1299" s="61" t="s">
        <v>3828</v>
      </c>
      <c r="H1299" s="41"/>
      <c r="I1299" s="45"/>
      <c r="J1299" s="46"/>
      <c r="K1299" s="46"/>
      <c r="L1299" s="45" t="s">
        <v>3829</v>
      </c>
      <c r="M1299" s="62"/>
      <c r="N1299" s="63">
        <v>5755.6220703125</v>
      </c>
      <c r="O1299" s="63">
        <v>7266.12158203125</v>
      </c>
      <c r="P1299" s="64"/>
      <c r="Q1299" s="65"/>
      <c r="R1299" s="65"/>
      <c r="S1299" s="69"/>
      <c r="T1299" s="69"/>
      <c r="U1299" s="69"/>
      <c r="V1299" s="69"/>
      <c r="W1299" s="68"/>
      <c r="X1299" s="68"/>
      <c r="Y1299" s="68"/>
      <c r="Z1299" s="68"/>
      <c r="AA1299" s="67"/>
      <c r="AB1299" s="48">
        <v>157</v>
      </c>
      <c r="AC1299" s="48"/>
      <c r="AD1299" s="49"/>
      <c r="AE1299" s="50">
        <v>66</v>
      </c>
      <c r="AF1299" s="50">
        <v>51</v>
      </c>
      <c r="AG1299" s="50">
        <v>393</v>
      </c>
      <c r="AH1299" s="50">
        <v>29</v>
      </c>
      <c r="AI1299" s="50"/>
      <c r="AJ1299" s="50"/>
      <c r="AK1299" s="50"/>
      <c r="AL1299" s="50"/>
      <c r="AM1299" s="50"/>
      <c r="AN1299" s="51">
        <v>42790.358912037038</v>
      </c>
      <c r="AO1299" s="50" t="s">
        <v>3090</v>
      </c>
      <c r="AP1299" s="52" t="s">
        <v>3830</v>
      </c>
      <c r="AQ1299" s="50" t="s">
        <v>3092</v>
      </c>
    </row>
    <row r="1300" spans="2:43" x14ac:dyDescent="0.25">
      <c r="B1300" s="40" t="s">
        <v>1666</v>
      </c>
      <c r="C1300" s="41"/>
      <c r="D1300" s="41"/>
      <c r="E1300" s="42"/>
      <c r="F1300" s="44"/>
      <c r="G1300" s="61" t="s">
        <v>3831</v>
      </c>
      <c r="H1300" s="41"/>
      <c r="I1300" s="45"/>
      <c r="J1300" s="46"/>
      <c r="K1300" s="46"/>
      <c r="L1300" s="45" t="s">
        <v>3832</v>
      </c>
      <c r="M1300" s="62"/>
      <c r="N1300" s="63">
        <v>6650.439453125</v>
      </c>
      <c r="O1300" s="63">
        <v>8450.626953125</v>
      </c>
      <c r="P1300" s="64"/>
      <c r="Q1300" s="65"/>
      <c r="R1300" s="65"/>
      <c r="S1300" s="69"/>
      <c r="T1300" s="69"/>
      <c r="U1300" s="69"/>
      <c r="V1300" s="69"/>
      <c r="W1300" s="68"/>
      <c r="X1300" s="68"/>
      <c r="Y1300" s="68"/>
      <c r="Z1300" s="68"/>
      <c r="AA1300" s="67"/>
      <c r="AB1300" s="48">
        <v>158</v>
      </c>
      <c r="AC1300" s="48"/>
      <c r="AD1300" s="49"/>
      <c r="AE1300" s="50">
        <v>600</v>
      </c>
      <c r="AF1300" s="50">
        <v>3568</v>
      </c>
      <c r="AG1300" s="50">
        <v>5276</v>
      </c>
      <c r="AH1300" s="50">
        <v>1782</v>
      </c>
      <c r="AI1300" s="50"/>
      <c r="AJ1300" s="50" t="s">
        <v>3833</v>
      </c>
      <c r="AK1300" s="50" t="s">
        <v>3834</v>
      </c>
      <c r="AL1300" s="52" t="s">
        <v>3835</v>
      </c>
      <c r="AM1300" s="50"/>
      <c r="AN1300" s="51">
        <v>40200.354502314818</v>
      </c>
      <c r="AO1300" s="50" t="s">
        <v>3090</v>
      </c>
      <c r="AP1300" s="52" t="s">
        <v>3836</v>
      </c>
      <c r="AQ1300" s="50" t="s">
        <v>3099</v>
      </c>
    </row>
    <row r="1301" spans="2:43" x14ac:dyDescent="0.25">
      <c r="B1301" s="40" t="s">
        <v>1670</v>
      </c>
      <c r="C1301" s="41"/>
      <c r="D1301" s="41"/>
      <c r="E1301" s="42"/>
      <c r="F1301" s="44"/>
      <c r="G1301" s="61" t="s">
        <v>3837</v>
      </c>
      <c r="H1301" s="41"/>
      <c r="I1301" s="45"/>
      <c r="J1301" s="46"/>
      <c r="K1301" s="46"/>
      <c r="L1301" s="45" t="s">
        <v>3838</v>
      </c>
      <c r="M1301" s="62"/>
      <c r="N1301" s="63">
        <v>6810.59814453125</v>
      </c>
      <c r="O1301" s="63">
        <v>8300.80078125</v>
      </c>
      <c r="P1301" s="64"/>
      <c r="Q1301" s="65"/>
      <c r="R1301" s="65"/>
      <c r="S1301" s="69"/>
      <c r="T1301" s="69"/>
      <c r="U1301" s="69"/>
      <c r="V1301" s="69"/>
      <c r="W1301" s="68"/>
      <c r="X1301" s="68"/>
      <c r="Y1301" s="68"/>
      <c r="Z1301" s="68"/>
      <c r="AA1301" s="67"/>
      <c r="AB1301" s="48">
        <v>159</v>
      </c>
      <c r="AC1301" s="48"/>
      <c r="AD1301" s="49"/>
      <c r="AE1301" s="50">
        <v>259</v>
      </c>
      <c r="AF1301" s="50">
        <v>626</v>
      </c>
      <c r="AG1301" s="50">
        <v>1337</v>
      </c>
      <c r="AH1301" s="50">
        <v>1407</v>
      </c>
      <c r="AI1301" s="50"/>
      <c r="AJ1301" s="50" t="s">
        <v>3839</v>
      </c>
      <c r="AK1301" s="50" t="s">
        <v>3840</v>
      </c>
      <c r="AL1301" s="50"/>
      <c r="AM1301" s="50"/>
      <c r="AN1301" s="51">
        <v>42421.807349537034</v>
      </c>
      <c r="AO1301" s="50" t="s">
        <v>3090</v>
      </c>
      <c r="AP1301" s="52" t="s">
        <v>3841</v>
      </c>
      <c r="AQ1301" s="50" t="s">
        <v>3099</v>
      </c>
    </row>
    <row r="1302" spans="2:43" x14ac:dyDescent="0.25">
      <c r="B1302" s="40" t="s">
        <v>1671</v>
      </c>
      <c r="C1302" s="41"/>
      <c r="D1302" s="41"/>
      <c r="E1302" s="42"/>
      <c r="F1302" s="44"/>
      <c r="G1302" s="61" t="s">
        <v>3842</v>
      </c>
      <c r="H1302" s="41"/>
      <c r="I1302" s="45"/>
      <c r="J1302" s="46"/>
      <c r="K1302" s="46"/>
      <c r="L1302" s="45" t="s">
        <v>3843</v>
      </c>
      <c r="M1302" s="62"/>
      <c r="N1302" s="63">
        <v>4397.5546875</v>
      </c>
      <c r="O1302" s="63">
        <v>6369.97802734375</v>
      </c>
      <c r="P1302" s="64"/>
      <c r="Q1302" s="65"/>
      <c r="R1302" s="65"/>
      <c r="S1302" s="69"/>
      <c r="T1302" s="69"/>
      <c r="U1302" s="69"/>
      <c r="V1302" s="69"/>
      <c r="W1302" s="68"/>
      <c r="X1302" s="68"/>
      <c r="Y1302" s="68"/>
      <c r="Z1302" s="68"/>
      <c r="AA1302" s="67"/>
      <c r="AB1302" s="48">
        <v>160</v>
      </c>
      <c r="AC1302" s="48"/>
      <c r="AD1302" s="49"/>
      <c r="AE1302" s="50">
        <v>1624</v>
      </c>
      <c r="AF1302" s="50">
        <v>1951</v>
      </c>
      <c r="AG1302" s="50">
        <v>69591</v>
      </c>
      <c r="AH1302" s="50">
        <v>99729</v>
      </c>
      <c r="AI1302" s="50"/>
      <c r="AJ1302" s="50" t="s">
        <v>3844</v>
      </c>
      <c r="AK1302" s="50" t="s">
        <v>3845</v>
      </c>
      <c r="AL1302" s="50"/>
      <c r="AM1302" s="50"/>
      <c r="AN1302" s="51">
        <v>42974.876168981478</v>
      </c>
      <c r="AO1302" s="50" t="s">
        <v>3090</v>
      </c>
      <c r="AP1302" s="52" t="s">
        <v>3846</v>
      </c>
      <c r="AQ1302" s="50" t="s">
        <v>3092</v>
      </c>
    </row>
    <row r="1303" spans="2:43" x14ac:dyDescent="0.25">
      <c r="B1303" s="40" t="s">
        <v>1680</v>
      </c>
      <c r="C1303" s="41"/>
      <c r="D1303" s="41"/>
      <c r="E1303" s="42"/>
      <c r="F1303" s="44"/>
      <c r="G1303" s="61" t="s">
        <v>3847</v>
      </c>
      <c r="H1303" s="41"/>
      <c r="I1303" s="45"/>
      <c r="J1303" s="46"/>
      <c r="K1303" s="46"/>
      <c r="L1303" s="45" t="s">
        <v>3848</v>
      </c>
      <c r="M1303" s="62"/>
      <c r="N1303" s="63">
        <v>3394.616455078125</v>
      </c>
      <c r="O1303" s="63">
        <v>3224.1865234375</v>
      </c>
      <c r="P1303" s="64"/>
      <c r="Q1303" s="65"/>
      <c r="R1303" s="65"/>
      <c r="S1303" s="69"/>
      <c r="T1303" s="69"/>
      <c r="U1303" s="69"/>
      <c r="V1303" s="69"/>
      <c r="W1303" s="68"/>
      <c r="X1303" s="68"/>
      <c r="Y1303" s="68"/>
      <c r="Z1303" s="68"/>
      <c r="AA1303" s="67"/>
      <c r="AB1303" s="48">
        <v>161</v>
      </c>
      <c r="AC1303" s="48"/>
      <c r="AD1303" s="49"/>
      <c r="AE1303" s="50">
        <v>1309</v>
      </c>
      <c r="AF1303" s="50">
        <v>947</v>
      </c>
      <c r="AG1303" s="50">
        <v>8312</v>
      </c>
      <c r="AH1303" s="50">
        <v>2024</v>
      </c>
      <c r="AI1303" s="50"/>
      <c r="AJ1303" s="50" t="s">
        <v>3849</v>
      </c>
      <c r="AK1303" s="50"/>
      <c r="AL1303" s="50"/>
      <c r="AM1303" s="50"/>
      <c r="AN1303" s="51">
        <v>41110.512488425928</v>
      </c>
      <c r="AO1303" s="50" t="s">
        <v>3090</v>
      </c>
      <c r="AP1303" s="52" t="s">
        <v>3850</v>
      </c>
      <c r="AQ1303" s="50" t="s">
        <v>3092</v>
      </c>
    </row>
    <row r="1304" spans="2:43" x14ac:dyDescent="0.25">
      <c r="B1304" s="40" t="s">
        <v>1685</v>
      </c>
      <c r="C1304" s="41"/>
      <c r="D1304" s="41"/>
      <c r="E1304" s="42"/>
      <c r="F1304" s="44"/>
      <c r="G1304" s="61" t="s">
        <v>3851</v>
      </c>
      <c r="H1304" s="41"/>
      <c r="I1304" s="45"/>
      <c r="J1304" s="46"/>
      <c r="K1304" s="46"/>
      <c r="L1304" s="45" t="s">
        <v>3852</v>
      </c>
      <c r="M1304" s="62"/>
      <c r="N1304" s="63">
        <v>6422.45361328125</v>
      </c>
      <c r="O1304" s="63">
        <v>5152.05712890625</v>
      </c>
      <c r="P1304" s="64"/>
      <c r="Q1304" s="65"/>
      <c r="R1304" s="65"/>
      <c r="S1304" s="69"/>
      <c r="T1304" s="69"/>
      <c r="U1304" s="69"/>
      <c r="V1304" s="69"/>
      <c r="W1304" s="68"/>
      <c r="X1304" s="68"/>
      <c r="Y1304" s="68"/>
      <c r="Z1304" s="68"/>
      <c r="AA1304" s="67"/>
      <c r="AB1304" s="48">
        <v>162</v>
      </c>
      <c r="AC1304" s="48"/>
      <c r="AD1304" s="49"/>
      <c r="AE1304" s="50">
        <v>2947</v>
      </c>
      <c r="AF1304" s="50">
        <v>3633</v>
      </c>
      <c r="AG1304" s="50">
        <v>132634</v>
      </c>
      <c r="AH1304" s="50">
        <v>61667</v>
      </c>
      <c r="AI1304" s="50"/>
      <c r="AJ1304" s="50" t="s">
        <v>3853</v>
      </c>
      <c r="AK1304" s="50" t="s">
        <v>3854</v>
      </c>
      <c r="AL1304" s="52" t="s">
        <v>3855</v>
      </c>
      <c r="AM1304" s="50"/>
      <c r="AN1304" s="51">
        <v>41189.871967592589</v>
      </c>
      <c r="AO1304" s="50" t="s">
        <v>3090</v>
      </c>
      <c r="AP1304" s="52" t="s">
        <v>3856</v>
      </c>
      <c r="AQ1304" s="50" t="s">
        <v>3092</v>
      </c>
    </row>
    <row r="1305" spans="2:43" x14ac:dyDescent="0.25">
      <c r="B1305" s="40" t="s">
        <v>1686</v>
      </c>
      <c r="C1305" s="41"/>
      <c r="D1305" s="41"/>
      <c r="E1305" s="42"/>
      <c r="F1305" s="44"/>
      <c r="G1305" s="61" t="s">
        <v>3857</v>
      </c>
      <c r="H1305" s="41"/>
      <c r="I1305" s="45"/>
      <c r="J1305" s="46"/>
      <c r="K1305" s="46"/>
      <c r="L1305" s="45" t="s">
        <v>3858</v>
      </c>
      <c r="M1305" s="62"/>
      <c r="N1305" s="63">
        <v>5023.86669921875</v>
      </c>
      <c r="O1305" s="63">
        <v>5495.01611328125</v>
      </c>
      <c r="P1305" s="64"/>
      <c r="Q1305" s="65"/>
      <c r="R1305" s="65"/>
      <c r="S1305" s="69"/>
      <c r="T1305" s="69"/>
      <c r="U1305" s="69"/>
      <c r="V1305" s="69"/>
      <c r="W1305" s="68"/>
      <c r="X1305" s="68"/>
      <c r="Y1305" s="68"/>
      <c r="Z1305" s="68"/>
      <c r="AA1305" s="67"/>
      <c r="AB1305" s="48">
        <v>163</v>
      </c>
      <c r="AC1305" s="48"/>
      <c r="AD1305" s="49"/>
      <c r="AE1305" s="50">
        <v>400</v>
      </c>
      <c r="AF1305" s="50">
        <v>2444</v>
      </c>
      <c r="AG1305" s="50">
        <v>17749</v>
      </c>
      <c r="AH1305" s="50">
        <v>53358</v>
      </c>
      <c r="AI1305" s="50"/>
      <c r="AJ1305" s="50" t="s">
        <v>3859</v>
      </c>
      <c r="AK1305" s="50"/>
      <c r="AL1305" s="50"/>
      <c r="AM1305" s="50"/>
      <c r="AN1305" s="51">
        <v>42956.519803240742</v>
      </c>
      <c r="AO1305" s="50" t="s">
        <v>3090</v>
      </c>
      <c r="AP1305" s="52" t="s">
        <v>3860</v>
      </c>
      <c r="AQ1305" s="50" t="s">
        <v>3092</v>
      </c>
    </row>
    <row r="1306" spans="2:43" x14ac:dyDescent="0.25">
      <c r="B1306" s="40" t="s">
        <v>1690</v>
      </c>
      <c r="C1306" s="41"/>
      <c r="D1306" s="41"/>
      <c r="E1306" s="42"/>
      <c r="F1306" s="44"/>
      <c r="G1306" s="61" t="s">
        <v>3861</v>
      </c>
      <c r="H1306" s="41"/>
      <c r="I1306" s="45"/>
      <c r="J1306" s="46"/>
      <c r="K1306" s="46"/>
      <c r="L1306" s="45" t="s">
        <v>3862</v>
      </c>
      <c r="M1306" s="62"/>
      <c r="N1306" s="63">
        <v>3075.693603515625</v>
      </c>
      <c r="O1306" s="63">
        <v>6310.27880859375</v>
      </c>
      <c r="P1306" s="64"/>
      <c r="Q1306" s="65"/>
      <c r="R1306" s="65"/>
      <c r="S1306" s="69"/>
      <c r="T1306" s="69"/>
      <c r="U1306" s="69"/>
      <c r="V1306" s="69"/>
      <c r="W1306" s="68"/>
      <c r="X1306" s="68"/>
      <c r="Y1306" s="68"/>
      <c r="Z1306" s="68"/>
      <c r="AA1306" s="67"/>
      <c r="AB1306" s="48">
        <v>164</v>
      </c>
      <c r="AC1306" s="48"/>
      <c r="AD1306" s="49"/>
      <c r="AE1306" s="50">
        <v>753</v>
      </c>
      <c r="AF1306" s="50">
        <v>232</v>
      </c>
      <c r="AG1306" s="50">
        <v>17907</v>
      </c>
      <c r="AH1306" s="50">
        <v>22119</v>
      </c>
      <c r="AI1306" s="50"/>
      <c r="AJ1306" s="50"/>
      <c r="AK1306" s="50" t="s">
        <v>3863</v>
      </c>
      <c r="AL1306" s="50"/>
      <c r="AM1306" s="50"/>
      <c r="AN1306" s="51">
        <v>41892.686620370368</v>
      </c>
      <c r="AO1306" s="50" t="s">
        <v>3090</v>
      </c>
      <c r="AP1306" s="52" t="s">
        <v>3864</v>
      </c>
      <c r="AQ1306" s="50" t="s">
        <v>3092</v>
      </c>
    </row>
    <row r="1307" spans="2:43" x14ac:dyDescent="0.25">
      <c r="B1307" s="40" t="s">
        <v>1695</v>
      </c>
      <c r="C1307" s="41"/>
      <c r="D1307" s="41"/>
      <c r="E1307" s="42"/>
      <c r="F1307" s="44"/>
      <c r="G1307" s="61" t="s">
        <v>3865</v>
      </c>
      <c r="H1307" s="41"/>
      <c r="I1307" s="45"/>
      <c r="J1307" s="46"/>
      <c r="K1307" s="46"/>
      <c r="L1307" s="45" t="s">
        <v>3866</v>
      </c>
      <c r="M1307" s="62"/>
      <c r="N1307" s="63">
        <v>6597.22021484375</v>
      </c>
      <c r="O1307" s="63">
        <v>5181.91748046875</v>
      </c>
      <c r="P1307" s="64"/>
      <c r="Q1307" s="65"/>
      <c r="R1307" s="65"/>
      <c r="S1307" s="69"/>
      <c r="T1307" s="69"/>
      <c r="U1307" s="69"/>
      <c r="V1307" s="69"/>
      <c r="W1307" s="68"/>
      <c r="X1307" s="68"/>
      <c r="Y1307" s="68"/>
      <c r="Z1307" s="68"/>
      <c r="AA1307" s="67"/>
      <c r="AB1307" s="48">
        <v>165</v>
      </c>
      <c r="AC1307" s="48"/>
      <c r="AD1307" s="49"/>
      <c r="AE1307" s="50">
        <v>1582</v>
      </c>
      <c r="AF1307" s="50">
        <v>2666</v>
      </c>
      <c r="AG1307" s="50">
        <v>13113</v>
      </c>
      <c r="AH1307" s="50">
        <v>134821</v>
      </c>
      <c r="AI1307" s="50"/>
      <c r="AJ1307" s="50" t="s">
        <v>3867</v>
      </c>
      <c r="AK1307" s="50" t="s">
        <v>3868</v>
      </c>
      <c r="AL1307" s="52" t="s">
        <v>3869</v>
      </c>
      <c r="AM1307" s="50"/>
      <c r="AN1307" s="51">
        <v>39973.548668981479</v>
      </c>
      <c r="AO1307" s="50" t="s">
        <v>3090</v>
      </c>
      <c r="AP1307" s="52" t="s">
        <v>3870</v>
      </c>
      <c r="AQ1307" s="50" t="s">
        <v>3092</v>
      </c>
    </row>
    <row r="1308" spans="2:43" x14ac:dyDescent="0.25">
      <c r="B1308" s="40" t="s">
        <v>1698</v>
      </c>
      <c r="C1308" s="41"/>
      <c r="D1308" s="41"/>
      <c r="E1308" s="42"/>
      <c r="F1308" s="44"/>
      <c r="G1308" s="61" t="s">
        <v>3871</v>
      </c>
      <c r="H1308" s="41"/>
      <c r="I1308" s="45"/>
      <c r="J1308" s="46"/>
      <c r="K1308" s="46"/>
      <c r="L1308" s="45" t="s">
        <v>3872</v>
      </c>
      <c r="M1308" s="62"/>
      <c r="N1308" s="63">
        <v>4682.50341796875</v>
      </c>
      <c r="O1308" s="63">
        <v>2165.193603515625</v>
      </c>
      <c r="P1308" s="64"/>
      <c r="Q1308" s="65"/>
      <c r="R1308" s="65"/>
      <c r="S1308" s="69"/>
      <c r="T1308" s="69"/>
      <c r="U1308" s="69"/>
      <c r="V1308" s="69"/>
      <c r="W1308" s="68"/>
      <c r="X1308" s="68"/>
      <c r="Y1308" s="68"/>
      <c r="Z1308" s="68"/>
      <c r="AA1308" s="67"/>
      <c r="AB1308" s="48">
        <v>166</v>
      </c>
      <c r="AC1308" s="48"/>
      <c r="AD1308" s="49"/>
      <c r="AE1308" s="50">
        <v>1005</v>
      </c>
      <c r="AF1308" s="50">
        <v>13519</v>
      </c>
      <c r="AG1308" s="50">
        <v>131417</v>
      </c>
      <c r="AH1308" s="50">
        <v>9199</v>
      </c>
      <c r="AI1308" s="50"/>
      <c r="AJ1308" s="50" t="s">
        <v>3873</v>
      </c>
      <c r="AK1308" s="50"/>
      <c r="AL1308" s="50"/>
      <c r="AM1308" s="50"/>
      <c r="AN1308" s="51">
        <v>40004.691053240742</v>
      </c>
      <c r="AO1308" s="50" t="s">
        <v>3090</v>
      </c>
      <c r="AP1308" s="52" t="s">
        <v>3874</v>
      </c>
      <c r="AQ1308" s="50" t="s">
        <v>3092</v>
      </c>
    </row>
    <row r="1309" spans="2:43" x14ac:dyDescent="0.25">
      <c r="B1309" s="40" t="s">
        <v>1704</v>
      </c>
      <c r="C1309" s="41"/>
      <c r="D1309" s="41"/>
      <c r="E1309" s="42"/>
      <c r="F1309" s="44"/>
      <c r="G1309" s="61" t="s">
        <v>3875</v>
      </c>
      <c r="H1309" s="41"/>
      <c r="I1309" s="45"/>
      <c r="J1309" s="46"/>
      <c r="K1309" s="46"/>
      <c r="L1309" s="45" t="s">
        <v>3876</v>
      </c>
      <c r="M1309" s="62"/>
      <c r="N1309" s="63">
        <v>5428.5</v>
      </c>
      <c r="O1309" s="63">
        <v>1492.549072265625</v>
      </c>
      <c r="P1309" s="64"/>
      <c r="Q1309" s="65"/>
      <c r="R1309" s="65"/>
      <c r="S1309" s="69"/>
      <c r="T1309" s="69"/>
      <c r="U1309" s="69"/>
      <c r="V1309" s="69"/>
      <c r="W1309" s="68"/>
      <c r="X1309" s="68"/>
      <c r="Y1309" s="68"/>
      <c r="Z1309" s="68"/>
      <c r="AA1309" s="67"/>
      <c r="AB1309" s="48">
        <v>167</v>
      </c>
      <c r="AC1309" s="48"/>
      <c r="AD1309" s="49"/>
      <c r="AE1309" s="50">
        <v>1201</v>
      </c>
      <c r="AF1309" s="50">
        <v>324</v>
      </c>
      <c r="AG1309" s="50">
        <v>374</v>
      </c>
      <c r="AH1309" s="50">
        <v>281</v>
      </c>
      <c r="AI1309" s="50"/>
      <c r="AJ1309" s="50" t="s">
        <v>3877</v>
      </c>
      <c r="AK1309" s="50" t="s">
        <v>3878</v>
      </c>
      <c r="AL1309" s="50"/>
      <c r="AM1309" s="50"/>
      <c r="AN1309" s="51">
        <v>41028.622673611113</v>
      </c>
      <c r="AO1309" s="50" t="s">
        <v>3090</v>
      </c>
      <c r="AP1309" s="52" t="s">
        <v>3879</v>
      </c>
      <c r="AQ1309" s="50" t="s">
        <v>3092</v>
      </c>
    </row>
    <row r="1310" spans="2:43" x14ac:dyDescent="0.25">
      <c r="B1310" s="40" t="s">
        <v>1709</v>
      </c>
      <c r="C1310" s="41"/>
      <c r="D1310" s="41"/>
      <c r="E1310" s="42"/>
      <c r="F1310" s="44"/>
      <c r="G1310" s="61" t="s">
        <v>3880</v>
      </c>
      <c r="H1310" s="41"/>
      <c r="I1310" s="45"/>
      <c r="J1310" s="46"/>
      <c r="K1310" s="46"/>
      <c r="L1310" s="45" t="s">
        <v>3881</v>
      </c>
      <c r="M1310" s="62"/>
      <c r="N1310" s="63">
        <v>4614.4814453125</v>
      </c>
      <c r="O1310" s="63">
        <v>2992.172607421875</v>
      </c>
      <c r="P1310" s="64"/>
      <c r="Q1310" s="65"/>
      <c r="R1310" s="65"/>
      <c r="S1310" s="69"/>
      <c r="T1310" s="69"/>
      <c r="U1310" s="69"/>
      <c r="V1310" s="69"/>
      <c r="W1310" s="68"/>
      <c r="X1310" s="68"/>
      <c r="Y1310" s="68"/>
      <c r="Z1310" s="68"/>
      <c r="AA1310" s="67"/>
      <c r="AB1310" s="48">
        <v>168</v>
      </c>
      <c r="AC1310" s="48"/>
      <c r="AD1310" s="49"/>
      <c r="AE1310" s="50">
        <v>121</v>
      </c>
      <c r="AF1310" s="50">
        <v>79</v>
      </c>
      <c r="AG1310" s="50">
        <v>2445</v>
      </c>
      <c r="AH1310" s="50">
        <v>2252</v>
      </c>
      <c r="AI1310" s="50"/>
      <c r="AJ1310" s="50" t="s">
        <v>3882</v>
      </c>
      <c r="AK1310" s="50" t="s">
        <v>3128</v>
      </c>
      <c r="AL1310" s="50"/>
      <c r="AM1310" s="50"/>
      <c r="AN1310" s="51">
        <v>40831.227881944447</v>
      </c>
      <c r="AO1310" s="50" t="s">
        <v>3090</v>
      </c>
      <c r="AP1310" s="52" t="s">
        <v>3883</v>
      </c>
      <c r="AQ1310" s="50" t="s">
        <v>3092</v>
      </c>
    </row>
    <row r="1311" spans="2:43" x14ac:dyDescent="0.25">
      <c r="B1311" s="40" t="s">
        <v>1713</v>
      </c>
      <c r="C1311" s="41"/>
      <c r="D1311" s="41"/>
      <c r="E1311" s="42"/>
      <c r="F1311" s="44"/>
      <c r="G1311" s="61" t="s">
        <v>3884</v>
      </c>
      <c r="H1311" s="41"/>
      <c r="I1311" s="45"/>
      <c r="J1311" s="46"/>
      <c r="K1311" s="46"/>
      <c r="L1311" s="45" t="s">
        <v>3885</v>
      </c>
      <c r="M1311" s="62"/>
      <c r="N1311" s="63">
        <v>4690.27587890625</v>
      </c>
      <c r="O1311" s="63">
        <v>2199.4775390625</v>
      </c>
      <c r="P1311" s="64"/>
      <c r="Q1311" s="65"/>
      <c r="R1311" s="65"/>
      <c r="S1311" s="69"/>
      <c r="T1311" s="69"/>
      <c r="U1311" s="69"/>
      <c r="V1311" s="69"/>
      <c r="W1311" s="68"/>
      <c r="X1311" s="68"/>
      <c r="Y1311" s="68"/>
      <c r="Z1311" s="68"/>
      <c r="AA1311" s="67"/>
      <c r="AB1311" s="48">
        <v>169</v>
      </c>
      <c r="AC1311" s="48"/>
      <c r="AD1311" s="49"/>
      <c r="AE1311" s="50">
        <v>476</v>
      </c>
      <c r="AF1311" s="50">
        <v>206</v>
      </c>
      <c r="AG1311" s="50">
        <v>961</v>
      </c>
      <c r="AH1311" s="50">
        <v>3397</v>
      </c>
      <c r="AI1311" s="50"/>
      <c r="AJ1311" s="50" t="s">
        <v>3886</v>
      </c>
      <c r="AK1311" s="50" t="s">
        <v>3887</v>
      </c>
      <c r="AL1311" s="52" t="s">
        <v>3888</v>
      </c>
      <c r="AM1311" s="50"/>
      <c r="AN1311" s="51">
        <v>41961.514780092592</v>
      </c>
      <c r="AO1311" s="50" t="s">
        <v>3090</v>
      </c>
      <c r="AP1311" s="52" t="s">
        <v>3889</v>
      </c>
      <c r="AQ1311" s="50" t="s">
        <v>3092</v>
      </c>
    </row>
    <row r="1312" spans="2:43" x14ac:dyDescent="0.25">
      <c r="B1312" s="40" t="s">
        <v>1719</v>
      </c>
      <c r="C1312" s="41"/>
      <c r="D1312" s="41"/>
      <c r="E1312" s="42"/>
      <c r="F1312" s="44"/>
      <c r="G1312" s="61" t="s">
        <v>3890</v>
      </c>
      <c r="H1312" s="41"/>
      <c r="I1312" s="45"/>
      <c r="J1312" s="46"/>
      <c r="K1312" s="46"/>
      <c r="L1312" s="45" t="s">
        <v>3891</v>
      </c>
      <c r="M1312" s="62"/>
      <c r="N1312" s="63">
        <v>5480.9501953125</v>
      </c>
      <c r="O1312" s="63">
        <v>6547.7353515625</v>
      </c>
      <c r="P1312" s="64"/>
      <c r="Q1312" s="65"/>
      <c r="R1312" s="65"/>
      <c r="S1312" s="69"/>
      <c r="T1312" s="69"/>
      <c r="U1312" s="69"/>
      <c r="V1312" s="69"/>
      <c r="W1312" s="68"/>
      <c r="X1312" s="68"/>
      <c r="Y1312" s="68"/>
      <c r="Z1312" s="68"/>
      <c r="AA1312" s="67"/>
      <c r="AB1312" s="48">
        <v>170</v>
      </c>
      <c r="AC1312" s="48"/>
      <c r="AD1312" s="49"/>
      <c r="AE1312" s="50">
        <v>2250</v>
      </c>
      <c r="AF1312" s="50">
        <v>992</v>
      </c>
      <c r="AG1312" s="50">
        <v>113701</v>
      </c>
      <c r="AH1312" s="50">
        <v>141717</v>
      </c>
      <c r="AI1312" s="50"/>
      <c r="AJ1312" s="50"/>
      <c r="AK1312" s="50"/>
      <c r="AL1312" s="50"/>
      <c r="AM1312" s="50"/>
      <c r="AN1312" s="51">
        <v>41769.608229166668</v>
      </c>
      <c r="AO1312" s="50" t="s">
        <v>3090</v>
      </c>
      <c r="AP1312" s="52" t="s">
        <v>3892</v>
      </c>
      <c r="AQ1312" s="50" t="s">
        <v>3092</v>
      </c>
    </row>
    <row r="1313" spans="2:43" x14ac:dyDescent="0.25">
      <c r="B1313" s="40" t="s">
        <v>1722</v>
      </c>
      <c r="C1313" s="41"/>
      <c r="D1313" s="41"/>
      <c r="E1313" s="42"/>
      <c r="F1313" s="44"/>
      <c r="G1313" s="61" t="s">
        <v>3893</v>
      </c>
      <c r="H1313" s="41"/>
      <c r="I1313" s="45"/>
      <c r="J1313" s="46"/>
      <c r="K1313" s="46"/>
      <c r="L1313" s="45" t="s">
        <v>3894</v>
      </c>
      <c r="M1313" s="62"/>
      <c r="N1313" s="63">
        <v>5423.0712890625</v>
      </c>
      <c r="O1313" s="63">
        <v>6264.1279296875</v>
      </c>
      <c r="P1313" s="64"/>
      <c r="Q1313" s="65"/>
      <c r="R1313" s="65"/>
      <c r="S1313" s="69"/>
      <c r="T1313" s="69"/>
      <c r="U1313" s="69"/>
      <c r="V1313" s="69"/>
      <c r="W1313" s="68"/>
      <c r="X1313" s="68"/>
      <c r="Y1313" s="68"/>
      <c r="Z1313" s="68"/>
      <c r="AA1313" s="67"/>
      <c r="AB1313" s="48">
        <v>171</v>
      </c>
      <c r="AC1313" s="48"/>
      <c r="AD1313" s="49"/>
      <c r="AE1313" s="50">
        <v>405</v>
      </c>
      <c r="AF1313" s="50">
        <v>4</v>
      </c>
      <c r="AG1313" s="50">
        <v>108</v>
      </c>
      <c r="AH1313" s="50">
        <v>23</v>
      </c>
      <c r="AI1313" s="50"/>
      <c r="AJ1313" s="50" t="s">
        <v>3895</v>
      </c>
      <c r="AK1313" s="50"/>
      <c r="AL1313" s="50"/>
      <c r="AM1313" s="50"/>
      <c r="AN1313" s="51">
        <v>40843.456701388888</v>
      </c>
      <c r="AO1313" s="50" t="s">
        <v>3090</v>
      </c>
      <c r="AP1313" s="52" t="s">
        <v>3896</v>
      </c>
      <c r="AQ1313" s="50" t="s">
        <v>3092</v>
      </c>
    </row>
    <row r="1314" spans="2:43" x14ac:dyDescent="0.25">
      <c r="B1314" s="40" t="s">
        <v>1723</v>
      </c>
      <c r="C1314" s="41"/>
      <c r="D1314" s="41"/>
      <c r="E1314" s="42"/>
      <c r="F1314" s="44"/>
      <c r="G1314" s="61" t="s">
        <v>3897</v>
      </c>
      <c r="H1314" s="41"/>
      <c r="I1314" s="45"/>
      <c r="J1314" s="46"/>
      <c r="K1314" s="46"/>
      <c r="L1314" s="45" t="s">
        <v>3898</v>
      </c>
      <c r="M1314" s="62"/>
      <c r="N1314" s="63">
        <v>4798.13232421875</v>
      </c>
      <c r="O1314" s="63">
        <v>5274.3251953125</v>
      </c>
      <c r="P1314" s="64"/>
      <c r="Q1314" s="65"/>
      <c r="R1314" s="65"/>
      <c r="S1314" s="69"/>
      <c r="T1314" s="69"/>
      <c r="U1314" s="69"/>
      <c r="V1314" s="69"/>
      <c r="W1314" s="68"/>
      <c r="X1314" s="68"/>
      <c r="Y1314" s="68"/>
      <c r="Z1314" s="68"/>
      <c r="AA1314" s="67"/>
      <c r="AB1314" s="48">
        <v>172</v>
      </c>
      <c r="AC1314" s="48"/>
      <c r="AD1314" s="49"/>
      <c r="AE1314" s="50">
        <v>869</v>
      </c>
      <c r="AF1314" s="50">
        <v>1565</v>
      </c>
      <c r="AG1314" s="50">
        <v>30141</v>
      </c>
      <c r="AH1314" s="50">
        <v>6181</v>
      </c>
      <c r="AI1314" s="50"/>
      <c r="AJ1314" s="50" t="s">
        <v>3899</v>
      </c>
      <c r="AK1314" s="50"/>
      <c r="AL1314" s="50"/>
      <c r="AM1314" s="50"/>
      <c r="AN1314" s="51">
        <v>41711.392141203702</v>
      </c>
      <c r="AO1314" s="50" t="s">
        <v>3090</v>
      </c>
      <c r="AP1314" s="52" t="s">
        <v>3900</v>
      </c>
      <c r="AQ1314" s="50" t="s">
        <v>3099</v>
      </c>
    </row>
    <row r="1315" spans="2:43" x14ac:dyDescent="0.25">
      <c r="B1315" s="40" t="s">
        <v>1728</v>
      </c>
      <c r="C1315" s="41"/>
      <c r="D1315" s="41"/>
      <c r="E1315" s="42"/>
      <c r="F1315" s="44"/>
      <c r="G1315" s="61" t="s">
        <v>3901</v>
      </c>
      <c r="H1315" s="41"/>
      <c r="I1315" s="45"/>
      <c r="J1315" s="46"/>
      <c r="K1315" s="46"/>
      <c r="L1315" s="45" t="s">
        <v>3902</v>
      </c>
      <c r="M1315" s="62"/>
      <c r="N1315" s="63">
        <v>4032.216552734375</v>
      </c>
      <c r="O1315" s="63">
        <v>6092.78125</v>
      </c>
      <c r="P1315" s="64"/>
      <c r="Q1315" s="65"/>
      <c r="R1315" s="65"/>
      <c r="S1315" s="69"/>
      <c r="T1315" s="69"/>
      <c r="U1315" s="69"/>
      <c r="V1315" s="69"/>
      <c r="W1315" s="68"/>
      <c r="X1315" s="68"/>
      <c r="Y1315" s="68"/>
      <c r="Z1315" s="68"/>
      <c r="AA1315" s="67"/>
      <c r="AB1315" s="48">
        <v>173</v>
      </c>
      <c r="AC1315" s="48"/>
      <c r="AD1315" s="49"/>
      <c r="AE1315" s="50">
        <v>77</v>
      </c>
      <c r="AF1315" s="50">
        <v>715</v>
      </c>
      <c r="AG1315" s="50">
        <v>822</v>
      </c>
      <c r="AH1315" s="50">
        <v>226</v>
      </c>
      <c r="AI1315" s="50"/>
      <c r="AJ1315" s="50" t="s">
        <v>3903</v>
      </c>
      <c r="AK1315" s="50"/>
      <c r="AL1315" s="50"/>
      <c r="AM1315" s="50"/>
      <c r="AN1315" s="51">
        <v>41659.492696759262</v>
      </c>
      <c r="AO1315" s="50" t="s">
        <v>3090</v>
      </c>
      <c r="AP1315" s="52" t="s">
        <v>3904</v>
      </c>
      <c r="AQ1315" s="50" t="s">
        <v>3092</v>
      </c>
    </row>
    <row r="1316" spans="2:43" x14ac:dyDescent="0.25">
      <c r="B1316" s="40" t="s">
        <v>1729</v>
      </c>
      <c r="C1316" s="41"/>
      <c r="D1316" s="41"/>
      <c r="E1316" s="42"/>
      <c r="F1316" s="44"/>
      <c r="G1316" s="61" t="s">
        <v>3905</v>
      </c>
      <c r="H1316" s="41"/>
      <c r="I1316" s="45"/>
      <c r="J1316" s="46"/>
      <c r="K1316" s="46"/>
      <c r="L1316" s="45" t="s">
        <v>3906</v>
      </c>
      <c r="M1316" s="62"/>
      <c r="N1316" s="63">
        <v>7066.92041015625</v>
      </c>
      <c r="O1316" s="63">
        <v>7299.93994140625</v>
      </c>
      <c r="P1316" s="64"/>
      <c r="Q1316" s="65"/>
      <c r="R1316" s="65"/>
      <c r="S1316" s="69"/>
      <c r="T1316" s="69"/>
      <c r="U1316" s="69"/>
      <c r="V1316" s="69"/>
      <c r="W1316" s="68"/>
      <c r="X1316" s="68"/>
      <c r="Y1316" s="68"/>
      <c r="Z1316" s="68"/>
      <c r="AA1316" s="67"/>
      <c r="AB1316" s="48">
        <v>174</v>
      </c>
      <c r="AC1316" s="48"/>
      <c r="AD1316" s="49"/>
      <c r="AE1316" s="50">
        <v>286</v>
      </c>
      <c r="AF1316" s="50">
        <v>1405</v>
      </c>
      <c r="AG1316" s="50">
        <v>6256</v>
      </c>
      <c r="AH1316" s="50">
        <v>1203</v>
      </c>
      <c r="AI1316" s="50"/>
      <c r="AJ1316" s="50" t="s">
        <v>3907</v>
      </c>
      <c r="AK1316" s="50" t="s">
        <v>3103</v>
      </c>
      <c r="AL1316" s="50"/>
      <c r="AM1316" s="50"/>
      <c r="AN1316" s="51">
        <v>41842.890983796293</v>
      </c>
      <c r="AO1316" s="50" t="s">
        <v>3090</v>
      </c>
      <c r="AP1316" s="52" t="s">
        <v>3908</v>
      </c>
      <c r="AQ1316" s="50" t="s">
        <v>3099</v>
      </c>
    </row>
    <row r="1317" spans="2:43" x14ac:dyDescent="0.25">
      <c r="B1317" s="40" t="s">
        <v>1730</v>
      </c>
      <c r="C1317" s="41"/>
      <c r="D1317" s="41"/>
      <c r="E1317" s="42"/>
      <c r="F1317" s="44"/>
      <c r="G1317" s="61" t="s">
        <v>3909</v>
      </c>
      <c r="H1317" s="41"/>
      <c r="I1317" s="45"/>
      <c r="J1317" s="46"/>
      <c r="K1317" s="46"/>
      <c r="L1317" s="45" t="s">
        <v>3910</v>
      </c>
      <c r="M1317" s="62"/>
      <c r="N1317" s="63">
        <v>6629.794921875</v>
      </c>
      <c r="O1317" s="63">
        <v>5409.7275390625</v>
      </c>
      <c r="P1317" s="64"/>
      <c r="Q1317" s="65"/>
      <c r="R1317" s="65"/>
      <c r="S1317" s="69"/>
      <c r="T1317" s="69"/>
      <c r="U1317" s="69"/>
      <c r="V1317" s="69"/>
      <c r="W1317" s="68"/>
      <c r="X1317" s="68"/>
      <c r="Y1317" s="68"/>
      <c r="Z1317" s="68"/>
      <c r="AA1317" s="67"/>
      <c r="AB1317" s="48">
        <v>175</v>
      </c>
      <c r="AC1317" s="48"/>
      <c r="AD1317" s="49"/>
      <c r="AE1317" s="50">
        <v>1725</v>
      </c>
      <c r="AF1317" s="50">
        <v>225</v>
      </c>
      <c r="AG1317" s="50">
        <v>22971</v>
      </c>
      <c r="AH1317" s="50">
        <v>9359</v>
      </c>
      <c r="AI1317" s="50"/>
      <c r="AJ1317" s="50" t="s">
        <v>3911</v>
      </c>
      <c r="AK1317" s="50"/>
      <c r="AL1317" s="52" t="s">
        <v>3912</v>
      </c>
      <c r="AM1317" s="50"/>
      <c r="AN1317" s="51">
        <v>41567.449305555558</v>
      </c>
      <c r="AO1317" s="50" t="s">
        <v>3090</v>
      </c>
      <c r="AP1317" s="52" t="s">
        <v>3913</v>
      </c>
      <c r="AQ1317" s="50" t="s">
        <v>3092</v>
      </c>
    </row>
    <row r="1318" spans="2:43" x14ac:dyDescent="0.25">
      <c r="B1318" s="40" t="s">
        <v>1733</v>
      </c>
      <c r="C1318" s="41"/>
      <c r="D1318" s="41"/>
      <c r="E1318" s="42"/>
      <c r="F1318" s="44"/>
      <c r="G1318" s="61" t="s">
        <v>3914</v>
      </c>
      <c r="H1318" s="41"/>
      <c r="I1318" s="45"/>
      <c r="J1318" s="46"/>
      <c r="K1318" s="46"/>
      <c r="L1318" s="45" t="s">
        <v>3915</v>
      </c>
      <c r="M1318" s="62"/>
      <c r="N1318" s="63">
        <v>4796.2978515625</v>
      </c>
      <c r="O1318" s="63">
        <v>1963.2279052734375</v>
      </c>
      <c r="P1318" s="64"/>
      <c r="Q1318" s="65"/>
      <c r="R1318" s="65"/>
      <c r="S1318" s="69"/>
      <c r="T1318" s="69"/>
      <c r="U1318" s="69"/>
      <c r="V1318" s="69"/>
      <c r="W1318" s="68"/>
      <c r="X1318" s="68"/>
      <c r="Y1318" s="68"/>
      <c r="Z1318" s="68"/>
      <c r="AA1318" s="67"/>
      <c r="AB1318" s="48">
        <v>176</v>
      </c>
      <c r="AC1318" s="48"/>
      <c r="AD1318" s="49"/>
      <c r="AE1318" s="50">
        <v>299</v>
      </c>
      <c r="AF1318" s="50">
        <v>85</v>
      </c>
      <c r="AG1318" s="50">
        <v>2167</v>
      </c>
      <c r="AH1318" s="50">
        <v>834</v>
      </c>
      <c r="AI1318" s="50"/>
      <c r="AJ1318" s="50" t="s">
        <v>3916</v>
      </c>
      <c r="AK1318" s="50" t="s">
        <v>3227</v>
      </c>
      <c r="AL1318" s="50"/>
      <c r="AM1318" s="50"/>
      <c r="AN1318" s="51">
        <v>40843.367592592593</v>
      </c>
      <c r="AO1318" s="50" t="s">
        <v>3090</v>
      </c>
      <c r="AP1318" s="52" t="s">
        <v>3917</v>
      </c>
      <c r="AQ1318" s="50" t="s">
        <v>3092</v>
      </c>
    </row>
    <row r="1319" spans="2:43" x14ac:dyDescent="0.25">
      <c r="B1319" s="40" t="s">
        <v>1738</v>
      </c>
      <c r="C1319" s="41"/>
      <c r="D1319" s="41"/>
      <c r="E1319" s="42"/>
      <c r="F1319" s="44"/>
      <c r="G1319" s="61" t="s">
        <v>3918</v>
      </c>
      <c r="H1319" s="41"/>
      <c r="I1319" s="45"/>
      <c r="J1319" s="46"/>
      <c r="K1319" s="46"/>
      <c r="L1319" s="45" t="s">
        <v>3919</v>
      </c>
      <c r="M1319" s="62"/>
      <c r="N1319" s="63">
        <v>5867.9384765625</v>
      </c>
      <c r="O1319" s="63">
        <v>6203.72607421875</v>
      </c>
      <c r="P1319" s="64"/>
      <c r="Q1319" s="65"/>
      <c r="R1319" s="65"/>
      <c r="S1319" s="69"/>
      <c r="T1319" s="69"/>
      <c r="U1319" s="69"/>
      <c r="V1319" s="69"/>
      <c r="W1319" s="68"/>
      <c r="X1319" s="68"/>
      <c r="Y1319" s="68"/>
      <c r="Z1319" s="68"/>
      <c r="AA1319" s="67"/>
      <c r="AB1319" s="48">
        <v>177</v>
      </c>
      <c r="AC1319" s="48"/>
      <c r="AD1319" s="49"/>
      <c r="AE1319" s="50">
        <v>290</v>
      </c>
      <c r="AF1319" s="50">
        <v>52</v>
      </c>
      <c r="AG1319" s="50">
        <v>9514</v>
      </c>
      <c r="AH1319" s="50">
        <v>20212</v>
      </c>
      <c r="AI1319" s="50"/>
      <c r="AJ1319" s="50"/>
      <c r="AK1319" s="50"/>
      <c r="AL1319" s="50"/>
      <c r="AM1319" s="50"/>
      <c r="AN1319" s="51">
        <v>42338.173391203702</v>
      </c>
      <c r="AO1319" s="50" t="s">
        <v>3090</v>
      </c>
      <c r="AP1319" s="52" t="s">
        <v>3920</v>
      </c>
      <c r="AQ1319" s="50" t="s">
        <v>3092</v>
      </c>
    </row>
    <row r="1320" spans="2:43" x14ac:dyDescent="0.25">
      <c r="B1320" s="40" t="s">
        <v>1742</v>
      </c>
      <c r="C1320" s="41"/>
      <c r="D1320" s="41"/>
      <c r="E1320" s="42"/>
      <c r="F1320" s="44"/>
      <c r="G1320" s="61" t="s">
        <v>3921</v>
      </c>
      <c r="H1320" s="41"/>
      <c r="I1320" s="45"/>
      <c r="J1320" s="46"/>
      <c r="K1320" s="46"/>
      <c r="L1320" s="45" t="s">
        <v>3922</v>
      </c>
      <c r="M1320" s="62"/>
      <c r="N1320" s="63">
        <v>6631.98828125</v>
      </c>
      <c r="O1320" s="63">
        <v>5524.3076171875</v>
      </c>
      <c r="P1320" s="64"/>
      <c r="Q1320" s="65"/>
      <c r="R1320" s="65"/>
      <c r="S1320" s="69"/>
      <c r="T1320" s="69"/>
      <c r="U1320" s="69"/>
      <c r="V1320" s="69"/>
      <c r="W1320" s="68"/>
      <c r="X1320" s="68"/>
      <c r="Y1320" s="68"/>
      <c r="Z1320" s="68"/>
      <c r="AA1320" s="67"/>
      <c r="AB1320" s="48">
        <v>178</v>
      </c>
      <c r="AC1320" s="48"/>
      <c r="AD1320" s="49"/>
      <c r="AE1320" s="50">
        <v>519</v>
      </c>
      <c r="AF1320" s="50">
        <v>387</v>
      </c>
      <c r="AG1320" s="50">
        <v>12920</v>
      </c>
      <c r="AH1320" s="50">
        <v>751</v>
      </c>
      <c r="AI1320" s="50"/>
      <c r="AJ1320" s="50" t="s">
        <v>3923</v>
      </c>
      <c r="AK1320" s="50"/>
      <c r="AL1320" s="52" t="s">
        <v>3924</v>
      </c>
      <c r="AM1320" s="50"/>
      <c r="AN1320" s="51">
        <v>41582.788888888892</v>
      </c>
      <c r="AO1320" s="50" t="s">
        <v>3090</v>
      </c>
      <c r="AP1320" s="52" t="s">
        <v>3925</v>
      </c>
      <c r="AQ1320" s="50" t="s">
        <v>3092</v>
      </c>
    </row>
    <row r="1321" spans="2:43" x14ac:dyDescent="0.25">
      <c r="B1321" s="40" t="s">
        <v>1745</v>
      </c>
      <c r="C1321" s="41"/>
      <c r="D1321" s="41"/>
      <c r="E1321" s="42"/>
      <c r="F1321" s="44"/>
      <c r="G1321" s="61" t="s">
        <v>3926</v>
      </c>
      <c r="H1321" s="41"/>
      <c r="I1321" s="45"/>
      <c r="J1321" s="46"/>
      <c r="K1321" s="46"/>
      <c r="L1321" s="45" t="s">
        <v>3927</v>
      </c>
      <c r="M1321" s="62"/>
      <c r="N1321" s="63">
        <v>6592.19189453125</v>
      </c>
      <c r="O1321" s="63">
        <v>5755.6484375</v>
      </c>
      <c r="P1321" s="64"/>
      <c r="Q1321" s="65"/>
      <c r="R1321" s="65"/>
      <c r="S1321" s="69"/>
      <c r="T1321" s="69"/>
      <c r="U1321" s="69"/>
      <c r="V1321" s="69"/>
      <c r="W1321" s="68"/>
      <c r="X1321" s="68"/>
      <c r="Y1321" s="68"/>
      <c r="Z1321" s="68"/>
      <c r="AA1321" s="67"/>
      <c r="AB1321" s="48">
        <v>179</v>
      </c>
      <c r="AC1321" s="48"/>
      <c r="AD1321" s="49"/>
      <c r="AE1321" s="50">
        <v>2696</v>
      </c>
      <c r="AF1321" s="50">
        <v>2248</v>
      </c>
      <c r="AG1321" s="50">
        <v>25820</v>
      </c>
      <c r="AH1321" s="50">
        <v>26741</v>
      </c>
      <c r="AI1321" s="50"/>
      <c r="AJ1321" s="50" t="s">
        <v>3928</v>
      </c>
      <c r="AK1321" s="50" t="s">
        <v>3929</v>
      </c>
      <c r="AL1321" s="52" t="s">
        <v>3930</v>
      </c>
      <c r="AM1321" s="50"/>
      <c r="AN1321" s="51">
        <v>41325.822546296295</v>
      </c>
      <c r="AO1321" s="50" t="s">
        <v>3090</v>
      </c>
      <c r="AP1321" s="52" t="s">
        <v>3931</v>
      </c>
      <c r="AQ1321" s="50" t="s">
        <v>3092</v>
      </c>
    </row>
    <row r="1322" spans="2:43" x14ac:dyDescent="0.25">
      <c r="B1322" s="40" t="s">
        <v>1748</v>
      </c>
      <c r="C1322" s="41"/>
      <c r="D1322" s="41"/>
      <c r="E1322" s="42"/>
      <c r="F1322" s="44"/>
      <c r="G1322" s="61" t="s">
        <v>3932</v>
      </c>
      <c r="H1322" s="41"/>
      <c r="I1322" s="45"/>
      <c r="J1322" s="46"/>
      <c r="K1322" s="46"/>
      <c r="L1322" s="45" t="s">
        <v>3933</v>
      </c>
      <c r="M1322" s="62"/>
      <c r="N1322" s="63">
        <v>5347.79052734375</v>
      </c>
      <c r="O1322" s="63">
        <v>6359.09033203125</v>
      </c>
      <c r="P1322" s="64"/>
      <c r="Q1322" s="65"/>
      <c r="R1322" s="65"/>
      <c r="S1322" s="69"/>
      <c r="T1322" s="69"/>
      <c r="U1322" s="69"/>
      <c r="V1322" s="69"/>
      <c r="W1322" s="68"/>
      <c r="X1322" s="68"/>
      <c r="Y1322" s="68"/>
      <c r="Z1322" s="68"/>
      <c r="AA1322" s="67"/>
      <c r="AB1322" s="48">
        <v>180</v>
      </c>
      <c r="AC1322" s="48"/>
      <c r="AD1322" s="49"/>
      <c r="AE1322" s="50">
        <v>131</v>
      </c>
      <c r="AF1322" s="50">
        <v>80</v>
      </c>
      <c r="AG1322" s="50">
        <v>1067</v>
      </c>
      <c r="AH1322" s="50">
        <v>1667</v>
      </c>
      <c r="AI1322" s="50"/>
      <c r="AJ1322" s="50" t="s">
        <v>3934</v>
      </c>
      <c r="AK1322" s="50" t="s">
        <v>3128</v>
      </c>
      <c r="AL1322" s="50"/>
      <c r="AM1322" s="50"/>
      <c r="AN1322" s="51">
        <v>42535.835902777777</v>
      </c>
      <c r="AO1322" s="50" t="s">
        <v>3090</v>
      </c>
      <c r="AP1322" s="52" t="s">
        <v>3935</v>
      </c>
      <c r="AQ1322" s="50" t="s">
        <v>3092</v>
      </c>
    </row>
    <row r="1323" spans="2:43" x14ac:dyDescent="0.25">
      <c r="B1323" s="40" t="s">
        <v>1752</v>
      </c>
      <c r="C1323" s="41"/>
      <c r="D1323" s="41"/>
      <c r="E1323" s="42"/>
      <c r="F1323" s="44"/>
      <c r="G1323" s="61" t="s">
        <v>3936</v>
      </c>
      <c r="H1323" s="41"/>
      <c r="I1323" s="45"/>
      <c r="J1323" s="46"/>
      <c r="K1323" s="46"/>
      <c r="L1323" s="45" t="s">
        <v>3937</v>
      </c>
      <c r="M1323" s="62"/>
      <c r="N1323" s="63">
        <v>3205.19775390625</v>
      </c>
      <c r="O1323" s="63">
        <v>4526.7822265625</v>
      </c>
      <c r="P1323" s="64"/>
      <c r="Q1323" s="65"/>
      <c r="R1323" s="65"/>
      <c r="S1323" s="69"/>
      <c r="T1323" s="69"/>
      <c r="U1323" s="69"/>
      <c r="V1323" s="69"/>
      <c r="W1323" s="68"/>
      <c r="X1323" s="68"/>
      <c r="Y1323" s="68"/>
      <c r="Z1323" s="68"/>
      <c r="AA1323" s="67"/>
      <c r="AB1323" s="48">
        <v>181</v>
      </c>
      <c r="AC1323" s="48"/>
      <c r="AD1323" s="49"/>
      <c r="AE1323" s="50">
        <v>638</v>
      </c>
      <c r="AF1323" s="50">
        <v>652</v>
      </c>
      <c r="AG1323" s="50">
        <v>35022</v>
      </c>
      <c r="AH1323" s="50">
        <v>2216</v>
      </c>
      <c r="AI1323" s="50"/>
      <c r="AJ1323" s="50" t="s">
        <v>3938</v>
      </c>
      <c r="AK1323" s="50" t="s">
        <v>3939</v>
      </c>
      <c r="AL1323" s="50"/>
      <c r="AM1323" s="50"/>
      <c r="AN1323" s="51">
        <v>41149.417395833334</v>
      </c>
      <c r="AO1323" s="50" t="s">
        <v>3090</v>
      </c>
      <c r="AP1323" s="52" t="s">
        <v>3940</v>
      </c>
      <c r="AQ1323" s="50" t="s">
        <v>3092</v>
      </c>
    </row>
    <row r="1324" spans="2:43" x14ac:dyDescent="0.25">
      <c r="B1324" s="40" t="s">
        <v>1753</v>
      </c>
      <c r="C1324" s="41"/>
      <c r="D1324" s="41"/>
      <c r="E1324" s="42"/>
      <c r="F1324" s="44"/>
      <c r="G1324" s="61" t="s">
        <v>3941</v>
      </c>
      <c r="H1324" s="41"/>
      <c r="I1324" s="45"/>
      <c r="J1324" s="46"/>
      <c r="K1324" s="46"/>
      <c r="L1324" s="45" t="s">
        <v>3942</v>
      </c>
      <c r="M1324" s="62"/>
      <c r="N1324" s="63">
        <v>2215.87109375</v>
      </c>
      <c r="O1324" s="63">
        <v>2602.96923828125</v>
      </c>
      <c r="P1324" s="64"/>
      <c r="Q1324" s="65"/>
      <c r="R1324" s="65"/>
      <c r="S1324" s="69"/>
      <c r="T1324" s="69"/>
      <c r="U1324" s="69"/>
      <c r="V1324" s="69"/>
      <c r="W1324" s="68"/>
      <c r="X1324" s="68"/>
      <c r="Y1324" s="68"/>
      <c r="Z1324" s="68"/>
      <c r="AA1324" s="67"/>
      <c r="AB1324" s="48">
        <v>182</v>
      </c>
      <c r="AC1324" s="48"/>
      <c r="AD1324" s="49"/>
      <c r="AE1324" s="50">
        <v>784</v>
      </c>
      <c r="AF1324" s="50">
        <v>1324</v>
      </c>
      <c r="AG1324" s="50">
        <v>10036</v>
      </c>
      <c r="AH1324" s="50">
        <v>21680</v>
      </c>
      <c r="AI1324" s="50"/>
      <c r="AJ1324" s="50" t="s">
        <v>3943</v>
      </c>
      <c r="AK1324" s="50" t="s">
        <v>3944</v>
      </c>
      <c r="AL1324" s="50"/>
      <c r="AM1324" s="50"/>
      <c r="AN1324" s="51">
        <v>41197.593587962961</v>
      </c>
      <c r="AO1324" s="50" t="s">
        <v>3090</v>
      </c>
      <c r="AP1324" s="52" t="s">
        <v>3945</v>
      </c>
      <c r="AQ1324" s="50" t="s">
        <v>3099</v>
      </c>
    </row>
    <row r="1325" spans="2:43" x14ac:dyDescent="0.25">
      <c r="B1325" s="40" t="s">
        <v>1760</v>
      </c>
      <c r="C1325" s="41"/>
      <c r="D1325" s="41"/>
      <c r="E1325" s="42"/>
      <c r="F1325" s="44"/>
      <c r="G1325" s="61" t="s">
        <v>3946</v>
      </c>
      <c r="H1325" s="41"/>
      <c r="I1325" s="45"/>
      <c r="J1325" s="46"/>
      <c r="K1325" s="46"/>
      <c r="L1325" s="45" t="s">
        <v>3947</v>
      </c>
      <c r="M1325" s="62"/>
      <c r="N1325" s="63">
        <v>3382.376220703125</v>
      </c>
      <c r="O1325" s="63">
        <v>4845.4658203125</v>
      </c>
      <c r="P1325" s="64"/>
      <c r="Q1325" s="65"/>
      <c r="R1325" s="65"/>
      <c r="S1325" s="69"/>
      <c r="T1325" s="69"/>
      <c r="U1325" s="69"/>
      <c r="V1325" s="69"/>
      <c r="W1325" s="68"/>
      <c r="X1325" s="68"/>
      <c r="Y1325" s="68"/>
      <c r="Z1325" s="68"/>
      <c r="AA1325" s="67"/>
      <c r="AB1325" s="48">
        <v>183</v>
      </c>
      <c r="AC1325" s="48"/>
      <c r="AD1325" s="49"/>
      <c r="AE1325" s="50">
        <v>336</v>
      </c>
      <c r="AF1325" s="50">
        <v>47</v>
      </c>
      <c r="AG1325" s="50">
        <v>1232</v>
      </c>
      <c r="AH1325" s="50">
        <v>1999</v>
      </c>
      <c r="AI1325" s="50"/>
      <c r="AJ1325" s="50" t="s">
        <v>3948</v>
      </c>
      <c r="AK1325" s="50" t="s">
        <v>3949</v>
      </c>
      <c r="AL1325" s="50"/>
      <c r="AM1325" s="50"/>
      <c r="AN1325" s="51">
        <v>43332.601793981485</v>
      </c>
      <c r="AO1325" s="50" t="s">
        <v>3090</v>
      </c>
      <c r="AP1325" s="52" t="s">
        <v>3950</v>
      </c>
      <c r="AQ1325" s="50" t="s">
        <v>3092</v>
      </c>
    </row>
    <row r="1326" spans="2:43" x14ac:dyDescent="0.25">
      <c r="B1326" s="40" t="s">
        <v>1763</v>
      </c>
      <c r="C1326" s="41"/>
      <c r="D1326" s="41"/>
      <c r="E1326" s="42"/>
      <c r="F1326" s="44"/>
      <c r="G1326" s="61" t="s">
        <v>3951</v>
      </c>
      <c r="H1326" s="41"/>
      <c r="I1326" s="45"/>
      <c r="J1326" s="46"/>
      <c r="K1326" s="46"/>
      <c r="L1326" s="45" t="s">
        <v>3952</v>
      </c>
      <c r="M1326" s="62"/>
      <c r="N1326" s="63">
        <v>5285.6171875</v>
      </c>
      <c r="O1326" s="63">
        <v>6253.2099609375</v>
      </c>
      <c r="P1326" s="64"/>
      <c r="Q1326" s="65"/>
      <c r="R1326" s="65"/>
      <c r="S1326" s="69"/>
      <c r="T1326" s="69"/>
      <c r="U1326" s="69"/>
      <c r="V1326" s="69"/>
      <c r="W1326" s="68"/>
      <c r="X1326" s="68"/>
      <c r="Y1326" s="68"/>
      <c r="Z1326" s="68"/>
      <c r="AA1326" s="67"/>
      <c r="AB1326" s="48">
        <v>184</v>
      </c>
      <c r="AC1326" s="48"/>
      <c r="AD1326" s="49"/>
      <c r="AE1326" s="50">
        <v>430</v>
      </c>
      <c r="AF1326" s="50">
        <v>141</v>
      </c>
      <c r="AG1326" s="50">
        <v>3280</v>
      </c>
      <c r="AH1326" s="50">
        <v>2913</v>
      </c>
      <c r="AI1326" s="50"/>
      <c r="AJ1326" s="50" t="s">
        <v>3953</v>
      </c>
      <c r="AK1326" s="50"/>
      <c r="AL1326" s="50"/>
      <c r="AM1326" s="50"/>
      <c r="AN1326" s="51">
        <v>42504.535046296296</v>
      </c>
      <c r="AO1326" s="50" t="s">
        <v>3090</v>
      </c>
      <c r="AP1326" s="52" t="s">
        <v>3954</v>
      </c>
      <c r="AQ1326" s="50" t="s">
        <v>3092</v>
      </c>
    </row>
    <row r="1327" spans="2:43" x14ac:dyDescent="0.25">
      <c r="B1327" s="40" t="s">
        <v>1767</v>
      </c>
      <c r="C1327" s="41"/>
      <c r="D1327" s="41"/>
      <c r="E1327" s="42"/>
      <c r="F1327" s="44"/>
      <c r="G1327" s="61" t="s">
        <v>3955</v>
      </c>
      <c r="H1327" s="41"/>
      <c r="I1327" s="45"/>
      <c r="J1327" s="46"/>
      <c r="K1327" s="46"/>
      <c r="L1327" s="45" t="s">
        <v>3956</v>
      </c>
      <c r="M1327" s="62"/>
      <c r="N1327" s="63">
        <v>5018.77294921875</v>
      </c>
      <c r="O1327" s="63">
        <v>5933.47314453125</v>
      </c>
      <c r="P1327" s="64"/>
      <c r="Q1327" s="65"/>
      <c r="R1327" s="65"/>
      <c r="S1327" s="69"/>
      <c r="T1327" s="69"/>
      <c r="U1327" s="69"/>
      <c r="V1327" s="69"/>
      <c r="W1327" s="68"/>
      <c r="X1327" s="68"/>
      <c r="Y1327" s="68"/>
      <c r="Z1327" s="68"/>
      <c r="AA1327" s="67"/>
      <c r="AB1327" s="48">
        <v>185</v>
      </c>
      <c r="AC1327" s="48"/>
      <c r="AD1327" s="49"/>
      <c r="AE1327" s="50">
        <v>347</v>
      </c>
      <c r="AF1327" s="50">
        <v>155</v>
      </c>
      <c r="AG1327" s="50">
        <v>2728</v>
      </c>
      <c r="AH1327" s="50">
        <v>486</v>
      </c>
      <c r="AI1327" s="50"/>
      <c r="AJ1327" s="50" t="s">
        <v>3957</v>
      </c>
      <c r="AK1327" s="50" t="s">
        <v>3958</v>
      </c>
      <c r="AL1327" s="50"/>
      <c r="AM1327" s="50"/>
      <c r="AN1327" s="51">
        <v>42432.827870370369</v>
      </c>
      <c r="AO1327" s="50" t="s">
        <v>3090</v>
      </c>
      <c r="AP1327" s="52" t="s">
        <v>3959</v>
      </c>
      <c r="AQ1327" s="50" t="s">
        <v>3092</v>
      </c>
    </row>
    <row r="1328" spans="2:43" x14ac:dyDescent="0.25">
      <c r="B1328" s="40" t="s">
        <v>1774</v>
      </c>
      <c r="C1328" s="41"/>
      <c r="D1328" s="41"/>
      <c r="E1328" s="42"/>
      <c r="F1328" s="44"/>
      <c r="G1328" s="61" t="s">
        <v>3960</v>
      </c>
      <c r="H1328" s="41"/>
      <c r="I1328" s="45"/>
      <c r="J1328" s="46"/>
      <c r="K1328" s="46"/>
      <c r="L1328" s="45" t="s">
        <v>3961</v>
      </c>
      <c r="M1328" s="62"/>
      <c r="N1328" s="63">
        <v>6475.97607421875</v>
      </c>
      <c r="O1328" s="63">
        <v>5012.9912109375</v>
      </c>
      <c r="P1328" s="64"/>
      <c r="Q1328" s="65"/>
      <c r="R1328" s="65"/>
      <c r="S1328" s="69"/>
      <c r="T1328" s="69"/>
      <c r="U1328" s="69"/>
      <c r="V1328" s="69"/>
      <c r="W1328" s="68"/>
      <c r="X1328" s="68"/>
      <c r="Y1328" s="68"/>
      <c r="Z1328" s="68"/>
      <c r="AA1328" s="67"/>
      <c r="AB1328" s="48">
        <v>186</v>
      </c>
      <c r="AC1328" s="48"/>
      <c r="AD1328" s="49"/>
      <c r="AE1328" s="50">
        <v>532</v>
      </c>
      <c r="AF1328" s="50">
        <v>73</v>
      </c>
      <c r="AG1328" s="50">
        <v>9956</v>
      </c>
      <c r="AH1328" s="50">
        <v>2737</v>
      </c>
      <c r="AI1328" s="50"/>
      <c r="AJ1328" s="50" t="s">
        <v>3962</v>
      </c>
      <c r="AK1328" s="50" t="s">
        <v>3963</v>
      </c>
      <c r="AL1328" s="50"/>
      <c r="AM1328" s="50"/>
      <c r="AN1328" s="51">
        <v>41291.888310185182</v>
      </c>
      <c r="AO1328" s="50" t="s">
        <v>3090</v>
      </c>
      <c r="AP1328" s="52" t="s">
        <v>3964</v>
      </c>
      <c r="AQ1328" s="50" t="s">
        <v>3092</v>
      </c>
    </row>
    <row r="1329" spans="2:43" x14ac:dyDescent="0.25">
      <c r="B1329" s="40" t="s">
        <v>1777</v>
      </c>
      <c r="C1329" s="41"/>
      <c r="D1329" s="41"/>
      <c r="E1329" s="42"/>
      <c r="F1329" s="44"/>
      <c r="G1329" s="61" t="s">
        <v>3965</v>
      </c>
      <c r="H1329" s="41"/>
      <c r="I1329" s="45"/>
      <c r="J1329" s="46"/>
      <c r="K1329" s="46"/>
      <c r="L1329" s="45" t="s">
        <v>3966</v>
      </c>
      <c r="M1329" s="62"/>
      <c r="N1329" s="63">
        <v>3855.108154296875</v>
      </c>
      <c r="O1329" s="63">
        <v>2670.325439453125</v>
      </c>
      <c r="P1329" s="64"/>
      <c r="Q1329" s="65"/>
      <c r="R1329" s="65"/>
      <c r="S1329" s="69"/>
      <c r="T1329" s="69"/>
      <c r="U1329" s="69"/>
      <c r="V1329" s="69"/>
      <c r="W1329" s="68"/>
      <c r="X1329" s="68"/>
      <c r="Y1329" s="68"/>
      <c r="Z1329" s="68"/>
      <c r="AA1329" s="67"/>
      <c r="AB1329" s="48">
        <v>187</v>
      </c>
      <c r="AC1329" s="48"/>
      <c r="AD1329" s="49"/>
      <c r="AE1329" s="50">
        <v>482</v>
      </c>
      <c r="AF1329" s="50">
        <v>602</v>
      </c>
      <c r="AG1329" s="50">
        <v>8426</v>
      </c>
      <c r="AH1329" s="50">
        <v>444</v>
      </c>
      <c r="AI1329" s="50"/>
      <c r="AJ1329" s="50" t="s">
        <v>3967</v>
      </c>
      <c r="AK1329" s="50" t="s">
        <v>3968</v>
      </c>
      <c r="AL1329" s="52" t="s">
        <v>3969</v>
      </c>
      <c r="AM1329" s="50"/>
      <c r="AN1329" s="51">
        <v>39895.542025462964</v>
      </c>
      <c r="AO1329" s="50" t="s">
        <v>3090</v>
      </c>
      <c r="AP1329" s="52" t="s">
        <v>3970</v>
      </c>
      <c r="AQ1329" s="50" t="s">
        <v>3092</v>
      </c>
    </row>
    <row r="1330" spans="2:43" x14ac:dyDescent="0.25">
      <c r="B1330" s="40" t="s">
        <v>1780</v>
      </c>
      <c r="C1330" s="41"/>
      <c r="D1330" s="41"/>
      <c r="E1330" s="42"/>
      <c r="F1330" s="44"/>
      <c r="G1330" s="61" t="s">
        <v>3126</v>
      </c>
      <c r="H1330" s="41"/>
      <c r="I1330" s="45"/>
      <c r="J1330" s="46"/>
      <c r="K1330" s="46"/>
      <c r="L1330" s="45" t="s">
        <v>3971</v>
      </c>
      <c r="M1330" s="62"/>
      <c r="N1330" s="63">
        <v>5880.9189453125</v>
      </c>
      <c r="O1330" s="63">
        <v>6266.25634765625</v>
      </c>
      <c r="P1330" s="64"/>
      <c r="Q1330" s="65"/>
      <c r="R1330" s="65"/>
      <c r="S1330" s="69"/>
      <c r="T1330" s="69"/>
      <c r="U1330" s="69"/>
      <c r="V1330" s="69"/>
      <c r="W1330" s="68"/>
      <c r="X1330" s="68"/>
      <c r="Y1330" s="68"/>
      <c r="Z1330" s="68"/>
      <c r="AA1330" s="67"/>
      <c r="AB1330" s="48">
        <v>188</v>
      </c>
      <c r="AC1330" s="48"/>
      <c r="AD1330" s="49"/>
      <c r="AE1330" s="50">
        <v>85</v>
      </c>
      <c r="AF1330" s="50">
        <v>19</v>
      </c>
      <c r="AG1330" s="50">
        <v>221</v>
      </c>
      <c r="AH1330" s="50">
        <v>34</v>
      </c>
      <c r="AI1330" s="50"/>
      <c r="AJ1330" s="50"/>
      <c r="AK1330" s="50"/>
      <c r="AL1330" s="50"/>
      <c r="AM1330" s="50"/>
      <c r="AN1330" s="51">
        <v>42279.413425925923</v>
      </c>
      <c r="AO1330" s="50" t="s">
        <v>3090</v>
      </c>
      <c r="AP1330" s="52" t="s">
        <v>3972</v>
      </c>
      <c r="AQ1330" s="50" t="s">
        <v>3092</v>
      </c>
    </row>
    <row r="1331" spans="2:43" x14ac:dyDescent="0.25">
      <c r="B1331" s="40" t="s">
        <v>1783</v>
      </c>
      <c r="C1331" s="41"/>
      <c r="D1331" s="41"/>
      <c r="E1331" s="42"/>
      <c r="F1331" s="44"/>
      <c r="G1331" s="61" t="s">
        <v>3973</v>
      </c>
      <c r="H1331" s="41"/>
      <c r="I1331" s="45"/>
      <c r="J1331" s="46"/>
      <c r="K1331" s="46"/>
      <c r="L1331" s="45" t="s">
        <v>3974</v>
      </c>
      <c r="M1331" s="62"/>
      <c r="N1331" s="63">
        <v>3172.01416015625</v>
      </c>
      <c r="O1331" s="63">
        <v>7102.5263671875</v>
      </c>
      <c r="P1331" s="64"/>
      <c r="Q1331" s="65"/>
      <c r="R1331" s="65"/>
      <c r="S1331" s="69"/>
      <c r="T1331" s="69"/>
      <c r="U1331" s="69"/>
      <c r="V1331" s="69"/>
      <c r="W1331" s="68"/>
      <c r="X1331" s="68"/>
      <c r="Y1331" s="68"/>
      <c r="Z1331" s="68"/>
      <c r="AA1331" s="67"/>
      <c r="AB1331" s="48">
        <v>189</v>
      </c>
      <c r="AC1331" s="48"/>
      <c r="AD1331" s="49"/>
      <c r="AE1331" s="50">
        <v>110</v>
      </c>
      <c r="AF1331" s="50">
        <v>103</v>
      </c>
      <c r="AG1331" s="50">
        <v>36697</v>
      </c>
      <c r="AH1331" s="50">
        <v>5919</v>
      </c>
      <c r="AI1331" s="50"/>
      <c r="AJ1331" s="50"/>
      <c r="AK1331" s="50"/>
      <c r="AL1331" s="50"/>
      <c r="AM1331" s="50"/>
      <c r="AN1331" s="51">
        <v>41021.72278935185</v>
      </c>
      <c r="AO1331" s="50" t="s">
        <v>3090</v>
      </c>
      <c r="AP1331" s="52" t="s">
        <v>3975</v>
      </c>
      <c r="AQ1331" s="50" t="s">
        <v>3092</v>
      </c>
    </row>
    <row r="1332" spans="2:43" x14ac:dyDescent="0.25">
      <c r="B1332" s="40" t="s">
        <v>1790</v>
      </c>
      <c r="C1332" s="41"/>
      <c r="D1332" s="41"/>
      <c r="E1332" s="42"/>
      <c r="F1332" s="44"/>
      <c r="G1332" s="61" t="s">
        <v>3976</v>
      </c>
      <c r="H1332" s="41"/>
      <c r="I1332" s="45"/>
      <c r="J1332" s="46"/>
      <c r="K1332" s="46"/>
      <c r="L1332" s="45" t="s">
        <v>3977</v>
      </c>
      <c r="M1332" s="62"/>
      <c r="N1332" s="63">
        <v>6468.7841796875</v>
      </c>
      <c r="O1332" s="63">
        <v>5400.09033203125</v>
      </c>
      <c r="P1332" s="64"/>
      <c r="Q1332" s="65"/>
      <c r="R1332" s="65"/>
      <c r="S1332" s="69"/>
      <c r="T1332" s="69"/>
      <c r="U1332" s="69"/>
      <c r="V1332" s="69"/>
      <c r="W1332" s="68"/>
      <c r="X1332" s="68"/>
      <c r="Y1332" s="68"/>
      <c r="Z1332" s="68"/>
      <c r="AA1332" s="67"/>
      <c r="AB1332" s="48">
        <v>190</v>
      </c>
      <c r="AC1332" s="48"/>
      <c r="AD1332" s="49"/>
      <c r="AE1332" s="50">
        <v>1665</v>
      </c>
      <c r="AF1332" s="50">
        <v>598</v>
      </c>
      <c r="AG1332" s="50">
        <v>17850</v>
      </c>
      <c r="AH1332" s="50">
        <v>8451</v>
      </c>
      <c r="AI1332" s="50"/>
      <c r="AJ1332" s="50" t="s">
        <v>3978</v>
      </c>
      <c r="AK1332" s="50" t="s">
        <v>3979</v>
      </c>
      <c r="AL1332" s="50"/>
      <c r="AM1332" s="50"/>
      <c r="AN1332" s="51">
        <v>39956.717465277776</v>
      </c>
      <c r="AO1332" s="50" t="s">
        <v>3090</v>
      </c>
      <c r="AP1332" s="52" t="s">
        <v>3980</v>
      </c>
      <c r="AQ1332" s="50" t="s">
        <v>3092</v>
      </c>
    </row>
    <row r="1333" spans="2:43" x14ac:dyDescent="0.25">
      <c r="B1333" s="40" t="s">
        <v>1793</v>
      </c>
      <c r="C1333" s="41"/>
      <c r="D1333" s="41"/>
      <c r="E1333" s="42"/>
      <c r="F1333" s="44"/>
      <c r="G1333" s="61" t="s">
        <v>3981</v>
      </c>
      <c r="H1333" s="41"/>
      <c r="I1333" s="45"/>
      <c r="J1333" s="46"/>
      <c r="K1333" s="46"/>
      <c r="L1333" s="45" t="s">
        <v>3982</v>
      </c>
      <c r="M1333" s="62"/>
      <c r="N1333" s="63">
        <v>5139.357421875</v>
      </c>
      <c r="O1333" s="63">
        <v>6434.484375</v>
      </c>
      <c r="P1333" s="64"/>
      <c r="Q1333" s="65"/>
      <c r="R1333" s="65"/>
      <c r="S1333" s="69"/>
      <c r="T1333" s="69"/>
      <c r="U1333" s="69"/>
      <c r="V1333" s="69"/>
      <c r="W1333" s="68"/>
      <c r="X1333" s="68"/>
      <c r="Y1333" s="68"/>
      <c r="Z1333" s="68"/>
      <c r="AA1333" s="67"/>
      <c r="AB1333" s="48">
        <v>191</v>
      </c>
      <c r="AC1333" s="48"/>
      <c r="AD1333" s="49"/>
      <c r="AE1333" s="50">
        <v>80</v>
      </c>
      <c r="AF1333" s="50">
        <v>100</v>
      </c>
      <c r="AG1333" s="50">
        <v>514</v>
      </c>
      <c r="AH1333" s="50">
        <v>123</v>
      </c>
      <c r="AI1333" s="50"/>
      <c r="AJ1333" s="50" t="s">
        <v>3983</v>
      </c>
      <c r="AK1333" s="50" t="s">
        <v>3103</v>
      </c>
      <c r="AL1333" s="50"/>
      <c r="AM1333" s="50"/>
      <c r="AN1333" s="51">
        <v>39892.905393518522</v>
      </c>
      <c r="AO1333" s="50" t="s">
        <v>3090</v>
      </c>
      <c r="AP1333" s="52" t="s">
        <v>3984</v>
      </c>
      <c r="AQ1333" s="50" t="s">
        <v>3092</v>
      </c>
    </row>
    <row r="1334" spans="2:43" x14ac:dyDescent="0.25">
      <c r="B1334" s="40" t="s">
        <v>1796</v>
      </c>
      <c r="C1334" s="41"/>
      <c r="D1334" s="41"/>
      <c r="E1334" s="42"/>
      <c r="F1334" s="44"/>
      <c r="G1334" s="61" t="s">
        <v>3985</v>
      </c>
      <c r="H1334" s="41"/>
      <c r="I1334" s="45"/>
      <c r="J1334" s="46"/>
      <c r="K1334" s="46"/>
      <c r="L1334" s="45" t="s">
        <v>3986</v>
      </c>
      <c r="M1334" s="62"/>
      <c r="N1334" s="63">
        <v>1392.0380859375</v>
      </c>
      <c r="O1334" s="63">
        <v>6486.70849609375</v>
      </c>
      <c r="P1334" s="64"/>
      <c r="Q1334" s="65"/>
      <c r="R1334" s="65"/>
      <c r="S1334" s="69"/>
      <c r="T1334" s="69"/>
      <c r="U1334" s="69"/>
      <c r="V1334" s="69"/>
      <c r="W1334" s="68"/>
      <c r="X1334" s="68"/>
      <c r="Y1334" s="68"/>
      <c r="Z1334" s="68"/>
      <c r="AA1334" s="67"/>
      <c r="AB1334" s="48">
        <v>192</v>
      </c>
      <c r="AC1334" s="48"/>
      <c r="AD1334" s="49"/>
      <c r="AE1334" s="50">
        <v>262</v>
      </c>
      <c r="AF1334" s="50">
        <v>122</v>
      </c>
      <c r="AG1334" s="50">
        <v>2275</v>
      </c>
      <c r="AH1334" s="50">
        <v>2142</v>
      </c>
      <c r="AI1334" s="50"/>
      <c r="AJ1334" s="50" t="s">
        <v>3987</v>
      </c>
      <c r="AK1334" s="50" t="s">
        <v>3277</v>
      </c>
      <c r="AL1334" s="52" t="s">
        <v>3988</v>
      </c>
      <c r="AM1334" s="50"/>
      <c r="AN1334" s="51">
        <v>42100.720034722224</v>
      </c>
      <c r="AO1334" s="50" t="s">
        <v>3090</v>
      </c>
      <c r="AP1334" s="52" t="s">
        <v>3989</v>
      </c>
      <c r="AQ1334" s="50" t="s">
        <v>3092</v>
      </c>
    </row>
    <row r="1335" spans="2:43" x14ac:dyDescent="0.25">
      <c r="B1335" s="40" t="s">
        <v>1799</v>
      </c>
      <c r="C1335" s="41"/>
      <c r="D1335" s="41"/>
      <c r="E1335" s="42"/>
      <c r="F1335" s="44"/>
      <c r="G1335" s="61" t="s">
        <v>3990</v>
      </c>
      <c r="H1335" s="41"/>
      <c r="I1335" s="45"/>
      <c r="J1335" s="46"/>
      <c r="K1335" s="46"/>
      <c r="L1335" s="45" t="s">
        <v>3991</v>
      </c>
      <c r="M1335" s="62"/>
      <c r="N1335" s="63">
        <v>3322.2099609375</v>
      </c>
      <c r="O1335" s="63">
        <v>7136.7724609375</v>
      </c>
      <c r="P1335" s="64"/>
      <c r="Q1335" s="65"/>
      <c r="R1335" s="65"/>
      <c r="S1335" s="69"/>
      <c r="T1335" s="69"/>
      <c r="U1335" s="69"/>
      <c r="V1335" s="69"/>
      <c r="W1335" s="68"/>
      <c r="X1335" s="68"/>
      <c r="Y1335" s="68"/>
      <c r="Z1335" s="68"/>
      <c r="AA1335" s="67"/>
      <c r="AB1335" s="48">
        <v>193</v>
      </c>
      <c r="AC1335" s="48"/>
      <c r="AD1335" s="49"/>
      <c r="AE1335" s="50">
        <v>307</v>
      </c>
      <c r="AF1335" s="50">
        <v>308</v>
      </c>
      <c r="AG1335" s="50">
        <v>4323</v>
      </c>
      <c r="AH1335" s="50">
        <v>6221</v>
      </c>
      <c r="AI1335" s="50"/>
      <c r="AJ1335" s="50" t="s">
        <v>3992</v>
      </c>
      <c r="AK1335" s="50" t="s">
        <v>3993</v>
      </c>
      <c r="AL1335" s="50"/>
      <c r="AM1335" s="50"/>
      <c r="AN1335" s="51">
        <v>42288.445821759262</v>
      </c>
      <c r="AO1335" s="50" t="s">
        <v>3090</v>
      </c>
      <c r="AP1335" s="52" t="s">
        <v>3994</v>
      </c>
      <c r="AQ1335" s="50" t="s">
        <v>3092</v>
      </c>
    </row>
    <row r="1336" spans="2:43" x14ac:dyDescent="0.25">
      <c r="B1336" s="40" t="s">
        <v>1804</v>
      </c>
      <c r="C1336" s="41"/>
      <c r="D1336" s="41"/>
      <c r="E1336" s="42"/>
      <c r="F1336" s="44"/>
      <c r="G1336" s="61" t="s">
        <v>3995</v>
      </c>
      <c r="H1336" s="41"/>
      <c r="I1336" s="45"/>
      <c r="J1336" s="46"/>
      <c r="K1336" s="46"/>
      <c r="L1336" s="45" t="s">
        <v>3996</v>
      </c>
      <c r="M1336" s="62"/>
      <c r="N1336" s="63">
        <v>3399.822265625</v>
      </c>
      <c r="O1336" s="63">
        <v>2707.52294921875</v>
      </c>
      <c r="P1336" s="64"/>
      <c r="Q1336" s="65"/>
      <c r="R1336" s="65"/>
      <c r="S1336" s="69"/>
      <c r="T1336" s="69"/>
      <c r="U1336" s="69"/>
      <c r="V1336" s="69"/>
      <c r="W1336" s="68"/>
      <c r="X1336" s="68"/>
      <c r="Y1336" s="68"/>
      <c r="Z1336" s="68"/>
      <c r="AA1336" s="67"/>
      <c r="AB1336" s="48">
        <v>194</v>
      </c>
      <c r="AC1336" s="48"/>
      <c r="AD1336" s="49"/>
      <c r="AE1336" s="50">
        <v>1553</v>
      </c>
      <c r="AF1336" s="50">
        <v>2857</v>
      </c>
      <c r="AG1336" s="50">
        <v>16432</v>
      </c>
      <c r="AH1336" s="50">
        <v>5913</v>
      </c>
      <c r="AI1336" s="50"/>
      <c r="AJ1336" s="50" t="s">
        <v>3997</v>
      </c>
      <c r="AK1336" s="50" t="s">
        <v>3998</v>
      </c>
      <c r="AL1336" s="52" t="s">
        <v>3999</v>
      </c>
      <c r="AM1336" s="50"/>
      <c r="AN1336" s="51">
        <v>41291.635844907411</v>
      </c>
      <c r="AO1336" s="50" t="s">
        <v>3090</v>
      </c>
      <c r="AP1336" s="52" t="s">
        <v>4000</v>
      </c>
      <c r="AQ1336" s="50" t="s">
        <v>3092</v>
      </c>
    </row>
    <row r="1337" spans="2:43" x14ac:dyDescent="0.25">
      <c r="B1337" s="40" t="s">
        <v>1807</v>
      </c>
      <c r="C1337" s="41"/>
      <c r="D1337" s="41"/>
      <c r="E1337" s="42"/>
      <c r="F1337" s="44"/>
      <c r="G1337" s="61" t="s">
        <v>4001</v>
      </c>
      <c r="H1337" s="41"/>
      <c r="I1337" s="45"/>
      <c r="J1337" s="46"/>
      <c r="K1337" s="46"/>
      <c r="L1337" s="45" t="s">
        <v>4002</v>
      </c>
      <c r="M1337" s="62"/>
      <c r="N1337" s="63">
        <v>1523.45849609375</v>
      </c>
      <c r="O1337" s="63">
        <v>7186.2373046875</v>
      </c>
      <c r="P1337" s="64"/>
      <c r="Q1337" s="65"/>
      <c r="R1337" s="65"/>
      <c r="S1337" s="69"/>
      <c r="T1337" s="69"/>
      <c r="U1337" s="69"/>
      <c r="V1337" s="69"/>
      <c r="W1337" s="68"/>
      <c r="X1337" s="68"/>
      <c r="Y1337" s="68"/>
      <c r="Z1337" s="68"/>
      <c r="AA1337" s="67"/>
      <c r="AB1337" s="48">
        <v>195</v>
      </c>
      <c r="AC1337" s="48"/>
      <c r="AD1337" s="49"/>
      <c r="AE1337" s="50">
        <v>1653</v>
      </c>
      <c r="AF1337" s="50">
        <v>1928</v>
      </c>
      <c r="AG1337" s="50">
        <v>12520</v>
      </c>
      <c r="AH1337" s="50">
        <v>9009</v>
      </c>
      <c r="AI1337" s="50"/>
      <c r="AJ1337" s="50" t="s">
        <v>4003</v>
      </c>
      <c r="AK1337" s="50" t="s">
        <v>3128</v>
      </c>
      <c r="AL1337" s="50"/>
      <c r="AM1337" s="50"/>
      <c r="AN1337" s="51">
        <v>40939.420300925929</v>
      </c>
      <c r="AO1337" s="50" t="s">
        <v>3090</v>
      </c>
      <c r="AP1337" s="52" t="s">
        <v>4004</v>
      </c>
      <c r="AQ1337" s="50" t="s">
        <v>3092</v>
      </c>
    </row>
    <row r="1338" spans="2:43" x14ac:dyDescent="0.25">
      <c r="B1338" s="40" t="s">
        <v>1810</v>
      </c>
      <c r="C1338" s="41"/>
      <c r="D1338" s="41"/>
      <c r="E1338" s="42"/>
      <c r="F1338" s="44"/>
      <c r="G1338" s="61" t="s">
        <v>4005</v>
      </c>
      <c r="H1338" s="41"/>
      <c r="I1338" s="45"/>
      <c r="J1338" s="46"/>
      <c r="K1338" s="46"/>
      <c r="L1338" s="45" t="s">
        <v>4006</v>
      </c>
      <c r="M1338" s="62"/>
      <c r="N1338" s="63">
        <v>999.757568359375</v>
      </c>
      <c r="O1338" s="63">
        <v>6495.732421875</v>
      </c>
      <c r="P1338" s="64"/>
      <c r="Q1338" s="65"/>
      <c r="R1338" s="65"/>
      <c r="S1338" s="69"/>
      <c r="T1338" s="69"/>
      <c r="U1338" s="69"/>
      <c r="V1338" s="69"/>
      <c r="W1338" s="68"/>
      <c r="X1338" s="68"/>
      <c r="Y1338" s="68"/>
      <c r="Z1338" s="68"/>
      <c r="AA1338" s="67"/>
      <c r="AB1338" s="48">
        <v>196</v>
      </c>
      <c r="AC1338" s="48"/>
      <c r="AD1338" s="49"/>
      <c r="AE1338" s="50">
        <v>1091</v>
      </c>
      <c r="AF1338" s="50">
        <v>448</v>
      </c>
      <c r="AG1338" s="50">
        <v>13637</v>
      </c>
      <c r="AH1338" s="50">
        <v>23717</v>
      </c>
      <c r="AI1338" s="50"/>
      <c r="AJ1338" s="50" t="s">
        <v>4007</v>
      </c>
      <c r="AK1338" s="50" t="s">
        <v>3128</v>
      </c>
      <c r="AL1338" s="50"/>
      <c r="AM1338" s="50"/>
      <c r="AN1338" s="51">
        <v>43005.471631944441</v>
      </c>
      <c r="AO1338" s="50" t="s">
        <v>3090</v>
      </c>
      <c r="AP1338" s="52" t="s">
        <v>4008</v>
      </c>
      <c r="AQ1338" s="50" t="s">
        <v>3092</v>
      </c>
    </row>
    <row r="1339" spans="2:43" x14ac:dyDescent="0.25">
      <c r="B1339" s="40" t="s">
        <v>1813</v>
      </c>
      <c r="C1339" s="41"/>
      <c r="D1339" s="41"/>
      <c r="E1339" s="42"/>
      <c r="F1339" s="44"/>
      <c r="G1339" s="61" t="s">
        <v>4009</v>
      </c>
      <c r="H1339" s="41"/>
      <c r="I1339" s="45"/>
      <c r="J1339" s="46"/>
      <c r="K1339" s="46"/>
      <c r="L1339" s="45" t="s">
        <v>4010</v>
      </c>
      <c r="M1339" s="62"/>
      <c r="N1339" s="63">
        <v>6494.09130859375</v>
      </c>
      <c r="O1339" s="63">
        <v>5527.904296875</v>
      </c>
      <c r="P1339" s="64"/>
      <c r="Q1339" s="65"/>
      <c r="R1339" s="65"/>
      <c r="S1339" s="69"/>
      <c r="T1339" s="69"/>
      <c r="U1339" s="69"/>
      <c r="V1339" s="69"/>
      <c r="W1339" s="68"/>
      <c r="X1339" s="68"/>
      <c r="Y1339" s="68"/>
      <c r="Z1339" s="68"/>
      <c r="AA1339" s="67"/>
      <c r="AB1339" s="48">
        <v>197</v>
      </c>
      <c r="AC1339" s="48"/>
      <c r="AD1339" s="49"/>
      <c r="AE1339" s="50">
        <v>193</v>
      </c>
      <c r="AF1339" s="50">
        <v>234</v>
      </c>
      <c r="AG1339" s="50">
        <v>615</v>
      </c>
      <c r="AH1339" s="50">
        <v>2012</v>
      </c>
      <c r="AI1339" s="50"/>
      <c r="AJ1339" s="50" t="s">
        <v>4011</v>
      </c>
      <c r="AK1339" s="50"/>
      <c r="AL1339" s="50"/>
      <c r="AM1339" s="50"/>
      <c r="AN1339" s="51">
        <v>41115.744317129633</v>
      </c>
      <c r="AO1339" s="50" t="s">
        <v>3090</v>
      </c>
      <c r="AP1339" s="52" t="s">
        <v>4012</v>
      </c>
      <c r="AQ1339" s="50" t="s">
        <v>3092</v>
      </c>
    </row>
    <row r="1340" spans="2:43" x14ac:dyDescent="0.25">
      <c r="B1340" s="40" t="s">
        <v>1816</v>
      </c>
      <c r="C1340" s="41"/>
      <c r="D1340" s="41"/>
      <c r="E1340" s="42"/>
      <c r="F1340" s="44"/>
      <c r="G1340" s="61" t="s">
        <v>4013</v>
      </c>
      <c r="H1340" s="41"/>
      <c r="I1340" s="45"/>
      <c r="J1340" s="46"/>
      <c r="K1340" s="46"/>
      <c r="L1340" s="45" t="s">
        <v>4014</v>
      </c>
      <c r="M1340" s="62"/>
      <c r="N1340" s="63">
        <v>1613.5594482421875</v>
      </c>
      <c r="O1340" s="63">
        <v>7253.77197265625</v>
      </c>
      <c r="P1340" s="64"/>
      <c r="Q1340" s="65"/>
      <c r="R1340" s="65"/>
      <c r="S1340" s="69"/>
      <c r="T1340" s="69"/>
      <c r="U1340" s="69"/>
      <c r="V1340" s="69"/>
      <c r="W1340" s="68"/>
      <c r="X1340" s="68"/>
      <c r="Y1340" s="68"/>
      <c r="Z1340" s="68"/>
      <c r="AA1340" s="67"/>
      <c r="AB1340" s="48">
        <v>198</v>
      </c>
      <c r="AC1340" s="48"/>
      <c r="AD1340" s="49"/>
      <c r="AE1340" s="50">
        <v>496</v>
      </c>
      <c r="AF1340" s="50">
        <v>444</v>
      </c>
      <c r="AG1340" s="50">
        <v>6669</v>
      </c>
      <c r="AH1340" s="50">
        <v>702</v>
      </c>
      <c r="AI1340" s="50"/>
      <c r="AJ1340" s="50" t="s">
        <v>4015</v>
      </c>
      <c r="AK1340" s="50" t="s">
        <v>4016</v>
      </c>
      <c r="AL1340" s="52" t="s">
        <v>4017</v>
      </c>
      <c r="AM1340" s="50"/>
      <c r="AN1340" s="51">
        <v>39169.54855324074</v>
      </c>
      <c r="AO1340" s="50" t="s">
        <v>3090</v>
      </c>
      <c r="AP1340" s="52" t="s">
        <v>4018</v>
      </c>
      <c r="AQ1340" s="50" t="s">
        <v>3092</v>
      </c>
    </row>
    <row r="1341" spans="2:43" x14ac:dyDescent="0.25">
      <c r="B1341" s="40" t="s">
        <v>1819</v>
      </c>
      <c r="C1341" s="41"/>
      <c r="D1341" s="41"/>
      <c r="E1341" s="42"/>
      <c r="F1341" s="44"/>
      <c r="G1341" s="61" t="s">
        <v>4019</v>
      </c>
      <c r="H1341" s="41"/>
      <c r="I1341" s="45"/>
      <c r="J1341" s="46"/>
      <c r="K1341" s="46"/>
      <c r="L1341" s="45" t="s">
        <v>4020</v>
      </c>
      <c r="M1341" s="62"/>
      <c r="N1341" s="63">
        <v>1311.3419189453125</v>
      </c>
      <c r="O1341" s="63">
        <v>6748.32470703125</v>
      </c>
      <c r="P1341" s="64"/>
      <c r="Q1341" s="65"/>
      <c r="R1341" s="65"/>
      <c r="S1341" s="69"/>
      <c r="T1341" s="69"/>
      <c r="U1341" s="69"/>
      <c r="V1341" s="69"/>
      <c r="W1341" s="68"/>
      <c r="X1341" s="68"/>
      <c r="Y1341" s="68"/>
      <c r="Z1341" s="68"/>
      <c r="AA1341" s="67"/>
      <c r="AB1341" s="48">
        <v>199</v>
      </c>
      <c r="AC1341" s="48"/>
      <c r="AD1341" s="49"/>
      <c r="AE1341" s="50">
        <v>1124</v>
      </c>
      <c r="AF1341" s="50">
        <v>15013</v>
      </c>
      <c r="AG1341" s="50">
        <v>31816</v>
      </c>
      <c r="AH1341" s="50">
        <v>7150</v>
      </c>
      <c r="AI1341" s="50"/>
      <c r="AJ1341" s="50" t="s">
        <v>4021</v>
      </c>
      <c r="AK1341" s="50" t="s">
        <v>3128</v>
      </c>
      <c r="AL1341" s="52" t="s">
        <v>4022</v>
      </c>
      <c r="AM1341" s="50"/>
      <c r="AN1341" s="51">
        <v>39650.911666666667</v>
      </c>
      <c r="AO1341" s="50" t="s">
        <v>3090</v>
      </c>
      <c r="AP1341" s="52" t="s">
        <v>4023</v>
      </c>
      <c r="AQ1341" s="50" t="s">
        <v>3092</v>
      </c>
    </row>
    <row r="1342" spans="2:43" x14ac:dyDescent="0.25">
      <c r="B1342" s="40" t="s">
        <v>1822</v>
      </c>
      <c r="C1342" s="41"/>
      <c r="D1342" s="41"/>
      <c r="E1342" s="42"/>
      <c r="F1342" s="44"/>
      <c r="G1342" s="61" t="s">
        <v>4024</v>
      </c>
      <c r="H1342" s="41"/>
      <c r="I1342" s="45"/>
      <c r="J1342" s="46"/>
      <c r="K1342" s="46"/>
      <c r="L1342" s="45" t="s">
        <v>4025</v>
      </c>
      <c r="M1342" s="62"/>
      <c r="N1342" s="63">
        <v>3286.70849609375</v>
      </c>
      <c r="O1342" s="63">
        <v>7051.18994140625</v>
      </c>
      <c r="P1342" s="64"/>
      <c r="Q1342" s="65"/>
      <c r="R1342" s="65"/>
      <c r="S1342" s="69"/>
      <c r="T1342" s="69"/>
      <c r="U1342" s="69"/>
      <c r="V1342" s="69"/>
      <c r="W1342" s="68"/>
      <c r="X1342" s="68"/>
      <c r="Y1342" s="68"/>
      <c r="Z1342" s="68"/>
      <c r="AA1342" s="67"/>
      <c r="AB1342" s="48">
        <v>200</v>
      </c>
      <c r="AC1342" s="48"/>
      <c r="AD1342" s="49"/>
      <c r="AE1342" s="50">
        <v>312</v>
      </c>
      <c r="AF1342" s="50">
        <v>869</v>
      </c>
      <c r="AG1342" s="50">
        <v>3175</v>
      </c>
      <c r="AH1342" s="50">
        <v>8927</v>
      </c>
      <c r="AI1342" s="50"/>
      <c r="AJ1342" s="50" t="s">
        <v>4026</v>
      </c>
      <c r="AK1342" s="50"/>
      <c r="AL1342" s="52" t="s">
        <v>4027</v>
      </c>
      <c r="AM1342" s="50"/>
      <c r="AN1342" s="51">
        <v>42030.723854166667</v>
      </c>
      <c r="AO1342" s="50" t="s">
        <v>3090</v>
      </c>
      <c r="AP1342" s="52" t="s">
        <v>4028</v>
      </c>
      <c r="AQ1342" s="50" t="s">
        <v>3092</v>
      </c>
    </row>
    <row r="1343" spans="2:43" x14ac:dyDescent="0.25">
      <c r="B1343" s="40" t="s">
        <v>1826</v>
      </c>
      <c r="C1343" s="41"/>
      <c r="D1343" s="41"/>
      <c r="E1343" s="42"/>
      <c r="F1343" s="44"/>
      <c r="G1343" s="61" t="s">
        <v>4029</v>
      </c>
      <c r="H1343" s="41"/>
      <c r="I1343" s="45"/>
      <c r="J1343" s="46"/>
      <c r="K1343" s="46"/>
      <c r="L1343" s="45" t="s">
        <v>4030</v>
      </c>
      <c r="M1343" s="62"/>
      <c r="N1343" s="63">
        <v>5422.58984375</v>
      </c>
      <c r="O1343" s="63">
        <v>1343.0313720703125</v>
      </c>
      <c r="P1343" s="64"/>
      <c r="Q1343" s="65"/>
      <c r="R1343" s="65"/>
      <c r="S1343" s="69"/>
      <c r="T1343" s="69"/>
      <c r="U1343" s="69"/>
      <c r="V1343" s="69"/>
      <c r="W1343" s="68"/>
      <c r="X1343" s="68"/>
      <c r="Y1343" s="68"/>
      <c r="Z1343" s="68"/>
      <c r="AA1343" s="67"/>
      <c r="AB1343" s="48">
        <v>201</v>
      </c>
      <c r="AC1343" s="48"/>
      <c r="AD1343" s="49"/>
      <c r="AE1343" s="50">
        <v>92</v>
      </c>
      <c r="AF1343" s="50">
        <v>36</v>
      </c>
      <c r="AG1343" s="50">
        <v>85</v>
      </c>
      <c r="AH1343" s="50">
        <v>67</v>
      </c>
      <c r="AI1343" s="50"/>
      <c r="AJ1343" s="50" t="s">
        <v>4031</v>
      </c>
      <c r="AK1343" s="50"/>
      <c r="AL1343" s="52" t="s">
        <v>4032</v>
      </c>
      <c r="AM1343" s="50"/>
      <c r="AN1343" s="51">
        <v>43437.561527777776</v>
      </c>
      <c r="AO1343" s="50" t="s">
        <v>3090</v>
      </c>
      <c r="AP1343" s="52" t="s">
        <v>4033</v>
      </c>
      <c r="AQ1343" s="50" t="s">
        <v>3092</v>
      </c>
    </row>
    <row r="1344" spans="2:43" x14ac:dyDescent="0.25">
      <c r="B1344" s="40" t="s">
        <v>1831</v>
      </c>
      <c r="C1344" s="41"/>
      <c r="D1344" s="41"/>
      <c r="E1344" s="42"/>
      <c r="F1344" s="44"/>
      <c r="G1344" s="61" t="s">
        <v>4034</v>
      </c>
      <c r="H1344" s="41"/>
      <c r="I1344" s="45"/>
      <c r="J1344" s="46"/>
      <c r="K1344" s="46"/>
      <c r="L1344" s="45" t="s">
        <v>4035</v>
      </c>
      <c r="M1344" s="62"/>
      <c r="N1344" s="63">
        <v>3758.147705078125</v>
      </c>
      <c r="O1344" s="63">
        <v>6630.92236328125</v>
      </c>
      <c r="P1344" s="64"/>
      <c r="Q1344" s="65"/>
      <c r="R1344" s="65"/>
      <c r="S1344" s="69"/>
      <c r="T1344" s="69"/>
      <c r="U1344" s="69"/>
      <c r="V1344" s="69"/>
      <c r="W1344" s="68"/>
      <c r="X1344" s="68"/>
      <c r="Y1344" s="68"/>
      <c r="Z1344" s="68"/>
      <c r="AA1344" s="67"/>
      <c r="AB1344" s="48">
        <v>202</v>
      </c>
      <c r="AC1344" s="48"/>
      <c r="AD1344" s="49"/>
      <c r="AE1344" s="50">
        <v>682</v>
      </c>
      <c r="AF1344" s="50">
        <v>392</v>
      </c>
      <c r="AG1344" s="50">
        <v>12710</v>
      </c>
      <c r="AH1344" s="50">
        <v>18964</v>
      </c>
      <c r="AI1344" s="50"/>
      <c r="AJ1344" s="50" t="s">
        <v>4036</v>
      </c>
      <c r="AK1344" s="50" t="s">
        <v>3128</v>
      </c>
      <c r="AL1344" s="52" t="s">
        <v>4037</v>
      </c>
      <c r="AM1344" s="50"/>
      <c r="AN1344" s="51">
        <v>39965.936064814814</v>
      </c>
      <c r="AO1344" s="50" t="s">
        <v>3090</v>
      </c>
      <c r="AP1344" s="52" t="s">
        <v>4038</v>
      </c>
      <c r="AQ1344" s="50" t="s">
        <v>3092</v>
      </c>
    </row>
    <row r="1345" spans="2:43" x14ac:dyDescent="0.25">
      <c r="B1345" s="40" t="s">
        <v>1837</v>
      </c>
      <c r="C1345" s="41"/>
      <c r="D1345" s="41"/>
      <c r="E1345" s="42"/>
      <c r="F1345" s="44"/>
      <c r="G1345" s="61" t="s">
        <v>4039</v>
      </c>
      <c r="H1345" s="41"/>
      <c r="I1345" s="45"/>
      <c r="J1345" s="46"/>
      <c r="K1345" s="46"/>
      <c r="L1345" s="45" t="s">
        <v>4040</v>
      </c>
      <c r="M1345" s="62"/>
      <c r="N1345" s="63">
        <v>4262.4814453125</v>
      </c>
      <c r="O1345" s="63">
        <v>7091.06591796875</v>
      </c>
      <c r="P1345" s="64"/>
      <c r="Q1345" s="65"/>
      <c r="R1345" s="65"/>
      <c r="S1345" s="69"/>
      <c r="T1345" s="69"/>
      <c r="U1345" s="69"/>
      <c r="V1345" s="69"/>
      <c r="W1345" s="68"/>
      <c r="X1345" s="68"/>
      <c r="Y1345" s="68"/>
      <c r="Z1345" s="68"/>
      <c r="AA1345" s="67"/>
      <c r="AB1345" s="48">
        <v>203</v>
      </c>
      <c r="AC1345" s="48"/>
      <c r="AD1345" s="49"/>
      <c r="AE1345" s="50">
        <v>2729</v>
      </c>
      <c r="AF1345" s="50">
        <v>471</v>
      </c>
      <c r="AG1345" s="50">
        <v>5001</v>
      </c>
      <c r="AH1345" s="50">
        <v>4665</v>
      </c>
      <c r="AI1345" s="50"/>
      <c r="AJ1345" s="50" t="s">
        <v>4041</v>
      </c>
      <c r="AK1345" s="50" t="s">
        <v>3103</v>
      </c>
      <c r="AL1345" s="52" t="s">
        <v>4042</v>
      </c>
      <c r="AM1345" s="50"/>
      <c r="AN1345" s="51">
        <v>40496.694953703707</v>
      </c>
      <c r="AO1345" s="50" t="s">
        <v>3090</v>
      </c>
      <c r="AP1345" s="52" t="s">
        <v>4043</v>
      </c>
      <c r="AQ1345" s="50" t="s">
        <v>3092</v>
      </c>
    </row>
    <row r="1346" spans="2:43" x14ac:dyDescent="0.25">
      <c r="B1346" s="40" t="s">
        <v>1841</v>
      </c>
      <c r="C1346" s="41"/>
      <c r="D1346" s="41"/>
      <c r="E1346" s="42"/>
      <c r="F1346" s="44"/>
      <c r="G1346" s="61" t="s">
        <v>4044</v>
      </c>
      <c r="H1346" s="41"/>
      <c r="I1346" s="45"/>
      <c r="J1346" s="46"/>
      <c r="K1346" s="46"/>
      <c r="L1346" s="45" t="s">
        <v>4045</v>
      </c>
      <c r="M1346" s="62"/>
      <c r="N1346" s="63">
        <v>3495.16552734375</v>
      </c>
      <c r="O1346" s="63">
        <v>6609.21728515625</v>
      </c>
      <c r="P1346" s="64"/>
      <c r="Q1346" s="65"/>
      <c r="R1346" s="65"/>
      <c r="S1346" s="69"/>
      <c r="T1346" s="69"/>
      <c r="U1346" s="69"/>
      <c r="V1346" s="69"/>
      <c r="W1346" s="68"/>
      <c r="X1346" s="68"/>
      <c r="Y1346" s="68"/>
      <c r="Z1346" s="68"/>
      <c r="AA1346" s="67"/>
      <c r="AB1346" s="48">
        <v>204</v>
      </c>
      <c r="AC1346" s="48"/>
      <c r="AD1346" s="49"/>
      <c r="AE1346" s="50">
        <v>918</v>
      </c>
      <c r="AF1346" s="50">
        <v>2439</v>
      </c>
      <c r="AG1346" s="50">
        <v>12218</v>
      </c>
      <c r="AH1346" s="50">
        <v>15217</v>
      </c>
      <c r="AI1346" s="50"/>
      <c r="AJ1346" s="50" t="s">
        <v>4046</v>
      </c>
      <c r="AK1346" s="50" t="s">
        <v>3103</v>
      </c>
      <c r="AL1346" s="50"/>
      <c r="AM1346" s="50"/>
      <c r="AN1346" s="51">
        <v>42012.004999999997</v>
      </c>
      <c r="AO1346" s="50" t="s">
        <v>3090</v>
      </c>
      <c r="AP1346" s="52" t="s">
        <v>4047</v>
      </c>
      <c r="AQ1346" s="50" t="s">
        <v>3092</v>
      </c>
    </row>
    <row r="1347" spans="2:43" x14ac:dyDescent="0.25">
      <c r="B1347" s="40" t="s">
        <v>1842</v>
      </c>
      <c r="C1347" s="41"/>
      <c r="D1347" s="41"/>
      <c r="E1347" s="42"/>
      <c r="F1347" s="44"/>
      <c r="G1347" s="61" t="s">
        <v>4048</v>
      </c>
      <c r="H1347" s="41"/>
      <c r="I1347" s="45"/>
      <c r="J1347" s="46"/>
      <c r="K1347" s="46"/>
      <c r="L1347" s="45" t="s">
        <v>4049</v>
      </c>
      <c r="M1347" s="62"/>
      <c r="N1347" s="63">
        <v>3943.26708984375</v>
      </c>
      <c r="O1347" s="63">
        <v>7300.03662109375</v>
      </c>
      <c r="P1347" s="64"/>
      <c r="Q1347" s="65"/>
      <c r="R1347" s="65"/>
      <c r="S1347" s="69"/>
      <c r="T1347" s="69"/>
      <c r="U1347" s="69"/>
      <c r="V1347" s="69"/>
      <c r="W1347" s="68"/>
      <c r="X1347" s="68"/>
      <c r="Y1347" s="68"/>
      <c r="Z1347" s="68"/>
      <c r="AA1347" s="67"/>
      <c r="AB1347" s="48">
        <v>205</v>
      </c>
      <c r="AC1347" s="48"/>
      <c r="AD1347" s="49"/>
      <c r="AE1347" s="50">
        <v>596</v>
      </c>
      <c r="AF1347" s="50">
        <v>265</v>
      </c>
      <c r="AG1347" s="50">
        <v>19471</v>
      </c>
      <c r="AH1347" s="50">
        <v>82038</v>
      </c>
      <c r="AI1347" s="50"/>
      <c r="AJ1347" s="50" t="s">
        <v>4050</v>
      </c>
      <c r="AK1347" s="50" t="s">
        <v>4051</v>
      </c>
      <c r="AL1347" s="52" t="s">
        <v>4052</v>
      </c>
      <c r="AM1347" s="50"/>
      <c r="AN1347" s="51">
        <v>41702.588819444441</v>
      </c>
      <c r="AO1347" s="50" t="s">
        <v>3090</v>
      </c>
      <c r="AP1347" s="52" t="s">
        <v>4053</v>
      </c>
      <c r="AQ1347" s="50" t="s">
        <v>3092</v>
      </c>
    </row>
    <row r="1348" spans="2:43" x14ac:dyDescent="0.25">
      <c r="B1348" s="40" t="s">
        <v>1845</v>
      </c>
      <c r="C1348" s="41"/>
      <c r="D1348" s="41"/>
      <c r="E1348" s="42"/>
      <c r="F1348" s="44"/>
      <c r="G1348" s="61" t="s">
        <v>4054</v>
      </c>
      <c r="H1348" s="41"/>
      <c r="I1348" s="45"/>
      <c r="J1348" s="46"/>
      <c r="K1348" s="46"/>
      <c r="L1348" s="45" t="s">
        <v>4055</v>
      </c>
      <c r="M1348" s="62"/>
      <c r="N1348" s="63">
        <v>4681.93798828125</v>
      </c>
      <c r="O1348" s="63">
        <v>5412.54150390625</v>
      </c>
      <c r="P1348" s="64"/>
      <c r="Q1348" s="65"/>
      <c r="R1348" s="65"/>
      <c r="S1348" s="69"/>
      <c r="T1348" s="69"/>
      <c r="U1348" s="69"/>
      <c r="V1348" s="69"/>
      <c r="W1348" s="68"/>
      <c r="X1348" s="68"/>
      <c r="Y1348" s="68"/>
      <c r="Z1348" s="68"/>
      <c r="AA1348" s="67"/>
      <c r="AB1348" s="48">
        <v>206</v>
      </c>
      <c r="AC1348" s="48"/>
      <c r="AD1348" s="49"/>
      <c r="AE1348" s="50">
        <v>498</v>
      </c>
      <c r="AF1348" s="50">
        <v>390</v>
      </c>
      <c r="AG1348" s="50">
        <v>1683</v>
      </c>
      <c r="AH1348" s="50">
        <v>12863</v>
      </c>
      <c r="AI1348" s="50"/>
      <c r="AJ1348" s="50" t="s">
        <v>4056</v>
      </c>
      <c r="AK1348" s="50"/>
      <c r="AL1348" s="50"/>
      <c r="AM1348" s="50"/>
      <c r="AN1348" s="51">
        <v>40980.513402777775</v>
      </c>
      <c r="AO1348" s="50" t="s">
        <v>3090</v>
      </c>
      <c r="AP1348" s="52" t="s">
        <v>4057</v>
      </c>
      <c r="AQ1348" s="50" t="s">
        <v>3092</v>
      </c>
    </row>
    <row r="1349" spans="2:43" x14ac:dyDescent="0.25">
      <c r="B1349" s="40" t="s">
        <v>1846</v>
      </c>
      <c r="C1349" s="41"/>
      <c r="D1349" s="41"/>
      <c r="E1349" s="42"/>
      <c r="F1349" s="44"/>
      <c r="G1349" s="61" t="s">
        <v>4058</v>
      </c>
      <c r="H1349" s="41"/>
      <c r="I1349" s="45"/>
      <c r="J1349" s="46"/>
      <c r="K1349" s="46"/>
      <c r="L1349" s="45" t="s">
        <v>4059</v>
      </c>
      <c r="M1349" s="62"/>
      <c r="N1349" s="63">
        <v>6885.38818359375</v>
      </c>
      <c r="O1349" s="63">
        <v>4725.55908203125</v>
      </c>
      <c r="P1349" s="64"/>
      <c r="Q1349" s="65"/>
      <c r="R1349" s="65"/>
      <c r="S1349" s="69"/>
      <c r="T1349" s="69"/>
      <c r="U1349" s="69"/>
      <c r="V1349" s="69"/>
      <c r="W1349" s="68"/>
      <c r="X1349" s="68"/>
      <c r="Y1349" s="68"/>
      <c r="Z1349" s="68"/>
      <c r="AA1349" s="67"/>
      <c r="AB1349" s="48">
        <v>207</v>
      </c>
      <c r="AC1349" s="48"/>
      <c r="AD1349" s="49"/>
      <c r="AE1349" s="50">
        <v>3273</v>
      </c>
      <c r="AF1349" s="50">
        <v>817</v>
      </c>
      <c r="AG1349" s="50">
        <v>8159</v>
      </c>
      <c r="AH1349" s="50">
        <v>7531</v>
      </c>
      <c r="AI1349" s="50"/>
      <c r="AJ1349" s="50" t="s">
        <v>4060</v>
      </c>
      <c r="AK1349" s="50" t="s">
        <v>4061</v>
      </c>
      <c r="AL1349" s="50"/>
      <c r="AM1349" s="50"/>
      <c r="AN1349" s="51">
        <v>40331.960196759261</v>
      </c>
      <c r="AO1349" s="50" t="s">
        <v>3090</v>
      </c>
      <c r="AP1349" s="52" t="s">
        <v>4062</v>
      </c>
      <c r="AQ1349" s="50" t="s">
        <v>3099</v>
      </c>
    </row>
    <row r="1350" spans="2:43" x14ac:dyDescent="0.25">
      <c r="B1350" s="40" t="s">
        <v>1850</v>
      </c>
      <c r="C1350" s="41"/>
      <c r="D1350" s="41"/>
      <c r="E1350" s="42"/>
      <c r="F1350" s="44"/>
      <c r="G1350" s="61" t="s">
        <v>4063</v>
      </c>
      <c r="H1350" s="41"/>
      <c r="I1350" s="45"/>
      <c r="J1350" s="46"/>
      <c r="K1350" s="46"/>
      <c r="L1350" s="45" t="s">
        <v>4064</v>
      </c>
      <c r="M1350" s="62"/>
      <c r="N1350" s="63">
        <v>5839.947265625</v>
      </c>
      <c r="O1350" s="63">
        <v>7037.4775390625</v>
      </c>
      <c r="P1350" s="64"/>
      <c r="Q1350" s="65"/>
      <c r="R1350" s="65"/>
      <c r="S1350" s="69"/>
      <c r="T1350" s="69"/>
      <c r="U1350" s="69"/>
      <c r="V1350" s="69"/>
      <c r="W1350" s="68"/>
      <c r="X1350" s="68"/>
      <c r="Y1350" s="68"/>
      <c r="Z1350" s="68"/>
      <c r="AA1350" s="67"/>
      <c r="AB1350" s="48">
        <v>208</v>
      </c>
      <c r="AC1350" s="48"/>
      <c r="AD1350" s="49"/>
      <c r="AE1350" s="50">
        <v>1955</v>
      </c>
      <c r="AF1350" s="50">
        <v>899</v>
      </c>
      <c r="AG1350" s="50">
        <v>8702</v>
      </c>
      <c r="AH1350" s="50">
        <v>20779</v>
      </c>
      <c r="AI1350" s="50"/>
      <c r="AJ1350" s="50" t="s">
        <v>4065</v>
      </c>
      <c r="AK1350" s="50" t="s">
        <v>4066</v>
      </c>
      <c r="AL1350" s="52" t="s">
        <v>4067</v>
      </c>
      <c r="AM1350" s="50"/>
      <c r="AN1350" s="51">
        <v>39910.861701388887</v>
      </c>
      <c r="AO1350" s="50" t="s">
        <v>3090</v>
      </c>
      <c r="AP1350" s="52" t="s">
        <v>4068</v>
      </c>
      <c r="AQ1350" s="50" t="s">
        <v>3092</v>
      </c>
    </row>
    <row r="1351" spans="2:43" x14ac:dyDescent="0.25">
      <c r="B1351" s="40" t="s">
        <v>1855</v>
      </c>
      <c r="C1351" s="41"/>
      <c r="D1351" s="41"/>
      <c r="E1351" s="42"/>
      <c r="F1351" s="44"/>
      <c r="G1351" s="61" t="s">
        <v>4069</v>
      </c>
      <c r="H1351" s="41"/>
      <c r="I1351" s="45"/>
      <c r="J1351" s="46"/>
      <c r="K1351" s="46"/>
      <c r="L1351" s="45" t="s">
        <v>4070</v>
      </c>
      <c r="M1351" s="62"/>
      <c r="N1351" s="63">
        <v>4110.11865234375</v>
      </c>
      <c r="O1351" s="63">
        <v>7081.2294921875</v>
      </c>
      <c r="P1351" s="64"/>
      <c r="Q1351" s="65"/>
      <c r="R1351" s="65"/>
      <c r="S1351" s="69"/>
      <c r="T1351" s="69"/>
      <c r="U1351" s="69"/>
      <c r="V1351" s="69"/>
      <c r="W1351" s="68"/>
      <c r="X1351" s="68"/>
      <c r="Y1351" s="68"/>
      <c r="Z1351" s="68"/>
      <c r="AA1351" s="67"/>
      <c r="AB1351" s="48">
        <v>209</v>
      </c>
      <c r="AC1351" s="48"/>
      <c r="AD1351" s="49"/>
      <c r="AE1351" s="50">
        <v>196</v>
      </c>
      <c r="AF1351" s="50">
        <v>64</v>
      </c>
      <c r="AG1351" s="50">
        <v>250</v>
      </c>
      <c r="AH1351" s="50">
        <v>974</v>
      </c>
      <c r="AI1351" s="50"/>
      <c r="AJ1351" s="50" t="s">
        <v>4071</v>
      </c>
      <c r="AK1351" s="50" t="s">
        <v>3103</v>
      </c>
      <c r="AL1351" s="50"/>
      <c r="AM1351" s="50"/>
      <c r="AN1351" s="51">
        <v>41717.415185185186</v>
      </c>
      <c r="AO1351" s="50" t="s">
        <v>3090</v>
      </c>
      <c r="AP1351" s="52" t="s">
        <v>4072</v>
      </c>
      <c r="AQ1351" s="50" t="s">
        <v>3092</v>
      </c>
    </row>
    <row r="1352" spans="2:43" x14ac:dyDescent="0.25">
      <c r="B1352" s="40" t="s">
        <v>1858</v>
      </c>
      <c r="C1352" s="41"/>
      <c r="D1352" s="41"/>
      <c r="E1352" s="42"/>
      <c r="F1352" s="44"/>
      <c r="G1352" s="61" t="s">
        <v>4073</v>
      </c>
      <c r="H1352" s="41"/>
      <c r="I1352" s="45"/>
      <c r="J1352" s="46"/>
      <c r="K1352" s="46"/>
      <c r="L1352" s="45" t="s">
        <v>4074</v>
      </c>
      <c r="M1352" s="62"/>
      <c r="N1352" s="63">
        <v>3236.177978515625</v>
      </c>
      <c r="O1352" s="63">
        <v>7293.38720703125</v>
      </c>
      <c r="P1352" s="64"/>
      <c r="Q1352" s="65"/>
      <c r="R1352" s="65"/>
      <c r="S1352" s="69"/>
      <c r="T1352" s="69"/>
      <c r="U1352" s="69"/>
      <c r="V1352" s="69"/>
      <c r="W1352" s="68"/>
      <c r="X1352" s="68"/>
      <c r="Y1352" s="68"/>
      <c r="Z1352" s="68"/>
      <c r="AA1352" s="67"/>
      <c r="AB1352" s="48">
        <v>210</v>
      </c>
      <c r="AC1352" s="48"/>
      <c r="AD1352" s="49"/>
      <c r="AE1352" s="50">
        <v>1842</v>
      </c>
      <c r="AF1352" s="50">
        <v>680</v>
      </c>
      <c r="AG1352" s="50">
        <v>49944</v>
      </c>
      <c r="AH1352" s="50">
        <v>35391</v>
      </c>
      <c r="AI1352" s="50"/>
      <c r="AJ1352" s="50"/>
      <c r="AK1352" s="50"/>
      <c r="AL1352" s="50"/>
      <c r="AM1352" s="50"/>
      <c r="AN1352" s="51">
        <v>41171.428240740737</v>
      </c>
      <c r="AO1352" s="50" t="s">
        <v>3090</v>
      </c>
      <c r="AP1352" s="52" t="s">
        <v>4075</v>
      </c>
      <c r="AQ1352" s="50" t="s">
        <v>3092</v>
      </c>
    </row>
    <row r="1353" spans="2:43" x14ac:dyDescent="0.25">
      <c r="B1353" s="40" t="s">
        <v>1865</v>
      </c>
      <c r="C1353" s="41"/>
      <c r="D1353" s="41"/>
      <c r="E1353" s="42"/>
      <c r="F1353" s="44"/>
      <c r="G1353" s="61" t="s">
        <v>4076</v>
      </c>
      <c r="H1353" s="41"/>
      <c r="I1353" s="45"/>
      <c r="J1353" s="46"/>
      <c r="K1353" s="46"/>
      <c r="L1353" s="45" t="s">
        <v>4077</v>
      </c>
      <c r="M1353" s="62"/>
      <c r="N1353" s="63">
        <v>4390.14990234375</v>
      </c>
      <c r="O1353" s="63">
        <v>7813.197265625</v>
      </c>
      <c r="P1353" s="64"/>
      <c r="Q1353" s="65"/>
      <c r="R1353" s="65"/>
      <c r="S1353" s="69"/>
      <c r="T1353" s="69"/>
      <c r="U1353" s="69"/>
      <c r="V1353" s="69"/>
      <c r="W1353" s="68"/>
      <c r="X1353" s="68"/>
      <c r="Y1353" s="68"/>
      <c r="Z1353" s="68"/>
      <c r="AA1353" s="67"/>
      <c r="AB1353" s="48">
        <v>211</v>
      </c>
      <c r="AC1353" s="48"/>
      <c r="AD1353" s="49"/>
      <c r="AE1353" s="50">
        <v>519</v>
      </c>
      <c r="AF1353" s="50">
        <v>388</v>
      </c>
      <c r="AG1353" s="50">
        <v>1085</v>
      </c>
      <c r="AH1353" s="50">
        <v>2512</v>
      </c>
      <c r="AI1353" s="50"/>
      <c r="AJ1353" s="50" t="s">
        <v>4078</v>
      </c>
      <c r="AK1353" s="50" t="s">
        <v>3502</v>
      </c>
      <c r="AL1353" s="50"/>
      <c r="AM1353" s="50"/>
      <c r="AN1353" s="51">
        <v>43192.531192129631</v>
      </c>
      <c r="AO1353" s="50" t="s">
        <v>3090</v>
      </c>
      <c r="AP1353" s="52" t="s">
        <v>4079</v>
      </c>
      <c r="AQ1353" s="50" t="s">
        <v>3092</v>
      </c>
    </row>
    <row r="1354" spans="2:43" x14ac:dyDescent="0.25">
      <c r="B1354" s="40" t="s">
        <v>1868</v>
      </c>
      <c r="C1354" s="41"/>
      <c r="D1354" s="41"/>
      <c r="E1354" s="42"/>
      <c r="F1354" s="44"/>
      <c r="G1354" s="61" t="s">
        <v>4080</v>
      </c>
      <c r="H1354" s="41"/>
      <c r="I1354" s="45"/>
      <c r="J1354" s="46"/>
      <c r="K1354" s="46"/>
      <c r="L1354" s="45" t="s">
        <v>4081</v>
      </c>
      <c r="M1354" s="62"/>
      <c r="N1354" s="63">
        <v>935.45098876953125</v>
      </c>
      <c r="O1354" s="63">
        <v>6277.77734375</v>
      </c>
      <c r="P1354" s="64"/>
      <c r="Q1354" s="65"/>
      <c r="R1354" s="65"/>
      <c r="S1354" s="69"/>
      <c r="T1354" s="69"/>
      <c r="U1354" s="69"/>
      <c r="V1354" s="69"/>
      <c r="W1354" s="68"/>
      <c r="X1354" s="68"/>
      <c r="Y1354" s="68"/>
      <c r="Z1354" s="68"/>
      <c r="AA1354" s="67"/>
      <c r="AB1354" s="48">
        <v>212</v>
      </c>
      <c r="AC1354" s="48"/>
      <c r="AD1354" s="49"/>
      <c r="AE1354" s="50">
        <v>433</v>
      </c>
      <c r="AF1354" s="50">
        <v>162</v>
      </c>
      <c r="AG1354" s="50">
        <v>25266</v>
      </c>
      <c r="AH1354" s="50">
        <v>18784</v>
      </c>
      <c r="AI1354" s="50"/>
      <c r="AJ1354" s="50" t="s">
        <v>4082</v>
      </c>
      <c r="AK1354" s="50" t="s">
        <v>4083</v>
      </c>
      <c r="AL1354" s="50"/>
      <c r="AM1354" s="50"/>
      <c r="AN1354" s="51">
        <v>41049.659282407411</v>
      </c>
      <c r="AO1354" s="50" t="s">
        <v>3090</v>
      </c>
      <c r="AP1354" s="52" t="s">
        <v>4084</v>
      </c>
      <c r="AQ1354" s="50" t="s">
        <v>3092</v>
      </c>
    </row>
    <row r="1355" spans="2:43" x14ac:dyDescent="0.25">
      <c r="B1355" s="40" t="s">
        <v>1871</v>
      </c>
      <c r="C1355" s="41"/>
      <c r="D1355" s="41"/>
      <c r="E1355" s="42"/>
      <c r="F1355" s="44"/>
      <c r="G1355" s="61" t="s">
        <v>4085</v>
      </c>
      <c r="H1355" s="41"/>
      <c r="I1355" s="45"/>
      <c r="J1355" s="46"/>
      <c r="K1355" s="46"/>
      <c r="L1355" s="45" t="s">
        <v>4086</v>
      </c>
      <c r="M1355" s="62"/>
      <c r="N1355" s="63">
        <v>4053.862060546875</v>
      </c>
      <c r="O1355" s="63">
        <v>4355.76611328125</v>
      </c>
      <c r="P1355" s="64"/>
      <c r="Q1355" s="65"/>
      <c r="R1355" s="65"/>
      <c r="S1355" s="69"/>
      <c r="T1355" s="69"/>
      <c r="U1355" s="69"/>
      <c r="V1355" s="69"/>
      <c r="W1355" s="68"/>
      <c r="X1355" s="68"/>
      <c r="Y1355" s="68"/>
      <c r="Z1355" s="68"/>
      <c r="AA1355" s="67"/>
      <c r="AB1355" s="48">
        <v>213</v>
      </c>
      <c r="AC1355" s="48"/>
      <c r="AD1355" s="49"/>
      <c r="AE1355" s="50">
        <v>203</v>
      </c>
      <c r="AF1355" s="50">
        <v>66</v>
      </c>
      <c r="AG1355" s="50">
        <v>4032</v>
      </c>
      <c r="AH1355" s="50">
        <v>5522</v>
      </c>
      <c r="AI1355" s="50"/>
      <c r="AJ1355" s="50" t="s">
        <v>4087</v>
      </c>
      <c r="AK1355" s="50" t="s">
        <v>3128</v>
      </c>
      <c r="AL1355" s="50"/>
      <c r="AM1355" s="50"/>
      <c r="AN1355" s="51">
        <v>41164.816250000003</v>
      </c>
      <c r="AO1355" s="50" t="s">
        <v>3090</v>
      </c>
      <c r="AP1355" s="52" t="s">
        <v>4088</v>
      </c>
      <c r="AQ1355" s="50" t="s">
        <v>3092</v>
      </c>
    </row>
    <row r="1356" spans="2:43" x14ac:dyDescent="0.25">
      <c r="B1356" s="40" t="s">
        <v>1872</v>
      </c>
      <c r="C1356" s="41"/>
      <c r="D1356" s="41"/>
      <c r="E1356" s="42"/>
      <c r="F1356" s="44"/>
      <c r="G1356" s="61" t="s">
        <v>4089</v>
      </c>
      <c r="H1356" s="41"/>
      <c r="I1356" s="45"/>
      <c r="J1356" s="46"/>
      <c r="K1356" s="46"/>
      <c r="L1356" s="45" t="s">
        <v>4090</v>
      </c>
      <c r="M1356" s="62"/>
      <c r="N1356" s="63">
        <v>4672.15087890625</v>
      </c>
      <c r="O1356" s="63">
        <v>2915.002197265625</v>
      </c>
      <c r="P1356" s="64"/>
      <c r="Q1356" s="65"/>
      <c r="R1356" s="65"/>
      <c r="S1356" s="69"/>
      <c r="T1356" s="69"/>
      <c r="U1356" s="69"/>
      <c r="V1356" s="69"/>
      <c r="W1356" s="68"/>
      <c r="X1356" s="68"/>
      <c r="Y1356" s="68"/>
      <c r="Z1356" s="68"/>
      <c r="AA1356" s="67"/>
      <c r="AB1356" s="48">
        <v>214</v>
      </c>
      <c r="AC1356" s="48"/>
      <c r="AD1356" s="49"/>
      <c r="AE1356" s="50">
        <v>2028</v>
      </c>
      <c r="AF1356" s="50">
        <v>159737</v>
      </c>
      <c r="AG1356" s="50">
        <v>115299</v>
      </c>
      <c r="AH1356" s="50">
        <v>14934</v>
      </c>
      <c r="AI1356" s="50"/>
      <c r="AJ1356" s="50" t="s">
        <v>4091</v>
      </c>
      <c r="AK1356" s="50" t="s">
        <v>3128</v>
      </c>
      <c r="AL1356" s="52" t="s">
        <v>4092</v>
      </c>
      <c r="AM1356" s="50"/>
      <c r="AN1356" s="51">
        <v>39513.669236111113</v>
      </c>
      <c r="AO1356" s="50" t="s">
        <v>3090</v>
      </c>
      <c r="AP1356" s="52" t="s">
        <v>4093</v>
      </c>
      <c r="AQ1356" s="50" t="s">
        <v>3099</v>
      </c>
    </row>
    <row r="1357" spans="2:43" x14ac:dyDescent="0.25">
      <c r="B1357" s="40" t="s">
        <v>1877</v>
      </c>
      <c r="C1357" s="41"/>
      <c r="D1357" s="41"/>
      <c r="E1357" s="42"/>
      <c r="F1357" s="44"/>
      <c r="G1357" s="61" t="s">
        <v>4094</v>
      </c>
      <c r="H1357" s="41"/>
      <c r="I1357" s="45"/>
      <c r="J1357" s="46"/>
      <c r="K1357" s="46"/>
      <c r="L1357" s="45" t="s">
        <v>4095</v>
      </c>
      <c r="M1357" s="62"/>
      <c r="N1357" s="63">
        <v>4259.8935546875</v>
      </c>
      <c r="O1357" s="63">
        <v>3875.485595703125</v>
      </c>
      <c r="P1357" s="64"/>
      <c r="Q1357" s="65"/>
      <c r="R1357" s="65"/>
      <c r="S1357" s="69"/>
      <c r="T1357" s="69"/>
      <c r="U1357" s="69"/>
      <c r="V1357" s="69"/>
      <c r="W1357" s="68"/>
      <c r="X1357" s="68"/>
      <c r="Y1357" s="68"/>
      <c r="Z1357" s="68"/>
      <c r="AA1357" s="67"/>
      <c r="AB1357" s="48">
        <v>215</v>
      </c>
      <c r="AC1357" s="48"/>
      <c r="AD1357" s="49"/>
      <c r="AE1357" s="50">
        <v>623</v>
      </c>
      <c r="AF1357" s="50">
        <v>131215</v>
      </c>
      <c r="AG1357" s="50">
        <v>16217</v>
      </c>
      <c r="AH1357" s="50">
        <v>584</v>
      </c>
      <c r="AI1357" s="50"/>
      <c r="AJ1357" s="50" t="s">
        <v>4096</v>
      </c>
      <c r="AK1357" s="50"/>
      <c r="AL1357" s="52" t="s">
        <v>4097</v>
      </c>
      <c r="AM1357" s="50"/>
      <c r="AN1357" s="51">
        <v>40120.43954861111</v>
      </c>
      <c r="AO1357" s="50" t="s">
        <v>3090</v>
      </c>
      <c r="AP1357" s="52" t="s">
        <v>4098</v>
      </c>
      <c r="AQ1357" s="50" t="s">
        <v>3099</v>
      </c>
    </row>
    <row r="1358" spans="2:43" x14ac:dyDescent="0.25">
      <c r="B1358" s="40" t="s">
        <v>1878</v>
      </c>
      <c r="C1358" s="41"/>
      <c r="D1358" s="41"/>
      <c r="E1358" s="42"/>
      <c r="F1358" s="44"/>
      <c r="G1358" s="61" t="s">
        <v>4099</v>
      </c>
      <c r="H1358" s="41"/>
      <c r="I1358" s="45"/>
      <c r="J1358" s="46"/>
      <c r="K1358" s="46"/>
      <c r="L1358" s="45" t="s">
        <v>4100</v>
      </c>
      <c r="M1358" s="62"/>
      <c r="N1358" s="63">
        <v>6628.0576171875</v>
      </c>
      <c r="O1358" s="63">
        <v>5645.23388671875</v>
      </c>
      <c r="P1358" s="64"/>
      <c r="Q1358" s="65"/>
      <c r="R1358" s="65"/>
      <c r="S1358" s="69"/>
      <c r="T1358" s="69"/>
      <c r="U1358" s="69"/>
      <c r="V1358" s="69"/>
      <c r="W1358" s="68"/>
      <c r="X1358" s="68"/>
      <c r="Y1358" s="68"/>
      <c r="Z1358" s="68"/>
      <c r="AA1358" s="67"/>
      <c r="AB1358" s="48">
        <v>216</v>
      </c>
      <c r="AC1358" s="48"/>
      <c r="AD1358" s="49"/>
      <c r="AE1358" s="50">
        <v>137</v>
      </c>
      <c r="AF1358" s="50">
        <v>78</v>
      </c>
      <c r="AG1358" s="50">
        <v>3068</v>
      </c>
      <c r="AH1358" s="50">
        <v>76</v>
      </c>
      <c r="AI1358" s="50"/>
      <c r="AJ1358" s="50"/>
      <c r="AK1358" s="50"/>
      <c r="AL1358" s="50"/>
      <c r="AM1358" s="50"/>
      <c r="AN1358" s="51">
        <v>41251.947615740741</v>
      </c>
      <c r="AO1358" s="50" t="s">
        <v>3090</v>
      </c>
      <c r="AP1358" s="52" t="s">
        <v>4101</v>
      </c>
      <c r="AQ1358" s="50" t="s">
        <v>3092</v>
      </c>
    </row>
    <row r="1359" spans="2:43" x14ac:dyDescent="0.25">
      <c r="B1359" s="40" t="s">
        <v>1881</v>
      </c>
      <c r="C1359" s="41"/>
      <c r="D1359" s="41"/>
      <c r="E1359" s="42"/>
      <c r="F1359" s="44"/>
      <c r="G1359" s="61" t="s">
        <v>4102</v>
      </c>
      <c r="H1359" s="41"/>
      <c r="I1359" s="45"/>
      <c r="J1359" s="46"/>
      <c r="K1359" s="46"/>
      <c r="L1359" s="45" t="s">
        <v>4103</v>
      </c>
      <c r="M1359" s="62"/>
      <c r="N1359" s="63">
        <v>5291.87451171875</v>
      </c>
      <c r="O1359" s="63">
        <v>6622.767578125</v>
      </c>
      <c r="P1359" s="64"/>
      <c r="Q1359" s="65"/>
      <c r="R1359" s="65"/>
      <c r="S1359" s="69"/>
      <c r="T1359" s="69"/>
      <c r="U1359" s="69"/>
      <c r="V1359" s="69"/>
      <c r="W1359" s="68"/>
      <c r="X1359" s="68"/>
      <c r="Y1359" s="68"/>
      <c r="Z1359" s="68"/>
      <c r="AA1359" s="67"/>
      <c r="AB1359" s="48">
        <v>217</v>
      </c>
      <c r="AC1359" s="48"/>
      <c r="AD1359" s="49"/>
      <c r="AE1359" s="50">
        <v>283</v>
      </c>
      <c r="AF1359" s="50">
        <v>161</v>
      </c>
      <c r="AG1359" s="50">
        <v>5796</v>
      </c>
      <c r="AH1359" s="50">
        <v>8216</v>
      </c>
      <c r="AI1359" s="50"/>
      <c r="AJ1359" s="50" t="s">
        <v>4104</v>
      </c>
      <c r="AK1359" s="50"/>
      <c r="AL1359" s="50"/>
      <c r="AM1359" s="50"/>
      <c r="AN1359" s="51">
        <v>41209.38077546296</v>
      </c>
      <c r="AO1359" s="50" t="s">
        <v>3090</v>
      </c>
      <c r="AP1359" s="52" t="s">
        <v>4105</v>
      </c>
      <c r="AQ1359" s="50" t="s">
        <v>3092</v>
      </c>
    </row>
    <row r="1360" spans="2:43" x14ac:dyDescent="0.25">
      <c r="B1360" s="40" t="s">
        <v>1890</v>
      </c>
      <c r="C1360" s="41"/>
      <c r="D1360" s="41"/>
      <c r="E1360" s="42"/>
      <c r="F1360" s="44"/>
      <c r="G1360" s="61" t="s">
        <v>4106</v>
      </c>
      <c r="H1360" s="41"/>
      <c r="I1360" s="45"/>
      <c r="J1360" s="46"/>
      <c r="K1360" s="46"/>
      <c r="L1360" s="45" t="s">
        <v>4107</v>
      </c>
      <c r="M1360" s="62"/>
      <c r="N1360" s="63">
        <v>1298.3980712890625</v>
      </c>
      <c r="O1360" s="63">
        <v>6180.2685546875</v>
      </c>
      <c r="P1360" s="64"/>
      <c r="Q1360" s="65"/>
      <c r="R1360" s="65"/>
      <c r="S1360" s="69"/>
      <c r="T1360" s="69"/>
      <c r="U1360" s="69"/>
      <c r="V1360" s="69"/>
      <c r="W1360" s="68"/>
      <c r="X1360" s="68"/>
      <c r="Y1360" s="68"/>
      <c r="Z1360" s="68"/>
      <c r="AA1360" s="67"/>
      <c r="AB1360" s="48">
        <v>218</v>
      </c>
      <c r="AC1360" s="48"/>
      <c r="AD1360" s="49"/>
      <c r="AE1360" s="50">
        <v>297</v>
      </c>
      <c r="AF1360" s="50">
        <v>41</v>
      </c>
      <c r="AG1360" s="50">
        <v>1900</v>
      </c>
      <c r="AH1360" s="50">
        <v>1605</v>
      </c>
      <c r="AI1360" s="50"/>
      <c r="AJ1360" s="50" t="s">
        <v>4108</v>
      </c>
      <c r="AK1360" s="50" t="s">
        <v>4109</v>
      </c>
      <c r="AL1360" s="50"/>
      <c r="AM1360" s="50"/>
      <c r="AN1360" s="51">
        <v>41742.437592592592</v>
      </c>
      <c r="AO1360" s="50" t="s">
        <v>3090</v>
      </c>
      <c r="AP1360" s="52" t="s">
        <v>4110</v>
      </c>
      <c r="AQ1360" s="50" t="s">
        <v>3092</v>
      </c>
    </row>
    <row r="1361" spans="2:43" x14ac:dyDescent="0.25">
      <c r="B1361" s="40" t="s">
        <v>1893</v>
      </c>
      <c r="C1361" s="41"/>
      <c r="D1361" s="41"/>
      <c r="E1361" s="42"/>
      <c r="F1361" s="44"/>
      <c r="G1361" s="61" t="s">
        <v>4111</v>
      </c>
      <c r="H1361" s="41"/>
      <c r="I1361" s="45"/>
      <c r="J1361" s="46"/>
      <c r="K1361" s="46"/>
      <c r="L1361" s="45" t="s">
        <v>4112</v>
      </c>
      <c r="M1361" s="62"/>
      <c r="N1361" s="63">
        <v>1386.18310546875</v>
      </c>
      <c r="O1361" s="63">
        <v>6894.81201171875</v>
      </c>
      <c r="P1361" s="64"/>
      <c r="Q1361" s="65"/>
      <c r="R1361" s="65"/>
      <c r="S1361" s="69"/>
      <c r="T1361" s="69"/>
      <c r="U1361" s="69"/>
      <c r="V1361" s="69"/>
      <c r="W1361" s="68"/>
      <c r="X1361" s="68"/>
      <c r="Y1361" s="68"/>
      <c r="Z1361" s="68"/>
      <c r="AA1361" s="67"/>
      <c r="AB1361" s="48">
        <v>219</v>
      </c>
      <c r="AC1361" s="48"/>
      <c r="AD1361" s="49"/>
      <c r="AE1361" s="50">
        <v>32</v>
      </c>
      <c r="AF1361" s="50">
        <v>42</v>
      </c>
      <c r="AG1361" s="50">
        <v>7111</v>
      </c>
      <c r="AH1361" s="50">
        <v>377</v>
      </c>
      <c r="AI1361" s="50"/>
      <c r="AJ1361" s="50" t="s">
        <v>4113</v>
      </c>
      <c r="AK1361" s="50" t="s">
        <v>4114</v>
      </c>
      <c r="AL1361" s="50"/>
      <c r="AM1361" s="50"/>
      <c r="AN1361" s="51">
        <v>39243.823900462965</v>
      </c>
      <c r="AO1361" s="50" t="s">
        <v>3090</v>
      </c>
      <c r="AP1361" s="52" t="s">
        <v>4115</v>
      </c>
      <c r="AQ1361" s="50" t="s">
        <v>3092</v>
      </c>
    </row>
    <row r="1362" spans="2:43" x14ac:dyDescent="0.25">
      <c r="B1362" s="40" t="s">
        <v>1896</v>
      </c>
      <c r="C1362" s="41"/>
      <c r="D1362" s="41"/>
      <c r="E1362" s="42"/>
      <c r="F1362" s="44"/>
      <c r="G1362" s="61" t="s">
        <v>4116</v>
      </c>
      <c r="H1362" s="41"/>
      <c r="I1362" s="45"/>
      <c r="J1362" s="46"/>
      <c r="K1362" s="46"/>
      <c r="L1362" s="45" t="s">
        <v>4117</v>
      </c>
      <c r="M1362" s="62"/>
      <c r="N1362" s="63">
        <v>3986.632080078125</v>
      </c>
      <c r="O1362" s="63">
        <v>7145.7607421875</v>
      </c>
      <c r="P1362" s="64"/>
      <c r="Q1362" s="65"/>
      <c r="R1362" s="65"/>
      <c r="S1362" s="69"/>
      <c r="T1362" s="69"/>
      <c r="U1362" s="69"/>
      <c r="V1362" s="69"/>
      <c r="W1362" s="68"/>
      <c r="X1362" s="68"/>
      <c r="Y1362" s="68"/>
      <c r="Z1362" s="68"/>
      <c r="AA1362" s="67"/>
      <c r="AB1362" s="48">
        <v>220</v>
      </c>
      <c r="AC1362" s="48"/>
      <c r="AD1362" s="49"/>
      <c r="AE1362" s="50">
        <v>615</v>
      </c>
      <c r="AF1362" s="50">
        <v>1178</v>
      </c>
      <c r="AG1362" s="50">
        <v>18668</v>
      </c>
      <c r="AH1362" s="50">
        <v>1755</v>
      </c>
      <c r="AI1362" s="50"/>
      <c r="AJ1362" s="50" t="s">
        <v>4118</v>
      </c>
      <c r="AK1362" s="50" t="s">
        <v>4119</v>
      </c>
      <c r="AL1362" s="52" t="s">
        <v>4120</v>
      </c>
      <c r="AM1362" s="50"/>
      <c r="AN1362" s="51">
        <v>39186.524502314816</v>
      </c>
      <c r="AO1362" s="50" t="s">
        <v>3090</v>
      </c>
      <c r="AP1362" s="52" t="s">
        <v>4121</v>
      </c>
      <c r="AQ1362" s="50" t="s">
        <v>3092</v>
      </c>
    </row>
    <row r="1363" spans="2:43" x14ac:dyDescent="0.25">
      <c r="B1363" s="40" t="s">
        <v>1899</v>
      </c>
      <c r="C1363" s="41"/>
      <c r="D1363" s="41"/>
      <c r="E1363" s="42"/>
      <c r="F1363" s="44"/>
      <c r="G1363" s="61" t="s">
        <v>4122</v>
      </c>
      <c r="H1363" s="41"/>
      <c r="I1363" s="45"/>
      <c r="J1363" s="46"/>
      <c r="K1363" s="46"/>
      <c r="L1363" s="45" t="s">
        <v>4123</v>
      </c>
      <c r="M1363" s="62"/>
      <c r="N1363" s="63">
        <v>1557.7615966796875</v>
      </c>
      <c r="O1363" s="63">
        <v>6931.2548828125</v>
      </c>
      <c r="P1363" s="64"/>
      <c r="Q1363" s="65"/>
      <c r="R1363" s="65"/>
      <c r="S1363" s="69"/>
      <c r="T1363" s="69"/>
      <c r="U1363" s="69"/>
      <c r="V1363" s="69"/>
      <c r="W1363" s="68"/>
      <c r="X1363" s="68"/>
      <c r="Y1363" s="68"/>
      <c r="Z1363" s="68"/>
      <c r="AA1363" s="67"/>
      <c r="AB1363" s="48">
        <v>221</v>
      </c>
      <c r="AC1363" s="48"/>
      <c r="AD1363" s="49"/>
      <c r="AE1363" s="50">
        <v>69</v>
      </c>
      <c r="AF1363" s="50">
        <v>53</v>
      </c>
      <c r="AG1363" s="50">
        <v>3399</v>
      </c>
      <c r="AH1363" s="50">
        <v>5829</v>
      </c>
      <c r="AI1363" s="50"/>
      <c r="AJ1363" s="50" t="s">
        <v>4124</v>
      </c>
      <c r="AK1363" s="50" t="s">
        <v>3128</v>
      </c>
      <c r="AL1363" s="50"/>
      <c r="AM1363" s="50"/>
      <c r="AN1363" s="51">
        <v>41041.876886574071</v>
      </c>
      <c r="AO1363" s="50" t="s">
        <v>3090</v>
      </c>
      <c r="AP1363" s="52" t="s">
        <v>4125</v>
      </c>
      <c r="AQ1363" s="50" t="s">
        <v>3092</v>
      </c>
    </row>
    <row r="1364" spans="2:43" x14ac:dyDescent="0.25">
      <c r="B1364" s="40" t="s">
        <v>1902</v>
      </c>
      <c r="C1364" s="41"/>
      <c r="D1364" s="41"/>
      <c r="E1364" s="42"/>
      <c r="F1364" s="44"/>
      <c r="G1364" s="61" t="s">
        <v>4126</v>
      </c>
      <c r="H1364" s="41"/>
      <c r="I1364" s="45"/>
      <c r="J1364" s="46"/>
      <c r="K1364" s="46"/>
      <c r="L1364" s="45" t="s">
        <v>4127</v>
      </c>
      <c r="M1364" s="62"/>
      <c r="N1364" s="63">
        <v>1204.6610107421875</v>
      </c>
      <c r="O1364" s="63">
        <v>5868.64501953125</v>
      </c>
      <c r="P1364" s="64"/>
      <c r="Q1364" s="65"/>
      <c r="R1364" s="65"/>
      <c r="S1364" s="69"/>
      <c r="T1364" s="69"/>
      <c r="U1364" s="69"/>
      <c r="V1364" s="69"/>
      <c r="W1364" s="68"/>
      <c r="X1364" s="68"/>
      <c r="Y1364" s="68"/>
      <c r="Z1364" s="68"/>
      <c r="AA1364" s="67"/>
      <c r="AB1364" s="48">
        <v>222</v>
      </c>
      <c r="AC1364" s="48"/>
      <c r="AD1364" s="49"/>
      <c r="AE1364" s="50">
        <v>195</v>
      </c>
      <c r="AF1364" s="50">
        <v>303</v>
      </c>
      <c r="AG1364" s="50">
        <v>100</v>
      </c>
      <c r="AH1364" s="50">
        <v>777</v>
      </c>
      <c r="AI1364" s="50"/>
      <c r="AJ1364" s="50" t="s">
        <v>4128</v>
      </c>
      <c r="AK1364" s="50" t="s">
        <v>4129</v>
      </c>
      <c r="AL1364" s="52" t="s">
        <v>4130</v>
      </c>
      <c r="AM1364" s="50"/>
      <c r="AN1364" s="51">
        <v>40618.414687500001</v>
      </c>
      <c r="AO1364" s="50" t="s">
        <v>3090</v>
      </c>
      <c r="AP1364" s="52" t="s">
        <v>4131</v>
      </c>
      <c r="AQ1364" s="50" t="s">
        <v>3092</v>
      </c>
    </row>
    <row r="1365" spans="2:43" x14ac:dyDescent="0.25">
      <c r="B1365" s="40" t="s">
        <v>1905</v>
      </c>
      <c r="C1365" s="41"/>
      <c r="D1365" s="41"/>
      <c r="E1365" s="42"/>
      <c r="F1365" s="44"/>
      <c r="G1365" s="61" t="s">
        <v>4132</v>
      </c>
      <c r="H1365" s="41"/>
      <c r="I1365" s="45"/>
      <c r="J1365" s="46"/>
      <c r="K1365" s="46"/>
      <c r="L1365" s="45" t="s">
        <v>4133</v>
      </c>
      <c r="M1365" s="62"/>
      <c r="N1365" s="63">
        <v>472.3486328125</v>
      </c>
      <c r="O1365" s="63">
        <v>5238.27490234375</v>
      </c>
      <c r="P1365" s="64"/>
      <c r="Q1365" s="65"/>
      <c r="R1365" s="65"/>
      <c r="S1365" s="69"/>
      <c r="T1365" s="69"/>
      <c r="U1365" s="69"/>
      <c r="V1365" s="69"/>
      <c r="W1365" s="68"/>
      <c r="X1365" s="68"/>
      <c r="Y1365" s="68"/>
      <c r="Z1365" s="68"/>
      <c r="AA1365" s="67"/>
      <c r="AB1365" s="48">
        <v>223</v>
      </c>
      <c r="AC1365" s="48"/>
      <c r="AD1365" s="49"/>
      <c r="AE1365" s="50">
        <v>648</v>
      </c>
      <c r="AF1365" s="50">
        <v>437</v>
      </c>
      <c r="AG1365" s="50">
        <v>64411</v>
      </c>
      <c r="AH1365" s="50">
        <v>31512</v>
      </c>
      <c r="AI1365" s="50"/>
      <c r="AJ1365" s="50" t="s">
        <v>4134</v>
      </c>
      <c r="AK1365" s="50" t="s">
        <v>4135</v>
      </c>
      <c r="AL1365" s="50"/>
      <c r="AM1365" s="50"/>
      <c r="AN1365" s="51">
        <v>40099.525752314818</v>
      </c>
      <c r="AO1365" s="50" t="s">
        <v>3090</v>
      </c>
      <c r="AP1365" s="52" t="s">
        <v>4136</v>
      </c>
      <c r="AQ1365" s="50" t="s">
        <v>3092</v>
      </c>
    </row>
    <row r="1366" spans="2:43" x14ac:dyDescent="0.25">
      <c r="B1366" s="40" t="s">
        <v>1910</v>
      </c>
      <c r="C1366" s="41"/>
      <c r="D1366" s="41"/>
      <c r="E1366" s="42"/>
      <c r="F1366" s="44"/>
      <c r="G1366" s="61" t="s">
        <v>4137</v>
      </c>
      <c r="H1366" s="41"/>
      <c r="I1366" s="45"/>
      <c r="J1366" s="46"/>
      <c r="K1366" s="46"/>
      <c r="L1366" s="45" t="s">
        <v>4138</v>
      </c>
      <c r="M1366" s="62"/>
      <c r="N1366" s="63">
        <v>2898.230712890625</v>
      </c>
      <c r="O1366" s="63">
        <v>7708.091796875</v>
      </c>
      <c r="P1366" s="64"/>
      <c r="Q1366" s="65"/>
      <c r="R1366" s="65"/>
      <c r="S1366" s="69"/>
      <c r="T1366" s="69"/>
      <c r="U1366" s="69"/>
      <c r="V1366" s="69"/>
      <c r="W1366" s="68"/>
      <c r="X1366" s="68"/>
      <c r="Y1366" s="68"/>
      <c r="Z1366" s="68"/>
      <c r="AA1366" s="67"/>
      <c r="AB1366" s="48">
        <v>224</v>
      </c>
      <c r="AC1366" s="48"/>
      <c r="AD1366" s="49"/>
      <c r="AE1366" s="50">
        <v>622</v>
      </c>
      <c r="AF1366" s="50">
        <v>457</v>
      </c>
      <c r="AG1366" s="50">
        <v>4077</v>
      </c>
      <c r="AH1366" s="50">
        <v>4410</v>
      </c>
      <c r="AI1366" s="50"/>
      <c r="AJ1366" s="50" t="s">
        <v>4139</v>
      </c>
      <c r="AK1366" s="50" t="s">
        <v>4140</v>
      </c>
      <c r="AL1366" s="50"/>
      <c r="AM1366" s="50"/>
      <c r="AN1366" s="51">
        <v>42450.458460648151</v>
      </c>
      <c r="AO1366" s="50" t="s">
        <v>3090</v>
      </c>
      <c r="AP1366" s="52" t="s">
        <v>4141</v>
      </c>
      <c r="AQ1366" s="50" t="s">
        <v>3092</v>
      </c>
    </row>
    <row r="1367" spans="2:43" x14ac:dyDescent="0.25">
      <c r="B1367" s="40" t="s">
        <v>1915</v>
      </c>
      <c r="C1367" s="41"/>
      <c r="D1367" s="41"/>
      <c r="E1367" s="42"/>
      <c r="F1367" s="44"/>
      <c r="G1367" s="61" t="s">
        <v>4142</v>
      </c>
      <c r="H1367" s="41"/>
      <c r="I1367" s="45"/>
      <c r="J1367" s="46"/>
      <c r="K1367" s="46"/>
      <c r="L1367" s="45" t="s">
        <v>4143</v>
      </c>
      <c r="M1367" s="62"/>
      <c r="N1367" s="63">
        <v>405.37173461914063</v>
      </c>
      <c r="O1367" s="63">
        <v>5444.14111328125</v>
      </c>
      <c r="P1367" s="64"/>
      <c r="Q1367" s="65"/>
      <c r="R1367" s="65"/>
      <c r="S1367" s="69"/>
      <c r="T1367" s="69"/>
      <c r="U1367" s="69"/>
      <c r="V1367" s="69"/>
      <c r="W1367" s="68"/>
      <c r="X1367" s="68"/>
      <c r="Y1367" s="68"/>
      <c r="Z1367" s="68"/>
      <c r="AA1367" s="67"/>
      <c r="AB1367" s="48">
        <v>225</v>
      </c>
      <c r="AC1367" s="48"/>
      <c r="AD1367" s="49"/>
      <c r="AE1367" s="50">
        <v>26</v>
      </c>
      <c r="AF1367" s="50">
        <v>25</v>
      </c>
      <c r="AG1367" s="50">
        <v>115</v>
      </c>
      <c r="AH1367" s="50">
        <v>383</v>
      </c>
      <c r="AI1367" s="50"/>
      <c r="AJ1367" s="50" t="s">
        <v>4144</v>
      </c>
      <c r="AK1367" s="50"/>
      <c r="AL1367" s="50"/>
      <c r="AM1367" s="50"/>
      <c r="AN1367" s="51">
        <v>43431.905219907407</v>
      </c>
      <c r="AO1367" s="50" t="s">
        <v>3090</v>
      </c>
      <c r="AP1367" s="52" t="s">
        <v>4145</v>
      </c>
      <c r="AQ1367" s="50" t="s">
        <v>3092</v>
      </c>
    </row>
    <row r="1368" spans="2:43" x14ac:dyDescent="0.25">
      <c r="B1368" s="40" t="s">
        <v>1918</v>
      </c>
      <c r="C1368" s="41"/>
      <c r="D1368" s="41"/>
      <c r="E1368" s="42"/>
      <c r="F1368" s="44"/>
      <c r="G1368" s="61" t="s">
        <v>4146</v>
      </c>
      <c r="H1368" s="41"/>
      <c r="I1368" s="45"/>
      <c r="J1368" s="46"/>
      <c r="K1368" s="46"/>
      <c r="L1368" s="45" t="s">
        <v>4147</v>
      </c>
      <c r="M1368" s="62"/>
      <c r="N1368" s="63">
        <v>6060.62255859375</v>
      </c>
      <c r="O1368" s="63">
        <v>4931.369140625</v>
      </c>
      <c r="P1368" s="64"/>
      <c r="Q1368" s="65"/>
      <c r="R1368" s="65"/>
      <c r="S1368" s="69"/>
      <c r="T1368" s="69"/>
      <c r="U1368" s="69"/>
      <c r="V1368" s="69"/>
      <c r="W1368" s="68"/>
      <c r="X1368" s="68"/>
      <c r="Y1368" s="68"/>
      <c r="Z1368" s="68"/>
      <c r="AA1368" s="67"/>
      <c r="AB1368" s="48">
        <v>226</v>
      </c>
      <c r="AC1368" s="48"/>
      <c r="AD1368" s="49"/>
      <c r="AE1368" s="50">
        <v>3655</v>
      </c>
      <c r="AF1368" s="50">
        <v>4495</v>
      </c>
      <c r="AG1368" s="50">
        <v>290108</v>
      </c>
      <c r="AH1368" s="50">
        <v>27682</v>
      </c>
      <c r="AI1368" s="50"/>
      <c r="AJ1368" s="50" t="s">
        <v>4148</v>
      </c>
      <c r="AK1368" s="50" t="s">
        <v>4149</v>
      </c>
      <c r="AL1368" s="52" t="s">
        <v>4150</v>
      </c>
      <c r="AM1368" s="50"/>
      <c r="AN1368" s="51">
        <v>39980.784004629626</v>
      </c>
      <c r="AO1368" s="50" t="s">
        <v>3090</v>
      </c>
      <c r="AP1368" s="52" t="s">
        <v>4151</v>
      </c>
      <c r="AQ1368" s="50" t="s">
        <v>3092</v>
      </c>
    </row>
    <row r="1369" spans="2:43" x14ac:dyDescent="0.25">
      <c r="B1369" s="40" t="s">
        <v>1923</v>
      </c>
      <c r="C1369" s="41"/>
      <c r="D1369" s="41"/>
      <c r="E1369" s="42"/>
      <c r="F1369" s="44"/>
      <c r="G1369" s="61" t="s">
        <v>4152</v>
      </c>
      <c r="H1369" s="41"/>
      <c r="I1369" s="45"/>
      <c r="J1369" s="46"/>
      <c r="K1369" s="46"/>
      <c r="L1369" s="45" t="s">
        <v>4153</v>
      </c>
      <c r="M1369" s="62"/>
      <c r="N1369" s="63">
        <v>6455.34912109375</v>
      </c>
      <c r="O1369" s="63">
        <v>5276.45654296875</v>
      </c>
      <c r="P1369" s="64"/>
      <c r="Q1369" s="65"/>
      <c r="R1369" s="65"/>
      <c r="S1369" s="69"/>
      <c r="T1369" s="69"/>
      <c r="U1369" s="69"/>
      <c r="V1369" s="69"/>
      <c r="W1369" s="68"/>
      <c r="X1369" s="68"/>
      <c r="Y1369" s="68"/>
      <c r="Z1369" s="68"/>
      <c r="AA1369" s="67"/>
      <c r="AB1369" s="48">
        <v>227</v>
      </c>
      <c r="AC1369" s="48"/>
      <c r="AD1369" s="49"/>
      <c r="AE1369" s="50">
        <v>1398</v>
      </c>
      <c r="AF1369" s="50">
        <v>863</v>
      </c>
      <c r="AG1369" s="50">
        <v>88329</v>
      </c>
      <c r="AH1369" s="50">
        <v>20716</v>
      </c>
      <c r="AI1369" s="50"/>
      <c r="AJ1369" s="50" t="s">
        <v>4154</v>
      </c>
      <c r="AK1369" s="50" t="s">
        <v>3620</v>
      </c>
      <c r="AL1369" s="50"/>
      <c r="AM1369" s="50"/>
      <c r="AN1369" s="51">
        <v>41078.519386574073</v>
      </c>
      <c r="AO1369" s="50" t="s">
        <v>3090</v>
      </c>
      <c r="AP1369" s="52" t="s">
        <v>4155</v>
      </c>
      <c r="AQ1369" s="50" t="s">
        <v>3092</v>
      </c>
    </row>
    <row r="1370" spans="2:43" x14ac:dyDescent="0.25">
      <c r="B1370" s="40" t="s">
        <v>1926</v>
      </c>
      <c r="C1370" s="41"/>
      <c r="D1370" s="41"/>
      <c r="E1370" s="42"/>
      <c r="F1370" s="44"/>
      <c r="G1370" s="61" t="s">
        <v>4156</v>
      </c>
      <c r="H1370" s="41"/>
      <c r="I1370" s="45"/>
      <c r="J1370" s="46"/>
      <c r="K1370" s="46"/>
      <c r="L1370" s="45" t="s">
        <v>4157</v>
      </c>
      <c r="M1370" s="62"/>
      <c r="N1370" s="63">
        <v>6518.23388671875</v>
      </c>
      <c r="O1370" s="63">
        <v>5662.5556640625</v>
      </c>
      <c r="P1370" s="64"/>
      <c r="Q1370" s="65"/>
      <c r="R1370" s="65"/>
      <c r="S1370" s="69"/>
      <c r="T1370" s="69"/>
      <c r="U1370" s="69"/>
      <c r="V1370" s="69"/>
      <c r="W1370" s="68"/>
      <c r="X1370" s="68"/>
      <c r="Y1370" s="68"/>
      <c r="Z1370" s="68"/>
      <c r="AA1370" s="67"/>
      <c r="AB1370" s="48">
        <v>228</v>
      </c>
      <c r="AC1370" s="48"/>
      <c r="AD1370" s="49"/>
      <c r="AE1370" s="50">
        <v>273</v>
      </c>
      <c r="AF1370" s="50">
        <v>222</v>
      </c>
      <c r="AG1370" s="50">
        <v>13630</v>
      </c>
      <c r="AH1370" s="50">
        <v>5843</v>
      </c>
      <c r="AI1370" s="50"/>
      <c r="AJ1370" s="50" t="s">
        <v>4158</v>
      </c>
      <c r="AK1370" s="50" t="s">
        <v>4159</v>
      </c>
      <c r="AL1370" s="52" t="s">
        <v>4160</v>
      </c>
      <c r="AM1370" s="50"/>
      <c r="AN1370" s="51">
        <v>40134.639965277776</v>
      </c>
      <c r="AO1370" s="50" t="s">
        <v>3090</v>
      </c>
      <c r="AP1370" s="52" t="s">
        <v>4161</v>
      </c>
      <c r="AQ1370" s="50" t="s">
        <v>3092</v>
      </c>
    </row>
    <row r="1371" spans="2:43" x14ac:dyDescent="0.25">
      <c r="B1371" s="40" t="s">
        <v>1929</v>
      </c>
      <c r="C1371" s="41"/>
      <c r="D1371" s="41"/>
      <c r="E1371" s="42"/>
      <c r="F1371" s="44"/>
      <c r="G1371" s="61" t="s">
        <v>4162</v>
      </c>
      <c r="H1371" s="41"/>
      <c r="I1371" s="45"/>
      <c r="J1371" s="46"/>
      <c r="K1371" s="46"/>
      <c r="L1371" s="45" t="s">
        <v>4163</v>
      </c>
      <c r="M1371" s="62"/>
      <c r="N1371" s="63">
        <v>1342.9571533203125</v>
      </c>
      <c r="O1371" s="63">
        <v>6334.333984375</v>
      </c>
      <c r="P1371" s="64"/>
      <c r="Q1371" s="65"/>
      <c r="R1371" s="65"/>
      <c r="S1371" s="69"/>
      <c r="T1371" s="69"/>
      <c r="U1371" s="69"/>
      <c r="V1371" s="69"/>
      <c r="W1371" s="68"/>
      <c r="X1371" s="68"/>
      <c r="Y1371" s="68"/>
      <c r="Z1371" s="68"/>
      <c r="AA1371" s="67"/>
      <c r="AB1371" s="48">
        <v>229</v>
      </c>
      <c r="AC1371" s="48"/>
      <c r="AD1371" s="49"/>
      <c r="AE1371" s="50">
        <v>839</v>
      </c>
      <c r="AF1371" s="50">
        <v>355</v>
      </c>
      <c r="AG1371" s="50">
        <v>17420</v>
      </c>
      <c r="AH1371" s="50">
        <v>20899</v>
      </c>
      <c r="AI1371" s="50"/>
      <c r="AJ1371" s="50" t="s">
        <v>4164</v>
      </c>
      <c r="AK1371" s="50" t="s">
        <v>4165</v>
      </c>
      <c r="AL1371" s="52" t="s">
        <v>4166</v>
      </c>
      <c r="AM1371" s="50"/>
      <c r="AN1371" s="51">
        <v>40341.547071759262</v>
      </c>
      <c r="AO1371" s="50" t="s">
        <v>3090</v>
      </c>
      <c r="AP1371" s="52" t="s">
        <v>4167</v>
      </c>
      <c r="AQ1371" s="50" t="s">
        <v>3092</v>
      </c>
    </row>
    <row r="1372" spans="2:43" x14ac:dyDescent="0.25">
      <c r="B1372" s="40" t="s">
        <v>1937</v>
      </c>
      <c r="C1372" s="41"/>
      <c r="D1372" s="41"/>
      <c r="E1372" s="42"/>
      <c r="F1372" s="44"/>
      <c r="G1372" s="61" t="s">
        <v>4168</v>
      </c>
      <c r="H1372" s="41"/>
      <c r="I1372" s="45"/>
      <c r="J1372" s="46"/>
      <c r="K1372" s="46"/>
      <c r="L1372" s="45" t="s">
        <v>4169</v>
      </c>
      <c r="M1372" s="62"/>
      <c r="N1372" s="63">
        <v>6252.4462890625</v>
      </c>
      <c r="O1372" s="63">
        <v>4108.39599609375</v>
      </c>
      <c r="P1372" s="64"/>
      <c r="Q1372" s="65"/>
      <c r="R1372" s="65"/>
      <c r="S1372" s="69"/>
      <c r="T1372" s="69"/>
      <c r="U1372" s="69"/>
      <c r="V1372" s="69"/>
      <c r="W1372" s="68"/>
      <c r="X1372" s="68"/>
      <c r="Y1372" s="68"/>
      <c r="Z1372" s="68"/>
      <c r="AA1372" s="67"/>
      <c r="AB1372" s="48">
        <v>230</v>
      </c>
      <c r="AC1372" s="48"/>
      <c r="AD1372" s="49"/>
      <c r="AE1372" s="50">
        <v>342</v>
      </c>
      <c r="AF1372" s="50">
        <v>61</v>
      </c>
      <c r="AG1372" s="50">
        <v>2502</v>
      </c>
      <c r="AH1372" s="50">
        <v>5962</v>
      </c>
      <c r="AI1372" s="50"/>
      <c r="AJ1372" s="50" t="s">
        <v>4170</v>
      </c>
      <c r="AK1372" s="50" t="s">
        <v>4171</v>
      </c>
      <c r="AL1372" s="50"/>
      <c r="AM1372" s="50"/>
      <c r="AN1372" s="51">
        <v>42626.546296296299</v>
      </c>
      <c r="AO1372" s="50" t="s">
        <v>3090</v>
      </c>
      <c r="AP1372" s="52" t="s">
        <v>4172</v>
      </c>
      <c r="AQ1372" s="50" t="s">
        <v>3092</v>
      </c>
    </row>
    <row r="1373" spans="2:43" x14ac:dyDescent="0.25">
      <c r="B1373" s="40" t="s">
        <v>1938</v>
      </c>
      <c r="C1373" s="41"/>
      <c r="D1373" s="41"/>
      <c r="E1373" s="42"/>
      <c r="F1373" s="44"/>
      <c r="G1373" s="61" t="s">
        <v>4173</v>
      </c>
      <c r="H1373" s="41"/>
      <c r="I1373" s="45"/>
      <c r="J1373" s="46"/>
      <c r="K1373" s="46"/>
      <c r="L1373" s="45" t="s">
        <v>4174</v>
      </c>
      <c r="M1373" s="62"/>
      <c r="N1373" s="63">
        <v>5632.83154296875</v>
      </c>
      <c r="O1373" s="63">
        <v>5159.59619140625</v>
      </c>
      <c r="P1373" s="64"/>
      <c r="Q1373" s="65"/>
      <c r="R1373" s="65"/>
      <c r="S1373" s="69"/>
      <c r="T1373" s="69"/>
      <c r="U1373" s="69"/>
      <c r="V1373" s="69"/>
      <c r="W1373" s="68"/>
      <c r="X1373" s="68"/>
      <c r="Y1373" s="68"/>
      <c r="Z1373" s="68"/>
      <c r="AA1373" s="67"/>
      <c r="AB1373" s="48">
        <v>231</v>
      </c>
      <c r="AC1373" s="48"/>
      <c r="AD1373" s="49"/>
      <c r="AE1373" s="50">
        <v>265</v>
      </c>
      <c r="AF1373" s="50">
        <v>124799</v>
      </c>
      <c r="AG1373" s="50">
        <v>6422</v>
      </c>
      <c r="AH1373" s="50">
        <v>1265</v>
      </c>
      <c r="AI1373" s="50"/>
      <c r="AJ1373" s="50" t="s">
        <v>4175</v>
      </c>
      <c r="AK1373" s="50" t="s">
        <v>3103</v>
      </c>
      <c r="AL1373" s="52" t="s">
        <v>3124</v>
      </c>
      <c r="AM1373" s="50"/>
      <c r="AN1373" s="51">
        <v>40204.402812499997</v>
      </c>
      <c r="AO1373" s="50" t="s">
        <v>3090</v>
      </c>
      <c r="AP1373" s="52" t="s">
        <v>4176</v>
      </c>
      <c r="AQ1373" s="50" t="s">
        <v>3099</v>
      </c>
    </row>
    <row r="1374" spans="2:43" x14ac:dyDescent="0.25">
      <c r="B1374" s="40" t="s">
        <v>1946</v>
      </c>
      <c r="C1374" s="41"/>
      <c r="D1374" s="41"/>
      <c r="E1374" s="42"/>
      <c r="F1374" s="44"/>
      <c r="G1374" s="61" t="s">
        <v>4177</v>
      </c>
      <c r="H1374" s="41"/>
      <c r="I1374" s="45"/>
      <c r="J1374" s="46"/>
      <c r="K1374" s="46"/>
      <c r="L1374" s="45" t="s">
        <v>4178</v>
      </c>
      <c r="M1374" s="62"/>
      <c r="N1374" s="63">
        <v>4666.74072265625</v>
      </c>
      <c r="O1374" s="63">
        <v>2155.645263671875</v>
      </c>
      <c r="P1374" s="64"/>
      <c r="Q1374" s="65"/>
      <c r="R1374" s="65"/>
      <c r="S1374" s="69"/>
      <c r="T1374" s="69"/>
      <c r="U1374" s="69"/>
      <c r="V1374" s="69"/>
      <c r="W1374" s="68"/>
      <c r="X1374" s="68"/>
      <c r="Y1374" s="68"/>
      <c r="Z1374" s="68"/>
      <c r="AA1374" s="67"/>
      <c r="AB1374" s="48">
        <v>232</v>
      </c>
      <c r="AC1374" s="48"/>
      <c r="AD1374" s="49"/>
      <c r="AE1374" s="50">
        <v>166</v>
      </c>
      <c r="AF1374" s="50">
        <v>99</v>
      </c>
      <c r="AG1374" s="50">
        <v>386</v>
      </c>
      <c r="AH1374" s="50">
        <v>459</v>
      </c>
      <c r="AI1374" s="50"/>
      <c r="AJ1374" s="50" t="s">
        <v>4179</v>
      </c>
      <c r="AK1374" s="50" t="s">
        <v>4180</v>
      </c>
      <c r="AL1374" s="52" t="s">
        <v>4181</v>
      </c>
      <c r="AM1374" s="50"/>
      <c r="AN1374" s="51">
        <v>41947.433067129627</v>
      </c>
      <c r="AO1374" s="50" t="s">
        <v>3090</v>
      </c>
      <c r="AP1374" s="52" t="s">
        <v>4182</v>
      </c>
      <c r="AQ1374" s="50" t="s">
        <v>3092</v>
      </c>
    </row>
    <row r="1375" spans="2:43" x14ac:dyDescent="0.25">
      <c r="B1375" s="40" t="s">
        <v>1951</v>
      </c>
      <c r="C1375" s="41"/>
      <c r="D1375" s="41"/>
      <c r="E1375" s="42"/>
      <c r="F1375" s="44"/>
      <c r="G1375" s="61" t="s">
        <v>4183</v>
      </c>
      <c r="H1375" s="41"/>
      <c r="I1375" s="45"/>
      <c r="J1375" s="46"/>
      <c r="K1375" s="46"/>
      <c r="L1375" s="45" t="s">
        <v>4184</v>
      </c>
      <c r="M1375" s="62"/>
      <c r="N1375" s="63">
        <v>2751.600341796875</v>
      </c>
      <c r="O1375" s="63">
        <v>8366.4443359375</v>
      </c>
      <c r="P1375" s="64"/>
      <c r="Q1375" s="65"/>
      <c r="R1375" s="65"/>
      <c r="S1375" s="69"/>
      <c r="T1375" s="69"/>
      <c r="U1375" s="69"/>
      <c r="V1375" s="69"/>
      <c r="W1375" s="68"/>
      <c r="X1375" s="68"/>
      <c r="Y1375" s="68"/>
      <c r="Z1375" s="68"/>
      <c r="AA1375" s="67"/>
      <c r="AB1375" s="48">
        <v>233</v>
      </c>
      <c r="AC1375" s="48"/>
      <c r="AD1375" s="49"/>
      <c r="AE1375" s="50">
        <v>75</v>
      </c>
      <c r="AF1375" s="50">
        <v>18</v>
      </c>
      <c r="AG1375" s="50">
        <v>443</v>
      </c>
      <c r="AH1375" s="50">
        <v>4703</v>
      </c>
      <c r="AI1375" s="50"/>
      <c r="AJ1375" s="50" t="s">
        <v>4185</v>
      </c>
      <c r="AK1375" s="50"/>
      <c r="AL1375" s="50"/>
      <c r="AM1375" s="50"/>
      <c r="AN1375" s="51">
        <v>42010.321319444447</v>
      </c>
      <c r="AO1375" s="50" t="s">
        <v>3090</v>
      </c>
      <c r="AP1375" s="52" t="s">
        <v>4186</v>
      </c>
      <c r="AQ1375" s="50" t="s">
        <v>3092</v>
      </c>
    </row>
    <row r="1376" spans="2:43" x14ac:dyDescent="0.25">
      <c r="B1376" s="40" t="s">
        <v>1955</v>
      </c>
      <c r="C1376" s="41"/>
      <c r="D1376" s="41"/>
      <c r="E1376" s="42"/>
      <c r="F1376" s="44"/>
      <c r="G1376" s="61" t="s">
        <v>4187</v>
      </c>
      <c r="H1376" s="41"/>
      <c r="I1376" s="45"/>
      <c r="J1376" s="46"/>
      <c r="K1376" s="46"/>
      <c r="L1376" s="45" t="s">
        <v>4188</v>
      </c>
      <c r="M1376" s="62"/>
      <c r="N1376" s="63">
        <v>4015.130615234375</v>
      </c>
      <c r="O1376" s="63">
        <v>3476.561767578125</v>
      </c>
      <c r="P1376" s="64"/>
      <c r="Q1376" s="65"/>
      <c r="R1376" s="65"/>
      <c r="S1376" s="69"/>
      <c r="T1376" s="69"/>
      <c r="U1376" s="69"/>
      <c r="V1376" s="69"/>
      <c r="W1376" s="68"/>
      <c r="X1376" s="68"/>
      <c r="Y1376" s="68"/>
      <c r="Z1376" s="68"/>
      <c r="AA1376" s="67"/>
      <c r="AB1376" s="48">
        <v>234</v>
      </c>
      <c r="AC1376" s="48"/>
      <c r="AD1376" s="49"/>
      <c r="AE1376" s="50">
        <v>1329</v>
      </c>
      <c r="AF1376" s="50">
        <v>284</v>
      </c>
      <c r="AG1376" s="50">
        <v>6802</v>
      </c>
      <c r="AH1376" s="50">
        <v>6855</v>
      </c>
      <c r="AI1376" s="50"/>
      <c r="AJ1376" s="50" t="s">
        <v>4189</v>
      </c>
      <c r="AK1376" s="50" t="s">
        <v>3227</v>
      </c>
      <c r="AL1376" s="50"/>
      <c r="AM1376" s="50"/>
      <c r="AN1376" s="51">
        <v>41014.33697916667</v>
      </c>
      <c r="AO1376" s="50" t="s">
        <v>3090</v>
      </c>
      <c r="AP1376" s="52" t="s">
        <v>4190</v>
      </c>
      <c r="AQ1376" s="50" t="s">
        <v>3092</v>
      </c>
    </row>
    <row r="1377" spans="2:43" x14ac:dyDescent="0.25">
      <c r="B1377" s="40" t="s">
        <v>1960</v>
      </c>
      <c r="C1377" s="41"/>
      <c r="D1377" s="41"/>
      <c r="E1377" s="42"/>
      <c r="F1377" s="44"/>
      <c r="G1377" s="61" t="s">
        <v>4191</v>
      </c>
      <c r="H1377" s="41"/>
      <c r="I1377" s="45"/>
      <c r="J1377" s="46"/>
      <c r="K1377" s="46"/>
      <c r="L1377" s="45" t="s">
        <v>4192</v>
      </c>
      <c r="M1377" s="62"/>
      <c r="N1377" s="63">
        <v>1614.4808349609375</v>
      </c>
      <c r="O1377" s="63">
        <v>3232.17578125</v>
      </c>
      <c r="P1377" s="64"/>
      <c r="Q1377" s="65"/>
      <c r="R1377" s="65"/>
      <c r="S1377" s="69"/>
      <c r="T1377" s="69"/>
      <c r="U1377" s="69"/>
      <c r="V1377" s="69"/>
      <c r="W1377" s="68"/>
      <c r="X1377" s="68"/>
      <c r="Y1377" s="68"/>
      <c r="Z1377" s="68"/>
      <c r="AA1377" s="67"/>
      <c r="AB1377" s="48">
        <v>235</v>
      </c>
      <c r="AC1377" s="48"/>
      <c r="AD1377" s="49"/>
      <c r="AE1377" s="50">
        <v>1151</v>
      </c>
      <c r="AF1377" s="50">
        <v>10733</v>
      </c>
      <c r="AG1377" s="50">
        <v>13791</v>
      </c>
      <c r="AH1377" s="50">
        <v>3408</v>
      </c>
      <c r="AI1377" s="50"/>
      <c r="AJ1377" s="50" t="s">
        <v>4193</v>
      </c>
      <c r="AK1377" s="50" t="s">
        <v>4194</v>
      </c>
      <c r="AL1377" s="52" t="s">
        <v>4195</v>
      </c>
      <c r="AM1377" s="50"/>
      <c r="AN1377" s="51">
        <v>40183.701458333337</v>
      </c>
      <c r="AO1377" s="50" t="s">
        <v>3090</v>
      </c>
      <c r="AP1377" s="52" t="s">
        <v>4196</v>
      </c>
      <c r="AQ1377" s="50" t="s">
        <v>3099</v>
      </c>
    </row>
    <row r="1378" spans="2:43" x14ac:dyDescent="0.25">
      <c r="B1378" s="40" t="s">
        <v>1961</v>
      </c>
      <c r="C1378" s="41"/>
      <c r="D1378" s="41"/>
      <c r="E1378" s="42"/>
      <c r="F1378" s="44"/>
      <c r="G1378" s="61" t="s">
        <v>4197</v>
      </c>
      <c r="H1378" s="41"/>
      <c r="I1378" s="45"/>
      <c r="J1378" s="46"/>
      <c r="K1378" s="46"/>
      <c r="L1378" s="45" t="s">
        <v>4198</v>
      </c>
      <c r="M1378" s="62"/>
      <c r="N1378" s="63">
        <v>3022.2275390625</v>
      </c>
      <c r="O1378" s="63">
        <v>4934.46240234375</v>
      </c>
      <c r="P1378" s="64"/>
      <c r="Q1378" s="65"/>
      <c r="R1378" s="65"/>
      <c r="S1378" s="69"/>
      <c r="T1378" s="69"/>
      <c r="U1378" s="69"/>
      <c r="V1378" s="69"/>
      <c r="W1378" s="68"/>
      <c r="X1378" s="68"/>
      <c r="Y1378" s="68"/>
      <c r="Z1378" s="68"/>
      <c r="AA1378" s="67"/>
      <c r="AB1378" s="48">
        <v>236</v>
      </c>
      <c r="AC1378" s="48"/>
      <c r="AD1378" s="49"/>
      <c r="AE1378" s="50">
        <v>586</v>
      </c>
      <c r="AF1378" s="50">
        <v>439</v>
      </c>
      <c r="AG1378" s="50">
        <v>1920</v>
      </c>
      <c r="AH1378" s="50">
        <v>841</v>
      </c>
      <c r="AI1378" s="50"/>
      <c r="AJ1378" s="50" t="s">
        <v>4199</v>
      </c>
      <c r="AK1378" s="50" t="s">
        <v>4200</v>
      </c>
      <c r="AL1378" s="52" t="s">
        <v>4201</v>
      </c>
      <c r="AM1378" s="50"/>
      <c r="AN1378" s="51">
        <v>40909.690185185187</v>
      </c>
      <c r="AO1378" s="50" t="s">
        <v>3090</v>
      </c>
      <c r="AP1378" s="52" t="s">
        <v>4202</v>
      </c>
      <c r="AQ1378" s="50" t="s">
        <v>3092</v>
      </c>
    </row>
    <row r="1379" spans="2:43" x14ac:dyDescent="0.25">
      <c r="B1379" s="40" t="s">
        <v>1962</v>
      </c>
      <c r="C1379" s="41"/>
      <c r="D1379" s="41"/>
      <c r="E1379" s="42"/>
      <c r="F1379" s="44"/>
      <c r="G1379" s="61" t="s">
        <v>4203</v>
      </c>
      <c r="H1379" s="41"/>
      <c r="I1379" s="45"/>
      <c r="J1379" s="46"/>
      <c r="K1379" s="46"/>
      <c r="L1379" s="45" t="s">
        <v>4204</v>
      </c>
      <c r="M1379" s="62"/>
      <c r="N1379" s="63">
        <v>2160.0341796875</v>
      </c>
      <c r="O1379" s="63">
        <v>6940.5986328125</v>
      </c>
      <c r="P1379" s="64"/>
      <c r="Q1379" s="65"/>
      <c r="R1379" s="65"/>
      <c r="S1379" s="69"/>
      <c r="T1379" s="69"/>
      <c r="U1379" s="69"/>
      <c r="V1379" s="69"/>
      <c r="W1379" s="68"/>
      <c r="X1379" s="68"/>
      <c r="Y1379" s="68"/>
      <c r="Z1379" s="68"/>
      <c r="AA1379" s="67"/>
      <c r="AB1379" s="48">
        <v>237</v>
      </c>
      <c r="AC1379" s="48"/>
      <c r="AD1379" s="49"/>
      <c r="AE1379" s="50">
        <v>312</v>
      </c>
      <c r="AF1379" s="50">
        <v>265</v>
      </c>
      <c r="AG1379" s="50">
        <v>1038</v>
      </c>
      <c r="AH1379" s="50">
        <v>2375</v>
      </c>
      <c r="AI1379" s="50"/>
      <c r="AJ1379" s="50" t="s">
        <v>4205</v>
      </c>
      <c r="AK1379" s="50" t="s">
        <v>3227</v>
      </c>
      <c r="AL1379" s="50"/>
      <c r="AM1379" s="50"/>
      <c r="AN1379" s="51">
        <v>41064.049803240741</v>
      </c>
      <c r="AO1379" s="50" t="s">
        <v>3090</v>
      </c>
      <c r="AP1379" s="52" t="s">
        <v>4206</v>
      </c>
      <c r="AQ1379" s="50" t="s">
        <v>3092</v>
      </c>
    </row>
    <row r="1380" spans="2:43" x14ac:dyDescent="0.25">
      <c r="B1380" s="40" t="s">
        <v>1967</v>
      </c>
      <c r="C1380" s="41"/>
      <c r="D1380" s="41"/>
      <c r="E1380" s="42"/>
      <c r="F1380" s="44"/>
      <c r="G1380" s="61" t="s">
        <v>4207</v>
      </c>
      <c r="H1380" s="41"/>
      <c r="I1380" s="45"/>
      <c r="J1380" s="46"/>
      <c r="K1380" s="46"/>
      <c r="L1380" s="45" t="s">
        <v>4208</v>
      </c>
      <c r="M1380" s="62"/>
      <c r="N1380" s="63">
        <v>4061.0751953125</v>
      </c>
      <c r="O1380" s="63">
        <v>5625.4228515625</v>
      </c>
      <c r="P1380" s="64"/>
      <c r="Q1380" s="65"/>
      <c r="R1380" s="65"/>
      <c r="S1380" s="69"/>
      <c r="T1380" s="69"/>
      <c r="U1380" s="69"/>
      <c r="V1380" s="69"/>
      <c r="W1380" s="68"/>
      <c r="X1380" s="68"/>
      <c r="Y1380" s="68"/>
      <c r="Z1380" s="68"/>
      <c r="AA1380" s="67"/>
      <c r="AB1380" s="48">
        <v>238</v>
      </c>
      <c r="AC1380" s="48"/>
      <c r="AD1380" s="49"/>
      <c r="AE1380" s="50">
        <v>536</v>
      </c>
      <c r="AF1380" s="50">
        <v>295</v>
      </c>
      <c r="AG1380" s="50">
        <v>792</v>
      </c>
      <c r="AH1380" s="50">
        <v>4198</v>
      </c>
      <c r="AI1380" s="50"/>
      <c r="AJ1380" s="50" t="s">
        <v>4209</v>
      </c>
      <c r="AK1380" s="50" t="s">
        <v>4210</v>
      </c>
      <c r="AL1380" s="50"/>
      <c r="AM1380" s="50"/>
      <c r="AN1380" s="51">
        <v>41204.723310185182</v>
      </c>
      <c r="AO1380" s="50" t="s">
        <v>3090</v>
      </c>
      <c r="AP1380" s="52" t="s">
        <v>4211</v>
      </c>
      <c r="AQ1380" s="50" t="s">
        <v>3092</v>
      </c>
    </row>
    <row r="1381" spans="2:43" x14ac:dyDescent="0.25">
      <c r="B1381" s="40" t="s">
        <v>1971</v>
      </c>
      <c r="C1381" s="41"/>
      <c r="D1381" s="41"/>
      <c r="E1381" s="42"/>
      <c r="F1381" s="44"/>
      <c r="G1381" s="61" t="s">
        <v>4212</v>
      </c>
      <c r="H1381" s="41"/>
      <c r="I1381" s="45"/>
      <c r="J1381" s="46"/>
      <c r="K1381" s="46"/>
      <c r="L1381" s="45" t="s">
        <v>4213</v>
      </c>
      <c r="M1381" s="62"/>
      <c r="N1381" s="63">
        <v>4366.16259765625</v>
      </c>
      <c r="O1381" s="63">
        <v>1179.4364013671875</v>
      </c>
      <c r="P1381" s="64"/>
      <c r="Q1381" s="65"/>
      <c r="R1381" s="65"/>
      <c r="S1381" s="69"/>
      <c r="T1381" s="69"/>
      <c r="U1381" s="69"/>
      <c r="V1381" s="69"/>
      <c r="W1381" s="68"/>
      <c r="X1381" s="68"/>
      <c r="Y1381" s="68"/>
      <c r="Z1381" s="68"/>
      <c r="AA1381" s="67"/>
      <c r="AB1381" s="48">
        <v>239</v>
      </c>
      <c r="AC1381" s="48"/>
      <c r="AD1381" s="49"/>
      <c r="AE1381" s="50">
        <v>4448</v>
      </c>
      <c r="AF1381" s="50">
        <v>2466</v>
      </c>
      <c r="AG1381" s="50">
        <v>249082</v>
      </c>
      <c r="AH1381" s="50">
        <v>17704</v>
      </c>
      <c r="AI1381" s="50"/>
      <c r="AJ1381" s="50" t="s">
        <v>4214</v>
      </c>
      <c r="AK1381" s="50" t="s">
        <v>4215</v>
      </c>
      <c r="AL1381" s="50"/>
      <c r="AM1381" s="50"/>
      <c r="AN1381" s="51">
        <v>41633.428206018521</v>
      </c>
      <c r="AO1381" s="50" t="s">
        <v>3090</v>
      </c>
      <c r="AP1381" s="52" t="s">
        <v>4216</v>
      </c>
      <c r="AQ1381" s="50" t="s">
        <v>3092</v>
      </c>
    </row>
    <row r="1382" spans="2:43" x14ac:dyDescent="0.25">
      <c r="B1382" s="40" t="s">
        <v>1972</v>
      </c>
      <c r="C1382" s="41"/>
      <c r="D1382" s="41"/>
      <c r="E1382" s="42"/>
      <c r="F1382" s="44"/>
      <c r="G1382" s="61" t="s">
        <v>4217</v>
      </c>
      <c r="H1382" s="41"/>
      <c r="I1382" s="45"/>
      <c r="J1382" s="46"/>
      <c r="K1382" s="46"/>
      <c r="L1382" s="45" t="s">
        <v>4218</v>
      </c>
      <c r="M1382" s="62"/>
      <c r="N1382" s="63">
        <v>4638.9169921875</v>
      </c>
      <c r="O1382" s="63">
        <v>2189.67578125</v>
      </c>
      <c r="P1382" s="64"/>
      <c r="Q1382" s="65"/>
      <c r="R1382" s="65"/>
      <c r="S1382" s="69"/>
      <c r="T1382" s="69"/>
      <c r="U1382" s="69"/>
      <c r="V1382" s="69"/>
      <c r="W1382" s="68"/>
      <c r="X1382" s="68"/>
      <c r="Y1382" s="68"/>
      <c r="Z1382" s="68"/>
      <c r="AA1382" s="67"/>
      <c r="AB1382" s="48">
        <v>240</v>
      </c>
      <c r="AC1382" s="48"/>
      <c r="AD1382" s="49"/>
      <c r="AE1382" s="50">
        <v>837</v>
      </c>
      <c r="AF1382" s="50">
        <v>2912</v>
      </c>
      <c r="AG1382" s="50">
        <v>7050</v>
      </c>
      <c r="AH1382" s="50">
        <v>1497</v>
      </c>
      <c r="AI1382" s="50"/>
      <c r="AJ1382" s="50" t="s">
        <v>4219</v>
      </c>
      <c r="AK1382" s="50" t="s">
        <v>4220</v>
      </c>
      <c r="AL1382" s="52" t="s">
        <v>4221</v>
      </c>
      <c r="AM1382" s="50"/>
      <c r="AN1382" s="51">
        <v>40245.799016203702</v>
      </c>
      <c r="AO1382" s="50" t="s">
        <v>3090</v>
      </c>
      <c r="AP1382" s="52" t="s">
        <v>4222</v>
      </c>
      <c r="AQ1382" s="50" t="s">
        <v>3099</v>
      </c>
    </row>
    <row r="1383" spans="2:43" x14ac:dyDescent="0.25">
      <c r="B1383" s="40" t="s">
        <v>1976</v>
      </c>
      <c r="C1383" s="41"/>
      <c r="D1383" s="41"/>
      <c r="E1383" s="42"/>
      <c r="F1383" s="44"/>
      <c r="G1383" s="61" t="s">
        <v>4223</v>
      </c>
      <c r="H1383" s="41"/>
      <c r="I1383" s="45"/>
      <c r="J1383" s="46"/>
      <c r="K1383" s="46"/>
      <c r="L1383" s="45" t="s">
        <v>4224</v>
      </c>
      <c r="M1383" s="62"/>
      <c r="N1383" s="63">
        <v>1246.27294921875</v>
      </c>
      <c r="O1383" s="63">
        <v>6016.7783203125</v>
      </c>
      <c r="P1383" s="64"/>
      <c r="Q1383" s="65"/>
      <c r="R1383" s="65"/>
      <c r="S1383" s="69"/>
      <c r="T1383" s="69"/>
      <c r="U1383" s="69"/>
      <c r="V1383" s="69"/>
      <c r="W1383" s="68"/>
      <c r="X1383" s="68"/>
      <c r="Y1383" s="68"/>
      <c r="Z1383" s="68"/>
      <c r="AA1383" s="67"/>
      <c r="AB1383" s="48">
        <v>241</v>
      </c>
      <c r="AC1383" s="48"/>
      <c r="AD1383" s="49"/>
      <c r="AE1383" s="50">
        <v>467</v>
      </c>
      <c r="AF1383" s="50">
        <v>69</v>
      </c>
      <c r="AG1383" s="50">
        <v>5999</v>
      </c>
      <c r="AH1383" s="50">
        <v>16320</v>
      </c>
      <c r="AI1383" s="50"/>
      <c r="AJ1383" s="50" t="s">
        <v>4225</v>
      </c>
      <c r="AK1383" s="50" t="s">
        <v>4226</v>
      </c>
      <c r="AL1383" s="52" t="s">
        <v>4227</v>
      </c>
      <c r="AM1383" s="50"/>
      <c r="AN1383" s="51">
        <v>42019.937881944446</v>
      </c>
      <c r="AO1383" s="50" t="s">
        <v>3090</v>
      </c>
      <c r="AP1383" s="52" t="s">
        <v>4228</v>
      </c>
      <c r="AQ1383" s="50" t="s">
        <v>3092</v>
      </c>
    </row>
    <row r="1384" spans="2:43" x14ac:dyDescent="0.25">
      <c r="B1384" s="40" t="s">
        <v>1979</v>
      </c>
      <c r="C1384" s="41"/>
      <c r="D1384" s="41"/>
      <c r="E1384" s="42"/>
      <c r="F1384" s="44"/>
      <c r="G1384" s="61" t="s">
        <v>4229</v>
      </c>
      <c r="H1384" s="41"/>
      <c r="I1384" s="45"/>
      <c r="J1384" s="46"/>
      <c r="K1384" s="46"/>
      <c r="L1384" s="45" t="s">
        <v>4230</v>
      </c>
      <c r="M1384" s="62"/>
      <c r="N1384" s="63">
        <v>829.5537109375</v>
      </c>
      <c r="O1384" s="63">
        <v>4414.248046875</v>
      </c>
      <c r="P1384" s="64"/>
      <c r="Q1384" s="65"/>
      <c r="R1384" s="65"/>
      <c r="S1384" s="69"/>
      <c r="T1384" s="69"/>
      <c r="U1384" s="69"/>
      <c r="V1384" s="69"/>
      <c r="W1384" s="68"/>
      <c r="X1384" s="68"/>
      <c r="Y1384" s="68"/>
      <c r="Z1384" s="68"/>
      <c r="AA1384" s="67"/>
      <c r="AB1384" s="48">
        <v>242</v>
      </c>
      <c r="AC1384" s="48"/>
      <c r="AD1384" s="49"/>
      <c r="AE1384" s="50">
        <v>398</v>
      </c>
      <c r="AF1384" s="50">
        <v>3203</v>
      </c>
      <c r="AG1384" s="50">
        <v>87305</v>
      </c>
      <c r="AH1384" s="50">
        <v>836</v>
      </c>
      <c r="AI1384" s="50"/>
      <c r="AJ1384" s="50" t="s">
        <v>4231</v>
      </c>
      <c r="AK1384" s="50" t="s">
        <v>4232</v>
      </c>
      <c r="AL1384" s="52" t="s">
        <v>4233</v>
      </c>
      <c r="AM1384" s="50"/>
      <c r="AN1384" s="51">
        <v>43255.95140046296</v>
      </c>
      <c r="AO1384" s="50" t="s">
        <v>3090</v>
      </c>
      <c r="AP1384" s="52" t="s">
        <v>4234</v>
      </c>
      <c r="AQ1384" s="50" t="s">
        <v>3092</v>
      </c>
    </row>
    <row r="1385" spans="2:43" x14ac:dyDescent="0.25">
      <c r="B1385" s="40" t="s">
        <v>1980</v>
      </c>
      <c r="C1385" s="41"/>
      <c r="D1385" s="41"/>
      <c r="E1385" s="42"/>
      <c r="F1385" s="44"/>
      <c r="G1385" s="61" t="s">
        <v>4235</v>
      </c>
      <c r="H1385" s="41"/>
      <c r="I1385" s="45"/>
      <c r="J1385" s="46"/>
      <c r="K1385" s="46"/>
      <c r="L1385" s="45" t="s">
        <v>4236</v>
      </c>
      <c r="M1385" s="62"/>
      <c r="N1385" s="63">
        <v>214.71458435058594</v>
      </c>
      <c r="O1385" s="63">
        <v>3748.704345703125</v>
      </c>
      <c r="P1385" s="64"/>
      <c r="Q1385" s="65"/>
      <c r="R1385" s="65"/>
      <c r="S1385" s="69"/>
      <c r="T1385" s="69"/>
      <c r="U1385" s="69"/>
      <c r="V1385" s="69"/>
      <c r="W1385" s="68"/>
      <c r="X1385" s="68"/>
      <c r="Y1385" s="68"/>
      <c r="Z1385" s="68"/>
      <c r="AA1385" s="67"/>
      <c r="AB1385" s="48">
        <v>243</v>
      </c>
      <c r="AC1385" s="48"/>
      <c r="AD1385" s="49"/>
      <c r="AE1385" s="50">
        <v>3986</v>
      </c>
      <c r="AF1385" s="50">
        <v>3796</v>
      </c>
      <c r="AG1385" s="50">
        <v>81786</v>
      </c>
      <c r="AH1385" s="50">
        <v>696</v>
      </c>
      <c r="AI1385" s="50"/>
      <c r="AJ1385" s="50" t="s">
        <v>4237</v>
      </c>
      <c r="AK1385" s="50"/>
      <c r="AL1385" s="52" t="s">
        <v>4238</v>
      </c>
      <c r="AM1385" s="50"/>
      <c r="AN1385" s="51">
        <v>39212.278506944444</v>
      </c>
      <c r="AO1385" s="50" t="s">
        <v>3090</v>
      </c>
      <c r="AP1385" s="52" t="s">
        <v>4239</v>
      </c>
      <c r="AQ1385" s="50" t="s">
        <v>3099</v>
      </c>
    </row>
    <row r="1386" spans="2:43" x14ac:dyDescent="0.25">
      <c r="B1386" s="40" t="s">
        <v>1985</v>
      </c>
      <c r="C1386" s="41"/>
      <c r="D1386" s="41"/>
      <c r="E1386" s="42"/>
      <c r="F1386" s="44"/>
      <c r="G1386" s="61" t="s">
        <v>4240</v>
      </c>
      <c r="H1386" s="41"/>
      <c r="I1386" s="45"/>
      <c r="J1386" s="46"/>
      <c r="K1386" s="46"/>
      <c r="L1386" s="45" t="s">
        <v>4241</v>
      </c>
      <c r="M1386" s="62"/>
      <c r="N1386" s="63">
        <v>4757.60888671875</v>
      </c>
      <c r="O1386" s="63">
        <v>5766.7353515625</v>
      </c>
      <c r="P1386" s="64"/>
      <c r="Q1386" s="65"/>
      <c r="R1386" s="65"/>
      <c r="S1386" s="69"/>
      <c r="T1386" s="69"/>
      <c r="U1386" s="69"/>
      <c r="V1386" s="69"/>
      <c r="W1386" s="68"/>
      <c r="X1386" s="68"/>
      <c r="Y1386" s="68"/>
      <c r="Z1386" s="68"/>
      <c r="AA1386" s="67"/>
      <c r="AB1386" s="48">
        <v>244</v>
      </c>
      <c r="AC1386" s="48"/>
      <c r="AD1386" s="49"/>
      <c r="AE1386" s="50">
        <v>211</v>
      </c>
      <c r="AF1386" s="50">
        <v>72</v>
      </c>
      <c r="AG1386" s="50">
        <v>7263</v>
      </c>
      <c r="AH1386" s="50">
        <v>4269</v>
      </c>
      <c r="AI1386" s="50"/>
      <c r="AJ1386" s="50"/>
      <c r="AK1386" s="50" t="s">
        <v>3103</v>
      </c>
      <c r="AL1386" s="50"/>
      <c r="AM1386" s="50"/>
      <c r="AN1386" s="51">
        <v>42690.232048611113</v>
      </c>
      <c r="AO1386" s="50" t="s">
        <v>3090</v>
      </c>
      <c r="AP1386" s="52" t="s">
        <v>4242</v>
      </c>
      <c r="AQ1386" s="50" t="s">
        <v>3092</v>
      </c>
    </row>
    <row r="1387" spans="2:43" x14ac:dyDescent="0.25">
      <c r="B1387" s="40" t="s">
        <v>1986</v>
      </c>
      <c r="C1387" s="41"/>
      <c r="D1387" s="41"/>
      <c r="E1387" s="42"/>
      <c r="F1387" s="44"/>
      <c r="G1387" s="61" t="s">
        <v>3126</v>
      </c>
      <c r="H1387" s="41"/>
      <c r="I1387" s="45"/>
      <c r="J1387" s="46"/>
      <c r="K1387" s="46"/>
      <c r="L1387" s="45" t="s">
        <v>4243</v>
      </c>
      <c r="M1387" s="62"/>
      <c r="N1387" s="63">
        <v>6955.7890625</v>
      </c>
      <c r="O1387" s="63">
        <v>6454.70751953125</v>
      </c>
      <c r="P1387" s="64"/>
      <c r="Q1387" s="65"/>
      <c r="R1387" s="65"/>
      <c r="S1387" s="69"/>
      <c r="T1387" s="69"/>
      <c r="U1387" s="69"/>
      <c r="V1387" s="69"/>
      <c r="W1387" s="68"/>
      <c r="X1387" s="68"/>
      <c r="Y1387" s="68"/>
      <c r="Z1387" s="68"/>
      <c r="AA1387" s="67"/>
      <c r="AB1387" s="48">
        <v>245</v>
      </c>
      <c r="AC1387" s="48"/>
      <c r="AD1387" s="49"/>
      <c r="AE1387" s="50">
        <v>19</v>
      </c>
      <c r="AF1387" s="50">
        <v>1</v>
      </c>
      <c r="AG1387" s="50">
        <v>0</v>
      </c>
      <c r="AH1387" s="50">
        <v>1</v>
      </c>
      <c r="AI1387" s="50"/>
      <c r="AJ1387" s="50"/>
      <c r="AK1387" s="50"/>
      <c r="AL1387" s="50"/>
      <c r="AM1387" s="50"/>
      <c r="AN1387" s="51">
        <v>42630.544791666667</v>
      </c>
      <c r="AO1387" s="50" t="s">
        <v>3090</v>
      </c>
      <c r="AP1387" s="52" t="s">
        <v>4244</v>
      </c>
      <c r="AQ1387" s="50" t="s">
        <v>3099</v>
      </c>
    </row>
    <row r="1388" spans="2:43" x14ac:dyDescent="0.25">
      <c r="B1388" s="40" t="s">
        <v>1994</v>
      </c>
      <c r="C1388" s="41"/>
      <c r="D1388" s="41"/>
      <c r="E1388" s="42"/>
      <c r="F1388" s="44"/>
      <c r="G1388" s="61" t="s">
        <v>4245</v>
      </c>
      <c r="H1388" s="41"/>
      <c r="I1388" s="45"/>
      <c r="J1388" s="46"/>
      <c r="K1388" s="46"/>
      <c r="L1388" s="45" t="s">
        <v>4246</v>
      </c>
      <c r="M1388" s="62"/>
      <c r="N1388" s="63">
        <v>4148.75537109375</v>
      </c>
      <c r="O1388" s="63">
        <v>3965.39794921875</v>
      </c>
      <c r="P1388" s="64"/>
      <c r="Q1388" s="65"/>
      <c r="R1388" s="65"/>
      <c r="S1388" s="69"/>
      <c r="T1388" s="69"/>
      <c r="U1388" s="69"/>
      <c r="V1388" s="69"/>
      <c r="W1388" s="68"/>
      <c r="X1388" s="68"/>
      <c r="Y1388" s="68"/>
      <c r="Z1388" s="68"/>
      <c r="AA1388" s="67"/>
      <c r="AB1388" s="48">
        <v>246</v>
      </c>
      <c r="AC1388" s="48"/>
      <c r="AD1388" s="49"/>
      <c r="AE1388" s="50">
        <v>191</v>
      </c>
      <c r="AF1388" s="50">
        <v>191</v>
      </c>
      <c r="AG1388" s="50">
        <v>2913</v>
      </c>
      <c r="AH1388" s="50">
        <v>2064</v>
      </c>
      <c r="AI1388" s="50"/>
      <c r="AJ1388" s="50" t="s">
        <v>4247</v>
      </c>
      <c r="AK1388" s="50" t="s">
        <v>4248</v>
      </c>
      <c r="AL1388" s="50"/>
      <c r="AM1388" s="50"/>
      <c r="AN1388" s="51">
        <v>41031.791574074072</v>
      </c>
      <c r="AO1388" s="50" t="s">
        <v>3090</v>
      </c>
      <c r="AP1388" s="52" t="s">
        <v>4249</v>
      </c>
      <c r="AQ1388" s="50" t="s">
        <v>3099</v>
      </c>
    </row>
    <row r="1389" spans="2:43" x14ac:dyDescent="0.25">
      <c r="B1389" s="40" t="s">
        <v>1995</v>
      </c>
      <c r="C1389" s="41"/>
      <c r="D1389" s="41"/>
      <c r="E1389" s="42"/>
      <c r="F1389" s="44"/>
      <c r="G1389" s="61" t="s">
        <v>4250</v>
      </c>
      <c r="H1389" s="41"/>
      <c r="I1389" s="45"/>
      <c r="J1389" s="46"/>
      <c r="K1389" s="46"/>
      <c r="L1389" s="45" t="s">
        <v>4251</v>
      </c>
      <c r="M1389" s="62"/>
      <c r="N1389" s="63">
        <v>3770.171142578125</v>
      </c>
      <c r="O1389" s="63">
        <v>5230.3701171875</v>
      </c>
      <c r="P1389" s="64"/>
      <c r="Q1389" s="65"/>
      <c r="R1389" s="65"/>
      <c r="S1389" s="69"/>
      <c r="T1389" s="69"/>
      <c r="U1389" s="69"/>
      <c r="V1389" s="69"/>
      <c r="W1389" s="68"/>
      <c r="X1389" s="68"/>
      <c r="Y1389" s="68"/>
      <c r="Z1389" s="68"/>
      <c r="AA1389" s="67"/>
      <c r="AB1389" s="48">
        <v>247</v>
      </c>
      <c r="AC1389" s="48"/>
      <c r="AD1389" s="49"/>
      <c r="AE1389" s="50">
        <v>683</v>
      </c>
      <c r="AF1389" s="50">
        <v>888</v>
      </c>
      <c r="AG1389" s="50">
        <v>37577</v>
      </c>
      <c r="AH1389" s="50">
        <v>54457</v>
      </c>
      <c r="AI1389" s="50"/>
      <c r="AJ1389" s="50" t="s">
        <v>4252</v>
      </c>
      <c r="AK1389" s="50" t="s">
        <v>4253</v>
      </c>
      <c r="AL1389" s="50"/>
      <c r="AM1389" s="50"/>
      <c r="AN1389" s="51">
        <v>40931.862199074072</v>
      </c>
      <c r="AO1389" s="50" t="s">
        <v>3090</v>
      </c>
      <c r="AP1389" s="52" t="s">
        <v>4254</v>
      </c>
      <c r="AQ1389" s="50" t="s">
        <v>3092</v>
      </c>
    </row>
    <row r="1390" spans="2:43" x14ac:dyDescent="0.25">
      <c r="B1390" s="40" t="s">
        <v>1998</v>
      </c>
      <c r="C1390" s="41"/>
      <c r="D1390" s="41"/>
      <c r="E1390" s="42"/>
      <c r="F1390" s="44"/>
      <c r="G1390" s="61" t="s">
        <v>4255</v>
      </c>
      <c r="H1390" s="41"/>
      <c r="I1390" s="45"/>
      <c r="J1390" s="46"/>
      <c r="K1390" s="46"/>
      <c r="L1390" s="45" t="s">
        <v>4256</v>
      </c>
      <c r="M1390" s="62"/>
      <c r="N1390" s="63">
        <v>4423.3955078125</v>
      </c>
      <c r="O1390" s="63">
        <v>2881.86083984375</v>
      </c>
      <c r="P1390" s="64"/>
      <c r="Q1390" s="65"/>
      <c r="R1390" s="65"/>
      <c r="S1390" s="69"/>
      <c r="T1390" s="69"/>
      <c r="U1390" s="69"/>
      <c r="V1390" s="69"/>
      <c r="W1390" s="68"/>
      <c r="X1390" s="68"/>
      <c r="Y1390" s="68"/>
      <c r="Z1390" s="68"/>
      <c r="AA1390" s="67"/>
      <c r="AB1390" s="48">
        <v>248</v>
      </c>
      <c r="AC1390" s="48"/>
      <c r="AD1390" s="49"/>
      <c r="AE1390" s="50">
        <v>1008</v>
      </c>
      <c r="AF1390" s="50">
        <v>2812</v>
      </c>
      <c r="AG1390" s="50">
        <v>22745</v>
      </c>
      <c r="AH1390" s="50">
        <v>10914</v>
      </c>
      <c r="AI1390" s="50"/>
      <c r="AJ1390" s="50" t="s">
        <v>4257</v>
      </c>
      <c r="AK1390" s="50" t="s">
        <v>3968</v>
      </c>
      <c r="AL1390" s="52" t="s">
        <v>4258</v>
      </c>
      <c r="AM1390" s="50"/>
      <c r="AN1390" s="51">
        <v>40912.395844907405</v>
      </c>
      <c r="AO1390" s="50" t="s">
        <v>3090</v>
      </c>
      <c r="AP1390" s="52" t="s">
        <v>4259</v>
      </c>
      <c r="AQ1390" s="50" t="s">
        <v>3092</v>
      </c>
    </row>
    <row r="1391" spans="2:43" x14ac:dyDescent="0.25">
      <c r="B1391" s="40" t="s">
        <v>1999</v>
      </c>
      <c r="C1391" s="41"/>
      <c r="D1391" s="41"/>
      <c r="E1391" s="42"/>
      <c r="F1391" s="44"/>
      <c r="G1391" s="61" t="s">
        <v>4260</v>
      </c>
      <c r="H1391" s="41"/>
      <c r="I1391" s="45"/>
      <c r="J1391" s="46"/>
      <c r="K1391" s="46"/>
      <c r="L1391" s="45" t="s">
        <v>4261</v>
      </c>
      <c r="M1391" s="62"/>
      <c r="N1391" s="63">
        <v>4510.71142578125</v>
      </c>
      <c r="O1391" s="63">
        <v>1457.2479248046875</v>
      </c>
      <c r="P1391" s="64"/>
      <c r="Q1391" s="65"/>
      <c r="R1391" s="65"/>
      <c r="S1391" s="69"/>
      <c r="T1391" s="69"/>
      <c r="U1391" s="69"/>
      <c r="V1391" s="69"/>
      <c r="W1391" s="68"/>
      <c r="X1391" s="68"/>
      <c r="Y1391" s="68"/>
      <c r="Z1391" s="68"/>
      <c r="AA1391" s="67"/>
      <c r="AB1391" s="48">
        <v>249</v>
      </c>
      <c r="AC1391" s="48"/>
      <c r="AD1391" s="49"/>
      <c r="AE1391" s="50">
        <v>34</v>
      </c>
      <c r="AF1391" s="50">
        <v>37009</v>
      </c>
      <c r="AG1391" s="50">
        <v>3412</v>
      </c>
      <c r="AH1391" s="50">
        <v>0</v>
      </c>
      <c r="AI1391" s="50"/>
      <c r="AJ1391" s="50" t="s">
        <v>4262</v>
      </c>
      <c r="AK1391" s="50" t="s">
        <v>3128</v>
      </c>
      <c r="AL1391" s="52" t="s">
        <v>4263</v>
      </c>
      <c r="AM1391" s="50"/>
      <c r="AN1391" s="51">
        <v>40366.808136574073</v>
      </c>
      <c r="AO1391" s="50" t="s">
        <v>3090</v>
      </c>
      <c r="AP1391" s="52" t="s">
        <v>4264</v>
      </c>
      <c r="AQ1391" s="50" t="s">
        <v>3099</v>
      </c>
    </row>
    <row r="1392" spans="2:43" x14ac:dyDescent="0.25">
      <c r="B1392" s="40" t="s">
        <v>2004</v>
      </c>
      <c r="C1392" s="41"/>
      <c r="D1392" s="41"/>
      <c r="E1392" s="42"/>
      <c r="F1392" s="44"/>
      <c r="G1392" s="61" t="s">
        <v>4265</v>
      </c>
      <c r="H1392" s="41"/>
      <c r="I1392" s="45"/>
      <c r="J1392" s="46"/>
      <c r="K1392" s="46"/>
      <c r="L1392" s="45" t="s">
        <v>4266</v>
      </c>
      <c r="M1392" s="62"/>
      <c r="N1392" s="63">
        <v>5021.52783203125</v>
      </c>
      <c r="O1392" s="63">
        <v>1543.2894287109375</v>
      </c>
      <c r="P1392" s="64"/>
      <c r="Q1392" s="65"/>
      <c r="R1392" s="65"/>
      <c r="S1392" s="69"/>
      <c r="T1392" s="69"/>
      <c r="U1392" s="69"/>
      <c r="V1392" s="69"/>
      <c r="W1392" s="68"/>
      <c r="X1392" s="68"/>
      <c r="Y1392" s="68"/>
      <c r="Z1392" s="68"/>
      <c r="AA1392" s="67"/>
      <c r="AB1392" s="48">
        <v>250</v>
      </c>
      <c r="AC1392" s="48"/>
      <c r="AD1392" s="49"/>
      <c r="AE1392" s="50">
        <v>1050</v>
      </c>
      <c r="AF1392" s="50">
        <v>3179</v>
      </c>
      <c r="AG1392" s="50">
        <v>27911</v>
      </c>
      <c r="AH1392" s="50">
        <v>3242</v>
      </c>
      <c r="AI1392" s="50"/>
      <c r="AJ1392" s="50" t="s">
        <v>4267</v>
      </c>
      <c r="AK1392" s="50" t="s">
        <v>3128</v>
      </c>
      <c r="AL1392" s="52" t="s">
        <v>4268</v>
      </c>
      <c r="AM1392" s="50"/>
      <c r="AN1392" s="51">
        <v>39859.987766203703</v>
      </c>
      <c r="AO1392" s="50" t="s">
        <v>3090</v>
      </c>
      <c r="AP1392" s="52" t="s">
        <v>4269</v>
      </c>
      <c r="AQ1392" s="50" t="s">
        <v>3099</v>
      </c>
    </row>
    <row r="1393" spans="2:43" x14ac:dyDescent="0.25">
      <c r="B1393" s="40" t="s">
        <v>2005</v>
      </c>
      <c r="C1393" s="41"/>
      <c r="D1393" s="41"/>
      <c r="E1393" s="42"/>
      <c r="F1393" s="44"/>
      <c r="G1393" s="61" t="s">
        <v>4270</v>
      </c>
      <c r="H1393" s="41"/>
      <c r="I1393" s="45"/>
      <c r="J1393" s="46"/>
      <c r="K1393" s="46"/>
      <c r="L1393" s="45" t="s">
        <v>4271</v>
      </c>
      <c r="M1393" s="62"/>
      <c r="N1393" s="63">
        <v>933.67034912109375</v>
      </c>
      <c r="O1393" s="63">
        <v>4243.70068359375</v>
      </c>
      <c r="P1393" s="64"/>
      <c r="Q1393" s="65"/>
      <c r="R1393" s="65"/>
      <c r="S1393" s="69"/>
      <c r="T1393" s="69"/>
      <c r="U1393" s="69"/>
      <c r="V1393" s="69"/>
      <c r="W1393" s="68"/>
      <c r="X1393" s="68"/>
      <c r="Y1393" s="68"/>
      <c r="Z1393" s="68"/>
      <c r="AA1393" s="67"/>
      <c r="AB1393" s="48">
        <v>251</v>
      </c>
      <c r="AC1393" s="48"/>
      <c r="AD1393" s="49"/>
      <c r="AE1393" s="50">
        <v>67</v>
      </c>
      <c r="AF1393" s="50">
        <v>115</v>
      </c>
      <c r="AG1393" s="50">
        <v>2198</v>
      </c>
      <c r="AH1393" s="50">
        <v>5263</v>
      </c>
      <c r="AI1393" s="50"/>
      <c r="AJ1393" s="50" t="s">
        <v>4272</v>
      </c>
      <c r="AK1393" s="50" t="s">
        <v>3128</v>
      </c>
      <c r="AL1393" s="50"/>
      <c r="AM1393" s="50"/>
      <c r="AN1393" s="51">
        <v>42808.746527777781</v>
      </c>
      <c r="AO1393" s="50" t="s">
        <v>3090</v>
      </c>
      <c r="AP1393" s="52" t="s">
        <v>4273</v>
      </c>
      <c r="AQ1393" s="50" t="s">
        <v>3092</v>
      </c>
    </row>
    <row r="1394" spans="2:43" x14ac:dyDescent="0.25">
      <c r="B1394" s="40" t="s">
        <v>2008</v>
      </c>
      <c r="C1394" s="41"/>
      <c r="D1394" s="41"/>
      <c r="E1394" s="42"/>
      <c r="F1394" s="44"/>
      <c r="G1394" s="61" t="s">
        <v>4274</v>
      </c>
      <c r="H1394" s="41"/>
      <c r="I1394" s="45"/>
      <c r="J1394" s="46"/>
      <c r="K1394" s="46"/>
      <c r="L1394" s="45" t="s">
        <v>4275</v>
      </c>
      <c r="M1394" s="62"/>
      <c r="N1394" s="63">
        <v>1045.0777587890625</v>
      </c>
      <c r="O1394" s="63">
        <v>6600.17529296875</v>
      </c>
      <c r="P1394" s="64"/>
      <c r="Q1394" s="65"/>
      <c r="R1394" s="65"/>
      <c r="S1394" s="69"/>
      <c r="T1394" s="69"/>
      <c r="U1394" s="69"/>
      <c r="V1394" s="69"/>
      <c r="W1394" s="68"/>
      <c r="X1394" s="68"/>
      <c r="Y1394" s="68"/>
      <c r="Z1394" s="68"/>
      <c r="AA1394" s="67"/>
      <c r="AB1394" s="48">
        <v>252</v>
      </c>
      <c r="AC1394" s="48"/>
      <c r="AD1394" s="49"/>
      <c r="AE1394" s="50">
        <v>793</v>
      </c>
      <c r="AF1394" s="50">
        <v>166</v>
      </c>
      <c r="AG1394" s="50">
        <v>13125</v>
      </c>
      <c r="AH1394" s="50">
        <v>8090</v>
      </c>
      <c r="AI1394" s="50"/>
      <c r="AJ1394" s="50" t="s">
        <v>4276</v>
      </c>
      <c r="AK1394" s="50" t="s">
        <v>4277</v>
      </c>
      <c r="AL1394" s="50"/>
      <c r="AM1394" s="50"/>
      <c r="AN1394" s="51">
        <v>41989.921006944445</v>
      </c>
      <c r="AO1394" s="50" t="s">
        <v>3090</v>
      </c>
      <c r="AP1394" s="52" t="s">
        <v>4278</v>
      </c>
      <c r="AQ1394" s="50" t="s">
        <v>3092</v>
      </c>
    </row>
    <row r="1395" spans="2:43" x14ac:dyDescent="0.25">
      <c r="B1395" s="40" t="s">
        <v>2011</v>
      </c>
      <c r="C1395" s="41"/>
      <c r="D1395" s="41"/>
      <c r="E1395" s="42"/>
      <c r="F1395" s="44"/>
      <c r="G1395" s="61" t="s">
        <v>4279</v>
      </c>
      <c r="H1395" s="41"/>
      <c r="I1395" s="45"/>
      <c r="J1395" s="46"/>
      <c r="K1395" s="46"/>
      <c r="L1395" s="45" t="s">
        <v>4280</v>
      </c>
      <c r="M1395" s="62"/>
      <c r="N1395" s="63">
        <v>992.38580322265625</v>
      </c>
      <c r="O1395" s="63">
        <v>4157.3017578125</v>
      </c>
      <c r="P1395" s="64"/>
      <c r="Q1395" s="65"/>
      <c r="R1395" s="65"/>
      <c r="S1395" s="69"/>
      <c r="T1395" s="69"/>
      <c r="U1395" s="69"/>
      <c r="V1395" s="69"/>
      <c r="W1395" s="68"/>
      <c r="X1395" s="68"/>
      <c r="Y1395" s="68"/>
      <c r="Z1395" s="68"/>
      <c r="AA1395" s="67"/>
      <c r="AB1395" s="48">
        <v>253</v>
      </c>
      <c r="AC1395" s="48"/>
      <c r="AD1395" s="49"/>
      <c r="AE1395" s="50">
        <v>107</v>
      </c>
      <c r="AF1395" s="50">
        <v>138</v>
      </c>
      <c r="AG1395" s="50">
        <v>3597</v>
      </c>
      <c r="AH1395" s="50">
        <v>7139</v>
      </c>
      <c r="AI1395" s="50"/>
      <c r="AJ1395" s="50" t="s">
        <v>4281</v>
      </c>
      <c r="AK1395" s="50" t="s">
        <v>4282</v>
      </c>
      <c r="AL1395" s="52" t="s">
        <v>4283</v>
      </c>
      <c r="AM1395" s="50"/>
      <c r="AN1395" s="51">
        <v>43040.383877314816</v>
      </c>
      <c r="AO1395" s="50" t="s">
        <v>3090</v>
      </c>
      <c r="AP1395" s="52" t="s">
        <v>4284</v>
      </c>
      <c r="AQ1395" s="50" t="s">
        <v>3092</v>
      </c>
    </row>
    <row r="1396" spans="2:43" x14ac:dyDescent="0.25">
      <c r="B1396" s="40" t="s">
        <v>2014</v>
      </c>
      <c r="C1396" s="41"/>
      <c r="D1396" s="41"/>
      <c r="E1396" s="42"/>
      <c r="F1396" s="44"/>
      <c r="G1396" s="61" t="s">
        <v>4285</v>
      </c>
      <c r="H1396" s="41"/>
      <c r="I1396" s="45"/>
      <c r="J1396" s="46"/>
      <c r="K1396" s="46"/>
      <c r="L1396" s="45" t="s">
        <v>4286</v>
      </c>
      <c r="M1396" s="62"/>
      <c r="N1396" s="63">
        <v>1714.9228515625</v>
      </c>
      <c r="O1396" s="63">
        <v>4292.4111328125</v>
      </c>
      <c r="P1396" s="64"/>
      <c r="Q1396" s="65"/>
      <c r="R1396" s="65"/>
      <c r="S1396" s="69"/>
      <c r="T1396" s="69"/>
      <c r="U1396" s="69"/>
      <c r="V1396" s="69"/>
      <c r="W1396" s="68"/>
      <c r="X1396" s="68"/>
      <c r="Y1396" s="68"/>
      <c r="Z1396" s="68"/>
      <c r="AA1396" s="67"/>
      <c r="AB1396" s="48">
        <v>254</v>
      </c>
      <c r="AC1396" s="48"/>
      <c r="AD1396" s="49"/>
      <c r="AE1396" s="50">
        <v>105</v>
      </c>
      <c r="AF1396" s="50">
        <v>8</v>
      </c>
      <c r="AG1396" s="50">
        <v>48</v>
      </c>
      <c r="AH1396" s="50">
        <v>94</v>
      </c>
      <c r="AI1396" s="50"/>
      <c r="AJ1396" s="50"/>
      <c r="AK1396" s="50"/>
      <c r="AL1396" s="50"/>
      <c r="AM1396" s="50"/>
      <c r="AN1396" s="51">
        <v>41500.357071759259</v>
      </c>
      <c r="AO1396" s="50" t="s">
        <v>3090</v>
      </c>
      <c r="AP1396" s="52" t="s">
        <v>4287</v>
      </c>
      <c r="AQ1396" s="50" t="s">
        <v>3092</v>
      </c>
    </row>
    <row r="1397" spans="2:43" x14ac:dyDescent="0.25">
      <c r="B1397" s="40" t="s">
        <v>2019</v>
      </c>
      <c r="C1397" s="41"/>
      <c r="D1397" s="41"/>
      <c r="E1397" s="42"/>
      <c r="F1397" s="44"/>
      <c r="G1397" s="61" t="s">
        <v>4288</v>
      </c>
      <c r="H1397" s="41"/>
      <c r="I1397" s="45"/>
      <c r="J1397" s="46"/>
      <c r="K1397" s="46"/>
      <c r="L1397" s="45" t="s">
        <v>4289</v>
      </c>
      <c r="M1397" s="62"/>
      <c r="N1397" s="63">
        <v>1056.9808349609375</v>
      </c>
      <c r="O1397" s="63">
        <v>4069.755615234375</v>
      </c>
      <c r="P1397" s="64"/>
      <c r="Q1397" s="65"/>
      <c r="R1397" s="65"/>
      <c r="S1397" s="69"/>
      <c r="T1397" s="69"/>
      <c r="U1397" s="69"/>
      <c r="V1397" s="69"/>
      <c r="W1397" s="68"/>
      <c r="X1397" s="68"/>
      <c r="Y1397" s="68"/>
      <c r="Z1397" s="68"/>
      <c r="AA1397" s="67"/>
      <c r="AB1397" s="48">
        <v>255</v>
      </c>
      <c r="AC1397" s="48"/>
      <c r="AD1397" s="49"/>
      <c r="AE1397" s="50">
        <v>226</v>
      </c>
      <c r="AF1397" s="50">
        <v>109</v>
      </c>
      <c r="AG1397" s="50">
        <v>2580</v>
      </c>
      <c r="AH1397" s="50">
        <v>3975</v>
      </c>
      <c r="AI1397" s="50"/>
      <c r="AJ1397" s="50" t="s">
        <v>4290</v>
      </c>
      <c r="AK1397" s="50"/>
      <c r="AL1397" s="50"/>
      <c r="AM1397" s="50"/>
      <c r="AN1397" s="51">
        <v>41335.366087962961</v>
      </c>
      <c r="AO1397" s="50" t="s">
        <v>3090</v>
      </c>
      <c r="AP1397" s="52" t="s">
        <v>4291</v>
      </c>
      <c r="AQ1397" s="50" t="s">
        <v>3092</v>
      </c>
    </row>
    <row r="1398" spans="2:43" x14ac:dyDescent="0.25">
      <c r="B1398" s="40" t="s">
        <v>2022</v>
      </c>
      <c r="C1398" s="41"/>
      <c r="D1398" s="41"/>
      <c r="E1398" s="42"/>
      <c r="F1398" s="44"/>
      <c r="G1398" s="61" t="s">
        <v>4292</v>
      </c>
      <c r="H1398" s="41"/>
      <c r="I1398" s="45"/>
      <c r="J1398" s="46"/>
      <c r="K1398" s="46"/>
      <c r="L1398" s="45" t="s">
        <v>4293</v>
      </c>
      <c r="M1398" s="62"/>
      <c r="N1398" s="63">
        <v>3257.179443359375</v>
      </c>
      <c r="O1398" s="63">
        <v>6168.3525390625</v>
      </c>
      <c r="P1398" s="64"/>
      <c r="Q1398" s="65"/>
      <c r="R1398" s="65"/>
      <c r="S1398" s="69"/>
      <c r="T1398" s="69"/>
      <c r="U1398" s="69"/>
      <c r="V1398" s="69"/>
      <c r="W1398" s="68"/>
      <c r="X1398" s="68"/>
      <c r="Y1398" s="68"/>
      <c r="Z1398" s="68"/>
      <c r="AA1398" s="67"/>
      <c r="AB1398" s="48">
        <v>256</v>
      </c>
      <c r="AC1398" s="48"/>
      <c r="AD1398" s="49"/>
      <c r="AE1398" s="50">
        <v>102</v>
      </c>
      <c r="AF1398" s="50">
        <v>189</v>
      </c>
      <c r="AG1398" s="50">
        <v>12267</v>
      </c>
      <c r="AH1398" s="50">
        <v>13300</v>
      </c>
      <c r="AI1398" s="50"/>
      <c r="AJ1398" s="50" t="s">
        <v>4294</v>
      </c>
      <c r="AK1398" s="50"/>
      <c r="AL1398" s="50"/>
      <c r="AM1398" s="50"/>
      <c r="AN1398" s="51">
        <v>42015.893993055557</v>
      </c>
      <c r="AO1398" s="50" t="s">
        <v>3090</v>
      </c>
      <c r="AP1398" s="52" t="s">
        <v>4295</v>
      </c>
      <c r="AQ1398" s="50" t="s">
        <v>3092</v>
      </c>
    </row>
    <row r="1399" spans="2:43" x14ac:dyDescent="0.25">
      <c r="B1399" s="40" t="s">
        <v>2036</v>
      </c>
      <c r="C1399" s="41"/>
      <c r="D1399" s="41"/>
      <c r="E1399" s="42"/>
      <c r="F1399" s="44"/>
      <c r="G1399" s="61" t="s">
        <v>4296</v>
      </c>
      <c r="H1399" s="41"/>
      <c r="I1399" s="45"/>
      <c r="J1399" s="46"/>
      <c r="K1399" s="46"/>
      <c r="L1399" s="45" t="s">
        <v>4297</v>
      </c>
      <c r="M1399" s="62"/>
      <c r="N1399" s="63">
        <v>6616.25244140625</v>
      </c>
      <c r="O1399" s="63">
        <v>5297.017578125</v>
      </c>
      <c r="P1399" s="64"/>
      <c r="Q1399" s="65"/>
      <c r="R1399" s="65"/>
      <c r="S1399" s="69"/>
      <c r="T1399" s="69"/>
      <c r="U1399" s="69"/>
      <c r="V1399" s="69"/>
      <c r="W1399" s="68"/>
      <c r="X1399" s="68"/>
      <c r="Y1399" s="68"/>
      <c r="Z1399" s="68"/>
      <c r="AA1399" s="67"/>
      <c r="AB1399" s="48">
        <v>257</v>
      </c>
      <c r="AC1399" s="48"/>
      <c r="AD1399" s="49"/>
      <c r="AE1399" s="50">
        <v>805</v>
      </c>
      <c r="AF1399" s="50">
        <v>153</v>
      </c>
      <c r="AG1399" s="50">
        <v>8850</v>
      </c>
      <c r="AH1399" s="50">
        <v>16045</v>
      </c>
      <c r="AI1399" s="50"/>
      <c r="AJ1399" s="50" t="s">
        <v>4298</v>
      </c>
      <c r="AK1399" s="50" t="s">
        <v>4299</v>
      </c>
      <c r="AL1399" s="50"/>
      <c r="AM1399" s="50"/>
      <c r="AN1399" s="51">
        <v>42134.408738425926</v>
      </c>
      <c r="AO1399" s="50" t="s">
        <v>3090</v>
      </c>
      <c r="AP1399" s="52" t="s">
        <v>4300</v>
      </c>
      <c r="AQ1399" s="50" t="s">
        <v>3092</v>
      </c>
    </row>
    <row r="1400" spans="2:43" x14ac:dyDescent="0.25">
      <c r="B1400" s="40" t="s">
        <v>2039</v>
      </c>
      <c r="C1400" s="41"/>
      <c r="D1400" s="41"/>
      <c r="E1400" s="42"/>
      <c r="F1400" s="44"/>
      <c r="G1400" s="61" t="s">
        <v>4301</v>
      </c>
      <c r="H1400" s="41"/>
      <c r="I1400" s="45"/>
      <c r="J1400" s="46"/>
      <c r="K1400" s="46"/>
      <c r="L1400" s="45" t="s">
        <v>4302</v>
      </c>
      <c r="M1400" s="62"/>
      <c r="N1400" s="63">
        <v>1065.5716552734375</v>
      </c>
      <c r="O1400" s="63">
        <v>5472.4033203125</v>
      </c>
      <c r="P1400" s="64"/>
      <c r="Q1400" s="65"/>
      <c r="R1400" s="65"/>
      <c r="S1400" s="69"/>
      <c r="T1400" s="69"/>
      <c r="U1400" s="69"/>
      <c r="V1400" s="69"/>
      <c r="W1400" s="68"/>
      <c r="X1400" s="68"/>
      <c r="Y1400" s="68"/>
      <c r="Z1400" s="68"/>
      <c r="AA1400" s="67"/>
      <c r="AB1400" s="48">
        <v>258</v>
      </c>
      <c r="AC1400" s="48"/>
      <c r="AD1400" s="49"/>
      <c r="AE1400" s="50">
        <v>670</v>
      </c>
      <c r="AF1400" s="50">
        <v>562</v>
      </c>
      <c r="AG1400" s="50">
        <v>17184</v>
      </c>
      <c r="AH1400" s="50">
        <v>6491</v>
      </c>
      <c r="AI1400" s="50"/>
      <c r="AJ1400" s="50" t="s">
        <v>4303</v>
      </c>
      <c r="AK1400" s="50"/>
      <c r="AL1400" s="52" t="s">
        <v>4304</v>
      </c>
      <c r="AM1400" s="50"/>
      <c r="AN1400" s="51">
        <v>41950.311712962961</v>
      </c>
      <c r="AO1400" s="50" t="s">
        <v>3090</v>
      </c>
      <c r="AP1400" s="52" t="s">
        <v>4305</v>
      </c>
      <c r="AQ1400" s="50" t="s">
        <v>3092</v>
      </c>
    </row>
    <row r="1401" spans="2:43" x14ac:dyDescent="0.25">
      <c r="B1401" s="40" t="s">
        <v>2042</v>
      </c>
      <c r="C1401" s="41"/>
      <c r="D1401" s="41"/>
      <c r="E1401" s="42"/>
      <c r="F1401" s="44"/>
      <c r="G1401" s="61" t="s">
        <v>4306</v>
      </c>
      <c r="H1401" s="41"/>
      <c r="I1401" s="45"/>
      <c r="J1401" s="46"/>
      <c r="K1401" s="46"/>
      <c r="L1401" s="45" t="s">
        <v>4307</v>
      </c>
      <c r="M1401" s="62"/>
      <c r="N1401" s="63">
        <v>3967.90087890625</v>
      </c>
      <c r="O1401" s="63">
        <v>6108.69189453125</v>
      </c>
      <c r="P1401" s="64"/>
      <c r="Q1401" s="65"/>
      <c r="R1401" s="65"/>
      <c r="S1401" s="69"/>
      <c r="T1401" s="69"/>
      <c r="U1401" s="69"/>
      <c r="V1401" s="69"/>
      <c r="W1401" s="68"/>
      <c r="X1401" s="68"/>
      <c r="Y1401" s="68"/>
      <c r="Z1401" s="68"/>
      <c r="AA1401" s="67"/>
      <c r="AB1401" s="48">
        <v>259</v>
      </c>
      <c r="AC1401" s="48"/>
      <c r="AD1401" s="49"/>
      <c r="AE1401" s="50">
        <v>826</v>
      </c>
      <c r="AF1401" s="50">
        <v>383</v>
      </c>
      <c r="AG1401" s="50">
        <v>35198</v>
      </c>
      <c r="AH1401" s="50">
        <v>25641</v>
      </c>
      <c r="AI1401" s="50"/>
      <c r="AJ1401" s="50" t="s">
        <v>4308</v>
      </c>
      <c r="AK1401" s="50" t="s">
        <v>4309</v>
      </c>
      <c r="AL1401" s="50"/>
      <c r="AM1401" s="50"/>
      <c r="AN1401" s="51">
        <v>40024.686180555553</v>
      </c>
      <c r="AO1401" s="50" t="s">
        <v>3090</v>
      </c>
      <c r="AP1401" s="52" t="s">
        <v>4310</v>
      </c>
      <c r="AQ1401" s="50" t="s">
        <v>3092</v>
      </c>
    </row>
    <row r="1402" spans="2:43" x14ac:dyDescent="0.25">
      <c r="B1402" s="40" t="s">
        <v>2043</v>
      </c>
      <c r="C1402" s="41"/>
      <c r="D1402" s="41"/>
      <c r="E1402" s="42"/>
      <c r="F1402" s="44"/>
      <c r="G1402" s="61" t="s">
        <v>4311</v>
      </c>
      <c r="H1402" s="41"/>
      <c r="I1402" s="45"/>
      <c r="J1402" s="46"/>
      <c r="K1402" s="46"/>
      <c r="L1402" s="45" t="s">
        <v>4312</v>
      </c>
      <c r="M1402" s="62"/>
      <c r="N1402" s="63">
        <v>3472.600830078125</v>
      </c>
      <c r="O1402" s="63">
        <v>8251.845703125</v>
      </c>
      <c r="P1402" s="64"/>
      <c r="Q1402" s="65"/>
      <c r="R1402" s="65"/>
      <c r="S1402" s="69"/>
      <c r="T1402" s="69"/>
      <c r="U1402" s="69"/>
      <c r="V1402" s="69"/>
      <c r="W1402" s="68"/>
      <c r="X1402" s="68"/>
      <c r="Y1402" s="68"/>
      <c r="Z1402" s="68"/>
      <c r="AA1402" s="67"/>
      <c r="AB1402" s="48">
        <v>260</v>
      </c>
      <c r="AC1402" s="48"/>
      <c r="AD1402" s="49"/>
      <c r="AE1402" s="50">
        <v>63</v>
      </c>
      <c r="AF1402" s="50">
        <v>8332</v>
      </c>
      <c r="AG1402" s="50">
        <v>7498</v>
      </c>
      <c r="AH1402" s="50">
        <v>10</v>
      </c>
      <c r="AI1402" s="50"/>
      <c r="AJ1402" s="50" t="s">
        <v>4313</v>
      </c>
      <c r="AK1402" s="50" t="s">
        <v>4314</v>
      </c>
      <c r="AL1402" s="52" t="s">
        <v>4315</v>
      </c>
      <c r="AM1402" s="50"/>
      <c r="AN1402" s="51">
        <v>40646.03638888889</v>
      </c>
      <c r="AO1402" s="50" t="s">
        <v>3090</v>
      </c>
      <c r="AP1402" s="52" t="s">
        <v>4316</v>
      </c>
      <c r="AQ1402" s="50" t="s">
        <v>3099</v>
      </c>
    </row>
    <row r="1403" spans="2:43" x14ac:dyDescent="0.25">
      <c r="B1403" s="40" t="s">
        <v>2047</v>
      </c>
      <c r="C1403" s="41"/>
      <c r="D1403" s="41"/>
      <c r="E1403" s="42"/>
      <c r="F1403" s="44"/>
      <c r="G1403" s="61" t="s">
        <v>4317</v>
      </c>
      <c r="H1403" s="41"/>
      <c r="I1403" s="45"/>
      <c r="J1403" s="46"/>
      <c r="K1403" s="46"/>
      <c r="L1403" s="45" t="s">
        <v>4318</v>
      </c>
      <c r="M1403" s="62"/>
      <c r="N1403" s="63">
        <v>4019.3818359375</v>
      </c>
      <c r="O1403" s="63">
        <v>6010.09814453125</v>
      </c>
      <c r="P1403" s="64"/>
      <c r="Q1403" s="65"/>
      <c r="R1403" s="65"/>
      <c r="S1403" s="69"/>
      <c r="T1403" s="69"/>
      <c r="U1403" s="69"/>
      <c r="V1403" s="69"/>
      <c r="W1403" s="68"/>
      <c r="X1403" s="68"/>
      <c r="Y1403" s="68"/>
      <c r="Z1403" s="68"/>
      <c r="AA1403" s="67"/>
      <c r="AB1403" s="48">
        <v>261</v>
      </c>
      <c r="AC1403" s="48"/>
      <c r="AD1403" s="49"/>
      <c r="AE1403" s="50">
        <v>567</v>
      </c>
      <c r="AF1403" s="50">
        <v>50</v>
      </c>
      <c r="AG1403" s="50">
        <v>2424</v>
      </c>
      <c r="AH1403" s="50">
        <v>2239</v>
      </c>
      <c r="AI1403" s="50"/>
      <c r="AJ1403" s="50"/>
      <c r="AK1403" s="50"/>
      <c r="AL1403" s="50"/>
      <c r="AM1403" s="50"/>
      <c r="AN1403" s="51">
        <v>43227.238807870373</v>
      </c>
      <c r="AO1403" s="50" t="s">
        <v>3090</v>
      </c>
      <c r="AP1403" s="52" t="s">
        <v>4319</v>
      </c>
      <c r="AQ1403" s="50" t="s">
        <v>3092</v>
      </c>
    </row>
    <row r="1404" spans="2:43" x14ac:dyDescent="0.25">
      <c r="B1404" s="40" t="s">
        <v>2048</v>
      </c>
      <c r="C1404" s="41"/>
      <c r="D1404" s="41"/>
      <c r="E1404" s="42"/>
      <c r="F1404" s="44"/>
      <c r="G1404" s="61" t="s">
        <v>4320</v>
      </c>
      <c r="H1404" s="41"/>
      <c r="I1404" s="45"/>
      <c r="J1404" s="46"/>
      <c r="K1404" s="46"/>
      <c r="L1404" s="45" t="s">
        <v>4321</v>
      </c>
      <c r="M1404" s="62"/>
      <c r="N1404" s="63">
        <v>5421.3740234375</v>
      </c>
      <c r="O1404" s="63">
        <v>5740.66796875</v>
      </c>
      <c r="P1404" s="64"/>
      <c r="Q1404" s="65"/>
      <c r="R1404" s="65"/>
      <c r="S1404" s="69"/>
      <c r="T1404" s="69"/>
      <c r="U1404" s="69"/>
      <c r="V1404" s="69"/>
      <c r="W1404" s="68"/>
      <c r="X1404" s="68"/>
      <c r="Y1404" s="68"/>
      <c r="Z1404" s="68"/>
      <c r="AA1404" s="67"/>
      <c r="AB1404" s="48">
        <v>262</v>
      </c>
      <c r="AC1404" s="48"/>
      <c r="AD1404" s="49"/>
      <c r="AE1404" s="50">
        <v>3651</v>
      </c>
      <c r="AF1404" s="50">
        <v>6853</v>
      </c>
      <c r="AG1404" s="50">
        <v>1300</v>
      </c>
      <c r="AH1404" s="50">
        <v>1298</v>
      </c>
      <c r="AI1404" s="50"/>
      <c r="AJ1404" s="50" t="s">
        <v>4322</v>
      </c>
      <c r="AK1404" s="50" t="s">
        <v>3103</v>
      </c>
      <c r="AL1404" s="52" t="s">
        <v>4323</v>
      </c>
      <c r="AM1404" s="50"/>
      <c r="AN1404" s="51">
        <v>41073.408391203702</v>
      </c>
      <c r="AO1404" s="50" t="s">
        <v>3090</v>
      </c>
      <c r="AP1404" s="52" t="s">
        <v>4324</v>
      </c>
      <c r="AQ1404" s="50" t="s">
        <v>3092</v>
      </c>
    </row>
    <row r="1405" spans="2:43" x14ac:dyDescent="0.25">
      <c r="B1405" s="40" t="s">
        <v>2053</v>
      </c>
      <c r="C1405" s="41"/>
      <c r="D1405" s="41"/>
      <c r="E1405" s="42"/>
      <c r="F1405" s="44"/>
      <c r="G1405" s="61" t="s">
        <v>4325</v>
      </c>
      <c r="H1405" s="41"/>
      <c r="I1405" s="45"/>
      <c r="J1405" s="46"/>
      <c r="K1405" s="46"/>
      <c r="L1405" s="45" t="s">
        <v>4326</v>
      </c>
      <c r="M1405" s="62"/>
      <c r="N1405" s="63">
        <v>3996.553955078125</v>
      </c>
      <c r="O1405" s="63">
        <v>4369.91796875</v>
      </c>
      <c r="P1405" s="64"/>
      <c r="Q1405" s="65"/>
      <c r="R1405" s="65"/>
      <c r="S1405" s="69"/>
      <c r="T1405" s="69"/>
      <c r="U1405" s="69"/>
      <c r="V1405" s="69"/>
      <c r="W1405" s="68"/>
      <c r="X1405" s="68"/>
      <c r="Y1405" s="68"/>
      <c r="Z1405" s="68"/>
      <c r="AA1405" s="67"/>
      <c r="AB1405" s="48">
        <v>263</v>
      </c>
      <c r="AC1405" s="48"/>
      <c r="AD1405" s="49"/>
      <c r="AE1405" s="50">
        <v>3779</v>
      </c>
      <c r="AF1405" s="50">
        <v>4564</v>
      </c>
      <c r="AG1405" s="50">
        <v>22822</v>
      </c>
      <c r="AH1405" s="50">
        <v>31067</v>
      </c>
      <c r="AI1405" s="50"/>
      <c r="AJ1405" s="50" t="s">
        <v>4327</v>
      </c>
      <c r="AK1405" s="50" t="s">
        <v>4328</v>
      </c>
      <c r="AL1405" s="52" t="s">
        <v>4329</v>
      </c>
      <c r="AM1405" s="50"/>
      <c r="AN1405" s="51">
        <v>40955.909942129627</v>
      </c>
      <c r="AO1405" s="50" t="s">
        <v>3090</v>
      </c>
      <c r="AP1405" s="52" t="s">
        <v>4330</v>
      </c>
      <c r="AQ1405" s="50" t="s">
        <v>3099</v>
      </c>
    </row>
    <row r="1406" spans="2:43" x14ac:dyDescent="0.25">
      <c r="B1406" s="40" t="s">
        <v>2054</v>
      </c>
      <c r="C1406" s="41"/>
      <c r="D1406" s="41"/>
      <c r="E1406" s="42"/>
      <c r="F1406" s="44"/>
      <c r="G1406" s="61" t="s">
        <v>4331</v>
      </c>
      <c r="H1406" s="41"/>
      <c r="I1406" s="45"/>
      <c r="J1406" s="46"/>
      <c r="K1406" s="46"/>
      <c r="L1406" s="45" t="s">
        <v>4332</v>
      </c>
      <c r="M1406" s="62"/>
      <c r="N1406" s="63">
        <v>1227.8575439453125</v>
      </c>
      <c r="O1406" s="63">
        <v>6605.748046875</v>
      </c>
      <c r="P1406" s="64"/>
      <c r="Q1406" s="65"/>
      <c r="R1406" s="65"/>
      <c r="S1406" s="69"/>
      <c r="T1406" s="69"/>
      <c r="U1406" s="69"/>
      <c r="V1406" s="69"/>
      <c r="W1406" s="68"/>
      <c r="X1406" s="68"/>
      <c r="Y1406" s="68"/>
      <c r="Z1406" s="68"/>
      <c r="AA1406" s="67"/>
      <c r="AB1406" s="48">
        <v>264</v>
      </c>
      <c r="AC1406" s="48"/>
      <c r="AD1406" s="49"/>
      <c r="AE1406" s="50">
        <v>70</v>
      </c>
      <c r="AF1406" s="50">
        <v>58</v>
      </c>
      <c r="AG1406" s="50">
        <v>715</v>
      </c>
      <c r="AH1406" s="50">
        <v>287</v>
      </c>
      <c r="AI1406" s="50"/>
      <c r="AJ1406" s="50" t="s">
        <v>4333</v>
      </c>
      <c r="AK1406" s="50" t="s">
        <v>4334</v>
      </c>
      <c r="AL1406" s="50"/>
      <c r="AM1406" s="50"/>
      <c r="AN1406" s="51">
        <v>39751.44153935185</v>
      </c>
      <c r="AO1406" s="50" t="s">
        <v>3090</v>
      </c>
      <c r="AP1406" s="52" t="s">
        <v>4335</v>
      </c>
      <c r="AQ1406" s="50" t="s">
        <v>3092</v>
      </c>
    </row>
    <row r="1407" spans="2:43" x14ac:dyDescent="0.25">
      <c r="B1407" s="40" t="s">
        <v>2057</v>
      </c>
      <c r="C1407" s="41"/>
      <c r="D1407" s="41"/>
      <c r="E1407" s="42"/>
      <c r="F1407" s="44"/>
      <c r="G1407" s="61" t="s">
        <v>4336</v>
      </c>
      <c r="H1407" s="41"/>
      <c r="I1407" s="45"/>
      <c r="J1407" s="46"/>
      <c r="K1407" s="46"/>
      <c r="L1407" s="45" t="s">
        <v>4337</v>
      </c>
      <c r="M1407" s="62"/>
      <c r="N1407" s="63">
        <v>782.92742919921875</v>
      </c>
      <c r="O1407" s="63">
        <v>4498.58984375</v>
      </c>
      <c r="P1407" s="64"/>
      <c r="Q1407" s="65"/>
      <c r="R1407" s="65"/>
      <c r="S1407" s="69"/>
      <c r="T1407" s="69"/>
      <c r="U1407" s="69"/>
      <c r="V1407" s="69"/>
      <c r="W1407" s="68"/>
      <c r="X1407" s="68"/>
      <c r="Y1407" s="68"/>
      <c r="Z1407" s="68"/>
      <c r="AA1407" s="67"/>
      <c r="AB1407" s="48">
        <v>265</v>
      </c>
      <c r="AC1407" s="48"/>
      <c r="AD1407" s="49"/>
      <c r="AE1407" s="50">
        <v>869</v>
      </c>
      <c r="AF1407" s="50">
        <v>82</v>
      </c>
      <c r="AG1407" s="50">
        <v>2270</v>
      </c>
      <c r="AH1407" s="50">
        <v>16978</v>
      </c>
      <c r="AI1407" s="50"/>
      <c r="AJ1407" s="50"/>
      <c r="AK1407" s="50" t="s">
        <v>4338</v>
      </c>
      <c r="AL1407" s="50"/>
      <c r="AM1407" s="50"/>
      <c r="AN1407" s="51">
        <v>42692.513148148151</v>
      </c>
      <c r="AO1407" s="50" t="s">
        <v>3090</v>
      </c>
      <c r="AP1407" s="52" t="s">
        <v>4339</v>
      </c>
      <c r="AQ1407" s="50" t="s">
        <v>3092</v>
      </c>
    </row>
    <row r="1408" spans="2:43" x14ac:dyDescent="0.25">
      <c r="B1408" s="40" t="s">
        <v>2060</v>
      </c>
      <c r="C1408" s="41"/>
      <c r="D1408" s="41"/>
      <c r="E1408" s="42"/>
      <c r="F1408" s="44"/>
      <c r="G1408" s="61" t="s">
        <v>4340</v>
      </c>
      <c r="H1408" s="41"/>
      <c r="I1408" s="45"/>
      <c r="J1408" s="46"/>
      <c r="K1408" s="46"/>
      <c r="L1408" s="45" t="s">
        <v>4341</v>
      </c>
      <c r="M1408" s="62"/>
      <c r="N1408" s="63">
        <v>4145.5869140625</v>
      </c>
      <c r="O1408" s="63">
        <v>2703.5439453125</v>
      </c>
      <c r="P1408" s="64"/>
      <c r="Q1408" s="65"/>
      <c r="R1408" s="65"/>
      <c r="S1408" s="69"/>
      <c r="T1408" s="69"/>
      <c r="U1408" s="69"/>
      <c r="V1408" s="69"/>
      <c r="W1408" s="68"/>
      <c r="X1408" s="68"/>
      <c r="Y1408" s="68"/>
      <c r="Z1408" s="68"/>
      <c r="AA1408" s="67"/>
      <c r="AB1408" s="48">
        <v>266</v>
      </c>
      <c r="AC1408" s="48"/>
      <c r="AD1408" s="49"/>
      <c r="AE1408" s="50">
        <v>41</v>
      </c>
      <c r="AF1408" s="50">
        <v>5</v>
      </c>
      <c r="AG1408" s="50">
        <v>35</v>
      </c>
      <c r="AH1408" s="50">
        <v>214</v>
      </c>
      <c r="AI1408" s="50"/>
      <c r="AJ1408" s="50"/>
      <c r="AK1408" s="50"/>
      <c r="AL1408" s="50"/>
      <c r="AM1408" s="50"/>
      <c r="AN1408" s="51">
        <v>39291.795370370368</v>
      </c>
      <c r="AO1408" s="50" t="s">
        <v>3090</v>
      </c>
      <c r="AP1408" s="52" t="s">
        <v>4342</v>
      </c>
      <c r="AQ1408" s="50" t="s">
        <v>3092</v>
      </c>
    </row>
    <row r="1409" spans="2:43" x14ac:dyDescent="0.25">
      <c r="B1409" s="40" t="s">
        <v>2064</v>
      </c>
      <c r="C1409" s="41"/>
      <c r="D1409" s="41"/>
      <c r="E1409" s="42"/>
      <c r="F1409" s="44"/>
      <c r="G1409" s="61" t="s">
        <v>3126</v>
      </c>
      <c r="H1409" s="41"/>
      <c r="I1409" s="45"/>
      <c r="J1409" s="46"/>
      <c r="K1409" s="46"/>
      <c r="L1409" s="45" t="s">
        <v>4343</v>
      </c>
      <c r="M1409" s="62"/>
      <c r="N1409" s="63">
        <v>5579.1416015625</v>
      </c>
      <c r="O1409" s="63">
        <v>5841.173828125</v>
      </c>
      <c r="P1409" s="64"/>
      <c r="Q1409" s="65"/>
      <c r="R1409" s="65"/>
      <c r="S1409" s="69"/>
      <c r="T1409" s="69"/>
      <c r="U1409" s="69"/>
      <c r="V1409" s="69"/>
      <c r="W1409" s="68"/>
      <c r="X1409" s="68"/>
      <c r="Y1409" s="68"/>
      <c r="Z1409" s="68"/>
      <c r="AA1409" s="67"/>
      <c r="AB1409" s="48">
        <v>267</v>
      </c>
      <c r="AC1409" s="48"/>
      <c r="AD1409" s="49"/>
      <c r="AE1409" s="50">
        <v>25</v>
      </c>
      <c r="AF1409" s="50">
        <v>48</v>
      </c>
      <c r="AG1409" s="50">
        <v>2428</v>
      </c>
      <c r="AH1409" s="50">
        <v>1450</v>
      </c>
      <c r="AI1409" s="50"/>
      <c r="AJ1409" s="50"/>
      <c r="AK1409" s="50"/>
      <c r="AL1409" s="50"/>
      <c r="AM1409" s="50"/>
      <c r="AN1409" s="51">
        <v>43360.560868055552</v>
      </c>
      <c r="AO1409" s="50" t="s">
        <v>3090</v>
      </c>
      <c r="AP1409" s="52" t="s">
        <v>4344</v>
      </c>
      <c r="AQ1409" s="50" t="s">
        <v>3092</v>
      </c>
    </row>
    <row r="1410" spans="2:43" x14ac:dyDescent="0.25">
      <c r="B1410" s="40" t="s">
        <v>2073</v>
      </c>
      <c r="C1410" s="41"/>
      <c r="D1410" s="41"/>
      <c r="E1410" s="42"/>
      <c r="F1410" s="44"/>
      <c r="G1410" s="61" t="s">
        <v>4345</v>
      </c>
      <c r="H1410" s="41"/>
      <c r="I1410" s="45"/>
      <c r="J1410" s="46"/>
      <c r="K1410" s="46"/>
      <c r="L1410" s="45" t="s">
        <v>4346</v>
      </c>
      <c r="M1410" s="62"/>
      <c r="N1410" s="63">
        <v>2430.668212890625</v>
      </c>
      <c r="O1410" s="63">
        <v>7521.90478515625</v>
      </c>
      <c r="P1410" s="64"/>
      <c r="Q1410" s="65"/>
      <c r="R1410" s="65"/>
      <c r="S1410" s="69"/>
      <c r="T1410" s="69"/>
      <c r="U1410" s="69"/>
      <c r="V1410" s="69"/>
      <c r="W1410" s="68"/>
      <c r="X1410" s="68"/>
      <c r="Y1410" s="68"/>
      <c r="Z1410" s="68"/>
      <c r="AA1410" s="67"/>
      <c r="AB1410" s="48">
        <v>268</v>
      </c>
      <c r="AC1410" s="48"/>
      <c r="AD1410" s="49"/>
      <c r="AE1410" s="50">
        <v>255</v>
      </c>
      <c r="AF1410" s="50">
        <v>118</v>
      </c>
      <c r="AG1410" s="50">
        <v>11972</v>
      </c>
      <c r="AH1410" s="50">
        <v>6337</v>
      </c>
      <c r="AI1410" s="50"/>
      <c r="AJ1410" s="50"/>
      <c r="AK1410" s="50"/>
      <c r="AL1410" s="50"/>
      <c r="AM1410" s="50"/>
      <c r="AN1410" s="51">
        <v>43429.704918981479</v>
      </c>
      <c r="AO1410" s="50" t="s">
        <v>3090</v>
      </c>
      <c r="AP1410" s="52" t="s">
        <v>4347</v>
      </c>
      <c r="AQ1410" s="50" t="s">
        <v>3092</v>
      </c>
    </row>
    <row r="1411" spans="2:43" x14ac:dyDescent="0.25">
      <c r="B1411" s="40" t="s">
        <v>2078</v>
      </c>
      <c r="C1411" s="41"/>
      <c r="D1411" s="41"/>
      <c r="E1411" s="42"/>
      <c r="F1411" s="44"/>
      <c r="G1411" s="61" t="s">
        <v>3126</v>
      </c>
      <c r="H1411" s="41"/>
      <c r="I1411" s="45"/>
      <c r="J1411" s="46"/>
      <c r="K1411" s="46"/>
      <c r="L1411" s="45" t="s">
        <v>4348</v>
      </c>
      <c r="M1411" s="62"/>
      <c r="N1411" s="63">
        <v>4071.056884765625</v>
      </c>
      <c r="O1411" s="63">
        <v>7245.96337890625</v>
      </c>
      <c r="P1411" s="64"/>
      <c r="Q1411" s="65"/>
      <c r="R1411" s="65"/>
      <c r="S1411" s="69"/>
      <c r="T1411" s="69"/>
      <c r="U1411" s="69"/>
      <c r="V1411" s="69"/>
      <c r="W1411" s="68"/>
      <c r="X1411" s="68"/>
      <c r="Y1411" s="68"/>
      <c r="Z1411" s="68"/>
      <c r="AA1411" s="67"/>
      <c r="AB1411" s="48">
        <v>269</v>
      </c>
      <c r="AC1411" s="48"/>
      <c r="AD1411" s="49"/>
      <c r="AE1411" s="50">
        <v>639</v>
      </c>
      <c r="AF1411" s="50">
        <v>25</v>
      </c>
      <c r="AG1411" s="50">
        <v>2806</v>
      </c>
      <c r="AH1411" s="50">
        <v>1798</v>
      </c>
      <c r="AI1411" s="50"/>
      <c r="AJ1411" s="50" t="s">
        <v>4349</v>
      </c>
      <c r="AK1411" s="50" t="s">
        <v>4350</v>
      </c>
      <c r="AL1411" s="50"/>
      <c r="AM1411" s="50"/>
      <c r="AN1411" s="51">
        <v>42417.903773148151</v>
      </c>
      <c r="AO1411" s="50" t="s">
        <v>3090</v>
      </c>
      <c r="AP1411" s="52" t="s">
        <v>4351</v>
      </c>
      <c r="AQ1411" s="50" t="s">
        <v>3092</v>
      </c>
    </row>
    <row r="1412" spans="2:43" x14ac:dyDescent="0.25">
      <c r="B1412" s="40" t="s">
        <v>2081</v>
      </c>
      <c r="C1412" s="41"/>
      <c r="D1412" s="41"/>
      <c r="E1412" s="42"/>
      <c r="F1412" s="44"/>
      <c r="G1412" s="61" t="s">
        <v>4352</v>
      </c>
      <c r="H1412" s="41"/>
      <c r="I1412" s="45"/>
      <c r="J1412" s="46"/>
      <c r="K1412" s="46"/>
      <c r="L1412" s="45" t="s">
        <v>4353</v>
      </c>
      <c r="M1412" s="62"/>
      <c r="N1412" s="63">
        <v>1504.4969482421875</v>
      </c>
      <c r="O1412" s="63">
        <v>6779.7265625</v>
      </c>
      <c r="P1412" s="64"/>
      <c r="Q1412" s="65"/>
      <c r="R1412" s="65"/>
      <c r="S1412" s="69"/>
      <c r="T1412" s="69"/>
      <c r="U1412" s="69"/>
      <c r="V1412" s="69"/>
      <c r="W1412" s="68"/>
      <c r="X1412" s="68"/>
      <c r="Y1412" s="68"/>
      <c r="Z1412" s="68"/>
      <c r="AA1412" s="67"/>
      <c r="AB1412" s="48">
        <v>270</v>
      </c>
      <c r="AC1412" s="48"/>
      <c r="AD1412" s="49"/>
      <c r="AE1412" s="50">
        <v>673</v>
      </c>
      <c r="AF1412" s="50">
        <v>479</v>
      </c>
      <c r="AG1412" s="50">
        <v>13675</v>
      </c>
      <c r="AH1412" s="50">
        <v>4202</v>
      </c>
      <c r="AI1412" s="50"/>
      <c r="AJ1412" s="50" t="s">
        <v>4354</v>
      </c>
      <c r="AK1412" s="50" t="s">
        <v>3103</v>
      </c>
      <c r="AL1412" s="50"/>
      <c r="AM1412" s="50"/>
      <c r="AN1412" s="51">
        <v>39744.494930555556</v>
      </c>
      <c r="AO1412" s="50" t="s">
        <v>3090</v>
      </c>
      <c r="AP1412" s="52" t="s">
        <v>4355</v>
      </c>
      <c r="AQ1412" s="50" t="s">
        <v>3092</v>
      </c>
    </row>
    <row r="1413" spans="2:43" x14ac:dyDescent="0.25">
      <c r="B1413" s="40" t="s">
        <v>2086</v>
      </c>
      <c r="C1413" s="41"/>
      <c r="D1413" s="41"/>
      <c r="E1413" s="42"/>
      <c r="F1413" s="44"/>
      <c r="G1413" s="61" t="s">
        <v>4356</v>
      </c>
      <c r="H1413" s="41"/>
      <c r="I1413" s="45"/>
      <c r="J1413" s="46"/>
      <c r="K1413" s="46"/>
      <c r="L1413" s="45" t="s">
        <v>4357</v>
      </c>
      <c r="M1413" s="62"/>
      <c r="N1413" s="63">
        <v>4973.5546875</v>
      </c>
      <c r="O1413" s="63">
        <v>6454.322265625</v>
      </c>
      <c r="P1413" s="64"/>
      <c r="Q1413" s="65"/>
      <c r="R1413" s="65"/>
      <c r="S1413" s="69"/>
      <c r="T1413" s="69"/>
      <c r="U1413" s="69"/>
      <c r="V1413" s="69"/>
      <c r="W1413" s="68"/>
      <c r="X1413" s="68"/>
      <c r="Y1413" s="68"/>
      <c r="Z1413" s="68"/>
      <c r="AA1413" s="67"/>
      <c r="AB1413" s="48">
        <v>271</v>
      </c>
      <c r="AC1413" s="48"/>
      <c r="AD1413" s="49"/>
      <c r="AE1413" s="50">
        <v>215</v>
      </c>
      <c r="AF1413" s="50">
        <v>548</v>
      </c>
      <c r="AG1413" s="50">
        <v>20741</v>
      </c>
      <c r="AH1413" s="50">
        <v>14507</v>
      </c>
      <c r="AI1413" s="50"/>
      <c r="AJ1413" s="50" t="s">
        <v>4358</v>
      </c>
      <c r="AK1413" s="50" t="s">
        <v>4359</v>
      </c>
      <c r="AL1413" s="52" t="s">
        <v>4360</v>
      </c>
      <c r="AM1413" s="50"/>
      <c r="AN1413" s="51">
        <v>41284.603368055556</v>
      </c>
      <c r="AO1413" s="50" t="s">
        <v>3090</v>
      </c>
      <c r="AP1413" s="52" t="s">
        <v>4361</v>
      </c>
      <c r="AQ1413" s="50" t="s">
        <v>3092</v>
      </c>
    </row>
    <row r="1414" spans="2:43" x14ac:dyDescent="0.25">
      <c r="B1414" s="40" t="s">
        <v>2091</v>
      </c>
      <c r="C1414" s="41"/>
      <c r="D1414" s="41"/>
      <c r="E1414" s="42"/>
      <c r="F1414" s="44"/>
      <c r="G1414" s="61" t="s">
        <v>4362</v>
      </c>
      <c r="H1414" s="41"/>
      <c r="I1414" s="45"/>
      <c r="J1414" s="46"/>
      <c r="K1414" s="46"/>
      <c r="L1414" s="45" t="s">
        <v>4363</v>
      </c>
      <c r="M1414" s="62"/>
      <c r="N1414" s="63">
        <v>1843.881103515625</v>
      </c>
      <c r="O1414" s="63">
        <v>2994.45654296875</v>
      </c>
      <c r="P1414" s="64"/>
      <c r="Q1414" s="65"/>
      <c r="R1414" s="65"/>
      <c r="S1414" s="69"/>
      <c r="T1414" s="69"/>
      <c r="U1414" s="69"/>
      <c r="V1414" s="69"/>
      <c r="W1414" s="68"/>
      <c r="X1414" s="68"/>
      <c r="Y1414" s="68"/>
      <c r="Z1414" s="68"/>
      <c r="AA1414" s="67"/>
      <c r="AB1414" s="48">
        <v>272</v>
      </c>
      <c r="AC1414" s="48"/>
      <c r="AD1414" s="49"/>
      <c r="AE1414" s="50">
        <v>1253</v>
      </c>
      <c r="AF1414" s="50">
        <v>100709</v>
      </c>
      <c r="AG1414" s="50">
        <v>296731</v>
      </c>
      <c r="AH1414" s="50">
        <v>1957</v>
      </c>
      <c r="AI1414" s="50"/>
      <c r="AJ1414" s="50" t="s">
        <v>4364</v>
      </c>
      <c r="AK1414" s="50" t="s">
        <v>4365</v>
      </c>
      <c r="AL1414" s="52" t="s">
        <v>4366</v>
      </c>
      <c r="AM1414" s="50"/>
      <c r="AN1414" s="51">
        <v>42958.049756944441</v>
      </c>
      <c r="AO1414" s="50" t="s">
        <v>3090</v>
      </c>
      <c r="AP1414" s="52" t="s">
        <v>4367</v>
      </c>
      <c r="AQ1414" s="50" t="s">
        <v>3092</v>
      </c>
    </row>
    <row r="1415" spans="2:43" x14ac:dyDescent="0.25">
      <c r="B1415" s="40" t="s">
        <v>2092</v>
      </c>
      <c r="C1415" s="41"/>
      <c r="D1415" s="41"/>
      <c r="E1415" s="42"/>
      <c r="F1415" s="44"/>
      <c r="G1415" s="61" t="s">
        <v>4368</v>
      </c>
      <c r="H1415" s="41"/>
      <c r="I1415" s="45"/>
      <c r="J1415" s="46"/>
      <c r="K1415" s="46"/>
      <c r="L1415" s="45" t="s">
        <v>4369</v>
      </c>
      <c r="M1415" s="62"/>
      <c r="N1415" s="63">
        <v>2806.045654296875</v>
      </c>
      <c r="O1415" s="63">
        <v>4021.7333984375</v>
      </c>
      <c r="P1415" s="64"/>
      <c r="Q1415" s="65"/>
      <c r="R1415" s="65"/>
      <c r="S1415" s="69"/>
      <c r="T1415" s="69"/>
      <c r="U1415" s="69"/>
      <c r="V1415" s="69"/>
      <c r="W1415" s="68"/>
      <c r="X1415" s="68"/>
      <c r="Y1415" s="68"/>
      <c r="Z1415" s="68"/>
      <c r="AA1415" s="67"/>
      <c r="AB1415" s="48">
        <v>273</v>
      </c>
      <c r="AC1415" s="48"/>
      <c r="AD1415" s="49"/>
      <c r="AE1415" s="50">
        <v>241</v>
      </c>
      <c r="AF1415" s="50">
        <v>2953</v>
      </c>
      <c r="AG1415" s="50">
        <v>12708</v>
      </c>
      <c r="AH1415" s="50">
        <v>16764</v>
      </c>
      <c r="AI1415" s="50"/>
      <c r="AJ1415" s="50" t="s">
        <v>4370</v>
      </c>
      <c r="AK1415" s="50" t="s">
        <v>4371</v>
      </c>
      <c r="AL1415" s="52" t="s">
        <v>4372</v>
      </c>
      <c r="AM1415" s="50"/>
      <c r="AN1415" s="51">
        <v>40947.472812499997</v>
      </c>
      <c r="AO1415" s="50" t="s">
        <v>3090</v>
      </c>
      <c r="AP1415" s="52" t="s">
        <v>4373</v>
      </c>
      <c r="AQ1415" s="50" t="s">
        <v>3092</v>
      </c>
    </row>
    <row r="1416" spans="2:43" x14ac:dyDescent="0.25">
      <c r="B1416" s="40" t="s">
        <v>2097</v>
      </c>
      <c r="C1416" s="41"/>
      <c r="D1416" s="41"/>
      <c r="E1416" s="42"/>
      <c r="F1416" s="44"/>
      <c r="G1416" s="61" t="s">
        <v>3126</v>
      </c>
      <c r="H1416" s="41"/>
      <c r="I1416" s="45"/>
      <c r="J1416" s="46"/>
      <c r="K1416" s="46"/>
      <c r="L1416" s="45" t="s">
        <v>4374</v>
      </c>
      <c r="M1416" s="62"/>
      <c r="N1416" s="63">
        <v>2415.036376953125</v>
      </c>
      <c r="O1416" s="63">
        <v>4232.5419921875</v>
      </c>
      <c r="P1416" s="64"/>
      <c r="Q1416" s="65"/>
      <c r="R1416" s="65"/>
      <c r="S1416" s="69"/>
      <c r="T1416" s="69"/>
      <c r="U1416" s="69"/>
      <c r="V1416" s="69"/>
      <c r="W1416" s="68"/>
      <c r="X1416" s="68"/>
      <c r="Y1416" s="68"/>
      <c r="Z1416" s="68"/>
      <c r="AA1416" s="67"/>
      <c r="AB1416" s="48">
        <v>274</v>
      </c>
      <c r="AC1416" s="48"/>
      <c r="AD1416" s="49"/>
      <c r="AE1416" s="50">
        <v>40</v>
      </c>
      <c r="AF1416" s="50">
        <v>37</v>
      </c>
      <c r="AG1416" s="50">
        <v>1791</v>
      </c>
      <c r="AH1416" s="50">
        <v>951</v>
      </c>
      <c r="AI1416" s="50"/>
      <c r="AJ1416" s="50"/>
      <c r="AK1416" s="50"/>
      <c r="AL1416" s="50"/>
      <c r="AM1416" s="50"/>
      <c r="AN1416" s="51">
        <v>40902.575648148151</v>
      </c>
      <c r="AO1416" s="50" t="s">
        <v>3090</v>
      </c>
      <c r="AP1416" s="52" t="s">
        <v>4375</v>
      </c>
      <c r="AQ1416" s="50" t="s">
        <v>3092</v>
      </c>
    </row>
    <row r="1417" spans="2:43" x14ac:dyDescent="0.25">
      <c r="B1417" s="40" t="s">
        <v>2102</v>
      </c>
      <c r="C1417" s="41"/>
      <c r="D1417" s="41"/>
      <c r="E1417" s="42"/>
      <c r="F1417" s="44"/>
      <c r="G1417" s="61" t="s">
        <v>4376</v>
      </c>
      <c r="H1417" s="41"/>
      <c r="I1417" s="45"/>
      <c r="J1417" s="46"/>
      <c r="K1417" s="46"/>
      <c r="L1417" s="45" t="s">
        <v>4377</v>
      </c>
      <c r="M1417" s="62"/>
      <c r="N1417" s="63">
        <v>3037.66162109375</v>
      </c>
      <c r="O1417" s="63">
        <v>4158.73095703125</v>
      </c>
      <c r="P1417" s="64"/>
      <c r="Q1417" s="65"/>
      <c r="R1417" s="65"/>
      <c r="S1417" s="69"/>
      <c r="T1417" s="69"/>
      <c r="U1417" s="69"/>
      <c r="V1417" s="69"/>
      <c r="W1417" s="68"/>
      <c r="X1417" s="68"/>
      <c r="Y1417" s="68"/>
      <c r="Z1417" s="68"/>
      <c r="AA1417" s="67"/>
      <c r="AB1417" s="48">
        <v>275</v>
      </c>
      <c r="AC1417" s="48"/>
      <c r="AD1417" s="49"/>
      <c r="AE1417" s="50">
        <v>1483</v>
      </c>
      <c r="AF1417" s="50">
        <v>1477</v>
      </c>
      <c r="AG1417" s="50">
        <v>19681</v>
      </c>
      <c r="AH1417" s="50">
        <v>7444</v>
      </c>
      <c r="AI1417" s="50"/>
      <c r="AJ1417" s="50" t="s">
        <v>4378</v>
      </c>
      <c r="AK1417" s="50"/>
      <c r="AL1417" s="50"/>
      <c r="AM1417" s="50"/>
      <c r="AN1417" s="51">
        <v>42244.373391203706</v>
      </c>
      <c r="AO1417" s="50" t="s">
        <v>3090</v>
      </c>
      <c r="AP1417" s="52" t="s">
        <v>4379</v>
      </c>
      <c r="AQ1417" s="50" t="s">
        <v>3092</v>
      </c>
    </row>
    <row r="1418" spans="2:43" x14ac:dyDescent="0.25">
      <c r="B1418" s="40" t="s">
        <v>2106</v>
      </c>
      <c r="C1418" s="41"/>
      <c r="D1418" s="41"/>
      <c r="E1418" s="42"/>
      <c r="F1418" s="44"/>
      <c r="G1418" s="61" t="s">
        <v>4380</v>
      </c>
      <c r="H1418" s="41"/>
      <c r="I1418" s="45"/>
      <c r="J1418" s="46"/>
      <c r="K1418" s="46"/>
      <c r="L1418" s="45" t="s">
        <v>4381</v>
      </c>
      <c r="M1418" s="62"/>
      <c r="N1418" s="63">
        <v>1044.875244140625</v>
      </c>
      <c r="O1418" s="63">
        <v>5833.00439453125</v>
      </c>
      <c r="P1418" s="64"/>
      <c r="Q1418" s="65"/>
      <c r="R1418" s="65"/>
      <c r="S1418" s="69"/>
      <c r="T1418" s="69"/>
      <c r="U1418" s="69"/>
      <c r="V1418" s="69"/>
      <c r="W1418" s="68"/>
      <c r="X1418" s="68"/>
      <c r="Y1418" s="68"/>
      <c r="Z1418" s="68"/>
      <c r="AA1418" s="67"/>
      <c r="AB1418" s="48">
        <v>276</v>
      </c>
      <c r="AC1418" s="48"/>
      <c r="AD1418" s="49"/>
      <c r="AE1418" s="50">
        <v>105</v>
      </c>
      <c r="AF1418" s="50">
        <v>74</v>
      </c>
      <c r="AG1418" s="50">
        <v>19</v>
      </c>
      <c r="AH1418" s="50">
        <v>13</v>
      </c>
      <c r="AI1418" s="50"/>
      <c r="AJ1418" s="50" t="s">
        <v>4382</v>
      </c>
      <c r="AK1418" s="50" t="s">
        <v>3949</v>
      </c>
      <c r="AL1418" s="52" t="s">
        <v>4383</v>
      </c>
      <c r="AM1418" s="50"/>
      <c r="AN1418" s="51">
        <v>43495.770185185182</v>
      </c>
      <c r="AO1418" s="50" t="s">
        <v>3090</v>
      </c>
      <c r="AP1418" s="52" t="s">
        <v>4384</v>
      </c>
      <c r="AQ1418" s="50" t="s">
        <v>3092</v>
      </c>
    </row>
    <row r="1419" spans="2:43" x14ac:dyDescent="0.25">
      <c r="B1419" s="40" t="s">
        <v>2109</v>
      </c>
      <c r="C1419" s="41"/>
      <c r="D1419" s="41"/>
      <c r="E1419" s="42"/>
      <c r="F1419" s="44"/>
      <c r="G1419" s="61" t="s">
        <v>4385</v>
      </c>
      <c r="H1419" s="41"/>
      <c r="I1419" s="45"/>
      <c r="J1419" s="46"/>
      <c r="K1419" s="46"/>
      <c r="L1419" s="45" t="s">
        <v>4386</v>
      </c>
      <c r="M1419" s="62"/>
      <c r="N1419" s="63">
        <v>4752.10498046875</v>
      </c>
      <c r="O1419" s="63">
        <v>2098.98388671875</v>
      </c>
      <c r="P1419" s="64"/>
      <c r="Q1419" s="65"/>
      <c r="R1419" s="65"/>
      <c r="S1419" s="69"/>
      <c r="T1419" s="69"/>
      <c r="U1419" s="69"/>
      <c r="V1419" s="69"/>
      <c r="W1419" s="68"/>
      <c r="X1419" s="68"/>
      <c r="Y1419" s="68"/>
      <c r="Z1419" s="68"/>
      <c r="AA1419" s="67"/>
      <c r="AB1419" s="48">
        <v>277</v>
      </c>
      <c r="AC1419" s="48"/>
      <c r="AD1419" s="49"/>
      <c r="AE1419" s="50">
        <v>153</v>
      </c>
      <c r="AF1419" s="50">
        <v>150</v>
      </c>
      <c r="AG1419" s="50">
        <v>2492</v>
      </c>
      <c r="AH1419" s="50">
        <v>2782</v>
      </c>
      <c r="AI1419" s="50"/>
      <c r="AJ1419" s="50" t="s">
        <v>4387</v>
      </c>
      <c r="AK1419" s="50"/>
      <c r="AL1419" s="50"/>
      <c r="AM1419" s="50"/>
      <c r="AN1419" s="51">
        <v>41731.731030092589</v>
      </c>
      <c r="AO1419" s="50" t="s">
        <v>3090</v>
      </c>
      <c r="AP1419" s="52" t="s">
        <v>4388</v>
      </c>
      <c r="AQ1419" s="50" t="s">
        <v>3092</v>
      </c>
    </row>
    <row r="1420" spans="2:43" x14ac:dyDescent="0.25">
      <c r="B1420" s="40" t="s">
        <v>2114</v>
      </c>
      <c r="C1420" s="41"/>
      <c r="D1420" s="41"/>
      <c r="E1420" s="42"/>
      <c r="F1420" s="44"/>
      <c r="G1420" s="61" t="s">
        <v>4389</v>
      </c>
      <c r="H1420" s="41"/>
      <c r="I1420" s="45"/>
      <c r="J1420" s="46"/>
      <c r="K1420" s="46"/>
      <c r="L1420" s="45" t="s">
        <v>4390</v>
      </c>
      <c r="M1420" s="62"/>
      <c r="N1420" s="63">
        <v>1601.6861572265625</v>
      </c>
      <c r="O1420" s="63">
        <v>7062.15185546875</v>
      </c>
      <c r="P1420" s="64"/>
      <c r="Q1420" s="65"/>
      <c r="R1420" s="65"/>
      <c r="S1420" s="69"/>
      <c r="T1420" s="69"/>
      <c r="U1420" s="69"/>
      <c r="V1420" s="69"/>
      <c r="W1420" s="68"/>
      <c r="X1420" s="68"/>
      <c r="Y1420" s="68"/>
      <c r="Z1420" s="68"/>
      <c r="AA1420" s="67"/>
      <c r="AB1420" s="48">
        <v>278</v>
      </c>
      <c r="AC1420" s="48"/>
      <c r="AD1420" s="49"/>
      <c r="AE1420" s="50">
        <v>687</v>
      </c>
      <c r="AF1420" s="50">
        <v>173</v>
      </c>
      <c r="AG1420" s="50">
        <v>3076</v>
      </c>
      <c r="AH1420" s="50">
        <v>487</v>
      </c>
      <c r="AI1420" s="50"/>
      <c r="AJ1420" s="50" t="s">
        <v>4391</v>
      </c>
      <c r="AK1420" s="50"/>
      <c r="AL1420" s="50"/>
      <c r="AM1420" s="50"/>
      <c r="AN1420" s="51">
        <v>39996.725775462961</v>
      </c>
      <c r="AO1420" s="50" t="s">
        <v>3090</v>
      </c>
      <c r="AP1420" s="52" t="s">
        <v>4392</v>
      </c>
      <c r="AQ1420" s="50" t="s">
        <v>3092</v>
      </c>
    </row>
    <row r="1421" spans="2:43" x14ac:dyDescent="0.25">
      <c r="B1421" s="40" t="s">
        <v>2117</v>
      </c>
      <c r="C1421" s="41"/>
      <c r="D1421" s="41"/>
      <c r="E1421" s="42"/>
      <c r="F1421" s="44"/>
      <c r="G1421" s="61" t="s">
        <v>4393</v>
      </c>
      <c r="H1421" s="41"/>
      <c r="I1421" s="45"/>
      <c r="J1421" s="46"/>
      <c r="K1421" s="46"/>
      <c r="L1421" s="45" t="s">
        <v>4394</v>
      </c>
      <c r="M1421" s="62"/>
      <c r="N1421" s="63">
        <v>5194.521484375</v>
      </c>
      <c r="O1421" s="63">
        <v>6348.802734375</v>
      </c>
      <c r="P1421" s="64"/>
      <c r="Q1421" s="65"/>
      <c r="R1421" s="65"/>
      <c r="S1421" s="69"/>
      <c r="T1421" s="69"/>
      <c r="U1421" s="69"/>
      <c r="V1421" s="69"/>
      <c r="W1421" s="68"/>
      <c r="X1421" s="68"/>
      <c r="Y1421" s="68"/>
      <c r="Z1421" s="68"/>
      <c r="AA1421" s="67"/>
      <c r="AB1421" s="48">
        <v>279</v>
      </c>
      <c r="AC1421" s="48"/>
      <c r="AD1421" s="49"/>
      <c r="AE1421" s="50">
        <v>82</v>
      </c>
      <c r="AF1421" s="50">
        <v>52</v>
      </c>
      <c r="AG1421" s="50">
        <v>442</v>
      </c>
      <c r="AH1421" s="50">
        <v>493</v>
      </c>
      <c r="AI1421" s="50"/>
      <c r="AJ1421" s="50" t="s">
        <v>4395</v>
      </c>
      <c r="AK1421" s="50" t="s">
        <v>4396</v>
      </c>
      <c r="AL1421" s="50"/>
      <c r="AM1421" s="50"/>
      <c r="AN1421" s="51">
        <v>43089.596446759257</v>
      </c>
      <c r="AO1421" s="50" t="s">
        <v>3090</v>
      </c>
      <c r="AP1421" s="52" t="s">
        <v>4397</v>
      </c>
      <c r="AQ1421" s="50" t="s">
        <v>3092</v>
      </c>
    </row>
    <row r="1422" spans="2:43" x14ac:dyDescent="0.25">
      <c r="B1422" s="40" t="s">
        <v>2120</v>
      </c>
      <c r="C1422" s="41"/>
      <c r="D1422" s="41"/>
      <c r="E1422" s="42"/>
      <c r="F1422" s="44"/>
      <c r="G1422" s="61" t="s">
        <v>4398</v>
      </c>
      <c r="H1422" s="41"/>
      <c r="I1422" s="45"/>
      <c r="J1422" s="46"/>
      <c r="K1422" s="46"/>
      <c r="L1422" s="45" t="s">
        <v>4399</v>
      </c>
      <c r="M1422" s="62"/>
      <c r="N1422" s="63">
        <v>1288.168701171875</v>
      </c>
      <c r="O1422" s="63">
        <v>3804.502197265625</v>
      </c>
      <c r="P1422" s="64"/>
      <c r="Q1422" s="65"/>
      <c r="R1422" s="65"/>
      <c r="S1422" s="69"/>
      <c r="T1422" s="69"/>
      <c r="U1422" s="69"/>
      <c r="V1422" s="69"/>
      <c r="W1422" s="68"/>
      <c r="X1422" s="68"/>
      <c r="Y1422" s="68"/>
      <c r="Z1422" s="68"/>
      <c r="AA1422" s="67"/>
      <c r="AB1422" s="48">
        <v>280</v>
      </c>
      <c r="AC1422" s="48"/>
      <c r="AD1422" s="49"/>
      <c r="AE1422" s="50">
        <v>257</v>
      </c>
      <c r="AF1422" s="50">
        <v>149</v>
      </c>
      <c r="AG1422" s="50">
        <v>14217</v>
      </c>
      <c r="AH1422" s="50">
        <v>41634</v>
      </c>
      <c r="AI1422" s="50"/>
      <c r="AJ1422" s="50" t="s">
        <v>4400</v>
      </c>
      <c r="AK1422" s="50" t="s">
        <v>4401</v>
      </c>
      <c r="AL1422" s="52" t="s">
        <v>4402</v>
      </c>
      <c r="AM1422" s="50"/>
      <c r="AN1422" s="51">
        <v>40142.580208333333</v>
      </c>
      <c r="AO1422" s="50" t="s">
        <v>3090</v>
      </c>
      <c r="AP1422" s="52" t="s">
        <v>4403</v>
      </c>
      <c r="AQ1422" s="50" t="s">
        <v>3092</v>
      </c>
    </row>
    <row r="1423" spans="2:43" x14ac:dyDescent="0.25">
      <c r="B1423" s="40" t="s">
        <v>2123</v>
      </c>
      <c r="C1423" s="41"/>
      <c r="D1423" s="41"/>
      <c r="E1423" s="42"/>
      <c r="F1423" s="44"/>
      <c r="G1423" s="61" t="s">
        <v>4404</v>
      </c>
      <c r="H1423" s="41"/>
      <c r="I1423" s="45"/>
      <c r="J1423" s="46"/>
      <c r="K1423" s="46"/>
      <c r="L1423" s="45" t="s">
        <v>4405</v>
      </c>
      <c r="M1423" s="62"/>
      <c r="N1423" s="63">
        <v>5562.97802734375</v>
      </c>
      <c r="O1423" s="63">
        <v>2028.517822265625</v>
      </c>
      <c r="P1423" s="64"/>
      <c r="Q1423" s="65"/>
      <c r="R1423" s="65"/>
      <c r="S1423" s="69"/>
      <c r="T1423" s="69"/>
      <c r="U1423" s="69"/>
      <c r="V1423" s="69"/>
      <c r="W1423" s="68"/>
      <c r="X1423" s="68"/>
      <c r="Y1423" s="68"/>
      <c r="Z1423" s="68"/>
      <c r="AA1423" s="67"/>
      <c r="AB1423" s="48">
        <v>281</v>
      </c>
      <c r="AC1423" s="48"/>
      <c r="AD1423" s="49"/>
      <c r="AE1423" s="50">
        <v>10</v>
      </c>
      <c r="AF1423" s="50">
        <v>7</v>
      </c>
      <c r="AG1423" s="50">
        <v>38</v>
      </c>
      <c r="AH1423" s="50">
        <v>20</v>
      </c>
      <c r="AI1423" s="50"/>
      <c r="AJ1423" s="50" t="s">
        <v>4406</v>
      </c>
      <c r="AK1423" s="50" t="s">
        <v>4407</v>
      </c>
      <c r="AL1423" s="50"/>
      <c r="AM1423" s="50"/>
      <c r="AN1423" s="51">
        <v>43342.750162037039</v>
      </c>
      <c r="AO1423" s="50" t="s">
        <v>3090</v>
      </c>
      <c r="AP1423" s="52" t="s">
        <v>4408</v>
      </c>
      <c r="AQ1423" s="50" t="s">
        <v>3092</v>
      </c>
    </row>
    <row r="1424" spans="2:43" x14ac:dyDescent="0.25">
      <c r="B1424" s="40" t="s">
        <v>2128</v>
      </c>
      <c r="C1424" s="41"/>
      <c r="D1424" s="41"/>
      <c r="E1424" s="42"/>
      <c r="F1424" s="44"/>
      <c r="G1424" s="61" t="s">
        <v>3126</v>
      </c>
      <c r="H1424" s="41"/>
      <c r="I1424" s="45"/>
      <c r="J1424" s="46"/>
      <c r="K1424" s="46"/>
      <c r="L1424" s="45" t="s">
        <v>4409</v>
      </c>
      <c r="M1424" s="62"/>
      <c r="N1424" s="63">
        <v>3420.750244140625</v>
      </c>
      <c r="O1424" s="63">
        <v>6320.076171875</v>
      </c>
      <c r="P1424" s="64"/>
      <c r="Q1424" s="65"/>
      <c r="R1424" s="65"/>
      <c r="S1424" s="69"/>
      <c r="T1424" s="69"/>
      <c r="U1424" s="69"/>
      <c r="V1424" s="69"/>
      <c r="W1424" s="68"/>
      <c r="X1424" s="68"/>
      <c r="Y1424" s="68"/>
      <c r="Z1424" s="68"/>
      <c r="AA1424" s="67"/>
      <c r="AB1424" s="48">
        <v>282</v>
      </c>
      <c r="AC1424" s="48"/>
      <c r="AD1424" s="49"/>
      <c r="AE1424" s="50">
        <v>245</v>
      </c>
      <c r="AF1424" s="50">
        <v>58</v>
      </c>
      <c r="AG1424" s="50">
        <v>2500</v>
      </c>
      <c r="AH1424" s="50">
        <v>4106</v>
      </c>
      <c r="AI1424" s="50"/>
      <c r="AJ1424" s="50"/>
      <c r="AK1424" s="50"/>
      <c r="AL1424" s="50"/>
      <c r="AM1424" s="50"/>
      <c r="AN1424" s="51">
        <v>41923.552847222221</v>
      </c>
      <c r="AO1424" s="50" t="s">
        <v>3090</v>
      </c>
      <c r="AP1424" s="52" t="s">
        <v>4410</v>
      </c>
      <c r="AQ1424" s="50" t="s">
        <v>3092</v>
      </c>
    </row>
    <row r="1425" spans="2:43" x14ac:dyDescent="0.25">
      <c r="B1425" s="40" t="s">
        <v>2129</v>
      </c>
      <c r="C1425" s="41"/>
      <c r="D1425" s="41"/>
      <c r="E1425" s="42"/>
      <c r="F1425" s="44"/>
      <c r="G1425" s="61" t="s">
        <v>4411</v>
      </c>
      <c r="H1425" s="41"/>
      <c r="I1425" s="45"/>
      <c r="J1425" s="46"/>
      <c r="K1425" s="46"/>
      <c r="L1425" s="45" t="s">
        <v>4412</v>
      </c>
      <c r="M1425" s="62"/>
      <c r="N1425" s="63">
        <v>2415.149169921875</v>
      </c>
      <c r="O1425" s="63">
        <v>8143.1474609375</v>
      </c>
      <c r="P1425" s="64"/>
      <c r="Q1425" s="65"/>
      <c r="R1425" s="65"/>
      <c r="S1425" s="69"/>
      <c r="T1425" s="69"/>
      <c r="U1425" s="69"/>
      <c r="V1425" s="69"/>
      <c r="W1425" s="68"/>
      <c r="X1425" s="68"/>
      <c r="Y1425" s="68"/>
      <c r="Z1425" s="68"/>
      <c r="AA1425" s="67"/>
      <c r="AB1425" s="48">
        <v>283</v>
      </c>
      <c r="AC1425" s="48"/>
      <c r="AD1425" s="49"/>
      <c r="AE1425" s="50">
        <v>1184</v>
      </c>
      <c r="AF1425" s="50">
        <v>2299</v>
      </c>
      <c r="AG1425" s="50">
        <v>4959</v>
      </c>
      <c r="AH1425" s="50">
        <v>3126</v>
      </c>
      <c r="AI1425" s="50"/>
      <c r="AJ1425" s="50" t="s">
        <v>4413</v>
      </c>
      <c r="AK1425" s="50" t="s">
        <v>3227</v>
      </c>
      <c r="AL1425" s="52" t="s">
        <v>4414</v>
      </c>
      <c r="AM1425" s="50"/>
      <c r="AN1425" s="51">
        <v>39891.340925925928</v>
      </c>
      <c r="AO1425" s="50" t="s">
        <v>3090</v>
      </c>
      <c r="AP1425" s="52" t="s">
        <v>4415</v>
      </c>
      <c r="AQ1425" s="50" t="s">
        <v>3099</v>
      </c>
    </row>
    <row r="1426" spans="2:43" x14ac:dyDescent="0.25">
      <c r="B1426" s="40" t="s">
        <v>2135</v>
      </c>
      <c r="C1426" s="41"/>
      <c r="D1426" s="41"/>
      <c r="E1426" s="42"/>
      <c r="F1426" s="44"/>
      <c r="G1426" s="61" t="s">
        <v>4416</v>
      </c>
      <c r="H1426" s="41"/>
      <c r="I1426" s="45"/>
      <c r="J1426" s="46"/>
      <c r="K1426" s="46"/>
      <c r="L1426" s="45" t="s">
        <v>4417</v>
      </c>
      <c r="M1426" s="62"/>
      <c r="N1426" s="63">
        <v>3746.654052734375</v>
      </c>
      <c r="O1426" s="63">
        <v>4504.8525390625</v>
      </c>
      <c r="P1426" s="64"/>
      <c r="Q1426" s="65"/>
      <c r="R1426" s="65"/>
      <c r="S1426" s="69"/>
      <c r="T1426" s="69"/>
      <c r="U1426" s="69"/>
      <c r="V1426" s="69"/>
      <c r="W1426" s="68"/>
      <c r="X1426" s="68"/>
      <c r="Y1426" s="68"/>
      <c r="Z1426" s="68"/>
      <c r="AA1426" s="67"/>
      <c r="AB1426" s="48">
        <v>284</v>
      </c>
      <c r="AC1426" s="48"/>
      <c r="AD1426" s="49"/>
      <c r="AE1426" s="50">
        <v>586</v>
      </c>
      <c r="AF1426" s="50">
        <v>1894</v>
      </c>
      <c r="AG1426" s="50">
        <v>6225</v>
      </c>
      <c r="AH1426" s="50">
        <v>484</v>
      </c>
      <c r="AI1426" s="50"/>
      <c r="AJ1426" s="50" t="s">
        <v>4418</v>
      </c>
      <c r="AK1426" s="50" t="s">
        <v>3103</v>
      </c>
      <c r="AL1426" s="52" t="s">
        <v>4419</v>
      </c>
      <c r="AM1426" s="50"/>
      <c r="AN1426" s="51">
        <v>41104.932881944442</v>
      </c>
      <c r="AO1426" s="50" t="s">
        <v>3090</v>
      </c>
      <c r="AP1426" s="52" t="s">
        <v>4420</v>
      </c>
      <c r="AQ1426" s="50" t="s">
        <v>3099</v>
      </c>
    </row>
    <row r="1427" spans="2:43" x14ac:dyDescent="0.25">
      <c r="B1427" s="40" t="s">
        <v>2138</v>
      </c>
      <c r="C1427" s="41"/>
      <c r="D1427" s="41"/>
      <c r="E1427" s="42"/>
      <c r="F1427" s="44"/>
      <c r="G1427" s="61" t="s">
        <v>4421</v>
      </c>
      <c r="H1427" s="41"/>
      <c r="I1427" s="45"/>
      <c r="J1427" s="46"/>
      <c r="K1427" s="46"/>
      <c r="L1427" s="45" t="s">
        <v>4422</v>
      </c>
      <c r="M1427" s="62"/>
      <c r="N1427" s="63">
        <v>1205.0101318359375</v>
      </c>
      <c r="O1427" s="63">
        <v>3892.50927734375</v>
      </c>
      <c r="P1427" s="64"/>
      <c r="Q1427" s="65"/>
      <c r="R1427" s="65"/>
      <c r="S1427" s="69"/>
      <c r="T1427" s="69"/>
      <c r="U1427" s="69"/>
      <c r="V1427" s="69"/>
      <c r="W1427" s="68"/>
      <c r="X1427" s="68"/>
      <c r="Y1427" s="68"/>
      <c r="Z1427" s="68"/>
      <c r="AA1427" s="67"/>
      <c r="AB1427" s="48">
        <v>285</v>
      </c>
      <c r="AC1427" s="48"/>
      <c r="AD1427" s="49"/>
      <c r="AE1427" s="50">
        <v>386</v>
      </c>
      <c r="AF1427" s="50">
        <v>88</v>
      </c>
      <c r="AG1427" s="50">
        <v>5947</v>
      </c>
      <c r="AH1427" s="50">
        <v>4668</v>
      </c>
      <c r="AI1427" s="50"/>
      <c r="AJ1427" s="50" t="s">
        <v>4423</v>
      </c>
      <c r="AK1427" s="50" t="s">
        <v>3227</v>
      </c>
      <c r="AL1427" s="50"/>
      <c r="AM1427" s="50"/>
      <c r="AN1427" s="51">
        <v>41297.893784722219</v>
      </c>
      <c r="AO1427" s="50" t="s">
        <v>3090</v>
      </c>
      <c r="AP1427" s="52" t="s">
        <v>4424</v>
      </c>
      <c r="AQ1427" s="50" t="s">
        <v>3092</v>
      </c>
    </row>
    <row r="1428" spans="2:43" x14ac:dyDescent="0.25">
      <c r="B1428" s="40" t="s">
        <v>2141</v>
      </c>
      <c r="C1428" s="41"/>
      <c r="D1428" s="41"/>
      <c r="E1428" s="42"/>
      <c r="F1428" s="44"/>
      <c r="G1428" s="61" t="s">
        <v>3126</v>
      </c>
      <c r="H1428" s="41"/>
      <c r="I1428" s="45"/>
      <c r="J1428" s="46"/>
      <c r="K1428" s="46"/>
      <c r="L1428" s="45" t="s">
        <v>4425</v>
      </c>
      <c r="M1428" s="62"/>
      <c r="N1428" s="63">
        <v>3733.076416015625</v>
      </c>
      <c r="O1428" s="63">
        <v>6087.12646484375</v>
      </c>
      <c r="P1428" s="64"/>
      <c r="Q1428" s="65"/>
      <c r="R1428" s="65"/>
      <c r="S1428" s="69"/>
      <c r="T1428" s="69"/>
      <c r="U1428" s="69"/>
      <c r="V1428" s="69"/>
      <c r="W1428" s="68"/>
      <c r="X1428" s="68"/>
      <c r="Y1428" s="68"/>
      <c r="Z1428" s="68"/>
      <c r="AA1428" s="67"/>
      <c r="AB1428" s="48">
        <v>286</v>
      </c>
      <c r="AC1428" s="48"/>
      <c r="AD1428" s="49"/>
      <c r="AE1428" s="50">
        <v>525</v>
      </c>
      <c r="AF1428" s="50">
        <v>192</v>
      </c>
      <c r="AG1428" s="50">
        <v>3070</v>
      </c>
      <c r="AH1428" s="50">
        <v>144</v>
      </c>
      <c r="AI1428" s="50"/>
      <c r="AJ1428" s="50" t="s">
        <v>4426</v>
      </c>
      <c r="AK1428" s="50" t="s">
        <v>3675</v>
      </c>
      <c r="AL1428" s="50"/>
      <c r="AM1428" s="50"/>
      <c r="AN1428" s="51">
        <v>42406.335185185184</v>
      </c>
      <c r="AO1428" s="50" t="s">
        <v>3090</v>
      </c>
      <c r="AP1428" s="52" t="s">
        <v>4427</v>
      </c>
      <c r="AQ1428" s="50" t="s">
        <v>3092</v>
      </c>
    </row>
    <row r="1429" spans="2:43" x14ac:dyDescent="0.25">
      <c r="B1429" s="40" t="s">
        <v>2145</v>
      </c>
      <c r="C1429" s="41"/>
      <c r="D1429" s="41"/>
      <c r="E1429" s="42"/>
      <c r="F1429" s="44"/>
      <c r="G1429" s="61" t="s">
        <v>4428</v>
      </c>
      <c r="H1429" s="41"/>
      <c r="I1429" s="45"/>
      <c r="J1429" s="46"/>
      <c r="K1429" s="46"/>
      <c r="L1429" s="45" t="s">
        <v>4429</v>
      </c>
      <c r="M1429" s="62"/>
      <c r="N1429" s="63">
        <v>2308.6708984375</v>
      </c>
      <c r="O1429" s="63">
        <v>6583.67431640625</v>
      </c>
      <c r="P1429" s="64"/>
      <c r="Q1429" s="65"/>
      <c r="R1429" s="65"/>
      <c r="S1429" s="69"/>
      <c r="T1429" s="69"/>
      <c r="U1429" s="69"/>
      <c r="V1429" s="69"/>
      <c r="W1429" s="68"/>
      <c r="X1429" s="68"/>
      <c r="Y1429" s="68"/>
      <c r="Z1429" s="68"/>
      <c r="AA1429" s="67"/>
      <c r="AB1429" s="48">
        <v>287</v>
      </c>
      <c r="AC1429" s="48"/>
      <c r="AD1429" s="49"/>
      <c r="AE1429" s="50">
        <v>954</v>
      </c>
      <c r="AF1429" s="50">
        <v>134</v>
      </c>
      <c r="AG1429" s="50">
        <v>1357</v>
      </c>
      <c r="AH1429" s="50">
        <v>1886</v>
      </c>
      <c r="AI1429" s="50"/>
      <c r="AJ1429" s="50" t="s">
        <v>4430</v>
      </c>
      <c r="AK1429" s="50"/>
      <c r="AL1429" s="50"/>
      <c r="AM1429" s="50"/>
      <c r="AN1429" s="51">
        <v>41431.966944444444</v>
      </c>
      <c r="AO1429" s="50" t="s">
        <v>3090</v>
      </c>
      <c r="AP1429" s="52" t="s">
        <v>4431</v>
      </c>
      <c r="AQ1429" s="50" t="s">
        <v>3092</v>
      </c>
    </row>
    <row r="1430" spans="2:43" x14ac:dyDescent="0.25">
      <c r="B1430" s="40" t="s">
        <v>2146</v>
      </c>
      <c r="C1430" s="41"/>
      <c r="D1430" s="41"/>
      <c r="E1430" s="42"/>
      <c r="F1430" s="44"/>
      <c r="G1430" s="61" t="s">
        <v>4432</v>
      </c>
      <c r="H1430" s="41"/>
      <c r="I1430" s="45"/>
      <c r="J1430" s="46"/>
      <c r="K1430" s="46"/>
      <c r="L1430" s="45" t="s">
        <v>4433</v>
      </c>
      <c r="M1430" s="62"/>
      <c r="N1430" s="63">
        <v>6364.74169921875</v>
      </c>
      <c r="O1430" s="63">
        <v>4478.47021484375</v>
      </c>
      <c r="P1430" s="64"/>
      <c r="Q1430" s="65"/>
      <c r="R1430" s="65"/>
      <c r="S1430" s="69"/>
      <c r="T1430" s="69"/>
      <c r="U1430" s="69"/>
      <c r="V1430" s="69"/>
      <c r="W1430" s="68"/>
      <c r="X1430" s="68"/>
      <c r="Y1430" s="68"/>
      <c r="Z1430" s="68"/>
      <c r="AA1430" s="67"/>
      <c r="AB1430" s="48">
        <v>288</v>
      </c>
      <c r="AC1430" s="48"/>
      <c r="AD1430" s="49"/>
      <c r="AE1430" s="50">
        <v>171</v>
      </c>
      <c r="AF1430" s="50">
        <v>3017</v>
      </c>
      <c r="AG1430" s="50">
        <v>6884</v>
      </c>
      <c r="AH1430" s="50">
        <v>2051</v>
      </c>
      <c r="AI1430" s="50"/>
      <c r="AJ1430" s="50" t="s">
        <v>4434</v>
      </c>
      <c r="AK1430" s="50"/>
      <c r="AL1430" s="52" t="s">
        <v>4435</v>
      </c>
      <c r="AM1430" s="50"/>
      <c r="AN1430" s="51">
        <v>42331.589097222219</v>
      </c>
      <c r="AO1430" s="50" t="s">
        <v>3090</v>
      </c>
      <c r="AP1430" s="52" t="s">
        <v>4436</v>
      </c>
      <c r="AQ1430" s="50" t="s">
        <v>3099</v>
      </c>
    </row>
    <row r="1431" spans="2:43" x14ac:dyDescent="0.25">
      <c r="B1431" s="40" t="s">
        <v>2153</v>
      </c>
      <c r="C1431" s="41"/>
      <c r="D1431" s="41"/>
      <c r="E1431" s="42"/>
      <c r="F1431" s="44"/>
      <c r="G1431" s="61" t="s">
        <v>4437</v>
      </c>
      <c r="H1431" s="41"/>
      <c r="I1431" s="45"/>
      <c r="J1431" s="46"/>
      <c r="K1431" s="46"/>
      <c r="L1431" s="45" t="s">
        <v>4438</v>
      </c>
      <c r="M1431" s="62"/>
      <c r="N1431" s="63">
        <v>3124.59619140625</v>
      </c>
      <c r="O1431" s="63">
        <v>8376.8056640625</v>
      </c>
      <c r="P1431" s="64"/>
      <c r="Q1431" s="65"/>
      <c r="R1431" s="65"/>
      <c r="S1431" s="69"/>
      <c r="T1431" s="69"/>
      <c r="U1431" s="69"/>
      <c r="V1431" s="69"/>
      <c r="W1431" s="68"/>
      <c r="X1431" s="68"/>
      <c r="Y1431" s="68"/>
      <c r="Z1431" s="68"/>
      <c r="AA1431" s="67"/>
      <c r="AB1431" s="48">
        <v>289</v>
      </c>
      <c r="AC1431" s="48"/>
      <c r="AD1431" s="49"/>
      <c r="AE1431" s="50">
        <v>93</v>
      </c>
      <c r="AF1431" s="50">
        <v>148</v>
      </c>
      <c r="AG1431" s="50">
        <v>484</v>
      </c>
      <c r="AH1431" s="50">
        <v>1318</v>
      </c>
      <c r="AI1431" s="50"/>
      <c r="AJ1431" s="50" t="s">
        <v>4439</v>
      </c>
      <c r="AK1431" s="50"/>
      <c r="AL1431" s="50"/>
      <c r="AM1431" s="50"/>
      <c r="AN1431" s="51">
        <v>42979.639791666668</v>
      </c>
      <c r="AO1431" s="50" t="s">
        <v>3090</v>
      </c>
      <c r="AP1431" s="52" t="s">
        <v>4440</v>
      </c>
      <c r="AQ1431" s="50" t="s">
        <v>3099</v>
      </c>
    </row>
    <row r="1432" spans="2:43" x14ac:dyDescent="0.25">
      <c r="B1432" s="40" t="s">
        <v>2156</v>
      </c>
      <c r="C1432" s="41"/>
      <c r="D1432" s="41"/>
      <c r="E1432" s="42"/>
      <c r="F1432" s="44"/>
      <c r="G1432" s="61" t="s">
        <v>4441</v>
      </c>
      <c r="H1432" s="41"/>
      <c r="I1432" s="45"/>
      <c r="J1432" s="46"/>
      <c r="K1432" s="46"/>
      <c r="L1432" s="45" t="s">
        <v>4442</v>
      </c>
      <c r="M1432" s="62"/>
      <c r="N1432" s="63">
        <v>2337.85986328125</v>
      </c>
      <c r="O1432" s="63">
        <v>5904.572265625</v>
      </c>
      <c r="P1432" s="64"/>
      <c r="Q1432" s="65"/>
      <c r="R1432" s="65"/>
      <c r="S1432" s="69"/>
      <c r="T1432" s="69"/>
      <c r="U1432" s="69"/>
      <c r="V1432" s="69"/>
      <c r="W1432" s="68"/>
      <c r="X1432" s="68"/>
      <c r="Y1432" s="68"/>
      <c r="Z1432" s="68"/>
      <c r="AA1432" s="67"/>
      <c r="AB1432" s="48">
        <v>290</v>
      </c>
      <c r="AC1432" s="48"/>
      <c r="AD1432" s="49"/>
      <c r="AE1432" s="50">
        <v>229</v>
      </c>
      <c r="AF1432" s="50">
        <v>55</v>
      </c>
      <c r="AG1432" s="50">
        <v>4982</v>
      </c>
      <c r="AH1432" s="50">
        <v>3217</v>
      </c>
      <c r="AI1432" s="50"/>
      <c r="AJ1432" s="50" t="s">
        <v>4443</v>
      </c>
      <c r="AK1432" s="50" t="s">
        <v>3378</v>
      </c>
      <c r="AL1432" s="50"/>
      <c r="AM1432" s="50"/>
      <c r="AN1432" s="51">
        <v>42845.295937499999</v>
      </c>
      <c r="AO1432" s="50" t="s">
        <v>3090</v>
      </c>
      <c r="AP1432" s="52" t="s">
        <v>4444</v>
      </c>
      <c r="AQ1432" s="50" t="s">
        <v>3092</v>
      </c>
    </row>
    <row r="1433" spans="2:43" x14ac:dyDescent="0.25">
      <c r="B1433" s="40" t="s">
        <v>2165</v>
      </c>
      <c r="C1433" s="41"/>
      <c r="D1433" s="41"/>
      <c r="E1433" s="42"/>
      <c r="F1433" s="44"/>
      <c r="G1433" s="61" t="s">
        <v>4445</v>
      </c>
      <c r="H1433" s="41"/>
      <c r="I1433" s="45"/>
      <c r="J1433" s="46"/>
      <c r="K1433" s="46"/>
      <c r="L1433" s="45" t="s">
        <v>4446</v>
      </c>
      <c r="M1433" s="62"/>
      <c r="N1433" s="63">
        <v>880.00299072265625</v>
      </c>
      <c r="O1433" s="63">
        <v>4328.72412109375</v>
      </c>
      <c r="P1433" s="64"/>
      <c r="Q1433" s="65"/>
      <c r="R1433" s="65"/>
      <c r="S1433" s="69"/>
      <c r="T1433" s="69"/>
      <c r="U1433" s="69"/>
      <c r="V1433" s="69"/>
      <c r="W1433" s="68"/>
      <c r="X1433" s="68"/>
      <c r="Y1433" s="68"/>
      <c r="Z1433" s="68"/>
      <c r="AA1433" s="67"/>
      <c r="AB1433" s="48">
        <v>291</v>
      </c>
      <c r="AC1433" s="48"/>
      <c r="AD1433" s="49"/>
      <c r="AE1433" s="50">
        <v>238</v>
      </c>
      <c r="AF1433" s="50">
        <v>22</v>
      </c>
      <c r="AG1433" s="50">
        <v>269</v>
      </c>
      <c r="AH1433" s="50">
        <v>814</v>
      </c>
      <c r="AI1433" s="50"/>
      <c r="AJ1433" s="50"/>
      <c r="AK1433" s="50" t="s">
        <v>3600</v>
      </c>
      <c r="AL1433" s="50"/>
      <c r="AM1433" s="50"/>
      <c r="AN1433" s="51">
        <v>41873.7422337963</v>
      </c>
      <c r="AO1433" s="50" t="s">
        <v>3090</v>
      </c>
      <c r="AP1433" s="52" t="s">
        <v>4447</v>
      </c>
      <c r="AQ1433" s="50" t="s">
        <v>3092</v>
      </c>
    </row>
    <row r="1434" spans="2:43" x14ac:dyDescent="0.25">
      <c r="B1434" s="40" t="s">
        <v>2168</v>
      </c>
      <c r="C1434" s="41"/>
      <c r="D1434" s="41"/>
      <c r="E1434" s="42"/>
      <c r="F1434" s="44"/>
      <c r="G1434" s="61" t="s">
        <v>4448</v>
      </c>
      <c r="H1434" s="41"/>
      <c r="I1434" s="45"/>
      <c r="J1434" s="46"/>
      <c r="K1434" s="46"/>
      <c r="L1434" s="45" t="s">
        <v>4449</v>
      </c>
      <c r="M1434" s="62"/>
      <c r="N1434" s="63">
        <v>5249.56884765625</v>
      </c>
      <c r="O1434" s="63">
        <v>7354.6064453125</v>
      </c>
      <c r="P1434" s="64"/>
      <c r="Q1434" s="65"/>
      <c r="R1434" s="65"/>
      <c r="S1434" s="69"/>
      <c r="T1434" s="69"/>
      <c r="U1434" s="69"/>
      <c r="V1434" s="69"/>
      <c r="W1434" s="68"/>
      <c r="X1434" s="68"/>
      <c r="Y1434" s="68"/>
      <c r="Z1434" s="68"/>
      <c r="AA1434" s="67"/>
      <c r="AB1434" s="48">
        <v>292</v>
      </c>
      <c r="AC1434" s="48"/>
      <c r="AD1434" s="49"/>
      <c r="AE1434" s="50">
        <v>1786</v>
      </c>
      <c r="AF1434" s="50">
        <v>1296</v>
      </c>
      <c r="AG1434" s="50">
        <v>86011</v>
      </c>
      <c r="AH1434" s="50">
        <v>21721</v>
      </c>
      <c r="AI1434" s="50"/>
      <c r="AJ1434" s="50" t="s">
        <v>4450</v>
      </c>
      <c r="AK1434" s="50"/>
      <c r="AL1434" s="50"/>
      <c r="AM1434" s="50"/>
      <c r="AN1434" s="51">
        <v>41397.683553240742</v>
      </c>
      <c r="AO1434" s="50" t="s">
        <v>3090</v>
      </c>
      <c r="AP1434" s="52" t="s">
        <v>4451</v>
      </c>
      <c r="AQ1434" s="50" t="s">
        <v>3092</v>
      </c>
    </row>
    <row r="1435" spans="2:43" x14ac:dyDescent="0.25">
      <c r="B1435" s="40" t="s">
        <v>2169</v>
      </c>
      <c r="C1435" s="41"/>
      <c r="D1435" s="41"/>
      <c r="E1435" s="42"/>
      <c r="F1435" s="44"/>
      <c r="G1435" s="61" t="s">
        <v>4452</v>
      </c>
      <c r="H1435" s="41"/>
      <c r="I1435" s="45"/>
      <c r="J1435" s="46"/>
      <c r="K1435" s="46"/>
      <c r="L1435" s="45" t="s">
        <v>4453</v>
      </c>
      <c r="M1435" s="62"/>
      <c r="N1435" s="63">
        <v>5443.08056640625</v>
      </c>
      <c r="O1435" s="63">
        <v>9095.0927734375</v>
      </c>
      <c r="P1435" s="64"/>
      <c r="Q1435" s="65"/>
      <c r="R1435" s="65"/>
      <c r="S1435" s="69"/>
      <c r="T1435" s="69"/>
      <c r="U1435" s="69"/>
      <c r="V1435" s="69"/>
      <c r="W1435" s="68"/>
      <c r="X1435" s="68"/>
      <c r="Y1435" s="68"/>
      <c r="Z1435" s="68"/>
      <c r="AA1435" s="67"/>
      <c r="AB1435" s="48">
        <v>293</v>
      </c>
      <c r="AC1435" s="48"/>
      <c r="AD1435" s="49"/>
      <c r="AE1435" s="50">
        <v>241</v>
      </c>
      <c r="AF1435" s="50">
        <v>247</v>
      </c>
      <c r="AG1435" s="50">
        <v>1843</v>
      </c>
      <c r="AH1435" s="50">
        <v>2199</v>
      </c>
      <c r="AI1435" s="50"/>
      <c r="AJ1435" s="50" t="s">
        <v>4454</v>
      </c>
      <c r="AK1435" s="50" t="s">
        <v>3128</v>
      </c>
      <c r="AL1435" s="50"/>
      <c r="AM1435" s="50"/>
      <c r="AN1435" s="51">
        <v>43359.589930555558</v>
      </c>
      <c r="AO1435" s="50" t="s">
        <v>3090</v>
      </c>
      <c r="AP1435" s="52" t="s">
        <v>4455</v>
      </c>
      <c r="AQ1435" s="50" t="s">
        <v>3099</v>
      </c>
    </row>
    <row r="1436" spans="2:43" x14ac:dyDescent="0.25">
      <c r="B1436" s="40" t="s">
        <v>2175</v>
      </c>
      <c r="C1436" s="41"/>
      <c r="D1436" s="41"/>
      <c r="E1436" s="42"/>
      <c r="F1436" s="44"/>
      <c r="G1436" s="61" t="s">
        <v>4456</v>
      </c>
      <c r="H1436" s="41"/>
      <c r="I1436" s="45"/>
      <c r="J1436" s="46"/>
      <c r="K1436" s="46"/>
      <c r="L1436" s="45" t="s">
        <v>4457</v>
      </c>
      <c r="M1436" s="62"/>
      <c r="N1436" s="63">
        <v>4443.9716796875</v>
      </c>
      <c r="O1436" s="63">
        <v>7717.81591796875</v>
      </c>
      <c r="P1436" s="64"/>
      <c r="Q1436" s="65"/>
      <c r="R1436" s="65"/>
      <c r="S1436" s="69"/>
      <c r="T1436" s="69"/>
      <c r="U1436" s="69"/>
      <c r="V1436" s="69"/>
      <c r="W1436" s="68"/>
      <c r="X1436" s="68"/>
      <c r="Y1436" s="68"/>
      <c r="Z1436" s="68"/>
      <c r="AA1436" s="67"/>
      <c r="AB1436" s="48">
        <v>294</v>
      </c>
      <c r="AC1436" s="48"/>
      <c r="AD1436" s="49"/>
      <c r="AE1436" s="50">
        <v>962</v>
      </c>
      <c r="AF1436" s="50">
        <v>1157</v>
      </c>
      <c r="AG1436" s="50">
        <v>9299</v>
      </c>
      <c r="AH1436" s="50">
        <v>7238</v>
      </c>
      <c r="AI1436" s="50"/>
      <c r="AJ1436" s="50" t="s">
        <v>4458</v>
      </c>
      <c r="AK1436" s="50" t="s">
        <v>4459</v>
      </c>
      <c r="AL1436" s="50"/>
      <c r="AM1436" s="50"/>
      <c r="AN1436" s="51">
        <v>42045.453784722224</v>
      </c>
      <c r="AO1436" s="50" t="s">
        <v>3090</v>
      </c>
      <c r="AP1436" s="52" t="s">
        <v>4460</v>
      </c>
      <c r="AQ1436" s="50" t="s">
        <v>3092</v>
      </c>
    </row>
    <row r="1437" spans="2:43" x14ac:dyDescent="0.25">
      <c r="B1437" s="40" t="s">
        <v>2176</v>
      </c>
      <c r="C1437" s="41"/>
      <c r="D1437" s="41"/>
      <c r="E1437" s="42"/>
      <c r="F1437" s="44"/>
      <c r="G1437" s="61" t="s">
        <v>4461</v>
      </c>
      <c r="H1437" s="41"/>
      <c r="I1437" s="45"/>
      <c r="J1437" s="46"/>
      <c r="K1437" s="46"/>
      <c r="L1437" s="45" t="s">
        <v>4462</v>
      </c>
      <c r="M1437" s="62"/>
      <c r="N1437" s="63">
        <v>4893.8837890625</v>
      </c>
      <c r="O1437" s="63">
        <v>9238.654296875</v>
      </c>
      <c r="P1437" s="64"/>
      <c r="Q1437" s="65"/>
      <c r="R1437" s="65"/>
      <c r="S1437" s="69"/>
      <c r="T1437" s="69"/>
      <c r="U1437" s="69"/>
      <c r="V1437" s="69"/>
      <c r="W1437" s="68"/>
      <c r="X1437" s="68"/>
      <c r="Y1437" s="68"/>
      <c r="Z1437" s="68"/>
      <c r="AA1437" s="67"/>
      <c r="AB1437" s="48">
        <v>295</v>
      </c>
      <c r="AC1437" s="48"/>
      <c r="AD1437" s="49"/>
      <c r="AE1437" s="50">
        <v>281</v>
      </c>
      <c r="AF1437" s="50">
        <v>344</v>
      </c>
      <c r="AG1437" s="50">
        <v>1320</v>
      </c>
      <c r="AH1437" s="50">
        <v>730</v>
      </c>
      <c r="AI1437" s="50"/>
      <c r="AJ1437" s="50" t="s">
        <v>4463</v>
      </c>
      <c r="AK1437" s="50"/>
      <c r="AL1437" s="50"/>
      <c r="AM1437" s="50"/>
      <c r="AN1437" s="51">
        <v>42913.670567129629</v>
      </c>
      <c r="AO1437" s="50" t="s">
        <v>3090</v>
      </c>
      <c r="AP1437" s="52" t="s">
        <v>4464</v>
      </c>
      <c r="AQ1437" s="50" t="s">
        <v>3099</v>
      </c>
    </row>
    <row r="1438" spans="2:43" x14ac:dyDescent="0.25">
      <c r="B1438" s="40" t="s">
        <v>2182</v>
      </c>
      <c r="C1438" s="41"/>
      <c r="D1438" s="41"/>
      <c r="E1438" s="42"/>
      <c r="F1438" s="44"/>
      <c r="G1438" s="61" t="s">
        <v>4465</v>
      </c>
      <c r="H1438" s="41"/>
      <c r="I1438" s="45"/>
      <c r="J1438" s="46"/>
      <c r="K1438" s="46"/>
      <c r="L1438" s="45" t="s">
        <v>4466</v>
      </c>
      <c r="M1438" s="62"/>
      <c r="N1438" s="63">
        <v>2132.86279296875</v>
      </c>
      <c r="O1438" s="63">
        <v>5327.00439453125</v>
      </c>
      <c r="P1438" s="64"/>
      <c r="Q1438" s="65"/>
      <c r="R1438" s="65"/>
      <c r="S1438" s="69"/>
      <c r="T1438" s="69"/>
      <c r="U1438" s="69"/>
      <c r="V1438" s="69"/>
      <c r="W1438" s="68"/>
      <c r="X1438" s="68"/>
      <c r="Y1438" s="68"/>
      <c r="Z1438" s="68"/>
      <c r="AA1438" s="67"/>
      <c r="AB1438" s="48">
        <v>296</v>
      </c>
      <c r="AC1438" s="48"/>
      <c r="AD1438" s="49"/>
      <c r="AE1438" s="50">
        <v>146</v>
      </c>
      <c r="AF1438" s="50">
        <v>41</v>
      </c>
      <c r="AG1438" s="50">
        <v>1350</v>
      </c>
      <c r="AH1438" s="50">
        <v>4173</v>
      </c>
      <c r="AI1438" s="50"/>
      <c r="AJ1438" s="50" t="s">
        <v>4467</v>
      </c>
      <c r="AK1438" s="50" t="s">
        <v>3277</v>
      </c>
      <c r="AL1438" s="50"/>
      <c r="AM1438" s="50"/>
      <c r="AN1438" s="51">
        <v>42807.726354166669</v>
      </c>
      <c r="AO1438" s="50" t="s">
        <v>3090</v>
      </c>
      <c r="AP1438" s="52" t="s">
        <v>4468</v>
      </c>
      <c r="AQ1438" s="50" t="s">
        <v>3092</v>
      </c>
    </row>
    <row r="1439" spans="2:43" x14ac:dyDescent="0.25">
      <c r="B1439" s="40" t="s">
        <v>2188</v>
      </c>
      <c r="C1439" s="41"/>
      <c r="D1439" s="41"/>
      <c r="E1439" s="42"/>
      <c r="F1439" s="44"/>
      <c r="G1439" s="61" t="s">
        <v>4469</v>
      </c>
      <c r="H1439" s="41"/>
      <c r="I1439" s="45"/>
      <c r="J1439" s="46"/>
      <c r="K1439" s="46"/>
      <c r="L1439" s="45" t="s">
        <v>4470</v>
      </c>
      <c r="M1439" s="62"/>
      <c r="N1439" s="63">
        <v>904.67791748046875</v>
      </c>
      <c r="O1439" s="63">
        <v>5914.34716796875</v>
      </c>
      <c r="P1439" s="64"/>
      <c r="Q1439" s="65"/>
      <c r="R1439" s="65"/>
      <c r="S1439" s="69"/>
      <c r="T1439" s="69"/>
      <c r="U1439" s="69"/>
      <c r="V1439" s="69"/>
      <c r="W1439" s="68"/>
      <c r="X1439" s="68"/>
      <c r="Y1439" s="68"/>
      <c r="Z1439" s="68"/>
      <c r="AA1439" s="67"/>
      <c r="AB1439" s="48">
        <v>297</v>
      </c>
      <c r="AC1439" s="48"/>
      <c r="AD1439" s="49"/>
      <c r="AE1439" s="50">
        <v>1583</v>
      </c>
      <c r="AF1439" s="50">
        <v>1558</v>
      </c>
      <c r="AG1439" s="50">
        <v>4326</v>
      </c>
      <c r="AH1439" s="50">
        <v>7307</v>
      </c>
      <c r="AI1439" s="50"/>
      <c r="AJ1439" s="50" t="s">
        <v>4471</v>
      </c>
      <c r="AK1439" s="50" t="s">
        <v>4472</v>
      </c>
      <c r="AL1439" s="52" t="s">
        <v>4473</v>
      </c>
      <c r="AM1439" s="50"/>
      <c r="AN1439" s="51">
        <v>41320.753553240742</v>
      </c>
      <c r="AO1439" s="50" t="s">
        <v>3090</v>
      </c>
      <c r="AP1439" s="52" t="s">
        <v>4474</v>
      </c>
      <c r="AQ1439" s="50" t="s">
        <v>3092</v>
      </c>
    </row>
    <row r="1440" spans="2:43" x14ac:dyDescent="0.25">
      <c r="B1440" s="40" t="s">
        <v>2197</v>
      </c>
      <c r="C1440" s="41"/>
      <c r="D1440" s="41"/>
      <c r="E1440" s="42"/>
      <c r="F1440" s="44"/>
      <c r="G1440" s="61" t="s">
        <v>4475</v>
      </c>
      <c r="H1440" s="41"/>
      <c r="I1440" s="45"/>
      <c r="J1440" s="46"/>
      <c r="K1440" s="46"/>
      <c r="L1440" s="45" t="s">
        <v>4476</v>
      </c>
      <c r="M1440" s="62"/>
      <c r="N1440" s="63">
        <v>3893.27880859375</v>
      </c>
      <c r="O1440" s="63">
        <v>7233.4619140625</v>
      </c>
      <c r="P1440" s="64"/>
      <c r="Q1440" s="65"/>
      <c r="R1440" s="65"/>
      <c r="S1440" s="69"/>
      <c r="T1440" s="69"/>
      <c r="U1440" s="69"/>
      <c r="V1440" s="69"/>
      <c r="W1440" s="68"/>
      <c r="X1440" s="68"/>
      <c r="Y1440" s="68"/>
      <c r="Z1440" s="68"/>
      <c r="AA1440" s="67"/>
      <c r="AB1440" s="48">
        <v>298</v>
      </c>
      <c r="AC1440" s="48"/>
      <c r="AD1440" s="49"/>
      <c r="AE1440" s="50">
        <v>116</v>
      </c>
      <c r="AF1440" s="50">
        <v>0</v>
      </c>
      <c r="AG1440" s="50">
        <v>168</v>
      </c>
      <c r="AH1440" s="50">
        <v>404</v>
      </c>
      <c r="AI1440" s="50"/>
      <c r="AJ1440" s="50"/>
      <c r="AK1440" s="50"/>
      <c r="AL1440" s="50"/>
      <c r="AM1440" s="50"/>
      <c r="AN1440" s="51">
        <v>43442.821898148148</v>
      </c>
      <c r="AO1440" s="50" t="s">
        <v>3090</v>
      </c>
      <c r="AP1440" s="52" t="s">
        <v>4477</v>
      </c>
      <c r="AQ1440" s="50" t="s">
        <v>3092</v>
      </c>
    </row>
    <row r="1441" spans="2:43" x14ac:dyDescent="0.25">
      <c r="B1441" s="40" t="s">
        <v>2200</v>
      </c>
      <c r="C1441" s="41"/>
      <c r="D1441" s="41"/>
      <c r="E1441" s="42"/>
      <c r="F1441" s="44"/>
      <c r="G1441" s="61" t="s">
        <v>4478</v>
      </c>
      <c r="H1441" s="41"/>
      <c r="I1441" s="45"/>
      <c r="J1441" s="46"/>
      <c r="K1441" s="46"/>
      <c r="L1441" s="45" t="s">
        <v>4479</v>
      </c>
      <c r="M1441" s="62"/>
      <c r="N1441" s="63">
        <v>5183.09130859375</v>
      </c>
      <c r="O1441" s="63">
        <v>3893.3037109375</v>
      </c>
      <c r="P1441" s="64"/>
      <c r="Q1441" s="65"/>
      <c r="R1441" s="65"/>
      <c r="S1441" s="69"/>
      <c r="T1441" s="69"/>
      <c r="U1441" s="69"/>
      <c r="V1441" s="69"/>
      <c r="W1441" s="68"/>
      <c r="X1441" s="68"/>
      <c r="Y1441" s="68"/>
      <c r="Z1441" s="68"/>
      <c r="AA1441" s="67"/>
      <c r="AB1441" s="48">
        <v>299</v>
      </c>
      <c r="AC1441" s="48"/>
      <c r="AD1441" s="49"/>
      <c r="AE1441" s="50">
        <v>278</v>
      </c>
      <c r="AF1441" s="50">
        <v>89</v>
      </c>
      <c r="AG1441" s="50">
        <v>1577</v>
      </c>
      <c r="AH1441" s="50">
        <v>1568</v>
      </c>
      <c r="AI1441" s="50"/>
      <c r="AJ1441" s="50" t="s">
        <v>4480</v>
      </c>
      <c r="AK1441" s="50" t="s">
        <v>4481</v>
      </c>
      <c r="AL1441" s="50"/>
      <c r="AM1441" s="50"/>
      <c r="AN1441" s="51">
        <v>43435.764270833337</v>
      </c>
      <c r="AO1441" s="50" t="s">
        <v>3090</v>
      </c>
      <c r="AP1441" s="52" t="s">
        <v>4482</v>
      </c>
      <c r="AQ1441" s="50" t="s">
        <v>3092</v>
      </c>
    </row>
    <row r="1442" spans="2:43" x14ac:dyDescent="0.25">
      <c r="B1442" s="40" t="s">
        <v>2211</v>
      </c>
      <c r="C1442" s="41"/>
      <c r="D1442" s="41"/>
      <c r="E1442" s="42"/>
      <c r="F1442" s="44"/>
      <c r="G1442" s="61" t="s">
        <v>4483</v>
      </c>
      <c r="H1442" s="41"/>
      <c r="I1442" s="45"/>
      <c r="J1442" s="46"/>
      <c r="K1442" s="46"/>
      <c r="L1442" s="45" t="s">
        <v>4484</v>
      </c>
      <c r="M1442" s="62"/>
      <c r="N1442" s="63">
        <v>4185.4853515625</v>
      </c>
      <c r="O1442" s="63">
        <v>7180.45263671875</v>
      </c>
      <c r="P1442" s="64"/>
      <c r="Q1442" s="65"/>
      <c r="R1442" s="65"/>
      <c r="S1442" s="69"/>
      <c r="T1442" s="69"/>
      <c r="U1442" s="69"/>
      <c r="V1442" s="69"/>
      <c r="W1442" s="68"/>
      <c r="X1442" s="68"/>
      <c r="Y1442" s="68"/>
      <c r="Z1442" s="68"/>
      <c r="AA1442" s="67"/>
      <c r="AB1442" s="48">
        <v>300</v>
      </c>
      <c r="AC1442" s="48"/>
      <c r="AD1442" s="49"/>
      <c r="AE1442" s="50">
        <v>488</v>
      </c>
      <c r="AF1442" s="50">
        <v>129</v>
      </c>
      <c r="AG1442" s="50">
        <v>8508</v>
      </c>
      <c r="AH1442" s="50">
        <v>5231</v>
      </c>
      <c r="AI1442" s="50"/>
      <c r="AJ1442" s="50" t="s">
        <v>4485</v>
      </c>
      <c r="AK1442" s="50" t="s">
        <v>4486</v>
      </c>
      <c r="AL1442" s="50"/>
      <c r="AM1442" s="50"/>
      <c r="AN1442" s="51">
        <v>42904.59574074074</v>
      </c>
      <c r="AO1442" s="50" t="s">
        <v>3090</v>
      </c>
      <c r="AP1442" s="52" t="s">
        <v>4487</v>
      </c>
      <c r="AQ1442" s="50" t="s">
        <v>3092</v>
      </c>
    </row>
    <row r="1443" spans="2:43" x14ac:dyDescent="0.25">
      <c r="B1443" s="40" t="s">
        <v>2214</v>
      </c>
      <c r="C1443" s="41"/>
      <c r="D1443" s="41"/>
      <c r="E1443" s="42"/>
      <c r="F1443" s="44"/>
      <c r="G1443" s="61" t="s">
        <v>4488</v>
      </c>
      <c r="H1443" s="41"/>
      <c r="I1443" s="45"/>
      <c r="J1443" s="46"/>
      <c r="K1443" s="46"/>
      <c r="L1443" s="45" t="s">
        <v>4489</v>
      </c>
      <c r="M1443" s="62"/>
      <c r="N1443" s="63">
        <v>1127.6851806640625</v>
      </c>
      <c r="O1443" s="63">
        <v>3981.6796875</v>
      </c>
      <c r="P1443" s="64"/>
      <c r="Q1443" s="65"/>
      <c r="R1443" s="65"/>
      <c r="S1443" s="69"/>
      <c r="T1443" s="69"/>
      <c r="U1443" s="69"/>
      <c r="V1443" s="69"/>
      <c r="W1443" s="68"/>
      <c r="X1443" s="68"/>
      <c r="Y1443" s="68"/>
      <c r="Z1443" s="68"/>
      <c r="AA1443" s="67"/>
      <c r="AB1443" s="48">
        <v>301</v>
      </c>
      <c r="AC1443" s="48"/>
      <c r="AD1443" s="49"/>
      <c r="AE1443" s="50">
        <v>137</v>
      </c>
      <c r="AF1443" s="50">
        <v>150</v>
      </c>
      <c r="AG1443" s="50">
        <v>1334</v>
      </c>
      <c r="AH1443" s="50">
        <v>2360</v>
      </c>
      <c r="AI1443" s="50"/>
      <c r="AJ1443" s="50" t="s">
        <v>4490</v>
      </c>
      <c r="AK1443" s="50" t="s">
        <v>4491</v>
      </c>
      <c r="AL1443" s="52" t="s">
        <v>4492</v>
      </c>
      <c r="AM1443" s="50"/>
      <c r="AN1443" s="51">
        <v>42779.601076388892</v>
      </c>
      <c r="AO1443" s="50" t="s">
        <v>3090</v>
      </c>
      <c r="AP1443" s="52" t="s">
        <v>4493</v>
      </c>
      <c r="AQ1443" s="50" t="s">
        <v>3092</v>
      </c>
    </row>
    <row r="1444" spans="2:43" x14ac:dyDescent="0.25">
      <c r="B1444" s="40" t="s">
        <v>2217</v>
      </c>
      <c r="C1444" s="41"/>
      <c r="D1444" s="41"/>
      <c r="E1444" s="42"/>
      <c r="F1444" s="44"/>
      <c r="G1444" s="61" t="s">
        <v>4494</v>
      </c>
      <c r="H1444" s="41"/>
      <c r="I1444" s="45"/>
      <c r="J1444" s="46"/>
      <c r="K1444" s="46"/>
      <c r="L1444" s="45" t="s">
        <v>4495</v>
      </c>
      <c r="M1444" s="62"/>
      <c r="N1444" s="63">
        <v>4336.1787109375</v>
      </c>
      <c r="O1444" s="63">
        <v>6974.93359375</v>
      </c>
      <c r="P1444" s="64"/>
      <c r="Q1444" s="65"/>
      <c r="R1444" s="65"/>
      <c r="S1444" s="69"/>
      <c r="T1444" s="69"/>
      <c r="U1444" s="69"/>
      <c r="V1444" s="69"/>
      <c r="W1444" s="68"/>
      <c r="X1444" s="68"/>
      <c r="Y1444" s="68"/>
      <c r="Z1444" s="68"/>
      <c r="AA1444" s="67"/>
      <c r="AB1444" s="48">
        <v>302</v>
      </c>
      <c r="AC1444" s="48"/>
      <c r="AD1444" s="49"/>
      <c r="AE1444" s="50">
        <v>294</v>
      </c>
      <c r="AF1444" s="50">
        <v>305</v>
      </c>
      <c r="AG1444" s="50">
        <v>4834</v>
      </c>
      <c r="AH1444" s="50">
        <v>1605</v>
      </c>
      <c r="AI1444" s="50"/>
      <c r="AJ1444" s="50" t="s">
        <v>4496</v>
      </c>
      <c r="AK1444" s="50" t="s">
        <v>3103</v>
      </c>
      <c r="AL1444" s="50"/>
      <c r="AM1444" s="50"/>
      <c r="AN1444" s="51">
        <v>41051.213807870372</v>
      </c>
      <c r="AO1444" s="50" t="s">
        <v>3090</v>
      </c>
      <c r="AP1444" s="52" t="s">
        <v>4497</v>
      </c>
      <c r="AQ1444" s="50" t="s">
        <v>3092</v>
      </c>
    </row>
    <row r="1445" spans="2:43" x14ac:dyDescent="0.25">
      <c r="B1445" s="40" t="s">
        <v>2221</v>
      </c>
      <c r="C1445" s="41"/>
      <c r="D1445" s="41"/>
      <c r="E1445" s="42"/>
      <c r="F1445" s="44"/>
      <c r="G1445" s="61" t="s">
        <v>4498</v>
      </c>
      <c r="H1445" s="41"/>
      <c r="I1445" s="45"/>
      <c r="J1445" s="46"/>
      <c r="K1445" s="46"/>
      <c r="L1445" s="45" t="s">
        <v>4499</v>
      </c>
      <c r="M1445" s="62"/>
      <c r="N1445" s="63">
        <v>4847.4111328125</v>
      </c>
      <c r="O1445" s="63">
        <v>6005.66259765625</v>
      </c>
      <c r="P1445" s="64"/>
      <c r="Q1445" s="65"/>
      <c r="R1445" s="65"/>
      <c r="S1445" s="69"/>
      <c r="T1445" s="69"/>
      <c r="U1445" s="69"/>
      <c r="V1445" s="69"/>
      <c r="W1445" s="68"/>
      <c r="X1445" s="68"/>
      <c r="Y1445" s="68"/>
      <c r="Z1445" s="68"/>
      <c r="AA1445" s="67"/>
      <c r="AB1445" s="48">
        <v>303</v>
      </c>
      <c r="AC1445" s="48"/>
      <c r="AD1445" s="49"/>
      <c r="AE1445" s="50">
        <v>52</v>
      </c>
      <c r="AF1445" s="50">
        <v>26</v>
      </c>
      <c r="AG1445" s="50">
        <v>554</v>
      </c>
      <c r="AH1445" s="50">
        <v>7418</v>
      </c>
      <c r="AI1445" s="50"/>
      <c r="AJ1445" s="50" t="s">
        <v>4500</v>
      </c>
      <c r="AK1445" s="50"/>
      <c r="AL1445" s="50"/>
      <c r="AM1445" s="50"/>
      <c r="AN1445" s="51">
        <v>40445.881157407406</v>
      </c>
      <c r="AO1445" s="50" t="s">
        <v>3090</v>
      </c>
      <c r="AP1445" s="52" t="s">
        <v>4501</v>
      </c>
      <c r="AQ1445" s="50" t="s">
        <v>3092</v>
      </c>
    </row>
    <row r="1446" spans="2:43" x14ac:dyDescent="0.25">
      <c r="B1446" s="40" t="s">
        <v>2226</v>
      </c>
      <c r="C1446" s="41"/>
      <c r="D1446" s="41"/>
      <c r="E1446" s="42"/>
      <c r="F1446" s="44"/>
      <c r="G1446" s="61" t="s">
        <v>4502</v>
      </c>
      <c r="H1446" s="41"/>
      <c r="I1446" s="45"/>
      <c r="J1446" s="46"/>
      <c r="K1446" s="46"/>
      <c r="L1446" s="45" t="s">
        <v>4503</v>
      </c>
      <c r="M1446" s="62"/>
      <c r="N1446" s="63">
        <v>5921.017578125</v>
      </c>
      <c r="O1446" s="63">
        <v>4295.1611328125</v>
      </c>
      <c r="P1446" s="64"/>
      <c r="Q1446" s="65"/>
      <c r="R1446" s="65"/>
      <c r="S1446" s="69"/>
      <c r="T1446" s="69"/>
      <c r="U1446" s="69"/>
      <c r="V1446" s="69"/>
      <c r="W1446" s="68"/>
      <c r="X1446" s="68"/>
      <c r="Y1446" s="68"/>
      <c r="Z1446" s="68"/>
      <c r="AA1446" s="67"/>
      <c r="AB1446" s="48">
        <v>304</v>
      </c>
      <c r="AC1446" s="48"/>
      <c r="AD1446" s="49"/>
      <c r="AE1446" s="50">
        <v>222</v>
      </c>
      <c r="AF1446" s="50">
        <v>54</v>
      </c>
      <c r="AG1446" s="50">
        <v>390</v>
      </c>
      <c r="AH1446" s="50">
        <v>1890</v>
      </c>
      <c r="AI1446" s="50"/>
      <c r="AJ1446" s="50" t="s">
        <v>4504</v>
      </c>
      <c r="AK1446" s="50"/>
      <c r="AL1446" s="50"/>
      <c r="AM1446" s="50"/>
      <c r="AN1446" s="51">
        <v>43482.689780092594</v>
      </c>
      <c r="AO1446" s="50" t="s">
        <v>3090</v>
      </c>
      <c r="AP1446" s="52" t="s">
        <v>4505</v>
      </c>
      <c r="AQ1446" s="50" t="s">
        <v>3092</v>
      </c>
    </row>
    <row r="1447" spans="2:43" x14ac:dyDescent="0.25">
      <c r="B1447" s="40" t="s">
        <v>2227</v>
      </c>
      <c r="C1447" s="41"/>
      <c r="D1447" s="41"/>
      <c r="E1447" s="42"/>
      <c r="F1447" s="44"/>
      <c r="G1447" s="61" t="s">
        <v>4506</v>
      </c>
      <c r="H1447" s="41"/>
      <c r="I1447" s="45"/>
      <c r="J1447" s="46"/>
      <c r="K1447" s="46"/>
      <c r="L1447" s="45" t="s">
        <v>4507</v>
      </c>
      <c r="M1447" s="62"/>
      <c r="N1447" s="63">
        <v>7317.55859375</v>
      </c>
      <c r="O1447" s="63">
        <v>3446.420166015625</v>
      </c>
      <c r="P1447" s="64"/>
      <c r="Q1447" s="65"/>
      <c r="R1447" s="65"/>
      <c r="S1447" s="69"/>
      <c r="T1447" s="69"/>
      <c r="U1447" s="69"/>
      <c r="V1447" s="69"/>
      <c r="W1447" s="68"/>
      <c r="X1447" s="68"/>
      <c r="Y1447" s="68"/>
      <c r="Z1447" s="68"/>
      <c r="AA1447" s="67"/>
      <c r="AB1447" s="48">
        <v>305</v>
      </c>
      <c r="AC1447" s="48"/>
      <c r="AD1447" s="49"/>
      <c r="AE1447" s="50">
        <v>1867</v>
      </c>
      <c r="AF1447" s="50">
        <v>837</v>
      </c>
      <c r="AG1447" s="50">
        <v>1278</v>
      </c>
      <c r="AH1447" s="50">
        <v>258</v>
      </c>
      <c r="AI1447" s="50"/>
      <c r="AJ1447" s="50" t="s">
        <v>4508</v>
      </c>
      <c r="AK1447" s="50" t="s">
        <v>3103</v>
      </c>
      <c r="AL1447" s="50"/>
      <c r="AM1447" s="50"/>
      <c r="AN1447" s="51">
        <v>41697.473067129627</v>
      </c>
      <c r="AO1447" s="50" t="s">
        <v>3090</v>
      </c>
      <c r="AP1447" s="52" t="s">
        <v>4509</v>
      </c>
      <c r="AQ1447" s="50" t="s">
        <v>3099</v>
      </c>
    </row>
    <row r="1448" spans="2:43" x14ac:dyDescent="0.25">
      <c r="B1448" s="40" t="s">
        <v>2232</v>
      </c>
      <c r="C1448" s="41"/>
      <c r="D1448" s="41"/>
      <c r="E1448" s="42"/>
      <c r="F1448" s="44"/>
      <c r="G1448" s="61" t="s">
        <v>4510</v>
      </c>
      <c r="H1448" s="41"/>
      <c r="I1448" s="45"/>
      <c r="J1448" s="46"/>
      <c r="K1448" s="46"/>
      <c r="L1448" s="45" t="s">
        <v>4511</v>
      </c>
      <c r="M1448" s="62"/>
      <c r="N1448" s="63">
        <v>7545.703125</v>
      </c>
      <c r="O1448" s="63">
        <v>3784.4873046875</v>
      </c>
      <c r="P1448" s="64"/>
      <c r="Q1448" s="65"/>
      <c r="R1448" s="65"/>
      <c r="S1448" s="69"/>
      <c r="T1448" s="69"/>
      <c r="U1448" s="69"/>
      <c r="V1448" s="69"/>
      <c r="W1448" s="68"/>
      <c r="X1448" s="68"/>
      <c r="Y1448" s="68"/>
      <c r="Z1448" s="68"/>
      <c r="AA1448" s="67"/>
      <c r="AB1448" s="48">
        <v>306</v>
      </c>
      <c r="AC1448" s="48"/>
      <c r="AD1448" s="49"/>
      <c r="AE1448" s="50">
        <v>4826</v>
      </c>
      <c r="AF1448" s="50">
        <v>4854</v>
      </c>
      <c r="AG1448" s="50">
        <v>78914</v>
      </c>
      <c r="AH1448" s="50">
        <v>7081</v>
      </c>
      <c r="AI1448" s="50"/>
      <c r="AJ1448" s="50" t="s">
        <v>4512</v>
      </c>
      <c r="AK1448" s="50" t="s">
        <v>3128</v>
      </c>
      <c r="AL1448" s="52" t="s">
        <v>4513</v>
      </c>
      <c r="AM1448" s="50"/>
      <c r="AN1448" s="51">
        <v>40231.814027777778</v>
      </c>
      <c r="AO1448" s="50" t="s">
        <v>3090</v>
      </c>
      <c r="AP1448" s="52" t="s">
        <v>4514</v>
      </c>
      <c r="AQ1448" s="50" t="s">
        <v>3099</v>
      </c>
    </row>
    <row r="1449" spans="2:43" x14ac:dyDescent="0.25">
      <c r="B1449" s="40" t="s">
        <v>2233</v>
      </c>
      <c r="C1449" s="41"/>
      <c r="D1449" s="41"/>
      <c r="E1449" s="42"/>
      <c r="F1449" s="44"/>
      <c r="G1449" s="61" t="s">
        <v>4515</v>
      </c>
      <c r="H1449" s="41"/>
      <c r="I1449" s="45"/>
      <c r="J1449" s="46"/>
      <c r="K1449" s="46"/>
      <c r="L1449" s="45" t="s">
        <v>4516</v>
      </c>
      <c r="M1449" s="62"/>
      <c r="N1449" s="63">
        <v>7437.412109375</v>
      </c>
      <c r="O1449" s="63">
        <v>3615.320556640625</v>
      </c>
      <c r="P1449" s="64"/>
      <c r="Q1449" s="65"/>
      <c r="R1449" s="65"/>
      <c r="S1449" s="69"/>
      <c r="T1449" s="69"/>
      <c r="U1449" s="69"/>
      <c r="V1449" s="69"/>
      <c r="W1449" s="68"/>
      <c r="X1449" s="68"/>
      <c r="Y1449" s="68"/>
      <c r="Z1449" s="68"/>
      <c r="AA1449" s="67"/>
      <c r="AB1449" s="48">
        <v>307</v>
      </c>
      <c r="AC1449" s="48"/>
      <c r="AD1449" s="49"/>
      <c r="AE1449" s="50">
        <v>161</v>
      </c>
      <c r="AF1449" s="50">
        <v>121</v>
      </c>
      <c r="AG1449" s="50">
        <v>14876</v>
      </c>
      <c r="AH1449" s="50">
        <v>10234</v>
      </c>
      <c r="AI1449" s="50"/>
      <c r="AJ1449" s="50" t="s">
        <v>4517</v>
      </c>
      <c r="AK1449" s="50" t="s">
        <v>4518</v>
      </c>
      <c r="AL1449" s="50"/>
      <c r="AM1449" s="50"/>
      <c r="AN1449" s="51">
        <v>40806.513009259259</v>
      </c>
      <c r="AO1449" s="50" t="s">
        <v>3090</v>
      </c>
      <c r="AP1449" s="52" t="s">
        <v>4519</v>
      </c>
      <c r="AQ1449" s="50" t="s">
        <v>3099</v>
      </c>
    </row>
    <row r="1450" spans="2:43" x14ac:dyDescent="0.25">
      <c r="B1450" s="40" t="s">
        <v>2234</v>
      </c>
      <c r="C1450" s="41"/>
      <c r="D1450" s="41"/>
      <c r="E1450" s="42"/>
      <c r="F1450" s="44"/>
      <c r="G1450" s="61" t="s">
        <v>4520</v>
      </c>
      <c r="H1450" s="41"/>
      <c r="I1450" s="45"/>
      <c r="J1450" s="46"/>
      <c r="K1450" s="46"/>
      <c r="L1450" s="45" t="s">
        <v>4521</v>
      </c>
      <c r="M1450" s="62"/>
      <c r="N1450" s="63">
        <v>6461.6826171875</v>
      </c>
      <c r="O1450" s="63">
        <v>4910.07568359375</v>
      </c>
      <c r="P1450" s="64"/>
      <c r="Q1450" s="65"/>
      <c r="R1450" s="65"/>
      <c r="S1450" s="69"/>
      <c r="T1450" s="69"/>
      <c r="U1450" s="69"/>
      <c r="V1450" s="69"/>
      <c r="W1450" s="68"/>
      <c r="X1450" s="68"/>
      <c r="Y1450" s="68"/>
      <c r="Z1450" s="68"/>
      <c r="AA1450" s="67"/>
      <c r="AB1450" s="48">
        <v>308</v>
      </c>
      <c r="AC1450" s="48"/>
      <c r="AD1450" s="49"/>
      <c r="AE1450" s="50">
        <v>547</v>
      </c>
      <c r="AF1450" s="50">
        <v>245</v>
      </c>
      <c r="AG1450" s="50">
        <v>19</v>
      </c>
      <c r="AH1450" s="50">
        <v>39</v>
      </c>
      <c r="AI1450" s="50"/>
      <c r="AJ1450" s="50" t="s">
        <v>4522</v>
      </c>
      <c r="AK1450" s="50"/>
      <c r="AL1450" s="50"/>
      <c r="AM1450" s="50"/>
      <c r="AN1450" s="51">
        <v>40486.443842592591</v>
      </c>
      <c r="AO1450" s="50" t="s">
        <v>3090</v>
      </c>
      <c r="AP1450" s="52" t="s">
        <v>4523</v>
      </c>
      <c r="AQ1450" s="50" t="s">
        <v>3099</v>
      </c>
    </row>
    <row r="1451" spans="2:43" x14ac:dyDescent="0.25">
      <c r="B1451" s="40" t="s">
        <v>2235</v>
      </c>
      <c r="C1451" s="41"/>
      <c r="D1451" s="41"/>
      <c r="E1451" s="42"/>
      <c r="F1451" s="44"/>
      <c r="G1451" s="61" t="s">
        <v>4524</v>
      </c>
      <c r="H1451" s="41"/>
      <c r="I1451" s="45"/>
      <c r="J1451" s="46"/>
      <c r="K1451" s="46"/>
      <c r="L1451" s="45" t="s">
        <v>4525</v>
      </c>
      <c r="M1451" s="62"/>
      <c r="N1451" s="63">
        <v>5843.6328125</v>
      </c>
      <c r="O1451" s="63">
        <v>6579.87060546875</v>
      </c>
      <c r="P1451" s="64"/>
      <c r="Q1451" s="65"/>
      <c r="R1451" s="65"/>
      <c r="S1451" s="69"/>
      <c r="T1451" s="69"/>
      <c r="U1451" s="69"/>
      <c r="V1451" s="69"/>
      <c r="W1451" s="68"/>
      <c r="X1451" s="68"/>
      <c r="Y1451" s="68"/>
      <c r="Z1451" s="68"/>
      <c r="AA1451" s="67"/>
      <c r="AB1451" s="48">
        <v>309</v>
      </c>
      <c r="AC1451" s="48"/>
      <c r="AD1451" s="49"/>
      <c r="AE1451" s="50">
        <v>2834</v>
      </c>
      <c r="AF1451" s="50">
        <v>3327</v>
      </c>
      <c r="AG1451" s="50">
        <v>470809</v>
      </c>
      <c r="AH1451" s="50">
        <v>5039</v>
      </c>
      <c r="AI1451" s="50"/>
      <c r="AJ1451" s="50" t="s">
        <v>4526</v>
      </c>
      <c r="AK1451" s="50" t="s">
        <v>4527</v>
      </c>
      <c r="AL1451" s="50"/>
      <c r="AM1451" s="50"/>
      <c r="AN1451" s="51">
        <v>40770.292754629627</v>
      </c>
      <c r="AO1451" s="50" t="s">
        <v>3090</v>
      </c>
      <c r="AP1451" s="52" t="s">
        <v>4528</v>
      </c>
      <c r="AQ1451" s="50" t="s">
        <v>3092</v>
      </c>
    </row>
    <row r="1452" spans="2:43" x14ac:dyDescent="0.25">
      <c r="B1452" s="40" t="s">
        <v>2239</v>
      </c>
      <c r="C1452" s="41"/>
      <c r="D1452" s="41"/>
      <c r="E1452" s="42"/>
      <c r="F1452" s="44"/>
      <c r="G1452" s="61" t="s">
        <v>4529</v>
      </c>
      <c r="H1452" s="41"/>
      <c r="I1452" s="45"/>
      <c r="J1452" s="46"/>
      <c r="K1452" s="46"/>
      <c r="L1452" s="45" t="s">
        <v>4530</v>
      </c>
      <c r="M1452" s="62"/>
      <c r="N1452" s="63">
        <v>5608.08349609375</v>
      </c>
      <c r="O1452" s="63">
        <v>5630.44921875</v>
      </c>
      <c r="P1452" s="64"/>
      <c r="Q1452" s="65"/>
      <c r="R1452" s="65"/>
      <c r="S1452" s="69"/>
      <c r="T1452" s="69"/>
      <c r="U1452" s="69"/>
      <c r="V1452" s="69"/>
      <c r="W1452" s="68"/>
      <c r="X1452" s="68"/>
      <c r="Y1452" s="68"/>
      <c r="Z1452" s="68"/>
      <c r="AA1452" s="67"/>
      <c r="AB1452" s="48">
        <v>310</v>
      </c>
      <c r="AC1452" s="48"/>
      <c r="AD1452" s="49"/>
      <c r="AE1452" s="50">
        <v>3035</v>
      </c>
      <c r="AF1452" s="50">
        <v>3202</v>
      </c>
      <c r="AG1452" s="50">
        <v>3998</v>
      </c>
      <c r="AH1452" s="50">
        <v>4101</v>
      </c>
      <c r="AI1452" s="50"/>
      <c r="AJ1452" s="50" t="s">
        <v>4531</v>
      </c>
      <c r="AK1452" s="50" t="s">
        <v>4532</v>
      </c>
      <c r="AL1452" s="52" t="s">
        <v>4533</v>
      </c>
      <c r="AM1452" s="50"/>
      <c r="AN1452" s="51">
        <v>43033.344293981485</v>
      </c>
      <c r="AO1452" s="50" t="s">
        <v>3090</v>
      </c>
      <c r="AP1452" s="52" t="s">
        <v>4534</v>
      </c>
      <c r="AQ1452" s="50" t="s">
        <v>3092</v>
      </c>
    </row>
    <row r="1453" spans="2:43" x14ac:dyDescent="0.25">
      <c r="B1453" s="40" t="s">
        <v>2240</v>
      </c>
      <c r="C1453" s="41"/>
      <c r="D1453" s="41"/>
      <c r="E1453" s="42"/>
      <c r="F1453" s="44"/>
      <c r="G1453" s="61" t="s">
        <v>4535</v>
      </c>
      <c r="H1453" s="41"/>
      <c r="I1453" s="45"/>
      <c r="J1453" s="46"/>
      <c r="K1453" s="46"/>
      <c r="L1453" s="45" t="s">
        <v>4536</v>
      </c>
      <c r="M1453" s="62"/>
      <c r="N1453" s="63">
        <v>5220.11669921875</v>
      </c>
      <c r="O1453" s="63">
        <v>4363.12060546875</v>
      </c>
      <c r="P1453" s="64"/>
      <c r="Q1453" s="65"/>
      <c r="R1453" s="65"/>
      <c r="S1453" s="69"/>
      <c r="T1453" s="69"/>
      <c r="U1453" s="69"/>
      <c r="V1453" s="69"/>
      <c r="W1453" s="68"/>
      <c r="X1453" s="68"/>
      <c r="Y1453" s="68"/>
      <c r="Z1453" s="68"/>
      <c r="AA1453" s="67"/>
      <c r="AB1453" s="48">
        <v>311</v>
      </c>
      <c r="AC1453" s="48"/>
      <c r="AD1453" s="49"/>
      <c r="AE1453" s="50">
        <v>179</v>
      </c>
      <c r="AF1453" s="50">
        <v>40</v>
      </c>
      <c r="AG1453" s="50">
        <v>2470</v>
      </c>
      <c r="AH1453" s="50">
        <v>1723</v>
      </c>
      <c r="AI1453" s="50"/>
      <c r="AJ1453" s="50" t="s">
        <v>4537</v>
      </c>
      <c r="AK1453" s="50" t="s">
        <v>3277</v>
      </c>
      <c r="AL1453" s="50"/>
      <c r="AM1453" s="50"/>
      <c r="AN1453" s="51">
        <v>42767.93540509259</v>
      </c>
      <c r="AO1453" s="50" t="s">
        <v>3090</v>
      </c>
      <c r="AP1453" s="52" t="s">
        <v>4538</v>
      </c>
      <c r="AQ1453" s="50" t="s">
        <v>3099</v>
      </c>
    </row>
    <row r="1454" spans="2:43" x14ac:dyDescent="0.25">
      <c r="B1454" s="40" t="s">
        <v>2244</v>
      </c>
      <c r="C1454" s="41"/>
      <c r="D1454" s="41"/>
      <c r="E1454" s="42"/>
      <c r="F1454" s="44"/>
      <c r="G1454" s="61" t="s">
        <v>4539</v>
      </c>
      <c r="H1454" s="41"/>
      <c r="I1454" s="45"/>
      <c r="J1454" s="46"/>
      <c r="K1454" s="46"/>
      <c r="L1454" s="45" t="s">
        <v>4540</v>
      </c>
      <c r="M1454" s="62"/>
      <c r="N1454" s="63">
        <v>4960.25439453125</v>
      </c>
      <c r="O1454" s="63">
        <v>4193.26318359375</v>
      </c>
      <c r="P1454" s="64"/>
      <c r="Q1454" s="65"/>
      <c r="R1454" s="65"/>
      <c r="S1454" s="69"/>
      <c r="T1454" s="69"/>
      <c r="U1454" s="69"/>
      <c r="V1454" s="69"/>
      <c r="W1454" s="68"/>
      <c r="X1454" s="68"/>
      <c r="Y1454" s="68"/>
      <c r="Z1454" s="68"/>
      <c r="AA1454" s="67"/>
      <c r="AB1454" s="48">
        <v>312</v>
      </c>
      <c r="AC1454" s="48"/>
      <c r="AD1454" s="49"/>
      <c r="AE1454" s="50">
        <v>2213</v>
      </c>
      <c r="AF1454" s="50">
        <v>1251</v>
      </c>
      <c r="AG1454" s="50">
        <v>15313</v>
      </c>
      <c r="AH1454" s="50">
        <v>14335</v>
      </c>
      <c r="AI1454" s="50"/>
      <c r="AJ1454" s="50" t="s">
        <v>4541</v>
      </c>
      <c r="AK1454" s="50" t="s">
        <v>4542</v>
      </c>
      <c r="AL1454" s="52" t="s">
        <v>4543</v>
      </c>
      <c r="AM1454" s="50"/>
      <c r="AN1454" s="51">
        <v>41715.933275462965</v>
      </c>
      <c r="AO1454" s="50" t="s">
        <v>3090</v>
      </c>
      <c r="AP1454" s="52" t="s">
        <v>4544</v>
      </c>
      <c r="AQ1454" s="50" t="s">
        <v>3092</v>
      </c>
    </row>
    <row r="1455" spans="2:43" x14ac:dyDescent="0.25">
      <c r="B1455" s="40" t="s">
        <v>2250</v>
      </c>
      <c r="C1455" s="41"/>
      <c r="D1455" s="41"/>
      <c r="E1455" s="42"/>
      <c r="F1455" s="44"/>
      <c r="G1455" s="61" t="s">
        <v>4545</v>
      </c>
      <c r="H1455" s="41"/>
      <c r="I1455" s="45"/>
      <c r="J1455" s="46"/>
      <c r="K1455" s="46"/>
      <c r="L1455" s="45" t="s">
        <v>4546</v>
      </c>
      <c r="M1455" s="62"/>
      <c r="N1455" s="63">
        <v>3058.39599609375</v>
      </c>
      <c r="O1455" s="63">
        <v>3184.9638671875</v>
      </c>
      <c r="P1455" s="64"/>
      <c r="Q1455" s="65"/>
      <c r="R1455" s="65"/>
      <c r="S1455" s="69"/>
      <c r="T1455" s="69"/>
      <c r="U1455" s="69"/>
      <c r="V1455" s="69"/>
      <c r="W1455" s="68"/>
      <c r="X1455" s="68"/>
      <c r="Y1455" s="68"/>
      <c r="Z1455" s="68"/>
      <c r="AA1455" s="67"/>
      <c r="AB1455" s="48">
        <v>313</v>
      </c>
      <c r="AC1455" s="48"/>
      <c r="AD1455" s="49"/>
      <c r="AE1455" s="50">
        <v>307</v>
      </c>
      <c r="AF1455" s="50">
        <v>311</v>
      </c>
      <c r="AG1455" s="50">
        <v>28293</v>
      </c>
      <c r="AH1455" s="50">
        <v>4902</v>
      </c>
      <c r="AI1455" s="50"/>
      <c r="AJ1455" s="50" t="s">
        <v>4547</v>
      </c>
      <c r="AK1455" s="50" t="s">
        <v>4548</v>
      </c>
      <c r="AL1455" s="50"/>
      <c r="AM1455" s="50"/>
      <c r="AN1455" s="51">
        <v>40210.901608796295</v>
      </c>
      <c r="AO1455" s="50" t="s">
        <v>3090</v>
      </c>
      <c r="AP1455" s="52" t="s">
        <v>4549</v>
      </c>
      <c r="AQ1455" s="50" t="s">
        <v>3092</v>
      </c>
    </row>
    <row r="1456" spans="2:43" x14ac:dyDescent="0.25">
      <c r="B1456" s="40" t="s">
        <v>2253</v>
      </c>
      <c r="C1456" s="41"/>
      <c r="D1456" s="41"/>
      <c r="E1456" s="42"/>
      <c r="F1456" s="44"/>
      <c r="G1456" s="61" t="s">
        <v>4550</v>
      </c>
      <c r="H1456" s="41"/>
      <c r="I1456" s="45"/>
      <c r="J1456" s="46"/>
      <c r="K1456" s="46"/>
      <c r="L1456" s="45" t="s">
        <v>4551</v>
      </c>
      <c r="M1456" s="62"/>
      <c r="N1456" s="63">
        <v>3230.20166015625</v>
      </c>
      <c r="O1456" s="63">
        <v>7206.72314453125</v>
      </c>
      <c r="P1456" s="64"/>
      <c r="Q1456" s="65"/>
      <c r="R1456" s="65"/>
      <c r="S1456" s="69"/>
      <c r="T1456" s="69"/>
      <c r="U1456" s="69"/>
      <c r="V1456" s="69"/>
      <c r="W1456" s="68"/>
      <c r="X1456" s="68"/>
      <c r="Y1456" s="68"/>
      <c r="Z1456" s="68"/>
      <c r="AA1456" s="67"/>
      <c r="AB1456" s="48">
        <v>314</v>
      </c>
      <c r="AC1456" s="48"/>
      <c r="AD1456" s="49"/>
      <c r="AE1456" s="50">
        <v>1149</v>
      </c>
      <c r="AF1456" s="50">
        <v>1273</v>
      </c>
      <c r="AG1456" s="50">
        <v>95867</v>
      </c>
      <c r="AH1456" s="50">
        <v>10115</v>
      </c>
      <c r="AI1456" s="50"/>
      <c r="AJ1456" s="50" t="s">
        <v>4552</v>
      </c>
      <c r="AK1456" s="50" t="s">
        <v>4553</v>
      </c>
      <c r="AL1456" s="50"/>
      <c r="AM1456" s="50"/>
      <c r="AN1456" s="51">
        <v>41351.470601851855</v>
      </c>
      <c r="AO1456" s="50" t="s">
        <v>3090</v>
      </c>
      <c r="AP1456" s="52" t="s">
        <v>4554</v>
      </c>
      <c r="AQ1456" s="50" t="s">
        <v>3092</v>
      </c>
    </row>
    <row r="1457" spans="2:43" x14ac:dyDescent="0.25">
      <c r="B1457" s="40" t="s">
        <v>2262</v>
      </c>
      <c r="C1457" s="41"/>
      <c r="D1457" s="41"/>
      <c r="E1457" s="42"/>
      <c r="F1457" s="44"/>
      <c r="G1457" s="61" t="s">
        <v>4555</v>
      </c>
      <c r="H1457" s="41"/>
      <c r="I1457" s="45"/>
      <c r="J1457" s="46"/>
      <c r="K1457" s="46"/>
      <c r="L1457" s="45" t="s">
        <v>4556</v>
      </c>
      <c r="M1457" s="62"/>
      <c r="N1457" s="63">
        <v>1115.123046875</v>
      </c>
      <c r="O1457" s="63">
        <v>6140.02197265625</v>
      </c>
      <c r="P1457" s="64"/>
      <c r="Q1457" s="65"/>
      <c r="R1457" s="65"/>
      <c r="S1457" s="69"/>
      <c r="T1457" s="69"/>
      <c r="U1457" s="69"/>
      <c r="V1457" s="69"/>
      <c r="W1457" s="68"/>
      <c r="X1457" s="68"/>
      <c r="Y1457" s="68"/>
      <c r="Z1457" s="68"/>
      <c r="AA1457" s="67"/>
      <c r="AB1457" s="48">
        <v>315</v>
      </c>
      <c r="AC1457" s="48"/>
      <c r="AD1457" s="49"/>
      <c r="AE1457" s="50">
        <v>124</v>
      </c>
      <c r="AF1457" s="50">
        <v>1032</v>
      </c>
      <c r="AG1457" s="50">
        <v>19641</v>
      </c>
      <c r="AH1457" s="50">
        <v>7677</v>
      </c>
      <c r="AI1457" s="50"/>
      <c r="AJ1457" s="50" t="s">
        <v>4557</v>
      </c>
      <c r="AK1457" s="50" t="s">
        <v>4491</v>
      </c>
      <c r="AL1457" s="52" t="s">
        <v>4558</v>
      </c>
      <c r="AM1457" s="50"/>
      <c r="AN1457" s="51">
        <v>40965.836724537039</v>
      </c>
      <c r="AO1457" s="50" t="s">
        <v>3090</v>
      </c>
      <c r="AP1457" s="52" t="s">
        <v>4559</v>
      </c>
      <c r="AQ1457" s="50" t="s">
        <v>3092</v>
      </c>
    </row>
    <row r="1458" spans="2:43" x14ac:dyDescent="0.25">
      <c r="B1458" s="40" t="s">
        <v>2265</v>
      </c>
      <c r="C1458" s="41"/>
      <c r="D1458" s="41"/>
      <c r="E1458" s="42"/>
      <c r="F1458" s="44"/>
      <c r="G1458" s="61" t="s">
        <v>4560</v>
      </c>
      <c r="H1458" s="41"/>
      <c r="I1458" s="45"/>
      <c r="J1458" s="46"/>
      <c r="K1458" s="46"/>
      <c r="L1458" s="45" t="s">
        <v>4561</v>
      </c>
      <c r="M1458" s="62"/>
      <c r="N1458" s="63">
        <v>2687.92041015625</v>
      </c>
      <c r="O1458" s="63">
        <v>3308.8828125</v>
      </c>
      <c r="P1458" s="64"/>
      <c r="Q1458" s="65"/>
      <c r="R1458" s="65"/>
      <c r="S1458" s="69"/>
      <c r="T1458" s="69"/>
      <c r="U1458" s="69"/>
      <c r="V1458" s="69"/>
      <c r="W1458" s="68"/>
      <c r="X1458" s="68"/>
      <c r="Y1458" s="68"/>
      <c r="Z1458" s="68"/>
      <c r="AA1458" s="67"/>
      <c r="AB1458" s="48">
        <v>316</v>
      </c>
      <c r="AC1458" s="48"/>
      <c r="AD1458" s="49"/>
      <c r="AE1458" s="50">
        <v>2179</v>
      </c>
      <c r="AF1458" s="50">
        <v>4691</v>
      </c>
      <c r="AG1458" s="50">
        <v>34467</v>
      </c>
      <c r="AH1458" s="50">
        <v>42065</v>
      </c>
      <c r="AI1458" s="50"/>
      <c r="AJ1458" s="50" t="s">
        <v>4562</v>
      </c>
      <c r="AK1458" s="50" t="s">
        <v>4563</v>
      </c>
      <c r="AL1458" s="52" t="s">
        <v>4564</v>
      </c>
      <c r="AM1458" s="50"/>
      <c r="AN1458" s="51">
        <v>41499.907604166663</v>
      </c>
      <c r="AO1458" s="50" t="s">
        <v>3090</v>
      </c>
      <c r="AP1458" s="52" t="s">
        <v>4565</v>
      </c>
      <c r="AQ1458" s="50" t="s">
        <v>3092</v>
      </c>
    </row>
    <row r="1459" spans="2:43" x14ac:dyDescent="0.25">
      <c r="B1459" s="40" t="s">
        <v>2268</v>
      </c>
      <c r="C1459" s="41"/>
      <c r="D1459" s="41"/>
      <c r="E1459" s="42"/>
      <c r="F1459" s="44"/>
      <c r="G1459" s="61" t="s">
        <v>4566</v>
      </c>
      <c r="H1459" s="41"/>
      <c r="I1459" s="45"/>
      <c r="J1459" s="46"/>
      <c r="K1459" s="46"/>
      <c r="L1459" s="45" t="s">
        <v>4567</v>
      </c>
      <c r="M1459" s="62"/>
      <c r="N1459" s="63">
        <v>5257.15576171875</v>
      </c>
      <c r="O1459" s="63">
        <v>7652.73876953125</v>
      </c>
      <c r="P1459" s="64"/>
      <c r="Q1459" s="65"/>
      <c r="R1459" s="65"/>
      <c r="S1459" s="69"/>
      <c r="T1459" s="69"/>
      <c r="U1459" s="69"/>
      <c r="V1459" s="69"/>
      <c r="W1459" s="68"/>
      <c r="X1459" s="68"/>
      <c r="Y1459" s="68"/>
      <c r="Z1459" s="68"/>
      <c r="AA1459" s="67"/>
      <c r="AB1459" s="48">
        <v>317</v>
      </c>
      <c r="AC1459" s="48"/>
      <c r="AD1459" s="49"/>
      <c r="AE1459" s="50">
        <v>2385</v>
      </c>
      <c r="AF1459" s="50">
        <v>550</v>
      </c>
      <c r="AG1459" s="50">
        <v>4656</v>
      </c>
      <c r="AH1459" s="50">
        <v>781</v>
      </c>
      <c r="AI1459" s="50"/>
      <c r="AJ1459" s="50" t="s">
        <v>4568</v>
      </c>
      <c r="AK1459" s="50" t="s">
        <v>4569</v>
      </c>
      <c r="AL1459" s="50"/>
      <c r="AM1459" s="50"/>
      <c r="AN1459" s="51">
        <v>42083.237719907411</v>
      </c>
      <c r="AO1459" s="50" t="s">
        <v>3090</v>
      </c>
      <c r="AP1459" s="52" t="s">
        <v>4570</v>
      </c>
      <c r="AQ1459" s="50" t="s">
        <v>3092</v>
      </c>
    </row>
    <row r="1460" spans="2:43" x14ac:dyDescent="0.25">
      <c r="B1460" s="40" t="s">
        <v>2269</v>
      </c>
      <c r="C1460" s="41"/>
      <c r="D1460" s="41"/>
      <c r="E1460" s="42"/>
      <c r="F1460" s="44"/>
      <c r="G1460" s="61" t="s">
        <v>4571</v>
      </c>
      <c r="H1460" s="41"/>
      <c r="I1460" s="45"/>
      <c r="J1460" s="46"/>
      <c r="K1460" s="46"/>
      <c r="L1460" s="45" t="s">
        <v>4572</v>
      </c>
      <c r="M1460" s="62"/>
      <c r="N1460" s="63">
        <v>5896.5771484375</v>
      </c>
      <c r="O1460" s="63">
        <v>8933.3173828125</v>
      </c>
      <c r="P1460" s="64"/>
      <c r="Q1460" s="65"/>
      <c r="R1460" s="65"/>
      <c r="S1460" s="69"/>
      <c r="T1460" s="69"/>
      <c r="U1460" s="69"/>
      <c r="V1460" s="69"/>
      <c r="W1460" s="68"/>
      <c r="X1460" s="68"/>
      <c r="Y1460" s="68"/>
      <c r="Z1460" s="68"/>
      <c r="AA1460" s="67"/>
      <c r="AB1460" s="48">
        <v>318</v>
      </c>
      <c r="AC1460" s="48"/>
      <c r="AD1460" s="49"/>
      <c r="AE1460" s="50">
        <v>123</v>
      </c>
      <c r="AF1460" s="50">
        <v>11</v>
      </c>
      <c r="AG1460" s="50">
        <v>579</v>
      </c>
      <c r="AH1460" s="50">
        <v>1378</v>
      </c>
      <c r="AI1460" s="50"/>
      <c r="AJ1460" s="50" t="s">
        <v>4573</v>
      </c>
      <c r="AK1460" s="50"/>
      <c r="AL1460" s="50"/>
      <c r="AM1460" s="50"/>
      <c r="AN1460" s="51">
        <v>41328.744884259257</v>
      </c>
      <c r="AO1460" s="50" t="s">
        <v>3090</v>
      </c>
      <c r="AP1460" s="52" t="s">
        <v>4574</v>
      </c>
      <c r="AQ1460" s="50" t="s">
        <v>3099</v>
      </c>
    </row>
    <row r="1461" spans="2:43" x14ac:dyDescent="0.25">
      <c r="B1461" s="40" t="s">
        <v>2273</v>
      </c>
      <c r="C1461" s="41"/>
      <c r="D1461" s="41"/>
      <c r="E1461" s="42"/>
      <c r="F1461" s="44"/>
      <c r="G1461" s="61" t="s">
        <v>4575</v>
      </c>
      <c r="H1461" s="41"/>
      <c r="I1461" s="45"/>
      <c r="J1461" s="46"/>
      <c r="K1461" s="46"/>
      <c r="L1461" s="45" t="s">
        <v>4576</v>
      </c>
      <c r="M1461" s="62"/>
      <c r="N1461" s="63">
        <v>6916.12109375</v>
      </c>
      <c r="O1461" s="63">
        <v>8193.033203125</v>
      </c>
      <c r="P1461" s="64"/>
      <c r="Q1461" s="65"/>
      <c r="R1461" s="65"/>
      <c r="S1461" s="69"/>
      <c r="T1461" s="69"/>
      <c r="U1461" s="69"/>
      <c r="V1461" s="69"/>
      <c r="W1461" s="68"/>
      <c r="X1461" s="68"/>
      <c r="Y1461" s="68"/>
      <c r="Z1461" s="68"/>
      <c r="AA1461" s="67"/>
      <c r="AB1461" s="48">
        <v>319</v>
      </c>
      <c r="AC1461" s="48"/>
      <c r="AD1461" s="49"/>
      <c r="AE1461" s="50">
        <v>144</v>
      </c>
      <c r="AF1461" s="50">
        <v>2004</v>
      </c>
      <c r="AG1461" s="50">
        <v>17677</v>
      </c>
      <c r="AH1461" s="50">
        <v>4850</v>
      </c>
      <c r="AI1461" s="50"/>
      <c r="AJ1461" s="50" t="s">
        <v>4577</v>
      </c>
      <c r="AK1461" s="50" t="s">
        <v>4578</v>
      </c>
      <c r="AL1461" s="50"/>
      <c r="AM1461" s="50"/>
      <c r="AN1461" s="51">
        <v>42197.904166666667</v>
      </c>
      <c r="AO1461" s="50" t="s">
        <v>3090</v>
      </c>
      <c r="AP1461" s="52" t="s">
        <v>4579</v>
      </c>
      <c r="AQ1461" s="50" t="s">
        <v>3099</v>
      </c>
    </row>
    <row r="1462" spans="2:43" x14ac:dyDescent="0.25">
      <c r="B1462" s="40" t="s">
        <v>2277</v>
      </c>
      <c r="C1462" s="41"/>
      <c r="D1462" s="41"/>
      <c r="E1462" s="42"/>
      <c r="F1462" s="44"/>
      <c r="G1462" s="61" t="s">
        <v>4580</v>
      </c>
      <c r="H1462" s="41"/>
      <c r="I1462" s="45"/>
      <c r="J1462" s="46"/>
      <c r="K1462" s="46"/>
      <c r="L1462" s="45" t="s">
        <v>4581</v>
      </c>
      <c r="M1462" s="62"/>
      <c r="N1462" s="63">
        <v>3113.5546875</v>
      </c>
      <c r="O1462" s="63">
        <v>7006.6982421875</v>
      </c>
      <c r="P1462" s="64"/>
      <c r="Q1462" s="65"/>
      <c r="R1462" s="65"/>
      <c r="S1462" s="69"/>
      <c r="T1462" s="69"/>
      <c r="U1462" s="69"/>
      <c r="V1462" s="69"/>
      <c r="W1462" s="68"/>
      <c r="X1462" s="68"/>
      <c r="Y1462" s="68"/>
      <c r="Z1462" s="68"/>
      <c r="AA1462" s="67"/>
      <c r="AB1462" s="48">
        <v>320</v>
      </c>
      <c r="AC1462" s="48"/>
      <c r="AD1462" s="49"/>
      <c r="AE1462" s="50">
        <v>920</v>
      </c>
      <c r="AF1462" s="50">
        <v>267</v>
      </c>
      <c r="AG1462" s="50">
        <v>5170</v>
      </c>
      <c r="AH1462" s="50">
        <v>20295</v>
      </c>
      <c r="AI1462" s="50"/>
      <c r="AJ1462" s="50" t="s">
        <v>4582</v>
      </c>
      <c r="AK1462" s="50">
        <v>68</v>
      </c>
      <c r="AL1462" s="50"/>
      <c r="AM1462" s="50"/>
      <c r="AN1462" s="51">
        <v>41291.623333333337</v>
      </c>
      <c r="AO1462" s="50" t="s">
        <v>3090</v>
      </c>
      <c r="AP1462" s="52" t="s">
        <v>4583</v>
      </c>
      <c r="AQ1462" s="50" t="s">
        <v>3092</v>
      </c>
    </row>
    <row r="1463" spans="2:43" x14ac:dyDescent="0.25">
      <c r="B1463" s="40" t="s">
        <v>2283</v>
      </c>
      <c r="C1463" s="41"/>
      <c r="D1463" s="41"/>
      <c r="E1463" s="42"/>
      <c r="F1463" s="44"/>
      <c r="G1463" s="61" t="s">
        <v>4584</v>
      </c>
      <c r="H1463" s="41"/>
      <c r="I1463" s="45"/>
      <c r="J1463" s="46"/>
      <c r="K1463" s="46"/>
      <c r="L1463" s="45" t="s">
        <v>4585</v>
      </c>
      <c r="M1463" s="62"/>
      <c r="N1463" s="63">
        <v>2840.0009765625</v>
      </c>
      <c r="O1463" s="63">
        <v>5969.40234375</v>
      </c>
      <c r="P1463" s="64"/>
      <c r="Q1463" s="65"/>
      <c r="R1463" s="65"/>
      <c r="S1463" s="69"/>
      <c r="T1463" s="69"/>
      <c r="U1463" s="69"/>
      <c r="V1463" s="69"/>
      <c r="W1463" s="68"/>
      <c r="X1463" s="68"/>
      <c r="Y1463" s="68"/>
      <c r="Z1463" s="68"/>
      <c r="AA1463" s="67"/>
      <c r="AB1463" s="48">
        <v>321</v>
      </c>
      <c r="AC1463" s="48"/>
      <c r="AD1463" s="49"/>
      <c r="AE1463" s="50">
        <v>252</v>
      </c>
      <c r="AF1463" s="50">
        <v>1215</v>
      </c>
      <c r="AG1463" s="50">
        <v>937</v>
      </c>
      <c r="AH1463" s="50">
        <v>468</v>
      </c>
      <c r="AI1463" s="50"/>
      <c r="AJ1463" s="50" t="s">
        <v>4586</v>
      </c>
      <c r="AK1463" s="50"/>
      <c r="AL1463" s="50"/>
      <c r="AM1463" s="50"/>
      <c r="AN1463" s="51">
        <v>43469.572245370371</v>
      </c>
      <c r="AO1463" s="50" t="s">
        <v>3090</v>
      </c>
      <c r="AP1463" s="52" t="s">
        <v>4587</v>
      </c>
      <c r="AQ1463" s="50" t="s">
        <v>3092</v>
      </c>
    </row>
    <row r="1464" spans="2:43" x14ac:dyDescent="0.25">
      <c r="B1464" s="40" t="s">
        <v>2284</v>
      </c>
      <c r="C1464" s="41"/>
      <c r="D1464" s="41"/>
      <c r="E1464" s="42"/>
      <c r="F1464" s="44"/>
      <c r="G1464" s="61" t="s">
        <v>4588</v>
      </c>
      <c r="H1464" s="41"/>
      <c r="I1464" s="45"/>
      <c r="J1464" s="46"/>
      <c r="K1464" s="46"/>
      <c r="L1464" s="45" t="s">
        <v>4589</v>
      </c>
      <c r="M1464" s="62"/>
      <c r="N1464" s="63">
        <v>4747.013671875</v>
      </c>
      <c r="O1464" s="63">
        <v>7496.86669921875</v>
      </c>
      <c r="P1464" s="64"/>
      <c r="Q1464" s="65"/>
      <c r="R1464" s="65"/>
      <c r="S1464" s="69"/>
      <c r="T1464" s="69"/>
      <c r="U1464" s="69"/>
      <c r="V1464" s="69"/>
      <c r="W1464" s="68"/>
      <c r="X1464" s="68"/>
      <c r="Y1464" s="68"/>
      <c r="Z1464" s="68"/>
      <c r="AA1464" s="67"/>
      <c r="AB1464" s="48">
        <v>322</v>
      </c>
      <c r="AC1464" s="48"/>
      <c r="AD1464" s="49"/>
      <c r="AE1464" s="50">
        <v>298</v>
      </c>
      <c r="AF1464" s="50">
        <v>3628</v>
      </c>
      <c r="AG1464" s="50">
        <v>2870</v>
      </c>
      <c r="AH1464" s="50">
        <v>473</v>
      </c>
      <c r="AI1464" s="50"/>
      <c r="AJ1464" s="50" t="s">
        <v>4590</v>
      </c>
      <c r="AK1464" s="50" t="s">
        <v>4591</v>
      </c>
      <c r="AL1464" s="52" t="s">
        <v>4592</v>
      </c>
      <c r="AM1464" s="50"/>
      <c r="AN1464" s="51">
        <v>42708.371354166666</v>
      </c>
      <c r="AO1464" s="50" t="s">
        <v>3090</v>
      </c>
      <c r="AP1464" s="52" t="s">
        <v>4593</v>
      </c>
      <c r="AQ1464" s="50" t="s">
        <v>3092</v>
      </c>
    </row>
    <row r="1465" spans="2:43" x14ac:dyDescent="0.25">
      <c r="B1465" s="40" t="s">
        <v>2287</v>
      </c>
      <c r="C1465" s="41"/>
      <c r="D1465" s="41"/>
      <c r="E1465" s="42"/>
      <c r="F1465" s="44"/>
      <c r="G1465" s="61" t="s">
        <v>4594</v>
      </c>
      <c r="H1465" s="41"/>
      <c r="I1465" s="45"/>
      <c r="J1465" s="46"/>
      <c r="K1465" s="46"/>
      <c r="L1465" s="45" t="s">
        <v>4595</v>
      </c>
      <c r="M1465" s="62"/>
      <c r="N1465" s="63">
        <v>5071.33447265625</v>
      </c>
      <c r="O1465" s="63">
        <v>7252.46240234375</v>
      </c>
      <c r="P1465" s="64"/>
      <c r="Q1465" s="65"/>
      <c r="R1465" s="65"/>
      <c r="S1465" s="69"/>
      <c r="T1465" s="69"/>
      <c r="U1465" s="69"/>
      <c r="V1465" s="69"/>
      <c r="W1465" s="68"/>
      <c r="X1465" s="68"/>
      <c r="Y1465" s="68"/>
      <c r="Z1465" s="68"/>
      <c r="AA1465" s="67"/>
      <c r="AB1465" s="48">
        <v>323</v>
      </c>
      <c r="AC1465" s="48"/>
      <c r="AD1465" s="49"/>
      <c r="AE1465" s="50">
        <v>345</v>
      </c>
      <c r="AF1465" s="50">
        <v>110</v>
      </c>
      <c r="AG1465" s="50">
        <v>9900</v>
      </c>
      <c r="AH1465" s="50">
        <v>10885</v>
      </c>
      <c r="AI1465" s="50"/>
      <c r="AJ1465" s="50" t="s">
        <v>4596</v>
      </c>
      <c r="AK1465" s="50" t="s">
        <v>3227</v>
      </c>
      <c r="AL1465" s="50"/>
      <c r="AM1465" s="50"/>
      <c r="AN1465" s="51">
        <v>39745.900601851848</v>
      </c>
      <c r="AO1465" s="50" t="s">
        <v>3090</v>
      </c>
      <c r="AP1465" s="52" t="s">
        <v>4597</v>
      </c>
      <c r="AQ1465" s="50" t="s">
        <v>3092</v>
      </c>
    </row>
    <row r="1466" spans="2:43" x14ac:dyDescent="0.25">
      <c r="B1466" s="40" t="s">
        <v>2290</v>
      </c>
      <c r="C1466" s="41"/>
      <c r="D1466" s="41"/>
      <c r="E1466" s="42"/>
      <c r="F1466" s="44"/>
      <c r="G1466" s="61" t="s">
        <v>4598</v>
      </c>
      <c r="H1466" s="41"/>
      <c r="I1466" s="45"/>
      <c r="J1466" s="46"/>
      <c r="K1466" s="46"/>
      <c r="L1466" s="45" t="s">
        <v>4599</v>
      </c>
      <c r="M1466" s="62"/>
      <c r="N1466" s="63">
        <v>4603.31005859375</v>
      </c>
      <c r="O1466" s="63">
        <v>7566.3369140625</v>
      </c>
      <c r="P1466" s="64"/>
      <c r="Q1466" s="65"/>
      <c r="R1466" s="65"/>
      <c r="S1466" s="69"/>
      <c r="T1466" s="69"/>
      <c r="U1466" s="69"/>
      <c r="V1466" s="69"/>
      <c r="W1466" s="68"/>
      <c r="X1466" s="68"/>
      <c r="Y1466" s="68"/>
      <c r="Z1466" s="68"/>
      <c r="AA1466" s="67"/>
      <c r="AB1466" s="48">
        <v>324</v>
      </c>
      <c r="AC1466" s="48"/>
      <c r="AD1466" s="49"/>
      <c r="AE1466" s="50">
        <v>693</v>
      </c>
      <c r="AF1466" s="50">
        <v>148</v>
      </c>
      <c r="AG1466" s="50">
        <v>17571</v>
      </c>
      <c r="AH1466" s="50">
        <v>2902</v>
      </c>
      <c r="AI1466" s="50"/>
      <c r="AJ1466" s="50" t="s">
        <v>4600</v>
      </c>
      <c r="AK1466" s="50" t="s">
        <v>4601</v>
      </c>
      <c r="AL1466" s="52" t="s">
        <v>4602</v>
      </c>
      <c r="AM1466" s="50"/>
      <c r="AN1466" s="51">
        <v>40054.589803240742</v>
      </c>
      <c r="AO1466" s="50" t="s">
        <v>3090</v>
      </c>
      <c r="AP1466" s="52" t="s">
        <v>4603</v>
      </c>
      <c r="AQ1466" s="50" t="s">
        <v>3092</v>
      </c>
    </row>
    <row r="1467" spans="2:43" x14ac:dyDescent="0.25">
      <c r="B1467" s="40" t="s">
        <v>2293</v>
      </c>
      <c r="C1467" s="41"/>
      <c r="D1467" s="41"/>
      <c r="E1467" s="42"/>
      <c r="F1467" s="44"/>
      <c r="G1467" s="61" t="s">
        <v>4604</v>
      </c>
      <c r="H1467" s="41"/>
      <c r="I1467" s="45"/>
      <c r="J1467" s="46"/>
      <c r="K1467" s="46"/>
      <c r="L1467" s="45" t="s">
        <v>4605</v>
      </c>
      <c r="M1467" s="62"/>
      <c r="N1467" s="63">
        <v>4940.67236328125</v>
      </c>
      <c r="O1467" s="63">
        <v>7361.47021484375</v>
      </c>
      <c r="P1467" s="64"/>
      <c r="Q1467" s="65"/>
      <c r="R1467" s="65"/>
      <c r="S1467" s="69"/>
      <c r="T1467" s="69"/>
      <c r="U1467" s="69"/>
      <c r="V1467" s="69"/>
      <c r="W1467" s="68"/>
      <c r="X1467" s="68"/>
      <c r="Y1467" s="68"/>
      <c r="Z1467" s="68"/>
      <c r="AA1467" s="67"/>
      <c r="AB1467" s="48">
        <v>325</v>
      </c>
      <c r="AC1467" s="48"/>
      <c r="AD1467" s="49"/>
      <c r="AE1467" s="50">
        <v>343</v>
      </c>
      <c r="AF1467" s="50">
        <v>295</v>
      </c>
      <c r="AG1467" s="50">
        <v>50017</v>
      </c>
      <c r="AH1467" s="50">
        <v>498</v>
      </c>
      <c r="AI1467" s="50"/>
      <c r="AJ1467" s="50" t="s">
        <v>4606</v>
      </c>
      <c r="AK1467" s="50" t="s">
        <v>3103</v>
      </c>
      <c r="AL1467" s="50"/>
      <c r="AM1467" s="50"/>
      <c r="AN1467" s="51">
        <v>41304.68340277778</v>
      </c>
      <c r="AO1467" s="50" t="s">
        <v>3090</v>
      </c>
      <c r="AP1467" s="52" t="s">
        <v>4607</v>
      </c>
      <c r="AQ1467" s="50" t="s">
        <v>3092</v>
      </c>
    </row>
    <row r="1468" spans="2:43" x14ac:dyDescent="0.25">
      <c r="B1468" s="40" t="s">
        <v>2296</v>
      </c>
      <c r="C1468" s="41"/>
      <c r="D1468" s="41"/>
      <c r="E1468" s="42"/>
      <c r="F1468" s="44"/>
      <c r="G1468" s="61" t="s">
        <v>4608</v>
      </c>
      <c r="H1468" s="41"/>
      <c r="I1468" s="45"/>
      <c r="J1468" s="46"/>
      <c r="K1468" s="46"/>
      <c r="L1468" s="45" t="s">
        <v>4609</v>
      </c>
      <c r="M1468" s="62"/>
      <c r="N1468" s="63">
        <v>4926.55029296875</v>
      </c>
      <c r="O1468" s="63">
        <v>5605.27490234375</v>
      </c>
      <c r="P1468" s="64"/>
      <c r="Q1468" s="65"/>
      <c r="R1468" s="65"/>
      <c r="S1468" s="69"/>
      <c r="T1468" s="69"/>
      <c r="U1468" s="69"/>
      <c r="V1468" s="69"/>
      <c r="W1468" s="68"/>
      <c r="X1468" s="68"/>
      <c r="Y1468" s="68"/>
      <c r="Z1468" s="68"/>
      <c r="AA1468" s="67"/>
      <c r="AB1468" s="48">
        <v>326</v>
      </c>
      <c r="AC1468" s="48"/>
      <c r="AD1468" s="49"/>
      <c r="AE1468" s="50">
        <v>139</v>
      </c>
      <c r="AF1468" s="50">
        <v>33</v>
      </c>
      <c r="AG1468" s="50">
        <v>6471</v>
      </c>
      <c r="AH1468" s="50">
        <v>365</v>
      </c>
      <c r="AI1468" s="50"/>
      <c r="AJ1468" s="50"/>
      <c r="AK1468" s="50"/>
      <c r="AL1468" s="50"/>
      <c r="AM1468" s="50"/>
      <c r="AN1468" s="51">
        <v>41367.340810185182</v>
      </c>
      <c r="AO1468" s="50" t="s">
        <v>3090</v>
      </c>
      <c r="AP1468" s="52" t="s">
        <v>4610</v>
      </c>
      <c r="AQ1468" s="50" t="s">
        <v>3092</v>
      </c>
    </row>
    <row r="1469" spans="2:43" x14ac:dyDescent="0.25">
      <c r="B1469" s="40" t="s">
        <v>2303</v>
      </c>
      <c r="C1469" s="41"/>
      <c r="D1469" s="41"/>
      <c r="E1469" s="42"/>
      <c r="F1469" s="44"/>
      <c r="G1469" s="61" t="s">
        <v>4611</v>
      </c>
      <c r="H1469" s="41"/>
      <c r="I1469" s="45"/>
      <c r="J1469" s="46"/>
      <c r="K1469" s="46"/>
      <c r="L1469" s="45" t="s">
        <v>4612</v>
      </c>
      <c r="M1469" s="62"/>
      <c r="N1469" s="63">
        <v>5047.67041015625</v>
      </c>
      <c r="O1469" s="63">
        <v>1804.2989501953125</v>
      </c>
      <c r="P1469" s="64"/>
      <c r="Q1469" s="65"/>
      <c r="R1469" s="65"/>
      <c r="S1469" s="69"/>
      <c r="T1469" s="69"/>
      <c r="U1469" s="69"/>
      <c r="V1469" s="69"/>
      <c r="W1469" s="68"/>
      <c r="X1469" s="68"/>
      <c r="Y1469" s="68"/>
      <c r="Z1469" s="68"/>
      <c r="AA1469" s="67"/>
      <c r="AB1469" s="48">
        <v>327</v>
      </c>
      <c r="AC1469" s="48"/>
      <c r="AD1469" s="49"/>
      <c r="AE1469" s="50">
        <v>1659</v>
      </c>
      <c r="AF1469" s="50">
        <v>1408</v>
      </c>
      <c r="AG1469" s="50">
        <v>6752</v>
      </c>
      <c r="AH1469" s="50">
        <v>11607</v>
      </c>
      <c r="AI1469" s="50"/>
      <c r="AJ1469" s="50" t="s">
        <v>4613</v>
      </c>
      <c r="AK1469" s="50" t="s">
        <v>3128</v>
      </c>
      <c r="AL1469" s="50"/>
      <c r="AM1469" s="50"/>
      <c r="AN1469" s="51">
        <v>40717.410254629627</v>
      </c>
      <c r="AO1469" s="50" t="s">
        <v>3090</v>
      </c>
      <c r="AP1469" s="52" t="s">
        <v>4614</v>
      </c>
      <c r="AQ1469" s="50" t="s">
        <v>3092</v>
      </c>
    </row>
    <row r="1470" spans="2:43" x14ac:dyDescent="0.25">
      <c r="B1470" s="40" t="s">
        <v>2309</v>
      </c>
      <c r="C1470" s="41"/>
      <c r="D1470" s="41"/>
      <c r="E1470" s="42"/>
      <c r="F1470" s="44"/>
      <c r="G1470" s="61" t="s">
        <v>4615</v>
      </c>
      <c r="H1470" s="41"/>
      <c r="I1470" s="45"/>
      <c r="J1470" s="46"/>
      <c r="K1470" s="46"/>
      <c r="L1470" s="45" t="s">
        <v>4616</v>
      </c>
      <c r="M1470" s="62"/>
      <c r="N1470" s="63">
        <v>3943.955810546875</v>
      </c>
      <c r="O1470" s="63">
        <v>2083.89990234375</v>
      </c>
      <c r="P1470" s="64"/>
      <c r="Q1470" s="65"/>
      <c r="R1470" s="65"/>
      <c r="S1470" s="69"/>
      <c r="T1470" s="69"/>
      <c r="U1470" s="69"/>
      <c r="V1470" s="69"/>
      <c r="W1470" s="68"/>
      <c r="X1470" s="68"/>
      <c r="Y1470" s="68"/>
      <c r="Z1470" s="68"/>
      <c r="AA1470" s="67"/>
      <c r="AB1470" s="48">
        <v>328</v>
      </c>
      <c r="AC1470" s="48"/>
      <c r="AD1470" s="49"/>
      <c r="AE1470" s="50">
        <v>317</v>
      </c>
      <c r="AF1470" s="50">
        <v>2417</v>
      </c>
      <c r="AG1470" s="50">
        <v>206831</v>
      </c>
      <c r="AH1470" s="50">
        <v>130101</v>
      </c>
      <c r="AI1470" s="50"/>
      <c r="AJ1470" s="50" t="s">
        <v>4617</v>
      </c>
      <c r="AK1470" s="50" t="s">
        <v>4618</v>
      </c>
      <c r="AL1470" s="52" t="s">
        <v>4619</v>
      </c>
      <c r="AM1470" s="50"/>
      <c r="AN1470" s="51">
        <v>41464.625057870369</v>
      </c>
      <c r="AO1470" s="50" t="s">
        <v>3090</v>
      </c>
      <c r="AP1470" s="52" t="s">
        <v>4620</v>
      </c>
      <c r="AQ1470" s="50" t="s">
        <v>3092</v>
      </c>
    </row>
    <row r="1471" spans="2:43" x14ac:dyDescent="0.25">
      <c r="B1471" s="40" t="s">
        <v>2323</v>
      </c>
      <c r="C1471" s="41"/>
      <c r="D1471" s="41"/>
      <c r="E1471" s="42"/>
      <c r="F1471" s="44"/>
      <c r="G1471" s="61" t="s">
        <v>4621</v>
      </c>
      <c r="H1471" s="41"/>
      <c r="I1471" s="45"/>
      <c r="J1471" s="46"/>
      <c r="K1471" s="46"/>
      <c r="L1471" s="45" t="s">
        <v>4622</v>
      </c>
      <c r="M1471" s="62"/>
      <c r="N1471" s="63">
        <v>5859.95849609375</v>
      </c>
      <c r="O1471" s="63">
        <v>6941.95556640625</v>
      </c>
      <c r="P1471" s="64"/>
      <c r="Q1471" s="65"/>
      <c r="R1471" s="65"/>
      <c r="S1471" s="69"/>
      <c r="T1471" s="69"/>
      <c r="U1471" s="69"/>
      <c r="V1471" s="69"/>
      <c r="W1471" s="68"/>
      <c r="X1471" s="68"/>
      <c r="Y1471" s="68"/>
      <c r="Z1471" s="68"/>
      <c r="AA1471" s="67"/>
      <c r="AB1471" s="48">
        <v>329</v>
      </c>
      <c r="AC1471" s="48"/>
      <c r="AD1471" s="49"/>
      <c r="AE1471" s="50">
        <v>126</v>
      </c>
      <c r="AF1471" s="50">
        <v>53</v>
      </c>
      <c r="AG1471" s="50">
        <v>233</v>
      </c>
      <c r="AH1471" s="50">
        <v>908</v>
      </c>
      <c r="AI1471" s="50"/>
      <c r="AJ1471" s="50" t="s">
        <v>4623</v>
      </c>
      <c r="AK1471" s="50" t="s">
        <v>4624</v>
      </c>
      <c r="AL1471" s="50"/>
      <c r="AM1471" s="50"/>
      <c r="AN1471" s="51">
        <v>41418.304849537039</v>
      </c>
      <c r="AO1471" s="50" t="s">
        <v>3090</v>
      </c>
      <c r="AP1471" s="52" t="s">
        <v>4625</v>
      </c>
      <c r="AQ1471" s="50" t="s">
        <v>3092</v>
      </c>
    </row>
    <row r="1472" spans="2:43" x14ac:dyDescent="0.25">
      <c r="B1472" s="40" t="s">
        <v>2324</v>
      </c>
      <c r="C1472" s="41"/>
      <c r="D1472" s="41"/>
      <c r="E1472" s="42"/>
      <c r="F1472" s="44"/>
      <c r="G1472" s="61" t="s">
        <v>4626</v>
      </c>
      <c r="H1472" s="41"/>
      <c r="I1472" s="45"/>
      <c r="J1472" s="46"/>
      <c r="K1472" s="46"/>
      <c r="L1472" s="45" t="s">
        <v>4627</v>
      </c>
      <c r="M1472" s="62"/>
      <c r="N1472" s="63">
        <v>7093.5390625</v>
      </c>
      <c r="O1472" s="63">
        <v>7949.3232421875</v>
      </c>
      <c r="P1472" s="64"/>
      <c r="Q1472" s="65"/>
      <c r="R1472" s="65"/>
      <c r="S1472" s="69"/>
      <c r="T1472" s="69"/>
      <c r="U1472" s="69"/>
      <c r="V1472" s="69"/>
      <c r="W1472" s="68"/>
      <c r="X1472" s="68"/>
      <c r="Y1472" s="68"/>
      <c r="Z1472" s="68"/>
      <c r="AA1472" s="67"/>
      <c r="AB1472" s="48">
        <v>330</v>
      </c>
      <c r="AC1472" s="48"/>
      <c r="AD1472" s="49"/>
      <c r="AE1472" s="50">
        <v>703</v>
      </c>
      <c r="AF1472" s="50">
        <v>77</v>
      </c>
      <c r="AG1472" s="50">
        <v>2287</v>
      </c>
      <c r="AH1472" s="50">
        <v>845</v>
      </c>
      <c r="AI1472" s="50"/>
      <c r="AJ1472" s="50"/>
      <c r="AK1472" s="50"/>
      <c r="AL1472" s="50"/>
      <c r="AM1472" s="50"/>
      <c r="AN1472" s="51">
        <v>41948.66479166667</v>
      </c>
      <c r="AO1472" s="50" t="s">
        <v>3090</v>
      </c>
      <c r="AP1472" s="52" t="s">
        <v>4628</v>
      </c>
      <c r="AQ1472" s="50" t="s">
        <v>3099</v>
      </c>
    </row>
    <row r="1473" spans="2:43" x14ac:dyDescent="0.25">
      <c r="B1473" s="40" t="s">
        <v>2329</v>
      </c>
      <c r="C1473" s="41"/>
      <c r="D1473" s="41"/>
      <c r="E1473" s="42"/>
      <c r="F1473" s="44"/>
      <c r="G1473" s="61" t="s">
        <v>4629</v>
      </c>
      <c r="H1473" s="41"/>
      <c r="I1473" s="45"/>
      <c r="J1473" s="46"/>
      <c r="K1473" s="46"/>
      <c r="L1473" s="45" t="s">
        <v>4630</v>
      </c>
      <c r="M1473" s="62"/>
      <c r="N1473" s="63">
        <v>6162.4462890625</v>
      </c>
      <c r="O1473" s="63">
        <v>8750.669921875</v>
      </c>
      <c r="P1473" s="64"/>
      <c r="Q1473" s="65"/>
      <c r="R1473" s="65"/>
      <c r="S1473" s="69"/>
      <c r="T1473" s="69"/>
      <c r="U1473" s="69"/>
      <c r="V1473" s="69"/>
      <c r="W1473" s="68"/>
      <c r="X1473" s="68"/>
      <c r="Y1473" s="68"/>
      <c r="Z1473" s="68"/>
      <c r="AA1473" s="67"/>
      <c r="AB1473" s="48">
        <v>331</v>
      </c>
      <c r="AC1473" s="48"/>
      <c r="AD1473" s="49"/>
      <c r="AE1473" s="50">
        <v>1806</v>
      </c>
      <c r="AF1473" s="50">
        <v>2403</v>
      </c>
      <c r="AG1473" s="50">
        <v>720</v>
      </c>
      <c r="AH1473" s="50">
        <v>606</v>
      </c>
      <c r="AI1473" s="50"/>
      <c r="AJ1473" s="50" t="s">
        <v>4631</v>
      </c>
      <c r="AK1473" s="50" t="s">
        <v>4632</v>
      </c>
      <c r="AL1473" s="50"/>
      <c r="AM1473" s="50"/>
      <c r="AN1473" s="51">
        <v>40043.660231481481</v>
      </c>
      <c r="AO1473" s="50" t="s">
        <v>3090</v>
      </c>
      <c r="AP1473" s="52" t="s">
        <v>4633</v>
      </c>
      <c r="AQ1473" s="50" t="s">
        <v>3099</v>
      </c>
    </row>
    <row r="1474" spans="2:43" x14ac:dyDescent="0.25">
      <c r="B1474" s="40" t="s">
        <v>2330</v>
      </c>
      <c r="C1474" s="41"/>
      <c r="D1474" s="41"/>
      <c r="E1474" s="42"/>
      <c r="F1474" s="44"/>
      <c r="G1474" s="61" t="s">
        <v>4634</v>
      </c>
      <c r="H1474" s="41"/>
      <c r="I1474" s="45"/>
      <c r="J1474" s="46"/>
      <c r="K1474" s="46"/>
      <c r="L1474" s="45" t="s">
        <v>4635</v>
      </c>
      <c r="M1474" s="62"/>
      <c r="N1474" s="63">
        <v>6524.95361328125</v>
      </c>
      <c r="O1474" s="63">
        <v>5886.34326171875</v>
      </c>
      <c r="P1474" s="64"/>
      <c r="Q1474" s="65"/>
      <c r="R1474" s="65"/>
      <c r="S1474" s="69"/>
      <c r="T1474" s="69"/>
      <c r="U1474" s="69"/>
      <c r="V1474" s="69"/>
      <c r="W1474" s="68"/>
      <c r="X1474" s="68"/>
      <c r="Y1474" s="68"/>
      <c r="Z1474" s="68"/>
      <c r="AA1474" s="67"/>
      <c r="AB1474" s="48">
        <v>332</v>
      </c>
      <c r="AC1474" s="48"/>
      <c r="AD1474" s="49"/>
      <c r="AE1474" s="50">
        <v>405</v>
      </c>
      <c r="AF1474" s="50">
        <v>101994</v>
      </c>
      <c r="AG1474" s="50">
        <v>9732</v>
      </c>
      <c r="AH1474" s="50">
        <v>93</v>
      </c>
      <c r="AI1474" s="50"/>
      <c r="AJ1474" s="50" t="s">
        <v>4636</v>
      </c>
      <c r="AK1474" s="50" t="s">
        <v>4637</v>
      </c>
      <c r="AL1474" s="52" t="s">
        <v>4638</v>
      </c>
      <c r="AM1474" s="50"/>
      <c r="AN1474" s="51">
        <v>39762.801840277774</v>
      </c>
      <c r="AO1474" s="50" t="s">
        <v>3090</v>
      </c>
      <c r="AP1474" s="52" t="s">
        <v>4639</v>
      </c>
      <c r="AQ1474" s="50" t="s">
        <v>3099</v>
      </c>
    </row>
    <row r="1475" spans="2:43" x14ac:dyDescent="0.25">
      <c r="B1475" s="40" t="s">
        <v>2331</v>
      </c>
      <c r="C1475" s="41"/>
      <c r="D1475" s="41"/>
      <c r="E1475" s="42"/>
      <c r="F1475" s="44"/>
      <c r="G1475" s="61" t="s">
        <v>4640</v>
      </c>
      <c r="H1475" s="41"/>
      <c r="I1475" s="45"/>
      <c r="J1475" s="46"/>
      <c r="K1475" s="46"/>
      <c r="L1475" s="45" t="s">
        <v>4641</v>
      </c>
      <c r="M1475" s="62"/>
      <c r="N1475" s="63">
        <v>2641.375</v>
      </c>
      <c r="O1475" s="63">
        <v>4955.66064453125</v>
      </c>
      <c r="P1475" s="64"/>
      <c r="Q1475" s="65"/>
      <c r="R1475" s="65"/>
      <c r="S1475" s="69"/>
      <c r="T1475" s="69"/>
      <c r="U1475" s="69"/>
      <c r="V1475" s="69"/>
      <c r="W1475" s="68"/>
      <c r="X1475" s="68"/>
      <c r="Y1475" s="68"/>
      <c r="Z1475" s="68"/>
      <c r="AA1475" s="67"/>
      <c r="AB1475" s="48">
        <v>333</v>
      </c>
      <c r="AC1475" s="48"/>
      <c r="AD1475" s="49"/>
      <c r="AE1475" s="50">
        <v>166</v>
      </c>
      <c r="AF1475" s="50">
        <v>57</v>
      </c>
      <c r="AG1475" s="50">
        <v>947</v>
      </c>
      <c r="AH1475" s="50">
        <v>618</v>
      </c>
      <c r="AI1475" s="50"/>
      <c r="AJ1475" s="50"/>
      <c r="AK1475" s="50" t="s">
        <v>4632</v>
      </c>
      <c r="AL1475" s="52" t="s">
        <v>4642</v>
      </c>
      <c r="AM1475" s="50"/>
      <c r="AN1475" s="51">
        <v>39519.750763888886</v>
      </c>
      <c r="AO1475" s="50" t="s">
        <v>3090</v>
      </c>
      <c r="AP1475" s="52" t="s">
        <v>4643</v>
      </c>
      <c r="AQ1475" s="50" t="s">
        <v>3092</v>
      </c>
    </row>
    <row r="1476" spans="2:43" x14ac:dyDescent="0.25">
      <c r="B1476" s="40" t="s">
        <v>2334</v>
      </c>
      <c r="C1476" s="41"/>
      <c r="D1476" s="41"/>
      <c r="E1476" s="42"/>
      <c r="F1476" s="44"/>
      <c r="G1476" s="61" t="s">
        <v>4644</v>
      </c>
      <c r="H1476" s="41"/>
      <c r="I1476" s="45"/>
      <c r="J1476" s="46"/>
      <c r="K1476" s="46"/>
      <c r="L1476" s="45" t="s">
        <v>4645</v>
      </c>
      <c r="M1476" s="62"/>
      <c r="N1476" s="63">
        <v>3966.267822265625</v>
      </c>
      <c r="O1476" s="63">
        <v>7532.8310546875</v>
      </c>
      <c r="P1476" s="64"/>
      <c r="Q1476" s="65"/>
      <c r="R1476" s="65"/>
      <c r="S1476" s="69"/>
      <c r="T1476" s="69"/>
      <c r="U1476" s="69"/>
      <c r="V1476" s="69"/>
      <c r="W1476" s="68"/>
      <c r="X1476" s="68"/>
      <c r="Y1476" s="68"/>
      <c r="Z1476" s="68"/>
      <c r="AA1476" s="67"/>
      <c r="AB1476" s="48">
        <v>334</v>
      </c>
      <c r="AC1476" s="48"/>
      <c r="AD1476" s="49"/>
      <c r="AE1476" s="50">
        <v>1982</v>
      </c>
      <c r="AF1476" s="50">
        <v>1374</v>
      </c>
      <c r="AG1476" s="50">
        <v>13268</v>
      </c>
      <c r="AH1476" s="50">
        <v>1540</v>
      </c>
      <c r="AI1476" s="50"/>
      <c r="AJ1476" s="50" t="s">
        <v>4646</v>
      </c>
      <c r="AK1476" s="50" t="s">
        <v>4518</v>
      </c>
      <c r="AL1476" s="52" t="s">
        <v>4647</v>
      </c>
      <c r="AM1476" s="50"/>
      <c r="AN1476" s="51">
        <v>40138.774317129632</v>
      </c>
      <c r="AO1476" s="50" t="s">
        <v>3090</v>
      </c>
      <c r="AP1476" s="52" t="s">
        <v>4648</v>
      </c>
      <c r="AQ1476" s="50" t="s">
        <v>3092</v>
      </c>
    </row>
    <row r="1477" spans="2:43" x14ac:dyDescent="0.25">
      <c r="B1477" s="40" t="s">
        <v>2337</v>
      </c>
      <c r="C1477" s="41"/>
      <c r="D1477" s="41"/>
      <c r="E1477" s="42"/>
      <c r="F1477" s="44"/>
      <c r="G1477" s="61" t="s">
        <v>4649</v>
      </c>
      <c r="H1477" s="41"/>
      <c r="I1477" s="45"/>
      <c r="J1477" s="46"/>
      <c r="K1477" s="46"/>
      <c r="L1477" s="45" t="s">
        <v>4650</v>
      </c>
      <c r="M1477" s="62"/>
      <c r="N1477" s="63">
        <v>4865.16552734375</v>
      </c>
      <c r="O1477" s="63">
        <v>7458.2109375</v>
      </c>
      <c r="P1477" s="64"/>
      <c r="Q1477" s="65"/>
      <c r="R1477" s="65"/>
      <c r="S1477" s="69"/>
      <c r="T1477" s="69"/>
      <c r="U1477" s="69"/>
      <c r="V1477" s="69"/>
      <c r="W1477" s="68"/>
      <c r="X1477" s="68"/>
      <c r="Y1477" s="68"/>
      <c r="Z1477" s="68"/>
      <c r="AA1477" s="67"/>
      <c r="AB1477" s="48">
        <v>335</v>
      </c>
      <c r="AC1477" s="48"/>
      <c r="AD1477" s="49"/>
      <c r="AE1477" s="50">
        <v>306</v>
      </c>
      <c r="AF1477" s="50">
        <v>27</v>
      </c>
      <c r="AG1477" s="50">
        <v>228</v>
      </c>
      <c r="AH1477" s="50">
        <v>364</v>
      </c>
      <c r="AI1477" s="50"/>
      <c r="AJ1477" s="50" t="s">
        <v>4651</v>
      </c>
      <c r="AK1477" s="50"/>
      <c r="AL1477" s="50"/>
      <c r="AM1477" s="50"/>
      <c r="AN1477" s="51">
        <v>42446.453738425924</v>
      </c>
      <c r="AO1477" s="50" t="s">
        <v>3090</v>
      </c>
      <c r="AP1477" s="52" t="s">
        <v>4652</v>
      </c>
      <c r="AQ1477" s="50" t="s">
        <v>3092</v>
      </c>
    </row>
    <row r="1478" spans="2:43" x14ac:dyDescent="0.25">
      <c r="B1478" s="40" t="s">
        <v>2340</v>
      </c>
      <c r="C1478" s="41"/>
      <c r="D1478" s="41"/>
      <c r="E1478" s="42"/>
      <c r="F1478" s="44"/>
      <c r="G1478" s="61" t="s">
        <v>4653</v>
      </c>
      <c r="H1478" s="41"/>
      <c r="I1478" s="45"/>
      <c r="J1478" s="46"/>
      <c r="K1478" s="46"/>
      <c r="L1478" s="45" t="s">
        <v>4654</v>
      </c>
      <c r="M1478" s="62"/>
      <c r="N1478" s="63">
        <v>5412.79833984375</v>
      </c>
      <c r="O1478" s="63">
        <v>5219.8525390625</v>
      </c>
      <c r="P1478" s="64"/>
      <c r="Q1478" s="65"/>
      <c r="R1478" s="65"/>
      <c r="S1478" s="69"/>
      <c r="T1478" s="69"/>
      <c r="U1478" s="69"/>
      <c r="V1478" s="69"/>
      <c r="W1478" s="68"/>
      <c r="X1478" s="68"/>
      <c r="Y1478" s="68"/>
      <c r="Z1478" s="68"/>
      <c r="AA1478" s="67"/>
      <c r="AB1478" s="48">
        <v>336</v>
      </c>
      <c r="AC1478" s="48"/>
      <c r="AD1478" s="49"/>
      <c r="AE1478" s="50">
        <v>17</v>
      </c>
      <c r="AF1478" s="50">
        <v>3</v>
      </c>
      <c r="AG1478" s="50">
        <v>155</v>
      </c>
      <c r="AH1478" s="50">
        <v>20</v>
      </c>
      <c r="AI1478" s="50"/>
      <c r="AJ1478" s="50" t="s">
        <v>4655</v>
      </c>
      <c r="AK1478" s="50" t="s">
        <v>3325</v>
      </c>
      <c r="AL1478" s="50"/>
      <c r="AM1478" s="50"/>
      <c r="AN1478" s="51">
        <v>43014.610636574071</v>
      </c>
      <c r="AO1478" s="50" t="s">
        <v>3090</v>
      </c>
      <c r="AP1478" s="52" t="s">
        <v>4656</v>
      </c>
      <c r="AQ1478" s="50" t="s">
        <v>3099</v>
      </c>
    </row>
    <row r="1479" spans="2:43" x14ac:dyDescent="0.25">
      <c r="B1479" s="40" t="s">
        <v>2364</v>
      </c>
      <c r="C1479" s="41"/>
      <c r="D1479" s="41"/>
      <c r="E1479" s="42"/>
      <c r="F1479" s="44"/>
      <c r="G1479" s="61" t="s">
        <v>4657</v>
      </c>
      <c r="H1479" s="41"/>
      <c r="I1479" s="45"/>
      <c r="J1479" s="46"/>
      <c r="K1479" s="46"/>
      <c r="L1479" s="45" t="s">
        <v>4658</v>
      </c>
      <c r="M1479" s="62"/>
      <c r="N1479" s="63">
        <v>5923.17138671875</v>
      </c>
      <c r="O1479" s="63">
        <v>4640.2744140625</v>
      </c>
      <c r="P1479" s="64"/>
      <c r="Q1479" s="65"/>
      <c r="R1479" s="65"/>
      <c r="S1479" s="69"/>
      <c r="T1479" s="69"/>
      <c r="U1479" s="69"/>
      <c r="V1479" s="69"/>
      <c r="W1479" s="68"/>
      <c r="X1479" s="68"/>
      <c r="Y1479" s="68"/>
      <c r="Z1479" s="68"/>
      <c r="AA1479" s="67"/>
      <c r="AB1479" s="48">
        <v>337</v>
      </c>
      <c r="AC1479" s="48"/>
      <c r="AD1479" s="49"/>
      <c r="AE1479" s="50">
        <v>3717</v>
      </c>
      <c r="AF1479" s="50">
        <v>11907</v>
      </c>
      <c r="AG1479" s="50">
        <v>31601</v>
      </c>
      <c r="AH1479" s="50">
        <v>66068</v>
      </c>
      <c r="AI1479" s="50"/>
      <c r="AJ1479" s="50" t="s">
        <v>4659</v>
      </c>
      <c r="AK1479" s="50" t="s">
        <v>4129</v>
      </c>
      <c r="AL1479" s="52" t="s">
        <v>4660</v>
      </c>
      <c r="AM1479" s="50"/>
      <c r="AN1479" s="51">
        <v>41238.402499999997</v>
      </c>
      <c r="AO1479" s="50" t="s">
        <v>3090</v>
      </c>
      <c r="AP1479" s="52" t="s">
        <v>4661</v>
      </c>
      <c r="AQ1479" s="50" t="s">
        <v>3092</v>
      </c>
    </row>
    <row r="1480" spans="2:43" x14ac:dyDescent="0.25">
      <c r="B1480" s="40" t="s">
        <v>2365</v>
      </c>
      <c r="C1480" s="41"/>
      <c r="D1480" s="41"/>
      <c r="E1480" s="42"/>
      <c r="F1480" s="44"/>
      <c r="G1480" s="61" t="s">
        <v>3126</v>
      </c>
      <c r="H1480" s="41"/>
      <c r="I1480" s="45"/>
      <c r="J1480" s="46"/>
      <c r="K1480" s="46"/>
      <c r="L1480" s="45" t="s">
        <v>4662</v>
      </c>
      <c r="M1480" s="62"/>
      <c r="N1480" s="63">
        <v>6082.94775390625</v>
      </c>
      <c r="O1480" s="63">
        <v>4653.39990234375</v>
      </c>
      <c r="P1480" s="64"/>
      <c r="Q1480" s="65"/>
      <c r="R1480" s="65"/>
      <c r="S1480" s="69"/>
      <c r="T1480" s="69"/>
      <c r="U1480" s="69"/>
      <c r="V1480" s="69"/>
      <c r="W1480" s="68"/>
      <c r="X1480" s="68"/>
      <c r="Y1480" s="68"/>
      <c r="Z1480" s="68"/>
      <c r="AA1480" s="67"/>
      <c r="AB1480" s="48">
        <v>338</v>
      </c>
      <c r="AC1480" s="48"/>
      <c r="AD1480" s="49"/>
      <c r="AE1480" s="50">
        <v>60</v>
      </c>
      <c r="AF1480" s="50">
        <v>365</v>
      </c>
      <c r="AG1480" s="50">
        <v>69693</v>
      </c>
      <c r="AH1480" s="50">
        <v>82339</v>
      </c>
      <c r="AI1480" s="50"/>
      <c r="AJ1480" s="50"/>
      <c r="AK1480" s="50"/>
      <c r="AL1480" s="50"/>
      <c r="AM1480" s="50"/>
      <c r="AN1480" s="51">
        <v>43020.407407407409</v>
      </c>
      <c r="AO1480" s="50" t="s">
        <v>3090</v>
      </c>
      <c r="AP1480" s="52" t="s">
        <v>4663</v>
      </c>
      <c r="AQ1480" s="50" t="s">
        <v>3092</v>
      </c>
    </row>
    <row r="1481" spans="2:43" x14ac:dyDescent="0.25">
      <c r="B1481" s="40" t="s">
        <v>2368</v>
      </c>
      <c r="C1481" s="41"/>
      <c r="D1481" s="41"/>
      <c r="E1481" s="42"/>
      <c r="F1481" s="44"/>
      <c r="G1481" s="61" t="s">
        <v>4664</v>
      </c>
      <c r="H1481" s="41"/>
      <c r="I1481" s="45"/>
      <c r="J1481" s="46"/>
      <c r="K1481" s="46"/>
      <c r="L1481" s="45" t="s">
        <v>4665</v>
      </c>
      <c r="M1481" s="62"/>
      <c r="N1481" s="63">
        <v>6079.05908203125</v>
      </c>
      <c r="O1481" s="63">
        <v>4724.3193359375</v>
      </c>
      <c r="P1481" s="64"/>
      <c r="Q1481" s="65"/>
      <c r="R1481" s="65"/>
      <c r="S1481" s="69"/>
      <c r="T1481" s="69"/>
      <c r="U1481" s="69"/>
      <c r="V1481" s="69"/>
      <c r="W1481" s="68"/>
      <c r="X1481" s="68"/>
      <c r="Y1481" s="68"/>
      <c r="Z1481" s="68"/>
      <c r="AA1481" s="67"/>
      <c r="AB1481" s="48">
        <v>339</v>
      </c>
      <c r="AC1481" s="48"/>
      <c r="AD1481" s="49"/>
      <c r="AE1481" s="50">
        <v>762</v>
      </c>
      <c r="AF1481" s="50">
        <v>783</v>
      </c>
      <c r="AG1481" s="50">
        <v>76380</v>
      </c>
      <c r="AH1481" s="50">
        <v>132833</v>
      </c>
      <c r="AI1481" s="50"/>
      <c r="AJ1481" s="50"/>
      <c r="AK1481" s="50"/>
      <c r="AL1481" s="50"/>
      <c r="AM1481" s="50"/>
      <c r="AN1481" s="51">
        <v>41836.420740740738</v>
      </c>
      <c r="AO1481" s="50" t="s">
        <v>3090</v>
      </c>
      <c r="AP1481" s="52" t="s">
        <v>4666</v>
      </c>
      <c r="AQ1481" s="50" t="s">
        <v>3092</v>
      </c>
    </row>
    <row r="1482" spans="2:43" x14ac:dyDescent="0.25">
      <c r="B1482" s="40" t="s">
        <v>2374</v>
      </c>
      <c r="C1482" s="41"/>
      <c r="D1482" s="41"/>
      <c r="E1482" s="42"/>
      <c r="F1482" s="44"/>
      <c r="G1482" s="61" t="s">
        <v>4667</v>
      </c>
      <c r="H1482" s="41"/>
      <c r="I1482" s="45"/>
      <c r="J1482" s="46"/>
      <c r="K1482" s="46"/>
      <c r="L1482" s="45" t="s">
        <v>4668</v>
      </c>
      <c r="M1482" s="62"/>
      <c r="N1482" s="63">
        <v>6028.9990234375</v>
      </c>
      <c r="O1482" s="63">
        <v>4588.66650390625</v>
      </c>
      <c r="P1482" s="64"/>
      <c r="Q1482" s="65"/>
      <c r="R1482" s="65"/>
      <c r="S1482" s="69"/>
      <c r="T1482" s="69"/>
      <c r="U1482" s="69"/>
      <c r="V1482" s="69"/>
      <c r="W1482" s="68"/>
      <c r="X1482" s="68"/>
      <c r="Y1482" s="68"/>
      <c r="Z1482" s="68"/>
      <c r="AA1482" s="67"/>
      <c r="AB1482" s="48">
        <v>340</v>
      </c>
      <c r="AC1482" s="48"/>
      <c r="AD1482" s="49"/>
      <c r="AE1482" s="50">
        <v>1034</v>
      </c>
      <c r="AF1482" s="50">
        <v>29</v>
      </c>
      <c r="AG1482" s="50">
        <v>1405</v>
      </c>
      <c r="AH1482" s="50">
        <v>7310</v>
      </c>
      <c r="AI1482" s="50"/>
      <c r="AJ1482" s="50"/>
      <c r="AK1482" s="50"/>
      <c r="AL1482" s="50"/>
      <c r="AM1482" s="50"/>
      <c r="AN1482" s="51">
        <v>40454.712650462963</v>
      </c>
      <c r="AO1482" s="50" t="s">
        <v>3090</v>
      </c>
      <c r="AP1482" s="52" t="s">
        <v>4669</v>
      </c>
      <c r="AQ1482" s="50" t="s">
        <v>3092</v>
      </c>
    </row>
    <row r="1483" spans="2:43" x14ac:dyDescent="0.25">
      <c r="B1483" s="40" t="s">
        <v>2377</v>
      </c>
      <c r="C1483" s="41"/>
      <c r="D1483" s="41"/>
      <c r="E1483" s="42"/>
      <c r="F1483" s="44"/>
      <c r="G1483" s="61" t="s">
        <v>4670</v>
      </c>
      <c r="H1483" s="41"/>
      <c r="I1483" s="45"/>
      <c r="J1483" s="46"/>
      <c r="K1483" s="46"/>
      <c r="L1483" s="45" t="s">
        <v>4671</v>
      </c>
      <c r="M1483" s="62"/>
      <c r="N1483" s="63">
        <v>7647.63525390625</v>
      </c>
      <c r="O1483" s="63">
        <v>4749.8662109375</v>
      </c>
      <c r="P1483" s="64"/>
      <c r="Q1483" s="65"/>
      <c r="R1483" s="65"/>
      <c r="S1483" s="69"/>
      <c r="T1483" s="69"/>
      <c r="U1483" s="69"/>
      <c r="V1483" s="69"/>
      <c r="W1483" s="68"/>
      <c r="X1483" s="68"/>
      <c r="Y1483" s="68"/>
      <c r="Z1483" s="68"/>
      <c r="AA1483" s="67"/>
      <c r="AB1483" s="48">
        <v>341</v>
      </c>
      <c r="AC1483" s="48"/>
      <c r="AD1483" s="49"/>
      <c r="AE1483" s="50">
        <v>62</v>
      </c>
      <c r="AF1483" s="50">
        <v>6</v>
      </c>
      <c r="AG1483" s="50">
        <v>1229</v>
      </c>
      <c r="AH1483" s="50">
        <v>452</v>
      </c>
      <c r="AI1483" s="50"/>
      <c r="AJ1483" s="50" t="s">
        <v>4672</v>
      </c>
      <c r="AK1483" s="50"/>
      <c r="AL1483" s="50"/>
      <c r="AM1483" s="50"/>
      <c r="AN1483" s="51">
        <v>43300.457476851851</v>
      </c>
      <c r="AO1483" s="50" t="s">
        <v>3090</v>
      </c>
      <c r="AP1483" s="52" t="s">
        <v>4673</v>
      </c>
      <c r="AQ1483" s="50" t="s">
        <v>3092</v>
      </c>
    </row>
    <row r="1484" spans="2:43" x14ac:dyDescent="0.25">
      <c r="B1484" s="40" t="s">
        <v>2378</v>
      </c>
      <c r="C1484" s="41"/>
      <c r="D1484" s="41"/>
      <c r="E1484" s="42"/>
      <c r="F1484" s="44"/>
      <c r="G1484" s="61" t="s">
        <v>4674</v>
      </c>
      <c r="H1484" s="41"/>
      <c r="I1484" s="45"/>
      <c r="J1484" s="46"/>
      <c r="K1484" s="46"/>
      <c r="L1484" s="45" t="s">
        <v>4675</v>
      </c>
      <c r="M1484" s="62"/>
      <c r="N1484" s="63">
        <v>8949.0234375</v>
      </c>
      <c r="O1484" s="63">
        <v>4393.71142578125</v>
      </c>
      <c r="P1484" s="64"/>
      <c r="Q1484" s="65"/>
      <c r="R1484" s="65"/>
      <c r="S1484" s="69"/>
      <c r="T1484" s="69"/>
      <c r="U1484" s="69"/>
      <c r="V1484" s="69"/>
      <c r="W1484" s="68"/>
      <c r="X1484" s="68"/>
      <c r="Y1484" s="68"/>
      <c r="Z1484" s="68"/>
      <c r="AA1484" s="67"/>
      <c r="AB1484" s="48">
        <v>342</v>
      </c>
      <c r="AC1484" s="48"/>
      <c r="AD1484" s="49"/>
      <c r="AE1484" s="50">
        <v>4509</v>
      </c>
      <c r="AF1484" s="50">
        <v>1406018</v>
      </c>
      <c r="AG1484" s="50">
        <v>107001</v>
      </c>
      <c r="AH1484" s="50">
        <v>3065</v>
      </c>
      <c r="AI1484" s="50"/>
      <c r="AJ1484" s="50" t="s">
        <v>4676</v>
      </c>
      <c r="AK1484" s="50" t="s">
        <v>3227</v>
      </c>
      <c r="AL1484" s="52" t="s">
        <v>4677</v>
      </c>
      <c r="AM1484" s="50"/>
      <c r="AN1484" s="51">
        <v>39927.270046296297</v>
      </c>
      <c r="AO1484" s="50" t="s">
        <v>3090</v>
      </c>
      <c r="AP1484" s="52" t="s">
        <v>4678</v>
      </c>
      <c r="AQ1484" s="50" t="s">
        <v>3099</v>
      </c>
    </row>
    <row r="1485" spans="2:43" x14ac:dyDescent="0.25">
      <c r="B1485" s="40" t="s">
        <v>2391</v>
      </c>
      <c r="C1485" s="41"/>
      <c r="D1485" s="41"/>
      <c r="E1485" s="42"/>
      <c r="F1485" s="44"/>
      <c r="G1485" s="61" t="s">
        <v>4679</v>
      </c>
      <c r="H1485" s="41"/>
      <c r="I1485" s="45"/>
      <c r="J1485" s="46"/>
      <c r="K1485" s="46"/>
      <c r="L1485" s="45" t="s">
        <v>4680</v>
      </c>
      <c r="M1485" s="62"/>
      <c r="N1485" s="63">
        <v>6521.17431640625</v>
      </c>
      <c r="O1485" s="63">
        <v>5090.2529296875</v>
      </c>
      <c r="P1485" s="64"/>
      <c r="Q1485" s="65"/>
      <c r="R1485" s="65"/>
      <c r="S1485" s="69"/>
      <c r="T1485" s="69"/>
      <c r="U1485" s="69"/>
      <c r="V1485" s="69"/>
      <c r="W1485" s="68"/>
      <c r="X1485" s="68"/>
      <c r="Y1485" s="68"/>
      <c r="Z1485" s="68"/>
      <c r="AA1485" s="67"/>
      <c r="AB1485" s="48">
        <v>343</v>
      </c>
      <c r="AC1485" s="48"/>
      <c r="AD1485" s="49"/>
      <c r="AE1485" s="50">
        <v>365</v>
      </c>
      <c r="AF1485" s="50">
        <v>559</v>
      </c>
      <c r="AG1485" s="50">
        <v>162</v>
      </c>
      <c r="AH1485" s="50">
        <v>70</v>
      </c>
      <c r="AI1485" s="50"/>
      <c r="AJ1485" s="50" t="s">
        <v>4681</v>
      </c>
      <c r="AK1485" s="50" t="s">
        <v>4682</v>
      </c>
      <c r="AL1485" s="50"/>
      <c r="AM1485" s="50"/>
      <c r="AN1485" s="51">
        <v>39912.648414351854</v>
      </c>
      <c r="AO1485" s="50" t="s">
        <v>3090</v>
      </c>
      <c r="AP1485" s="52" t="s">
        <v>4683</v>
      </c>
      <c r="AQ1485" s="50" t="s">
        <v>3099</v>
      </c>
    </row>
    <row r="1486" spans="2:43" x14ac:dyDescent="0.25">
      <c r="B1486" s="40" t="s">
        <v>2392</v>
      </c>
      <c r="C1486" s="41"/>
      <c r="D1486" s="41"/>
      <c r="E1486" s="42"/>
      <c r="F1486" s="44"/>
      <c r="G1486" s="61" t="s">
        <v>4684</v>
      </c>
      <c r="H1486" s="41"/>
      <c r="I1486" s="45"/>
      <c r="J1486" s="46"/>
      <c r="K1486" s="46"/>
      <c r="L1486" s="45" t="s">
        <v>4685</v>
      </c>
      <c r="M1486" s="62"/>
      <c r="N1486" s="63">
        <v>7327.36474609375</v>
      </c>
      <c r="O1486" s="63">
        <v>6184.9619140625</v>
      </c>
      <c r="P1486" s="64"/>
      <c r="Q1486" s="65"/>
      <c r="R1486" s="65"/>
      <c r="S1486" s="69"/>
      <c r="T1486" s="69"/>
      <c r="U1486" s="69"/>
      <c r="V1486" s="69"/>
      <c r="W1486" s="68"/>
      <c r="X1486" s="68"/>
      <c r="Y1486" s="68"/>
      <c r="Z1486" s="68"/>
      <c r="AA1486" s="67"/>
      <c r="AB1486" s="48">
        <v>344</v>
      </c>
      <c r="AC1486" s="48"/>
      <c r="AD1486" s="49"/>
      <c r="AE1486" s="50">
        <v>1226</v>
      </c>
      <c r="AF1486" s="50">
        <v>69886</v>
      </c>
      <c r="AG1486" s="50">
        <v>1637</v>
      </c>
      <c r="AH1486" s="50">
        <v>354</v>
      </c>
      <c r="AI1486" s="50"/>
      <c r="AJ1486" s="50" t="s">
        <v>4686</v>
      </c>
      <c r="AK1486" s="50" t="s">
        <v>3103</v>
      </c>
      <c r="AL1486" s="52" t="s">
        <v>4687</v>
      </c>
      <c r="AM1486" s="50"/>
      <c r="AN1486" s="51">
        <v>43059.600578703707</v>
      </c>
      <c r="AO1486" s="50" t="s">
        <v>3090</v>
      </c>
      <c r="AP1486" s="52" t="s">
        <v>4688</v>
      </c>
      <c r="AQ1486" s="50" t="s">
        <v>3099</v>
      </c>
    </row>
    <row r="1487" spans="2:43" x14ac:dyDescent="0.25">
      <c r="B1487" s="40" t="s">
        <v>2393</v>
      </c>
      <c r="C1487" s="41"/>
      <c r="D1487" s="41"/>
      <c r="E1487" s="42"/>
      <c r="F1487" s="44"/>
      <c r="G1487" s="61" t="s">
        <v>4689</v>
      </c>
      <c r="H1487" s="41"/>
      <c r="I1487" s="45"/>
      <c r="J1487" s="46"/>
      <c r="K1487" s="46"/>
      <c r="L1487" s="45" t="s">
        <v>4690</v>
      </c>
      <c r="M1487" s="62"/>
      <c r="N1487" s="63">
        <v>2099.8134765625</v>
      </c>
      <c r="O1487" s="63">
        <v>4658.86083984375</v>
      </c>
      <c r="P1487" s="64"/>
      <c r="Q1487" s="65"/>
      <c r="R1487" s="65"/>
      <c r="S1487" s="69"/>
      <c r="T1487" s="69"/>
      <c r="U1487" s="69"/>
      <c r="V1487" s="69"/>
      <c r="W1487" s="68"/>
      <c r="X1487" s="68"/>
      <c r="Y1487" s="68"/>
      <c r="Z1487" s="68"/>
      <c r="AA1487" s="67"/>
      <c r="AB1487" s="48">
        <v>345</v>
      </c>
      <c r="AC1487" s="48"/>
      <c r="AD1487" s="49"/>
      <c r="AE1487" s="50">
        <v>439</v>
      </c>
      <c r="AF1487" s="50">
        <v>275</v>
      </c>
      <c r="AG1487" s="50">
        <v>6500</v>
      </c>
      <c r="AH1487" s="50">
        <v>967</v>
      </c>
      <c r="AI1487" s="50"/>
      <c r="AJ1487" s="50" t="s">
        <v>4691</v>
      </c>
      <c r="AK1487" s="50" t="s">
        <v>4692</v>
      </c>
      <c r="AL1487" s="50"/>
      <c r="AM1487" s="50"/>
      <c r="AN1487" s="51">
        <v>41084.602696759262</v>
      </c>
      <c r="AO1487" s="50" t="s">
        <v>3090</v>
      </c>
      <c r="AP1487" s="52" t="s">
        <v>4693</v>
      </c>
      <c r="AQ1487" s="50" t="s">
        <v>3092</v>
      </c>
    </row>
    <row r="1488" spans="2:43" x14ac:dyDescent="0.25">
      <c r="B1488" s="40" t="s">
        <v>2397</v>
      </c>
      <c r="C1488" s="41"/>
      <c r="D1488" s="41"/>
      <c r="E1488" s="42"/>
      <c r="F1488" s="44"/>
      <c r="G1488" s="61" t="s">
        <v>4694</v>
      </c>
      <c r="H1488" s="41"/>
      <c r="I1488" s="45"/>
      <c r="J1488" s="46"/>
      <c r="K1488" s="46"/>
      <c r="L1488" s="45" t="s">
        <v>4695</v>
      </c>
      <c r="M1488" s="62"/>
      <c r="N1488" s="63">
        <v>2470.24462890625</v>
      </c>
      <c r="O1488" s="63">
        <v>4351.87646484375</v>
      </c>
      <c r="P1488" s="64"/>
      <c r="Q1488" s="65"/>
      <c r="R1488" s="65"/>
      <c r="S1488" s="69"/>
      <c r="T1488" s="69"/>
      <c r="U1488" s="69"/>
      <c r="V1488" s="69"/>
      <c r="W1488" s="68"/>
      <c r="X1488" s="68"/>
      <c r="Y1488" s="68"/>
      <c r="Z1488" s="68"/>
      <c r="AA1488" s="67"/>
      <c r="AB1488" s="48">
        <v>346</v>
      </c>
      <c r="AC1488" s="48"/>
      <c r="AD1488" s="49"/>
      <c r="AE1488" s="50">
        <v>118</v>
      </c>
      <c r="AF1488" s="50">
        <v>95</v>
      </c>
      <c r="AG1488" s="50">
        <v>163</v>
      </c>
      <c r="AH1488" s="50">
        <v>694</v>
      </c>
      <c r="AI1488" s="50"/>
      <c r="AJ1488" s="50" t="s">
        <v>4696</v>
      </c>
      <c r="AK1488" s="50" t="s">
        <v>4697</v>
      </c>
      <c r="AL1488" s="50"/>
      <c r="AM1488" s="50"/>
      <c r="AN1488" s="51">
        <v>43299.370243055557</v>
      </c>
      <c r="AO1488" s="50" t="s">
        <v>3090</v>
      </c>
      <c r="AP1488" s="52" t="s">
        <v>4698</v>
      </c>
      <c r="AQ1488" s="50" t="s">
        <v>3092</v>
      </c>
    </row>
    <row r="1489" spans="2:43" x14ac:dyDescent="0.25">
      <c r="B1489" s="40" t="s">
        <v>2400</v>
      </c>
      <c r="C1489" s="41"/>
      <c r="D1489" s="41"/>
      <c r="E1489" s="42"/>
      <c r="F1489" s="44"/>
      <c r="G1489" s="61" t="s">
        <v>4699</v>
      </c>
      <c r="H1489" s="41"/>
      <c r="I1489" s="45"/>
      <c r="J1489" s="46"/>
      <c r="K1489" s="46"/>
      <c r="L1489" s="45" t="s">
        <v>4700</v>
      </c>
      <c r="M1489" s="62"/>
      <c r="N1489" s="63">
        <v>5161.796875</v>
      </c>
      <c r="O1489" s="63">
        <v>7449.53515625</v>
      </c>
      <c r="P1489" s="64"/>
      <c r="Q1489" s="65"/>
      <c r="R1489" s="65"/>
      <c r="S1489" s="69"/>
      <c r="T1489" s="69"/>
      <c r="U1489" s="69"/>
      <c r="V1489" s="69"/>
      <c r="W1489" s="68"/>
      <c r="X1489" s="68"/>
      <c r="Y1489" s="68"/>
      <c r="Z1489" s="68"/>
      <c r="AA1489" s="67"/>
      <c r="AB1489" s="48">
        <v>347</v>
      </c>
      <c r="AC1489" s="48"/>
      <c r="AD1489" s="49"/>
      <c r="AE1489" s="50">
        <v>424</v>
      </c>
      <c r="AF1489" s="50">
        <v>220</v>
      </c>
      <c r="AG1489" s="50">
        <v>1461</v>
      </c>
      <c r="AH1489" s="50">
        <v>2933</v>
      </c>
      <c r="AI1489" s="50"/>
      <c r="AJ1489" s="50" t="s">
        <v>4701</v>
      </c>
      <c r="AK1489" s="50"/>
      <c r="AL1489" s="50"/>
      <c r="AM1489" s="50"/>
      <c r="AN1489" s="51">
        <v>41953.371099537035</v>
      </c>
      <c r="AO1489" s="50" t="s">
        <v>3090</v>
      </c>
      <c r="AP1489" s="52" t="s">
        <v>4702</v>
      </c>
      <c r="AQ1489" s="50" t="s">
        <v>3092</v>
      </c>
    </row>
    <row r="1490" spans="2:43" x14ac:dyDescent="0.25">
      <c r="B1490" s="40" t="s">
        <v>2408</v>
      </c>
      <c r="C1490" s="41"/>
      <c r="D1490" s="41"/>
      <c r="E1490" s="42"/>
      <c r="F1490" s="44"/>
      <c r="G1490" s="61" t="s">
        <v>4703</v>
      </c>
      <c r="H1490" s="41"/>
      <c r="I1490" s="45"/>
      <c r="J1490" s="46"/>
      <c r="K1490" s="46"/>
      <c r="L1490" s="45" t="s">
        <v>4704</v>
      </c>
      <c r="M1490" s="62"/>
      <c r="N1490" s="63">
        <v>2184.604736328125</v>
      </c>
      <c r="O1490" s="63">
        <v>4552.9306640625</v>
      </c>
      <c r="P1490" s="64"/>
      <c r="Q1490" s="65"/>
      <c r="R1490" s="65"/>
      <c r="S1490" s="69"/>
      <c r="T1490" s="69"/>
      <c r="U1490" s="69"/>
      <c r="V1490" s="69"/>
      <c r="W1490" s="68"/>
      <c r="X1490" s="68"/>
      <c r="Y1490" s="68"/>
      <c r="Z1490" s="68"/>
      <c r="AA1490" s="67"/>
      <c r="AB1490" s="48">
        <v>348</v>
      </c>
      <c r="AC1490" s="48"/>
      <c r="AD1490" s="49"/>
      <c r="AE1490" s="50">
        <v>318</v>
      </c>
      <c r="AF1490" s="50">
        <v>79</v>
      </c>
      <c r="AG1490" s="50">
        <v>2195</v>
      </c>
      <c r="AH1490" s="50">
        <v>961</v>
      </c>
      <c r="AI1490" s="50"/>
      <c r="AJ1490" s="50" t="s">
        <v>4705</v>
      </c>
      <c r="AK1490" s="50" t="s">
        <v>4706</v>
      </c>
      <c r="AL1490" s="50"/>
      <c r="AM1490" s="50"/>
      <c r="AN1490" s="51">
        <v>40885.873206018521</v>
      </c>
      <c r="AO1490" s="50" t="s">
        <v>3090</v>
      </c>
      <c r="AP1490" s="52" t="s">
        <v>4707</v>
      </c>
      <c r="AQ1490" s="50" t="s">
        <v>3092</v>
      </c>
    </row>
    <row r="1491" spans="2:43" x14ac:dyDescent="0.25">
      <c r="B1491" s="40" t="s">
        <v>2411</v>
      </c>
      <c r="C1491" s="41"/>
      <c r="D1491" s="41"/>
      <c r="E1491" s="42"/>
      <c r="F1491" s="44"/>
      <c r="G1491" s="61" t="s">
        <v>4708</v>
      </c>
      <c r="H1491" s="41"/>
      <c r="I1491" s="45"/>
      <c r="J1491" s="46"/>
      <c r="K1491" s="46"/>
      <c r="L1491" s="45" t="s">
        <v>4709</v>
      </c>
      <c r="M1491" s="62"/>
      <c r="N1491" s="63">
        <v>2026.6575927734375</v>
      </c>
      <c r="O1491" s="63">
        <v>4894.1982421875</v>
      </c>
      <c r="P1491" s="64"/>
      <c r="Q1491" s="65"/>
      <c r="R1491" s="65"/>
      <c r="S1491" s="69"/>
      <c r="T1491" s="69"/>
      <c r="U1491" s="69"/>
      <c r="V1491" s="69"/>
      <c r="W1491" s="68"/>
      <c r="X1491" s="68"/>
      <c r="Y1491" s="68"/>
      <c r="Z1491" s="68"/>
      <c r="AA1491" s="67"/>
      <c r="AB1491" s="48">
        <v>349</v>
      </c>
      <c r="AC1491" s="48"/>
      <c r="AD1491" s="49"/>
      <c r="AE1491" s="50">
        <v>75</v>
      </c>
      <c r="AF1491" s="50">
        <v>0</v>
      </c>
      <c r="AG1491" s="50">
        <v>93</v>
      </c>
      <c r="AH1491" s="50">
        <v>50</v>
      </c>
      <c r="AI1491" s="50"/>
      <c r="AJ1491" s="50"/>
      <c r="AK1491" s="50" t="s">
        <v>4710</v>
      </c>
      <c r="AL1491" s="50"/>
      <c r="AM1491" s="50"/>
      <c r="AN1491" s="51">
        <v>39966.490624999999</v>
      </c>
      <c r="AO1491" s="50" t="s">
        <v>3090</v>
      </c>
      <c r="AP1491" s="52" t="s">
        <v>4711</v>
      </c>
      <c r="AQ1491" s="50" t="s">
        <v>3092</v>
      </c>
    </row>
    <row r="1492" spans="2:43" x14ac:dyDescent="0.25">
      <c r="B1492" s="40" t="s">
        <v>2417</v>
      </c>
      <c r="C1492" s="41"/>
      <c r="D1492" s="41"/>
      <c r="E1492" s="42"/>
      <c r="F1492" s="44"/>
      <c r="G1492" s="61" t="s">
        <v>4712</v>
      </c>
      <c r="H1492" s="41"/>
      <c r="I1492" s="45"/>
      <c r="J1492" s="46"/>
      <c r="K1492" s="46"/>
      <c r="L1492" s="45" t="s">
        <v>4713</v>
      </c>
      <c r="M1492" s="62"/>
      <c r="N1492" s="63">
        <v>2249.5927734375</v>
      </c>
      <c r="O1492" s="63">
        <v>4448.798828125</v>
      </c>
      <c r="P1492" s="64"/>
      <c r="Q1492" s="65"/>
      <c r="R1492" s="65"/>
      <c r="S1492" s="69"/>
      <c r="T1492" s="69"/>
      <c r="U1492" s="69"/>
      <c r="V1492" s="69"/>
      <c r="W1492" s="68"/>
      <c r="X1492" s="68"/>
      <c r="Y1492" s="68"/>
      <c r="Z1492" s="68"/>
      <c r="AA1492" s="67"/>
      <c r="AB1492" s="48">
        <v>350</v>
      </c>
      <c r="AC1492" s="48"/>
      <c r="AD1492" s="49"/>
      <c r="AE1492" s="50">
        <v>762</v>
      </c>
      <c r="AF1492" s="50">
        <v>893</v>
      </c>
      <c r="AG1492" s="50">
        <v>12282</v>
      </c>
      <c r="AH1492" s="50">
        <v>24749</v>
      </c>
      <c r="AI1492" s="50"/>
      <c r="AJ1492" s="50" t="s">
        <v>4714</v>
      </c>
      <c r="AK1492" s="50" t="s">
        <v>4715</v>
      </c>
      <c r="AL1492" s="50"/>
      <c r="AM1492" s="50"/>
      <c r="AN1492" s="51">
        <v>42401.296319444446</v>
      </c>
      <c r="AO1492" s="50" t="s">
        <v>3090</v>
      </c>
      <c r="AP1492" s="52" t="s">
        <v>4716</v>
      </c>
      <c r="AQ1492" s="50" t="s">
        <v>3092</v>
      </c>
    </row>
    <row r="1493" spans="2:43" x14ac:dyDescent="0.25">
      <c r="B1493" s="40" t="s">
        <v>2420</v>
      </c>
      <c r="C1493" s="41"/>
      <c r="D1493" s="41"/>
      <c r="E1493" s="42"/>
      <c r="F1493" s="44"/>
      <c r="G1493" s="61" t="s">
        <v>4717</v>
      </c>
      <c r="H1493" s="41"/>
      <c r="I1493" s="45"/>
      <c r="J1493" s="46"/>
      <c r="K1493" s="46"/>
      <c r="L1493" s="45" t="s">
        <v>4718</v>
      </c>
      <c r="M1493" s="62"/>
      <c r="N1493" s="63">
        <v>2330.506103515625</v>
      </c>
      <c r="O1493" s="63">
        <v>4358.248046875</v>
      </c>
      <c r="P1493" s="64"/>
      <c r="Q1493" s="65"/>
      <c r="R1493" s="65"/>
      <c r="S1493" s="69"/>
      <c r="T1493" s="69"/>
      <c r="U1493" s="69"/>
      <c r="V1493" s="69"/>
      <c r="W1493" s="68"/>
      <c r="X1493" s="68"/>
      <c r="Y1493" s="68"/>
      <c r="Z1493" s="68"/>
      <c r="AA1493" s="67"/>
      <c r="AB1493" s="48">
        <v>351</v>
      </c>
      <c r="AC1493" s="48"/>
      <c r="AD1493" s="49"/>
      <c r="AE1493" s="50">
        <v>362</v>
      </c>
      <c r="AF1493" s="50">
        <v>107</v>
      </c>
      <c r="AG1493" s="50">
        <v>6931</v>
      </c>
      <c r="AH1493" s="50">
        <v>37432</v>
      </c>
      <c r="AI1493" s="50"/>
      <c r="AJ1493" s="50" t="s">
        <v>4719</v>
      </c>
      <c r="AK1493" s="50" t="s">
        <v>3103</v>
      </c>
      <c r="AL1493" s="50"/>
      <c r="AM1493" s="50"/>
      <c r="AN1493" s="51">
        <v>42595.455497685187</v>
      </c>
      <c r="AO1493" s="50" t="s">
        <v>3090</v>
      </c>
      <c r="AP1493" s="52" t="s">
        <v>4720</v>
      </c>
      <c r="AQ1493" s="50" t="s">
        <v>3092</v>
      </c>
    </row>
    <row r="1494" spans="2:43" x14ac:dyDescent="0.25">
      <c r="B1494" s="40" t="s">
        <v>2425</v>
      </c>
      <c r="C1494" s="41"/>
      <c r="D1494" s="41"/>
      <c r="E1494" s="42"/>
      <c r="F1494" s="44"/>
      <c r="G1494" s="61" t="s">
        <v>4721</v>
      </c>
      <c r="H1494" s="41"/>
      <c r="I1494" s="45"/>
      <c r="J1494" s="46"/>
      <c r="K1494" s="46"/>
      <c r="L1494" s="45" t="s">
        <v>4722</v>
      </c>
      <c r="M1494" s="62"/>
      <c r="N1494" s="63">
        <v>2018.7156982421875</v>
      </c>
      <c r="O1494" s="63">
        <v>5013.34375</v>
      </c>
      <c r="P1494" s="64"/>
      <c r="Q1494" s="65"/>
      <c r="R1494" s="65"/>
      <c r="S1494" s="69"/>
      <c r="T1494" s="69"/>
      <c r="U1494" s="69"/>
      <c r="V1494" s="69"/>
      <c r="W1494" s="68"/>
      <c r="X1494" s="68"/>
      <c r="Y1494" s="68"/>
      <c r="Z1494" s="68"/>
      <c r="AA1494" s="67"/>
      <c r="AB1494" s="48">
        <v>352</v>
      </c>
      <c r="AC1494" s="48"/>
      <c r="AD1494" s="49"/>
      <c r="AE1494" s="50">
        <v>1237</v>
      </c>
      <c r="AF1494" s="50">
        <v>60</v>
      </c>
      <c r="AG1494" s="50">
        <v>6377</v>
      </c>
      <c r="AH1494" s="50">
        <v>4587</v>
      </c>
      <c r="AI1494" s="50"/>
      <c r="AJ1494" s="50" t="s">
        <v>4723</v>
      </c>
      <c r="AK1494" s="50"/>
      <c r="AL1494" s="50"/>
      <c r="AM1494" s="50"/>
      <c r="AN1494" s="51">
        <v>42970.268148148149</v>
      </c>
      <c r="AO1494" s="50" t="s">
        <v>3090</v>
      </c>
      <c r="AP1494" s="52" t="s">
        <v>4724</v>
      </c>
      <c r="AQ1494" s="50" t="s">
        <v>3092</v>
      </c>
    </row>
    <row r="1495" spans="2:43" x14ac:dyDescent="0.25">
      <c r="B1495" s="40" t="s">
        <v>2430</v>
      </c>
      <c r="C1495" s="41"/>
      <c r="D1495" s="41"/>
      <c r="E1495" s="42"/>
      <c r="F1495" s="44"/>
      <c r="G1495" s="61" t="s">
        <v>3126</v>
      </c>
      <c r="H1495" s="41"/>
      <c r="I1495" s="45"/>
      <c r="J1495" s="46"/>
      <c r="K1495" s="46"/>
      <c r="L1495" s="45" t="s">
        <v>4725</v>
      </c>
      <c r="M1495" s="62"/>
      <c r="N1495" s="63">
        <v>3854.705322265625</v>
      </c>
      <c r="O1495" s="63">
        <v>6216.03125</v>
      </c>
      <c r="P1495" s="64"/>
      <c r="Q1495" s="65"/>
      <c r="R1495" s="65"/>
      <c r="S1495" s="69"/>
      <c r="T1495" s="69"/>
      <c r="U1495" s="69"/>
      <c r="V1495" s="69"/>
      <c r="W1495" s="68"/>
      <c r="X1495" s="68"/>
      <c r="Y1495" s="68"/>
      <c r="Z1495" s="68"/>
      <c r="AA1495" s="67"/>
      <c r="AB1495" s="48">
        <v>353</v>
      </c>
      <c r="AC1495" s="48"/>
      <c r="AD1495" s="49"/>
      <c r="AE1495" s="50">
        <v>138</v>
      </c>
      <c r="AF1495" s="50">
        <v>122</v>
      </c>
      <c r="AG1495" s="50">
        <v>17435</v>
      </c>
      <c r="AH1495" s="50">
        <v>56212</v>
      </c>
      <c r="AI1495" s="50"/>
      <c r="AJ1495" s="50"/>
      <c r="AK1495" s="50" t="s">
        <v>4726</v>
      </c>
      <c r="AL1495" s="50"/>
      <c r="AM1495" s="50"/>
      <c r="AN1495" s="51">
        <v>42867.519826388889</v>
      </c>
      <c r="AO1495" s="50" t="s">
        <v>3090</v>
      </c>
      <c r="AP1495" s="52" t="s">
        <v>4727</v>
      </c>
      <c r="AQ1495" s="50" t="s">
        <v>3092</v>
      </c>
    </row>
    <row r="1496" spans="2:43" x14ac:dyDescent="0.25">
      <c r="B1496" s="40" t="s">
        <v>2435</v>
      </c>
      <c r="C1496" s="41"/>
      <c r="D1496" s="41"/>
      <c r="E1496" s="42"/>
      <c r="F1496" s="44"/>
      <c r="G1496" s="61" t="s">
        <v>4728</v>
      </c>
      <c r="H1496" s="41"/>
      <c r="I1496" s="45"/>
      <c r="J1496" s="46"/>
      <c r="K1496" s="46"/>
      <c r="L1496" s="45" t="s">
        <v>4729</v>
      </c>
      <c r="M1496" s="62"/>
      <c r="N1496" s="63">
        <v>2436.8984375</v>
      </c>
      <c r="O1496" s="63">
        <v>4485.65380859375</v>
      </c>
      <c r="P1496" s="64"/>
      <c r="Q1496" s="65"/>
      <c r="R1496" s="65"/>
      <c r="S1496" s="69"/>
      <c r="T1496" s="69"/>
      <c r="U1496" s="69"/>
      <c r="V1496" s="69"/>
      <c r="W1496" s="68"/>
      <c r="X1496" s="68"/>
      <c r="Y1496" s="68"/>
      <c r="Z1496" s="68"/>
      <c r="AA1496" s="67"/>
      <c r="AB1496" s="48">
        <v>354</v>
      </c>
      <c r="AC1496" s="48"/>
      <c r="AD1496" s="49"/>
      <c r="AE1496" s="50">
        <v>170</v>
      </c>
      <c r="AF1496" s="50">
        <v>74</v>
      </c>
      <c r="AG1496" s="50">
        <v>5258</v>
      </c>
      <c r="AH1496" s="50">
        <v>692</v>
      </c>
      <c r="AI1496" s="50"/>
      <c r="AJ1496" s="50" t="s">
        <v>4730</v>
      </c>
      <c r="AK1496" s="50"/>
      <c r="AL1496" s="50"/>
      <c r="AM1496" s="50"/>
      <c r="AN1496" s="51">
        <v>40958.470185185186</v>
      </c>
      <c r="AO1496" s="50" t="s">
        <v>3090</v>
      </c>
      <c r="AP1496" s="52" t="s">
        <v>4731</v>
      </c>
      <c r="AQ1496" s="50" t="s">
        <v>3092</v>
      </c>
    </row>
    <row r="1497" spans="2:43" x14ac:dyDescent="0.25">
      <c r="B1497" s="40" t="s">
        <v>2438</v>
      </c>
      <c r="C1497" s="41"/>
      <c r="D1497" s="41"/>
      <c r="E1497" s="42"/>
      <c r="F1497" s="44"/>
      <c r="G1497" s="61" t="s">
        <v>4732</v>
      </c>
      <c r="H1497" s="41"/>
      <c r="I1497" s="45"/>
      <c r="J1497" s="46"/>
      <c r="K1497" s="46"/>
      <c r="L1497" s="45" t="s">
        <v>4733</v>
      </c>
      <c r="M1497" s="62"/>
      <c r="N1497" s="63">
        <v>2406.204345703125</v>
      </c>
      <c r="O1497" s="63">
        <v>4905.40380859375</v>
      </c>
      <c r="P1497" s="64"/>
      <c r="Q1497" s="65"/>
      <c r="R1497" s="65"/>
      <c r="S1497" s="69"/>
      <c r="T1497" s="69"/>
      <c r="U1497" s="69"/>
      <c r="V1497" s="69"/>
      <c r="W1497" s="68"/>
      <c r="X1497" s="68"/>
      <c r="Y1497" s="68"/>
      <c r="Z1497" s="68"/>
      <c r="AA1497" s="67"/>
      <c r="AB1497" s="48">
        <v>355</v>
      </c>
      <c r="AC1497" s="48"/>
      <c r="AD1497" s="49"/>
      <c r="AE1497" s="50">
        <v>282</v>
      </c>
      <c r="AF1497" s="50">
        <v>113</v>
      </c>
      <c r="AG1497" s="50">
        <v>18170</v>
      </c>
      <c r="AH1497" s="50">
        <v>12762</v>
      </c>
      <c r="AI1497" s="50"/>
      <c r="AJ1497" s="50"/>
      <c r="AK1497" s="50"/>
      <c r="AL1497" s="50"/>
      <c r="AM1497" s="50"/>
      <c r="AN1497" s="51">
        <v>40155.464236111111</v>
      </c>
      <c r="AO1497" s="50" t="s">
        <v>3090</v>
      </c>
      <c r="AP1497" s="52" t="s">
        <v>4734</v>
      </c>
      <c r="AQ1497" s="50" t="s">
        <v>3092</v>
      </c>
    </row>
    <row r="1498" spans="2:43" x14ac:dyDescent="0.25">
      <c r="B1498" s="40" t="s">
        <v>2443</v>
      </c>
      <c r="C1498" s="41"/>
      <c r="D1498" s="41"/>
      <c r="E1498" s="42"/>
      <c r="F1498" s="44"/>
      <c r="G1498" s="61" t="s">
        <v>4735</v>
      </c>
      <c r="H1498" s="41"/>
      <c r="I1498" s="45"/>
      <c r="J1498" s="46"/>
      <c r="K1498" s="46"/>
      <c r="L1498" s="45" t="s">
        <v>4736</v>
      </c>
      <c r="M1498" s="62"/>
      <c r="N1498" s="63">
        <v>3245.3837890625</v>
      </c>
      <c r="O1498" s="63">
        <v>6431.45703125</v>
      </c>
      <c r="P1498" s="64"/>
      <c r="Q1498" s="65"/>
      <c r="R1498" s="65"/>
      <c r="S1498" s="69"/>
      <c r="T1498" s="69"/>
      <c r="U1498" s="69"/>
      <c r="V1498" s="69"/>
      <c r="W1498" s="68"/>
      <c r="X1498" s="68"/>
      <c r="Y1498" s="68"/>
      <c r="Z1498" s="68"/>
      <c r="AA1498" s="67"/>
      <c r="AB1498" s="48">
        <v>356</v>
      </c>
      <c r="AC1498" s="48"/>
      <c r="AD1498" s="49"/>
      <c r="AE1498" s="50">
        <v>1042</v>
      </c>
      <c r="AF1498" s="50">
        <v>991</v>
      </c>
      <c r="AG1498" s="50">
        <v>2397</v>
      </c>
      <c r="AH1498" s="50">
        <v>130</v>
      </c>
      <c r="AI1498" s="50"/>
      <c r="AJ1498" s="50" t="s">
        <v>4737</v>
      </c>
      <c r="AK1498" s="50"/>
      <c r="AL1498" s="52" t="s">
        <v>4738</v>
      </c>
      <c r="AM1498" s="50"/>
      <c r="AN1498" s="51">
        <v>42171.365671296298</v>
      </c>
      <c r="AO1498" s="50" t="s">
        <v>3090</v>
      </c>
      <c r="AP1498" s="52" t="s">
        <v>4739</v>
      </c>
      <c r="AQ1498" s="50" t="s">
        <v>3092</v>
      </c>
    </row>
    <row r="1499" spans="2:43" x14ac:dyDescent="0.25">
      <c r="B1499" s="40" t="s">
        <v>2452</v>
      </c>
      <c r="C1499" s="41"/>
      <c r="D1499" s="41"/>
      <c r="E1499" s="42"/>
      <c r="F1499" s="44"/>
      <c r="G1499" s="61" t="s">
        <v>4740</v>
      </c>
      <c r="H1499" s="41"/>
      <c r="I1499" s="45"/>
      <c r="J1499" s="46"/>
      <c r="K1499" s="46"/>
      <c r="L1499" s="45" t="s">
        <v>4741</v>
      </c>
      <c r="M1499" s="62"/>
      <c r="N1499" s="63">
        <v>2059.670166015625</v>
      </c>
      <c r="O1499" s="63">
        <v>4786.689453125</v>
      </c>
      <c r="P1499" s="64"/>
      <c r="Q1499" s="65"/>
      <c r="R1499" s="65"/>
      <c r="S1499" s="69"/>
      <c r="T1499" s="69"/>
      <c r="U1499" s="69"/>
      <c r="V1499" s="69"/>
      <c r="W1499" s="68"/>
      <c r="X1499" s="68"/>
      <c r="Y1499" s="68"/>
      <c r="Z1499" s="68"/>
      <c r="AA1499" s="67"/>
      <c r="AB1499" s="48">
        <v>357</v>
      </c>
      <c r="AC1499" s="48"/>
      <c r="AD1499" s="49"/>
      <c r="AE1499" s="50">
        <v>1331</v>
      </c>
      <c r="AF1499" s="50">
        <v>1451</v>
      </c>
      <c r="AG1499" s="50">
        <v>16062</v>
      </c>
      <c r="AH1499" s="50">
        <v>7087</v>
      </c>
      <c r="AI1499" s="50"/>
      <c r="AJ1499" s="50" t="s">
        <v>4742</v>
      </c>
      <c r="AK1499" s="50" t="s">
        <v>4334</v>
      </c>
      <c r="AL1499" s="52" t="s">
        <v>3204</v>
      </c>
      <c r="AM1499" s="50"/>
      <c r="AN1499" s="51">
        <v>39870.524525462963</v>
      </c>
      <c r="AO1499" s="50" t="s">
        <v>3090</v>
      </c>
      <c r="AP1499" s="52" t="s">
        <v>4743</v>
      </c>
      <c r="AQ1499" s="50" t="s">
        <v>3092</v>
      </c>
    </row>
    <row r="1500" spans="2:43" x14ac:dyDescent="0.25">
      <c r="B1500" s="40" t="s">
        <v>2466</v>
      </c>
      <c r="C1500" s="41"/>
      <c r="D1500" s="41"/>
      <c r="E1500" s="42"/>
      <c r="F1500" s="44"/>
      <c r="G1500" s="61" t="s">
        <v>4744</v>
      </c>
      <c r="H1500" s="41"/>
      <c r="I1500" s="45"/>
      <c r="J1500" s="46"/>
      <c r="K1500" s="46"/>
      <c r="L1500" s="45" t="s">
        <v>4745</v>
      </c>
      <c r="M1500" s="62"/>
      <c r="N1500" s="63">
        <v>3641.89208984375</v>
      </c>
      <c r="O1500" s="63">
        <v>5799.38330078125</v>
      </c>
      <c r="P1500" s="64"/>
      <c r="Q1500" s="65"/>
      <c r="R1500" s="65"/>
      <c r="S1500" s="69"/>
      <c r="T1500" s="69"/>
      <c r="U1500" s="69"/>
      <c r="V1500" s="69"/>
      <c r="W1500" s="68"/>
      <c r="X1500" s="68"/>
      <c r="Y1500" s="68"/>
      <c r="Z1500" s="68"/>
      <c r="AA1500" s="67"/>
      <c r="AB1500" s="48">
        <v>358</v>
      </c>
      <c r="AC1500" s="48"/>
      <c r="AD1500" s="49"/>
      <c r="AE1500" s="50">
        <v>2993</v>
      </c>
      <c r="AF1500" s="50">
        <v>4742</v>
      </c>
      <c r="AG1500" s="50">
        <v>156434</v>
      </c>
      <c r="AH1500" s="50">
        <v>196232</v>
      </c>
      <c r="AI1500" s="50"/>
      <c r="AJ1500" s="50" t="s">
        <v>4746</v>
      </c>
      <c r="AK1500" s="50"/>
      <c r="AL1500" s="52" t="s">
        <v>4747</v>
      </c>
      <c r="AM1500" s="50"/>
      <c r="AN1500" s="51">
        <v>39540.794421296298</v>
      </c>
      <c r="AO1500" s="50" t="s">
        <v>3090</v>
      </c>
      <c r="AP1500" s="52" t="s">
        <v>4748</v>
      </c>
      <c r="AQ1500" s="50" t="s">
        <v>3092</v>
      </c>
    </row>
    <row r="1501" spans="2:43" x14ac:dyDescent="0.25">
      <c r="B1501" s="40" t="s">
        <v>2485</v>
      </c>
      <c r="C1501" s="41"/>
      <c r="D1501" s="41"/>
      <c r="E1501" s="42"/>
      <c r="F1501" s="44"/>
      <c r="G1501" s="61" t="s">
        <v>4749</v>
      </c>
      <c r="H1501" s="41"/>
      <c r="I1501" s="45"/>
      <c r="J1501" s="46"/>
      <c r="K1501" s="46"/>
      <c r="L1501" s="45" t="s">
        <v>4750</v>
      </c>
      <c r="M1501" s="62"/>
      <c r="N1501" s="63">
        <v>2450.578369140625</v>
      </c>
      <c r="O1501" s="63">
        <v>6352.63818359375</v>
      </c>
      <c r="P1501" s="64"/>
      <c r="Q1501" s="65"/>
      <c r="R1501" s="65"/>
      <c r="S1501" s="69"/>
      <c r="T1501" s="69"/>
      <c r="U1501" s="69"/>
      <c r="V1501" s="69"/>
      <c r="W1501" s="68"/>
      <c r="X1501" s="68"/>
      <c r="Y1501" s="68"/>
      <c r="Z1501" s="68"/>
      <c r="AA1501" s="67"/>
      <c r="AB1501" s="48">
        <v>359</v>
      </c>
      <c r="AC1501" s="48"/>
      <c r="AD1501" s="49"/>
      <c r="AE1501" s="50">
        <v>1743</v>
      </c>
      <c r="AF1501" s="50">
        <v>3402</v>
      </c>
      <c r="AG1501" s="50">
        <v>97946</v>
      </c>
      <c r="AH1501" s="50">
        <v>518</v>
      </c>
      <c r="AI1501" s="50"/>
      <c r="AJ1501" s="50" t="s">
        <v>4751</v>
      </c>
      <c r="AK1501" s="50" t="s">
        <v>4752</v>
      </c>
      <c r="AL1501" s="50"/>
      <c r="AM1501" s="50"/>
      <c r="AN1501" s="51">
        <v>41279.964780092596</v>
      </c>
      <c r="AO1501" s="50" t="s">
        <v>3090</v>
      </c>
      <c r="AP1501" s="52" t="s">
        <v>4753</v>
      </c>
      <c r="AQ1501" s="50" t="s">
        <v>3092</v>
      </c>
    </row>
    <row r="1502" spans="2:43" x14ac:dyDescent="0.25">
      <c r="B1502" s="40" t="s">
        <v>2489</v>
      </c>
      <c r="C1502" s="41"/>
      <c r="D1502" s="41"/>
      <c r="E1502" s="42"/>
      <c r="F1502" s="44"/>
      <c r="G1502" s="61" t="s">
        <v>4754</v>
      </c>
      <c r="H1502" s="41"/>
      <c r="I1502" s="45"/>
      <c r="J1502" s="46"/>
      <c r="K1502" s="46"/>
      <c r="L1502" s="45" t="s">
        <v>4755</v>
      </c>
      <c r="M1502" s="62"/>
      <c r="N1502" s="63">
        <v>3211.70263671875</v>
      </c>
      <c r="O1502" s="63">
        <v>6680.54248046875</v>
      </c>
      <c r="P1502" s="64"/>
      <c r="Q1502" s="65"/>
      <c r="R1502" s="65"/>
      <c r="S1502" s="69"/>
      <c r="T1502" s="69"/>
      <c r="U1502" s="69"/>
      <c r="V1502" s="69"/>
      <c r="W1502" s="68"/>
      <c r="X1502" s="68"/>
      <c r="Y1502" s="68"/>
      <c r="Z1502" s="68"/>
      <c r="AA1502" s="67"/>
      <c r="AB1502" s="48">
        <v>360</v>
      </c>
      <c r="AC1502" s="48"/>
      <c r="AD1502" s="49"/>
      <c r="AE1502" s="50">
        <v>778</v>
      </c>
      <c r="AF1502" s="50">
        <v>615</v>
      </c>
      <c r="AG1502" s="50">
        <v>5797</v>
      </c>
      <c r="AH1502" s="50">
        <v>8295</v>
      </c>
      <c r="AI1502" s="50"/>
      <c r="AJ1502" s="50" t="s">
        <v>4756</v>
      </c>
      <c r="AK1502" s="50" t="s">
        <v>4757</v>
      </c>
      <c r="AL1502" s="50"/>
      <c r="AM1502" s="50"/>
      <c r="AN1502" s="51">
        <v>41286.578946759262</v>
      </c>
      <c r="AO1502" s="50" t="s">
        <v>3090</v>
      </c>
      <c r="AP1502" s="52" t="s">
        <v>4758</v>
      </c>
      <c r="AQ1502" s="50" t="s">
        <v>3092</v>
      </c>
    </row>
    <row r="1503" spans="2:43" x14ac:dyDescent="0.25">
      <c r="B1503" s="40" t="s">
        <v>2501</v>
      </c>
      <c r="C1503" s="41"/>
      <c r="D1503" s="41"/>
      <c r="E1503" s="42"/>
      <c r="F1503" s="44"/>
      <c r="G1503" s="61" t="s">
        <v>4759</v>
      </c>
      <c r="H1503" s="41"/>
      <c r="I1503" s="45"/>
      <c r="J1503" s="46"/>
      <c r="K1503" s="46"/>
      <c r="L1503" s="45" t="s">
        <v>4760</v>
      </c>
      <c r="M1503" s="62"/>
      <c r="N1503" s="63">
        <v>4005.830078125</v>
      </c>
      <c r="O1503" s="63">
        <v>6396.81298828125</v>
      </c>
      <c r="P1503" s="64"/>
      <c r="Q1503" s="65"/>
      <c r="R1503" s="65"/>
      <c r="S1503" s="69"/>
      <c r="T1503" s="69"/>
      <c r="U1503" s="69"/>
      <c r="V1503" s="69"/>
      <c r="W1503" s="68"/>
      <c r="X1503" s="68"/>
      <c r="Y1503" s="68"/>
      <c r="Z1503" s="68"/>
      <c r="AA1503" s="67"/>
      <c r="AB1503" s="48">
        <v>361</v>
      </c>
      <c r="AC1503" s="48"/>
      <c r="AD1503" s="49"/>
      <c r="AE1503" s="50">
        <v>1348</v>
      </c>
      <c r="AF1503" s="50">
        <v>1056</v>
      </c>
      <c r="AG1503" s="50">
        <v>13782</v>
      </c>
      <c r="AH1503" s="50">
        <v>7019</v>
      </c>
      <c r="AI1503" s="50"/>
      <c r="AJ1503" s="50" t="s">
        <v>4761</v>
      </c>
      <c r="AK1503" s="50" t="s">
        <v>4762</v>
      </c>
      <c r="AL1503" s="52" t="s">
        <v>4763</v>
      </c>
      <c r="AM1503" s="50"/>
      <c r="AN1503" s="51">
        <v>41655.442870370367</v>
      </c>
      <c r="AO1503" s="50" t="s">
        <v>3090</v>
      </c>
      <c r="AP1503" s="52" t="s">
        <v>4764</v>
      </c>
      <c r="AQ1503" s="50" t="s">
        <v>3092</v>
      </c>
    </row>
    <row r="1504" spans="2:43" x14ac:dyDescent="0.25">
      <c r="B1504" s="40" t="s">
        <v>2506</v>
      </c>
      <c r="C1504" s="41"/>
      <c r="D1504" s="41"/>
      <c r="E1504" s="42"/>
      <c r="F1504" s="44"/>
      <c r="G1504" s="61" t="s">
        <v>4765</v>
      </c>
      <c r="H1504" s="41"/>
      <c r="I1504" s="45"/>
      <c r="J1504" s="46"/>
      <c r="K1504" s="46"/>
      <c r="L1504" s="45" t="s">
        <v>4766</v>
      </c>
      <c r="M1504" s="62"/>
      <c r="N1504" s="63">
        <v>2223.308837890625</v>
      </c>
      <c r="O1504" s="63">
        <v>4731.982421875</v>
      </c>
      <c r="P1504" s="64"/>
      <c r="Q1504" s="65"/>
      <c r="R1504" s="65"/>
      <c r="S1504" s="69"/>
      <c r="T1504" s="69"/>
      <c r="U1504" s="69"/>
      <c r="V1504" s="69"/>
      <c r="W1504" s="68"/>
      <c r="X1504" s="68"/>
      <c r="Y1504" s="68"/>
      <c r="Z1504" s="68"/>
      <c r="AA1504" s="67"/>
      <c r="AB1504" s="48">
        <v>362</v>
      </c>
      <c r="AC1504" s="48"/>
      <c r="AD1504" s="49"/>
      <c r="AE1504" s="50">
        <v>79</v>
      </c>
      <c r="AF1504" s="50">
        <v>70</v>
      </c>
      <c r="AG1504" s="50">
        <v>1836</v>
      </c>
      <c r="AH1504" s="50">
        <v>1939</v>
      </c>
      <c r="AI1504" s="50"/>
      <c r="AJ1504" s="50" t="s">
        <v>4767</v>
      </c>
      <c r="AK1504" s="50" t="s">
        <v>4768</v>
      </c>
      <c r="AL1504" s="50"/>
      <c r="AM1504" s="50"/>
      <c r="AN1504" s="51">
        <v>40813.693680555552</v>
      </c>
      <c r="AO1504" s="50" t="s">
        <v>3090</v>
      </c>
      <c r="AP1504" s="52" t="s">
        <v>4769</v>
      </c>
      <c r="AQ1504" s="50" t="s">
        <v>3092</v>
      </c>
    </row>
    <row r="1505" spans="2:43" x14ac:dyDescent="0.25">
      <c r="B1505" s="40" t="s">
        <v>2509</v>
      </c>
      <c r="C1505" s="41"/>
      <c r="D1505" s="41"/>
      <c r="E1505" s="42"/>
      <c r="F1505" s="44"/>
      <c r="G1505" s="61" t="s">
        <v>4770</v>
      </c>
      <c r="H1505" s="41"/>
      <c r="I1505" s="45"/>
      <c r="J1505" s="46"/>
      <c r="K1505" s="46"/>
      <c r="L1505" s="45" t="s">
        <v>4771</v>
      </c>
      <c r="M1505" s="62"/>
      <c r="N1505" s="63">
        <v>3713.697265625</v>
      </c>
      <c r="O1505" s="63">
        <v>5973.4599609375</v>
      </c>
      <c r="P1505" s="64"/>
      <c r="Q1505" s="65"/>
      <c r="R1505" s="65"/>
      <c r="S1505" s="69"/>
      <c r="T1505" s="69"/>
      <c r="U1505" s="69"/>
      <c r="V1505" s="69"/>
      <c r="W1505" s="68"/>
      <c r="X1505" s="68"/>
      <c r="Y1505" s="68"/>
      <c r="Z1505" s="68"/>
      <c r="AA1505" s="67"/>
      <c r="AB1505" s="48">
        <v>363</v>
      </c>
      <c r="AC1505" s="48"/>
      <c r="AD1505" s="49"/>
      <c r="AE1505" s="50">
        <v>699</v>
      </c>
      <c r="AF1505" s="50">
        <v>76</v>
      </c>
      <c r="AG1505" s="50">
        <v>9446</v>
      </c>
      <c r="AH1505" s="50">
        <v>8975</v>
      </c>
      <c r="AI1505" s="50"/>
      <c r="AJ1505" s="50" t="s">
        <v>4772</v>
      </c>
      <c r="AK1505" s="50" t="s">
        <v>3600</v>
      </c>
      <c r="AL1505" s="50"/>
      <c r="AM1505" s="50"/>
      <c r="AN1505" s="51">
        <v>39915.652291666665</v>
      </c>
      <c r="AO1505" s="50" t="s">
        <v>3090</v>
      </c>
      <c r="AP1505" s="52" t="s">
        <v>4773</v>
      </c>
      <c r="AQ1505" s="50" t="s">
        <v>3092</v>
      </c>
    </row>
    <row r="1506" spans="2:43" x14ac:dyDescent="0.25">
      <c r="B1506" s="40" t="s">
        <v>2512</v>
      </c>
      <c r="C1506" s="41"/>
      <c r="D1506" s="41"/>
      <c r="E1506" s="42"/>
      <c r="F1506" s="44"/>
      <c r="G1506" s="61" t="s">
        <v>4774</v>
      </c>
      <c r="H1506" s="41"/>
      <c r="I1506" s="45"/>
      <c r="J1506" s="46"/>
      <c r="K1506" s="46"/>
      <c r="L1506" s="45" t="s">
        <v>4775</v>
      </c>
      <c r="M1506" s="62"/>
      <c r="N1506" s="63">
        <v>5193.4951171875</v>
      </c>
      <c r="O1506" s="63">
        <v>5997.923828125</v>
      </c>
      <c r="P1506" s="64"/>
      <c r="Q1506" s="65"/>
      <c r="R1506" s="65"/>
      <c r="S1506" s="69"/>
      <c r="T1506" s="69"/>
      <c r="U1506" s="69"/>
      <c r="V1506" s="69"/>
      <c r="W1506" s="68"/>
      <c r="X1506" s="68"/>
      <c r="Y1506" s="68"/>
      <c r="Z1506" s="68"/>
      <c r="AA1506" s="67"/>
      <c r="AB1506" s="48">
        <v>364</v>
      </c>
      <c r="AC1506" s="48"/>
      <c r="AD1506" s="49"/>
      <c r="AE1506" s="50">
        <v>195</v>
      </c>
      <c r="AF1506" s="50">
        <v>324</v>
      </c>
      <c r="AG1506" s="50">
        <v>1502</v>
      </c>
      <c r="AH1506" s="50">
        <v>316</v>
      </c>
      <c r="AI1506" s="50"/>
      <c r="AJ1506" s="50" t="s">
        <v>4776</v>
      </c>
      <c r="AK1506" s="50"/>
      <c r="AL1506" s="50"/>
      <c r="AM1506" s="50"/>
      <c r="AN1506" s="51">
        <v>41026.596770833334</v>
      </c>
      <c r="AO1506" s="50" t="s">
        <v>3090</v>
      </c>
      <c r="AP1506" s="52" t="s">
        <v>4777</v>
      </c>
      <c r="AQ1506" s="50" t="s">
        <v>3092</v>
      </c>
    </row>
    <row r="1507" spans="2:43" x14ac:dyDescent="0.25">
      <c r="B1507" s="40" t="s">
        <v>2544</v>
      </c>
      <c r="C1507" s="41"/>
      <c r="D1507" s="41"/>
      <c r="E1507" s="42"/>
      <c r="F1507" s="44"/>
      <c r="G1507" s="61" t="s">
        <v>4778</v>
      </c>
      <c r="H1507" s="41"/>
      <c r="I1507" s="45"/>
      <c r="J1507" s="46"/>
      <c r="K1507" s="46"/>
      <c r="L1507" s="45" t="s">
        <v>4779</v>
      </c>
      <c r="M1507" s="62"/>
      <c r="N1507" s="63">
        <v>4529.6328125</v>
      </c>
      <c r="O1507" s="63">
        <v>5043.9052734375</v>
      </c>
      <c r="P1507" s="64"/>
      <c r="Q1507" s="65"/>
      <c r="R1507" s="65"/>
      <c r="S1507" s="69"/>
      <c r="T1507" s="69"/>
      <c r="U1507" s="69"/>
      <c r="V1507" s="69"/>
      <c r="W1507" s="68"/>
      <c r="X1507" s="68"/>
      <c r="Y1507" s="68"/>
      <c r="Z1507" s="68"/>
      <c r="AA1507" s="67"/>
      <c r="AB1507" s="48">
        <v>365</v>
      </c>
      <c r="AC1507" s="48"/>
      <c r="AD1507" s="49"/>
      <c r="AE1507" s="50">
        <v>438</v>
      </c>
      <c r="AF1507" s="50">
        <v>167</v>
      </c>
      <c r="AG1507" s="50">
        <v>29039</v>
      </c>
      <c r="AH1507" s="50">
        <v>29031</v>
      </c>
      <c r="AI1507" s="50"/>
      <c r="AJ1507" s="50" t="s">
        <v>4780</v>
      </c>
      <c r="AK1507" s="50"/>
      <c r="AL1507" s="50"/>
      <c r="AM1507" s="50"/>
      <c r="AN1507" s="51">
        <v>40790.839004629626</v>
      </c>
      <c r="AO1507" s="50" t="s">
        <v>3090</v>
      </c>
      <c r="AP1507" s="52" t="s">
        <v>4781</v>
      </c>
      <c r="AQ1507" s="50" t="s">
        <v>3092</v>
      </c>
    </row>
    <row r="1508" spans="2:43" x14ac:dyDescent="0.25">
      <c r="B1508" s="40" t="s">
        <v>2545</v>
      </c>
      <c r="C1508" s="41"/>
      <c r="D1508" s="41"/>
      <c r="E1508" s="42"/>
      <c r="F1508" s="44"/>
      <c r="G1508" s="61" t="s">
        <v>4782</v>
      </c>
      <c r="H1508" s="41"/>
      <c r="I1508" s="45"/>
      <c r="J1508" s="46"/>
      <c r="K1508" s="46"/>
      <c r="L1508" s="45" t="s">
        <v>4783</v>
      </c>
      <c r="M1508" s="62"/>
      <c r="N1508" s="63">
        <v>4573.435546875</v>
      </c>
      <c r="O1508" s="63">
        <v>2560.52392578125</v>
      </c>
      <c r="P1508" s="64"/>
      <c r="Q1508" s="65"/>
      <c r="R1508" s="65"/>
      <c r="S1508" s="69"/>
      <c r="T1508" s="69"/>
      <c r="U1508" s="69"/>
      <c r="V1508" s="69"/>
      <c r="W1508" s="68"/>
      <c r="X1508" s="68"/>
      <c r="Y1508" s="68"/>
      <c r="Z1508" s="68"/>
      <c r="AA1508" s="67"/>
      <c r="AB1508" s="48">
        <v>366</v>
      </c>
      <c r="AC1508" s="48"/>
      <c r="AD1508" s="49"/>
      <c r="AE1508" s="50">
        <v>2234</v>
      </c>
      <c r="AF1508" s="50">
        <v>2495</v>
      </c>
      <c r="AG1508" s="50">
        <v>47712</v>
      </c>
      <c r="AH1508" s="50">
        <v>13710</v>
      </c>
      <c r="AI1508" s="50"/>
      <c r="AJ1508" s="50" t="s">
        <v>4784</v>
      </c>
      <c r="AK1508" s="50" t="s">
        <v>4785</v>
      </c>
      <c r="AL1508" s="52" t="s">
        <v>4786</v>
      </c>
      <c r="AM1508" s="50"/>
      <c r="AN1508" s="51">
        <v>40616.351840277777</v>
      </c>
      <c r="AO1508" s="50" t="s">
        <v>3090</v>
      </c>
      <c r="AP1508" s="52" t="s">
        <v>4787</v>
      </c>
      <c r="AQ1508" s="50" t="s">
        <v>3099</v>
      </c>
    </row>
    <row r="1509" spans="2:43" x14ac:dyDescent="0.25">
      <c r="B1509" s="40" t="s">
        <v>2556</v>
      </c>
      <c r="C1509" s="41"/>
      <c r="D1509" s="41"/>
      <c r="E1509" s="42"/>
      <c r="F1509" s="44"/>
      <c r="G1509" s="61" t="s">
        <v>4788</v>
      </c>
      <c r="H1509" s="41"/>
      <c r="I1509" s="45"/>
      <c r="J1509" s="46"/>
      <c r="K1509" s="46"/>
      <c r="L1509" s="45" t="s">
        <v>4789</v>
      </c>
      <c r="M1509" s="62"/>
      <c r="N1509" s="63">
        <v>2201.225341796875</v>
      </c>
      <c r="O1509" s="63">
        <v>4984.501953125</v>
      </c>
      <c r="P1509" s="64"/>
      <c r="Q1509" s="65"/>
      <c r="R1509" s="65"/>
      <c r="S1509" s="69"/>
      <c r="T1509" s="69"/>
      <c r="U1509" s="69"/>
      <c r="V1509" s="69"/>
      <c r="W1509" s="68"/>
      <c r="X1509" s="68"/>
      <c r="Y1509" s="68"/>
      <c r="Z1509" s="68"/>
      <c r="AA1509" s="67"/>
      <c r="AB1509" s="48">
        <v>367</v>
      </c>
      <c r="AC1509" s="48"/>
      <c r="AD1509" s="49"/>
      <c r="AE1509" s="50">
        <v>179</v>
      </c>
      <c r="AF1509" s="50">
        <v>181</v>
      </c>
      <c r="AG1509" s="50">
        <v>860</v>
      </c>
      <c r="AH1509" s="50">
        <v>1422</v>
      </c>
      <c r="AI1509" s="50"/>
      <c r="AJ1509" s="50" t="s">
        <v>4790</v>
      </c>
      <c r="AK1509" s="50" t="s">
        <v>4791</v>
      </c>
      <c r="AL1509" s="50"/>
      <c r="AM1509" s="50"/>
      <c r="AN1509" s="51">
        <v>42118.522581018522</v>
      </c>
      <c r="AO1509" s="50" t="s">
        <v>3090</v>
      </c>
      <c r="AP1509" s="52" t="s">
        <v>4792</v>
      </c>
      <c r="AQ1509" s="50" t="s">
        <v>3092</v>
      </c>
    </row>
    <row r="1510" spans="2:43" x14ac:dyDescent="0.25">
      <c r="B1510" s="40" t="s">
        <v>2561</v>
      </c>
      <c r="C1510" s="41"/>
      <c r="D1510" s="41"/>
      <c r="E1510" s="42"/>
      <c r="F1510" s="44"/>
      <c r="G1510" s="61" t="s">
        <v>4793</v>
      </c>
      <c r="H1510" s="41"/>
      <c r="I1510" s="45"/>
      <c r="J1510" s="46"/>
      <c r="K1510" s="46"/>
      <c r="L1510" s="45" t="s">
        <v>4794</v>
      </c>
      <c r="M1510" s="62"/>
      <c r="N1510" s="63">
        <v>747.3123779296875</v>
      </c>
      <c r="O1510" s="63">
        <v>3473.28857421875</v>
      </c>
      <c r="P1510" s="64"/>
      <c r="Q1510" s="65"/>
      <c r="R1510" s="65"/>
      <c r="S1510" s="69"/>
      <c r="T1510" s="69"/>
      <c r="U1510" s="69"/>
      <c r="V1510" s="69"/>
      <c r="W1510" s="68"/>
      <c r="X1510" s="68"/>
      <c r="Y1510" s="68"/>
      <c r="Z1510" s="68"/>
      <c r="AA1510" s="67"/>
      <c r="AB1510" s="48">
        <v>368</v>
      </c>
      <c r="AC1510" s="48"/>
      <c r="AD1510" s="49"/>
      <c r="AE1510" s="50">
        <v>1748</v>
      </c>
      <c r="AF1510" s="50">
        <v>2934</v>
      </c>
      <c r="AG1510" s="50">
        <v>2353</v>
      </c>
      <c r="AH1510" s="50">
        <v>8581</v>
      </c>
      <c r="AI1510" s="50"/>
      <c r="AJ1510" s="50" t="s">
        <v>4795</v>
      </c>
      <c r="AK1510" s="50" t="s">
        <v>4796</v>
      </c>
      <c r="AL1510" s="50"/>
      <c r="AM1510" s="50"/>
      <c r="AN1510" s="51">
        <v>40931.651145833333</v>
      </c>
      <c r="AO1510" s="50" t="s">
        <v>3090</v>
      </c>
      <c r="AP1510" s="52" t="s">
        <v>4797</v>
      </c>
      <c r="AQ1510" s="50" t="s">
        <v>3099</v>
      </c>
    </row>
    <row r="1511" spans="2:43" x14ac:dyDescent="0.25">
      <c r="B1511" s="40" t="s">
        <v>2562</v>
      </c>
      <c r="C1511" s="41"/>
      <c r="D1511" s="41"/>
      <c r="E1511" s="42"/>
      <c r="F1511" s="44"/>
      <c r="G1511" s="61" t="s">
        <v>4798</v>
      </c>
      <c r="H1511" s="41"/>
      <c r="I1511" s="45"/>
      <c r="J1511" s="46"/>
      <c r="K1511" s="46"/>
      <c r="L1511" s="45" t="s">
        <v>4799</v>
      </c>
      <c r="M1511" s="62"/>
      <c r="N1511" s="63">
        <v>984.0545654296875</v>
      </c>
      <c r="O1511" s="63">
        <v>3243.908935546875</v>
      </c>
      <c r="P1511" s="64"/>
      <c r="Q1511" s="65"/>
      <c r="R1511" s="65"/>
      <c r="S1511" s="69"/>
      <c r="T1511" s="69"/>
      <c r="U1511" s="69"/>
      <c r="V1511" s="69"/>
      <c r="W1511" s="68"/>
      <c r="X1511" s="68"/>
      <c r="Y1511" s="68"/>
      <c r="Z1511" s="68"/>
      <c r="AA1511" s="67"/>
      <c r="AB1511" s="48">
        <v>369</v>
      </c>
      <c r="AC1511" s="48"/>
      <c r="AD1511" s="49"/>
      <c r="AE1511" s="50">
        <v>1045</v>
      </c>
      <c r="AF1511" s="50">
        <v>3985</v>
      </c>
      <c r="AG1511" s="50">
        <v>4456</v>
      </c>
      <c r="AH1511" s="50">
        <v>22098</v>
      </c>
      <c r="AI1511" s="50"/>
      <c r="AJ1511" s="50" t="s">
        <v>4800</v>
      </c>
      <c r="AK1511" s="50" t="s">
        <v>3979</v>
      </c>
      <c r="AL1511" s="52" t="s">
        <v>4801</v>
      </c>
      <c r="AM1511" s="50"/>
      <c r="AN1511" s="51">
        <v>40848.797627314816</v>
      </c>
      <c r="AO1511" s="50" t="s">
        <v>3090</v>
      </c>
      <c r="AP1511" s="52" t="s">
        <v>4802</v>
      </c>
      <c r="AQ1511" s="50" t="s">
        <v>3099</v>
      </c>
    </row>
    <row r="1512" spans="2:43" x14ac:dyDescent="0.25">
      <c r="B1512" s="40" t="s">
        <v>2565</v>
      </c>
      <c r="C1512" s="41"/>
      <c r="D1512" s="41"/>
      <c r="E1512" s="42"/>
      <c r="F1512" s="44"/>
      <c r="G1512" s="61" t="s">
        <v>4803</v>
      </c>
      <c r="H1512" s="41"/>
      <c r="I1512" s="45"/>
      <c r="J1512" s="46"/>
      <c r="K1512" s="46"/>
      <c r="L1512" s="45" t="s">
        <v>4804</v>
      </c>
      <c r="M1512" s="62"/>
      <c r="N1512" s="63">
        <v>3347.326171875</v>
      </c>
      <c r="O1512" s="63">
        <v>3833.601806640625</v>
      </c>
      <c r="P1512" s="64"/>
      <c r="Q1512" s="65"/>
      <c r="R1512" s="65"/>
      <c r="S1512" s="69"/>
      <c r="T1512" s="69"/>
      <c r="U1512" s="69"/>
      <c r="V1512" s="69"/>
      <c r="W1512" s="68"/>
      <c r="X1512" s="68"/>
      <c r="Y1512" s="68"/>
      <c r="Z1512" s="68"/>
      <c r="AA1512" s="67"/>
      <c r="AB1512" s="48">
        <v>370</v>
      </c>
      <c r="AC1512" s="48"/>
      <c r="AD1512" s="49"/>
      <c r="AE1512" s="50">
        <v>381</v>
      </c>
      <c r="AF1512" s="50">
        <v>1461</v>
      </c>
      <c r="AG1512" s="50">
        <v>11727</v>
      </c>
      <c r="AH1512" s="50">
        <v>6817</v>
      </c>
      <c r="AI1512" s="50"/>
      <c r="AJ1512" s="50" t="s">
        <v>4805</v>
      </c>
      <c r="AK1512" s="50" t="s">
        <v>4806</v>
      </c>
      <c r="AL1512" s="50"/>
      <c r="AM1512" s="50"/>
      <c r="AN1512" s="51">
        <v>43210.617534722223</v>
      </c>
      <c r="AO1512" s="50" t="s">
        <v>3090</v>
      </c>
      <c r="AP1512" s="52" t="s">
        <v>4807</v>
      </c>
      <c r="AQ1512" s="50" t="s">
        <v>3099</v>
      </c>
    </row>
    <row r="1513" spans="2:43" x14ac:dyDescent="0.25">
      <c r="B1513" s="40" t="s">
        <v>2594</v>
      </c>
      <c r="C1513" s="41"/>
      <c r="D1513" s="41"/>
      <c r="E1513" s="42"/>
      <c r="F1513" s="44"/>
      <c r="G1513" s="61" t="s">
        <v>4808</v>
      </c>
      <c r="H1513" s="41"/>
      <c r="I1513" s="45"/>
      <c r="J1513" s="46"/>
      <c r="K1513" s="46"/>
      <c r="L1513" s="45" t="s">
        <v>4809</v>
      </c>
      <c r="M1513" s="62"/>
      <c r="N1513" s="63">
        <v>3504.722412109375</v>
      </c>
      <c r="O1513" s="63">
        <v>3902.420166015625</v>
      </c>
      <c r="P1513" s="64"/>
      <c r="Q1513" s="65"/>
      <c r="R1513" s="65"/>
      <c r="S1513" s="69"/>
      <c r="T1513" s="69"/>
      <c r="U1513" s="69"/>
      <c r="V1513" s="69"/>
      <c r="W1513" s="68"/>
      <c r="X1513" s="68"/>
      <c r="Y1513" s="68"/>
      <c r="Z1513" s="68"/>
      <c r="AA1513" s="67"/>
      <c r="AB1513" s="48">
        <v>371</v>
      </c>
      <c r="AC1513" s="48"/>
      <c r="AD1513" s="49"/>
      <c r="AE1513" s="50">
        <v>92</v>
      </c>
      <c r="AF1513" s="50">
        <v>377</v>
      </c>
      <c r="AG1513" s="50">
        <v>859</v>
      </c>
      <c r="AH1513" s="50">
        <v>869</v>
      </c>
      <c r="AI1513" s="50"/>
      <c r="AJ1513" s="50" t="s">
        <v>4810</v>
      </c>
      <c r="AK1513" s="50"/>
      <c r="AL1513" s="50"/>
      <c r="AM1513" s="50"/>
      <c r="AN1513" s="51">
        <v>43313.59920138889</v>
      </c>
      <c r="AO1513" s="50" t="s">
        <v>3090</v>
      </c>
      <c r="AP1513" s="52" t="s">
        <v>4811</v>
      </c>
      <c r="AQ1513" s="50" t="s">
        <v>3099</v>
      </c>
    </row>
    <row r="1514" spans="2:43" x14ac:dyDescent="0.25">
      <c r="B1514" s="40" t="s">
        <v>2618</v>
      </c>
      <c r="C1514" s="41"/>
      <c r="D1514" s="41"/>
      <c r="E1514" s="42"/>
      <c r="F1514" s="44"/>
      <c r="G1514" s="61" t="s">
        <v>4812</v>
      </c>
      <c r="H1514" s="41"/>
      <c r="I1514" s="45"/>
      <c r="J1514" s="46"/>
      <c r="K1514" s="46"/>
      <c r="L1514" s="45" t="s">
        <v>4813</v>
      </c>
      <c r="M1514" s="62"/>
      <c r="N1514" s="63">
        <v>3800.065185546875</v>
      </c>
      <c r="O1514" s="63">
        <v>4280.2109375</v>
      </c>
      <c r="P1514" s="64"/>
      <c r="Q1514" s="65"/>
      <c r="R1514" s="65"/>
      <c r="S1514" s="69"/>
      <c r="T1514" s="69"/>
      <c r="U1514" s="69"/>
      <c r="V1514" s="69"/>
      <c r="W1514" s="68"/>
      <c r="X1514" s="68"/>
      <c r="Y1514" s="68"/>
      <c r="Z1514" s="68"/>
      <c r="AA1514" s="67"/>
      <c r="AB1514" s="48">
        <v>372</v>
      </c>
      <c r="AC1514" s="48"/>
      <c r="AD1514" s="49"/>
      <c r="AE1514" s="50">
        <v>356</v>
      </c>
      <c r="AF1514" s="50">
        <v>378</v>
      </c>
      <c r="AG1514" s="50">
        <v>56114</v>
      </c>
      <c r="AH1514" s="50">
        <v>883</v>
      </c>
      <c r="AI1514" s="50"/>
      <c r="AJ1514" s="50" t="s">
        <v>4814</v>
      </c>
      <c r="AK1514" s="50" t="s">
        <v>4815</v>
      </c>
      <c r="AL1514" s="50"/>
      <c r="AM1514" s="50"/>
      <c r="AN1514" s="51">
        <v>40245.422060185185</v>
      </c>
      <c r="AO1514" s="50" t="s">
        <v>3090</v>
      </c>
      <c r="AP1514" s="52" t="s">
        <v>4816</v>
      </c>
      <c r="AQ1514" s="50" t="s">
        <v>3099</v>
      </c>
    </row>
    <row r="1515" spans="2:43" x14ac:dyDescent="0.25">
      <c r="B1515" s="40" t="s">
        <v>2619</v>
      </c>
      <c r="C1515" s="41"/>
      <c r="D1515" s="41"/>
      <c r="E1515" s="42"/>
      <c r="F1515" s="44"/>
      <c r="G1515" s="61" t="s">
        <v>4817</v>
      </c>
      <c r="H1515" s="41"/>
      <c r="I1515" s="45"/>
      <c r="J1515" s="46"/>
      <c r="K1515" s="46"/>
      <c r="L1515" s="45" t="s">
        <v>4818</v>
      </c>
      <c r="M1515" s="62"/>
      <c r="N1515" s="63">
        <v>2865.576904296875</v>
      </c>
      <c r="O1515" s="63">
        <v>5428.7861328125</v>
      </c>
      <c r="P1515" s="64"/>
      <c r="Q1515" s="65"/>
      <c r="R1515" s="65"/>
      <c r="S1515" s="69"/>
      <c r="T1515" s="69"/>
      <c r="U1515" s="69"/>
      <c r="V1515" s="69"/>
      <c r="W1515" s="68"/>
      <c r="X1515" s="68"/>
      <c r="Y1515" s="68"/>
      <c r="Z1515" s="68"/>
      <c r="AA1515" s="67"/>
      <c r="AB1515" s="48">
        <v>373</v>
      </c>
      <c r="AC1515" s="48"/>
      <c r="AD1515" s="49"/>
      <c r="AE1515" s="50">
        <v>371</v>
      </c>
      <c r="AF1515" s="50">
        <v>60</v>
      </c>
      <c r="AG1515" s="50">
        <v>617</v>
      </c>
      <c r="AH1515" s="50">
        <v>3920</v>
      </c>
      <c r="AI1515" s="50"/>
      <c r="AJ1515" s="50" t="s">
        <v>4819</v>
      </c>
      <c r="AK1515" s="50"/>
      <c r="AL1515" s="50"/>
      <c r="AM1515" s="50"/>
      <c r="AN1515" s="51">
        <v>40515.761180555557</v>
      </c>
      <c r="AO1515" s="50" t="s">
        <v>3090</v>
      </c>
      <c r="AP1515" s="52" t="s">
        <v>4820</v>
      </c>
      <c r="AQ1515" s="50" t="s">
        <v>3092</v>
      </c>
    </row>
    <row r="1516" spans="2:43" x14ac:dyDescent="0.25">
      <c r="B1516" s="40" t="s">
        <v>2623</v>
      </c>
      <c r="C1516" s="41"/>
      <c r="D1516" s="41"/>
      <c r="E1516" s="42"/>
      <c r="F1516" s="44"/>
      <c r="G1516" s="61" t="s">
        <v>4821</v>
      </c>
      <c r="H1516" s="41"/>
      <c r="I1516" s="45"/>
      <c r="J1516" s="46"/>
      <c r="K1516" s="46"/>
      <c r="L1516" s="45" t="s">
        <v>4822</v>
      </c>
      <c r="M1516" s="62"/>
      <c r="N1516" s="63">
        <v>3588.886474609375</v>
      </c>
      <c r="O1516" s="63">
        <v>4342.8818359375</v>
      </c>
      <c r="P1516" s="64"/>
      <c r="Q1516" s="65"/>
      <c r="R1516" s="65"/>
      <c r="S1516" s="69"/>
      <c r="T1516" s="69"/>
      <c r="U1516" s="69"/>
      <c r="V1516" s="69"/>
      <c r="W1516" s="68"/>
      <c r="X1516" s="68"/>
      <c r="Y1516" s="68"/>
      <c r="Z1516" s="68"/>
      <c r="AA1516" s="67"/>
      <c r="AB1516" s="48">
        <v>374</v>
      </c>
      <c r="AC1516" s="48"/>
      <c r="AD1516" s="49"/>
      <c r="AE1516" s="50">
        <v>61</v>
      </c>
      <c r="AF1516" s="50">
        <v>9889</v>
      </c>
      <c r="AG1516" s="50">
        <v>1587</v>
      </c>
      <c r="AH1516" s="50">
        <v>28</v>
      </c>
      <c r="AI1516" s="50"/>
      <c r="AJ1516" s="50" t="s">
        <v>4823</v>
      </c>
      <c r="AK1516" s="50"/>
      <c r="AL1516" s="52" t="s">
        <v>4824</v>
      </c>
      <c r="AM1516" s="50"/>
      <c r="AN1516" s="51">
        <v>43339.323865740742</v>
      </c>
      <c r="AO1516" s="50" t="s">
        <v>3090</v>
      </c>
      <c r="AP1516" s="52" t="s">
        <v>4825</v>
      </c>
      <c r="AQ1516" s="50" t="s">
        <v>3099</v>
      </c>
    </row>
    <row r="1517" spans="2:43" x14ac:dyDescent="0.25">
      <c r="B1517" s="40" t="s">
        <v>2633</v>
      </c>
      <c r="C1517" s="41"/>
      <c r="D1517" s="41"/>
      <c r="E1517" s="42"/>
      <c r="F1517" s="44"/>
      <c r="G1517" s="61" t="s">
        <v>4826</v>
      </c>
      <c r="H1517" s="41"/>
      <c r="I1517" s="45"/>
      <c r="J1517" s="46"/>
      <c r="K1517" s="46"/>
      <c r="L1517" s="45" t="s">
        <v>4827</v>
      </c>
      <c r="M1517" s="62"/>
      <c r="N1517" s="63">
        <v>4038.205810546875</v>
      </c>
      <c r="O1517" s="63">
        <v>4064.361328125</v>
      </c>
      <c r="P1517" s="64"/>
      <c r="Q1517" s="65"/>
      <c r="R1517" s="65"/>
      <c r="S1517" s="69"/>
      <c r="T1517" s="69"/>
      <c r="U1517" s="69"/>
      <c r="V1517" s="69"/>
      <c r="W1517" s="68"/>
      <c r="X1517" s="68"/>
      <c r="Y1517" s="68"/>
      <c r="Z1517" s="68"/>
      <c r="AA1517" s="67"/>
      <c r="AB1517" s="48">
        <v>375</v>
      </c>
      <c r="AC1517" s="48"/>
      <c r="AD1517" s="49"/>
      <c r="AE1517" s="50">
        <v>516</v>
      </c>
      <c r="AF1517" s="50">
        <v>3143</v>
      </c>
      <c r="AG1517" s="50">
        <v>587</v>
      </c>
      <c r="AH1517" s="50">
        <v>450</v>
      </c>
      <c r="AI1517" s="50"/>
      <c r="AJ1517" s="50" t="s">
        <v>4828</v>
      </c>
      <c r="AK1517" s="50" t="s">
        <v>3227</v>
      </c>
      <c r="AL1517" s="52" t="s">
        <v>4829</v>
      </c>
      <c r="AM1517" s="50"/>
      <c r="AN1517" s="51">
        <v>42298.561249999999</v>
      </c>
      <c r="AO1517" s="50" t="s">
        <v>3090</v>
      </c>
      <c r="AP1517" s="52" t="s">
        <v>4830</v>
      </c>
      <c r="AQ1517" s="50" t="s">
        <v>3099</v>
      </c>
    </row>
    <row r="1518" spans="2:43" x14ac:dyDescent="0.25">
      <c r="B1518" s="40" t="s">
        <v>2637</v>
      </c>
      <c r="C1518" s="41"/>
      <c r="D1518" s="41"/>
      <c r="E1518" s="42"/>
      <c r="F1518" s="44"/>
      <c r="G1518" s="61" t="s">
        <v>4831</v>
      </c>
      <c r="H1518" s="41"/>
      <c r="I1518" s="45"/>
      <c r="J1518" s="46"/>
      <c r="K1518" s="46"/>
      <c r="L1518" s="45" t="s">
        <v>4832</v>
      </c>
      <c r="M1518" s="62"/>
      <c r="N1518" s="63">
        <v>3825.861328125</v>
      </c>
      <c r="O1518" s="63">
        <v>3935.219970703125</v>
      </c>
      <c r="P1518" s="64"/>
      <c r="Q1518" s="65"/>
      <c r="R1518" s="65"/>
      <c r="S1518" s="69"/>
      <c r="T1518" s="69"/>
      <c r="U1518" s="69"/>
      <c r="V1518" s="69"/>
      <c r="W1518" s="68"/>
      <c r="X1518" s="68"/>
      <c r="Y1518" s="68"/>
      <c r="Z1518" s="68"/>
      <c r="AA1518" s="67"/>
      <c r="AB1518" s="48">
        <v>376</v>
      </c>
      <c r="AC1518" s="48"/>
      <c r="AD1518" s="49"/>
      <c r="AE1518" s="50">
        <v>100</v>
      </c>
      <c r="AF1518" s="50">
        <v>288</v>
      </c>
      <c r="AG1518" s="50">
        <v>84</v>
      </c>
      <c r="AH1518" s="50">
        <v>12</v>
      </c>
      <c r="AI1518" s="50"/>
      <c r="AJ1518" s="50" t="s">
        <v>4833</v>
      </c>
      <c r="AK1518" s="50"/>
      <c r="AL1518" s="50"/>
      <c r="AM1518" s="50"/>
      <c r="AN1518" s="51">
        <v>42849.697199074071</v>
      </c>
      <c r="AO1518" s="50" t="s">
        <v>3090</v>
      </c>
      <c r="AP1518" s="52" t="s">
        <v>4834</v>
      </c>
      <c r="AQ1518" s="50" t="s">
        <v>3099</v>
      </c>
    </row>
    <row r="1519" spans="2:43" x14ac:dyDescent="0.25">
      <c r="B1519" s="40" t="s">
        <v>2638</v>
      </c>
      <c r="C1519" s="41"/>
      <c r="D1519" s="41"/>
      <c r="E1519" s="42"/>
      <c r="F1519" s="44"/>
      <c r="G1519" s="61" t="s">
        <v>4835</v>
      </c>
      <c r="H1519" s="41"/>
      <c r="I1519" s="45"/>
      <c r="J1519" s="46"/>
      <c r="K1519" s="46"/>
      <c r="L1519" s="45" t="s">
        <v>4836</v>
      </c>
      <c r="M1519" s="62"/>
      <c r="N1519" s="63">
        <v>3950.549072265625</v>
      </c>
      <c r="O1519" s="63">
        <v>3976.067138671875</v>
      </c>
      <c r="P1519" s="64"/>
      <c r="Q1519" s="65"/>
      <c r="R1519" s="65"/>
      <c r="S1519" s="69"/>
      <c r="T1519" s="69"/>
      <c r="U1519" s="69"/>
      <c r="V1519" s="69"/>
      <c r="W1519" s="68"/>
      <c r="X1519" s="68"/>
      <c r="Y1519" s="68"/>
      <c r="Z1519" s="68"/>
      <c r="AA1519" s="67"/>
      <c r="AB1519" s="48">
        <v>377</v>
      </c>
      <c r="AC1519" s="48"/>
      <c r="AD1519" s="49"/>
      <c r="AE1519" s="50">
        <v>1310</v>
      </c>
      <c r="AF1519" s="50">
        <v>2483797</v>
      </c>
      <c r="AG1519" s="50">
        <v>37214</v>
      </c>
      <c r="AH1519" s="50">
        <v>5098</v>
      </c>
      <c r="AI1519" s="50"/>
      <c r="AJ1519" s="50" t="s">
        <v>4837</v>
      </c>
      <c r="AK1519" s="50" t="s">
        <v>3227</v>
      </c>
      <c r="AL1519" s="52" t="s">
        <v>4838</v>
      </c>
      <c r="AM1519" s="50"/>
      <c r="AN1519" s="51">
        <v>39918.678761574076</v>
      </c>
      <c r="AO1519" s="50" t="s">
        <v>3090</v>
      </c>
      <c r="AP1519" s="52" t="s">
        <v>4839</v>
      </c>
      <c r="AQ1519" s="50" t="s">
        <v>3099</v>
      </c>
    </row>
    <row r="1520" spans="2:43" x14ac:dyDescent="0.25">
      <c r="B1520" s="40" t="s">
        <v>2639</v>
      </c>
      <c r="C1520" s="41"/>
      <c r="D1520" s="41"/>
      <c r="E1520" s="42"/>
      <c r="F1520" s="44"/>
      <c r="G1520" s="61" t="s">
        <v>4840</v>
      </c>
      <c r="H1520" s="41"/>
      <c r="I1520" s="45"/>
      <c r="J1520" s="46"/>
      <c r="K1520" s="46"/>
      <c r="L1520" s="45" t="s">
        <v>4841</v>
      </c>
      <c r="M1520" s="62"/>
      <c r="N1520" s="63">
        <v>3763.2060546875</v>
      </c>
      <c r="O1520" s="63">
        <v>4046.820556640625</v>
      </c>
      <c r="P1520" s="64"/>
      <c r="Q1520" s="65"/>
      <c r="R1520" s="65"/>
      <c r="S1520" s="69"/>
      <c r="T1520" s="69"/>
      <c r="U1520" s="69"/>
      <c r="V1520" s="69"/>
      <c r="W1520" s="68"/>
      <c r="X1520" s="68"/>
      <c r="Y1520" s="68"/>
      <c r="Z1520" s="68"/>
      <c r="AA1520" s="67"/>
      <c r="AB1520" s="48">
        <v>378</v>
      </c>
      <c r="AC1520" s="48"/>
      <c r="AD1520" s="49"/>
      <c r="AE1520" s="50">
        <v>317</v>
      </c>
      <c r="AF1520" s="50">
        <v>1289</v>
      </c>
      <c r="AG1520" s="50">
        <v>595</v>
      </c>
      <c r="AH1520" s="50">
        <v>491</v>
      </c>
      <c r="AI1520" s="50"/>
      <c r="AJ1520" s="50" t="s">
        <v>4842</v>
      </c>
      <c r="AK1520" s="50"/>
      <c r="AL1520" s="50"/>
      <c r="AM1520" s="50"/>
      <c r="AN1520" s="51">
        <v>40680.432592592595</v>
      </c>
      <c r="AO1520" s="50" t="s">
        <v>3090</v>
      </c>
      <c r="AP1520" s="52" t="s">
        <v>4843</v>
      </c>
      <c r="AQ1520" s="50" t="s">
        <v>3099</v>
      </c>
    </row>
    <row r="1521" spans="2:43" x14ac:dyDescent="0.25">
      <c r="B1521" s="40" t="s">
        <v>2647</v>
      </c>
      <c r="C1521" s="41"/>
      <c r="D1521" s="41"/>
      <c r="E1521" s="42"/>
      <c r="F1521" s="44"/>
      <c r="G1521" s="61" t="s">
        <v>4844</v>
      </c>
      <c r="H1521" s="41"/>
      <c r="I1521" s="45"/>
      <c r="J1521" s="46"/>
      <c r="K1521" s="46"/>
      <c r="L1521" s="45" t="s">
        <v>4845</v>
      </c>
      <c r="M1521" s="62"/>
      <c r="N1521" s="63">
        <v>3236.4267578125</v>
      </c>
      <c r="O1521" s="63">
        <v>4128.5859375</v>
      </c>
      <c r="P1521" s="64"/>
      <c r="Q1521" s="65"/>
      <c r="R1521" s="65"/>
      <c r="S1521" s="69"/>
      <c r="T1521" s="69"/>
      <c r="U1521" s="69"/>
      <c r="V1521" s="69"/>
      <c r="W1521" s="68"/>
      <c r="X1521" s="68"/>
      <c r="Y1521" s="68"/>
      <c r="Z1521" s="68"/>
      <c r="AA1521" s="67"/>
      <c r="AB1521" s="48">
        <v>379</v>
      </c>
      <c r="AC1521" s="48"/>
      <c r="AD1521" s="49"/>
      <c r="AE1521" s="50">
        <v>155</v>
      </c>
      <c r="AF1521" s="50">
        <v>84</v>
      </c>
      <c r="AG1521" s="50">
        <v>652</v>
      </c>
      <c r="AH1521" s="50">
        <v>42</v>
      </c>
      <c r="AI1521" s="50"/>
      <c r="AJ1521" s="50" t="s">
        <v>4846</v>
      </c>
      <c r="AK1521" s="50" t="s">
        <v>3128</v>
      </c>
      <c r="AL1521" s="50"/>
      <c r="AM1521" s="50"/>
      <c r="AN1521" s="51">
        <v>41422.556180555555</v>
      </c>
      <c r="AO1521" s="50" t="s">
        <v>3090</v>
      </c>
      <c r="AP1521" s="52" t="s">
        <v>4847</v>
      </c>
      <c r="AQ1521" s="50" t="s">
        <v>3099</v>
      </c>
    </row>
    <row r="1522" spans="2:43" x14ac:dyDescent="0.25">
      <c r="B1522" s="40" t="s">
        <v>2655</v>
      </c>
      <c r="C1522" s="41"/>
      <c r="D1522" s="41"/>
      <c r="E1522" s="42"/>
      <c r="F1522" s="44"/>
      <c r="G1522" s="61" t="s">
        <v>4848</v>
      </c>
      <c r="H1522" s="41"/>
      <c r="I1522" s="45"/>
      <c r="J1522" s="46"/>
      <c r="K1522" s="46"/>
      <c r="L1522" s="45" t="s">
        <v>4849</v>
      </c>
      <c r="M1522" s="62"/>
      <c r="N1522" s="63">
        <v>3127.17626953125</v>
      </c>
      <c r="O1522" s="63">
        <v>4035.220947265625</v>
      </c>
      <c r="P1522" s="64"/>
      <c r="Q1522" s="65"/>
      <c r="R1522" s="65"/>
      <c r="S1522" s="69"/>
      <c r="T1522" s="69"/>
      <c r="U1522" s="69"/>
      <c r="V1522" s="69"/>
      <c r="W1522" s="68"/>
      <c r="X1522" s="68"/>
      <c r="Y1522" s="68"/>
      <c r="Z1522" s="68"/>
      <c r="AA1522" s="67"/>
      <c r="AB1522" s="48">
        <v>380</v>
      </c>
      <c r="AC1522" s="48"/>
      <c r="AD1522" s="49"/>
      <c r="AE1522" s="50">
        <v>132</v>
      </c>
      <c r="AF1522" s="50">
        <v>17</v>
      </c>
      <c r="AG1522" s="50">
        <v>75</v>
      </c>
      <c r="AH1522" s="50">
        <v>160</v>
      </c>
      <c r="AI1522" s="50"/>
      <c r="AJ1522" s="50"/>
      <c r="AK1522" s="50"/>
      <c r="AL1522" s="50"/>
      <c r="AM1522" s="50"/>
      <c r="AN1522" s="51">
        <v>41340.613969907405</v>
      </c>
      <c r="AO1522" s="50" t="s">
        <v>3090</v>
      </c>
      <c r="AP1522" s="52" t="s">
        <v>4850</v>
      </c>
      <c r="AQ1522" s="50" t="s">
        <v>3099</v>
      </c>
    </row>
    <row r="1523" spans="2:43" x14ac:dyDescent="0.25">
      <c r="B1523" s="40" t="s">
        <v>2661</v>
      </c>
      <c r="C1523" s="41"/>
      <c r="D1523" s="41"/>
      <c r="E1523" s="42"/>
      <c r="F1523" s="44"/>
      <c r="G1523" s="61" t="s">
        <v>4851</v>
      </c>
      <c r="H1523" s="41"/>
      <c r="I1523" s="45"/>
      <c r="J1523" s="46"/>
      <c r="K1523" s="46"/>
      <c r="L1523" s="45" t="s">
        <v>4852</v>
      </c>
      <c r="M1523" s="62"/>
      <c r="N1523" s="63">
        <v>4183.81591796875</v>
      </c>
      <c r="O1523" s="63">
        <v>4487.62841796875</v>
      </c>
      <c r="P1523" s="64"/>
      <c r="Q1523" s="65"/>
      <c r="R1523" s="65"/>
      <c r="S1523" s="69"/>
      <c r="T1523" s="69"/>
      <c r="U1523" s="69"/>
      <c r="V1523" s="69"/>
      <c r="W1523" s="68"/>
      <c r="X1523" s="68"/>
      <c r="Y1523" s="68"/>
      <c r="Z1523" s="68"/>
      <c r="AA1523" s="67"/>
      <c r="AB1523" s="48">
        <v>381</v>
      </c>
      <c r="AC1523" s="48"/>
      <c r="AD1523" s="49"/>
      <c r="AE1523" s="50">
        <v>211</v>
      </c>
      <c r="AF1523" s="50">
        <v>410</v>
      </c>
      <c r="AG1523" s="50">
        <v>712</v>
      </c>
      <c r="AH1523" s="50">
        <v>702</v>
      </c>
      <c r="AI1523" s="50"/>
      <c r="AJ1523" s="50" t="s">
        <v>4853</v>
      </c>
      <c r="AK1523" s="50"/>
      <c r="AL1523" s="52" t="s">
        <v>4854</v>
      </c>
      <c r="AM1523" s="50"/>
      <c r="AN1523" s="51">
        <v>39940.869606481479</v>
      </c>
      <c r="AO1523" s="50" t="s">
        <v>3090</v>
      </c>
      <c r="AP1523" s="52" t="s">
        <v>4855</v>
      </c>
      <c r="AQ1523" s="50" t="s">
        <v>3092</v>
      </c>
    </row>
    <row r="1524" spans="2:43" x14ac:dyDescent="0.25">
      <c r="B1524" s="40" t="s">
        <v>2666</v>
      </c>
      <c r="C1524" s="41"/>
      <c r="D1524" s="41"/>
      <c r="E1524" s="42"/>
      <c r="F1524" s="44"/>
      <c r="G1524" s="61" t="s">
        <v>4856</v>
      </c>
      <c r="H1524" s="41"/>
      <c r="I1524" s="45"/>
      <c r="J1524" s="46"/>
      <c r="K1524" s="46"/>
      <c r="L1524" s="45" t="s">
        <v>4857</v>
      </c>
      <c r="M1524" s="62"/>
      <c r="N1524" s="63">
        <v>3403.712158203125</v>
      </c>
      <c r="O1524" s="63">
        <v>4014.85107421875</v>
      </c>
      <c r="P1524" s="64"/>
      <c r="Q1524" s="65"/>
      <c r="R1524" s="65"/>
      <c r="S1524" s="69"/>
      <c r="T1524" s="69"/>
      <c r="U1524" s="69"/>
      <c r="V1524" s="69"/>
      <c r="W1524" s="68"/>
      <c r="X1524" s="68"/>
      <c r="Y1524" s="68"/>
      <c r="Z1524" s="68"/>
      <c r="AA1524" s="67"/>
      <c r="AB1524" s="48">
        <v>382</v>
      </c>
      <c r="AC1524" s="48"/>
      <c r="AD1524" s="49"/>
      <c r="AE1524" s="50">
        <v>1112</v>
      </c>
      <c r="AF1524" s="50">
        <v>410</v>
      </c>
      <c r="AG1524" s="50">
        <v>10210</v>
      </c>
      <c r="AH1524" s="50">
        <v>5845</v>
      </c>
      <c r="AI1524" s="50"/>
      <c r="AJ1524" s="50" t="s">
        <v>4858</v>
      </c>
      <c r="AK1524" s="50"/>
      <c r="AL1524" s="50"/>
      <c r="AM1524" s="50"/>
      <c r="AN1524" s="51">
        <v>42635.317372685182</v>
      </c>
      <c r="AO1524" s="50" t="s">
        <v>3090</v>
      </c>
      <c r="AP1524" s="52" t="s">
        <v>4859</v>
      </c>
      <c r="AQ1524" s="50" t="s">
        <v>3099</v>
      </c>
    </row>
    <row r="1525" spans="2:43" x14ac:dyDescent="0.25">
      <c r="B1525" s="40" t="s">
        <v>2673</v>
      </c>
      <c r="C1525" s="41"/>
      <c r="D1525" s="41"/>
      <c r="E1525" s="42"/>
      <c r="F1525" s="44"/>
      <c r="G1525" s="61" t="s">
        <v>3126</v>
      </c>
      <c r="H1525" s="41"/>
      <c r="I1525" s="45"/>
      <c r="J1525" s="46"/>
      <c r="K1525" s="46"/>
      <c r="L1525" s="45" t="s">
        <v>4860</v>
      </c>
      <c r="M1525" s="62"/>
      <c r="N1525" s="63">
        <v>3732.758544921875</v>
      </c>
      <c r="O1525" s="63">
        <v>4704.5400390625</v>
      </c>
      <c r="P1525" s="64"/>
      <c r="Q1525" s="65"/>
      <c r="R1525" s="65"/>
      <c r="S1525" s="69"/>
      <c r="T1525" s="69"/>
      <c r="U1525" s="69"/>
      <c r="V1525" s="69"/>
      <c r="W1525" s="68"/>
      <c r="X1525" s="68"/>
      <c r="Y1525" s="68"/>
      <c r="Z1525" s="68"/>
      <c r="AA1525" s="67"/>
      <c r="AB1525" s="48">
        <v>383</v>
      </c>
      <c r="AC1525" s="48"/>
      <c r="AD1525" s="49"/>
      <c r="AE1525" s="50">
        <v>169</v>
      </c>
      <c r="AF1525" s="50">
        <v>45</v>
      </c>
      <c r="AG1525" s="50">
        <v>79</v>
      </c>
      <c r="AH1525" s="50">
        <v>252</v>
      </c>
      <c r="AI1525" s="50"/>
      <c r="AJ1525" s="50" t="s">
        <v>4861</v>
      </c>
      <c r="AK1525" s="50" t="s">
        <v>3128</v>
      </c>
      <c r="AL1525" s="50"/>
      <c r="AM1525" s="50"/>
      <c r="AN1525" s="51">
        <v>43332.821886574071</v>
      </c>
      <c r="AO1525" s="50" t="s">
        <v>3090</v>
      </c>
      <c r="AP1525" s="52" t="s">
        <v>4862</v>
      </c>
      <c r="AQ1525" s="50" t="s">
        <v>3099</v>
      </c>
    </row>
    <row r="1526" spans="2:43" x14ac:dyDescent="0.25">
      <c r="B1526" s="40" t="s">
        <v>2680</v>
      </c>
      <c r="C1526" s="41"/>
      <c r="D1526" s="41"/>
      <c r="E1526" s="42"/>
      <c r="F1526" s="44"/>
      <c r="G1526" s="61" t="s">
        <v>4863</v>
      </c>
      <c r="H1526" s="41"/>
      <c r="I1526" s="45"/>
      <c r="J1526" s="46"/>
      <c r="K1526" s="46"/>
      <c r="L1526" s="45" t="s">
        <v>4864</v>
      </c>
      <c r="M1526" s="62"/>
      <c r="N1526" s="63">
        <v>4165.00634765625</v>
      </c>
      <c r="O1526" s="63">
        <v>4274.5654296875</v>
      </c>
      <c r="P1526" s="64"/>
      <c r="Q1526" s="65"/>
      <c r="R1526" s="65"/>
      <c r="S1526" s="69"/>
      <c r="T1526" s="69"/>
      <c r="U1526" s="69"/>
      <c r="V1526" s="69"/>
      <c r="W1526" s="68"/>
      <c r="X1526" s="68"/>
      <c r="Y1526" s="68"/>
      <c r="Z1526" s="68"/>
      <c r="AA1526" s="67"/>
      <c r="AB1526" s="48">
        <v>384</v>
      </c>
      <c r="AC1526" s="48"/>
      <c r="AD1526" s="49"/>
      <c r="AE1526" s="50">
        <v>1216</v>
      </c>
      <c r="AF1526" s="50">
        <v>609</v>
      </c>
      <c r="AG1526" s="50">
        <v>23396</v>
      </c>
      <c r="AH1526" s="50">
        <v>12128</v>
      </c>
      <c r="AI1526" s="50"/>
      <c r="AJ1526" s="50" t="s">
        <v>4865</v>
      </c>
      <c r="AK1526" s="50"/>
      <c r="AL1526" s="50"/>
      <c r="AM1526" s="50"/>
      <c r="AN1526" s="51">
        <v>41816.575381944444</v>
      </c>
      <c r="AO1526" s="50" t="s">
        <v>3090</v>
      </c>
      <c r="AP1526" s="52" t="s">
        <v>4866</v>
      </c>
      <c r="AQ1526" s="50" t="s">
        <v>3092</v>
      </c>
    </row>
    <row r="1527" spans="2:43" x14ac:dyDescent="0.25">
      <c r="B1527" s="40" t="s">
        <v>2686</v>
      </c>
      <c r="C1527" s="41"/>
      <c r="D1527" s="41"/>
      <c r="E1527" s="42"/>
      <c r="F1527" s="44"/>
      <c r="G1527" s="61" t="s">
        <v>4867</v>
      </c>
      <c r="H1527" s="41"/>
      <c r="I1527" s="45"/>
      <c r="J1527" s="46"/>
      <c r="K1527" s="46"/>
      <c r="L1527" s="45" t="s">
        <v>4868</v>
      </c>
      <c r="M1527" s="62"/>
      <c r="N1527" s="63">
        <v>3248.974853515625</v>
      </c>
      <c r="O1527" s="63">
        <v>3962.971435546875</v>
      </c>
      <c r="P1527" s="64"/>
      <c r="Q1527" s="65"/>
      <c r="R1527" s="65"/>
      <c r="S1527" s="69"/>
      <c r="T1527" s="69"/>
      <c r="U1527" s="69"/>
      <c r="V1527" s="69"/>
      <c r="W1527" s="68"/>
      <c r="X1527" s="68"/>
      <c r="Y1527" s="68"/>
      <c r="Z1527" s="68"/>
      <c r="AA1527" s="67"/>
      <c r="AB1527" s="48">
        <v>385</v>
      </c>
      <c r="AC1527" s="48"/>
      <c r="AD1527" s="49"/>
      <c r="AE1527" s="50">
        <v>360</v>
      </c>
      <c r="AF1527" s="50">
        <v>283</v>
      </c>
      <c r="AG1527" s="50">
        <v>1121</v>
      </c>
      <c r="AH1527" s="50">
        <v>393</v>
      </c>
      <c r="AI1527" s="50"/>
      <c r="AJ1527" s="50" t="s">
        <v>4869</v>
      </c>
      <c r="AK1527" s="50" t="s">
        <v>4016</v>
      </c>
      <c r="AL1527" s="52" t="s">
        <v>4870</v>
      </c>
      <c r="AM1527" s="50"/>
      <c r="AN1527" s="51">
        <v>40019.501527777778</v>
      </c>
      <c r="AO1527" s="50" t="s">
        <v>3090</v>
      </c>
      <c r="AP1527" s="52" t="s">
        <v>4871</v>
      </c>
      <c r="AQ1527" s="50" t="s">
        <v>3099</v>
      </c>
    </row>
    <row r="1528" spans="2:43" x14ac:dyDescent="0.25">
      <c r="B1528" s="40" t="s">
        <v>2708</v>
      </c>
      <c r="C1528" s="41"/>
      <c r="D1528" s="41"/>
      <c r="E1528" s="42"/>
      <c r="F1528" s="44"/>
      <c r="G1528" s="61" t="s">
        <v>4872</v>
      </c>
      <c r="H1528" s="41"/>
      <c r="I1528" s="45"/>
      <c r="J1528" s="46"/>
      <c r="K1528" s="46"/>
      <c r="L1528" s="45" t="s">
        <v>4873</v>
      </c>
      <c r="M1528" s="62"/>
      <c r="N1528" s="63">
        <v>4440.76708984375</v>
      </c>
      <c r="O1528" s="63">
        <v>5790.861328125</v>
      </c>
      <c r="P1528" s="64"/>
      <c r="Q1528" s="65"/>
      <c r="R1528" s="65"/>
      <c r="S1528" s="69"/>
      <c r="T1528" s="69"/>
      <c r="U1528" s="69"/>
      <c r="V1528" s="69"/>
      <c r="W1528" s="68"/>
      <c r="X1528" s="68"/>
      <c r="Y1528" s="68"/>
      <c r="Z1528" s="68"/>
      <c r="AA1528" s="67"/>
      <c r="AB1528" s="48">
        <v>386</v>
      </c>
      <c r="AC1528" s="48"/>
      <c r="AD1528" s="49"/>
      <c r="AE1528" s="50">
        <v>98</v>
      </c>
      <c r="AF1528" s="50">
        <v>49</v>
      </c>
      <c r="AG1528" s="50">
        <v>7865</v>
      </c>
      <c r="AH1528" s="50">
        <v>5927</v>
      </c>
      <c r="AI1528" s="50"/>
      <c r="AJ1528" s="50" t="s">
        <v>4874</v>
      </c>
      <c r="AK1528" s="50" t="s">
        <v>4875</v>
      </c>
      <c r="AL1528" s="50"/>
      <c r="AM1528" s="50"/>
      <c r="AN1528" s="51">
        <v>40977.48060185185</v>
      </c>
      <c r="AO1528" s="50" t="s">
        <v>3090</v>
      </c>
      <c r="AP1528" s="52" t="s">
        <v>4876</v>
      </c>
      <c r="AQ1528" s="50" t="s">
        <v>3092</v>
      </c>
    </row>
    <row r="1529" spans="2:43" x14ac:dyDescent="0.25">
      <c r="B1529" s="40" t="s">
        <v>2721</v>
      </c>
      <c r="C1529" s="41"/>
      <c r="D1529" s="41"/>
      <c r="E1529" s="42"/>
      <c r="F1529" s="44"/>
      <c r="G1529" s="61" t="s">
        <v>4877</v>
      </c>
      <c r="H1529" s="41"/>
      <c r="I1529" s="45"/>
      <c r="J1529" s="46"/>
      <c r="K1529" s="46"/>
      <c r="L1529" s="45" t="s">
        <v>4878</v>
      </c>
      <c r="M1529" s="62"/>
      <c r="N1529" s="63">
        <v>2354.46826171875</v>
      </c>
      <c r="O1529" s="63">
        <v>4609.2880859375</v>
      </c>
      <c r="P1529" s="64"/>
      <c r="Q1529" s="65"/>
      <c r="R1529" s="65"/>
      <c r="S1529" s="69"/>
      <c r="T1529" s="69"/>
      <c r="U1529" s="69"/>
      <c r="V1529" s="69"/>
      <c r="W1529" s="68"/>
      <c r="X1529" s="68"/>
      <c r="Y1529" s="68"/>
      <c r="Z1529" s="68"/>
      <c r="AA1529" s="67"/>
      <c r="AB1529" s="48">
        <v>387</v>
      </c>
      <c r="AC1529" s="48"/>
      <c r="AD1529" s="49"/>
      <c r="AE1529" s="50">
        <v>1088</v>
      </c>
      <c r="AF1529" s="50">
        <v>582</v>
      </c>
      <c r="AG1529" s="50">
        <v>1168</v>
      </c>
      <c r="AH1529" s="50">
        <v>1464</v>
      </c>
      <c r="AI1529" s="50"/>
      <c r="AJ1529" s="50" t="s">
        <v>4879</v>
      </c>
      <c r="AK1529" s="50" t="s">
        <v>4880</v>
      </c>
      <c r="AL1529" s="50"/>
      <c r="AM1529" s="50"/>
      <c r="AN1529" s="51">
        <v>42529.871840277781</v>
      </c>
      <c r="AO1529" s="50" t="s">
        <v>3090</v>
      </c>
      <c r="AP1529" s="52" t="s">
        <v>4881</v>
      </c>
      <c r="AQ1529" s="50" t="s">
        <v>3092</v>
      </c>
    </row>
    <row r="1530" spans="2:43" x14ac:dyDescent="0.25">
      <c r="B1530" s="40" t="s">
        <v>2724</v>
      </c>
      <c r="C1530" s="41"/>
      <c r="D1530" s="41"/>
      <c r="E1530" s="42"/>
      <c r="F1530" s="44"/>
      <c r="G1530" s="61" t="s">
        <v>4882</v>
      </c>
      <c r="H1530" s="41"/>
      <c r="I1530" s="45"/>
      <c r="J1530" s="46"/>
      <c r="K1530" s="46"/>
      <c r="L1530" s="45" t="s">
        <v>4883</v>
      </c>
      <c r="M1530" s="62"/>
      <c r="N1530" s="63">
        <v>3721.487060546875</v>
      </c>
      <c r="O1530" s="63">
        <v>5256.20361328125</v>
      </c>
      <c r="P1530" s="64"/>
      <c r="Q1530" s="65"/>
      <c r="R1530" s="65"/>
      <c r="S1530" s="69"/>
      <c r="T1530" s="69"/>
      <c r="U1530" s="69"/>
      <c r="V1530" s="69"/>
      <c r="W1530" s="68"/>
      <c r="X1530" s="68"/>
      <c r="Y1530" s="68"/>
      <c r="Z1530" s="68"/>
      <c r="AA1530" s="67"/>
      <c r="AB1530" s="48">
        <v>388</v>
      </c>
      <c r="AC1530" s="48"/>
      <c r="AD1530" s="49"/>
      <c r="AE1530" s="50">
        <v>1247</v>
      </c>
      <c r="AF1530" s="50">
        <v>659</v>
      </c>
      <c r="AG1530" s="50">
        <v>80647</v>
      </c>
      <c r="AH1530" s="50">
        <v>52204</v>
      </c>
      <c r="AI1530" s="50"/>
      <c r="AJ1530" s="50" t="s">
        <v>4884</v>
      </c>
      <c r="AK1530" s="50" t="s">
        <v>4885</v>
      </c>
      <c r="AL1530" s="50"/>
      <c r="AM1530" s="50"/>
      <c r="AN1530" s="51">
        <v>42667.381145833337</v>
      </c>
      <c r="AO1530" s="50" t="s">
        <v>3090</v>
      </c>
      <c r="AP1530" s="52" t="s">
        <v>4886</v>
      </c>
      <c r="AQ1530" s="50" t="s">
        <v>3092</v>
      </c>
    </row>
    <row r="1531" spans="2:43" x14ac:dyDescent="0.25">
      <c r="B1531" s="40" t="s">
        <v>2725</v>
      </c>
      <c r="C1531" s="41"/>
      <c r="D1531" s="41"/>
      <c r="E1531" s="42"/>
      <c r="F1531" s="44"/>
      <c r="G1531" s="61" t="s">
        <v>4887</v>
      </c>
      <c r="H1531" s="41"/>
      <c r="I1531" s="45"/>
      <c r="J1531" s="46"/>
      <c r="K1531" s="46"/>
      <c r="L1531" s="45" t="s">
        <v>4888</v>
      </c>
      <c r="M1531" s="62"/>
      <c r="N1531" s="63">
        <v>2988.990234375</v>
      </c>
      <c r="O1531" s="63">
        <v>3938.405029296875</v>
      </c>
      <c r="P1531" s="64"/>
      <c r="Q1531" s="65"/>
      <c r="R1531" s="65"/>
      <c r="S1531" s="69"/>
      <c r="T1531" s="69"/>
      <c r="U1531" s="69"/>
      <c r="V1531" s="69"/>
      <c r="W1531" s="68"/>
      <c r="X1531" s="68"/>
      <c r="Y1531" s="68"/>
      <c r="Z1531" s="68"/>
      <c r="AA1531" s="67"/>
      <c r="AB1531" s="48">
        <v>389</v>
      </c>
      <c r="AC1531" s="48"/>
      <c r="AD1531" s="49"/>
      <c r="AE1531" s="50">
        <v>562</v>
      </c>
      <c r="AF1531" s="50">
        <v>37639</v>
      </c>
      <c r="AG1531" s="50">
        <v>14704</v>
      </c>
      <c r="AH1531" s="50">
        <v>1421</v>
      </c>
      <c r="AI1531" s="50"/>
      <c r="AJ1531" s="50" t="s">
        <v>4889</v>
      </c>
      <c r="AK1531" s="50" t="s">
        <v>3227</v>
      </c>
      <c r="AL1531" s="52" t="s">
        <v>4890</v>
      </c>
      <c r="AM1531" s="50"/>
      <c r="AN1531" s="51">
        <v>39856.731504629628</v>
      </c>
      <c r="AO1531" s="50" t="s">
        <v>3090</v>
      </c>
      <c r="AP1531" s="52" t="s">
        <v>4891</v>
      </c>
      <c r="AQ1531" s="50" t="s">
        <v>3099</v>
      </c>
    </row>
    <row r="1532" spans="2:43" x14ac:dyDescent="0.25">
      <c r="B1532" s="40" t="s">
        <v>2991</v>
      </c>
      <c r="C1532" s="41"/>
      <c r="D1532" s="41"/>
      <c r="E1532" s="42"/>
      <c r="F1532" s="44"/>
      <c r="G1532" s="61" t="s">
        <v>4892</v>
      </c>
      <c r="H1532" s="41"/>
      <c r="I1532" s="45"/>
      <c r="J1532" s="46"/>
      <c r="K1532" s="46"/>
      <c r="L1532" s="45" t="s">
        <v>4893</v>
      </c>
      <c r="M1532" s="62"/>
      <c r="N1532" s="63">
        <v>3134.22314453125</v>
      </c>
      <c r="O1532" s="63">
        <v>4705.46728515625</v>
      </c>
      <c r="P1532" s="64"/>
      <c r="Q1532" s="65"/>
      <c r="R1532" s="65"/>
      <c r="S1532" s="69"/>
      <c r="T1532" s="69"/>
      <c r="U1532" s="69"/>
      <c r="V1532" s="69"/>
      <c r="W1532" s="68"/>
      <c r="X1532" s="68"/>
      <c r="Y1532" s="68"/>
      <c r="Z1532" s="68"/>
      <c r="AA1532" s="67"/>
      <c r="AB1532" s="48">
        <v>390</v>
      </c>
      <c r="AC1532" s="48"/>
      <c r="AD1532" s="49"/>
      <c r="AE1532" s="50">
        <v>115</v>
      </c>
      <c r="AF1532" s="50">
        <v>55</v>
      </c>
      <c r="AG1532" s="50">
        <v>2609</v>
      </c>
      <c r="AH1532" s="50">
        <v>3966</v>
      </c>
      <c r="AI1532" s="50"/>
      <c r="AJ1532" s="50"/>
      <c r="AK1532" s="50" t="s">
        <v>4894</v>
      </c>
      <c r="AL1532" s="50"/>
      <c r="AM1532" s="50"/>
      <c r="AN1532" s="51">
        <v>41174.760034722225</v>
      </c>
      <c r="AO1532" s="50" t="s">
        <v>3090</v>
      </c>
      <c r="AP1532" s="52" t="s">
        <v>4895</v>
      </c>
      <c r="AQ1532" s="50" t="s">
        <v>3092</v>
      </c>
    </row>
    <row r="1533" spans="2:43" x14ac:dyDescent="0.25">
      <c r="B1533" s="70" t="s">
        <v>3058</v>
      </c>
      <c r="C1533" s="71"/>
      <c r="D1533" s="71"/>
      <c r="E1533" s="72"/>
      <c r="F1533" s="73"/>
      <c r="G1533" s="74" t="s">
        <v>4896</v>
      </c>
      <c r="H1533" s="71"/>
      <c r="I1533" s="75"/>
      <c r="J1533" s="76"/>
      <c r="K1533" s="76"/>
      <c r="L1533" s="75" t="s">
        <v>4897</v>
      </c>
      <c r="M1533" s="77"/>
      <c r="N1533" s="78">
        <v>4417.41455078125</v>
      </c>
      <c r="O1533" s="78">
        <v>5519.40869140625</v>
      </c>
      <c r="P1533" s="79"/>
      <c r="Q1533" s="80"/>
      <c r="R1533" s="80"/>
      <c r="S1533" s="81"/>
      <c r="T1533" s="81"/>
      <c r="U1533" s="81"/>
      <c r="V1533" s="81"/>
      <c r="W1533" s="82"/>
      <c r="X1533" s="82"/>
      <c r="Y1533" s="82"/>
      <c r="Z1533" s="82"/>
      <c r="AA1533" s="83"/>
      <c r="AB1533" s="84">
        <v>391</v>
      </c>
      <c r="AC1533" s="84"/>
      <c r="AD1533" s="85"/>
      <c r="AE1533" s="50">
        <v>507</v>
      </c>
      <c r="AF1533" s="50">
        <v>574</v>
      </c>
      <c r="AG1533" s="50">
        <v>12162</v>
      </c>
      <c r="AH1533" s="50">
        <v>1382</v>
      </c>
      <c r="AI1533" s="50"/>
      <c r="AJ1533" s="50" t="s">
        <v>4898</v>
      </c>
      <c r="AK1533" s="50" t="s">
        <v>4899</v>
      </c>
      <c r="AL1533" s="50"/>
      <c r="AM1533" s="50"/>
      <c r="AN1533" s="51">
        <v>42825.580925925926</v>
      </c>
      <c r="AO1533" s="50" t="s">
        <v>3090</v>
      </c>
      <c r="AP1533" s="52" t="s">
        <v>4900</v>
      </c>
      <c r="AQ1533" s="50" t="s">
        <v>3092</v>
      </c>
    </row>
  </sheetData>
  <dataValidations disablePrompts="1" count="32">
    <dataValidation allowBlank="1" errorTitle="Invalid Edge Visibility" error="The optional edge visibility must be Yes, Y, True, T, Always, 1, or empty to make the edge visible; or No, N, False, F, Never, or 0 to hide the edge.  Try selecting from the drop-down list instead." sqref="L3:L1136"/>
    <dataValidation type="list" allowBlank="1" showInputMessage="1" showErrorMessage="1" errorTitle="Invalid Edge Style" error="You have entered an invalid edge style.  Try selecting from the drop-down list instead." promptTitle="Edge Style" prompt="Select an optional edge style.  Edges are Solid by default." sqref="F3:F1136">
      <formula1>ValidEdgeStyles</formula1>
    </dataValidation>
    <dataValidation allowBlank="1" showInputMessage="1" showErrorMessage="1" errorTitle="Invalid Edge Visibility" error="You have entered an unrecognized edge visibility.  Try selecting from the drop-down list instead." promptTitle="Edge Label" prompt="Enter an optional edge label." sqref="I3:I1136"/>
    <dataValidation allowBlank="1" showInputMessage="1" showErrorMessage="1" promptTitle="Vertex 2 Name" prompt="Enter the name of the edge's second vertex." sqref="C3:C1136"/>
    <dataValidation allowBlank="1" showInputMessage="1" showErrorMessage="1" promptTitle="Vertex 1 Name" prompt="Enter the name of the edge's first vertex." sqref="B3:B1136"/>
    <dataValidation type="list" allowBlank="1" showInputMessage="1" showErrorMessage="1" errorTitle="Invalid Edge Visibility" error="You have entered an invalid edge visibility.  Try selecting from the drop-down list instead." promptTitle="Edge Visibility" prompt="Select an optional edge visibility.  Edges are shown by default." sqref="H3:H1136">
      <formula1>ValidEdgeVisibilities</formula1>
    </dataValidation>
    <dataValidation allowBlank="1" showInputMessage="1" errorTitle="Invalid Edge Opacity" error="The optional edge opacity must be a whole number between 0 and 10." promptTitle="Edge Opacity" prompt="Enter an optional edge opacity between 0 (transparent) and 100 (opaque)." sqref="G3:G1136"/>
    <dataValidation allowBlank="1" showInputMessage="1" errorTitle="Invalid Edge Width" error="The optional edge width must be a whole number between 1 and 10." promptTitle="Edge Width" prompt="Enter an optional edge width between 1 and 10." sqref="E3:E1136"/>
    <dataValidation allowBlank="1" showInputMessage="1" promptTitle="Edge Color" prompt="To select an optional edge color, right-click and select Select Color on the right-click menu." sqref="D3:D1136"/>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Font Size" prompt="Enter an optional label font size between 8 and 72." sqref="K3:K1136"/>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Text Color" prompt="To select an optional label text color, right-click and select Select Color on the right-click menu." sqref="J3:J1136"/>
    <dataValidation allowBlank="1" showErrorMessage="1" sqref="O3:O1136"/>
    <dataValidation allowBlank="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N3:N1136"/>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M3:M1136"/>
    <dataValidation allowBlank="1" showInputMessage="1" showErrorMessage="1" promptTitle="Vertex Name" prompt="Enter the name of the vertex." sqref="B1145:B1533"/>
    <dataValidation type="list" allowBlank="1" showInputMessage="1" showErrorMessage="1" errorTitle="Invalid Vertex Label Position" error="You have entered an invalid vertex label position.  Try selecting from the drop-down list instead." promptTitle="Vertex Label Position" prompt="Select an optional vertex label position." sqref="K1145:K1533">
      <formula1>ValidVertexLabelPositions</formula1>
    </dataValidation>
    <dataValidation allowBlank="1" showInputMessage="1" errorTitle="Invalid Vertex Size" error="The optional vertex size must be a decimal number.  Any size is acceptable, although 1 is used if the size is less than 1, and 10 is used if the size is greater than 10." promptTitle="Vertex Size" prompt="Enter an optional vertex size between 1 and 1,000." sqref="E1145:E1533"/>
    <dataValidation type="list" allowBlank="1" showInputMessage="1" showErrorMessage="1" errorTitle="Invalid Vertex Shape" error="You have entered an invalid vertex shape.  Try selecting from the drop-down list instead." promptTitle="Vertex Shape" prompt="Select an optional vertex shape." sqref="D1145:D1533">
      <formula1>ValidVertexShapes</formula1>
    </dataValidation>
    <dataValidation allowBlank="1" showInputMessage="1" errorTitle="Invalid Vertex Opacity" error="The optional vertex opacity must be a whole number between 0 and 10." promptTitle="Vertex Opacity" prompt="Enter an optional vertex opacity between 0 (transparent) and 100 (opaque)." sqref="F1145:F1533"/>
    <dataValidation allowBlank="1" showInputMessage="1" promptTitle="Vertex Color" prompt="To select an optional vertex color, right-click and select Select Color on the right-click menu." sqref="C1145:C1533"/>
    <dataValidation allowBlank="1" showInputMessage="1" errorTitle="Invalid Vertex Image Key" promptTitle="Vertex Image File" prompt="Enter the path to an image file.  Hover over the column header for examples." sqref="G1145:G1533"/>
    <dataValidation allowBlank="1" showInputMessage="1" promptTitle="Vertex Label Fill Color" prompt="To select an optional fill color for the Label shape, right-click and select Select Color on the right-click menu." sqref="J1145:J1533"/>
    <dataValidation allowBlank="1" showInputMessage="1" errorTitle="Invalid Vertex Image Key" promptTitle="Vertex Label" prompt="To show a vertex as a box containing text, set the Shape to Label and enter a label.  To annotate another shape with text, set the Shape to something else and enter a label." sqref="I1145:I1533"/>
    <dataValidation type="list" allowBlank="1" showInputMessage="1" showErrorMessage="1" errorTitle="Invalid Vertex Visibility" error="You have entered an invalid vertex visibility.  Try selecting from the drop-down list instead." promptTitle="Vertex Visibility" prompt="Select an optional vertex visibility.  Vertices are &quot;Show if in an Edge&quot; by default." sqref="H1145:H1533">
      <formula1>ValidVertexVisibilities</formula1>
    </dataValidation>
    <dataValidation allowBlank="1" errorTitle="Invalid Vertex Visibility" error="You have entered an unrecognized vertex visibility.  Try selecting from the drop-down list instead." promptTitle="Vertex ID" prompt="This is a unique ID that gets filled in automatically.  Do not edit this column." sqref="AC1145:AC1533"/>
    <dataValidation allowBlank="1" showInputMessage="1" errorTitle="Invalid Vertex Image Key" promptTitle="Vertex Tooltip" prompt="Enter optional text that will pop up when the mouse is hovered over the vertex." sqref="L1145:L1533"/>
    <dataValidation allowBlank="1" showInputMessage="1" errorTitle="Invalid Vertex Location" error="The optional vertex location's X and Y values must be whole numbers between 0 and 9999." promptTitle="Vertex Polar Angle" prompt="Enter an optional vertex polar angle coordinate, in degrees.  This is used only when a Layout Type of Polar or Polar Absolute is selected in the graph pane." sqref="R1145:R1533"/>
    <dataValidation allowBlank="1" showInputMessage="1" errorTitle="Invalid Vertex Location" error="The optional vertex location's X and Y values must be whole numbers between 0 and 9999." promptTitle="Vertex Polar R" prompt="Enter an optional vertex polar radial coordinate.  This is used only when a Layout Type of Polar or Polar Absolute is selected in the graph pane.  Hover the mouse over the column header for more details." sqref="Q1145:Q1533"/>
    <dataValidation allowBlank="1" showInputMessage="1" showErrorMessage="1" errorTitle="Invalid Vertex Visibility" error="You have entered an unrecognized vertex visibility.  Try selecting from the drop-down list instead." promptTitle="Vertex Layout Order" prompt="Enter an optional number to control the order in which the vertices are laid out and stacked in the graph." sqref="M1145:M1533"/>
    <dataValidation allowBlank="1" showInputMessage="1" errorTitle="Invalid Vertex Location" error="The optional vertex location's X and Y values must be whole numbers between 0 and 9999." promptTitle="Vertex Location" prompt="Enter an optional vertex location.  X and Y values should be between 0 and 9,999.  If you enter X and Y values, you should set NodeXL, Graph, Layout to &quot;None&quot; to prevent NodeXL from overwriting your values when you show the graph." sqref="N1145:O1533"/>
    <dataValidation type="list" allowBlank="1" showInputMessage="1" showErrorMessage="1" errorTitle="Invalid Vertex Locked" error="You have entered an invalid vertex &quot;locked.&quot;  Try selecting from the drop-down list instead." promptTitle="Vertex Locked?" prompt="Set to Yes to lock the vertex at its current location." sqref="P1145:P1533">
      <formula1>ValidBooleansDefaultFalse</formula1>
    </dataValidation>
    <dataValidation allowBlank="1" showInputMessage="1" errorTitle="Invalid Vertex Visibility" error="You have entered an unrecognized vertex visibility.  Try selecting from the drop-down list instead." promptTitle="Vertex ID" prompt="This is a unique ID that gets filled in automatically.  Do not edit this column." sqref="AB1145:AB1533"/>
  </dataValidations>
  <hyperlinks>
    <hyperlink ref="S223" r:id="rId1"/>
    <hyperlink ref="S224" r:id="rId2"/>
    <hyperlink ref="S225" r:id="rId3"/>
    <hyperlink ref="S226" r:id="rId4"/>
    <hyperlink ref="S235" r:id="rId5"/>
    <hyperlink ref="S239" r:id="rId6"/>
    <hyperlink ref="S254" r:id="rId7"/>
    <hyperlink ref="S255" r:id="rId8"/>
    <hyperlink ref="S262" r:id="rId9"/>
    <hyperlink ref="S263" r:id="rId10"/>
    <hyperlink ref="S265" r:id="rId11"/>
    <hyperlink ref="S269" r:id="rId12"/>
    <hyperlink ref="S270" r:id="rId13"/>
    <hyperlink ref="S271" r:id="rId14"/>
    <hyperlink ref="S272" r:id="rId15"/>
    <hyperlink ref="S273" r:id="rId16"/>
    <hyperlink ref="S275" r:id="rId17"/>
    <hyperlink ref="S289" r:id="rId18"/>
    <hyperlink ref="S290" r:id="rId19"/>
    <hyperlink ref="S326" r:id="rId20"/>
    <hyperlink ref="S337" r:id="rId21"/>
    <hyperlink ref="S350" r:id="rId22"/>
    <hyperlink ref="S351" r:id="rId23"/>
    <hyperlink ref="S358" r:id="rId24"/>
    <hyperlink ref="S366" r:id="rId25"/>
    <hyperlink ref="S368" r:id="rId26"/>
    <hyperlink ref="S369" r:id="rId27"/>
    <hyperlink ref="S375" r:id="rId28"/>
    <hyperlink ref="S376" r:id="rId29"/>
    <hyperlink ref="S377" r:id="rId30"/>
    <hyperlink ref="S379" r:id="rId31"/>
    <hyperlink ref="S404" r:id="rId32"/>
    <hyperlink ref="S405" r:id="rId33"/>
    <hyperlink ref="S406" r:id="rId34"/>
    <hyperlink ref="S433" r:id="rId35"/>
    <hyperlink ref="S434" r:id="rId36"/>
    <hyperlink ref="S435" r:id="rId37"/>
    <hyperlink ref="S436" r:id="rId38"/>
    <hyperlink ref="S437" r:id="rId39"/>
    <hyperlink ref="S438" r:id="rId40"/>
    <hyperlink ref="S439" r:id="rId41"/>
    <hyperlink ref="S440" r:id="rId42"/>
    <hyperlink ref="S441" r:id="rId43"/>
    <hyperlink ref="S457" r:id="rId44"/>
    <hyperlink ref="S465" r:id="rId45"/>
    <hyperlink ref="S477" r:id="rId46"/>
    <hyperlink ref="S478" r:id="rId47"/>
    <hyperlink ref="S479" r:id="rId48"/>
    <hyperlink ref="S480" r:id="rId49"/>
    <hyperlink ref="S483" r:id="rId50"/>
    <hyperlink ref="S492" r:id="rId51"/>
    <hyperlink ref="S563" r:id="rId52"/>
    <hyperlink ref="S564" r:id="rId53"/>
    <hyperlink ref="S565" r:id="rId54"/>
    <hyperlink ref="S566" r:id="rId55"/>
    <hyperlink ref="S567" r:id="rId56"/>
    <hyperlink ref="S568" r:id="rId57"/>
    <hyperlink ref="S569" r:id="rId58"/>
    <hyperlink ref="S570" r:id="rId59"/>
    <hyperlink ref="S612" r:id="rId60"/>
    <hyperlink ref="S613" r:id="rId61"/>
    <hyperlink ref="S617" r:id="rId62"/>
    <hyperlink ref="S619" r:id="rId63"/>
    <hyperlink ref="S620" r:id="rId64"/>
    <hyperlink ref="S621" r:id="rId65"/>
    <hyperlink ref="S622" r:id="rId66"/>
    <hyperlink ref="S623" r:id="rId67"/>
    <hyperlink ref="S633" r:id="rId68"/>
    <hyperlink ref="S634" r:id="rId69"/>
    <hyperlink ref="S635" r:id="rId70"/>
    <hyperlink ref="S652" r:id="rId71"/>
    <hyperlink ref="S653" r:id="rId72"/>
    <hyperlink ref="S654" r:id="rId73"/>
    <hyperlink ref="S655" r:id="rId74"/>
    <hyperlink ref="S656" r:id="rId75"/>
    <hyperlink ref="S657" r:id="rId76"/>
    <hyperlink ref="S658" r:id="rId77"/>
    <hyperlink ref="S659" r:id="rId78"/>
    <hyperlink ref="S660" r:id="rId79"/>
    <hyperlink ref="S661" r:id="rId80"/>
    <hyperlink ref="S662" r:id="rId81"/>
    <hyperlink ref="S663" r:id="rId82"/>
    <hyperlink ref="S664" r:id="rId83"/>
    <hyperlink ref="S669" r:id="rId84"/>
    <hyperlink ref="S693" r:id="rId85"/>
    <hyperlink ref="S694" r:id="rId86"/>
    <hyperlink ref="S727" r:id="rId87"/>
    <hyperlink ref="S728" r:id="rId88"/>
    <hyperlink ref="S733" r:id="rId89"/>
    <hyperlink ref="S737" r:id="rId90"/>
    <hyperlink ref="S738" r:id="rId91"/>
    <hyperlink ref="S739" r:id="rId92"/>
    <hyperlink ref="S757" r:id="rId93"/>
    <hyperlink ref="S759" r:id="rId94"/>
    <hyperlink ref="S763" r:id="rId95"/>
    <hyperlink ref="S764" r:id="rId96"/>
    <hyperlink ref="S765" r:id="rId97"/>
    <hyperlink ref="S767" r:id="rId98"/>
    <hyperlink ref="S768" r:id="rId99"/>
    <hyperlink ref="S772" r:id="rId100"/>
    <hyperlink ref="S774" r:id="rId101"/>
    <hyperlink ref="S775" r:id="rId102"/>
    <hyperlink ref="S776" r:id="rId103"/>
    <hyperlink ref="S786" r:id="rId104"/>
    <hyperlink ref="S792" r:id="rId105"/>
    <hyperlink ref="S793" r:id="rId106"/>
    <hyperlink ref="S794" r:id="rId107"/>
    <hyperlink ref="S795" r:id="rId108"/>
    <hyperlink ref="S826" r:id="rId109"/>
    <hyperlink ref="S835" r:id="rId110"/>
    <hyperlink ref="S836" r:id="rId111"/>
    <hyperlink ref="S843" r:id="rId112"/>
    <hyperlink ref="S844" r:id="rId113"/>
    <hyperlink ref="S845" r:id="rId114"/>
    <hyperlink ref="S850" r:id="rId115"/>
    <hyperlink ref="S851" r:id="rId116"/>
    <hyperlink ref="S854" r:id="rId117"/>
    <hyperlink ref="S855" r:id="rId118"/>
    <hyperlink ref="S857" r:id="rId119"/>
    <hyperlink ref="S858" r:id="rId120"/>
    <hyperlink ref="S859" r:id="rId121"/>
    <hyperlink ref="S867" r:id="rId122"/>
    <hyperlink ref="S872" r:id="rId123"/>
    <hyperlink ref="S873" r:id="rId124"/>
    <hyperlink ref="S877" r:id="rId125"/>
    <hyperlink ref="S879" r:id="rId126"/>
    <hyperlink ref="S880" r:id="rId127"/>
    <hyperlink ref="S882" r:id="rId128"/>
    <hyperlink ref="S884" r:id="rId129"/>
    <hyperlink ref="S889" r:id="rId130"/>
    <hyperlink ref="S896" r:id="rId131"/>
    <hyperlink ref="S900" r:id="rId132"/>
    <hyperlink ref="S901" r:id="rId133"/>
    <hyperlink ref="S907" r:id="rId134"/>
    <hyperlink ref="S908" r:id="rId135"/>
    <hyperlink ref="S919" r:id="rId136"/>
    <hyperlink ref="S922" r:id="rId137"/>
    <hyperlink ref="S923" r:id="rId138"/>
    <hyperlink ref="S927" r:id="rId139"/>
    <hyperlink ref="S928" r:id="rId140"/>
    <hyperlink ref="S933" r:id="rId141"/>
    <hyperlink ref="S935" r:id="rId142"/>
    <hyperlink ref="S937" r:id="rId143"/>
    <hyperlink ref="S939" r:id="rId144"/>
    <hyperlink ref="S941" r:id="rId145"/>
    <hyperlink ref="S942" r:id="rId146"/>
    <hyperlink ref="S953" r:id="rId147"/>
    <hyperlink ref="S954" r:id="rId148"/>
    <hyperlink ref="S955" r:id="rId149"/>
    <hyperlink ref="S960" r:id="rId150"/>
    <hyperlink ref="S965" r:id="rId151"/>
    <hyperlink ref="S983" r:id="rId152"/>
    <hyperlink ref="S993" r:id="rId153"/>
    <hyperlink ref="S994" r:id="rId154"/>
    <hyperlink ref="S995" r:id="rId155"/>
    <hyperlink ref="S998" r:id="rId156"/>
    <hyperlink ref="S1000" r:id="rId157"/>
    <hyperlink ref="S1001" r:id="rId158"/>
    <hyperlink ref="S1002" r:id="rId159"/>
    <hyperlink ref="S1003" r:id="rId160"/>
    <hyperlink ref="S1006" r:id="rId161"/>
    <hyperlink ref="S1007" r:id="rId162"/>
    <hyperlink ref="S1009" r:id="rId163"/>
    <hyperlink ref="S1010" r:id="rId164"/>
    <hyperlink ref="S1011" r:id="rId165"/>
    <hyperlink ref="S1012" r:id="rId166"/>
    <hyperlink ref="S1053" r:id="rId167"/>
    <hyperlink ref="S1054" r:id="rId168"/>
    <hyperlink ref="S1057" r:id="rId169"/>
    <hyperlink ref="S1059" r:id="rId170"/>
    <hyperlink ref="S1062" r:id="rId171"/>
    <hyperlink ref="S1063" r:id="rId172"/>
    <hyperlink ref="S1064" r:id="rId173"/>
    <hyperlink ref="S1065" r:id="rId174"/>
    <hyperlink ref="S1066" r:id="rId175"/>
    <hyperlink ref="S1068" r:id="rId176"/>
    <hyperlink ref="S1069" r:id="rId177"/>
    <hyperlink ref="S1070" r:id="rId178"/>
    <hyperlink ref="S1072" r:id="rId179"/>
    <hyperlink ref="S1075" r:id="rId180"/>
    <hyperlink ref="S1077" r:id="rId181"/>
    <hyperlink ref="S1079" r:id="rId182"/>
    <hyperlink ref="S1081" r:id="rId183"/>
    <hyperlink ref="S1083" r:id="rId184"/>
    <hyperlink ref="S1085" r:id="rId185"/>
    <hyperlink ref="S1087" r:id="rId186"/>
    <hyperlink ref="S1088" r:id="rId187"/>
    <hyperlink ref="S1090" r:id="rId188"/>
    <hyperlink ref="S1092" r:id="rId189"/>
    <hyperlink ref="S1094" r:id="rId190"/>
    <hyperlink ref="S1095" r:id="rId191"/>
    <hyperlink ref="S1099" r:id="rId192"/>
    <hyperlink ref="S1100" r:id="rId193"/>
    <hyperlink ref="S1101" r:id="rId194"/>
    <hyperlink ref="S1105" r:id="rId195"/>
    <hyperlink ref="S1106" r:id="rId196"/>
    <hyperlink ref="S1128" r:id="rId197"/>
    <hyperlink ref="S1132" r:id="rId198"/>
    <hyperlink ref="S1133" r:id="rId199"/>
    <hyperlink ref="W3" r:id="rId200" location="!/rossignolchri/status/1090446503460642816"/>
    <hyperlink ref="W4" r:id="rId201" location="!/rossignolchri/status/1090446503460642816"/>
    <hyperlink ref="W5" r:id="rId202" location="!/rossignolchri/status/1090446503460642816"/>
    <hyperlink ref="W6" r:id="rId203" location="!/antoine_grasser/status/1090480187647672321"/>
    <hyperlink ref="W7" r:id="rId204" location="!/antoine_grasser/status/1090480187647672321"/>
    <hyperlink ref="W8" r:id="rId205" location="!/antoine_grasser/status/1090480187647672321"/>
    <hyperlink ref="W9" r:id="rId206" location="!/antoine_grasser/status/1090480187647672321"/>
    <hyperlink ref="W10" r:id="rId207" location="!/antoine_grasser/status/1090480187647672321"/>
    <hyperlink ref="W11" r:id="rId208" location="!/g3erthelot/status/1090486624272764929"/>
    <hyperlink ref="W12" r:id="rId209" location="!/g3erthelot/status/1090486624272764929"/>
    <hyperlink ref="W13" r:id="rId210" location="!/g3erthelot/status/1090486624272764929"/>
    <hyperlink ref="W14" r:id="rId211" location="!/philippe_jehan/status/1090486914833149953"/>
    <hyperlink ref="W15" r:id="rId212" location="!/philippe_jehan/status/1090486914833149953"/>
    <hyperlink ref="W16" r:id="rId213" location="!/philippe_jehan/status/1090486914833149953"/>
    <hyperlink ref="W17" r:id="rId214" location="!/aurelienchemier/status/1090492932539461632"/>
    <hyperlink ref="W18" r:id="rId215" location="!/aurelienchemier/status/1090492932539461632"/>
    <hyperlink ref="W19" r:id="rId216" location="!/aurelienchemier/status/1090492932539461632"/>
    <hyperlink ref="W20" r:id="rId217" location="!/laurent32579018/status/1090500907870158848"/>
    <hyperlink ref="W21" r:id="rId218" location="!/laurent32579018/status/1090500907870158848"/>
    <hyperlink ref="W22" r:id="rId219" location="!/chemtraizer/status/1090504511809040385"/>
    <hyperlink ref="W23" r:id="rId220" location="!/chemtraizer/status/1090504511809040385"/>
    <hyperlink ref="W24" r:id="rId221" location="!/chemtraizer/status/1090504511809040385"/>
    <hyperlink ref="W25" r:id="rId222" location="!/webdif/status/1090512448870903809"/>
    <hyperlink ref="W26" r:id="rId223" location="!/normagintonic/status/1090512581947731970"/>
    <hyperlink ref="W27" r:id="rId224" location="!/monique_barret/status/1090512526645911553"/>
    <hyperlink ref="W28" r:id="rId225" location="!/monique_barret/status/1090511909428908032"/>
    <hyperlink ref="W29" r:id="rId226" location="!/monique_barret/status/1090512089549029377"/>
    <hyperlink ref="W30" r:id="rId227" location="!/monique_barret/status/1090512312157519872"/>
    <hyperlink ref="W31" r:id="rId228" location="!/monique_barret/status/1090512312157519872"/>
    <hyperlink ref="W32" r:id="rId229" location="!/monique_barret/status/1090512382231830528"/>
    <hyperlink ref="W33" r:id="rId230" location="!/monique_barret/status/1090512382231830528"/>
    <hyperlink ref="W34" r:id="rId231" location="!/monique_barret/status/1090512462636597253"/>
    <hyperlink ref="W35" r:id="rId232" location="!/monique_barret/status/1090512462636597253"/>
    <hyperlink ref="W36" r:id="rId233" location="!/monique_barret/status/1090512526645911553"/>
    <hyperlink ref="W37" r:id="rId234" location="!/monique_barret/status/1090512845098401792"/>
    <hyperlink ref="W38" r:id="rId235" location="!/monique_barret/status/1090512845098401792"/>
    <hyperlink ref="W39" r:id="rId236" location="!/monique_barret/status/1090512845098401792"/>
    <hyperlink ref="W40" r:id="rId237" location="!/salex01_yt/status/1090513757351149568"/>
    <hyperlink ref="W41" r:id="rId238" location="!/rduvont/status/1090514484798672901"/>
    <hyperlink ref="W42" r:id="rId239" location="!/engue34/status/1090514565606096896"/>
    <hyperlink ref="W43" r:id="rId240" location="!/alerteenvironne/status/1090518134077956101"/>
    <hyperlink ref="W44" r:id="rId241" location="!/alerteenvironne/status/1090518134077956101"/>
    <hyperlink ref="W45" r:id="rId242" location="!/alerteenvironne/status/1090518134077956101"/>
    <hyperlink ref="W46" r:id="rId243" location="!/alerteenvironne/status/1090518134077956101"/>
    <hyperlink ref="W47" r:id="rId244" location="!/alerteenvironne/status/1090518134077956101"/>
    <hyperlink ref="W48" r:id="rId245" location="!/waterlemon90/status/1090518323375284224"/>
    <hyperlink ref="W49" r:id="rId246" location="!/waterlemon90/status/1090518323375284224"/>
    <hyperlink ref="W50" r:id="rId247" location="!/waterlemon90/status/1090518323375284224"/>
    <hyperlink ref="W51" r:id="rId248" location="!/waterlemon90/status/1090518323375284224"/>
    <hyperlink ref="W52" r:id="rId249" location="!/waterlemon90/status/1090518323375284224"/>
    <hyperlink ref="W53" r:id="rId250" location="!/pinonmaxime/status/1090521795185258496"/>
    <hyperlink ref="W54" r:id="rId251" location="!/pinonmaxime/status/1090521795185258496"/>
    <hyperlink ref="W55" r:id="rId252" location="!/eetted/status/1090523336440991745"/>
    <hyperlink ref="W56" r:id="rId253" location="!/fobasile/status/1090523662787190784"/>
    <hyperlink ref="W57" r:id="rId254" location="!/baptistemenon/status/1090526324597362688"/>
    <hyperlink ref="W58" r:id="rId255" location="!/nq1r0d/status/1090527601205149700"/>
    <hyperlink ref="W59" r:id="rId256" location="!/nq1r0d/status/1090527601205149700"/>
    <hyperlink ref="W60" r:id="rId257" location="!/nq1r0d/status/1090527601205149700"/>
    <hyperlink ref="W61" r:id="rId258" location="!/nq1r0d/status/1090527601205149700"/>
    <hyperlink ref="W62" r:id="rId259" location="!/nq1r0d/status/1090527601205149700"/>
    <hyperlink ref="W63" r:id="rId260" location="!/nq1r0d/status/1090527601205149700"/>
    <hyperlink ref="W64" r:id="rId261" location="!/nq1r0d/status/1090527601205149700"/>
    <hyperlink ref="W65" r:id="rId262" location="!/nq1r0d/status/1090527601205149700"/>
    <hyperlink ref="W66" r:id="rId263" location="!/nq1r0d/status/1090527601205149700"/>
    <hyperlink ref="W67" r:id="rId264" location="!/nq1r0d/status/1090527601205149700"/>
    <hyperlink ref="W68" r:id="rId265" location="!/nq1r0d/status/1090527601205149700"/>
    <hyperlink ref="W69" r:id="rId266" location="!/anselmebatrice/status/1090534910576738304"/>
    <hyperlink ref="W70" r:id="rId267" location="!/astouff/status/1090535816248610816"/>
    <hyperlink ref="W71" r:id="rId268" location="!/astouff/status/1090535816248610816"/>
    <hyperlink ref="W72" r:id="rId269" location="!/astouff/status/1090535816248610816"/>
    <hyperlink ref="W73" r:id="rId270" location="!/astouff/status/1090535816248610816"/>
    <hyperlink ref="W74" r:id="rId271" location="!/astouff/status/1090535816248610816"/>
    <hyperlink ref="W75" r:id="rId272" location="!/scaburet/status/1090539451292495872"/>
    <hyperlink ref="W76" r:id="rId273" location="!/scaburet/status/1090539451292495872"/>
    <hyperlink ref="W77" r:id="rId274" location="!/chevaldireamame/status/1090539679856951296"/>
    <hyperlink ref="W78" r:id="rId275" location="!/chevaldireamame/status/1090539991242031104"/>
    <hyperlink ref="W79" r:id="rId276" location="!/chevaldireamame/status/1090539991242031104"/>
    <hyperlink ref="W80" r:id="rId277" location="!/chrrousseau/status/1090508260958969856"/>
    <hyperlink ref="W81" r:id="rId278" location="!/chrrousseau/status/1090543243547291648"/>
    <hyperlink ref="W82" r:id="rId279" location="!/chrrousseau/status/1090543243547291648"/>
    <hyperlink ref="W83" r:id="rId280" location="!/chrrousseau/status/1090543243547291648"/>
    <hyperlink ref="W84" r:id="rId281" location="!/belouga1975/status/1090557608845602817"/>
    <hyperlink ref="W85" r:id="rId282" location="!/baptistedupin37/status/1090562965944889345"/>
    <hyperlink ref="W86" r:id="rId283" location="!/alexissevellec/status/1090563015043362817"/>
    <hyperlink ref="W87" r:id="rId284" location="!/jm_ferrier/status/1090564814718595072"/>
    <hyperlink ref="W88" r:id="rId285" location="!/jm_ferrier/status/1090564814718595072"/>
    <hyperlink ref="W89" r:id="rId286" location="!/jm_ferrier/status/1090564814718595072"/>
    <hyperlink ref="W90" r:id="rId287" location="!/jm_ferrier/status/1090564814718595072"/>
    <hyperlink ref="W91" r:id="rId288" location="!/jm_ferrier/status/1090564814718595072"/>
    <hyperlink ref="W92" r:id="rId289" location="!/moschitolain/status/1090570744441069569"/>
    <hyperlink ref="W93" r:id="rId290" location="!/veroniquelorin/status/1090571063900160000"/>
    <hyperlink ref="W94" r:id="rId291" location="!/veroniquelorin/status/1090571063900160000"/>
    <hyperlink ref="W95" r:id="rId292" location="!/veroniquelorin/status/1090571063900160000"/>
    <hyperlink ref="W96" r:id="rId293" location="!/maxthevworld/status/1090579770797105152"/>
    <hyperlink ref="W97" r:id="rId294" location="!/sekijyra/status/1090585011223449600"/>
    <hyperlink ref="W98" r:id="rId295" location="!/cainheleverok/status/1090603647900233728"/>
    <hyperlink ref="W99" r:id="rId296" location="!/delphine_d/status/1090605484682432519"/>
    <hyperlink ref="W100" r:id="rId297" location="!/delphine_d/status/1090605484682432519"/>
    <hyperlink ref="W101" r:id="rId298" location="!/delphine_d/status/1090605814182801410"/>
    <hyperlink ref="W102" r:id="rId299" location="!/delphine_d/status/1090604678793052160"/>
    <hyperlink ref="W103" r:id="rId300" location="!/delphine_d/status/1090605484682432519"/>
    <hyperlink ref="W104" r:id="rId301" location="!/delphine_d/status/1090605484682432519"/>
    <hyperlink ref="W105" r:id="rId302" location="!/delphine_d/status/1090605735078178816"/>
    <hyperlink ref="W106" r:id="rId303" location="!/delphine_d/status/1090605735078178816"/>
    <hyperlink ref="W107" r:id="rId304" location="!/delphine_d/status/1090605814182801410"/>
    <hyperlink ref="W108" r:id="rId305" location="!/s_chenevier/status/1090606386680078336"/>
    <hyperlink ref="W109" r:id="rId306" location="!/ckln00/status/1090606633124802563"/>
    <hyperlink ref="W110" r:id="rId307" location="!/bdherouville/status/1090613154160279553"/>
    <hyperlink ref="W111" r:id="rId308" location="!/bdherouville/status/1090613154160279553"/>
    <hyperlink ref="W112" r:id="rId309" location="!/olivrius/status/1090615263924490241"/>
    <hyperlink ref="W113" r:id="rId310" location="!/olivrius/status/1090615263924490241"/>
    <hyperlink ref="W114" r:id="rId311" location="!/asenar/status/1090619880456548352"/>
    <hyperlink ref="W115" r:id="rId312" location="!/jonathanmoret/status/1090628170628370434"/>
    <hyperlink ref="W116" r:id="rId313" location="!/perfectgreg/status/1090631042539704321"/>
    <hyperlink ref="W117" r:id="rId314" location="!/perfectgreg/status/1090631042539704321"/>
    <hyperlink ref="W118" r:id="rId315" location="!/labonne_herve/status/1090633961309720576"/>
    <hyperlink ref="W119" r:id="rId316" location="!/labonne_herve/status/1090633961309720576"/>
    <hyperlink ref="W120" r:id="rId317" location="!/labonne_herve/status/1090633961309720576"/>
    <hyperlink ref="W121" r:id="rId318" location="!/labonne_herve/status/1090633961309720576"/>
    <hyperlink ref="W122" r:id="rId319" location="!/clement444yves/status/1090636967312801795"/>
    <hyperlink ref="W123" r:id="rId320" location="!/virgile_klamp/status/1090638589678051328"/>
    <hyperlink ref="W124" r:id="rId321" location="!/vince_desrumaux/status/1090649456603729922"/>
    <hyperlink ref="W125" r:id="rId322" location="!/krelix/status/1090655240876105729"/>
    <hyperlink ref="W126" r:id="rId323" location="!/krelix/status/1090655240876105729"/>
    <hyperlink ref="W127" r:id="rId324" location="!/franckpellerin/status/1090659034812817409"/>
    <hyperlink ref="W128" r:id="rId325" location="!/franckpellerin/status/1090659034812817409"/>
    <hyperlink ref="W129" r:id="rId326" location="!/franckpellerin/status/1090659034812817409"/>
    <hyperlink ref="W130" r:id="rId327" location="!/franckpellerin/status/1090659034812817409"/>
    <hyperlink ref="W131" r:id="rId328" location="!/franckpellerin/status/1090659034812817409"/>
    <hyperlink ref="W132" r:id="rId329" location="!/revolution_fr/status/1090661227523723264"/>
    <hyperlink ref="W133" r:id="rId330" location="!/revolution_fr/status/1090661227523723264"/>
    <hyperlink ref="W134" r:id="rId331" location="!/pat2816/status/1090667805513601025"/>
    <hyperlink ref="W135" r:id="rId332" location="!/pat2816/status/1090667805513601025"/>
    <hyperlink ref="W136" r:id="rId333" location="!/pat2816/status/1090667805513601025"/>
    <hyperlink ref="W137" r:id="rId334" location="!/pat2816/status/1090667805513601025"/>
    <hyperlink ref="W138" r:id="rId335" location="!/pat2816/status/1090667805513601025"/>
    <hyperlink ref="W139" r:id="rId336" location="!/sledoare/status/1090667968193851392"/>
    <hyperlink ref="W140" r:id="rId337" location="!/sledoare/status/1090667968193851392"/>
    <hyperlink ref="W141" r:id="rId338" location="!/sledoare/status/1090667968193851392"/>
    <hyperlink ref="W142" r:id="rId339" location="!/sledoare/status/1090667968193851392"/>
    <hyperlink ref="W143" r:id="rId340" location="!/sledoare/status/1090667968193851392"/>
    <hyperlink ref="W144" r:id="rId341" location="!/i_lesage/status/1090669077679562753"/>
    <hyperlink ref="W145" r:id="rId342" location="!/dg_institut/status/1090669582329806855"/>
    <hyperlink ref="W146" r:id="rId343" location="!/dg_institut/status/1090669582329806855"/>
    <hyperlink ref="W147" r:id="rId344" location="!/dg_institut/status/1090669582329806855"/>
    <hyperlink ref="W148" r:id="rId345" location="!/dg_institut/status/1090669582329806855"/>
    <hyperlink ref="W149" r:id="rId346" location="!/dg_institut/status/1090669582329806855"/>
    <hyperlink ref="W150" r:id="rId347" location="!/cisaci/status/1090522584129650688"/>
    <hyperlink ref="W151" r:id="rId348" location="!/cisaci/status/1090679503888760833"/>
    <hyperlink ref="W152" r:id="rId349" location="!/blondeau_anne/status/1090692150885527553"/>
    <hyperlink ref="W153" r:id="rId350" location="!/blondeau_anne/status/1090692150885527553"/>
    <hyperlink ref="W154" r:id="rId351" location="!/blondeau_anne/status/1090692150885527553"/>
    <hyperlink ref="W155" r:id="rId352" location="!/blondeau_anne/status/1090692150885527553"/>
    <hyperlink ref="W156" r:id="rId353" location="!/blondeau_anne/status/1090692150885527553"/>
    <hyperlink ref="W157" r:id="rId354" location="!/leclercemmanuel/status/1090694583024005121"/>
    <hyperlink ref="W158" r:id="rId355" location="!/lhottegreg/status/1090708474768605201"/>
    <hyperlink ref="W159" r:id="rId356" location="!/lhottegreg/status/1090708474768605201"/>
    <hyperlink ref="W160" r:id="rId357" location="!/aimrock03/status/1090712316075786242"/>
    <hyperlink ref="W161" r:id="rId358" location="!/aimrock03/status/1090712316075786242"/>
    <hyperlink ref="W162" r:id="rId359" location="!/aimrock03/status/1090712316075786242"/>
    <hyperlink ref="W163" r:id="rId360" location="!/aimrock03/status/1090712316075786242"/>
    <hyperlink ref="W164" r:id="rId361" location="!/aimrock03/status/1090712316075786242"/>
    <hyperlink ref="W165" r:id="rId362" location="!/michaelmickha/status/1090712476377849857"/>
    <hyperlink ref="W166" r:id="rId363" location="!/michaelmickha/status/1090548210265919488"/>
    <hyperlink ref="W167" r:id="rId364" location="!/michaelmickha/status/1090712476377849857"/>
    <hyperlink ref="W168" r:id="rId365" location="!/acadfreedom/status/1090720388923998223"/>
    <hyperlink ref="W169" r:id="rId366" location="!/kinou8409/status/1090735302531055622"/>
    <hyperlink ref="W170" r:id="rId367" location="!/kinou8409/status/1090496049750380544"/>
    <hyperlink ref="W171" r:id="rId368" location="!/kinou8409/status/1090496049750380544"/>
    <hyperlink ref="W172" r:id="rId369" location="!/kinou8409/status/1090496049750380544"/>
    <hyperlink ref="W173" r:id="rId370" location="!/kinou8409/status/1090496049750380544"/>
    <hyperlink ref="W174" r:id="rId371" location="!/kinou8409/status/1090496049750380544"/>
    <hyperlink ref="W175" r:id="rId372" location="!/maximebarus/status/1090736135696015360"/>
    <hyperlink ref="W176" r:id="rId373" location="!/maximebarus/status/1090736135696015360"/>
    <hyperlink ref="W177" r:id="rId374" location="!/maximebarus/status/1090736135696015360"/>
    <hyperlink ref="W178" r:id="rId375" location="!/maximebarus/status/1090736135696015360"/>
    <hyperlink ref="W179" r:id="rId376" location="!/maximebarus/status/1090736135696015360"/>
    <hyperlink ref="W180" r:id="rId377" location="!/sansuiso/status/1090740617251090433"/>
    <hyperlink ref="W181" r:id="rId378" location="!/joel_perrocheau/status/1090744708228435976"/>
    <hyperlink ref="W182" r:id="rId379" location="!/joel_perrocheau/status/1090744708228435976"/>
    <hyperlink ref="W183" r:id="rId380" location="!/joel_perrocheau/status/1090744708228435976"/>
    <hyperlink ref="W184" r:id="rId381" location="!/joel_perrocheau/status/1090744708228435976"/>
    <hyperlink ref="W185" r:id="rId382" location="!/joel_perrocheau/status/1090744708228435976"/>
    <hyperlink ref="W186" r:id="rId383" location="!/jdesmaz/status/1090781688068796416"/>
    <hyperlink ref="W187" r:id="rId384" location="!/philloufr/status/1090845752081989632"/>
    <hyperlink ref="W188" r:id="rId385" location="!/gigiotef1/status/1090848348368719872"/>
    <hyperlink ref="W189" r:id="rId386" location="!/alexcastagne82/status/1090855417100595200"/>
    <hyperlink ref="W190" r:id="rId387" location="!/relderaie/status/1090864342961143809"/>
    <hyperlink ref="W191" r:id="rId388" location="!/relderaie/status/1090864342961143809"/>
    <hyperlink ref="W192" r:id="rId389" location="!/gregoryguilbert/status/1090868979801968640"/>
    <hyperlink ref="W193" r:id="rId390" location="!/gregoryguilbert/status/1090868979801968640"/>
    <hyperlink ref="W194" r:id="rId391" location="!/pimuusu/status/1090493670569140224"/>
    <hyperlink ref="W195" r:id="rId392" location="!/pimuusu/status/1090495952136343552"/>
    <hyperlink ref="W196" r:id="rId393" location="!/pimuusu/status/1090495952136343552"/>
    <hyperlink ref="W197" r:id="rId394" location="!/pimuusu/status/1090495952136343552"/>
    <hyperlink ref="W198" r:id="rId395" location="!/pimuusu/status/1090495952136343552"/>
    <hyperlink ref="W199" r:id="rId396" location="!/pimuusu/status/1090495952136343552"/>
    <hyperlink ref="W200" r:id="rId397" location="!/pimuusu/status/1090872201534992385"/>
    <hyperlink ref="W201" r:id="rId398" location="!/pimuusu/status/1090872201534992385"/>
    <hyperlink ref="W202" r:id="rId399" location="!/e_punctatus/status/1090879571484860416"/>
    <hyperlink ref="W203" r:id="rId400" location="!/buchebuche561/status/1090886509127979008"/>
    <hyperlink ref="W204" r:id="rId401" location="!/68_busch/status/1090535197316136960"/>
    <hyperlink ref="W205" r:id="rId402" location="!/68_busch/status/1090535197316136960"/>
    <hyperlink ref="W206" r:id="rId403" location="!/68_busch/status/1090890361164181504"/>
    <hyperlink ref="W207" r:id="rId404" location="!/68_busch/status/1090890361164181504"/>
    <hyperlink ref="W208" r:id="rId405" location="!/xlouchet/status/1090901647113551872"/>
    <hyperlink ref="W209" r:id="rId406" location="!/xlouchet/status/1090901647113551872"/>
    <hyperlink ref="W210" r:id="rId407" location="!/xlouchet/status/1090901647113551872"/>
    <hyperlink ref="W211" r:id="rId408" location="!/xlouchet/status/1090901647113551872"/>
    <hyperlink ref="W212" r:id="rId409" location="!/xlouchet/status/1090901647113551872"/>
    <hyperlink ref="W213" r:id="rId410" location="!/eliadus/status/1090941095452790784"/>
    <hyperlink ref="W214" r:id="rId411" location="!/eliadus/status/1090941095452790784"/>
    <hyperlink ref="W215" r:id="rId412" location="!/eliadus/status/1090941095452790784"/>
    <hyperlink ref="W216" r:id="rId413" location="!/eliadus/status/1090941095452790784"/>
    <hyperlink ref="W217" r:id="rId414" location="!/eliadus/status/1090941095452790784"/>
    <hyperlink ref="W218" r:id="rId415" location="!/anaelbibard/status/1090942122503606272"/>
    <hyperlink ref="W219" r:id="rId416" location="!/fastier_antony/status/1090942454470201345"/>
    <hyperlink ref="W220" r:id="rId417" location="!/fastier_antony/status/1090942454470201345"/>
    <hyperlink ref="W221" r:id="rId418" location="!/fastier_antony/status/1090942454470201345"/>
    <hyperlink ref="W222" r:id="rId419" location="!/cafuccio/status/1090951121571590144"/>
    <hyperlink ref="W223" r:id="rId420" location="!/silvere_aaane/status/1090953669863002112"/>
    <hyperlink ref="W224" r:id="rId421" location="!/auto_math/status/1090982519158251520"/>
    <hyperlink ref="W225" r:id="rId422" location="!/veroniquebail/status/1090984201694912513"/>
    <hyperlink ref="W226" r:id="rId423" location="!/veroniquebail/status/1090984201694912513"/>
    <hyperlink ref="W227" r:id="rId424" location="!/bazancien/status/1090991014821724160"/>
    <hyperlink ref="W228" r:id="rId425" location="!/bazancien/status/1090991014821724160"/>
    <hyperlink ref="W229" r:id="rId426" location="!/gillesbeltra/status/1091008058912894977"/>
    <hyperlink ref="W230" r:id="rId427" location="!/gaby_wald/status/1091012307176574977"/>
    <hyperlink ref="W231" r:id="rId428" location="!/gaby_wald/status/1091012307176574977"/>
    <hyperlink ref="W232" r:id="rId429" location="!/gaby_wald/status/1091012320707469312"/>
    <hyperlink ref="W233" r:id="rId430" location="!/gaby_wald/status/1091012400629846016"/>
    <hyperlink ref="W234" r:id="rId431" location="!/gaby_wald/status/1091012400629846016"/>
    <hyperlink ref="W235" r:id="rId432" location="!/romain_labas/status/1091016177541758976"/>
    <hyperlink ref="W236" r:id="rId433" location="!/arn_adn/status/1091027132556427264"/>
    <hyperlink ref="W237" r:id="rId434" location="!/doudoche/status/1091052952893169664"/>
    <hyperlink ref="W238" r:id="rId435" location="!/doudoche/status/1091052952893169664"/>
    <hyperlink ref="W239" r:id="rId436" location="!/adonis02325933/status/1091053336609128450"/>
    <hyperlink ref="W240" r:id="rId437" location="!/tcitron/status/1091061487135846400"/>
    <hyperlink ref="W241" r:id="rId438" location="!/tcitron/status/1091061487135846400"/>
    <hyperlink ref="W242" r:id="rId439" location="!/tcitron/status/1091061487135846400"/>
    <hyperlink ref="W243" r:id="rId440" location="!/grodierpro/status/1091065563798011904"/>
    <hyperlink ref="W244" r:id="rId441" location="!/grodierpro/status/1091065563798011904"/>
    <hyperlink ref="W245" r:id="rId442" location="!/grodierpro/status/1091065563798011904"/>
    <hyperlink ref="W246" r:id="rId443" location="!/caroline76966/status/1090513519882186753"/>
    <hyperlink ref="W247" r:id="rId444" location="!/caroline76966/status/1090513519882186753"/>
    <hyperlink ref="W248" r:id="rId445" location="!/caroline76966/status/1090513519882186753"/>
    <hyperlink ref="W249" r:id="rId446" location="!/caroline76966/status/1090633196973248518"/>
    <hyperlink ref="W250" r:id="rId447" location="!/caroline76966/status/1090633196973248518"/>
    <hyperlink ref="W251" r:id="rId448" location="!/caroline76966/status/1090633196973248518"/>
    <hyperlink ref="W252" r:id="rId449" location="!/caroline76966/status/1090633196973248518"/>
    <hyperlink ref="W253" r:id="rId450" location="!/caroline76966/status/1090644273253543936"/>
    <hyperlink ref="W254" r:id="rId451" location="!/caroline76966/status/1091069397219926018"/>
    <hyperlink ref="W255" r:id="rId452" location="!/caroline76966/status/1091069397219926018"/>
    <hyperlink ref="W256" r:id="rId453" location="!/petatjm/status/1090610136161443840"/>
    <hyperlink ref="W257" r:id="rId454" location="!/petatjm/status/1091071822269943808"/>
    <hyperlink ref="W258" r:id="rId455" location="!/arseneahouansou/status/1091082117457551360"/>
    <hyperlink ref="W259" r:id="rId456" location="!/fixpir/status/1090524445565952000"/>
    <hyperlink ref="W260" r:id="rId457" location="!/fixpir/status/1091082339164278784"/>
    <hyperlink ref="W261" r:id="rId458" location="!/solarus0/status/1091085270852743169"/>
    <hyperlink ref="W262" r:id="rId459" location="!/guy__moux/status/1091086086829428736"/>
    <hyperlink ref="W263" r:id="rId460" location="!/cedricmidoux/status/1091089674901352448"/>
    <hyperlink ref="W264" r:id="rId461" location="!/rmontard/status/1091089995841130496"/>
    <hyperlink ref="W265" r:id="rId462" location="!/thibaud_jobert/status/1091091591446577154"/>
    <hyperlink ref="W266" r:id="rId463" location="!/benoit_gregory/status/1091092780510863360"/>
    <hyperlink ref="W267" r:id="rId464" location="!/benoit_gregory/status/1091092780510863360"/>
    <hyperlink ref="W268" r:id="rId465" location="!/benoit_gregory/status/1091092780510863360"/>
    <hyperlink ref="W269" r:id="rId466" location="!/tibogd/status/1091094166346567681"/>
    <hyperlink ref="W270" r:id="rId467" location="!/tibogd/status/1091094166346567681"/>
    <hyperlink ref="W271" r:id="rId468" location="!/tibogd/status/1091094166346567681"/>
    <hyperlink ref="W272" r:id="rId469" location="!/tibogd/status/1091094166346567681"/>
    <hyperlink ref="W273" r:id="rId470" location="!/tibogd/status/1091094166346567681"/>
    <hyperlink ref="W274" r:id="rId471" location="!/acsenseursocial/status/1091099642878664704"/>
    <hyperlink ref="W275" r:id="rId472" location="!/christerak/status/1091103104035155969"/>
    <hyperlink ref="W276" r:id="rId473" location="!/winstoninan/status/1091108114034765824"/>
    <hyperlink ref="W277" r:id="rId474" location="!/winstoninan/status/1091108114034765824"/>
    <hyperlink ref="W278" r:id="rId475" location="!/winstoninan/status/1091108114034765824"/>
    <hyperlink ref="W279" r:id="rId476" location="!/johnonsteem/status/1091211517830316032"/>
    <hyperlink ref="W280" r:id="rId477" location="!/rv59268/status/1091216887936106496"/>
    <hyperlink ref="W281" r:id="rId478" location="!/renaultya/status/1091219914038411264"/>
    <hyperlink ref="W282" r:id="rId479" location="!/renaultya/status/1091219914038411264"/>
    <hyperlink ref="W283" r:id="rId480" location="!/renaultya/status/1091219914038411264"/>
    <hyperlink ref="W284" r:id="rId481" location="!/renaultya/status/1091219914038411264"/>
    <hyperlink ref="W285" r:id="rId482" location="!/renaultya/status/1091219914038411264"/>
    <hyperlink ref="W286" r:id="rId483" location="!/damienameuil/status/1090646101412245504"/>
    <hyperlink ref="W287" r:id="rId484" location="!/damienameuil/status/1090964424574332929"/>
    <hyperlink ref="W288" r:id="rId485" location="!/damienameuil/status/1090964424574332929"/>
    <hyperlink ref="W289" r:id="rId486" location="!/damienameuil/status/1091228792520146944"/>
    <hyperlink ref="W290" r:id="rId487" location="!/damienameuil/status/1091228792520146944"/>
    <hyperlink ref="W291" r:id="rId488" location="!/phlevig/status/1091232410296115200"/>
    <hyperlink ref="W292" r:id="rId489" location="!/phlevig/status/1091232410296115200"/>
    <hyperlink ref="W293" r:id="rId490" location="!/phlevig/status/1091232410296115200"/>
    <hyperlink ref="W294" r:id="rId491" location="!/phlevig/status/1091232410296115200"/>
    <hyperlink ref="W295" r:id="rId492" location="!/fullintegr/status/1091073465275297794"/>
    <hyperlink ref="W296" r:id="rId493" location="!/fullintegr/status/1091235291036303360"/>
    <hyperlink ref="W297" r:id="rId494" location="!/fullintegr/status/1091235291036303360"/>
    <hyperlink ref="W298" r:id="rId495" location="!/fullintegr/status/1091235291036303360"/>
    <hyperlink ref="W299" r:id="rId496" location="!/fullintegr/status/1091235291036303360"/>
    <hyperlink ref="W300" r:id="rId497" location="!/fullintegr/status/1091238673230766080"/>
    <hyperlink ref="W301" r:id="rId498" location="!/adriencambillau/status/1091241354590646274"/>
    <hyperlink ref="W302" r:id="rId499" location="!/portulan/status/1091243435380609024"/>
    <hyperlink ref="W303" r:id="rId500" location="!/arnaud_tribou/status/1091244590445797377"/>
    <hyperlink ref="W304" r:id="rId501" location="!/arnaud_tribou/status/1091244590445797377"/>
    <hyperlink ref="W305" r:id="rId502" location="!/arnaud_tribou/status/1091244590445797377"/>
    <hyperlink ref="W306" r:id="rId503" location="!/ygrequel/status/1091245968723447808"/>
    <hyperlink ref="W307" r:id="rId504" location="!/ygrequel/status/1091246391085674497"/>
    <hyperlink ref="W308" r:id="rId505" location="!/carryingbanner/status/1091246776529666048"/>
    <hyperlink ref="W309" r:id="rId506" location="!/jeanpaul75/status/1091247545777565697"/>
    <hyperlink ref="W310" r:id="rId507" location="!/jeanpaul75/status/1091247545777565697"/>
    <hyperlink ref="W311" r:id="rId508" location="!/jeanpaul75/status/1091247545777565697"/>
    <hyperlink ref="W312" r:id="rId509" location="!/jeanpaul75/status/1091247545777565697"/>
    <hyperlink ref="W313" r:id="rId510" location="!/kilphrin/status/1091248197484335104"/>
    <hyperlink ref="W314" r:id="rId511" location="!/annedemarcillac/status/1090544784979226625"/>
    <hyperlink ref="W315" r:id="rId512" location="!/annedemarcillac/status/1090544784979226625"/>
    <hyperlink ref="W316" r:id="rId513" location="!/annedemarcillac/status/1091248553714950144"/>
    <hyperlink ref="W317" r:id="rId514" location="!/penneldenis/status/1091250760053112833"/>
    <hyperlink ref="W318" r:id="rId515" location="!/cduroc/status/1091251984915746816"/>
    <hyperlink ref="W319" r:id="rId516" location="!/dreaming_dreamy/status/1091254549795491841"/>
    <hyperlink ref="W320" r:id="rId517" location="!/mercier_clement/status/1091255085634592768"/>
    <hyperlink ref="W321" r:id="rId518" location="!/nicolasrobaux/status/1091255364761411584"/>
    <hyperlink ref="W322" r:id="rId519" location="!/marieamelie/status/1091255386760511488"/>
    <hyperlink ref="W323" r:id="rId520" location="!/thierrysto/status/1091255757092327424"/>
    <hyperlink ref="W324" r:id="rId521" location="!/thierrysto/status/1091255757092327424"/>
    <hyperlink ref="W325" r:id="rId522" location="!/thierrysto/status/1091255757092327424"/>
    <hyperlink ref="W326" r:id="rId523" location="!/delepauta/status/1091258960793997312"/>
    <hyperlink ref="W327" r:id="rId524" location="!/m4kn4sh/status/1091115104849063938"/>
    <hyperlink ref="W328" r:id="rId525" location="!/m4kn4sh/status/1091115104849063938"/>
    <hyperlink ref="W329" r:id="rId526" location="!/m4kn4sh/status/1091260648330350594"/>
    <hyperlink ref="W330" r:id="rId527" location="!/vorian_/status/1091270945485004800"/>
    <hyperlink ref="W331" r:id="rId528" location="!/vorian_/status/1091270945485004800"/>
    <hyperlink ref="W332" r:id="rId529" location="!/vorian_/status/1091270945485004800"/>
    <hyperlink ref="W333" r:id="rId530" location="!/titemoineau/status/1091272079708745728"/>
    <hyperlink ref="W334" r:id="rId531" location="!/titemoineau/status/1091272079708745728"/>
    <hyperlink ref="W335" r:id="rId532" location="!/titemoineau/status/1091272079708745728"/>
    <hyperlink ref="W336" r:id="rId533" location="!/maximelecourt/status/1091273557877972993"/>
    <hyperlink ref="W337" r:id="rId534" location="!/gau/status/1091277782510985216"/>
    <hyperlink ref="W338" r:id="rId535" location="!/strat_boi/status/1091278388218810369"/>
    <hyperlink ref="W339" r:id="rId536" location="!/strat_boi/status/1091278388218810369"/>
    <hyperlink ref="W340" r:id="rId537" location="!/strat_boi/status/1091278388218810369"/>
    <hyperlink ref="W341" r:id="rId538" location="!/prunerop2/status/1090515132520779776"/>
    <hyperlink ref="W342" r:id="rId539" location="!/prunerop2/status/1091284100185505792"/>
    <hyperlink ref="W343" r:id="rId540" location="!/prunerop2/status/1091284685949464576"/>
    <hyperlink ref="W344" r:id="rId541" location="!/prunerop2/status/1091284685949464576"/>
    <hyperlink ref="W345" r:id="rId542" location="!/prunerop2/status/1091284685949464576"/>
    <hyperlink ref="W346" r:id="rId543" location="!/hub_observateur/status/1091289905957879809"/>
    <hyperlink ref="W347" r:id="rId544" location="!/hub_observateur/status/1091289905957879809"/>
    <hyperlink ref="W348" r:id="rId545" location="!/hub_observateur/status/1091289905957879809"/>
    <hyperlink ref="W349" r:id="rId546" location="!/dogob2a/status/1091293121026113538"/>
    <hyperlink ref="W350" r:id="rId547" location="!/msiinura/status/1091293442775367681"/>
    <hyperlink ref="W351" r:id="rId548" location="!/msiinura/status/1091293442775367681"/>
    <hyperlink ref="W352" r:id="rId549" location="!/gueguenpierrick/status/1091295958086967297"/>
    <hyperlink ref="W353" r:id="rId550" location="!/ccileor/status/1090671353643048961"/>
    <hyperlink ref="W354" r:id="rId551" location="!/ccileor/status/1090671353643048961"/>
    <hyperlink ref="W355" r:id="rId552" location="!/ccileor/status/1090671353643048961"/>
    <hyperlink ref="W356" r:id="rId553" location="!/ccileor/status/1090989600137461760"/>
    <hyperlink ref="W357" r:id="rId554" location="!/ccileor/status/1090989600137461760"/>
    <hyperlink ref="W358" r:id="rId555" location="!/ccileor/status/1091296631968989184"/>
    <hyperlink ref="W359" r:id="rId556" location="!/fromscratch6/status/1091296883547521025"/>
    <hyperlink ref="W360" r:id="rId557" location="!/kelticlago/status/1091298501349294080"/>
    <hyperlink ref="W361" r:id="rId558" location="!/zavie/status/1091301099250708480"/>
    <hyperlink ref="W362" r:id="rId559" location="!/zavie/status/1091301099250708480"/>
    <hyperlink ref="W363" r:id="rId560" location="!/zavie/status/1091301099250708480"/>
    <hyperlink ref="W364" r:id="rId561" location="!/pol4rb4se/status/1091303804757311488"/>
    <hyperlink ref="W365" r:id="rId562" location="!/mystelven/status/1091315869089742848"/>
    <hyperlink ref="W366" r:id="rId563" location="!/aedius/status/1091316062837227521"/>
    <hyperlink ref="W367" r:id="rId564" location="!/pleinela/status/1090511811789705216"/>
    <hyperlink ref="W368" r:id="rId565" location="!/pleinela/status/1091317663161303040"/>
    <hyperlink ref="W369" r:id="rId566" location="!/picoched/status/1091318460859191297"/>
    <hyperlink ref="W370" r:id="rId567" location="!/timeo_danaos/status/1091317449994264576"/>
    <hyperlink ref="W371" r:id="rId568" location="!/timeo_danaos/status/1091320122365628417"/>
    <hyperlink ref="W372" r:id="rId569" location="!/latourygermain/status/1091320855198601216"/>
    <hyperlink ref="W373" r:id="rId570" location="!/nicolas040/status/1091326027970895872"/>
    <hyperlink ref="W374" r:id="rId571" location="!/jn_squire/status/1091329461788778496"/>
    <hyperlink ref="W375" r:id="rId572" location="!/jbvioix/status/1091337238242344961"/>
    <hyperlink ref="W376" r:id="rId573" location="!/djolabricot/status/1091279352246030337"/>
    <hyperlink ref="W377" r:id="rId574" location="!/djolabricot/status/1091279352246030337"/>
    <hyperlink ref="W378" r:id="rId575" location="!/djolabricot/status/1091340464802942983"/>
    <hyperlink ref="W379" r:id="rId576" location="!/kamumule/status/1091342936791531522"/>
    <hyperlink ref="W380" r:id="rId577" location="!/lescendres/status/1091353814081421312"/>
    <hyperlink ref="W381" r:id="rId578" location="!/eb2110/status/1091379498950553605"/>
    <hyperlink ref="W382" r:id="rId579" location="!/eb2110/status/1091379498950553605"/>
    <hyperlink ref="W383" r:id="rId580" location="!/eb2110/status/1091379498950553605"/>
    <hyperlink ref="W384" r:id="rId581" location="!/eb2110/status/1091379498950553605"/>
    <hyperlink ref="W385" r:id="rId582" location="!/jorjmckie/status/1090491702262071296"/>
    <hyperlink ref="W386" r:id="rId583" location="!/jorjmckie/status/1090517655101026304"/>
    <hyperlink ref="W387" r:id="rId584" location="!/jorjmckie/status/1091381036796149760"/>
    <hyperlink ref="W388" r:id="rId585" location="!/arjpascal/status/1091385489951739906"/>
    <hyperlink ref="W389" r:id="rId586" location="!/octopusguitars/status/1091393852668293121"/>
    <hyperlink ref="W390" r:id="rId587" location="!/chef_b4_gaming/status/1091394154897256450"/>
    <hyperlink ref="W391" r:id="rId588" location="!/chef_b4_gaming/status/1091394154897256450"/>
    <hyperlink ref="W392" r:id="rId589" location="!/chef_b4_gaming/status/1091394154897256450"/>
    <hyperlink ref="W393" r:id="rId590" location="!/etique57/status/1091267339465752576"/>
    <hyperlink ref="W394" r:id="rId591" location="!/etique57/status/1090672772374806528"/>
    <hyperlink ref="W395" r:id="rId592" location="!/etique57/status/1090672772374806528"/>
    <hyperlink ref="W396" r:id="rId593" location="!/etique57/status/1091267272193261569"/>
    <hyperlink ref="W397" r:id="rId594" location="!/etique57/status/1091267339465752576"/>
    <hyperlink ref="W398" r:id="rId595" location="!/etique57/status/1091267339465752576"/>
    <hyperlink ref="W399" r:id="rId596" location="!/etique57/status/1091267339465752576"/>
    <hyperlink ref="W400" r:id="rId597" location="!/etique57/status/1091267339465752576"/>
    <hyperlink ref="W401" r:id="rId598" location="!/etique57/status/1091267339465752576"/>
    <hyperlink ref="W402" r:id="rId599" location="!/etique57/status/1091395081192566784"/>
    <hyperlink ref="W403" r:id="rId600" location="!/etique57/status/1091395081192566784"/>
    <hyperlink ref="W404" r:id="rId601" location="!/marc_rr/status/1091395082438230016"/>
    <hyperlink ref="W405" r:id="rId602" location="!/marc_rr/status/1091395082438230016"/>
    <hyperlink ref="W406" r:id="rId603" location="!/marc_rr/status/1091395082438230016"/>
    <hyperlink ref="W407" r:id="rId604" location="!/eldo_upr/status/1091396435671683074"/>
    <hyperlink ref="W408" r:id="rId605" location="!/eldo_upr/status/1091396435671683074"/>
    <hyperlink ref="W409" r:id="rId606" location="!/eldo_upr/status/1091396435671683074"/>
    <hyperlink ref="W410" r:id="rId607" location="!/seb_lanau/status/1091396662415761414"/>
    <hyperlink ref="W411" r:id="rId608" location="!/delrane/status/1091400817905672198"/>
    <hyperlink ref="W412" r:id="rId609" location="!/delrane/status/1091400817905672198"/>
    <hyperlink ref="W413" r:id="rId610" location="!/delrane/status/1091400817905672198"/>
    <hyperlink ref="W414" r:id="rId611" location="!/reandu69/status/1091403925356511238"/>
    <hyperlink ref="W415" r:id="rId612" location="!/reandu69/status/1091403925356511238"/>
    <hyperlink ref="W416" r:id="rId613" location="!/reandu69/status/1091403925356511238"/>
    <hyperlink ref="W417" r:id="rId614" location="!/reandu69/status/1091403978972254208"/>
    <hyperlink ref="W418" r:id="rId615" location="!/charlovin/status/1091403998698061824"/>
    <hyperlink ref="W419" r:id="rId616" location="!/charlovin/status/1091403998698061824"/>
    <hyperlink ref="W420" r:id="rId617" location="!/charlovin/status/1091403998698061824"/>
    <hyperlink ref="W421" r:id="rId618" location="!/rianflo300/status/1090561578523607040"/>
    <hyperlink ref="W422" r:id="rId619" location="!/rianflo300/status/1090561578523607040"/>
    <hyperlink ref="W423" r:id="rId620" location="!/rianflo300/status/1090561578523607040"/>
    <hyperlink ref="W424" r:id="rId621" location="!/rianflo300/status/1090562379602112513"/>
    <hyperlink ref="W425" r:id="rId622" location="!/rianflo300/status/1090669072151396352"/>
    <hyperlink ref="W426" r:id="rId623" location="!/rianflo300/status/1090945888728596482"/>
    <hyperlink ref="W427" r:id="rId624" location="!/rianflo300/status/1090945888728596482"/>
    <hyperlink ref="W428" r:id="rId625" location="!/rianflo300/status/1091060399422746630"/>
    <hyperlink ref="W429" r:id="rId626" location="!/rianflo300/status/1091410893722869765"/>
    <hyperlink ref="W430" r:id="rId627" location="!/donibanealex/status/1091411609279479810"/>
    <hyperlink ref="W431" r:id="rId628" location="!/fragren36/status/1091412299544432640"/>
    <hyperlink ref="W432" r:id="rId629" location="!/boludoxxl/status/1091413084843986945"/>
    <hyperlink ref="W433" r:id="rId630" location="!/mastourichokri/status/1091394698244165632"/>
    <hyperlink ref="W434" r:id="rId631" location="!/mastourichokri/status/1091394698244165632"/>
    <hyperlink ref="W435" r:id="rId632" location="!/mastourichokri/status/1091394698244165632"/>
    <hyperlink ref="W436" r:id="rId633" location="!/mastourichokri/status/1091394698244165632"/>
    <hyperlink ref="W437" r:id="rId634" location="!/mastourichokri/status/1091394698244165632"/>
    <hyperlink ref="W438" r:id="rId635" location="!/mastourichokri/status/1091394698244165632"/>
    <hyperlink ref="W439" r:id="rId636" location="!/mastourichokri/status/1091394698244165632"/>
    <hyperlink ref="W440" r:id="rId637" location="!/mastourichokri/status/1091394698244165632"/>
    <hyperlink ref="W441" r:id="rId638" location="!/mastourichokri/status/1091394698244165632"/>
    <hyperlink ref="W442" r:id="rId639" location="!/boludoxxl/status/1091413084843986945"/>
    <hyperlink ref="W443" r:id="rId640" location="!/boludoxxl/status/1091413084843986945"/>
    <hyperlink ref="W444" r:id="rId641" location="!/boludoxxl/status/1091413084843986945"/>
    <hyperlink ref="W445" r:id="rId642" location="!/boludoxxl/status/1091413084843986945"/>
    <hyperlink ref="W446" r:id="rId643" location="!/boludoxxl/status/1091413084843986945"/>
    <hyperlink ref="W447" r:id="rId644" location="!/boludoxxl/status/1091413084843986945"/>
    <hyperlink ref="W448" r:id="rId645" location="!/boludoxxl/status/1091413084843986945"/>
    <hyperlink ref="W449" r:id="rId646" location="!/boludoxxl/status/1091413084843986945"/>
    <hyperlink ref="W450" r:id="rId647" location="!/boludoxxl/status/1091413084843986945"/>
    <hyperlink ref="W451" r:id="rId648" location="!/boludoxxl/status/1091413084843986945"/>
    <hyperlink ref="W452" r:id="rId649" location="!/tjunier/status/1091413679571169281"/>
    <hyperlink ref="W453" r:id="rId650" location="!/thymaos/status/1091417949708173318"/>
    <hyperlink ref="W454" r:id="rId651" location="!/thymaos/status/1091417949708173318"/>
    <hyperlink ref="W455" r:id="rId652" location="!/thymaos/status/1091417949708173318"/>
    <hyperlink ref="W456" r:id="rId653" location="!/d_zen/status/1091426274411724800"/>
    <hyperlink ref="W457" r:id="rId654" location="!/jbvioix/status/1091337238242344961"/>
    <hyperlink ref="W458" r:id="rId655" location="!/jmichellaigneau/status/1090504900029620224"/>
    <hyperlink ref="W459" r:id="rId656" location="!/jmichellaigneau/status/1090508189852991489"/>
    <hyperlink ref="W460" r:id="rId657" location="!/jmichellaigneau/status/1090508189852991489"/>
    <hyperlink ref="W461" r:id="rId658" location="!/jmichellaigneau/status/1090504900029620224"/>
    <hyperlink ref="W462" r:id="rId659" location="!/jmichellaigneau/status/1090504900029620224"/>
    <hyperlink ref="W463" r:id="rId660" location="!/jmichellaigneau/status/1091223901131235328"/>
    <hyperlink ref="W464" r:id="rId661" location="!/jmichellaigneau/status/1091433989825593344"/>
    <hyperlink ref="W465" r:id="rId662" location="!/kola_nick/status/1091315466696622082"/>
    <hyperlink ref="W466" r:id="rId663" location="!/kola_nick/status/1091434011262500864"/>
    <hyperlink ref="W467" r:id="rId664" location="!/zeroroze2016/status/1091437400449052672"/>
    <hyperlink ref="W468" r:id="rId665" location="!/zeroroze2016/status/1091437400449052672"/>
    <hyperlink ref="W469" r:id="rId666" location="!/zeroroze2016/status/1091437400449052672"/>
    <hyperlink ref="W470" r:id="rId667" location="!/farzy/status/1090515534830059520"/>
    <hyperlink ref="W471" r:id="rId668" location="!/farzy/status/1091440180995809280"/>
    <hyperlink ref="W472" r:id="rId669" location="!/rfanciola/status/1091269970586161152"/>
    <hyperlink ref="W473" r:id="rId670" location="!/rfanciola/status/1091269970586161152"/>
    <hyperlink ref="W474" r:id="rId671" location="!/rfanciola/status/1091269970586161152"/>
    <hyperlink ref="W475" r:id="rId672" location="!/rfanciola/status/1091269970586161152"/>
    <hyperlink ref="W476" r:id="rId673" location="!/rfanciola/status/1091441624637497345"/>
    <hyperlink ref="W477" r:id="rId674" location="!/threadreaderapp/status/1091279738340020224"/>
    <hyperlink ref="W478" r:id="rId675" location="!/threadreaderapp/status/1091279738340020224"/>
    <hyperlink ref="W479" r:id="rId676" location="!/threadreaderapp/status/1091425447022395392"/>
    <hyperlink ref="W480" r:id="rId677" location="!/threadreaderapp/status/1091425447022395392"/>
    <hyperlink ref="W481" r:id="rId678" location="!/josette_marrant/status/1091449444481015810"/>
    <hyperlink ref="W482" r:id="rId679" location="!/kravmedias/status/1091452958619897856"/>
    <hyperlink ref="W483" r:id="rId680" location="!/lebihanu/status/1091463165215494146"/>
    <hyperlink ref="W484" r:id="rId681" location="!/eloimartinelli/status/1091466336134410241"/>
    <hyperlink ref="W485" r:id="rId682" location="!/jpcharrasse/status/1091491864866369537"/>
    <hyperlink ref="W486" r:id="rId683" location="!/jpcharrasse/status/1091491864866369537"/>
    <hyperlink ref="W487" r:id="rId684" location="!/jpcharrasse/status/1091491864866369537"/>
    <hyperlink ref="W488" r:id="rId685" location="!/jpcharrasse/status/1091491864866369537"/>
    <hyperlink ref="W489" r:id="rId686" location="!/aliziakaline/status/1091501104490299402"/>
    <hyperlink ref="W490" r:id="rId687" location="!/aliziakaline/status/1091501104490299402"/>
    <hyperlink ref="W491" r:id="rId688" location="!/aliziakaline/status/1091501104490299402"/>
    <hyperlink ref="W492" r:id="rId689" location="!/balodissob/status/1091537895259807744"/>
    <hyperlink ref="W493" r:id="rId690" location="!/colinesomek/status/1090516881004478465"/>
    <hyperlink ref="W494" r:id="rId691" location="!/colinesomek/status/1090515360133115909"/>
    <hyperlink ref="W495" r:id="rId692" location="!/colinesomek/status/1090516881004478465"/>
    <hyperlink ref="W496" r:id="rId693" location="!/colinesomek/status/1090516881004478465"/>
    <hyperlink ref="W497" r:id="rId694" location="!/colinesomek/status/1090516881004478465"/>
    <hyperlink ref="W498" r:id="rId695" location="!/colinesomek/status/1090516881004478465"/>
    <hyperlink ref="W499" r:id="rId696" location="!/colinesomek/status/1091550661181952000"/>
    <hyperlink ref="W500" r:id="rId697" location="!/colinesomek/status/1091550661181952000"/>
    <hyperlink ref="W501" r:id="rId698" location="!/motdiez/status/1091566682030645248"/>
    <hyperlink ref="W502" r:id="rId699" location="!/motdiez/status/1091566682030645248"/>
    <hyperlink ref="W503" r:id="rId700" location="!/motdiez/status/1091566682030645248"/>
    <hyperlink ref="W504" r:id="rId701" location="!/jackmassemasse/status/1091476507166416896"/>
    <hyperlink ref="W505" r:id="rId702" location="!/jackmassemasse/status/1091476507166416896"/>
    <hyperlink ref="W506" r:id="rId703" location="!/jackmassemasse/status/1091476507166416896"/>
    <hyperlink ref="W507" r:id="rId704" location="!/jackmassemasse/status/1091568585422589952"/>
    <hyperlink ref="W508" r:id="rId705" location="!/jackmassemasse/status/1091568585422589952"/>
    <hyperlink ref="W509" r:id="rId706" location="!/jackmassemasse/status/1091568585422589952"/>
    <hyperlink ref="W510" r:id="rId707" location="!/jackmassemasse/status/1091568585422589952"/>
    <hyperlink ref="W511" r:id="rId708" location="!/jackmassemasse/status/1091568585422589952"/>
    <hyperlink ref="W512" r:id="rId709" location="!/jackmassemasse/status/1091577037486211073"/>
    <hyperlink ref="W513" r:id="rId710" location="!/jackmassemasse/status/1091577037486211073"/>
    <hyperlink ref="W514" r:id="rId711" location="!/jackmassemasse/status/1091597710245924865"/>
    <hyperlink ref="W515" r:id="rId712" location="!/jackmassemasse/status/1091597710245924865"/>
    <hyperlink ref="W516" r:id="rId713" location="!/jphil_mingam/status/1090513153845276672"/>
    <hyperlink ref="W517" r:id="rId714" location="!/jphil_mingam/status/1090866966448009216"/>
    <hyperlink ref="W518" r:id="rId715" location="!/jphil_mingam/status/1091253197665169408"/>
    <hyperlink ref="W519" r:id="rId716" location="!/jphil_mingam/status/1091605040417132544"/>
    <hyperlink ref="W520" r:id="rId717" location="!/raymonddecock/status/1091607459314192384"/>
    <hyperlink ref="W521" r:id="rId718" location="!/raymonddecock/status/1091607459314192384"/>
    <hyperlink ref="W522" r:id="rId719" location="!/raymonddecock/status/1091607459314192384"/>
    <hyperlink ref="W523" r:id="rId720" location="!/loucatezate/status/1091620049671151616"/>
    <hyperlink ref="W524" r:id="rId721" location="!/loucatezate/status/1091620049671151616"/>
    <hyperlink ref="W525" r:id="rId722" location="!/loucatezate/status/1091620107644817408"/>
    <hyperlink ref="W526" r:id="rId723" location="!/loucatezate/status/1091620107644817408"/>
    <hyperlink ref="W527" r:id="rId724" location="!/hervepommereau/status/1090498167710380032"/>
    <hyperlink ref="W528" r:id="rId725" location="!/hervepommereau/status/1091620154021158912"/>
    <hyperlink ref="W529" r:id="rId726" location="!/hervepommereau/status/1090498167710380032"/>
    <hyperlink ref="W530" r:id="rId727" location="!/hervepommereau/status/1090500113611571200"/>
    <hyperlink ref="W531" r:id="rId728" location="!/hervepommereau/status/1091450238479544320"/>
    <hyperlink ref="W532" r:id="rId729" location="!/hervepommereau/status/1091450238479544320"/>
    <hyperlink ref="W533" r:id="rId730" location="!/hervepommereau/status/1091620154021158912"/>
    <hyperlink ref="W534" r:id="rId731" location="!/benoit_lavier/status/1090539749595639808"/>
    <hyperlink ref="W535" r:id="rId732" location="!/benoit_lavier/status/1091628555698667520"/>
    <hyperlink ref="W536" r:id="rId733" location="!/vzufferey/status/1090570338113634305"/>
    <hyperlink ref="W537" r:id="rId734" location="!/vzufferey/status/1091635722346467328"/>
    <hyperlink ref="W538" r:id="rId735" location="!/chevalierclmen7/status/1091662407594844160"/>
    <hyperlink ref="W539" r:id="rId736" location="!/chevalierclmen7/status/1091662407594844160"/>
    <hyperlink ref="W540" r:id="rId737" location="!/chevalierclmen7/status/1091662407594844160"/>
    <hyperlink ref="W541" r:id="rId738" location="!/fredericlerat/status/1090485541827760128"/>
    <hyperlink ref="W542" r:id="rId739" location="!/fredericlerat/status/1090485541827760128"/>
    <hyperlink ref="W543" r:id="rId740" location="!/fredericlerat/status/1090485541827760128"/>
    <hyperlink ref="W544" r:id="rId741" location="!/fredericlerat/status/1090485541827760128"/>
    <hyperlink ref="W545" r:id="rId742" location="!/fredericlerat/status/1090485541827760128"/>
    <hyperlink ref="W546" r:id="rId743" location="!/fredericlerat/status/1091084295068938241"/>
    <hyperlink ref="W547" r:id="rId744" location="!/fredericlerat/status/1091668574874284032"/>
    <hyperlink ref="W548" r:id="rId745" location="!/remdumdum/status/1091317057050890240"/>
    <hyperlink ref="W549" r:id="rId746" location="!/remdumdum/status/1091687485984436235"/>
    <hyperlink ref="W550" r:id="rId747" location="!/pjsempe/status/1091695138764656640"/>
    <hyperlink ref="W551" r:id="rId748" location="!/pjsempe/status/1091695138764656640"/>
    <hyperlink ref="W552" r:id="rId749" location="!/pjsempe/status/1091695138764656640"/>
    <hyperlink ref="W553" r:id="rId750" location="!/contradico/status/1091702862403428353"/>
    <hyperlink ref="W554" r:id="rId751" location="!/contradico/status/1091702862403428353"/>
    <hyperlink ref="W555" r:id="rId752" location="!/contradico/status/1091702862403428353"/>
    <hyperlink ref="W556" r:id="rId753" location="!/conradmayhew/status/1091720634135134208"/>
    <hyperlink ref="W557" r:id="rId754" location="!/conradmayhew/status/1091720634135134208"/>
    <hyperlink ref="W558" r:id="rId755" location="!/conradmayhew/status/1091723955579338755"/>
    <hyperlink ref="W559" r:id="rId756" location="!/conradmayhew/status/1091723955579338755"/>
    <hyperlink ref="W560" r:id="rId757" location="!/conradmayhew/status/1091741664690008064"/>
    <hyperlink ref="W561" r:id="rId758" location="!/conradmayhew/status/1091741664690008064"/>
    <hyperlink ref="W562" r:id="rId759" location="!/conradmayhew/status/1091741664690008064"/>
    <hyperlink ref="W563" r:id="rId760" location="!/tankietfield/status/1091972149320052736"/>
    <hyperlink ref="W564" r:id="rId761" location="!/tankietfield/status/1091972149320052736"/>
    <hyperlink ref="W565" r:id="rId762" location="!/tankietfield/status/1091972149320052736"/>
    <hyperlink ref="W566" r:id="rId763" location="!/tankietfield/status/1091972149320052736"/>
    <hyperlink ref="W567" r:id="rId764" location="!/tankietfield/status/1091972149320052736"/>
    <hyperlink ref="W568" r:id="rId765" location="!/tankietfield/status/1091972149320052736"/>
    <hyperlink ref="W569" r:id="rId766" location="!/tankietfield/status/1091972149320052736"/>
    <hyperlink ref="W570" r:id="rId767" location="!/tankietfield/status/1091972149320052736"/>
    <hyperlink ref="W571" r:id="rId768" location="!/she534/status/1092000627809550336"/>
    <hyperlink ref="W572" r:id="rId769" location="!/she534/status/1092000627809550336"/>
    <hyperlink ref="W573" r:id="rId770" location="!/alain_co/status/1090634844235812865"/>
    <hyperlink ref="W574" r:id="rId771" location="!/jeanphilippema8/status/1090670497963143169"/>
    <hyperlink ref="W575" r:id="rId772" location="!/jeanphilippema8/status/1090670497963143169"/>
    <hyperlink ref="W576" r:id="rId773" location="!/jeanphilippema8/status/1090670497963143169"/>
    <hyperlink ref="W577" r:id="rId774" location="!/jeanphilippema8/status/1090670497963143169"/>
    <hyperlink ref="W578" r:id="rId775" location="!/jeanphilippema8/status/1090670497963143169"/>
    <hyperlink ref="W579" r:id="rId776" location="!/alain_co/status/1090634883754536962"/>
    <hyperlink ref="W580" r:id="rId777" location="!/i_boulanouar/status/1092025563424927746"/>
    <hyperlink ref="W581" r:id="rId778" location="!/earlchamignon/status/1090574473982562304"/>
    <hyperlink ref="W582" r:id="rId779" location="!/earlchamignon/status/1090592787706380288"/>
    <hyperlink ref="W583" r:id="rId780" location="!/earlchamignon/status/1090592787706380288"/>
    <hyperlink ref="W584" r:id="rId781" location="!/earlchamignon/status/1090973622011944960"/>
    <hyperlink ref="W585" r:id="rId782" location="!/earlchamignon/status/1090973622011944960"/>
    <hyperlink ref="W586" r:id="rId783" location="!/earlchamignon/status/1092042038357512192"/>
    <hyperlink ref="W587" r:id="rId784" location="!/elfarfadosh/status/1092058268590059521"/>
    <hyperlink ref="W588" r:id="rId785" location="!/vic_jules/status/1092321856777011200"/>
    <hyperlink ref="W589" r:id="rId786" location="!/gerardrass/status/1092334311414644736"/>
    <hyperlink ref="W590" r:id="rId787" location="!/gerardrass/status/1092334433204609024"/>
    <hyperlink ref="W591" r:id="rId788" location="!/gerardrass/status/1092334433204609024"/>
    <hyperlink ref="W592" r:id="rId789" location="!/valeriepain68/status/1091391200828051461"/>
    <hyperlink ref="W593" r:id="rId790" location="!/valeriepain68/status/1092402574223904770"/>
    <hyperlink ref="W594" r:id="rId791" location="!/valeriepain68/status/1092402574223904770"/>
    <hyperlink ref="W595" r:id="rId792" location="!/d0ctb/status/1092408577476702208"/>
    <hyperlink ref="W596" r:id="rId793" location="!/d0ctb/status/1092408577476702208"/>
    <hyperlink ref="W597" r:id="rId794" location="!/nik0olaas/status/1092411283268386816"/>
    <hyperlink ref="W598" r:id="rId795" location="!/nik0olaas/status/1092411283268386816"/>
    <hyperlink ref="W599" r:id="rId796" location="!/cleyfaye/status/1092415187397820416"/>
    <hyperlink ref="W600" r:id="rId797" location="!/cleyfaye/status/1092415187397820416"/>
    <hyperlink ref="W601" r:id="rId798" location="!/_slythesly_/status/1092421799634178048"/>
    <hyperlink ref="W602" r:id="rId799" location="!/_slythesly_/status/1092421799634178048"/>
    <hyperlink ref="W603" r:id="rId800" location="!/josepires79/status/1090518005052780544"/>
    <hyperlink ref="W604" r:id="rId801" location="!/josepires79/status/1090518005052780544"/>
    <hyperlink ref="W605" r:id="rId802" location="!/josepires79/status/1090518005052780544"/>
    <hyperlink ref="W606" r:id="rId803" location="!/josepires79/status/1090518005052780544"/>
    <hyperlink ref="W607" r:id="rId804" location="!/josepires79/status/1090518005052780544"/>
    <hyperlink ref="W608" r:id="rId805" location="!/josepires79/status/1090875507451797506"/>
    <hyperlink ref="W609" r:id="rId806" location="!/josepires79/status/1090875507451797506"/>
    <hyperlink ref="W610" r:id="rId807" location="!/josepires79/status/1092422757135060998"/>
    <hyperlink ref="W611" r:id="rId808" location="!/josepires79/status/1092422757135060998"/>
    <hyperlink ref="W612" r:id="rId809" location="!/hlfnguyen/status/1092433821029535745"/>
    <hyperlink ref="W613" r:id="rId810" location="!/kraeuterverbena/status/1092434274110836737"/>
    <hyperlink ref="W614" r:id="rId811" location="!/29aatea/status/1090545775027851264"/>
    <hyperlink ref="W615" r:id="rId812" location="!/29aatea/status/1090942147975626752"/>
    <hyperlink ref="W616" r:id="rId813" location="!/29aatea/status/1090942147975626752"/>
    <hyperlink ref="W617" r:id="rId814" location="!/ifigk/status/1091272142841368576"/>
    <hyperlink ref="W618" r:id="rId815" location="!/29aatea/status/1091693485541986306"/>
    <hyperlink ref="W619" r:id="rId816" location="!/breizhdann/status/1092652979432407040"/>
    <hyperlink ref="W620" r:id="rId817" location="!/breizhdann/status/1092652979432407040"/>
    <hyperlink ref="W621" r:id="rId818" location="!/breizhdann/status/1092652979432407040"/>
    <hyperlink ref="W622" r:id="rId819" location="!/breizhdann/status/1092652979432407040"/>
    <hyperlink ref="W623" r:id="rId820" location="!/breizhdann/status/1092652979432407040"/>
    <hyperlink ref="W624" r:id="rId821" location="!/alain_co/status/1090632886217248774"/>
    <hyperlink ref="W625" r:id="rId822" location="!/tbiarneix/status/1092712676097183744"/>
    <hyperlink ref="W626" r:id="rId823" location="!/alain_co/status/1090632886217248774"/>
    <hyperlink ref="W627" r:id="rId824" location="!/tbiarneix/status/1092712676097183744"/>
    <hyperlink ref="W628" r:id="rId825" location="!/tbiarneix/status/1092712676097183744"/>
    <hyperlink ref="W629" r:id="rId826" location="!/tbiarneix/status/1092712676097183744"/>
    <hyperlink ref="W630" r:id="rId827" location="!/juchomarat/status/1093096468511105024"/>
    <hyperlink ref="W631" r:id="rId828" location="!/juchomarat/status/1093096468511105024"/>
    <hyperlink ref="W632" r:id="rId829" location="!/29aatea/status/1092443460408348674"/>
    <hyperlink ref="W633" r:id="rId830" location="!/atheeiv/status/1092429238978920448"/>
    <hyperlink ref="W634" r:id="rId831" location="!/atheeiv/status/1093165596009775105"/>
    <hyperlink ref="W635" r:id="rId832" location="!/matthieugariel/status/1091993313174085632"/>
    <hyperlink ref="W636" r:id="rId833" location="!/matthieugariel/status/1092321795309559809"/>
    <hyperlink ref="W637" r:id="rId834" location="!/matthieugariel/status/1092321840142475266"/>
    <hyperlink ref="W638" r:id="rId835" location="!/matthieugariel/status/1093285980696649730"/>
    <hyperlink ref="W639" r:id="rId836" location="!/matthieugariel/status/1093285980696649730"/>
    <hyperlink ref="W640" r:id="rId837" location="!/matthieugariel/status/1093285980696649730"/>
    <hyperlink ref="W641" r:id="rId838" location="!/popimme/status/1093286681845862401"/>
    <hyperlink ref="W642" r:id="rId839" location="!/popimme/status/1093286681845862401"/>
    <hyperlink ref="W643" r:id="rId840" location="!/popimme/status/1093286681845862401"/>
    <hyperlink ref="W644" r:id="rId841" location="!/asurdem/status/1093326908543127552"/>
    <hyperlink ref="W645" r:id="rId842" location="!/asurdem/status/1093326908543127552"/>
    <hyperlink ref="W646" r:id="rId843" location="!/asurdem/status/1093326908543127552"/>
    <hyperlink ref="W647" r:id="rId844" location="!/onzeleft/status/1093283256865304576"/>
    <hyperlink ref="W648" r:id="rId845" location="!/onzeleft/status/1093283256865304576"/>
    <hyperlink ref="W649" r:id="rId846" location="!/itinerisfred/status/1093390302939938816"/>
    <hyperlink ref="W650" r:id="rId847" location="!/itinerisfred/status/1093390302939938816"/>
    <hyperlink ref="W651" r:id="rId848" location="!/itinerisfred/status/1093390302939938816"/>
    <hyperlink ref="W652" r:id="rId849" location="!/skocko2t/status/1093521406770536448"/>
    <hyperlink ref="W653" r:id="rId850" location="!/skocko2t/status/1092210433405132802"/>
    <hyperlink ref="W654" r:id="rId851" location="!/skocko2t/status/1093521406770536448"/>
    <hyperlink ref="W655" r:id="rId852" location="!/atheeiv/status/1093165596009775105"/>
    <hyperlink ref="W656" r:id="rId853" location="!/tristanwaleckx/status/1093891028967440384"/>
    <hyperlink ref="W657" r:id="rId854" location="!/atheeiv/status/1093165596009775105"/>
    <hyperlink ref="W658" r:id="rId855" location="!/tristanwaleckx/status/1093891028967440384"/>
    <hyperlink ref="W659" r:id="rId856" location="!/atheeiv/status/1093165596009775105"/>
    <hyperlink ref="W660" r:id="rId857" location="!/tristanwaleckx/status/1093891028967440384"/>
    <hyperlink ref="W661" r:id="rId858" location="!/tristanwaleckx/status/1093891028967440384"/>
    <hyperlink ref="W662" r:id="rId859" location="!/atheeiv/status/1093165596009775105"/>
    <hyperlink ref="W663" r:id="rId860" location="!/tristanwaleckx/status/1093891028967440384"/>
    <hyperlink ref="W664" r:id="rId861" location="!/tristanwaleckx/status/1093891028967440384"/>
    <hyperlink ref="W665" r:id="rId862" location="!/hacheff_lgr/status/1093908090896949248"/>
    <hyperlink ref="W666" r:id="rId863" location="!/yoannjnt/status/1093908908052307970"/>
    <hyperlink ref="W667" r:id="rId864" location="!/durocyann/status/1090593641243070464"/>
    <hyperlink ref="W668" r:id="rId865" location="!/durocyann/status/1090593641243070464"/>
    <hyperlink ref="W669" r:id="rId866" location="!/durocyann/status/1093912382030655488"/>
    <hyperlink ref="W670" r:id="rId867" location="!/antoinegibier10/status/1093912791352860673"/>
    <hyperlink ref="W671" r:id="rId868" location="!/ryaile/status/1093916789166301184"/>
    <hyperlink ref="W672" r:id="rId869" location="!/alain_co/status/1090634883754536962"/>
    <hyperlink ref="W673" r:id="rId870" location="!/qffwffq/status/1093916992959062016"/>
    <hyperlink ref="W674" r:id="rId871" location="!/patoon68/status/1093917069056327682"/>
    <hyperlink ref="W675" r:id="rId872" location="!/jokmedren/status/1093917959012126720"/>
    <hyperlink ref="W676" r:id="rId873" location="!/mrdiogon/status/1093920290227269633"/>
    <hyperlink ref="W677" r:id="rId874" location="!/samtlse31/status/1093920439364214784"/>
    <hyperlink ref="W678" r:id="rId875" location="!/samtlse31/status/1093921223426355200"/>
    <hyperlink ref="W679" r:id="rId876" location="!/kalindor62/status/1091295366069321729"/>
    <hyperlink ref="W680" r:id="rId877" location="!/kalindor62/status/1091295366069321729"/>
    <hyperlink ref="W681" r:id="rId878" location="!/kalindor62/status/1091295366069321729"/>
    <hyperlink ref="W682" r:id="rId879" location="!/kalindor62/status/1093925761969471488"/>
    <hyperlink ref="W683" r:id="rId880" location="!/rominnikel/status/1093930379407446022"/>
    <hyperlink ref="W684" r:id="rId881" location="!/kharr_pate/status/1091636489958686720"/>
    <hyperlink ref="W685" r:id="rId882" location="!/kharr_pate/status/1093930435229425666"/>
    <hyperlink ref="W686" r:id="rId883" location="!/intoxicateur/status/1092394855920271361"/>
    <hyperlink ref="W687" r:id="rId884" location="!/intoxicateur/status/1092402108425486337"/>
    <hyperlink ref="W688" r:id="rId885" location="!/intoxicateur/status/1092402108425486337"/>
    <hyperlink ref="W689" r:id="rId886" location="!/intoxicateur/status/1093931415966806021"/>
    <hyperlink ref="W690" r:id="rId887" location="!/boldock/status/1093945857873973249"/>
    <hyperlink ref="W691" r:id="rId888" location="!/arianebeldi/status/1093947125321351174"/>
    <hyperlink ref="W692" r:id="rId889" location="!/dassa_ju/status/1091245054440685568"/>
    <hyperlink ref="W693" r:id="rId890" location="!/dassa_ju/status/1091257327263629313"/>
    <hyperlink ref="W694" r:id="rId891" location="!/alain_co/status/1091319406515421184"/>
    <hyperlink ref="W695" r:id="rId892" location="!/igorcarron/status/1091440671066677256"/>
    <hyperlink ref="W696" r:id="rId893" location="!/igorcarron/status/1090643287541719043"/>
    <hyperlink ref="W697" r:id="rId894" location="!/igorcarron/status/1090863833181286400"/>
    <hyperlink ref="W698" r:id="rId895" location="!/igorcarron/status/1090954577971765248"/>
    <hyperlink ref="W699" r:id="rId896" location="!/igorcarron/status/1090954577971765248"/>
    <hyperlink ref="W700" r:id="rId897" location="!/igorcarron/status/1091001612255064064"/>
    <hyperlink ref="W701" r:id="rId898" location="!/igorcarron/status/1091001612255064064"/>
    <hyperlink ref="W702" r:id="rId899" location="!/igorcarron/status/1091001929935847425"/>
    <hyperlink ref="W703" r:id="rId900" location="!/igorcarron/status/1091001929935847425"/>
    <hyperlink ref="W704" r:id="rId901" location="!/igorcarron/status/1091079298759434241"/>
    <hyperlink ref="W705" r:id="rId902" location="!/igorcarron/status/1091086446457434112"/>
    <hyperlink ref="W706" r:id="rId903" location="!/igorcarron/status/1091123919103365120"/>
    <hyperlink ref="W707" r:id="rId904" location="!/igorcarron/status/1091123919103365120"/>
    <hyperlink ref="W708" r:id="rId905" location="!/igorcarron/status/1091256535047651328"/>
    <hyperlink ref="W709" r:id="rId906" location="!/igorcarron/status/1091256535047651328"/>
    <hyperlink ref="W710" r:id="rId907" location="!/igorcarron/status/1091256535047651328"/>
    <hyperlink ref="W711" r:id="rId908" location="!/igorcarron/status/1091256535047651328"/>
    <hyperlink ref="W712" r:id="rId909" location="!/igorcarron/status/1091256535047651328"/>
    <hyperlink ref="W713" r:id="rId910" location="!/igorcarron/status/1091439907917180928"/>
    <hyperlink ref="W714" r:id="rId911" location="!/igorcarron/status/1091439907917180928"/>
    <hyperlink ref="W715" r:id="rId912" location="!/igorcarron/status/1091439907917180928"/>
    <hyperlink ref="W716" r:id="rId913" location="!/igorcarron/status/1091440671066677256"/>
    <hyperlink ref="W717" r:id="rId914" location="!/igorcarron/status/1091440671066677256"/>
    <hyperlink ref="W718" r:id="rId915" location="!/igorcarron/status/1091441249729556480"/>
    <hyperlink ref="W719" r:id="rId916" location="!/igorcarron/status/1091792775727730688"/>
    <hyperlink ref="W720" r:id="rId917" location="!/igorcarron/status/1093946871058440192"/>
    <hyperlink ref="W721" r:id="rId918" location="!/igorcarron/status/1093947332062838789"/>
    <hyperlink ref="W722" r:id="rId919" location="!/chsimonsu/status/1091101745026084864"/>
    <hyperlink ref="W723" r:id="rId920" location="!/chsimonsu/status/1091101745026084864"/>
    <hyperlink ref="W724" r:id="rId921" location="!/chsimonsu/status/1093953461559930880"/>
    <hyperlink ref="W725" r:id="rId922" location="!/lesaquejennifer/status/1093955063012302849"/>
    <hyperlink ref="W726" r:id="rId923" location="!/cheap_throat/status/1090620710580559872"/>
    <hyperlink ref="W727" r:id="rId924" location="!/jfp20/status/1091088450470715392"/>
    <hyperlink ref="W728" r:id="rId925" location="!/jfp20/status/1091088450470715392"/>
    <hyperlink ref="W729" r:id="rId926" location="!/jfp20/status/1091090321017110528"/>
    <hyperlink ref="W730" r:id="rId927" location="!/jfp20/status/1091090321017110528"/>
    <hyperlink ref="W731" r:id="rId928" location="!/jfp20/status/1091090321017110528"/>
    <hyperlink ref="W732" r:id="rId929" location="!/cheap_throat/status/1091219771624951809"/>
    <hyperlink ref="W733" r:id="rId930" location="!/alexdre_r/status/1091246589627322368"/>
    <hyperlink ref="W734" r:id="rId931" location="!/svimaire/status/1090514330548871168"/>
    <hyperlink ref="W735" r:id="rId932" location="!/svimaire/status/1091417392708755461"/>
    <hyperlink ref="W736" r:id="rId933" location="!/cheap_throat/status/1091255385300889601"/>
    <hyperlink ref="W737" r:id="rId934" location="!/alexdre_r/status/1091246589627322368"/>
    <hyperlink ref="W738" r:id="rId935" location="!/alexdre_r/status/1091246589627322368"/>
    <hyperlink ref="W739" r:id="rId936" location="!/alexdre_r/status/1091246589627322368"/>
    <hyperlink ref="W740" r:id="rId937" location="!/cheap_throat/status/1091255385300889601"/>
    <hyperlink ref="W741" r:id="rId938" location="!/cheap_throat/status/1090574877852123136"/>
    <hyperlink ref="W742" r:id="rId939" location="!/cheap_throat/status/1090620710580559872"/>
    <hyperlink ref="W743" r:id="rId940" location="!/cheap_throat/status/1091219771624951809"/>
    <hyperlink ref="W744" r:id="rId941" location="!/cheap_throat/status/1091219771624951809"/>
    <hyperlink ref="W745" r:id="rId942" location="!/cheap_throat/status/1091241777254854656"/>
    <hyperlink ref="W746" r:id="rId943" location="!/cheap_throat/status/1091253475911061506"/>
    <hyperlink ref="W747" r:id="rId944" location="!/cheap_throat/status/1091253475911061506"/>
    <hyperlink ref="W748" r:id="rId945" location="!/cheap_throat/status/1091253475911061506"/>
    <hyperlink ref="W749" r:id="rId946" location="!/cheap_throat/status/1091255385300889601"/>
    <hyperlink ref="W750" r:id="rId947" location="!/cheap_throat/status/1091255385300889601"/>
    <hyperlink ref="W751" r:id="rId948" location="!/cheap_throat/status/1091255385300889601"/>
    <hyperlink ref="W752" r:id="rId949" location="!/cheap_throat/status/1091457119256227842"/>
    <hyperlink ref="W753" r:id="rId950" location="!/cheap_throat/status/1091457119256227842"/>
    <hyperlink ref="W754" r:id="rId951" location="!/cheap_throat/status/1091457119256227842"/>
    <hyperlink ref="W755" r:id="rId952" location="!/cheap_throat/status/1093962638642634755"/>
    <hyperlink ref="W756" r:id="rId953" location="!/cheap_throat/status/1093962818087456769"/>
    <hyperlink ref="W757" r:id="rId954" location="!/ecoff123/status/1092358751837917184"/>
    <hyperlink ref="W758" r:id="rId955" location="!/29aatea/status/1092443460408348674"/>
    <hyperlink ref="W759" r:id="rId956" location="!/atheeiv/status/1092429238978920448"/>
    <hyperlink ref="W760" r:id="rId957" location="!/ecoff123/status/1091085945703723008"/>
    <hyperlink ref="W761" r:id="rId958" location="!/ecoff123/status/1093964071177736192"/>
    <hyperlink ref="W762" r:id="rId959" location="!/casselascience/status/1093952949993246720"/>
    <hyperlink ref="W763" r:id="rId960" location="!/joseph_garnier/status/1091664197417615360"/>
    <hyperlink ref="W764" r:id="rId961" location="!/joseph_garnier/status/1091664197417615360"/>
    <hyperlink ref="W765" r:id="rId962" location="!/joseph_garnier/status/1091664197417615360"/>
    <hyperlink ref="W766" r:id="rId963" location="!/joseph_garnier/status/1093964102391730178"/>
    <hyperlink ref="W767" r:id="rId964" location="!/jbvbin3t/status/1091117816969859072"/>
    <hyperlink ref="W768" r:id="rId965" location="!/fmbreon/status/1091231429768298497"/>
    <hyperlink ref="W769" r:id="rId966" location="!/simplecorrect/status/1091410064819306497"/>
    <hyperlink ref="W770" r:id="rId967" location="!/alain_co/status/1091103484227788806"/>
    <hyperlink ref="W771" r:id="rId968" location="!/29aatea/status/1091249089931608064"/>
    <hyperlink ref="W772" r:id="rId969" location="!/atheeiv/status/1091086571221209088"/>
    <hyperlink ref="W773" r:id="rId970" location="!/jbvbin3t/status/1091084580457799681"/>
    <hyperlink ref="W774" r:id="rId971" location="!/jbvbin3t/status/1091117816969859072"/>
    <hyperlink ref="W775" r:id="rId972" location="!/jbvbin3t/status/1091266323034836992"/>
    <hyperlink ref="W776" r:id="rId973" location="!/jbvbin3t/status/1091266323034836992"/>
    <hyperlink ref="W777" r:id="rId974" location="!/jbvbin3t/status/1090520337614336000"/>
    <hyperlink ref="W778" r:id="rId975" location="!/jbvbin3t/status/1090520337614336000"/>
    <hyperlink ref="W779" r:id="rId976" location="!/jbvbin3t/status/1090592549507600385"/>
    <hyperlink ref="W780" r:id="rId977" location="!/jbvbin3t/status/1090592549507600385"/>
    <hyperlink ref="W781" r:id="rId978" location="!/jbvbin3t/status/1090939517115289606"/>
    <hyperlink ref="W782" r:id="rId979" location="!/jbvbin3t/status/1090939517115289606"/>
    <hyperlink ref="W783" r:id="rId980" location="!/jbvbin3t/status/1090939570819088389"/>
    <hyperlink ref="W784" r:id="rId981" location="!/jbvbin3t/status/1090939645528018944"/>
    <hyperlink ref="W785" r:id="rId982" location="!/jbvbin3t/status/1090939645528018944"/>
    <hyperlink ref="W786" r:id="rId983" location="!/jbvbin3t/status/1090939665820069889"/>
    <hyperlink ref="W787" r:id="rId984" location="!/jbvbin3t/status/1090939697688440832"/>
    <hyperlink ref="W788" r:id="rId985" location="!/jbvbin3t/status/1090939697688440832"/>
    <hyperlink ref="W789" r:id="rId986" location="!/jbvbin3t/status/1090939720425709569"/>
    <hyperlink ref="W790" r:id="rId987" location="!/jbvbin3t/status/1090939976320249857"/>
    <hyperlink ref="W791" r:id="rId988" location="!/jbvbin3t/status/1090939976320249857"/>
    <hyperlink ref="W792" r:id="rId989" location="!/jbvbin3t/status/1090940012504469504"/>
    <hyperlink ref="W793" r:id="rId990" location="!/jbvbin3t/status/1090940012504469504"/>
    <hyperlink ref="W794" r:id="rId991" location="!/jbvbin3t/status/1090940012504469504"/>
    <hyperlink ref="W795" r:id="rId992" location="!/jbvbin3t/status/1090940012504469504"/>
    <hyperlink ref="W796" r:id="rId993" location="!/jbvbin3t/status/1090940140246261763"/>
    <hyperlink ref="W797" r:id="rId994" location="!/jbvbin3t/status/1090940140246261763"/>
    <hyperlink ref="W798" r:id="rId995" location="!/jbvbin3t/status/1090940140246261763"/>
    <hyperlink ref="W799" r:id="rId996" location="!/jbvbin3t/status/1090940140246261763"/>
    <hyperlink ref="W800" r:id="rId997" location="!/jbvbin3t/status/1090940209888415745"/>
    <hyperlink ref="W801" r:id="rId998" location="!/jbvbin3t/status/1090940209888415745"/>
    <hyperlink ref="W802" r:id="rId999" location="!/jbvbin3t/status/1090940272102522880"/>
    <hyperlink ref="W803" r:id="rId1000" location="!/jbvbin3t/status/1090940272102522880"/>
    <hyperlink ref="W804" r:id="rId1001" location="!/jbvbin3t/status/1090940347218362369"/>
    <hyperlink ref="W805" r:id="rId1002" location="!/jbvbin3t/status/1090940374556774400"/>
    <hyperlink ref="W806" r:id="rId1003" location="!/jbvbin3t/status/1090940394832052231"/>
    <hyperlink ref="W807" r:id="rId1004" location="!/jbvbin3t/status/1090940394832052231"/>
    <hyperlink ref="W808" r:id="rId1005" location="!/jbvbin3t/status/1090940394832052231"/>
    <hyperlink ref="W809" r:id="rId1006" location="!/jbvbin3t/status/1090940394832052231"/>
    <hyperlink ref="W810" r:id="rId1007" location="!/jbvbin3t/status/1090940394832052231"/>
    <hyperlink ref="W811" r:id="rId1008" location="!/jbvbin3t/status/1090940394832052231"/>
    <hyperlink ref="W812" r:id="rId1009" location="!/jbvbin3t/status/1090940441179103232"/>
    <hyperlink ref="W813" r:id="rId1010" location="!/jbvbin3t/status/1090940441179103232"/>
    <hyperlink ref="W814" r:id="rId1011" location="!/jbvbin3t/status/1090940441179103232"/>
    <hyperlink ref="W815" r:id="rId1012" location="!/jbvbin3t/status/1090940441179103232"/>
    <hyperlink ref="W816" r:id="rId1013" location="!/jbvbin3t/status/1090940441179103232"/>
    <hyperlink ref="W817" r:id="rId1014" location="!/jbvbin3t/status/1090940441179103232"/>
    <hyperlink ref="W818" r:id="rId1015" location="!/jbvbin3t/status/1090940441179103232"/>
    <hyperlink ref="W819" r:id="rId1016" location="!/jbvbin3t/status/1090940441179103232"/>
    <hyperlink ref="W820" r:id="rId1017" location="!/jbvbin3t/status/1090940441179103232"/>
    <hyperlink ref="W821" r:id="rId1018" location="!/jbvbin3t/status/1090940441179103232"/>
    <hyperlink ref="W822" r:id="rId1019" location="!/jbvbin3t/status/1090940441179103232"/>
    <hyperlink ref="W823" r:id="rId1020" location="!/jbvbin3t/status/1090940462582640642"/>
    <hyperlink ref="W824" r:id="rId1021" location="!/jbvbin3t/status/1090940462582640642"/>
    <hyperlink ref="W825" r:id="rId1022" location="!/jbvbin3t/status/1090940486649634821"/>
    <hyperlink ref="W826" r:id="rId1023" location="!/jbvbin3t/status/1090940789906198528"/>
    <hyperlink ref="W827" r:id="rId1024" location="!/jbvbin3t/status/1090940812874186752"/>
    <hyperlink ref="W828" r:id="rId1025" location="!/jbvbin3t/status/1090940890800156672"/>
    <hyperlink ref="W829" r:id="rId1026" location="!/jbvbin3t/status/1090940890800156672"/>
    <hyperlink ref="W830" r:id="rId1027" location="!/jbvbin3t/status/1090940890800156672"/>
    <hyperlink ref="W831" r:id="rId1028" location="!/jbvbin3t/status/1090940890800156672"/>
    <hyperlink ref="W832" r:id="rId1029" location="!/jbvbin3t/status/1090940890800156672"/>
    <hyperlink ref="W833" r:id="rId1030" location="!/jbvbin3t/status/1090940919510155265"/>
    <hyperlink ref="W834" r:id="rId1031" location="!/jbvbin3t/status/1090941006105710592"/>
    <hyperlink ref="W835" r:id="rId1032" location="!/jbvbin3t/status/1090941032668295168"/>
    <hyperlink ref="W836" r:id="rId1033" location="!/jbvbin3t/status/1090941058157023233"/>
    <hyperlink ref="W837" r:id="rId1034" location="!/jbvbin3t/status/1090941112699756544"/>
    <hyperlink ref="W838" r:id="rId1035" location="!/jbvbin3t/status/1090941112699756544"/>
    <hyperlink ref="W839" r:id="rId1036" location="!/jbvbin3t/status/1090941112699756544"/>
    <hyperlink ref="W840" r:id="rId1037" location="!/jbvbin3t/status/1090941147512537088"/>
    <hyperlink ref="W841" r:id="rId1038" location="!/jbvbin3t/status/1090941168618221568"/>
    <hyperlink ref="W842" r:id="rId1039" location="!/jbvbin3t/status/1090941168618221568"/>
    <hyperlink ref="W843" r:id="rId1040" location="!/jbvbin3t/status/1090941193234595845"/>
    <hyperlink ref="W844" r:id="rId1041" location="!/jbvbin3t/status/1090941311274897409"/>
    <hyperlink ref="W845" r:id="rId1042" location="!/jbvbin3t/status/1090941311274897409"/>
    <hyperlink ref="W846" r:id="rId1043" location="!/jbvbin3t/status/1091084089132830722"/>
    <hyperlink ref="W847" r:id="rId1044" location="!/jbvbin3t/status/1091084580457799681"/>
    <hyperlink ref="W848" r:id="rId1045" location="!/jbvbin3t/status/1091084580457799681"/>
    <hyperlink ref="W849" r:id="rId1046" location="!/jbvbin3t/status/1091084580457799681"/>
    <hyperlink ref="W850" r:id="rId1047" location="!/jbvbin3t/status/1091117816969859072"/>
    <hyperlink ref="W851" r:id="rId1048" location="!/jbvbin3t/status/1091117816969859072"/>
    <hyperlink ref="W852" r:id="rId1049" location="!/jbvbin3t/status/1091119557480235011"/>
    <hyperlink ref="W853" r:id="rId1050" location="!/jbvbin3t/status/1091119557480235011"/>
    <hyperlink ref="W854" r:id="rId1051" location="!/jbvbin3t/status/1091266323034836992"/>
    <hyperlink ref="W855" r:id="rId1052" location="!/jbvbin3t/status/1091266323034836992"/>
    <hyperlink ref="W856" r:id="rId1053" location="!/jbvbin3t/status/1091286954124161025"/>
    <hyperlink ref="W857" r:id="rId1054" location="!/jbvbin3t/status/1091288278182125568"/>
    <hyperlink ref="W858" r:id="rId1055" location="!/jbvbin3t/status/1091649277208813568"/>
    <hyperlink ref="W859" r:id="rId1056" location="!/jbvbin3t/status/1091649277208813568"/>
    <hyperlink ref="W860" r:id="rId1057" location="!/jbvbin3t/status/1093963424122523648"/>
    <hyperlink ref="W861" r:id="rId1058" location="!/jbvbin3t/status/1093964512573689857"/>
    <hyperlink ref="W862" r:id="rId1059" location="!/patrxrsg/status/1090961177981698048"/>
    <hyperlink ref="W863" r:id="rId1060" location="!/patrxrsg/status/1090961177981698048"/>
    <hyperlink ref="W864" r:id="rId1061" location="!/patrxrsg/status/1090961177981698048"/>
    <hyperlink ref="W865" r:id="rId1062" location="!/patrxrsg/status/1091217584920412161"/>
    <hyperlink ref="W866" r:id="rId1063" location="!/patrxrsg/status/1093966154828255232"/>
    <hyperlink ref="W867" r:id="rId1064" location="!/mdyueh/status/1093901244274536448"/>
    <hyperlink ref="W868" r:id="rId1065" location="!/mdyueh/status/1093978725614522369"/>
    <hyperlink ref="W869" r:id="rId1066" location="!/agrogeek55/status/1093988892032860160"/>
    <hyperlink ref="W870" r:id="rId1067" location="!/charlysechar/status/1090676379409108993"/>
    <hyperlink ref="W871" r:id="rId1068" location="!/charlysechar/status/1090677717572485120"/>
    <hyperlink ref="W872" r:id="rId1069" location="!/bathyscaf1/status/1090851320221876224"/>
    <hyperlink ref="W873" r:id="rId1070" location="!/bathyscaf1/status/1091336904107323394"/>
    <hyperlink ref="W874" r:id="rId1071" location="!/29aatea/status/1090964322594013184"/>
    <hyperlink ref="W875" r:id="rId1072" location="!/charlysechar/status/1090971859280191488"/>
    <hyperlink ref="W876" r:id="rId1073" location="!/alain_co/status/1090632229628375040"/>
    <hyperlink ref="W877" r:id="rId1074" location="!/charlysechar/status/1091050399996489729"/>
    <hyperlink ref="W878" r:id="rId1075" location="!/alain_co/status/1090632229628375040"/>
    <hyperlink ref="W879" r:id="rId1076" location="!/charlysechar/status/1091050399996489729"/>
    <hyperlink ref="W880" r:id="rId1077" location="!/alain_co/status/1090610229019058178"/>
    <hyperlink ref="W881" r:id="rId1078" location="!/charlysechar/status/1091050446771404800"/>
    <hyperlink ref="W882" r:id="rId1079" location="!/alain_co/status/1090610229019058178"/>
    <hyperlink ref="W883" r:id="rId1080" location="!/charlysechar/status/1091050446771404800"/>
    <hyperlink ref="W884" r:id="rId1081" location="!/alain_co/status/1090606842550648864"/>
    <hyperlink ref="W885" r:id="rId1082" location="!/agritof80/status/1090863190232190976"/>
    <hyperlink ref="W886" r:id="rId1083" location="!/charlysechar/status/1091050519655866368"/>
    <hyperlink ref="W887" r:id="rId1084" location="!/alain_co/status/1090534001872384000"/>
    <hyperlink ref="W888" r:id="rId1085" location="!/alain_co/status/1090534001872384000"/>
    <hyperlink ref="W889" r:id="rId1086" location="!/alain_co/status/1090610229019058178"/>
    <hyperlink ref="W890" r:id="rId1087" location="!/alain_co/status/1090632229628375040"/>
    <hyperlink ref="W891" r:id="rId1088" location="!/alain_co/status/1090632811999047681"/>
    <hyperlink ref="W892" r:id="rId1089" location="!/alain_co/status/1090632886217248774"/>
    <hyperlink ref="W893" r:id="rId1090" location="!/alain_co/status/1090632886217248774"/>
    <hyperlink ref="W894" r:id="rId1091" location="!/alain_co/status/1090632994195496960"/>
    <hyperlink ref="W895" r:id="rId1092" location="!/alain_co/status/1090633579292516357"/>
    <hyperlink ref="W896" r:id="rId1093" location="!/alain_co/status/1090633652332044288"/>
    <hyperlink ref="W897" r:id="rId1094" location="!/alain_co/status/1090633731268845568"/>
    <hyperlink ref="W898" r:id="rId1095" location="!/alain_co/status/1090634844235812865"/>
    <hyperlink ref="W899" r:id="rId1096" location="!/alain_co/status/1090634883754536962"/>
    <hyperlink ref="W900" r:id="rId1097" location="!/alain_co/status/1090886220870307840"/>
    <hyperlink ref="W901" r:id="rId1098" location="!/alain_co/status/1090890566236282882"/>
    <hyperlink ref="W902" r:id="rId1099" location="!/alain_co/status/1090968086881157120"/>
    <hyperlink ref="W903" r:id="rId1100" location="!/alain_co/status/1090968086881157120"/>
    <hyperlink ref="W904" r:id="rId1101" location="!/alain_co/status/1091004076471582720"/>
    <hyperlink ref="W905" r:id="rId1102" location="!/alain_co/status/1091004076471582720"/>
    <hyperlink ref="W906" r:id="rId1103" location="!/alain_co/status/1091004076471582720"/>
    <hyperlink ref="W907" r:id="rId1104" location="!/alain_co/status/1091068797274996737"/>
    <hyperlink ref="W908" r:id="rId1105" location="!/alain_co/status/1091068797274996737"/>
    <hyperlink ref="W909" r:id="rId1106" location="!/alain_co/status/1091086333529997318"/>
    <hyperlink ref="W910" r:id="rId1107" location="!/alain_co/status/1091103484227788806"/>
    <hyperlink ref="W911" r:id="rId1108" location="!/alain_co/status/1091103484227788806"/>
    <hyperlink ref="W912" r:id="rId1109" location="!/alain_co/status/1091248670413070336"/>
    <hyperlink ref="W913" r:id="rId1110" location="!/alain_co/status/1091249340901928960"/>
    <hyperlink ref="W914" r:id="rId1111" location="!/alain_co/status/1091472616999796738"/>
    <hyperlink ref="W915" r:id="rId1112" location="!/alain_co/status/1091476421296508929"/>
    <hyperlink ref="W916" r:id="rId1113" location="!/alain_co/status/1091476421296508929"/>
    <hyperlink ref="W917" r:id="rId1114" location="!/alain_co/status/1091476421296508929"/>
    <hyperlink ref="W918" r:id="rId1115" location="!/alain_co/status/1091622479108497408"/>
    <hyperlink ref="W919" r:id="rId1116" location="!/alain_co/status/1092005123579170826"/>
    <hyperlink ref="W920" r:id="rId1117" location="!/agritof80/status/1090863190232190976"/>
    <hyperlink ref="W921" r:id="rId1118" location="!/charlysechar/status/1091050175861276673"/>
    <hyperlink ref="W922" r:id="rId1119" location="!/charlysechar/status/1091050261513150464"/>
    <hyperlink ref="W923" r:id="rId1120" location="!/charlysechar/status/1091050399996489729"/>
    <hyperlink ref="W924" r:id="rId1121" location="!/charlysechar/status/1091050446771404800"/>
    <hyperlink ref="W925" r:id="rId1122" location="!/charlysechar/status/1091050519655866368"/>
    <hyperlink ref="W926" r:id="rId1123" location="!/geolnuc/status/1090942291529875456"/>
    <hyperlink ref="W927" r:id="rId1124" location="!/herve_29/status/1090535079720484864"/>
    <hyperlink ref="W928" r:id="rId1125" location="!/herve_29/status/1090542433258094593"/>
    <hyperlink ref="W929" r:id="rId1126" location="!/herve_29/status/1091080569562296328"/>
    <hyperlink ref="W930" r:id="rId1127" location="!/29aatea/status/1091239679125540864"/>
    <hyperlink ref="W931" r:id="rId1128" location="!/charlysechar/status/1091050614929399808"/>
    <hyperlink ref="W932" r:id="rId1129" location="!/charlysechar/status/1091050672815067137"/>
    <hyperlink ref="W933" r:id="rId1130" location="!/maximelecourt/status/1090529017818693632"/>
    <hyperlink ref="W934" r:id="rId1131" location="!/charlysechar/status/1091050729232584704"/>
    <hyperlink ref="W935" r:id="rId1132" location="!/maximelecourt/status/1090529017818693632"/>
    <hyperlink ref="W936" r:id="rId1133" location="!/charlysechar/status/1091050729232584704"/>
    <hyperlink ref="W937" r:id="rId1134" location="!/maximelecourt/status/1090529017818693632"/>
    <hyperlink ref="W938" r:id="rId1135" location="!/charlysechar/status/1091050729232584704"/>
    <hyperlink ref="W939" r:id="rId1136" location="!/maximelecourt/status/1090529017818693632"/>
    <hyperlink ref="W940" r:id="rId1137" location="!/charlysechar/status/1091050729232584704"/>
    <hyperlink ref="W941" r:id="rId1138" location="!/maximelecourt/status/1090529017818693632"/>
    <hyperlink ref="W942" r:id="rId1139" location="!/maximelecourt/status/1091266335848480768"/>
    <hyperlink ref="W943" r:id="rId1140" location="!/charlysechar/status/1091050729232584704"/>
    <hyperlink ref="W944" r:id="rId1141" location="!/plasmodioum/status/1090554538958995457"/>
    <hyperlink ref="W945" r:id="rId1142" location="!/simplecorrect/status/1090474143726952448"/>
    <hyperlink ref="W946" r:id="rId1143" location="!/charlysechar/status/1091050827886792704"/>
    <hyperlink ref="W947" r:id="rId1144" location="!/charlysechar/status/1091051116261986304"/>
    <hyperlink ref="W948" r:id="rId1145" location="!/antonsuwalki/status/1090671577912537091"/>
    <hyperlink ref="W949" r:id="rId1146" location="!/simplecorrect/status/1091410064819306497"/>
    <hyperlink ref="W950" r:id="rId1147" location="!/simplecorrect/status/1091410064819306497"/>
    <hyperlink ref="W951" r:id="rId1148" location="!/simplecorrect/status/1091410064819306497"/>
    <hyperlink ref="W952" r:id="rId1149" location="!/charlysechar/status/1091051171622633474"/>
    <hyperlink ref="W953" r:id="rId1150" location="!/x0chipilli/status/1091359231704473600"/>
    <hyperlink ref="W954" r:id="rId1151" location="!/charlysechar/status/1091051197090406401"/>
    <hyperlink ref="W955" r:id="rId1152" location="!/charlysechar/status/1091051245425573888"/>
    <hyperlink ref="W956" r:id="rId1153" location="!/29aatea/status/1090962040347344896"/>
    <hyperlink ref="W957" r:id="rId1154" location="!/charlysechar/status/1091051314166054913"/>
    <hyperlink ref="W958" r:id="rId1155" location="!/bwitterwit/status/1090581996626165761"/>
    <hyperlink ref="W959" r:id="rId1156" location="!/bwitterwit/status/1093909891318722560"/>
    <hyperlink ref="W960" r:id="rId1157" location="!/charlysechar/status/1091050399996489729"/>
    <hyperlink ref="W961" r:id="rId1158" location="!/charlysechar/status/1091051353391140867"/>
    <hyperlink ref="W962" r:id="rId1159" location="!/josette_marrant/status/1091449444481015810"/>
    <hyperlink ref="W963" r:id="rId1160" location="!/charlysechar/status/1091051385469190144"/>
    <hyperlink ref="W964" r:id="rId1161" location="!/charlysechar/status/1091051385469190144"/>
    <hyperlink ref="W965" r:id="rId1162" location="!/charlysechar/status/1091067953435549696"/>
    <hyperlink ref="W966" r:id="rId1163" location="!/29aatea/status/1090545775027851264"/>
    <hyperlink ref="W967" r:id="rId1164" location="!/29aatea/status/1090545775027851264"/>
    <hyperlink ref="W968" r:id="rId1165" location="!/29aatea/status/1090547446789345280"/>
    <hyperlink ref="W969" r:id="rId1166" location="!/29aatea/status/1090578816995606528"/>
    <hyperlink ref="W970" r:id="rId1167" location="!/29aatea/status/1090883252565495808"/>
    <hyperlink ref="W971" r:id="rId1168" location="!/29aatea/status/1090883252565495808"/>
    <hyperlink ref="W972" r:id="rId1169" location="!/29aatea/status/1090942147975626752"/>
    <hyperlink ref="W973" r:id="rId1170" location="!/29aatea/status/1090961604307501056"/>
    <hyperlink ref="W974" r:id="rId1171" location="!/29aatea/status/1090961604307501056"/>
    <hyperlink ref="W975" r:id="rId1172" location="!/29aatea/status/1090962040347344896"/>
    <hyperlink ref="W976" r:id="rId1173" location="!/29aatea/status/1090962040347344896"/>
    <hyperlink ref="W977" r:id="rId1174" location="!/29aatea/status/1090964322594013184"/>
    <hyperlink ref="W978" r:id="rId1175" location="!/29aatea/status/1091240667295158274"/>
    <hyperlink ref="W979" r:id="rId1176" location="!/29aatea/status/1091247545119133696"/>
    <hyperlink ref="W980" r:id="rId1177" location="!/29aatea/status/1091249089931608064"/>
    <hyperlink ref="W981" r:id="rId1178" location="!/29aatea/status/1091249089931608064"/>
    <hyperlink ref="W982" r:id="rId1179" location="!/29aatea/status/1091249089931608064"/>
    <hyperlink ref="W983" r:id="rId1180" location="!/29aatea/status/1091316248850415616"/>
    <hyperlink ref="W984" r:id="rId1181" location="!/29aatea/status/1091440882786725889"/>
    <hyperlink ref="W985" r:id="rId1182" location="!/29aatea/status/1091441217886453760"/>
    <hyperlink ref="W986" r:id="rId1183" location="!/29aatea/status/1091441217886453760"/>
    <hyperlink ref="W987" r:id="rId1184" location="!/29aatea/status/1091441217886453760"/>
    <hyperlink ref="W988" r:id="rId1185" location="!/29aatea/status/1091693485541986306"/>
    <hyperlink ref="W989" r:id="rId1186" location="!/29aatea/status/1092443460408348674"/>
    <hyperlink ref="W990" r:id="rId1187" location="!/29aatea/status/1092443460408348674"/>
    <hyperlink ref="W991" r:id="rId1188" location="!/29aatea/status/1092443460408348674"/>
    <hyperlink ref="W992" r:id="rId1189" location="!/charlysechar/status/1090676379409108993"/>
    <hyperlink ref="W993" r:id="rId1190" location="!/charlysechar/status/1091051506378395648"/>
    <hyperlink ref="W994" r:id="rId1191" location="!/charlysechar/status/1091067953435549696"/>
    <hyperlink ref="W995" r:id="rId1192" location="!/charlysechar/status/1091069955490148358"/>
    <hyperlink ref="W996" r:id="rId1193" location="!/anaelbibard/status/1090523884712067075"/>
    <hyperlink ref="W997" r:id="rId1194" location="!/charlysechar/status/1091069998976643074"/>
    <hyperlink ref="W998" r:id="rId1195" location="!/anaelbibard/status/1090518902772285440"/>
    <hyperlink ref="W999" r:id="rId1196" location="!/charlysechar/status/1091069998976643074"/>
    <hyperlink ref="W1000" r:id="rId1197" location="!/fmbreon/status/1091231091065868288"/>
    <hyperlink ref="W1001" r:id="rId1198" location="!/fmbreon/status/1091231091065868288"/>
    <hyperlink ref="W1002" r:id="rId1199" location="!/fmbreon/status/1091231429768298497"/>
    <hyperlink ref="W1003" r:id="rId1200" location="!/fmbreon/status/1091231429768298497"/>
    <hyperlink ref="W1004" r:id="rId1201" location="!/charlysechar/status/1091257063144071168"/>
    <hyperlink ref="W1005" r:id="rId1202" location="!/nichoax/status/1091346500255395840"/>
    <hyperlink ref="W1006" r:id="rId1203" location="!/atheeiv/status/1091081489649975298"/>
    <hyperlink ref="W1007" r:id="rId1204" location="!/atheeiv/status/1091086571221209088"/>
    <hyperlink ref="W1008" r:id="rId1205" location="!/atheeiv/status/1091112769879973888"/>
    <hyperlink ref="W1009" r:id="rId1206" location="!/atheeiv/status/1091239166577389568"/>
    <hyperlink ref="W1010" r:id="rId1207" location="!/atheeiv/status/1092429238978920448"/>
    <hyperlink ref="W1011" r:id="rId1208" location="!/atheeiv/status/1092429238978920448"/>
    <hyperlink ref="W1012" r:id="rId1209" location="!/atheeiv/status/1093165596009775105"/>
    <hyperlink ref="W1013" r:id="rId1210" location="!/charlysechar/status/1091351516588490752"/>
    <hyperlink ref="W1014" r:id="rId1211" location="!/charlysechar/status/1090677717572485120"/>
    <hyperlink ref="W1015" r:id="rId1212" location="!/charlysechar/status/1090678270474010624"/>
    <hyperlink ref="W1016" r:id="rId1213" location="!/charlysechar/status/1090678270474010624"/>
    <hyperlink ref="W1017" r:id="rId1214" location="!/charlysechar/status/1090971859280191488"/>
    <hyperlink ref="W1018" r:id="rId1215" location="!/charlysechar/status/1091049984634564608"/>
    <hyperlink ref="W1019" r:id="rId1216" location="!/charlysechar/status/1091049984634564608"/>
    <hyperlink ref="W1020" r:id="rId1217" location="!/charlysechar/status/1091050041060528129"/>
    <hyperlink ref="W1021" r:id="rId1218" location="!/charlysechar/status/1091050175861276673"/>
    <hyperlink ref="W1022" r:id="rId1219" location="!/charlysechar/status/1091050300251783173"/>
    <hyperlink ref="W1023" r:id="rId1220" location="!/charlysechar/status/1091050304378990592"/>
    <hyperlink ref="W1024" r:id="rId1221" location="!/charlysechar/status/1091050304378990592"/>
    <hyperlink ref="W1025" r:id="rId1222" location="!/charlysechar/status/1091050446771404800"/>
    <hyperlink ref="W1026" r:id="rId1223" location="!/charlysechar/status/1091050542330249217"/>
    <hyperlink ref="W1027" r:id="rId1224" location="!/charlysechar/status/1091050542330249217"/>
    <hyperlink ref="W1028" r:id="rId1225" location="!/charlysechar/status/1091050729232584704"/>
    <hyperlink ref="W1029" r:id="rId1226" location="!/charlysechar/status/1091050742025252864"/>
    <hyperlink ref="W1030" r:id="rId1227" location="!/charlysechar/status/1091050742025252864"/>
    <hyperlink ref="W1031" r:id="rId1228" location="!/charlysechar/status/1091050742025252864"/>
    <hyperlink ref="W1032" r:id="rId1229" location="!/charlysechar/status/1091050742025252864"/>
    <hyperlink ref="W1033" r:id="rId1230" location="!/charlysechar/status/1091050742025252864"/>
    <hyperlink ref="W1034" r:id="rId1231" location="!/charlysechar/status/1091050742025252864"/>
    <hyperlink ref="W1035" r:id="rId1232" location="!/charlysechar/status/1091050742025252864"/>
    <hyperlink ref="W1036" r:id="rId1233" location="!/charlysechar/status/1091050742025252864"/>
    <hyperlink ref="W1037" r:id="rId1234" location="!/charlysechar/status/1091050742025252864"/>
    <hyperlink ref="W1038" r:id="rId1235" location="!/charlysechar/status/1091050742025252864"/>
    <hyperlink ref="W1039" r:id="rId1236" location="!/charlysechar/status/1091050742025252864"/>
    <hyperlink ref="W1040" r:id="rId1237" location="!/charlysechar/status/1091050958975574016"/>
    <hyperlink ref="W1041" r:id="rId1238" location="!/charlysechar/status/1091050958975574016"/>
    <hyperlink ref="W1042" r:id="rId1239" location="!/charlysechar/status/1091050958975574016"/>
    <hyperlink ref="W1043" r:id="rId1240" location="!/charlysechar/status/1091050958975574016"/>
    <hyperlink ref="W1044" r:id="rId1241" location="!/charlysechar/status/1091050958975574016"/>
    <hyperlink ref="W1045" r:id="rId1242" location="!/charlysechar/status/1091051314166054913"/>
    <hyperlink ref="W1046" r:id="rId1243" location="!/charlysechar/status/1091051314166054913"/>
    <hyperlink ref="W1047" r:id="rId1244" location="!/charlysechar/status/1091069955515314176"/>
    <hyperlink ref="W1048" r:id="rId1245" location="!/charlysechar/status/1091257063144071168"/>
    <hyperlink ref="W1049" r:id="rId1246" location="!/charlysechar/status/1091257063144071168"/>
    <hyperlink ref="W1050" r:id="rId1247" location="!/charlysechar/status/1091351667776339968"/>
    <hyperlink ref="W1051" r:id="rId1248" location="!/charlysechar/status/1091351667776339968"/>
    <hyperlink ref="W1052" r:id="rId1249" location="!/charlysechar/status/1091352859562647552"/>
    <hyperlink ref="W1053" r:id="rId1250" location="!/charlysechar/status/1091791719706832897"/>
    <hyperlink ref="W1054" r:id="rId1251" location="!/charlysechar/status/1091791719706832897"/>
    <hyperlink ref="W1055" r:id="rId1252" location="!/charlysechar/status/1093991401753329665"/>
    <hyperlink ref="W1056" r:id="rId1253" location="!/damkyan_omega/status/1090494781925535745"/>
    <hyperlink ref="W1057" r:id="rId1254" location="!/biorev3/status/1090522586830831618"/>
    <hyperlink ref="W1058" r:id="rId1255" location="!/damkyan_omega/status/1090658141111549953"/>
    <hyperlink ref="W1059" r:id="rId1256" location="!/pierrepopineau/status/1090960805699428352"/>
    <hyperlink ref="W1060" r:id="rId1257" location="!/damkyan_omega/status/1091011793055567875"/>
    <hyperlink ref="W1061" r:id="rId1258" location="!/podeus69/status/1090957859070926848"/>
    <hyperlink ref="W1062" r:id="rId1259" location="!/podeus69/status/1090963206670110720"/>
    <hyperlink ref="W1063" r:id="rId1260" location="!/damkyan_omega/status/1091011811544047616"/>
    <hyperlink ref="W1064" r:id="rId1261" location="!/afao94/status/1090841130609057792"/>
    <hyperlink ref="W1065" r:id="rId1262" location="!/afao94/status/1091313343552520192"/>
    <hyperlink ref="W1066" r:id="rId1263" location="!/afao94/status/1091313348174667776"/>
    <hyperlink ref="W1067" r:id="rId1264" location="!/damkyan_omega/status/1091011920214265856"/>
    <hyperlink ref="W1068" r:id="rId1265" location="!/nichoax/status/1090722103337369610"/>
    <hyperlink ref="W1069" r:id="rId1266" location="!/anetbatalhier/status/1092399810924158976"/>
    <hyperlink ref="W1070" r:id="rId1267" location="!/damkyan_omega/status/1091011811544047616"/>
    <hyperlink ref="W1071" r:id="rId1268" location="!/damkyan_omega/status/1091011987046313984"/>
    <hyperlink ref="W1072" r:id="rId1269" location="!/nichoax/status/1091346249532477441"/>
    <hyperlink ref="W1073" r:id="rId1270" location="!/damkyan_omega/status/1091011987046313984"/>
    <hyperlink ref="W1074" r:id="rId1271" location="!/damkyan_omega/status/1091012170953965575"/>
    <hyperlink ref="W1075" r:id="rId1272" location="!/evidencebbh/status/1090526265482899458"/>
    <hyperlink ref="W1076" r:id="rId1273" location="!/damkyan_omega/status/1091012170953965575"/>
    <hyperlink ref="W1077" r:id="rId1274" location="!/evidencebbh/status/1090526265482899458"/>
    <hyperlink ref="W1078" r:id="rId1275" location="!/damkyan_omega/status/1091012170953965575"/>
    <hyperlink ref="W1079" r:id="rId1276" location="!/evidencebbh/status/1090526265482899458"/>
    <hyperlink ref="W1080" r:id="rId1277" location="!/damkyan_omega/status/1091012170953965575"/>
    <hyperlink ref="W1081" r:id="rId1278" location="!/evidencebbh/status/1090526265482899458"/>
    <hyperlink ref="W1082" r:id="rId1279" location="!/damkyan_omega/status/1091012170953965575"/>
    <hyperlink ref="W1083" r:id="rId1280" location="!/evidencebbh/status/1090526265482899458"/>
    <hyperlink ref="W1084" r:id="rId1281" location="!/damkyan_omega/status/1091012170953965575"/>
    <hyperlink ref="W1085" r:id="rId1282" location="!/evidencebbh/status/1090526265482899458"/>
    <hyperlink ref="W1086" r:id="rId1283" location="!/damkyan_omega/status/1091012170953965575"/>
    <hyperlink ref="W1087" r:id="rId1284" location="!/evidencebbh/status/1090526265482899458"/>
    <hyperlink ref="W1088" r:id="rId1285" location="!/mrsamtv/status/1091393886382182400"/>
    <hyperlink ref="W1089" r:id="rId1286" location="!/damkyan_omega/status/1091012170953965575"/>
    <hyperlink ref="W1090" r:id="rId1287" location="!/evidencebbh/status/1090526265482899458"/>
    <hyperlink ref="W1091" r:id="rId1288" location="!/damkyan_omega/status/1091012170953965575"/>
    <hyperlink ref="W1092" r:id="rId1289" location="!/evidencebbh/status/1090526265482899458"/>
    <hyperlink ref="W1093" r:id="rId1290" location="!/damkyan_omega/status/1091012170953965575"/>
    <hyperlink ref="W1094" r:id="rId1291" location="!/evidencebbh/status/1090512265084878848"/>
    <hyperlink ref="W1095" r:id="rId1292" location="!/evidencebbh/status/1091244165810278400"/>
    <hyperlink ref="W1096" r:id="rId1293" location="!/agritof80/status/1091246767939772417"/>
    <hyperlink ref="W1097" r:id="rId1294" location="!/damkyan_omega/status/1090520772693671937"/>
    <hyperlink ref="W1098" r:id="rId1295" location="!/damkyan_omega/status/1091012170953965575"/>
    <hyperlink ref="W1099" r:id="rId1296" location="!/anetbatalhier/status/1091039317185699841"/>
    <hyperlink ref="W1100" r:id="rId1297" location="!/anetbatalhier/status/1091039676453085186"/>
    <hyperlink ref="W1101" r:id="rId1298" location="!/anetbatalhier/status/1091333067749380097"/>
    <hyperlink ref="W1102" r:id="rId1299" location="!/damkyan_omega/status/1091070435972784128"/>
    <hyperlink ref="W1103" r:id="rId1300" location="!/damkyan_omega/status/1091357954538917888"/>
    <hyperlink ref="W1104" r:id="rId1301" location="!/damkyan_omega/status/1091357954538917888"/>
    <hyperlink ref="W1105" r:id="rId1302" location="!/hedgehogmsx/status/1090563106164654081"/>
    <hyperlink ref="W1106" r:id="rId1303" location="!/hedgehogmsx/status/1091359247185653760"/>
    <hyperlink ref="W1107" r:id="rId1304" location="!/philoulyon/status/1091438533846413312"/>
    <hyperlink ref="W1108" r:id="rId1305" location="!/damkyan_omega/status/1091012033150111744"/>
    <hyperlink ref="W1109" r:id="rId1306" location="!/damkyan_omega/status/1091493168825225216"/>
    <hyperlink ref="W1110" r:id="rId1307" location="!/damkyan_omega/status/1090494752322134018"/>
    <hyperlink ref="W1111" r:id="rId1308" location="!/serge_vernet/status/1090434682381131776"/>
    <hyperlink ref="W1112" r:id="rId1309" location="!/damkyan_omega/status/1090494752322134018"/>
    <hyperlink ref="W1113" r:id="rId1310" location="!/serge_vernet/status/1090434682381131776"/>
    <hyperlink ref="W1114" r:id="rId1311" location="!/damkyan_omega/status/1090494752322134018"/>
    <hyperlink ref="W1115" r:id="rId1312" location="!/serge_vernet/status/1090434682381131776"/>
    <hyperlink ref="W1116" r:id="rId1313" location="!/damkyan_omega/status/1090494752322134018"/>
    <hyperlink ref="W1117" r:id="rId1314" location="!/serge_vernet/status/1090434682381131776"/>
    <hyperlink ref="W1118" r:id="rId1315" location="!/damkyan_omega/status/1090494752322134018"/>
    <hyperlink ref="W1119" r:id="rId1316" location="!/serge_vernet/status/1090434682381131776"/>
    <hyperlink ref="W1120" r:id="rId1317" location="!/serge_vernet/status/1090437214176202752"/>
    <hyperlink ref="W1121" r:id="rId1318" location="!/matadon_/status/1091256580027371520"/>
    <hyperlink ref="W1122" r:id="rId1319" location="!/serge_vernet/status/1090437214176202752"/>
    <hyperlink ref="W1123" r:id="rId1320" location="!/damkyan_omega/status/1090494781925535745"/>
    <hyperlink ref="W1124" r:id="rId1321" location="!/damkyan_omega/status/1090658141111549953"/>
    <hyperlink ref="W1125" r:id="rId1322" location="!/damkyan_omega/status/1091011793055567875"/>
    <hyperlink ref="W1126" r:id="rId1323" location="!/damkyan_omega/status/1091012033150111744"/>
    <hyperlink ref="W1127" r:id="rId1324" location="!/serge_vernet/status/1090437214176202752"/>
    <hyperlink ref="W1128" r:id="rId1325" location="!/agritof80/status/1091315051645075458"/>
    <hyperlink ref="W1129" r:id="rId1326" location="!/agritof80/status/1093908455499485189"/>
    <hyperlink ref="W1130" r:id="rId1327" location="!/serge_vernet/status/1090437214176202752"/>
    <hyperlink ref="W1131" r:id="rId1328" location="!/damkyan_omega/status/1090520929631981568"/>
    <hyperlink ref="W1132" r:id="rId1329" location="!/damkyan_omega/status/1093906462676533248"/>
    <hyperlink ref="W1133" r:id="rId1330" location="!/damkyan_omega/status/1093910587573182466"/>
    <hyperlink ref="W1134" r:id="rId1331" location="!/damkyan_omega/status/1094020768420298752"/>
    <hyperlink ref="W1135" r:id="rId1332" location="!/serge_vernet/status/1090437214176202752"/>
    <hyperlink ref="W1136" r:id="rId1333" location="!/serge_vernet/status/1094078948919652352"/>
    <hyperlink ref="AL1146" r:id="rId1334"/>
    <hyperlink ref="AL1147" r:id="rId1335"/>
    <hyperlink ref="AL1148" r:id="rId1336"/>
    <hyperlink ref="AL1150" r:id="rId1337"/>
    <hyperlink ref="AL1151" r:id="rId1338"/>
    <hyperlink ref="AL1156" r:id="rId1339"/>
    <hyperlink ref="AL1157" r:id="rId1340"/>
    <hyperlink ref="AL1158" r:id="rId1341"/>
    <hyperlink ref="AL1163" r:id="rId1342"/>
    <hyperlink ref="AL1164" r:id="rId1343"/>
    <hyperlink ref="AL1168" r:id="rId1344"/>
    <hyperlink ref="AL1169" r:id="rId1345"/>
    <hyperlink ref="AL1172" r:id="rId1346"/>
    <hyperlink ref="AL1173" r:id="rId1347"/>
    <hyperlink ref="AL1175" r:id="rId1348"/>
    <hyperlink ref="AL1178" r:id="rId1349"/>
    <hyperlink ref="AL1179" r:id="rId1350"/>
    <hyperlink ref="AL1182" r:id="rId1351"/>
    <hyperlink ref="AL1183" r:id="rId1352"/>
    <hyperlink ref="AL1186" r:id="rId1353"/>
    <hyperlink ref="AL1188" r:id="rId1354"/>
    <hyperlink ref="AL1189" r:id="rId1355"/>
    <hyperlink ref="AL1190" r:id="rId1356"/>
    <hyperlink ref="AL1191" r:id="rId1357"/>
    <hyperlink ref="AL1192" r:id="rId1358"/>
    <hyperlink ref="AL1194" r:id="rId1359"/>
    <hyperlink ref="AL1195" r:id="rId1360"/>
    <hyperlink ref="AL1196" r:id="rId1361"/>
    <hyperlink ref="AL1197" r:id="rId1362"/>
    <hyperlink ref="AL1201" r:id="rId1363"/>
    <hyperlink ref="AL1205" r:id="rId1364"/>
    <hyperlink ref="AL1206" r:id="rId1365"/>
    <hyperlink ref="AL1217" r:id="rId1366"/>
    <hyperlink ref="AL1220" r:id="rId1367"/>
    <hyperlink ref="AL1221" r:id="rId1368"/>
    <hyperlink ref="AL1226" r:id="rId1369"/>
    <hyperlink ref="AL1228" r:id="rId1370"/>
    <hyperlink ref="AL1231" r:id="rId1371"/>
    <hyperlink ref="AL1239" r:id="rId1372"/>
    <hyperlink ref="AL1243" r:id="rId1373"/>
    <hyperlink ref="AL1244" r:id="rId1374"/>
    <hyperlink ref="AL1246" r:id="rId1375"/>
    <hyperlink ref="AL1248" r:id="rId1376"/>
    <hyperlink ref="AL1253" r:id="rId1377"/>
    <hyperlink ref="AL1254" r:id="rId1378"/>
    <hyperlink ref="AL1256" r:id="rId1379"/>
    <hyperlink ref="AL1258" r:id="rId1380"/>
    <hyperlink ref="AL1265" r:id="rId1381"/>
    <hyperlink ref="AL1266" r:id="rId1382"/>
    <hyperlink ref="AL1268" r:id="rId1383"/>
    <hyperlink ref="AL1271" r:id="rId1384"/>
    <hyperlink ref="AL1273" r:id="rId1385"/>
    <hyperlink ref="AL1276" r:id="rId1386"/>
    <hyperlink ref="AL1277" r:id="rId1387"/>
    <hyperlink ref="AL1278" r:id="rId1388"/>
    <hyperlink ref="AL1280" r:id="rId1389"/>
    <hyperlink ref="AL1281" r:id="rId1390"/>
    <hyperlink ref="AL1290" r:id="rId1391"/>
    <hyperlink ref="AL1291" r:id="rId1392"/>
    <hyperlink ref="AL1293" r:id="rId1393"/>
    <hyperlink ref="AL1296" r:id="rId1394"/>
    <hyperlink ref="AL1300" r:id="rId1395"/>
    <hyperlink ref="AL1304" r:id="rId1396"/>
    <hyperlink ref="AL1307" r:id="rId1397"/>
    <hyperlink ref="AL1311" r:id="rId1398"/>
    <hyperlink ref="AL1317" r:id="rId1399"/>
    <hyperlink ref="AL1320" r:id="rId1400"/>
    <hyperlink ref="AL1321" r:id="rId1401"/>
    <hyperlink ref="AL1329" r:id="rId1402"/>
    <hyperlink ref="AL1334" r:id="rId1403"/>
    <hyperlink ref="AL1336" r:id="rId1404"/>
    <hyperlink ref="AL1340" r:id="rId1405"/>
    <hyperlink ref="AL1341" r:id="rId1406"/>
    <hyperlink ref="AL1342" r:id="rId1407"/>
    <hyperlink ref="AL1343" r:id="rId1408"/>
    <hyperlink ref="AL1344" r:id="rId1409"/>
    <hyperlink ref="AL1345" r:id="rId1410"/>
    <hyperlink ref="AL1347" r:id="rId1411"/>
    <hyperlink ref="AL1350" r:id="rId1412"/>
    <hyperlink ref="AL1356" r:id="rId1413"/>
    <hyperlink ref="AL1357" r:id="rId1414"/>
    <hyperlink ref="AL1362" r:id="rId1415"/>
    <hyperlink ref="AL1364" r:id="rId1416"/>
    <hyperlink ref="AL1368" r:id="rId1417"/>
    <hyperlink ref="AL1370" r:id="rId1418"/>
    <hyperlink ref="AL1371" r:id="rId1419"/>
    <hyperlink ref="AL1373" r:id="rId1420"/>
    <hyperlink ref="AL1374" r:id="rId1421"/>
    <hyperlink ref="AL1377" r:id="rId1422"/>
    <hyperlink ref="AL1378" r:id="rId1423"/>
    <hyperlink ref="AL1382" r:id="rId1424"/>
    <hyperlink ref="AL1383" r:id="rId1425"/>
    <hyperlink ref="AL1384" r:id="rId1426"/>
    <hyperlink ref="AL1385" r:id="rId1427"/>
    <hyperlink ref="AL1390" r:id="rId1428"/>
    <hyperlink ref="AL1391" r:id="rId1429"/>
    <hyperlink ref="AL1392" r:id="rId1430"/>
    <hyperlink ref="AL1395" r:id="rId1431"/>
    <hyperlink ref="AL1400" r:id="rId1432"/>
    <hyperlink ref="AL1402" r:id="rId1433"/>
    <hyperlink ref="AL1404" r:id="rId1434"/>
    <hyperlink ref="AL1405" r:id="rId1435"/>
    <hyperlink ref="AL1413" r:id="rId1436"/>
    <hyperlink ref="AL1414" r:id="rId1437"/>
    <hyperlink ref="AL1415" r:id="rId1438"/>
    <hyperlink ref="AL1418" r:id="rId1439"/>
    <hyperlink ref="AL1422" r:id="rId1440"/>
    <hyperlink ref="AL1425" r:id="rId1441"/>
    <hyperlink ref="AL1426" r:id="rId1442"/>
    <hyperlink ref="AL1430" r:id="rId1443"/>
    <hyperlink ref="AL1439" r:id="rId1444"/>
    <hyperlink ref="AL1443" r:id="rId1445"/>
    <hyperlink ref="AL1448" r:id="rId1446"/>
    <hyperlink ref="AL1452" r:id="rId1447"/>
    <hyperlink ref="AL1454" r:id="rId1448"/>
    <hyperlink ref="AL1457" r:id="rId1449"/>
    <hyperlink ref="AL1458" r:id="rId1450"/>
    <hyperlink ref="AL1464" r:id="rId1451"/>
    <hyperlink ref="AL1466" r:id="rId1452"/>
    <hyperlink ref="AL1470" r:id="rId1453"/>
    <hyperlink ref="AL1474" r:id="rId1454"/>
    <hyperlink ref="AL1475" r:id="rId1455"/>
    <hyperlink ref="AL1476" r:id="rId1456"/>
    <hyperlink ref="AL1479" r:id="rId1457"/>
    <hyperlink ref="AL1484" r:id="rId1458"/>
    <hyperlink ref="AL1486" r:id="rId1459"/>
    <hyperlink ref="AL1498" r:id="rId1460"/>
    <hyperlink ref="AL1499" r:id="rId1461"/>
    <hyperlink ref="AL1500" r:id="rId1462"/>
    <hyperlink ref="AL1503" r:id="rId1463"/>
    <hyperlink ref="AL1508" r:id="rId1464"/>
    <hyperlink ref="AL1511" r:id="rId1465"/>
    <hyperlink ref="AL1516" r:id="rId1466"/>
    <hyperlink ref="AL1517" r:id="rId1467"/>
    <hyperlink ref="AL1519" r:id="rId1468"/>
    <hyperlink ref="AL1523" r:id="rId1469"/>
    <hyperlink ref="AL1527" r:id="rId1470"/>
    <hyperlink ref="AL1531" r:id="rId1471"/>
    <hyperlink ref="G1145" r:id="rId1472"/>
    <hyperlink ref="G1146" r:id="rId1473"/>
    <hyperlink ref="G1147" r:id="rId1474"/>
    <hyperlink ref="G1148" r:id="rId1475"/>
    <hyperlink ref="G1149" r:id="rId1476"/>
    <hyperlink ref="G1150" r:id="rId1477"/>
    <hyperlink ref="G1151" r:id="rId1478"/>
    <hyperlink ref="G1152" r:id="rId1479"/>
    <hyperlink ref="G1153" r:id="rId1480"/>
    <hyperlink ref="G1154" r:id="rId1481"/>
    <hyperlink ref="G1155" r:id="rId1482"/>
    <hyperlink ref="G1156" r:id="rId1483"/>
    <hyperlink ref="G1157" r:id="rId1484"/>
    <hyperlink ref="G1158" r:id="rId1485"/>
    <hyperlink ref="G1159" r:id="rId1486"/>
    <hyperlink ref="G1160" r:id="rId1487"/>
    <hyperlink ref="G1161" r:id="rId1488"/>
    <hyperlink ref="G1162" r:id="rId1489"/>
    <hyperlink ref="G1163" r:id="rId1490"/>
    <hyperlink ref="G1164" r:id="rId1491"/>
    <hyperlink ref="G1165" r:id="rId1492"/>
    <hyperlink ref="G1166" r:id="rId1493"/>
    <hyperlink ref="G1167" r:id="rId1494"/>
    <hyperlink ref="G1168" r:id="rId1495"/>
    <hyperlink ref="G1169" r:id="rId1496"/>
    <hyperlink ref="G1170" r:id="rId1497"/>
    <hyperlink ref="G1171" r:id="rId1498"/>
    <hyperlink ref="G1172" r:id="rId1499"/>
    <hyperlink ref="G1173" r:id="rId1500"/>
    <hyperlink ref="G1174" r:id="rId1501"/>
    <hyperlink ref="G1175" r:id="rId1502"/>
    <hyperlink ref="G1176" r:id="rId1503"/>
    <hyperlink ref="G1177" r:id="rId1504"/>
    <hyperlink ref="G1178" r:id="rId1505"/>
    <hyperlink ref="G1179" r:id="rId1506"/>
    <hyperlink ref="G1180" r:id="rId1507"/>
    <hyperlink ref="G1181" r:id="rId1508"/>
    <hyperlink ref="G1182" r:id="rId1509"/>
    <hyperlink ref="G1183" r:id="rId1510"/>
    <hyperlink ref="G1184" r:id="rId1511"/>
    <hyperlink ref="G1185" r:id="rId1512"/>
    <hyperlink ref="G1186" r:id="rId1513"/>
    <hyperlink ref="G1187" r:id="rId1514"/>
    <hyperlink ref="G1188" r:id="rId1515"/>
    <hyperlink ref="G1189" r:id="rId1516"/>
    <hyperlink ref="G1190" r:id="rId1517"/>
    <hyperlink ref="G1191" r:id="rId1518"/>
    <hyperlink ref="G1192" r:id="rId1519"/>
    <hyperlink ref="G1193" r:id="rId1520"/>
    <hyperlink ref="G1194" r:id="rId1521"/>
    <hyperlink ref="G1195" r:id="rId1522"/>
    <hyperlink ref="G1196" r:id="rId1523"/>
    <hyperlink ref="G1197" r:id="rId1524"/>
    <hyperlink ref="G1198" r:id="rId1525"/>
    <hyperlink ref="G1199" r:id="rId1526"/>
    <hyperlink ref="G1200" r:id="rId1527"/>
    <hyperlink ref="G1201" r:id="rId1528"/>
    <hyperlink ref="G1202" r:id="rId1529"/>
    <hyperlink ref="G1203" r:id="rId1530"/>
    <hyperlink ref="G1204" r:id="rId1531"/>
    <hyperlink ref="G1205" r:id="rId1532"/>
    <hyperlink ref="G1206" r:id="rId1533"/>
    <hyperlink ref="G1207" r:id="rId1534"/>
    <hyperlink ref="G1208" r:id="rId1535"/>
    <hyperlink ref="G1209" r:id="rId1536"/>
    <hyperlink ref="G1210" r:id="rId1537"/>
    <hyperlink ref="G1211" r:id="rId1538"/>
    <hyperlink ref="G1212" r:id="rId1539"/>
    <hyperlink ref="G1213" r:id="rId1540"/>
    <hyperlink ref="G1214" r:id="rId1541"/>
    <hyperlink ref="G1215" r:id="rId1542"/>
    <hyperlink ref="G1216" r:id="rId1543"/>
    <hyperlink ref="G1217" r:id="rId1544"/>
    <hyperlink ref="G1218" r:id="rId1545"/>
    <hyperlink ref="G1219" r:id="rId1546"/>
    <hyperlink ref="G1220" r:id="rId1547"/>
    <hyperlink ref="G1221" r:id="rId1548"/>
    <hyperlink ref="G1222" r:id="rId1549"/>
    <hyperlink ref="G1223" r:id="rId1550"/>
    <hyperlink ref="G1224" r:id="rId1551"/>
    <hyperlink ref="G1225" r:id="rId1552"/>
    <hyperlink ref="G1226" r:id="rId1553"/>
    <hyperlink ref="G1227" r:id="rId1554"/>
    <hyperlink ref="G1228" r:id="rId1555"/>
    <hyperlink ref="G1229" r:id="rId1556"/>
    <hyperlink ref="G1230" r:id="rId1557"/>
    <hyperlink ref="G1231" r:id="rId1558"/>
    <hyperlink ref="G1232" r:id="rId1559"/>
    <hyperlink ref="G1233" r:id="rId1560"/>
    <hyperlink ref="G1234" r:id="rId1561"/>
    <hyperlink ref="G1235" r:id="rId1562"/>
    <hyperlink ref="G1236" r:id="rId1563"/>
    <hyperlink ref="G1237" r:id="rId1564"/>
    <hyperlink ref="G1238" r:id="rId1565"/>
    <hyperlink ref="G1239" r:id="rId1566"/>
    <hyperlink ref="G1240" r:id="rId1567"/>
    <hyperlink ref="G1241" r:id="rId1568"/>
    <hyperlink ref="G1242" r:id="rId1569"/>
    <hyperlink ref="G1243" r:id="rId1570"/>
    <hyperlink ref="G1244" r:id="rId1571"/>
    <hyperlink ref="G1245" r:id="rId1572"/>
    <hyperlink ref="G1246" r:id="rId1573"/>
    <hyperlink ref="G1247" r:id="rId1574"/>
    <hyperlink ref="G1248" r:id="rId1575"/>
    <hyperlink ref="G1249" r:id="rId1576"/>
    <hyperlink ref="G1250" r:id="rId1577"/>
    <hyperlink ref="G1251" r:id="rId1578"/>
    <hyperlink ref="G1252" r:id="rId1579"/>
    <hyperlink ref="G1253" r:id="rId1580"/>
    <hyperlink ref="G1254" r:id="rId1581"/>
    <hyperlink ref="G1255" r:id="rId1582"/>
    <hyperlink ref="G1256" r:id="rId1583"/>
    <hyperlink ref="G1257" r:id="rId1584"/>
    <hyperlink ref="G1258" r:id="rId1585"/>
    <hyperlink ref="G1259" r:id="rId1586"/>
    <hyperlink ref="G1260" r:id="rId1587"/>
    <hyperlink ref="G1261" r:id="rId1588"/>
    <hyperlink ref="G1262" r:id="rId1589"/>
    <hyperlink ref="G1263" r:id="rId1590"/>
    <hyperlink ref="G1264" r:id="rId1591"/>
    <hyperlink ref="G1265" r:id="rId1592"/>
    <hyperlink ref="G1266" r:id="rId1593"/>
    <hyperlink ref="G1267" r:id="rId1594"/>
    <hyperlink ref="G1268" r:id="rId1595"/>
    <hyperlink ref="G1269" r:id="rId1596"/>
    <hyperlink ref="G1270" r:id="rId1597"/>
    <hyperlink ref="G1271" r:id="rId1598"/>
    <hyperlink ref="G1272" r:id="rId1599"/>
    <hyperlink ref="G1273" r:id="rId1600"/>
    <hyperlink ref="G1274" r:id="rId1601"/>
    <hyperlink ref="G1275" r:id="rId1602"/>
    <hyperlink ref="G1276" r:id="rId1603"/>
    <hyperlink ref="G1277" r:id="rId1604"/>
    <hyperlink ref="G1278" r:id="rId1605"/>
    <hyperlink ref="G1279" r:id="rId1606"/>
    <hyperlink ref="G1280" r:id="rId1607"/>
    <hyperlink ref="G1281" r:id="rId1608"/>
    <hyperlink ref="G1282" r:id="rId1609"/>
    <hyperlink ref="G1283" r:id="rId1610"/>
    <hyperlink ref="G1284" r:id="rId1611"/>
    <hyperlink ref="G1285" r:id="rId1612"/>
    <hyperlink ref="G1286" r:id="rId1613"/>
    <hyperlink ref="G1287" r:id="rId1614"/>
    <hyperlink ref="G1288" r:id="rId1615"/>
    <hyperlink ref="G1289" r:id="rId1616"/>
    <hyperlink ref="G1290" r:id="rId1617"/>
    <hyperlink ref="G1291" r:id="rId1618"/>
    <hyperlink ref="G1292" r:id="rId1619"/>
    <hyperlink ref="G1293" r:id="rId1620"/>
    <hyperlink ref="G1294" r:id="rId1621"/>
    <hyperlink ref="G1295" r:id="rId1622"/>
    <hyperlink ref="G1296" r:id="rId1623"/>
    <hyperlink ref="G1297" r:id="rId1624"/>
    <hyperlink ref="G1298" r:id="rId1625"/>
    <hyperlink ref="G1299" r:id="rId1626"/>
    <hyperlink ref="G1300" r:id="rId1627"/>
    <hyperlink ref="G1301" r:id="rId1628"/>
    <hyperlink ref="G1302" r:id="rId1629"/>
    <hyperlink ref="G1303" r:id="rId1630"/>
    <hyperlink ref="G1304" r:id="rId1631"/>
    <hyperlink ref="G1305" r:id="rId1632"/>
    <hyperlink ref="G1306" r:id="rId1633"/>
    <hyperlink ref="G1307" r:id="rId1634"/>
    <hyperlink ref="G1308" r:id="rId1635"/>
    <hyperlink ref="G1309" r:id="rId1636"/>
    <hyperlink ref="G1310" r:id="rId1637"/>
    <hyperlink ref="G1311" r:id="rId1638"/>
    <hyperlink ref="G1312" r:id="rId1639"/>
    <hyperlink ref="G1313" r:id="rId1640"/>
    <hyperlink ref="G1314" r:id="rId1641"/>
    <hyperlink ref="G1315" r:id="rId1642"/>
    <hyperlink ref="G1316" r:id="rId1643"/>
    <hyperlink ref="G1317" r:id="rId1644"/>
    <hyperlink ref="G1318" r:id="rId1645"/>
    <hyperlink ref="G1319" r:id="rId1646"/>
    <hyperlink ref="G1320" r:id="rId1647"/>
    <hyperlink ref="G1321" r:id="rId1648"/>
    <hyperlink ref="G1322" r:id="rId1649"/>
    <hyperlink ref="G1323" r:id="rId1650"/>
    <hyperlink ref="G1324" r:id="rId1651"/>
    <hyperlink ref="G1325" r:id="rId1652"/>
    <hyperlink ref="G1326" r:id="rId1653"/>
    <hyperlink ref="G1327" r:id="rId1654"/>
    <hyperlink ref="G1328" r:id="rId1655"/>
    <hyperlink ref="G1329" r:id="rId1656"/>
    <hyperlink ref="G1330" r:id="rId1657"/>
    <hyperlink ref="G1331" r:id="rId1658"/>
    <hyperlink ref="G1332" r:id="rId1659"/>
    <hyperlink ref="G1333" r:id="rId1660"/>
    <hyperlink ref="G1334" r:id="rId1661"/>
    <hyperlink ref="G1335" r:id="rId1662"/>
    <hyperlink ref="G1336" r:id="rId1663"/>
    <hyperlink ref="G1337" r:id="rId1664"/>
    <hyperlink ref="G1338" r:id="rId1665"/>
    <hyperlink ref="G1339" r:id="rId1666"/>
    <hyperlink ref="G1340" r:id="rId1667"/>
    <hyperlink ref="G1341" r:id="rId1668"/>
    <hyperlink ref="G1342" r:id="rId1669"/>
    <hyperlink ref="G1343" r:id="rId1670"/>
    <hyperlink ref="G1344" r:id="rId1671"/>
    <hyperlink ref="G1345" r:id="rId1672"/>
    <hyperlink ref="G1346" r:id="rId1673"/>
    <hyperlink ref="G1347" r:id="rId1674"/>
    <hyperlink ref="G1348" r:id="rId1675"/>
    <hyperlink ref="G1349" r:id="rId1676"/>
    <hyperlink ref="G1350" r:id="rId1677"/>
    <hyperlink ref="G1351" r:id="rId1678"/>
    <hyperlink ref="G1352" r:id="rId1679"/>
    <hyperlink ref="G1353" r:id="rId1680"/>
    <hyperlink ref="G1354" r:id="rId1681"/>
    <hyperlink ref="G1355" r:id="rId1682"/>
    <hyperlink ref="G1356" r:id="rId1683"/>
    <hyperlink ref="G1357" r:id="rId1684"/>
    <hyperlink ref="G1358" r:id="rId1685"/>
    <hyperlink ref="G1359" r:id="rId1686"/>
    <hyperlink ref="G1360" r:id="rId1687"/>
    <hyperlink ref="G1361" r:id="rId1688"/>
    <hyperlink ref="G1362" r:id="rId1689"/>
    <hyperlink ref="G1363" r:id="rId1690"/>
    <hyperlink ref="G1364" r:id="rId1691"/>
    <hyperlink ref="G1365" r:id="rId1692"/>
    <hyperlink ref="G1366" r:id="rId1693"/>
    <hyperlink ref="G1367" r:id="rId1694"/>
    <hyperlink ref="G1368" r:id="rId1695"/>
    <hyperlink ref="G1369" r:id="rId1696"/>
    <hyperlink ref="G1370" r:id="rId1697"/>
    <hyperlink ref="G1371" r:id="rId1698"/>
    <hyperlink ref="G1372" r:id="rId1699"/>
    <hyperlink ref="G1373" r:id="rId1700"/>
    <hyperlink ref="G1374" r:id="rId1701"/>
    <hyperlink ref="G1375" r:id="rId1702"/>
    <hyperlink ref="G1376" r:id="rId1703"/>
    <hyperlink ref="G1377" r:id="rId1704"/>
    <hyperlink ref="G1378" r:id="rId1705"/>
    <hyperlink ref="G1379" r:id="rId1706"/>
    <hyperlink ref="G1380" r:id="rId1707"/>
    <hyperlink ref="G1381" r:id="rId1708"/>
    <hyperlink ref="G1382" r:id="rId1709"/>
    <hyperlink ref="G1383" r:id="rId1710"/>
    <hyperlink ref="G1384" r:id="rId1711"/>
    <hyperlink ref="G1385" r:id="rId1712"/>
    <hyperlink ref="G1386" r:id="rId1713"/>
    <hyperlink ref="G1387" r:id="rId1714"/>
    <hyperlink ref="G1388" r:id="rId1715"/>
    <hyperlink ref="G1389" r:id="rId1716"/>
    <hyperlink ref="G1390" r:id="rId1717"/>
    <hyperlink ref="G1391" r:id="rId1718"/>
    <hyperlink ref="G1392" r:id="rId1719"/>
    <hyperlink ref="G1393" r:id="rId1720"/>
    <hyperlink ref="G1394" r:id="rId1721"/>
    <hyperlink ref="G1395" r:id="rId1722"/>
    <hyperlink ref="G1396" r:id="rId1723"/>
    <hyperlink ref="G1397" r:id="rId1724"/>
    <hyperlink ref="G1398" r:id="rId1725"/>
    <hyperlink ref="G1399" r:id="rId1726"/>
    <hyperlink ref="G1400" r:id="rId1727"/>
    <hyperlink ref="G1401" r:id="rId1728"/>
    <hyperlink ref="G1402" r:id="rId1729"/>
    <hyperlink ref="G1403" r:id="rId1730"/>
    <hyperlink ref="G1404" r:id="rId1731"/>
    <hyperlink ref="G1405" r:id="rId1732"/>
    <hyperlink ref="G1406" r:id="rId1733"/>
    <hyperlink ref="G1407" r:id="rId1734"/>
    <hyperlink ref="G1408" r:id="rId1735"/>
    <hyperlink ref="G1409" r:id="rId1736"/>
    <hyperlink ref="G1410" r:id="rId1737"/>
    <hyperlink ref="G1411" r:id="rId1738"/>
    <hyperlink ref="G1412" r:id="rId1739"/>
    <hyperlink ref="G1413" r:id="rId1740"/>
    <hyperlink ref="G1414" r:id="rId1741"/>
    <hyperlink ref="G1415" r:id="rId1742"/>
    <hyperlink ref="G1416" r:id="rId1743"/>
    <hyperlink ref="G1417" r:id="rId1744"/>
    <hyperlink ref="G1418" r:id="rId1745"/>
    <hyperlink ref="G1419" r:id="rId1746"/>
    <hyperlink ref="G1420" r:id="rId1747"/>
    <hyperlink ref="G1421" r:id="rId1748"/>
    <hyperlink ref="G1422" r:id="rId1749"/>
    <hyperlink ref="G1423" r:id="rId1750"/>
    <hyperlink ref="G1424" r:id="rId1751"/>
    <hyperlink ref="G1425" r:id="rId1752"/>
    <hyperlink ref="G1426" r:id="rId1753"/>
    <hyperlink ref="G1427" r:id="rId1754"/>
    <hyperlink ref="G1428" r:id="rId1755"/>
    <hyperlink ref="G1429" r:id="rId1756"/>
    <hyperlink ref="G1430" r:id="rId1757"/>
    <hyperlink ref="G1431" r:id="rId1758"/>
    <hyperlink ref="G1432" r:id="rId1759"/>
    <hyperlink ref="G1433" r:id="rId1760"/>
    <hyperlink ref="G1434" r:id="rId1761"/>
    <hyperlink ref="G1435" r:id="rId1762"/>
    <hyperlink ref="G1436" r:id="rId1763"/>
    <hyperlink ref="G1437" r:id="rId1764"/>
    <hyperlink ref="G1438" r:id="rId1765"/>
    <hyperlink ref="G1439" r:id="rId1766"/>
    <hyperlink ref="G1440" r:id="rId1767"/>
    <hyperlink ref="G1441" r:id="rId1768"/>
    <hyperlink ref="G1442" r:id="rId1769"/>
    <hyperlink ref="G1443" r:id="rId1770"/>
    <hyperlink ref="G1444" r:id="rId1771"/>
    <hyperlink ref="G1445" r:id="rId1772"/>
    <hyperlink ref="G1446" r:id="rId1773"/>
    <hyperlink ref="G1447" r:id="rId1774"/>
    <hyperlink ref="G1448" r:id="rId1775"/>
    <hyperlink ref="G1449" r:id="rId1776"/>
    <hyperlink ref="G1450" r:id="rId1777"/>
    <hyperlink ref="G1451" r:id="rId1778"/>
    <hyperlink ref="G1452" r:id="rId1779"/>
    <hyperlink ref="G1453" r:id="rId1780"/>
    <hyperlink ref="G1454" r:id="rId1781"/>
    <hyperlink ref="G1455" r:id="rId1782"/>
    <hyperlink ref="G1456" r:id="rId1783"/>
    <hyperlink ref="G1457" r:id="rId1784"/>
    <hyperlink ref="G1458" r:id="rId1785"/>
    <hyperlink ref="G1459" r:id="rId1786"/>
    <hyperlink ref="G1460" r:id="rId1787"/>
    <hyperlink ref="G1461" r:id="rId1788"/>
    <hyperlink ref="G1462" r:id="rId1789"/>
    <hyperlink ref="G1463" r:id="rId1790"/>
    <hyperlink ref="G1464" r:id="rId1791"/>
    <hyperlink ref="G1465" r:id="rId1792"/>
    <hyperlink ref="G1466" r:id="rId1793"/>
    <hyperlink ref="G1467" r:id="rId1794"/>
    <hyperlink ref="G1468" r:id="rId1795"/>
    <hyperlink ref="G1469" r:id="rId1796"/>
    <hyperlink ref="G1470" r:id="rId1797"/>
    <hyperlink ref="G1471" r:id="rId1798"/>
    <hyperlink ref="G1472" r:id="rId1799"/>
    <hyperlink ref="G1473" r:id="rId1800"/>
    <hyperlink ref="G1474" r:id="rId1801"/>
    <hyperlink ref="G1475" r:id="rId1802"/>
    <hyperlink ref="G1476" r:id="rId1803"/>
    <hyperlink ref="G1477" r:id="rId1804"/>
    <hyperlink ref="G1478" r:id="rId1805"/>
    <hyperlink ref="G1479" r:id="rId1806"/>
    <hyperlink ref="G1480" r:id="rId1807"/>
    <hyperlink ref="G1481" r:id="rId1808"/>
    <hyperlink ref="G1482" r:id="rId1809"/>
    <hyperlink ref="G1483" r:id="rId1810"/>
    <hyperlink ref="G1484" r:id="rId1811"/>
    <hyperlink ref="G1485" r:id="rId1812"/>
    <hyperlink ref="G1486" r:id="rId1813"/>
    <hyperlink ref="G1487" r:id="rId1814"/>
    <hyperlink ref="G1488" r:id="rId1815"/>
    <hyperlink ref="G1489" r:id="rId1816"/>
    <hyperlink ref="G1490" r:id="rId1817"/>
    <hyperlink ref="G1491" r:id="rId1818"/>
    <hyperlink ref="G1492" r:id="rId1819"/>
    <hyperlink ref="G1493" r:id="rId1820"/>
    <hyperlink ref="G1494" r:id="rId1821"/>
    <hyperlink ref="G1495" r:id="rId1822"/>
    <hyperlink ref="G1496" r:id="rId1823"/>
    <hyperlink ref="G1497" r:id="rId1824"/>
    <hyperlink ref="G1498" r:id="rId1825"/>
    <hyperlink ref="G1499" r:id="rId1826"/>
    <hyperlink ref="G1500" r:id="rId1827"/>
    <hyperlink ref="G1501" r:id="rId1828"/>
    <hyperlink ref="G1502" r:id="rId1829"/>
    <hyperlink ref="G1503" r:id="rId1830"/>
    <hyperlink ref="G1504" r:id="rId1831"/>
    <hyperlink ref="G1505" r:id="rId1832"/>
    <hyperlink ref="G1506" r:id="rId1833"/>
    <hyperlink ref="G1507" r:id="rId1834"/>
    <hyperlink ref="G1508" r:id="rId1835"/>
    <hyperlink ref="G1509" r:id="rId1836"/>
    <hyperlink ref="G1510" r:id="rId1837"/>
    <hyperlink ref="G1511" r:id="rId1838"/>
    <hyperlink ref="G1512" r:id="rId1839"/>
    <hyperlink ref="G1513" r:id="rId1840"/>
    <hyperlink ref="G1514" r:id="rId1841"/>
    <hyperlink ref="G1515" r:id="rId1842"/>
    <hyperlink ref="G1516" r:id="rId1843"/>
    <hyperlink ref="G1517" r:id="rId1844"/>
    <hyperlink ref="G1518" r:id="rId1845"/>
    <hyperlink ref="G1519" r:id="rId1846"/>
    <hyperlink ref="G1520" r:id="rId1847"/>
    <hyperlink ref="G1521" r:id="rId1848"/>
    <hyperlink ref="G1522" r:id="rId1849"/>
    <hyperlink ref="G1523" r:id="rId1850"/>
    <hyperlink ref="G1524" r:id="rId1851"/>
    <hyperlink ref="G1525" r:id="rId1852"/>
    <hyperlink ref="G1526" r:id="rId1853"/>
    <hyperlink ref="G1527" r:id="rId1854"/>
    <hyperlink ref="G1528" r:id="rId1855"/>
    <hyperlink ref="G1529" r:id="rId1856"/>
    <hyperlink ref="G1530" r:id="rId1857"/>
    <hyperlink ref="G1531" r:id="rId1858"/>
    <hyperlink ref="G1532" r:id="rId1859"/>
    <hyperlink ref="G1533" r:id="rId1860"/>
    <hyperlink ref="AP1145" r:id="rId1861"/>
    <hyperlink ref="AP1146" r:id="rId1862"/>
    <hyperlink ref="AP1147" r:id="rId1863"/>
    <hyperlink ref="AP1148" r:id="rId1864"/>
    <hyperlink ref="AP1149" r:id="rId1865"/>
    <hyperlink ref="AP1150" r:id="rId1866"/>
    <hyperlink ref="AP1151" r:id="rId1867"/>
    <hyperlink ref="AP1152" r:id="rId1868"/>
    <hyperlink ref="AP1153" r:id="rId1869"/>
    <hyperlink ref="AP1154" r:id="rId1870"/>
    <hyperlink ref="AP1155" r:id="rId1871"/>
    <hyperlink ref="AP1156" r:id="rId1872"/>
    <hyperlink ref="AP1157" r:id="rId1873"/>
    <hyperlink ref="AP1158" r:id="rId1874"/>
    <hyperlink ref="AP1159" r:id="rId1875"/>
    <hyperlink ref="AP1160" r:id="rId1876"/>
    <hyperlink ref="AP1161" r:id="rId1877"/>
    <hyperlink ref="AP1162" r:id="rId1878"/>
    <hyperlink ref="AP1163" r:id="rId1879"/>
    <hyperlink ref="AP1164" r:id="rId1880"/>
    <hyperlink ref="AP1165" r:id="rId1881"/>
    <hyperlink ref="AP1166" r:id="rId1882"/>
    <hyperlink ref="AP1167" r:id="rId1883"/>
    <hyperlink ref="AP1168" r:id="rId1884"/>
    <hyperlink ref="AP1169" r:id="rId1885"/>
    <hyperlink ref="AP1170" r:id="rId1886"/>
    <hyperlink ref="AP1171" r:id="rId1887"/>
    <hyperlink ref="AP1172" r:id="rId1888"/>
    <hyperlink ref="AP1173" r:id="rId1889"/>
    <hyperlink ref="AP1174" r:id="rId1890"/>
    <hyperlink ref="AP1175" r:id="rId1891"/>
    <hyperlink ref="AP1176" r:id="rId1892"/>
    <hyperlink ref="AP1177" r:id="rId1893"/>
    <hyperlink ref="AP1178" r:id="rId1894"/>
    <hyperlink ref="AP1179" r:id="rId1895"/>
    <hyperlink ref="AP1180" r:id="rId1896"/>
    <hyperlink ref="AP1181" r:id="rId1897"/>
    <hyperlink ref="AP1182" r:id="rId1898"/>
    <hyperlink ref="AP1183" r:id="rId1899"/>
    <hyperlink ref="AP1184" r:id="rId1900"/>
    <hyperlink ref="AP1185" r:id="rId1901"/>
    <hyperlink ref="AP1186" r:id="rId1902"/>
    <hyperlink ref="AP1187" r:id="rId1903"/>
    <hyperlink ref="AP1188" r:id="rId1904"/>
    <hyperlink ref="AP1189" r:id="rId1905"/>
    <hyperlink ref="AP1190" r:id="rId1906"/>
    <hyperlink ref="AP1191" r:id="rId1907"/>
    <hyperlink ref="AP1192" r:id="rId1908"/>
    <hyperlink ref="AP1193" r:id="rId1909"/>
    <hyperlink ref="AP1194" r:id="rId1910"/>
    <hyperlink ref="AP1195" r:id="rId1911"/>
    <hyperlink ref="AP1196" r:id="rId1912"/>
    <hyperlink ref="AP1197" r:id="rId1913"/>
    <hyperlink ref="AP1198" r:id="rId1914"/>
    <hyperlink ref="AP1199" r:id="rId1915"/>
    <hyperlink ref="AP1200" r:id="rId1916"/>
    <hyperlink ref="AP1201" r:id="rId1917"/>
    <hyperlink ref="AP1202" r:id="rId1918"/>
    <hyperlink ref="AP1203" r:id="rId1919"/>
    <hyperlink ref="AP1204" r:id="rId1920"/>
    <hyperlink ref="AP1205" r:id="rId1921"/>
    <hyperlink ref="AP1206" r:id="rId1922"/>
    <hyperlink ref="AP1207" r:id="rId1923"/>
    <hyperlink ref="AP1208" r:id="rId1924"/>
    <hyperlink ref="AP1209" r:id="rId1925"/>
    <hyperlink ref="AP1210" r:id="rId1926"/>
    <hyperlink ref="AP1211" r:id="rId1927"/>
    <hyperlink ref="AP1212" r:id="rId1928"/>
    <hyperlink ref="AP1213" r:id="rId1929"/>
    <hyperlink ref="AP1214" r:id="rId1930"/>
    <hyperlink ref="AP1215" r:id="rId1931"/>
    <hyperlink ref="AP1216" r:id="rId1932"/>
    <hyperlink ref="AP1217" r:id="rId1933"/>
    <hyperlink ref="AP1218" r:id="rId1934"/>
    <hyperlink ref="AP1219" r:id="rId1935"/>
    <hyperlink ref="AP1220" r:id="rId1936"/>
    <hyperlink ref="AP1221" r:id="rId1937"/>
    <hyperlink ref="AP1222" r:id="rId1938"/>
    <hyperlink ref="AP1223" r:id="rId1939"/>
    <hyperlink ref="AP1224" r:id="rId1940"/>
    <hyperlink ref="AP1225" r:id="rId1941"/>
    <hyperlink ref="AP1226" r:id="rId1942"/>
    <hyperlink ref="AP1227" r:id="rId1943"/>
    <hyperlink ref="AP1228" r:id="rId1944"/>
    <hyperlink ref="AP1229" r:id="rId1945"/>
    <hyperlink ref="AP1230" r:id="rId1946"/>
    <hyperlink ref="AP1231" r:id="rId1947"/>
    <hyperlink ref="AP1232" r:id="rId1948"/>
    <hyperlink ref="AP1233" r:id="rId1949"/>
    <hyperlink ref="AP1234" r:id="rId1950"/>
    <hyperlink ref="AP1235" r:id="rId1951"/>
    <hyperlink ref="AP1236" r:id="rId1952"/>
    <hyperlink ref="AP1237" r:id="rId1953"/>
    <hyperlink ref="AP1238" r:id="rId1954"/>
    <hyperlink ref="AP1239" r:id="rId1955"/>
    <hyperlink ref="AP1240" r:id="rId1956"/>
    <hyperlink ref="AP1241" r:id="rId1957"/>
    <hyperlink ref="AP1242" r:id="rId1958"/>
    <hyperlink ref="AP1243" r:id="rId1959"/>
    <hyperlink ref="AP1244" r:id="rId1960"/>
    <hyperlink ref="AP1245" r:id="rId1961"/>
    <hyperlink ref="AP1246" r:id="rId1962"/>
    <hyperlink ref="AP1247" r:id="rId1963"/>
    <hyperlink ref="AP1248" r:id="rId1964"/>
    <hyperlink ref="AP1249" r:id="rId1965"/>
    <hyperlink ref="AP1250" r:id="rId1966"/>
    <hyperlink ref="AP1251" r:id="rId1967"/>
    <hyperlink ref="AP1252" r:id="rId1968"/>
    <hyperlink ref="AP1253" r:id="rId1969"/>
    <hyperlink ref="AP1254" r:id="rId1970"/>
    <hyperlink ref="AP1255" r:id="rId1971"/>
    <hyperlink ref="AP1256" r:id="rId1972"/>
    <hyperlink ref="AP1257" r:id="rId1973"/>
    <hyperlink ref="AP1258" r:id="rId1974"/>
    <hyperlink ref="AP1259" r:id="rId1975"/>
    <hyperlink ref="AP1260" r:id="rId1976"/>
    <hyperlink ref="AP1261" r:id="rId1977"/>
    <hyperlink ref="AP1262" r:id="rId1978"/>
    <hyperlink ref="AP1263" r:id="rId1979"/>
    <hyperlink ref="AP1264" r:id="rId1980"/>
    <hyperlink ref="AP1265" r:id="rId1981"/>
    <hyperlink ref="AP1266" r:id="rId1982"/>
    <hyperlink ref="AP1267" r:id="rId1983"/>
    <hyperlink ref="AP1268" r:id="rId1984"/>
    <hyperlink ref="AP1269" r:id="rId1985"/>
    <hyperlink ref="AP1270" r:id="rId1986"/>
    <hyperlink ref="AP1271" r:id="rId1987"/>
    <hyperlink ref="AP1272" r:id="rId1988"/>
    <hyperlink ref="AP1273" r:id="rId1989"/>
    <hyperlink ref="AP1274" r:id="rId1990"/>
    <hyperlink ref="AP1275" r:id="rId1991"/>
    <hyperlink ref="AP1276" r:id="rId1992"/>
    <hyperlink ref="AP1277" r:id="rId1993"/>
    <hyperlink ref="AP1278" r:id="rId1994"/>
    <hyperlink ref="AP1279" r:id="rId1995"/>
    <hyperlink ref="AP1280" r:id="rId1996"/>
    <hyperlink ref="AP1281" r:id="rId1997"/>
    <hyperlink ref="AP1282" r:id="rId1998"/>
    <hyperlink ref="AP1283" r:id="rId1999"/>
    <hyperlink ref="AP1284" r:id="rId2000"/>
    <hyperlink ref="AP1285" r:id="rId2001"/>
    <hyperlink ref="AP1286" r:id="rId2002"/>
    <hyperlink ref="AP1287" r:id="rId2003"/>
    <hyperlink ref="AP1288" r:id="rId2004"/>
    <hyperlink ref="AP1289" r:id="rId2005"/>
    <hyperlink ref="AP1290" r:id="rId2006"/>
    <hyperlink ref="AP1291" r:id="rId2007"/>
    <hyperlink ref="AP1292" r:id="rId2008"/>
    <hyperlink ref="AP1293" r:id="rId2009"/>
    <hyperlink ref="AP1294" r:id="rId2010"/>
    <hyperlink ref="AP1295" r:id="rId2011"/>
    <hyperlink ref="AP1296" r:id="rId2012"/>
    <hyperlink ref="AP1297" r:id="rId2013"/>
    <hyperlink ref="AP1298" r:id="rId2014"/>
    <hyperlink ref="AP1299" r:id="rId2015"/>
    <hyperlink ref="AP1300" r:id="rId2016"/>
    <hyperlink ref="AP1301" r:id="rId2017"/>
    <hyperlink ref="AP1302" r:id="rId2018"/>
    <hyperlink ref="AP1303" r:id="rId2019"/>
    <hyperlink ref="AP1304" r:id="rId2020"/>
    <hyperlink ref="AP1305" r:id="rId2021"/>
    <hyperlink ref="AP1306" r:id="rId2022"/>
    <hyperlink ref="AP1307" r:id="rId2023"/>
    <hyperlink ref="AP1308" r:id="rId2024"/>
    <hyperlink ref="AP1309" r:id="rId2025"/>
    <hyperlink ref="AP1310" r:id="rId2026"/>
    <hyperlink ref="AP1311" r:id="rId2027"/>
    <hyperlink ref="AP1312" r:id="rId2028"/>
    <hyperlink ref="AP1313" r:id="rId2029"/>
    <hyperlink ref="AP1314" r:id="rId2030"/>
    <hyperlink ref="AP1315" r:id="rId2031"/>
    <hyperlink ref="AP1316" r:id="rId2032"/>
    <hyperlink ref="AP1317" r:id="rId2033"/>
    <hyperlink ref="AP1318" r:id="rId2034"/>
    <hyperlink ref="AP1319" r:id="rId2035"/>
    <hyperlink ref="AP1320" r:id="rId2036"/>
    <hyperlink ref="AP1321" r:id="rId2037"/>
    <hyperlink ref="AP1322" r:id="rId2038"/>
    <hyperlink ref="AP1323" r:id="rId2039"/>
    <hyperlink ref="AP1324" r:id="rId2040"/>
    <hyperlink ref="AP1325" r:id="rId2041"/>
    <hyperlink ref="AP1326" r:id="rId2042"/>
    <hyperlink ref="AP1327" r:id="rId2043"/>
    <hyperlink ref="AP1328" r:id="rId2044"/>
    <hyperlink ref="AP1329" r:id="rId2045"/>
    <hyperlink ref="AP1330" r:id="rId2046"/>
    <hyperlink ref="AP1331" r:id="rId2047"/>
    <hyperlink ref="AP1332" r:id="rId2048"/>
    <hyperlink ref="AP1333" r:id="rId2049"/>
    <hyperlink ref="AP1334" r:id="rId2050"/>
    <hyperlink ref="AP1335" r:id="rId2051"/>
    <hyperlink ref="AP1336" r:id="rId2052"/>
    <hyperlink ref="AP1337" r:id="rId2053"/>
    <hyperlink ref="AP1338" r:id="rId2054"/>
    <hyperlink ref="AP1339" r:id="rId2055"/>
    <hyperlink ref="AP1340" r:id="rId2056"/>
    <hyperlink ref="AP1341" r:id="rId2057"/>
    <hyperlink ref="AP1342" r:id="rId2058"/>
    <hyperlink ref="AP1343" r:id="rId2059"/>
    <hyperlink ref="AP1344" r:id="rId2060"/>
    <hyperlink ref="AP1345" r:id="rId2061"/>
    <hyperlink ref="AP1346" r:id="rId2062"/>
    <hyperlink ref="AP1347" r:id="rId2063"/>
    <hyperlink ref="AP1348" r:id="rId2064"/>
    <hyperlink ref="AP1349" r:id="rId2065"/>
    <hyperlink ref="AP1350" r:id="rId2066"/>
    <hyperlink ref="AP1351" r:id="rId2067"/>
    <hyperlink ref="AP1352" r:id="rId2068"/>
    <hyperlink ref="AP1353" r:id="rId2069"/>
    <hyperlink ref="AP1354" r:id="rId2070"/>
    <hyperlink ref="AP1355" r:id="rId2071"/>
    <hyperlink ref="AP1356" r:id="rId2072"/>
    <hyperlink ref="AP1357" r:id="rId2073"/>
    <hyperlink ref="AP1358" r:id="rId2074"/>
    <hyperlink ref="AP1359" r:id="rId2075"/>
    <hyperlink ref="AP1360" r:id="rId2076"/>
    <hyperlink ref="AP1361" r:id="rId2077"/>
    <hyperlink ref="AP1362" r:id="rId2078"/>
    <hyperlink ref="AP1363" r:id="rId2079"/>
    <hyperlink ref="AP1364" r:id="rId2080"/>
    <hyperlink ref="AP1365" r:id="rId2081"/>
    <hyperlink ref="AP1366" r:id="rId2082"/>
    <hyperlink ref="AP1367" r:id="rId2083"/>
    <hyperlink ref="AP1368" r:id="rId2084"/>
    <hyperlink ref="AP1369" r:id="rId2085"/>
    <hyperlink ref="AP1370" r:id="rId2086"/>
    <hyperlink ref="AP1371" r:id="rId2087"/>
    <hyperlink ref="AP1372" r:id="rId2088"/>
    <hyperlink ref="AP1373" r:id="rId2089"/>
    <hyperlink ref="AP1374" r:id="rId2090"/>
    <hyperlink ref="AP1375" r:id="rId2091"/>
    <hyperlink ref="AP1376" r:id="rId2092"/>
    <hyperlink ref="AP1377" r:id="rId2093"/>
    <hyperlink ref="AP1378" r:id="rId2094"/>
    <hyperlink ref="AP1379" r:id="rId2095"/>
    <hyperlink ref="AP1380" r:id="rId2096"/>
    <hyperlink ref="AP1381" r:id="rId2097"/>
    <hyperlink ref="AP1382" r:id="rId2098"/>
    <hyperlink ref="AP1383" r:id="rId2099"/>
    <hyperlink ref="AP1384" r:id="rId2100"/>
    <hyperlink ref="AP1385" r:id="rId2101"/>
    <hyperlink ref="AP1386" r:id="rId2102"/>
    <hyperlink ref="AP1387" r:id="rId2103"/>
    <hyperlink ref="AP1388" r:id="rId2104"/>
    <hyperlink ref="AP1389" r:id="rId2105"/>
    <hyperlink ref="AP1390" r:id="rId2106"/>
    <hyperlink ref="AP1391" r:id="rId2107"/>
    <hyperlink ref="AP1392" r:id="rId2108"/>
    <hyperlink ref="AP1393" r:id="rId2109"/>
    <hyperlink ref="AP1394" r:id="rId2110"/>
    <hyperlink ref="AP1395" r:id="rId2111"/>
    <hyperlink ref="AP1396" r:id="rId2112"/>
    <hyperlink ref="AP1397" r:id="rId2113"/>
    <hyperlink ref="AP1398" r:id="rId2114"/>
    <hyperlink ref="AP1399" r:id="rId2115"/>
    <hyperlink ref="AP1400" r:id="rId2116"/>
    <hyperlink ref="AP1401" r:id="rId2117"/>
    <hyperlink ref="AP1402" r:id="rId2118"/>
    <hyperlink ref="AP1403" r:id="rId2119"/>
    <hyperlink ref="AP1404" r:id="rId2120"/>
    <hyperlink ref="AP1405" r:id="rId2121"/>
    <hyperlink ref="AP1406" r:id="rId2122"/>
    <hyperlink ref="AP1407" r:id="rId2123"/>
    <hyperlink ref="AP1408" r:id="rId2124"/>
    <hyperlink ref="AP1409" r:id="rId2125"/>
    <hyperlink ref="AP1410" r:id="rId2126"/>
    <hyperlink ref="AP1411" r:id="rId2127"/>
    <hyperlink ref="AP1412" r:id="rId2128"/>
    <hyperlink ref="AP1413" r:id="rId2129"/>
    <hyperlink ref="AP1414" r:id="rId2130"/>
    <hyperlink ref="AP1415" r:id="rId2131"/>
    <hyperlink ref="AP1416" r:id="rId2132"/>
    <hyperlink ref="AP1417" r:id="rId2133"/>
    <hyperlink ref="AP1418" r:id="rId2134"/>
    <hyperlink ref="AP1419" r:id="rId2135"/>
    <hyperlink ref="AP1420" r:id="rId2136"/>
    <hyperlink ref="AP1421" r:id="rId2137"/>
    <hyperlink ref="AP1422" r:id="rId2138"/>
    <hyperlink ref="AP1423" r:id="rId2139"/>
    <hyperlink ref="AP1424" r:id="rId2140"/>
    <hyperlink ref="AP1425" r:id="rId2141"/>
    <hyperlink ref="AP1426" r:id="rId2142"/>
    <hyperlink ref="AP1427" r:id="rId2143"/>
    <hyperlink ref="AP1428" r:id="rId2144"/>
    <hyperlink ref="AP1429" r:id="rId2145"/>
    <hyperlink ref="AP1430" r:id="rId2146"/>
    <hyperlink ref="AP1431" r:id="rId2147"/>
    <hyperlink ref="AP1432" r:id="rId2148"/>
    <hyperlink ref="AP1433" r:id="rId2149"/>
    <hyperlink ref="AP1434" r:id="rId2150"/>
    <hyperlink ref="AP1435" r:id="rId2151"/>
    <hyperlink ref="AP1436" r:id="rId2152"/>
    <hyperlink ref="AP1437" r:id="rId2153"/>
    <hyperlink ref="AP1438" r:id="rId2154"/>
    <hyperlink ref="AP1439" r:id="rId2155"/>
    <hyperlink ref="AP1440" r:id="rId2156"/>
    <hyperlink ref="AP1441" r:id="rId2157"/>
    <hyperlink ref="AP1442" r:id="rId2158"/>
    <hyperlink ref="AP1443" r:id="rId2159"/>
    <hyperlink ref="AP1444" r:id="rId2160"/>
    <hyperlink ref="AP1445" r:id="rId2161"/>
    <hyperlink ref="AP1446" r:id="rId2162"/>
    <hyperlink ref="AP1447" r:id="rId2163"/>
    <hyperlink ref="AP1448" r:id="rId2164"/>
    <hyperlink ref="AP1449" r:id="rId2165"/>
    <hyperlink ref="AP1450" r:id="rId2166"/>
    <hyperlink ref="AP1451" r:id="rId2167"/>
    <hyperlink ref="AP1452" r:id="rId2168"/>
    <hyperlink ref="AP1453" r:id="rId2169"/>
    <hyperlink ref="AP1454" r:id="rId2170"/>
    <hyperlink ref="AP1455" r:id="rId2171"/>
    <hyperlink ref="AP1456" r:id="rId2172"/>
    <hyperlink ref="AP1457" r:id="rId2173"/>
    <hyperlink ref="AP1458" r:id="rId2174"/>
    <hyperlink ref="AP1459" r:id="rId2175"/>
    <hyperlink ref="AP1460" r:id="rId2176"/>
    <hyperlink ref="AP1461" r:id="rId2177"/>
    <hyperlink ref="AP1462" r:id="rId2178"/>
    <hyperlink ref="AP1463" r:id="rId2179"/>
    <hyperlink ref="AP1464" r:id="rId2180"/>
    <hyperlink ref="AP1465" r:id="rId2181"/>
    <hyperlink ref="AP1466" r:id="rId2182"/>
    <hyperlink ref="AP1467" r:id="rId2183"/>
    <hyperlink ref="AP1468" r:id="rId2184"/>
    <hyperlink ref="AP1469" r:id="rId2185"/>
    <hyperlink ref="AP1470" r:id="rId2186"/>
    <hyperlink ref="AP1471" r:id="rId2187"/>
    <hyperlink ref="AP1472" r:id="rId2188"/>
    <hyperlink ref="AP1473" r:id="rId2189"/>
    <hyperlink ref="AP1474" r:id="rId2190"/>
    <hyperlink ref="AP1475" r:id="rId2191"/>
    <hyperlink ref="AP1476" r:id="rId2192"/>
    <hyperlink ref="AP1477" r:id="rId2193"/>
    <hyperlink ref="AP1478" r:id="rId2194"/>
    <hyperlink ref="AP1479" r:id="rId2195"/>
    <hyperlink ref="AP1480" r:id="rId2196"/>
    <hyperlink ref="AP1481" r:id="rId2197"/>
    <hyperlink ref="AP1482" r:id="rId2198"/>
    <hyperlink ref="AP1483" r:id="rId2199"/>
    <hyperlink ref="AP1484" r:id="rId2200"/>
    <hyperlink ref="AP1485" r:id="rId2201"/>
    <hyperlink ref="AP1486" r:id="rId2202"/>
    <hyperlink ref="AP1487" r:id="rId2203"/>
    <hyperlink ref="AP1488" r:id="rId2204"/>
    <hyperlink ref="AP1489" r:id="rId2205"/>
    <hyperlink ref="AP1490" r:id="rId2206"/>
    <hyperlink ref="AP1491" r:id="rId2207"/>
    <hyperlink ref="AP1492" r:id="rId2208"/>
    <hyperlink ref="AP1493" r:id="rId2209"/>
    <hyperlink ref="AP1494" r:id="rId2210"/>
    <hyperlink ref="AP1495" r:id="rId2211"/>
    <hyperlink ref="AP1496" r:id="rId2212"/>
    <hyperlink ref="AP1497" r:id="rId2213"/>
    <hyperlink ref="AP1498" r:id="rId2214"/>
    <hyperlink ref="AP1499" r:id="rId2215"/>
    <hyperlink ref="AP1500" r:id="rId2216"/>
    <hyperlink ref="AP1501" r:id="rId2217"/>
    <hyperlink ref="AP1502" r:id="rId2218"/>
    <hyperlink ref="AP1503" r:id="rId2219"/>
    <hyperlink ref="AP1504" r:id="rId2220"/>
    <hyperlink ref="AP1505" r:id="rId2221"/>
    <hyperlink ref="AP1506" r:id="rId2222"/>
    <hyperlink ref="AP1507" r:id="rId2223"/>
    <hyperlink ref="AP1508" r:id="rId2224"/>
    <hyperlink ref="AP1509" r:id="rId2225"/>
    <hyperlink ref="AP1510" r:id="rId2226"/>
    <hyperlink ref="AP1511" r:id="rId2227"/>
    <hyperlink ref="AP1512" r:id="rId2228"/>
    <hyperlink ref="AP1513" r:id="rId2229"/>
    <hyperlink ref="AP1514" r:id="rId2230"/>
    <hyperlink ref="AP1515" r:id="rId2231"/>
    <hyperlink ref="AP1516" r:id="rId2232"/>
    <hyperlink ref="AP1517" r:id="rId2233"/>
    <hyperlink ref="AP1518" r:id="rId2234"/>
    <hyperlink ref="AP1519" r:id="rId2235"/>
    <hyperlink ref="AP1520" r:id="rId2236"/>
    <hyperlink ref="AP1521" r:id="rId2237"/>
    <hyperlink ref="AP1522" r:id="rId2238"/>
    <hyperlink ref="AP1523" r:id="rId2239"/>
    <hyperlink ref="AP1524" r:id="rId2240"/>
    <hyperlink ref="AP1525" r:id="rId2241"/>
    <hyperlink ref="AP1526" r:id="rId2242"/>
    <hyperlink ref="AP1527" r:id="rId2243"/>
    <hyperlink ref="AP1528" r:id="rId2244"/>
    <hyperlink ref="AP1529" r:id="rId2245"/>
    <hyperlink ref="AP1530" r:id="rId2246"/>
    <hyperlink ref="AP1531" r:id="rId2247"/>
    <hyperlink ref="AP1532" r:id="rId2248"/>
    <hyperlink ref="AP1533" r:id="rId2249"/>
  </hyperlinks>
  <pageMargins left="0.7" right="0.7" top="0.75" bottom="0.75" header="0.3" footer="0.3"/>
  <pageSetup paperSize="9" orientation="portrait" r:id="rId225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0977X765"/>
  <dimension ref="A1:AB1500"/>
  <sheetViews>
    <sheetView topLeftCell="A28" zoomScaleNormal="100" workbookViewId="0">
      <selection activeCell="AC1028" sqref="AC1028"/>
    </sheetView>
  </sheetViews>
  <sheetFormatPr baseColWidth="10" defaultRowHeight="15" x14ac:dyDescent="0.25"/>
  <cols>
    <col min="2" max="2" width="28.7109375" style="2" customWidth="1"/>
    <col min="3" max="6" width="11.42578125" style="2"/>
  </cols>
  <sheetData>
    <row r="1" spans="1:18" x14ac:dyDescent="0.25">
      <c r="A1" s="185" t="s">
        <v>5570</v>
      </c>
      <c r="B1" s="240" t="s">
        <v>1</v>
      </c>
      <c r="D1" s="240"/>
      <c r="F1" s="240" t="s">
        <v>5572</v>
      </c>
      <c r="G1" s="184"/>
      <c r="H1" s="184"/>
      <c r="J1" s="184" t="s">
        <v>5573</v>
      </c>
      <c r="K1" s="184"/>
      <c r="L1" s="184"/>
      <c r="N1" s="184" t="s">
        <v>5574</v>
      </c>
    </row>
    <row r="2" spans="1:18" x14ac:dyDescent="0.25">
      <c r="B2" s="2" t="s">
        <v>15</v>
      </c>
      <c r="C2" s="2" t="s">
        <v>40</v>
      </c>
      <c r="D2" s="2" t="s">
        <v>68</v>
      </c>
      <c r="F2" s="2" t="s">
        <v>15</v>
      </c>
      <c r="G2" t="s">
        <v>40</v>
      </c>
      <c r="H2" t="s">
        <v>68</v>
      </c>
      <c r="J2" t="s">
        <v>15</v>
      </c>
      <c r="K2" t="s">
        <v>40</v>
      </c>
      <c r="L2" t="s">
        <v>68</v>
      </c>
      <c r="N2" t="s">
        <v>15</v>
      </c>
      <c r="O2" t="s">
        <v>40</v>
      </c>
      <c r="P2" t="s">
        <v>68</v>
      </c>
    </row>
    <row r="3" spans="1:18" x14ac:dyDescent="0.25">
      <c r="B3" s="2" t="str">
        <f>IF('Données Envoyé Spécial'!$R788&lt;2,IF('Données Envoyé Spécial'!$M788=B$2,'Données Envoyé Spécial'!$D788,""),"")</f>
        <v/>
      </c>
      <c r="C3" s="2">
        <f>IF('Données Envoyé Spécial'!$R472&lt;2,IF('Données Envoyé Spécial'!$M472=C$2,'Données Envoyé Spécial'!$D472,""),"")</f>
        <v>2614</v>
      </c>
      <c r="D3" s="2" t="str">
        <f>IF('Données Envoyé Spécial'!$R587&lt;2,IF('Données Envoyé Spécial'!$M587=D$2,'Données Envoyé Spécial'!$D587,""),"")</f>
        <v/>
      </c>
      <c r="F3" s="2" t="str">
        <f>IF('Données Envoyé Spécial'!$R478&lt;2,IF('Données Envoyé Spécial'!$M478=F$2,'Données Envoyé Spécial'!$E478,""),"")</f>
        <v/>
      </c>
      <c r="G3" t="str">
        <f>IF('Données Envoyé Spécial'!$R947&lt;2,IF('Données Envoyé Spécial'!$M947=G$2,'Données Envoyé Spécial'!$E947,""),"")</f>
        <v/>
      </c>
      <c r="H3">
        <f>IF('Données Envoyé Spécial'!$R303&lt;2,IF('Données Envoyé Spécial'!$M303=H$2,'Données Envoyé Spécial'!$E303,""),"")</f>
        <v>1594</v>
      </c>
      <c r="J3" t="str">
        <f>IF('Données Envoyé Spécial'!$R809&lt;2,IF('Données Envoyé Spécial'!$M809=J$2,'Données Envoyé Spécial'!$F809,""),"")</f>
        <v/>
      </c>
      <c r="K3" t="str">
        <f>IF('Données Envoyé Spécial'!$R112&lt;2,IF('Données Envoyé Spécial'!$M112=K$2,'Données Envoyé Spécial'!$F112,""),"")</f>
        <v/>
      </c>
      <c r="L3" t="str">
        <f>IF('Données Envoyé Spécial'!$R124&lt;2,IF('Données Envoyé Spécial'!$M124=L$2,'Données Envoyé Spécial'!$F124,""),"")</f>
        <v/>
      </c>
      <c r="N3" t="str">
        <f>IF('Données Envoyé Spécial'!$R105&lt;2,IF('Données Envoyé Spécial'!$M105=N$2,'Données Envoyé Spécial'!$G105,""),"")</f>
        <v/>
      </c>
      <c r="O3" t="str">
        <f>IF('Données Envoyé Spécial'!$R112&lt;2,IF('Données Envoyé Spécial'!$M112=O$2,'Données Envoyé Spécial'!$G112,""),"")</f>
        <v/>
      </c>
      <c r="P3" t="str">
        <f>IF('Données Envoyé Spécial'!$R124&lt;2,IF('Données Envoyé Spécial'!$M124=P$2,'Données Envoyé Spécial'!$G124,""),"")</f>
        <v/>
      </c>
      <c r="R3" s="221">
        <v>0</v>
      </c>
    </row>
    <row r="4" spans="1:18" x14ac:dyDescent="0.25">
      <c r="B4" s="2">
        <f>IF('Données Envoyé Spécial'!$R244&lt;2,IF('Données Envoyé Spécial'!$M244=B$2,'Données Envoyé Spécial'!$D244,""),"")</f>
        <v>1185</v>
      </c>
      <c r="C4" s="2" t="str">
        <f>IF('Données Envoyé Spécial'!$R288&lt;2,IF('Données Envoyé Spécial'!$M288=C$2,'Données Envoyé Spécial'!$D288,""),"")</f>
        <v/>
      </c>
      <c r="D4" s="2" t="str">
        <f>IF('Données Envoyé Spécial'!$R828&lt;2,IF('Données Envoyé Spécial'!$M828=D$2,'Données Envoyé Spécial'!$D828,""),"")</f>
        <v/>
      </c>
      <c r="F4" s="2" t="str">
        <f>IF('Données Envoyé Spécial'!$R809&lt;2,IF('Données Envoyé Spécial'!$M809=F$2,'Données Envoyé Spécial'!$E809,""),"")</f>
        <v/>
      </c>
      <c r="G4">
        <f>IF('Données Envoyé Spécial'!$R448&lt;2,IF('Données Envoyé Spécial'!$M448=G$2,'Données Envoyé Spécial'!$E448,""),"")</f>
        <v>6</v>
      </c>
      <c r="H4" t="str">
        <f>IF('Données Envoyé Spécial'!$R124&lt;2,IF('Données Envoyé Spécial'!$M124=H$2,'Données Envoyé Spécial'!$E124,""),"")</f>
        <v/>
      </c>
      <c r="J4" t="str">
        <f>IF('Données Envoyé Spécial'!$R447&lt;2,IF('Données Envoyé Spécial'!$M447=J$2,'Données Envoyé Spécial'!$F447,""),"")</f>
        <v/>
      </c>
      <c r="K4" t="str">
        <f>IF('Données Envoyé Spécial'!$R118&lt;2,IF('Données Envoyé Spécial'!$M118=K$2,'Données Envoyé Spécial'!$F118,""),"")</f>
        <v/>
      </c>
      <c r="L4" t="str">
        <f>IF('Données Envoyé Spécial'!$R828&lt;2,IF('Données Envoyé Spécial'!$M828=L$2,'Données Envoyé Spécial'!$F828,""),"")</f>
        <v/>
      </c>
      <c r="N4">
        <f>IF('Données Envoyé Spécial'!$R10&lt;2,IF('Données Envoyé Spécial'!$M10=N$2,'Données Envoyé Spécial'!$G10,""),"")</f>
        <v>3.6649214659685861E-2</v>
      </c>
      <c r="O4" t="str">
        <f>IF('Données Envoyé Spécial'!$R118&lt;2,IF('Données Envoyé Spécial'!$M118=O$2,'Données Envoyé Spécial'!$G118,""),"")</f>
        <v/>
      </c>
      <c r="P4" t="str">
        <f>IF('Données Envoyé Spécial'!$R828&lt;2,IF('Données Envoyé Spécial'!$M828=P$2,'Données Envoyé Spécial'!$G828,""),"")</f>
        <v/>
      </c>
      <c r="R4" s="221">
        <v>0</v>
      </c>
    </row>
    <row r="5" spans="1:18" x14ac:dyDescent="0.25">
      <c r="B5" s="2" t="str">
        <f>IF('Données Envoyé Spécial'!$R447&lt;2,IF('Données Envoyé Spécial'!$M447=B$2,'Données Envoyé Spécial'!$D447,""),"")</f>
        <v/>
      </c>
      <c r="C5" s="2">
        <f>IF('Données Envoyé Spécial'!$R448&lt;2,IF('Données Envoyé Spécial'!$M448=C$2,'Données Envoyé Spécial'!$D448,""),"")</f>
        <v>19</v>
      </c>
      <c r="D5" s="2" t="str">
        <f>IF('Données Envoyé Spécial'!$R124&lt;2,IF('Données Envoyé Spécial'!$M124=D$2,'Données Envoyé Spécial'!$D124,""),"")</f>
        <v/>
      </c>
      <c r="F5" s="2" t="str">
        <f>IF('Données Envoyé Spécial'!$R119&lt;2,IF('Données Envoyé Spécial'!$M119=F$2,'Données Envoyé Spécial'!$E119,""),"")</f>
        <v/>
      </c>
      <c r="G5">
        <f>IF('Données Envoyé Spécial'!$R476&lt;2,IF('Données Envoyé Spécial'!$M476=G$2,'Données Envoyé Spécial'!$E476,""),"")</f>
        <v>54</v>
      </c>
      <c r="H5" t="str">
        <f>IF('Données Envoyé Spécial'!$R828&lt;2,IF('Données Envoyé Spécial'!$M828=H$2,'Données Envoyé Spécial'!$E828,""),"")</f>
        <v/>
      </c>
      <c r="J5" t="str">
        <f>IF('Données Envoyé Spécial'!$R710&lt;2,IF('Données Envoyé Spécial'!$M710=J$2,'Données Envoyé Spécial'!$F710,""),"")</f>
        <v/>
      </c>
      <c r="K5" t="str">
        <f>IF('Données Envoyé Spécial'!$R217&lt;2,IF('Données Envoyé Spécial'!$M217=K$2,'Données Envoyé Spécial'!$F217,""),"")</f>
        <v/>
      </c>
      <c r="L5" t="str">
        <f>IF('Données Envoyé Spécial'!$R596&lt;2,IF('Données Envoyé Spécial'!$M596=L$2,'Données Envoyé Spécial'!$F596,""),"")</f>
        <v/>
      </c>
      <c r="N5" t="str">
        <f>IF('Données Envoyé Spécial'!$R710&lt;2,IF('Données Envoyé Spécial'!$M710=N$2,'Données Envoyé Spécial'!$G710,""),"")</f>
        <v/>
      </c>
      <c r="O5" t="str">
        <f>IF('Données Envoyé Spécial'!$R217&lt;2,IF('Données Envoyé Spécial'!$M217=O$2,'Données Envoyé Spécial'!$G217,""),"")</f>
        <v/>
      </c>
      <c r="P5" t="str">
        <f>IF('Données Envoyé Spécial'!$R587&lt;2,IF('Données Envoyé Spécial'!$M587=P$2,'Données Envoyé Spécial'!$G587,""),"")</f>
        <v/>
      </c>
      <c r="R5" s="221">
        <v>0</v>
      </c>
    </row>
    <row r="6" spans="1:18" x14ac:dyDescent="0.25">
      <c r="B6" s="2" t="str">
        <f>IF('Données Envoyé Spécial'!$R710&lt;2,IF('Données Envoyé Spécial'!$M710=B$2,'Données Envoyé Spécial'!$D710,""),"")</f>
        <v/>
      </c>
      <c r="C6" s="2">
        <f>IF('Données Envoyé Spécial'!$R847&lt;2,IF('Données Envoyé Spécial'!$M847=C$2,'Données Envoyé Spécial'!$D847,""),"")</f>
        <v>4218</v>
      </c>
      <c r="D6" s="2" t="str">
        <f>IF('Données Envoyé Spécial'!$R504&lt;2,IF('Données Envoyé Spécial'!$M504=D$2,'Données Envoyé Spécial'!$D504,""),"")</f>
        <v/>
      </c>
      <c r="F6" s="2" t="str">
        <f>IF('Données Envoyé Spécial'!$R447&lt;2,IF('Données Envoyé Spécial'!$M447=F$2,'Données Envoyé Spécial'!$E447,""),"")</f>
        <v/>
      </c>
      <c r="G6" t="str">
        <f>IF('Données Envoyé Spécial'!$R735&lt;2,IF('Données Envoyé Spécial'!$M735=G$2,'Données Envoyé Spécial'!$E735,""),"")</f>
        <v/>
      </c>
      <c r="H6" t="str">
        <f>IF('Données Envoyé Spécial'!$R162&lt;2,IF('Données Envoyé Spécial'!$M162=H$2,'Données Envoyé Spécial'!$E162,""),"")</f>
        <v/>
      </c>
      <c r="J6" t="str">
        <f>IF('Données Envoyé Spécial'!$R788&lt;2,IF('Données Envoyé Spécial'!$M788=J$2,'Données Envoyé Spécial'!$F788,""),"")</f>
        <v/>
      </c>
      <c r="K6" t="str">
        <f>IF('Données Envoyé Spécial'!$R288&lt;2,IF('Données Envoyé Spécial'!$M288=K$2,'Données Envoyé Spécial'!$F288,""),"")</f>
        <v/>
      </c>
      <c r="L6" t="str">
        <f>IF('Données Envoyé Spécial'!$R587&lt;2,IF('Données Envoyé Spécial'!$M587=L$2,'Données Envoyé Spécial'!$F587,""),"")</f>
        <v/>
      </c>
      <c r="N6">
        <f>IF('Données Envoyé Spécial'!$R104&lt;2,IF('Données Envoyé Spécial'!$M104=N$2,'Données Envoyé Spécial'!$G104,""),"")</f>
        <v>2.358490566037736</v>
      </c>
      <c r="O6" t="str">
        <f>IF('Données Envoyé Spécial'!$R288&lt;2,IF('Données Envoyé Spécial'!$M288=O$2,'Données Envoyé Spécial'!$G288,""),"")</f>
        <v/>
      </c>
      <c r="P6" t="str">
        <f>IF('Données Envoyé Spécial'!$R596&lt;2,IF('Données Envoyé Spécial'!$M596=P$2,'Données Envoyé Spécial'!$G596,""),"")</f>
        <v/>
      </c>
      <c r="R6" s="221">
        <v>0</v>
      </c>
    </row>
    <row r="7" spans="1:18" x14ac:dyDescent="0.25">
      <c r="B7" s="2">
        <f>IF('Données Envoyé Spécial'!$R28&lt;2,IF('Données Envoyé Spécial'!$M28=B$2,'Données Envoyé Spécial'!$D28,""),"")</f>
        <v>6606</v>
      </c>
      <c r="C7" s="2">
        <f>IF('Données Envoyé Spécial'!$R435&lt;2,IF('Données Envoyé Spécial'!$M435=C$2,'Données Envoyé Spécial'!$D435,""),"")</f>
        <v>1678</v>
      </c>
      <c r="D7" s="2" t="str">
        <f>IF('Données Envoyé Spécial'!$R162&lt;2,IF('Données Envoyé Spécial'!$M162=D$2,'Données Envoyé Spécial'!$D162,""),"")</f>
        <v/>
      </c>
      <c r="F7" s="2" t="str">
        <f>IF('Données Envoyé Spécial'!$R808&lt;2,IF('Données Envoyé Spécial'!$M808=F$2,'Données Envoyé Spécial'!$E808,""),"")</f>
        <v/>
      </c>
      <c r="G7">
        <f>IF('Données Envoyé Spécial'!$R472&lt;2,IF('Données Envoyé Spécial'!$M472=G$2,'Données Envoyé Spécial'!$E472,""),"")</f>
        <v>229</v>
      </c>
      <c r="H7">
        <f>IF('Données Envoyé Spécial'!$R334&lt;2,IF('Données Envoyé Spécial'!$M334=H$2,'Données Envoyé Spécial'!$E334,""),"")</f>
        <v>245</v>
      </c>
      <c r="J7" t="str">
        <f>IF('Données Envoyé Spécial'!$R119&lt;2,IF('Données Envoyé Spécial'!$M119=J$2,'Données Envoyé Spécial'!$F119,""),"")</f>
        <v/>
      </c>
      <c r="K7" t="str">
        <f>IF('Données Envoyé Spécial'!$R289&lt;2,IF('Données Envoyé Spécial'!$M289=K$2,'Données Envoyé Spécial'!$F289,""),"")</f>
        <v/>
      </c>
      <c r="L7" t="str">
        <f>IF('Données Envoyé Spécial'!$R162&lt;2,IF('Données Envoyé Spécial'!$M162=L$2,'Données Envoyé Spécial'!$F162,""),"")</f>
        <v/>
      </c>
      <c r="N7">
        <f>IF('Données Envoyé Spécial'!$R98&lt;2,IF('Données Envoyé Spécial'!$M98=N$2,'Données Envoyé Spécial'!$G98,""),"")</f>
        <v>0.88636363636363635</v>
      </c>
      <c r="O7" t="str">
        <f>IF('Données Envoyé Spécial'!$R289&lt;2,IF('Données Envoyé Spécial'!$M289=O$2,'Données Envoyé Spécial'!$G289,""),"")</f>
        <v/>
      </c>
      <c r="P7" t="str">
        <f>IF('Données Envoyé Spécial'!$R218&lt;2,IF('Données Envoyé Spécial'!$M218=P$2,'Données Envoyé Spécial'!$G218,""),"")</f>
        <v/>
      </c>
      <c r="R7" s="221">
        <v>0</v>
      </c>
    </row>
    <row r="8" spans="1:18" x14ac:dyDescent="0.25">
      <c r="B8" s="2" t="str">
        <f>IF('Données Envoyé Spécial'!$R835&lt;2,IF('Données Envoyé Spécial'!$M835=B$2,'Données Envoyé Spécial'!$D835,""),"")</f>
        <v/>
      </c>
      <c r="C8" s="2" t="str">
        <f>IF('Données Envoyé Spécial'!$R217&lt;2,IF('Données Envoyé Spécial'!$M217=C$2,'Données Envoyé Spécial'!$D217,""),"")</f>
        <v/>
      </c>
      <c r="D8" s="2" t="str">
        <f>IF('Données Envoyé Spécial'!$R466&lt;2,IF('Données Envoyé Spécial'!$M466=D$2,'Données Envoyé Spécial'!$D466,""),"")</f>
        <v/>
      </c>
      <c r="F8" s="2" t="str">
        <f>IF('Données Envoyé Spécial'!$R788&lt;2,IF('Données Envoyé Spécial'!$M788=F$2,'Données Envoyé Spécial'!$E788,""),"")</f>
        <v/>
      </c>
      <c r="G8" t="str">
        <f>IF('Données Envoyé Spécial'!$R570&lt;2,IF('Données Envoyé Spécial'!$M570=G$2,'Données Envoyé Spécial'!$E570,""),"")</f>
        <v/>
      </c>
      <c r="H8" t="str">
        <f>IF('Données Envoyé Spécial'!$R121&lt;2,IF('Données Envoyé Spécial'!$M121=H$2,'Données Envoyé Spécial'!$E121,""),"")</f>
        <v/>
      </c>
      <c r="J8">
        <f>IF('Données Envoyé Spécial'!$R244&lt;2,IF('Données Envoyé Spécial'!$M244=J$2,'Données Envoyé Spécial'!$F244,""),"")</f>
        <v>23</v>
      </c>
      <c r="K8">
        <f>IF('Données Envoyé Spécial'!$R400&lt;2,IF('Données Envoyé Spécial'!$M400=K$2,'Données Envoyé Spécial'!$F400,""),"")</f>
        <v>160</v>
      </c>
      <c r="L8" t="str">
        <f>IF('Données Envoyé Spécial'!$R121&lt;2,IF('Données Envoyé Spécial'!$M121=L$2,'Données Envoyé Spécial'!$F121,""),"")</f>
        <v/>
      </c>
      <c r="N8" t="str">
        <f>IF('Données Envoyé Spécial'!$R821&lt;2,IF('Données Envoyé Spécial'!$M821=N$2,'Données Envoyé Spécial'!$G821,""),"")</f>
        <v/>
      </c>
      <c r="O8">
        <f>IF('Données Envoyé Spécial'!$R400&lt;2,IF('Données Envoyé Spécial'!$M400=O$2,'Données Envoyé Spécial'!$G400,""),"")</f>
        <v>0.31189083820662766</v>
      </c>
      <c r="P8" t="str">
        <f>IF('Données Envoyé Spécial'!$R267&lt;2,IF('Données Envoyé Spécial'!$M267=P$2,'Données Envoyé Spécial'!$G267,""),"")</f>
        <v/>
      </c>
      <c r="R8" s="221">
        <v>0</v>
      </c>
    </row>
    <row r="9" spans="1:18" x14ac:dyDescent="0.25">
      <c r="B9" s="2">
        <f>IF('Données Envoyé Spécial'!$R16&lt;2,IF('Données Envoyé Spécial'!$M16=B$2,'Données Envoyé Spécial'!$D16,""),"")</f>
        <v>54</v>
      </c>
      <c r="C9" s="2">
        <f>IF('Données Envoyé Spécial'!$R874&lt;2,IF('Données Envoyé Spécial'!$M874=C$2,'Données Envoyé Spécial'!$D874,""),"")</f>
        <v>4354</v>
      </c>
      <c r="D9" s="2">
        <f>IF('Données Envoyé Spécial'!$R334&lt;2,IF('Données Envoyé Spécial'!$M334=D$2,'Données Envoyé Spécial'!$D334,""),"")</f>
        <v>6</v>
      </c>
      <c r="F9" s="2">
        <f>IF('Données Envoyé Spécial'!$R229&lt;2,IF('Données Envoyé Spécial'!$M229=F$2,'Données Envoyé Spécial'!$E229,""),"")</f>
        <v>77</v>
      </c>
      <c r="G9">
        <f>IF('Données Envoyé Spécial'!$R935&lt;2,IF('Données Envoyé Spécial'!$M935=G$2,'Données Envoyé Spécial'!$E935,""),"")</f>
        <v>241</v>
      </c>
      <c r="H9" t="str">
        <f>IF('Données Envoyé Spécial'!$R596&lt;2,IF('Données Envoyé Spécial'!$M596=H$2,'Données Envoyé Spécial'!$E596,""),"")</f>
        <v/>
      </c>
      <c r="J9" t="str">
        <f>IF('Données Envoyé Spécial'!$R584&lt;2,IF('Données Envoyé Spécial'!$M584=J$2,'Données Envoyé Spécial'!$F584,""),"")</f>
        <v/>
      </c>
      <c r="K9">
        <f>IF('Données Envoyé Spécial'!$R448&lt;2,IF('Données Envoyé Spécial'!$M448=K$2,'Données Envoyé Spécial'!$F448,""),"")</f>
        <v>0</v>
      </c>
      <c r="L9">
        <f>IF('Données Envoyé Spécial'!$R334&lt;2,IF('Données Envoyé Spécial'!$M334=L$2,'Données Envoyé Spécial'!$F334,""),"")</f>
        <v>5</v>
      </c>
      <c r="N9" t="str">
        <f>IF('Données Envoyé Spécial'!$R778&lt;2,IF('Données Envoyé Spécial'!$M778=N$2,'Données Envoyé Spécial'!$G778,""),"")</f>
        <v/>
      </c>
      <c r="O9">
        <f>IF('Données Envoyé Spécial'!$R448&lt;2,IF('Données Envoyé Spécial'!$M448=O$2,'Données Envoyé Spécial'!$G448,""),"")</f>
        <v>0</v>
      </c>
      <c r="P9" t="str">
        <f>IF('Données Envoyé Spécial'!$R466&lt;2,IF('Données Envoyé Spécial'!$M466=P$2,'Données Envoyé Spécial'!$G466,""),"")</f>
        <v/>
      </c>
      <c r="R9" s="221">
        <v>0</v>
      </c>
    </row>
    <row r="10" spans="1:18" x14ac:dyDescent="0.25">
      <c r="B10" s="2" t="str">
        <f>IF('Données Envoyé Spécial'!$R225&lt;2,IF('Données Envoyé Spécial'!$M225=B$2,'Données Envoyé Spécial'!$D225,""),"")</f>
        <v/>
      </c>
      <c r="C10" s="2" t="str">
        <f>IF('Données Envoyé Spécial'!$R313&lt;2,IF('Données Envoyé Spécial'!$M313=C$2,'Données Envoyé Spécial'!$D313,""),"")</f>
        <v/>
      </c>
      <c r="D10" s="2" t="str">
        <f>IF('Données Envoyé Spécial'!$R121&lt;2,IF('Données Envoyé Spécial'!$M121=D$2,'Données Envoyé Spécial'!$D121,""),"")</f>
        <v/>
      </c>
      <c r="F10" s="2" t="str">
        <f>IF('Données Envoyé Spécial'!$R584&lt;2,IF('Données Envoyé Spécial'!$M584=F$2,'Données Envoyé Spécial'!$E584,""),"")</f>
        <v/>
      </c>
      <c r="G10" t="str">
        <f>IF('Données Envoyé Spécial'!$R288&lt;2,IF('Données Envoyé Spécial'!$M288=G$2,'Données Envoyé Spécial'!$E288,""),"")</f>
        <v/>
      </c>
      <c r="H10" t="str">
        <f>IF('Données Envoyé Spécial'!$R35&lt;2,IF('Données Envoyé Spécial'!$M35=H$2,'Données Envoyé Spécial'!$E35,""),"")</f>
        <v/>
      </c>
      <c r="J10" t="str">
        <f>IF('Données Envoyé Spécial'!$R808&lt;2,IF('Données Envoyé Spécial'!$M808=J$2,'Données Envoyé Spécial'!$F808,""),"")</f>
        <v/>
      </c>
      <c r="K10">
        <f>IF('Données Envoyé Spécial'!$R472&lt;2,IF('Données Envoyé Spécial'!$M472=K$2,'Données Envoyé Spécial'!$F472,""),"")</f>
        <v>23</v>
      </c>
      <c r="L10" t="str">
        <f>IF('Données Envoyé Spécial'!$R530&lt;2,IF('Données Envoyé Spécial'!$M530=L$2,'Données Envoyé Spécial'!$F530,""),"")</f>
        <v/>
      </c>
      <c r="N10">
        <f>IF('Données Envoyé Spécial'!$R76&lt;2,IF('Données Envoyé Spécial'!$M76=N$2,'Données Envoyé Spécial'!$G76,""),"")</f>
        <v>4.8899755501222497E-2</v>
      </c>
      <c r="O10">
        <f>IF('Données Envoyé Spécial'!$R472&lt;2,IF('Données Envoyé Spécial'!$M472=O$2,'Données Envoyé Spécial'!$G472,""),"")</f>
        <v>0.10043668122270742</v>
      </c>
      <c r="P10" t="str">
        <f>IF('Données Envoyé Spécial'!$R133&lt;2,IF('Données Envoyé Spécial'!$M133=P$2,'Données Envoyé Spécial'!$G133,""),"")</f>
        <v/>
      </c>
      <c r="R10" s="221">
        <v>0</v>
      </c>
    </row>
    <row r="11" spans="1:18" x14ac:dyDescent="0.25">
      <c r="B11" s="2">
        <f>IF('Données Envoyé Spécial'!$R229&lt;2,IF('Données Envoyé Spécial'!$M229=B$2,'Données Envoyé Spécial'!$D229,""),"")</f>
        <v>910</v>
      </c>
      <c r="C11" s="2" t="str">
        <f>IF('Données Envoyé Spécial'!$R570&lt;2,IF('Données Envoyé Spécial'!$M570=C$2,'Données Envoyé Spécial'!$D570,""),"")</f>
        <v/>
      </c>
      <c r="D11" s="2" t="str">
        <f>IF('Données Envoyé Spécial'!$R274&lt;2,IF('Données Envoyé Spécial'!$M274=D$2,'Données Envoyé Spécial'!$D274,""),"")</f>
        <v/>
      </c>
      <c r="F11" s="2" t="str">
        <f>IF('Données Envoyé Spécial'!$R703&lt;2,IF('Données Envoyé Spécial'!$M703=F$2,'Données Envoyé Spécial'!$E703,""),"")</f>
        <v/>
      </c>
      <c r="G11" t="str">
        <f>IF('Données Envoyé Spécial'!$R692&lt;2,IF('Données Envoyé Spécial'!$M692=G$2,'Données Envoyé Spécial'!$E692,""),"")</f>
        <v/>
      </c>
      <c r="H11" t="str">
        <f>IF('Données Envoyé Spécial'!$R245&lt;2,IF('Données Envoyé Spécial'!$M245=H$2,'Données Envoyé Spécial'!$E245,""),"")</f>
        <v/>
      </c>
      <c r="J11">
        <f>IF('Données Envoyé Spécial'!$R90&lt;2,IF('Données Envoyé Spécial'!$M90=J$2,'Données Envoyé Spécial'!$F90,""),"")</f>
        <v>242</v>
      </c>
      <c r="K11" t="str">
        <f>IF('Données Envoyé Spécial'!$R570&lt;2,IF('Données Envoyé Spécial'!$M570=K$2,'Données Envoyé Spécial'!$F570,""),"")</f>
        <v/>
      </c>
      <c r="L11">
        <f>IF('Données Envoyé Spécial'!$R306&lt;2,IF('Données Envoyé Spécial'!$M306=L$2,'Données Envoyé Spécial'!$F306,""),"")</f>
        <v>63</v>
      </c>
      <c r="N11">
        <f>IF('Données Envoyé Spécial'!$R53&lt;2,IF('Données Envoyé Spécial'!$M53=N$2,'Données Envoyé Spécial'!$G53,""),"")</f>
        <v>0.29487179487179488</v>
      </c>
      <c r="O11" t="str">
        <f>IF('Données Envoyé Spécial'!$R570&lt;2,IF('Données Envoyé Spécial'!$M570=O$2,'Données Envoyé Spécial'!$G570,""),"")</f>
        <v/>
      </c>
      <c r="P11" t="str">
        <f>IF('Données Envoyé Spécial'!$R913&lt;2,IF('Données Envoyé Spécial'!$M913=P$2,'Données Envoyé Spécial'!$G913,""),"")</f>
        <v/>
      </c>
      <c r="R11" s="221">
        <v>0</v>
      </c>
    </row>
    <row r="12" spans="1:18" x14ac:dyDescent="0.25">
      <c r="B12" s="2" t="str">
        <f>IF('Données Envoyé Spécial'!$R584&lt;2,IF('Données Envoyé Spécial'!$M584=B$2,'Données Envoyé Spécial'!$D584,""),"")</f>
        <v/>
      </c>
      <c r="C12" s="2" t="str">
        <f>IF('Données Envoyé Spécial'!$R145&lt;2,IF('Données Envoyé Spécial'!$M145=C$2,'Données Envoyé Spécial'!$D145,""),"")</f>
        <v/>
      </c>
      <c r="D12" s="2" t="str">
        <f>IF('Données Envoyé Spécial'!$R596&lt;2,IF('Données Envoyé Spécial'!$M596=D$2,'Données Envoyé Spécial'!$D596,""),"")</f>
        <v/>
      </c>
      <c r="F12" s="2" t="str">
        <f>IF('Données Envoyé Spécial'!$R835&lt;2,IF('Données Envoyé Spécial'!$M835=F$2,'Données Envoyé Spécial'!$E835,""),"")</f>
        <v/>
      </c>
      <c r="G12" t="str">
        <f>IF('Données Envoyé Spécial'!$R241&lt;2,IF('Données Envoyé Spécial'!$M241=G$2,'Données Envoyé Spécial'!$E241,""),"")</f>
        <v/>
      </c>
      <c r="H12">
        <f>IF('Données Envoyé Spécial'!$R306&lt;2,IF('Données Envoyé Spécial'!$M306=H$2,'Données Envoyé Spécial'!$E306,""),"")</f>
        <v>55</v>
      </c>
      <c r="J12" t="str">
        <f>IF('Données Envoyé Spécial'!$R722&lt;2,IF('Données Envoyé Spécial'!$M722=J$2,'Données Envoyé Spécial'!$F722,""),"")</f>
        <v/>
      </c>
      <c r="K12">
        <f>IF('Données Envoyé Spécial'!$R600&lt;2,IF('Données Envoyé Spécial'!$M600=K$2,'Données Envoyé Spécial'!$F600,""),"")</f>
        <v>324</v>
      </c>
      <c r="L12" t="str">
        <f>IF('Données Envoyé Spécial'!$R504&lt;2,IF('Données Envoyé Spécial'!$M504=L$2,'Données Envoyé Spécial'!$F504,""),"")</f>
        <v/>
      </c>
      <c r="N12">
        <f>IF('Données Envoyé Spécial'!$R54&lt;2,IF('Données Envoyé Spécial'!$M54=N$2,'Données Envoyé Spécial'!$G54,""),"")</f>
        <v>0.35121328224776499</v>
      </c>
      <c r="O12">
        <f>IF('Données Envoyé Spécial'!$R600&lt;2,IF('Données Envoyé Spécial'!$M600=O$2,'Données Envoyé Spécial'!$G600,""),"")</f>
        <v>0.22070844686648503</v>
      </c>
      <c r="P12" t="str">
        <f>IF('Données Envoyé Spécial'!$R554&lt;2,IF('Données Envoyé Spécial'!$M554=P$2,'Données Envoyé Spécial'!$G554,""),"")</f>
        <v/>
      </c>
      <c r="R12" s="221">
        <v>0</v>
      </c>
    </row>
    <row r="13" spans="1:18" x14ac:dyDescent="0.25">
      <c r="B13" s="2" t="str">
        <f>IF('Données Envoyé Spécial'!$R299&lt;2,IF('Données Envoyé Spécial'!$M299=B$2,'Données Envoyé Spécial'!$D299,""),"")</f>
        <v/>
      </c>
      <c r="C13" s="2" t="str">
        <f>IF('Données Envoyé Spécial'!$R213&lt;2,IF('Données Envoyé Spécial'!$M213=C$2,'Données Envoyé Spécial'!$D213,""),"")</f>
        <v/>
      </c>
      <c r="D13" s="2" t="str">
        <f>IF('Données Envoyé Spécial'!$R146&lt;2,IF('Données Envoyé Spécial'!$M146=D$2,'Données Envoyé Spécial'!$D146,""),"")</f>
        <v/>
      </c>
      <c r="F13" s="2">
        <f>IF('Données Envoyé Spécial'!$R244&lt;2,IF('Données Envoyé Spécial'!$M244=F$2,'Données Envoyé Spécial'!$E244,""),"")</f>
        <v>99</v>
      </c>
      <c r="G13" t="str">
        <f>IF('Données Envoyé Spécial'!$R248&lt;2,IF('Données Envoyé Spécial'!$M248=G$2,'Données Envoyé Spécial'!$E248,""),"")</f>
        <v/>
      </c>
      <c r="H13" t="str">
        <f>IF('Données Envoyé Spécial'!$R123&lt;2,IF('Données Envoyé Spécial'!$M123=H$2,'Données Envoyé Spécial'!$E123,""),"")</f>
        <v/>
      </c>
      <c r="J13" t="str">
        <f>IF('Données Envoyé Spécial'!$R756&lt;2,IF('Données Envoyé Spécial'!$M756=J$2,'Données Envoyé Spécial'!$F756,""),"")</f>
        <v/>
      </c>
      <c r="K13" t="str">
        <f>IF('Données Envoyé Spécial'!$R735&lt;2,IF('Données Envoyé Spécial'!$M735=K$2,'Données Envoyé Spécial'!$F735,""),"")</f>
        <v/>
      </c>
      <c r="L13" t="str">
        <f>IF('Données Envoyé Spécial'!$R218&lt;2,IF('Données Envoyé Spécial'!$M218=L$2,'Données Envoyé Spécial'!$F218,""),"")</f>
        <v/>
      </c>
      <c r="N13" t="str">
        <f>IF('Données Envoyé Spécial'!$R462&lt;2,IF('Données Envoyé Spécial'!$M462=N$2,'Données Envoyé Spécial'!$G462,""),"")</f>
        <v/>
      </c>
      <c r="O13" t="str">
        <f>IF('Données Envoyé Spécial'!$R735&lt;2,IF('Données Envoyé Spécial'!$M735=O$2,'Données Envoyé Spécial'!$G735,""),"")</f>
        <v/>
      </c>
      <c r="P13" t="str">
        <f>IF('Données Envoyé Spécial'!$R504&lt;2,IF('Données Envoyé Spécial'!$M504=P$2,'Données Envoyé Spécial'!$G504,""),"")</f>
        <v/>
      </c>
      <c r="R13" s="221">
        <v>0</v>
      </c>
    </row>
    <row r="14" spans="1:18" x14ac:dyDescent="0.25">
      <c r="B14" s="2">
        <f>IF('Données Envoyé Spécial'!$R10&lt;2,IF('Données Envoyé Spécial'!$M10=B$2,'Données Envoyé Spécial'!$D10,""),"")</f>
        <v>108</v>
      </c>
      <c r="C14" s="2">
        <f>IF('Données Envoyé Spécial'!$R364&lt;2,IF('Données Envoyé Spécial'!$M364=C$2,'Données Envoyé Spécial'!$D364,""),"")</f>
        <v>3299</v>
      </c>
      <c r="D14" s="2" t="str">
        <f>IF('Données Envoyé Spécial'!$R142&lt;2,IF('Données Envoyé Spécial'!$M142=D$2,'Données Envoyé Spécial'!$D142,""),"")</f>
        <v/>
      </c>
      <c r="F14" s="2" t="str">
        <f>IF('Données Envoyé Spécial'!$R722&lt;2,IF('Données Envoyé Spécial'!$M722=F$2,'Données Envoyé Spécial'!$E722,""),"")</f>
        <v/>
      </c>
      <c r="G14" t="str">
        <f>IF('Données Envoyé Spécial'!$R289&lt;2,IF('Données Envoyé Spécial'!$M289=G$2,'Données Envoyé Spécial'!$E289,""),"")</f>
        <v/>
      </c>
      <c r="H14" t="str">
        <f>IF('Données Envoyé Spécial'!$R274&lt;2,IF('Données Envoyé Spécial'!$M274=H$2,'Données Envoyé Spécial'!$E274,""),"")</f>
        <v/>
      </c>
      <c r="J14" t="str">
        <f>IF('Données Envoyé Spécial'!$R821&lt;2,IF('Données Envoyé Spécial'!$M821=J$2,'Données Envoyé Spécial'!$F821,""),"")</f>
        <v/>
      </c>
      <c r="K14" t="str">
        <f>IF('Données Envoyé Spécial'!$R940&lt;2,IF('Données Envoyé Spécial'!$M940=K$2,'Données Envoyé Spécial'!$F940,""),"")</f>
        <v/>
      </c>
      <c r="L14" t="str">
        <f>IF('Données Envoyé Spécial'!$R267&lt;2,IF('Données Envoyé Spécial'!$M267=L$2,'Données Envoyé Spécial'!$F267,""),"")</f>
        <v/>
      </c>
      <c r="N14">
        <f>IF('Données Envoyé Spécial'!$R90&lt;2,IF('Données Envoyé Spécial'!$M90=N$2,'Données Envoyé Spécial'!$G90,""),"")</f>
        <v>1.1255813953488372</v>
      </c>
      <c r="O14" t="str">
        <f>IF('Données Envoyé Spécial'!$R940&lt;2,IF('Données Envoyé Spécial'!$M940=O$2,'Données Envoyé Spécial'!$G940,""),"")</f>
        <v/>
      </c>
      <c r="P14" t="str">
        <f>IF('Données Envoyé Spécial'!$R188&lt;2,IF('Données Envoyé Spécial'!$M188=P$2,'Données Envoyé Spécial'!$G188,""),"")</f>
        <v/>
      </c>
      <c r="R14" s="221">
        <v>0</v>
      </c>
    </row>
    <row r="15" spans="1:18" x14ac:dyDescent="0.25">
      <c r="B15" s="2" t="str">
        <f>IF('Données Envoyé Spécial'!$R760&lt;2,IF('Données Envoyé Spécial'!$M760=B$2,'Données Envoyé Spécial'!$D760,""),"")</f>
        <v/>
      </c>
      <c r="C15" s="2">
        <f>IF('Données Envoyé Spécial'!$R854&lt;2,IF('Données Envoyé Spécial'!$M854=C$2,'Données Envoyé Spécial'!$D854,""),"")</f>
        <v>49600</v>
      </c>
      <c r="D15" s="2" t="str">
        <f>IF('Données Envoyé Spécial'!$R168&lt;2,IF('Données Envoyé Spécial'!$M168=D$2,'Données Envoyé Spécial'!$D168,""),"")</f>
        <v/>
      </c>
      <c r="F15" s="2" t="str">
        <f>IF('Données Envoyé Spécial'!$R760&lt;2,IF('Données Envoyé Spécial'!$M760=F$2,'Données Envoyé Spécial'!$E760,""),"")</f>
        <v/>
      </c>
      <c r="G15" t="str">
        <f>IF('Données Envoyé Spécial'!$R103&lt;2,IF('Données Envoyé Spécial'!$M103=G$2,'Données Envoyé Spécial'!$E103,""),"")</f>
        <v/>
      </c>
      <c r="H15" t="str">
        <f>IF('Données Envoyé Spécial'!$R684&lt;2,IF('Données Envoyé Spécial'!$M684=H$2,'Données Envoyé Spécial'!$E684,""),"")</f>
        <v/>
      </c>
      <c r="J15">
        <f>IF('Données Envoyé Spécial'!$R194&lt;2,IF('Données Envoyé Spécial'!$M194=J$2,'Données Envoyé Spécial'!$F194,""),"")</f>
        <v>32</v>
      </c>
      <c r="K15" t="str">
        <f>IF('Données Envoyé Spécial'!$R947&lt;2,IF('Données Envoyé Spécial'!$M947=K$2,'Données Envoyé Spécial'!$F947,""),"")</f>
        <v/>
      </c>
      <c r="L15" t="str">
        <f>IF('Données Envoyé Spécial'!$R35&lt;2,IF('Données Envoyé Spécial'!$M35=L$2,'Données Envoyé Spécial'!$F35,""),"")</f>
        <v/>
      </c>
      <c r="N15" t="str">
        <f>IF('Données Envoyé Spécial'!$R543&lt;2,IF('Données Envoyé Spécial'!$M543=N$2,'Données Envoyé Spécial'!$G543,""),"")</f>
        <v/>
      </c>
      <c r="O15" t="str">
        <f>IF('Données Envoyé Spécial'!$R691&lt;2,IF('Données Envoyé Spécial'!$M691=O$2,'Données Envoyé Spécial'!$G691,""),"")</f>
        <v/>
      </c>
      <c r="P15" t="str">
        <f>IF('Données Envoyé Spécial'!$R146&lt;2,IF('Données Envoyé Spécial'!$M146=P$2,'Données Envoyé Spécial'!$G146,""),"")</f>
        <v/>
      </c>
      <c r="R15" s="221">
        <v>0</v>
      </c>
    </row>
    <row r="16" spans="1:18" x14ac:dyDescent="0.25">
      <c r="B16" s="2" t="str">
        <f>IF('Données Envoyé Spécial'!$R437&lt;2,IF('Données Envoyé Spécial'!$M437=B$2,'Données Envoyé Spécial'!$D437,""),"")</f>
        <v/>
      </c>
      <c r="C16" s="2" t="str">
        <f>IF('Données Envoyé Spécial'!$R248&lt;2,IF('Données Envoyé Spécial'!$M248=C$2,'Données Envoyé Spécial'!$D248,""),"")</f>
        <v/>
      </c>
      <c r="D16" s="2" t="str">
        <f>IF('Données Envoyé Spécial'!$R267&lt;2,IF('Données Envoyé Spécial'!$M267=D$2,'Données Envoyé Spécial'!$D267,""),"")</f>
        <v/>
      </c>
      <c r="F16" s="2" t="str">
        <f>IF('Données Envoyé Spécial'!$R721&lt;2,IF('Données Envoyé Spécial'!$M721=F$2,'Données Envoyé Spécial'!$E721,""),"")</f>
        <v/>
      </c>
      <c r="G16" t="str">
        <f>IF('Données Envoyé Spécial'!$R190&lt;2,IF('Données Envoyé Spécial'!$M190=G$2,'Données Envoyé Spécial'!$E190,""),"")</f>
        <v/>
      </c>
      <c r="H16" t="str">
        <f>IF('Données Envoyé Spécial'!$R530&lt;2,IF('Données Envoyé Spécial'!$M530=H$2,'Données Envoyé Spécial'!$E530,""),"")</f>
        <v/>
      </c>
      <c r="J16">
        <f>IF('Données Envoyé Spécial'!$R10&lt;2,IF('Données Envoyé Spécial'!$M10=J$2,'Données Envoyé Spécial'!$F10,""),"")</f>
        <v>7</v>
      </c>
      <c r="K16" t="str">
        <f>IF('Données Envoyé Spécial'!$R190&lt;2,IF('Données Envoyé Spécial'!$M190=K$2,'Données Envoyé Spécial'!$F190,""),"")</f>
        <v/>
      </c>
      <c r="L16" t="str">
        <f>IF('Données Envoyé Spécial'!$R466&lt;2,IF('Données Envoyé Spécial'!$M466=L$2,'Données Envoyé Spécial'!$F466,""),"")</f>
        <v/>
      </c>
      <c r="N16">
        <f>IF('Données Envoyé Spécial'!$R192&lt;2,IF('Données Envoyé Spécial'!$M192=N$2,'Données Envoyé Spécial'!$G192,""),"")</f>
        <v>0.2</v>
      </c>
      <c r="O16">
        <f>IF('Données Envoyé Spécial'!$R705&lt;2,IF('Données Envoyé Spécial'!$M705=O$2,'Données Envoyé Spécial'!$G705,""),"")</f>
        <v>0.8</v>
      </c>
      <c r="P16" t="str">
        <f>IF('Données Envoyé Spécial'!$R863&lt;2,IF('Données Envoyé Spécial'!$M863=P$2,'Données Envoyé Spécial'!$G863,""),"")</f>
        <v/>
      </c>
      <c r="R16" s="221">
        <v>1</v>
      </c>
    </row>
    <row r="17" spans="2:18" x14ac:dyDescent="0.25">
      <c r="B17" s="2" t="str">
        <f>IF('Données Envoyé Spécial'!$R721&lt;2,IF('Données Envoyé Spécial'!$M721=B$2,'Données Envoyé Spécial'!$D721,""),"")</f>
        <v/>
      </c>
      <c r="C17" s="2" t="str">
        <f>IF('Données Envoyé Spécial'!$R940&lt;2,IF('Données Envoyé Spécial'!$M940=C$2,'Données Envoyé Spécial'!$D940,""),"")</f>
        <v/>
      </c>
      <c r="D17" s="2" t="str">
        <f>IF('Données Envoyé Spécial'!$R218&lt;2,IF('Données Envoyé Spécial'!$M218=D$2,'Données Envoyé Spécial'!$D218,""),"")</f>
        <v/>
      </c>
      <c r="F17" s="2" t="str">
        <f>IF('Données Envoyé Spécial'!$R710&lt;2,IF('Données Envoyé Spécial'!$M710=F$2,'Données Envoyé Spécial'!$E710,""),"")</f>
        <v/>
      </c>
      <c r="G17">
        <f>IF('Données Envoyé Spécial'!$R401&lt;2,IF('Données Envoyé Spécial'!$M401=G$2,'Données Envoyé Spécial'!$E401,""),"")</f>
        <v>350</v>
      </c>
      <c r="H17" t="str">
        <f>IF('Données Envoyé Spécial'!$R142&lt;2,IF('Données Envoyé Spécial'!$M142=H$2,'Données Envoyé Spécial'!$E142,""),"")</f>
        <v/>
      </c>
      <c r="J17" t="str">
        <f>IF('Données Envoyé Spécial'!$R437&lt;2,IF('Données Envoyé Spécial'!$M437=J$2,'Données Envoyé Spécial'!$F437,""),"")</f>
        <v/>
      </c>
      <c r="K17" t="str">
        <f>IF('Données Envoyé Spécial'!$R213&lt;2,IF('Données Envoyé Spécial'!$M213=K$2,'Données Envoyé Spécial'!$F213,""),"")</f>
        <v/>
      </c>
      <c r="L17" t="str">
        <f>IF('Données Envoyé Spécial'!$R123&lt;2,IF('Données Envoyé Spécial'!$M123=L$2,'Données Envoyé Spécial'!$F123,""),"")</f>
        <v/>
      </c>
      <c r="N17" t="str">
        <f>IF('Données Envoyé Spécial'!$R788&lt;2,IF('Données Envoyé Spécial'!$M788=N$2,'Données Envoyé Spécial'!$G788,""),"")</f>
        <v/>
      </c>
      <c r="O17" t="str">
        <f>IF('Données Envoyé Spécial'!$R213&lt;2,IF('Données Envoyé Spécial'!$M213=O$2,'Données Envoyé Spécial'!$G213,""),"")</f>
        <v/>
      </c>
      <c r="P17" t="str">
        <f>IF('Données Envoyé Spécial'!$R530&lt;2,IF('Données Envoyé Spécial'!$M530=P$2,'Données Envoyé Spécial'!$G530,""),"")</f>
        <v/>
      </c>
      <c r="R17" s="221">
        <v>1</v>
      </c>
    </row>
    <row r="18" spans="2:18" x14ac:dyDescent="0.25">
      <c r="B18" s="2">
        <f>IF('Données Envoyé Spécial'!$R90&lt;2,IF('Données Envoyé Spécial'!$M90=B$2,'Données Envoyé Spécial'!$D90,""),"")</f>
        <v>5556</v>
      </c>
      <c r="C18" s="2" t="str">
        <f>IF('Données Envoyé Spécial'!$R735&lt;2,IF('Données Envoyé Spécial'!$M735=C$2,'Données Envoyé Spécial'!$D735,""),"")</f>
        <v/>
      </c>
      <c r="D18" s="2" t="str">
        <f>IF('Données Envoyé Spécial'!$R714&lt;2,IF('Données Envoyé Spécial'!$M714=D$2,'Données Envoyé Spécial'!$D714,""),"")</f>
        <v/>
      </c>
      <c r="F18" s="2" t="str">
        <f>IF('Données Envoyé Spécial'!$R756&lt;2,IF('Données Envoyé Spécial'!$M756=F$2,'Données Envoyé Spécial'!$E756,""),"")</f>
        <v/>
      </c>
      <c r="G18">
        <f>IF('Données Envoyé Spécial'!$R538&lt;2,IF('Données Envoyé Spécial'!$M538=G$2,'Données Envoyé Spécial'!$E538,""),"")</f>
        <v>159</v>
      </c>
      <c r="H18" t="str">
        <f>IF('Données Envoyé Spécial'!$R146&lt;2,IF('Données Envoyé Spécial'!$M146=H$2,'Données Envoyé Spécial'!$E146,""),"")</f>
        <v/>
      </c>
      <c r="J18">
        <f>IF('Données Envoyé Spécial'!$R92&lt;2,IF('Données Envoyé Spécial'!$M92=J$2,'Données Envoyé Spécial'!$F92,""),"")</f>
        <v>53</v>
      </c>
      <c r="K18" t="str">
        <f>IF('Données Envoyé Spécial'!$R313&lt;2,IF('Données Envoyé Spécial'!$M313=K$2,'Données Envoyé Spécial'!$F313,""),"")</f>
        <v/>
      </c>
      <c r="L18" t="str">
        <f>IF('Données Envoyé Spécial'!$R146&lt;2,IF('Données Envoyé Spécial'!$M146=L$2,'Données Envoyé Spécial'!$F146,""),"")</f>
        <v/>
      </c>
      <c r="N18" t="str">
        <f>IF('Données Envoyé Spécial'!$R238&lt;2,IF('Données Envoyé Spécial'!$M238=N$2,'Données Envoyé Spécial'!$G238,""),"")</f>
        <v/>
      </c>
      <c r="O18">
        <f>IF('Données Envoyé Spécial'!$R361&lt;2,IF('Données Envoyé Spécial'!$M361=O$2,'Données Envoyé Spécial'!$G361,""),"")</f>
        <v>2.1428571428571428</v>
      </c>
      <c r="P18" t="str">
        <f>IF('Données Envoyé Spécial'!$R254&lt;2,IF('Données Envoyé Spécial'!$M254=P$2,'Données Envoyé Spécial'!$G254,""),"")</f>
        <v/>
      </c>
      <c r="R18" s="221">
        <v>1</v>
      </c>
    </row>
    <row r="19" spans="2:18" x14ac:dyDescent="0.25">
      <c r="B19" s="2" t="str">
        <f>IF('Données Envoyé Spécial'!$R298&lt;2,IF('Données Envoyé Spécial'!$M298=B$2,'Données Envoyé Spécial'!$D298,""),"")</f>
        <v/>
      </c>
      <c r="C19" s="2" t="str">
        <f>IF('Données Envoyé Spécial'!$R289&lt;2,IF('Données Envoyé Spécial'!$M289=C$2,'Données Envoyé Spécial'!$D289,""),"")</f>
        <v/>
      </c>
      <c r="D19" s="2" t="str">
        <f>IF('Données Envoyé Spécial'!$R684&lt;2,IF('Données Envoyé Spécial'!$M684=D$2,'Données Envoyé Spécial'!$D684,""),"")</f>
        <v/>
      </c>
      <c r="F19" s="2">
        <f>IF('Données Envoyé Spécial'!$R82&lt;2,IF('Données Envoyé Spécial'!$M82=F$2,'Données Envoyé Spécial'!$E82,""),"")</f>
        <v>343</v>
      </c>
      <c r="G19">
        <f>IF('Données Envoyé Spécial'!$R843&lt;2,IF('Données Envoyé Spécial'!$M843=G$2,'Données Envoyé Spécial'!$E843,""),"")</f>
        <v>16</v>
      </c>
      <c r="H19" t="str">
        <f>IF('Données Envoyé Spécial'!$R504&lt;2,IF('Données Envoyé Spécial'!$M504=H$2,'Données Envoyé Spécial'!$E504,""),"")</f>
        <v/>
      </c>
      <c r="J19" t="str">
        <f>IF('Données Envoyé Spécial'!$R833&lt;2,IF('Données Envoyé Spécial'!$M833=J$2,'Données Envoyé Spécial'!$F833,""),"")</f>
        <v/>
      </c>
      <c r="K19">
        <f>IF('Données Envoyé Spécial'!$R364&lt;2,IF('Données Envoyé Spécial'!$M364=K$2,'Données Envoyé Spécial'!$F364,""),"")</f>
        <v>687</v>
      </c>
      <c r="L19" t="str">
        <f>IF('Données Envoyé Spécial'!$R863&lt;2,IF('Données Envoyé Spécial'!$M863=L$2,'Données Envoyé Spécial'!$F863,""),"")</f>
        <v/>
      </c>
      <c r="N19" t="str">
        <f>IF('Données Envoyé Spécial'!$R829&lt;2,IF('Données Envoyé Spécial'!$M829=N$2,'Données Envoyé Spécial'!$G829,""),"")</f>
        <v/>
      </c>
      <c r="O19" t="str">
        <f>IF('Données Envoyé Spécial'!$R313&lt;2,IF('Données Envoyé Spécial'!$M313=O$2,'Données Envoyé Spécial'!$G313,""),"")</f>
        <v/>
      </c>
      <c r="P19" t="str">
        <f>IF('Données Envoyé Spécial'!$R714&lt;2,IF('Données Envoyé Spécial'!$M714=P$2,'Données Envoyé Spécial'!$G714,""),"")</f>
        <v/>
      </c>
      <c r="R19" s="221">
        <v>1</v>
      </c>
    </row>
    <row r="20" spans="2:18" x14ac:dyDescent="0.25">
      <c r="B20" s="2" t="str">
        <f>IF('Données Envoyé Spécial'!$R821&lt;2,IF('Données Envoyé Spécial'!$M821=B$2,'Données Envoyé Spécial'!$D821,""),"")</f>
        <v/>
      </c>
      <c r="C20" s="2" t="str">
        <f>IF('Données Envoyé Spécial'!$R691&lt;2,IF('Données Envoyé Spécial'!$M691=C$2,'Données Envoyé Spécial'!$D691,""),"")</f>
        <v/>
      </c>
      <c r="D20" s="2" t="str">
        <f>IF('Données Envoyé Spécial'!$R35&lt;2,IF('Données Envoyé Spécial'!$M35=D$2,'Données Envoyé Spécial'!$D35,""),"")</f>
        <v/>
      </c>
      <c r="F20" s="2" t="str">
        <f>IF('Données Envoyé Spécial'!$R437&lt;2,IF('Données Envoyé Spécial'!$M437=F$2,'Données Envoyé Spécial'!$E437,""),"")</f>
        <v/>
      </c>
      <c r="G20">
        <f>IF('Données Envoyé Spécial'!$R881&lt;2,IF('Données Envoyé Spécial'!$M881=G$2,'Données Envoyé Spécial'!$E881,""),"")</f>
        <v>33</v>
      </c>
      <c r="H20" t="str">
        <f>IF('Données Envoyé Spécial'!$R168&lt;2,IF('Données Envoyé Spécial'!$M168=H$2,'Données Envoyé Spécial'!$E168,""),"")</f>
        <v/>
      </c>
      <c r="J20">
        <f>IF('Données Envoyé Spécial'!$R229&lt;2,IF('Données Envoyé Spécial'!$M229=J$2,'Données Envoyé Spécial'!$F229,""),"")</f>
        <v>29</v>
      </c>
      <c r="K20">
        <f>IF('Données Envoyé Spécial'!$R537&lt;2,IF('Données Envoyé Spécial'!$M537=K$2,'Données Envoyé Spécial'!$F537,""),"")</f>
        <v>175</v>
      </c>
      <c r="L20" t="str">
        <f>IF('Données Envoyé Spécial'!$R254&lt;2,IF('Données Envoyé Spécial'!$M254=L$2,'Données Envoyé Spécial'!$F254,""),"")</f>
        <v/>
      </c>
      <c r="N20">
        <f>IF('Données Envoyé Spécial'!$R92&lt;2,IF('Données Envoyé Spécial'!$M92=N$2,'Données Envoyé Spécial'!$G92,""),"")</f>
        <v>1.606060606060606</v>
      </c>
      <c r="O20">
        <f>IF('Données Envoyé Spécial'!$R815&lt;2,IF('Données Envoyé Spécial'!$M815=O$2,'Données Envoyé Spécial'!$G815,""),"")</f>
        <v>4.260575296108291</v>
      </c>
      <c r="P20" t="str">
        <f>IF('Données Envoyé Spécial'!$R711&lt;2,IF('Données Envoyé Spécial'!$M711=P$2,'Données Envoyé Spécial'!$G711,""),"")</f>
        <v/>
      </c>
      <c r="R20" s="221">
        <v>1</v>
      </c>
    </row>
    <row r="21" spans="2:18" x14ac:dyDescent="0.25">
      <c r="B21" s="2">
        <f>IF('Données Envoyé Spécial'!$R237&lt;2,IF('Données Envoyé Spécial'!$M237=B$2,'Données Envoyé Spécial'!$D237,""),"")</f>
        <v>1339</v>
      </c>
      <c r="C21" s="2">
        <f>IF('Données Envoyé Spécial'!$R740&lt;2,IF('Données Envoyé Spécial'!$M740=C$2,'Données Envoyé Spécial'!$D740,""),"")</f>
        <v>9597</v>
      </c>
      <c r="D21" s="2" t="str">
        <f>IF('Données Envoyé Spécial'!$R554&lt;2,IF('Données Envoyé Spécial'!$M554=D$2,'Données Envoyé Spécial'!$D554,""),"")</f>
        <v/>
      </c>
      <c r="F21" s="2" t="str">
        <f>IF('Données Envoyé Spécial'!$R151&lt;2,IF('Données Envoyé Spécial'!$M151=F$2,'Données Envoyé Spécial'!$E151,""),"")</f>
        <v/>
      </c>
      <c r="G21">
        <f>IF('Données Envoyé Spécial'!$R717&lt;2,IF('Données Envoyé Spécial'!$M717=G$2,'Données Envoyé Spécial'!$E717,""),"")</f>
        <v>52</v>
      </c>
      <c r="H21" t="str">
        <f>IF('Données Envoyé Spécial'!$R345&lt;2,IF('Données Envoyé Spécial'!$M345=H$2,'Données Envoyé Spécial'!$E345,""),"")</f>
        <v/>
      </c>
      <c r="J21">
        <f>IF('Données Envoyé Spécial'!$R76&lt;2,IF('Données Envoyé Spécial'!$M76=J$2,'Données Envoyé Spécial'!$F76,""),"")</f>
        <v>20</v>
      </c>
      <c r="K21">
        <f>IF('Données Envoyé Spécial'!$R705&lt;2,IF('Données Envoyé Spécial'!$M705=K$2,'Données Envoyé Spécial'!$F705,""),"")</f>
        <v>32</v>
      </c>
      <c r="L21" t="str">
        <f>IF('Données Envoyé Spécial'!$R168&lt;2,IF('Données Envoyé Spécial'!$M168=L$2,'Données Envoyé Spécial'!$F168,""),"")</f>
        <v/>
      </c>
      <c r="N21" t="str">
        <f>IF('Données Envoyé Spécial'!$R85&lt;2,IF('Données Envoyé Spécial'!$M85=N$2,'Données Envoyé Spécial'!$G85,""),"")</f>
        <v/>
      </c>
      <c r="O21" t="str">
        <f>IF('Données Envoyé Spécial'!$R678&lt;2,IF('Données Envoyé Spécial'!$M678=O$2,'Données Envoyé Spécial'!$G678,""),"")</f>
        <v/>
      </c>
      <c r="P21" t="str">
        <f>IF('Données Envoyé Spécial'!$R168&lt;2,IF('Données Envoyé Spécial'!$M168=P$2,'Données Envoyé Spécial'!$G168,""),"")</f>
        <v/>
      </c>
      <c r="R21" s="221">
        <v>1</v>
      </c>
    </row>
    <row r="22" spans="2:18" x14ac:dyDescent="0.25">
      <c r="B22" s="2" t="str">
        <f>IF('Données Envoyé Spécial'!$R829&lt;2,IF('Données Envoyé Spécial'!$M829=B$2,'Données Envoyé Spécial'!$D829,""),"")</f>
        <v/>
      </c>
      <c r="C22" s="2">
        <f>IF('Données Envoyé Spécial'!$R689&lt;2,IF('Données Envoyé Spécial'!$M689=C$2,'Données Envoyé Spécial'!$D689,""),"")</f>
        <v>17000</v>
      </c>
      <c r="D22" s="2" t="str">
        <f>IF('Données Envoyé Spécial'!$R530&lt;2,IF('Données Envoyé Spécial'!$M530=D$2,'Données Envoyé Spécial'!$D530,""),"")</f>
        <v/>
      </c>
      <c r="F22" s="2" t="str">
        <f>IF('Données Envoyé Spécial'!$R823&lt;2,IF('Données Envoyé Spécial'!$M823=F$2,'Données Envoyé Spécial'!$E823,""),"")</f>
        <v/>
      </c>
      <c r="G22" t="str">
        <f>IF('Données Envoyé Spécial'!$R840&lt;2,IF('Données Envoyé Spécial'!$M840=G$2,'Données Envoyé Spécial'!$E840,""),"")</f>
        <v/>
      </c>
      <c r="H22" t="str">
        <f>IF('Données Envoyé Spécial'!$R254&lt;2,IF('Données Envoyé Spécial'!$M254=H$2,'Données Envoyé Spécial'!$E254,""),"")</f>
        <v/>
      </c>
      <c r="J22" t="str">
        <f>IF('Données Envoyé Spécial'!$R778&lt;2,IF('Données Envoyé Spécial'!$M778=J$2,'Données Envoyé Spécial'!$F778,""),"")</f>
        <v/>
      </c>
      <c r="K22" t="str">
        <f>IF('Données Envoyé Spécial'!$R145&lt;2,IF('Données Envoyé Spécial'!$M145=K$2,'Données Envoyé Spécial'!$F145,""),"")</f>
        <v/>
      </c>
      <c r="L22" t="str">
        <f>IF('Données Envoyé Spécial'!$R245&lt;2,IF('Données Envoyé Spécial'!$M245=L$2,'Données Envoyé Spécial'!$F245,""),"")</f>
        <v/>
      </c>
      <c r="N22">
        <f>IF('Données Envoyé Spécial'!$R194&lt;2,IF('Données Envoyé Spécial'!$M194=N$2,'Données Envoyé Spécial'!$G194,""),"")</f>
        <v>0.86486486486486491</v>
      </c>
      <c r="O22">
        <f>IF('Données Envoyé Spécial'!$R537&lt;2,IF('Données Envoyé Spécial'!$M537=O$2,'Données Envoyé Spécial'!$G537,""),"")</f>
        <v>0.90673575129533679</v>
      </c>
      <c r="P22" t="str">
        <f>IF('Données Envoyé Spécial'!$R535&lt;2,IF('Données Envoyé Spécial'!$M535=P$2,'Données Envoyé Spécial'!$G535,""),"")</f>
        <v/>
      </c>
      <c r="R22" s="221">
        <v>2</v>
      </c>
    </row>
    <row r="23" spans="2:18" x14ac:dyDescent="0.25">
      <c r="B23" s="2">
        <f>IF('Données Envoyé Spécial'!$R92&lt;2,IF('Données Envoyé Spécial'!$M92=B$2,'Données Envoyé Spécial'!$D92,""),"")</f>
        <v>4091</v>
      </c>
      <c r="C23" s="2">
        <f>IF('Données Envoyé Spécial'!$R401&lt;2,IF('Données Envoyé Spécial'!$M401=C$2,'Données Envoyé Spécial'!$D401,""),"")</f>
        <v>10700</v>
      </c>
      <c r="D23" s="2" t="str">
        <f>IF('Données Envoyé Spécial'!$R62&lt;2,IF('Données Envoyé Spécial'!$M62=D$2,'Données Envoyé Spécial'!$D62,""),"")</f>
        <v/>
      </c>
      <c r="F23" s="2" t="str">
        <f>IF('Données Envoyé Spécial'!$R591&lt;2,IF('Données Envoyé Spécial'!$M591=F$2,'Données Envoyé Spécial'!$E591,""),"")</f>
        <v/>
      </c>
      <c r="G23" t="str">
        <f>IF('Données Envoyé Spécial'!$R694&lt;2,IF('Données Envoyé Spécial'!$M694=G$2,'Données Envoyé Spécial'!$E694,""),"")</f>
        <v/>
      </c>
      <c r="H23" t="str">
        <f>IF('Données Envoyé Spécial'!$R863&lt;2,IF('Données Envoyé Spécial'!$M863=H$2,'Données Envoyé Spécial'!$E863,""),"")</f>
        <v/>
      </c>
      <c r="J23" t="str">
        <f>IF('Données Envoyé Spécial'!$R818&lt;2,IF('Données Envoyé Spécial'!$M818=J$2,'Données Envoyé Spécial'!$F818,""),"")</f>
        <v/>
      </c>
      <c r="K23" t="str">
        <f>IF('Données Envoyé Spécial'!$R241&lt;2,IF('Données Envoyé Spécial'!$M241=K$2,'Données Envoyé Spécial'!$F241,""),"")</f>
        <v/>
      </c>
      <c r="L23" t="str">
        <f>IF('Données Envoyé Spécial'!$R913&lt;2,IF('Données Envoyé Spécial'!$M913=L$2,'Données Envoyé Spécial'!$F913,""),"")</f>
        <v/>
      </c>
      <c r="N23">
        <f>IF('Données Envoyé Spécial'!$R244&lt;2,IF('Données Envoyé Spécial'!$M244=N$2,'Données Envoyé Spécial'!$G244,""),"")</f>
        <v>0.23232323232323232</v>
      </c>
      <c r="O23">
        <f>IF('Données Envoyé Spécial'!$R459&lt;2,IF('Données Envoyé Spécial'!$M459=O$2,'Données Envoyé Spécial'!$G459,""),"")</f>
        <v>0.30920060331825039</v>
      </c>
      <c r="P23" t="str">
        <f>IF('Données Envoyé Spécial'!$R541&lt;2,IF('Données Envoyé Spécial'!$M541=P$2,'Données Envoyé Spécial'!$G541,""),"")</f>
        <v/>
      </c>
      <c r="R23" s="221">
        <v>2</v>
      </c>
    </row>
    <row r="24" spans="2:18" x14ac:dyDescent="0.25">
      <c r="B24" s="2">
        <f>IF('Données Envoyé Spécial'!$R223&lt;2,IF('Données Envoyé Spécial'!$M223=B$2,'Données Envoyé Spécial'!$D223,""),"")</f>
        <v>118</v>
      </c>
      <c r="C24" s="2">
        <f>IF('Données Envoyé Spécial'!$R898&lt;2,IF('Données Envoyé Spécial'!$M898=C$2,'Données Envoyé Spécial'!$D898,""),"")</f>
        <v>100</v>
      </c>
      <c r="D24" s="2" t="str">
        <f>IF('Données Envoyé Spécial'!$R123&lt;2,IF('Données Envoyé Spécial'!$M123=D$2,'Données Envoyé Spécial'!$D123,""),"")</f>
        <v/>
      </c>
      <c r="F24" s="2">
        <f>IF('Données Envoyé Spécial'!$R59&lt;2,IF('Données Envoyé Spécial'!$M59=F$2,'Données Envoyé Spécial'!$E59,""),"")</f>
        <v>109</v>
      </c>
      <c r="G24">
        <f>IF('Données Envoyé Spécial'!$R364&lt;2,IF('Données Envoyé Spécial'!$M364=G$2,'Données Envoyé Spécial'!$E364,""),"")</f>
        <v>200</v>
      </c>
      <c r="H24" t="str">
        <f>IF('Données Envoyé Spécial'!$R62&lt;2,IF('Données Envoyé Spécial'!$M62=H$2,'Données Envoyé Spécial'!$E62,""),"")</f>
        <v/>
      </c>
      <c r="J24" t="str">
        <f>IF('Données Envoyé Spécial'!$R549&lt;2,IF('Données Envoyé Spécial'!$M549=J$2,'Données Envoyé Spécial'!$F549,""),"")</f>
        <v/>
      </c>
      <c r="K24">
        <f>IF('Données Envoyé Spécial'!$R411&lt;2,IF('Données Envoyé Spécial'!$M411=K$2,'Données Envoyé Spécial'!$F411,""),"")</f>
        <v>104</v>
      </c>
      <c r="L24">
        <f>IF('Données Envoyé Spécial'!$R303&lt;2,IF('Données Envoyé Spécial'!$M303=L$2,'Données Envoyé Spécial'!$F303,""),"")</f>
        <v>6785</v>
      </c>
      <c r="N24">
        <f>IF('Données Envoyé Spécial'!$R79&lt;2,IF('Données Envoyé Spécial'!$M79=N$2,'Données Envoyé Spécial'!$G79,""),"")</f>
        <v>0.5</v>
      </c>
      <c r="O24" t="str">
        <f>IF('Données Envoyé Spécial'!$R131&lt;2,IF('Données Envoyé Spécial'!$M131=O$2,'Données Envoyé Spécial'!$G131,""),"")</f>
        <v/>
      </c>
      <c r="P24" t="str">
        <f>IF('Données Envoyé Spécial'!$R65&lt;2,IF('Données Envoyé Spécial'!$M65=P$2,'Données Envoyé Spécial'!$G65,""),"")</f>
        <v/>
      </c>
      <c r="R24" s="221">
        <v>2</v>
      </c>
    </row>
    <row r="25" spans="2:18" x14ac:dyDescent="0.25">
      <c r="B25" s="2" t="str">
        <f>IF('Données Envoyé Spécial'!$R549&lt;2,IF('Données Envoyé Spécial'!$M549=B$2,'Données Envoyé Spécial'!$D549,""),"")</f>
        <v/>
      </c>
      <c r="C25" s="2" t="str">
        <f>IF('Données Envoyé Spécial'!$R678&lt;2,IF('Données Envoyé Spécial'!$M678=C$2,'Données Envoyé Spécial'!$D678,""),"")</f>
        <v/>
      </c>
      <c r="D25" s="2" t="str">
        <f>IF('Données Envoyé Spécial'!$R65&lt;2,IF('Données Envoyé Spécial'!$M65=D$2,'Données Envoyé Spécial'!$D65,""),"")</f>
        <v/>
      </c>
      <c r="F25" s="2">
        <f>IF('Données Envoyé Spécial'!$R58&lt;2,IF('Données Envoyé Spécial'!$M58=F$2,'Données Envoyé Spécial'!$E58,""),"")</f>
        <v>435</v>
      </c>
      <c r="G25">
        <f>IF('Données Envoyé Spécial'!$R545&lt;2,IF('Données Envoyé Spécial'!$M545=G$2,'Données Envoyé Spécial'!$E545,""),"")</f>
        <v>7</v>
      </c>
      <c r="H25" t="str">
        <f>IF('Données Envoyé Spécial'!$R587&lt;2,IF('Données Envoyé Spécial'!$M587=H$2,'Données Envoyé Spécial'!$E587,""),"")</f>
        <v/>
      </c>
      <c r="J25" t="str">
        <f>IF('Données Envoyé Spécial'!$R78&lt;2,IF('Données Envoyé Spécial'!$M78=J$2,'Données Envoyé Spécial'!$F78,""),"")</f>
        <v/>
      </c>
      <c r="K25">
        <f>IF('Données Envoyé Spécial'!$R546&lt;2,IF('Données Envoyé Spécial'!$M546=K$2,'Données Envoyé Spécial'!$F546,""),"")</f>
        <v>17</v>
      </c>
      <c r="L25" t="str">
        <f>IF('Données Envoyé Spécial'!$R142&lt;2,IF('Données Envoyé Spécial'!$M142=L$2,'Données Envoyé Spécial'!$F142,""),"")</f>
        <v/>
      </c>
      <c r="N25" t="str">
        <f>IF('Données Envoyé Spécial'!$R833&lt;2,IF('Données Envoyé Spécial'!$M833=N$2,'Données Envoyé Spécial'!$G833,""),"")</f>
        <v/>
      </c>
      <c r="O25" t="str">
        <f>IF('Données Envoyé Spécial'!$R253&lt;2,IF('Données Envoyé Spécial'!$M253=O$2,'Données Envoyé Spécial'!$G253,""),"")</f>
        <v/>
      </c>
      <c r="P25" t="str">
        <f>IF('Données Envoyé Spécial'!$R259&lt;2,IF('Données Envoyé Spécial'!$M259=P$2,'Données Envoyé Spécial'!$G259,""),"")</f>
        <v/>
      </c>
      <c r="R25" s="221">
        <v>2</v>
      </c>
    </row>
    <row r="26" spans="2:18" x14ac:dyDescent="0.25">
      <c r="B26" s="2" t="str">
        <f>IF('Données Envoyé Spécial'!$R95&lt;2,IF('Données Envoyé Spécial'!$M95=B$2,'Données Envoyé Spécial'!$D95,""),"")</f>
        <v/>
      </c>
      <c r="C26" s="2" t="str">
        <f>IF('Données Envoyé Spécial'!$R220&lt;2,IF('Données Envoyé Spécial'!$M220=C$2,'Données Envoyé Spécial'!$D220,""),"")</f>
        <v/>
      </c>
      <c r="D26" s="2" t="str">
        <f>IF('Données Envoyé Spécial'!$R133&lt;2,IF('Données Envoyé Spécial'!$M133=D$2,'Données Envoyé Spécial'!$D133,""),"")</f>
        <v/>
      </c>
      <c r="F26" s="2" t="str">
        <f>IF('Données Envoyé Spécial'!$R298&lt;2,IF('Données Envoyé Spécial'!$M298=F$2,'Données Envoyé Spécial'!$E298,""),"")</f>
        <v/>
      </c>
      <c r="G26" t="str">
        <f>IF('Données Envoyé Spécial'!$R130&lt;2,IF('Données Envoyé Spécial'!$M130=G$2,'Données Envoyé Spécial'!$E130,""),"")</f>
        <v/>
      </c>
      <c r="H26" t="str">
        <f>IF('Données Envoyé Spécial'!$R466&lt;2,IF('Données Envoyé Spécial'!$M466=H$2,'Données Envoyé Spécial'!$E466,""),"")</f>
        <v/>
      </c>
      <c r="J26">
        <f>IF('Données Envoyé Spécial'!$R54&lt;2,IF('Données Envoyé Spécial'!$M54=J$2,'Données Envoyé Spécial'!$F54,""),"")</f>
        <v>550</v>
      </c>
      <c r="K26">
        <f>IF('Données Envoyé Spécial'!$R626&lt;2,IF('Données Envoyé Spécial'!$M626=K$2,'Données Envoyé Spécial'!$F626,""),"")</f>
        <v>262</v>
      </c>
      <c r="L26" t="str">
        <f>IF('Données Envoyé Spécial'!$R711&lt;2,IF('Données Envoyé Spécial'!$M711=L$2,'Données Envoyé Spécial'!$F711,""),"")</f>
        <v/>
      </c>
      <c r="N26" t="str">
        <f>IF('Données Envoyé Spécial'!$R814&lt;2,IF('Données Envoyé Spécial'!$M814=N$2,'Données Envoyé Spécial'!$G814,""),"")</f>
        <v/>
      </c>
      <c r="O26">
        <f>IF('Données Envoyé Spécial'!$R883&lt;2,IF('Données Envoyé Spécial'!$M883=O$2,'Données Envoyé Spécial'!$G883,""),"")</f>
        <v>0.39393939393939392</v>
      </c>
      <c r="P26">
        <f>IF('Données Envoyé Spécial'!$R306&lt;2,IF('Données Envoyé Spécial'!$M306=P$2,'Données Envoyé Spécial'!$G306,""),"")</f>
        <v>1.1454545454545455</v>
      </c>
      <c r="R26" s="221">
        <v>2</v>
      </c>
    </row>
    <row r="27" spans="2:18" x14ac:dyDescent="0.25">
      <c r="B27" s="2" t="str">
        <f>IF('Données Envoyé Spécial'!$R305&lt;2,IF('Données Envoyé Spécial'!$M305=B$2,'Données Envoyé Spécial'!$D305,""),"")</f>
        <v/>
      </c>
      <c r="C27" s="2">
        <f>IF('Données Envoyé Spécial'!$R600&lt;2,IF('Données Envoyé Spécial'!$M600=C$2,'Données Envoyé Spécial'!$D600,""),"")</f>
        <v>9256</v>
      </c>
      <c r="D27" s="2" t="str">
        <f>IF('Données Envoyé Spécial'!$R913&lt;2,IF('Données Envoyé Spécial'!$M913=D$2,'Données Envoyé Spécial'!$D913,""),"")</f>
        <v/>
      </c>
      <c r="F27" s="2" t="str">
        <f>IF('Données Envoyé Spécial'!$R818&lt;2,IF('Données Envoyé Spécial'!$M818=F$2,'Données Envoyé Spécial'!$E818,""),"")</f>
        <v/>
      </c>
      <c r="G27" t="str">
        <f>IF('Données Envoyé Spécial'!$R18&lt;2,IF('Données Envoyé Spécial'!$M18=G$2,'Données Envoyé Spécial'!$E18,""),"")</f>
        <v/>
      </c>
      <c r="H27" t="str">
        <f>IF('Données Envoyé Spécial'!$R116&lt;2,IF('Données Envoyé Spécial'!$M116=H$2,'Données Envoyé Spécial'!$E116,""),"")</f>
        <v/>
      </c>
      <c r="J27">
        <f>IF('Données Envoyé Spécial'!$R59&lt;2,IF('Données Envoyé Spécial'!$M59=J$2,'Données Envoyé Spécial'!$F59,""),"")</f>
        <v>24</v>
      </c>
      <c r="K27">
        <f>IF('Données Envoyé Spécial'!$R680&lt;2,IF('Données Envoyé Spécial'!$M680=K$2,'Données Envoyé Spécial'!$F680,""),"")</f>
        <v>53</v>
      </c>
      <c r="L27" t="str">
        <f>IF('Données Envoyé Spécial'!$R345&lt;2,IF('Données Envoyé Spécial'!$M345=L$2,'Données Envoyé Spécial'!$F345,""),"")</f>
        <v/>
      </c>
      <c r="N27" t="str">
        <f>IF('Données Envoyé Spécial'!$R756&lt;2,IF('Données Envoyé Spécial'!$M756=N$2,'Données Envoyé Spécial'!$G756,""),"")</f>
        <v/>
      </c>
      <c r="O27">
        <f>IF('Données Envoyé Spécial'!$R409&lt;2,IF('Données Envoyé Spécial'!$M409=O$2,'Données Envoyé Spécial'!$G409,""),"")</f>
        <v>2.098360655737705</v>
      </c>
      <c r="P27" t="str">
        <f>IF('Données Envoyé Spécial'!$R121&lt;2,IF('Données Envoyé Spécial'!$M121=P$2,'Données Envoyé Spécial'!$G121,""),"")</f>
        <v/>
      </c>
      <c r="R27" s="221">
        <v>2</v>
      </c>
    </row>
    <row r="28" spans="2:18" x14ac:dyDescent="0.25">
      <c r="B28" s="2" t="str">
        <f>IF('Données Envoyé Spécial'!$R85&lt;2,IF('Données Envoyé Spécial'!$M85=B$2,'Données Envoyé Spécial'!$D85,""),"")</f>
        <v/>
      </c>
      <c r="C28" s="2" t="str">
        <f>IF('Données Envoyé Spécial'!$R840&lt;2,IF('Données Envoyé Spécial'!$M840=C$2,'Données Envoyé Spécial'!$D840,""),"")</f>
        <v/>
      </c>
      <c r="D28" s="2" t="str">
        <f>IF('Données Envoyé Spécial'!$R254&lt;2,IF('Données Envoyé Spécial'!$M254=D$2,'Données Envoyé Spécial'!$D254,""),"")</f>
        <v/>
      </c>
      <c r="F28" s="2">
        <f>IF('Données Envoyé Spécial'!$R90&lt;2,IF('Données Envoyé Spécial'!$M90=F$2,'Données Envoyé Spécial'!$E90,""),"")</f>
        <v>215</v>
      </c>
      <c r="G28">
        <f>IF('Données Envoyé Spécial'!$R546&lt;2,IF('Données Envoyé Spécial'!$M546=G$2,'Données Envoyé Spécial'!$E546,""),"")</f>
        <v>25</v>
      </c>
      <c r="H28" t="str">
        <f>IF('Données Envoyé Spécial'!$R711&lt;2,IF('Données Envoyé Spécial'!$M711=H$2,'Données Envoyé Spécial'!$E711,""),"")</f>
        <v/>
      </c>
      <c r="J28" t="str">
        <f>IF('Données Envoyé Spécial'!$R812&lt;2,IF('Données Envoyé Spécial'!$M812=J$2,'Données Envoyé Spécial'!$F812,""),"")</f>
        <v/>
      </c>
      <c r="K28" t="str">
        <f>IF('Données Envoyé Spécial'!$R692&lt;2,IF('Données Envoyé Spécial'!$M692=K$2,'Données Envoyé Spécial'!$F692,""),"")</f>
        <v/>
      </c>
      <c r="L28" t="str">
        <f>IF('Données Envoyé Spécial'!$R554&lt;2,IF('Données Envoyé Spécial'!$M554=L$2,'Données Envoyé Spécial'!$F554,""),"")</f>
        <v/>
      </c>
      <c r="N28" t="str">
        <f>IF('Données Envoyé Spécial'!$R209&lt;2,IF('Données Envoyé Spécial'!$M209=N$2,'Données Envoyé Spécial'!$G209,""),"")</f>
        <v/>
      </c>
      <c r="O28">
        <f>IF('Données Envoyé Spécial'!$R621&lt;2,IF('Données Envoyé Spécial'!$M621=O$2,'Données Envoyé Spécial'!$G621,""),"")</f>
        <v>0.25316455696202533</v>
      </c>
      <c r="P28" t="str">
        <f>IF('Données Envoyé Spécial'!$R55&lt;2,IF('Données Envoyé Spécial'!$M55=P$2,'Données Envoyé Spécial'!$G55,""),"")</f>
        <v/>
      </c>
      <c r="R28" s="221">
        <v>2</v>
      </c>
    </row>
    <row r="29" spans="2:18" x14ac:dyDescent="0.25">
      <c r="B29" s="2" t="str">
        <f>IF('Données Envoyé Spécial'!$R722&lt;2,IF('Données Envoyé Spécial'!$M722=B$2,'Données Envoyé Spécial'!$D722,""),"")</f>
        <v/>
      </c>
      <c r="C29" s="2">
        <f>IF('Données Envoyé Spécial'!$R512&lt;2,IF('Données Envoyé Spécial'!$M512=C$2,'Données Envoyé Spécial'!$D512,""),"")</f>
        <v>303</v>
      </c>
      <c r="D29" s="2" t="str">
        <f>IF('Données Envoyé Spécial'!$R535&lt;2,IF('Données Envoyé Spécial'!$M535=D$2,'Données Envoyé Spécial'!$D535,""),"")</f>
        <v/>
      </c>
      <c r="F29" s="2" t="str">
        <f>IF('Données Envoyé Spécial'!$R607&lt;2,IF('Données Envoyé Spécial'!$M607=F$2,'Données Envoyé Spécial'!$E607,""),"")</f>
        <v/>
      </c>
      <c r="G29">
        <f>IF('Données Envoyé Spécial'!$R668&lt;2,IF('Données Envoyé Spécial'!$M668=G$2,'Données Envoyé Spécial'!$E668,""),"")</f>
        <v>706</v>
      </c>
      <c r="H29" t="str">
        <f>IF('Données Envoyé Spécial'!$R267&lt;2,IF('Données Envoyé Spécial'!$M267=H$2,'Données Envoyé Spécial'!$E267,""),"")</f>
        <v/>
      </c>
      <c r="J29" t="str">
        <f>IF('Données Envoyé Spécial'!$R835&lt;2,IF('Données Envoyé Spécial'!$M835=J$2,'Données Envoyé Spécial'!$F835,""),"")</f>
        <v/>
      </c>
      <c r="K29">
        <f>IF('Données Envoyé Spécial'!$R854&lt;2,IF('Données Envoyé Spécial'!$M854=K$2,'Données Envoyé Spécial'!$F854,""),"")</f>
        <v>759</v>
      </c>
      <c r="L29" t="str">
        <f>IF('Données Envoyé Spécial'!$R541&lt;2,IF('Données Envoyé Spécial'!$M541=L$2,'Données Envoyé Spécial'!$F541,""),"")</f>
        <v/>
      </c>
      <c r="N29" t="str">
        <f>IF('Données Envoyé Spécial'!$R549&lt;2,IF('Données Envoyé Spécial'!$M549=N$2,'Données Envoyé Spécial'!$G549,""),"")</f>
        <v/>
      </c>
      <c r="O29">
        <f>IF('Données Envoyé Spécial'!$R423&lt;2,IF('Données Envoyé Spécial'!$M423=O$2,'Données Envoyé Spécial'!$G423,""),"")</f>
        <v>0.35625000000000001</v>
      </c>
      <c r="P29" t="str">
        <f>IF('Données Envoyé Spécial'!$R345&lt;2,IF('Données Envoyé Spécial'!$M345=P$2,'Données Envoyé Spécial'!$G345,""),"")</f>
        <v/>
      </c>
      <c r="R29" s="221">
        <v>2</v>
      </c>
    </row>
    <row r="30" spans="2:18" x14ac:dyDescent="0.25">
      <c r="B30" s="2" t="str">
        <f>IF('Données Envoyé Spécial'!$R105&lt;2,IF('Données Envoyé Spécial'!$M105=B$2,'Données Envoyé Spécial'!$D105,""),"")</f>
        <v/>
      </c>
      <c r="C30" s="2">
        <f>IF('Données Envoyé Spécial'!$R620&lt;2,IF('Données Envoyé Spécial'!$M620=C$2,'Données Envoyé Spécial'!$D620,""),"")</f>
        <v>157</v>
      </c>
      <c r="D30" s="2" t="str">
        <f>IF('Données Envoyé Spécial'!$R245&lt;2,IF('Données Envoyé Spécial'!$M245=D$2,'Données Envoyé Spécial'!$D245,""),"")</f>
        <v/>
      </c>
      <c r="F30" s="2">
        <f>IF('Données Envoyé Spécial'!$R31&lt;2,IF('Données Envoyé Spécial'!$M31=F$2,'Données Envoyé Spécial'!$E31,""),"")</f>
        <v>126</v>
      </c>
      <c r="G30">
        <f>IF('Données Envoyé Spécial'!$R359&lt;2,IF('Données Envoyé Spécial'!$M359=G$2,'Données Envoyé Spécial'!$E359,""),"")</f>
        <v>691</v>
      </c>
      <c r="H30" t="str">
        <f>IF('Données Envoyé Spécial'!$R541&lt;2,IF('Données Envoyé Spécial'!$M541=H$2,'Données Envoyé Spécial'!$E541,""),"")</f>
        <v/>
      </c>
      <c r="J30" t="str">
        <f>IF('Données Envoyé Spécial'!$R607&lt;2,IF('Données Envoyé Spécial'!$M607=J$2,'Données Envoyé Spécial'!$F607,""),"")</f>
        <v/>
      </c>
      <c r="K30" t="str">
        <f>IF('Données Envoyé Spécial'!$R130&lt;2,IF('Données Envoyé Spécial'!$M130=K$2,'Données Envoyé Spécial'!$F130,""),"")</f>
        <v/>
      </c>
      <c r="L30" t="str">
        <f>IF('Données Envoyé Spécial'!$R684&lt;2,IF('Données Envoyé Spécial'!$M684=L$2,'Données Envoyé Spécial'!$F684,""),"")</f>
        <v/>
      </c>
      <c r="N30" t="str">
        <f>IF('Données Envoyé Spécial'!$R795&lt;2,IF('Données Envoyé Spécial'!$M795=N$2,'Données Envoyé Spécial'!$G795,""),"")</f>
        <v/>
      </c>
      <c r="O30" t="str">
        <f>IF('Données Envoyé Spécial'!$R327&lt;2,IF('Données Envoyé Spécial'!$M327=O$2,'Données Envoyé Spécial'!$G327,""),"")</f>
        <v/>
      </c>
      <c r="P30" t="str">
        <f>IF('Données Envoyé Spécial'!$R162&lt;2,IF('Données Envoyé Spécial'!$M162=P$2,'Données Envoyé Spécial'!$G162,""),"")</f>
        <v/>
      </c>
      <c r="R30" s="221">
        <v>3</v>
      </c>
    </row>
    <row r="31" spans="2:18" x14ac:dyDescent="0.25">
      <c r="B31" s="2" t="str">
        <f>IF('Données Envoyé Spécial'!$R119&lt;2,IF('Données Envoyé Spécial'!$M119=B$2,'Données Envoyé Spécial'!$D119,""),"")</f>
        <v/>
      </c>
      <c r="C31" s="2">
        <f>IF('Données Envoyé Spécial'!$R358&lt;2,IF('Données Envoyé Spécial'!$M358=C$2,'Données Envoyé Spécial'!$D358,""),"")</f>
        <v>344</v>
      </c>
      <c r="D31" s="2" t="str">
        <f>IF('Données Envoyé Spécial'!$R345&lt;2,IF('Données Envoyé Spécial'!$M345=D$2,'Données Envoyé Spécial'!$D345,""),"")</f>
        <v/>
      </c>
      <c r="F31" s="2">
        <f>IF('Données Envoyé Spécial'!$R194&lt;2,IF('Données Envoyé Spécial'!$M194=F$2,'Données Envoyé Spécial'!$E194,""),"")</f>
        <v>37</v>
      </c>
      <c r="G31">
        <f>IF('Données Envoyé Spécial'!$R874&lt;2,IF('Données Envoyé Spécial'!$M874=G$2,'Données Envoyé Spécial'!$E874,""),"")</f>
        <v>75</v>
      </c>
      <c r="H31" t="str">
        <f>IF('Données Envoyé Spécial'!$R275&lt;2,IF('Données Envoyé Spécial'!$M275=H$2,'Données Envoyé Spécial'!$E275,""),"")</f>
        <v/>
      </c>
      <c r="J31" t="str">
        <f>IF('Données Envoyé Spécial'!$R298&lt;2,IF('Données Envoyé Spécial'!$M298=J$2,'Données Envoyé Spécial'!$F298,""),"")</f>
        <v/>
      </c>
      <c r="K31" t="str">
        <f>IF('Données Envoyé Spécial'!$R248&lt;2,IF('Données Envoyé Spécial'!$M248=K$2,'Données Envoyé Spécial'!$F248,""),"")</f>
        <v/>
      </c>
      <c r="L31" t="str">
        <f>IF('Données Envoyé Spécial'!$R714&lt;2,IF('Données Envoyé Spécial'!$M714=L$2,'Données Envoyé Spécial'!$F714,""),"")</f>
        <v/>
      </c>
      <c r="N31" t="str">
        <f>IF('Données Envoyé Spécial'!$R447&lt;2,IF('Données Envoyé Spécial'!$M447=N$2,'Données Envoyé Spécial'!$G447,""),"")</f>
        <v/>
      </c>
      <c r="O31" t="str">
        <f>IF('Données Envoyé Spécial'!$R260&lt;2,IF('Données Envoyé Spécial'!$M260=O$2,'Données Envoyé Spécial'!$G260,""),"")</f>
        <v/>
      </c>
      <c r="P31" t="str">
        <f>IF('Données Envoyé Spécial'!$R123&lt;2,IF('Données Envoyé Spécial'!$M123=P$2,'Données Envoyé Spécial'!$G123,""),"")</f>
        <v/>
      </c>
      <c r="R31" s="221">
        <v>3</v>
      </c>
    </row>
    <row r="32" spans="2:18" x14ac:dyDescent="0.25">
      <c r="B32" s="2" t="str">
        <f>IF('Données Envoyé Spécial'!$R822&lt;2,IF('Données Envoyé Spécial'!$M822=B$2,'Données Envoyé Spécial'!$D822,""),"")</f>
        <v/>
      </c>
      <c r="C32" s="2">
        <f>IF('Données Envoyé Spécial'!$R626&lt;2,IF('Données Envoyé Spécial'!$M626=C$2,'Données Envoyé Spécial'!$D626,""),"")</f>
        <v>3354</v>
      </c>
      <c r="D32" s="2">
        <f>IF('Données Envoyé Spécial'!$R303&lt;2,IF('Données Envoyé Spécial'!$M303=D$2,'Données Envoyé Spécial'!$D303,""),"")</f>
        <v>22200</v>
      </c>
      <c r="F32" s="2">
        <f>IF('Données Envoyé Spécial'!$R102&lt;2,IF('Données Envoyé Spécial'!$M102=F$2,'Données Envoyé Spécial'!$E102,""),"")</f>
        <v>189</v>
      </c>
      <c r="G32">
        <f>IF('Données Envoyé Spécial'!$R600&lt;2,IF('Données Envoyé Spécial'!$M600=G$2,'Données Envoyé Spécial'!$E600,""),"")</f>
        <v>1468</v>
      </c>
      <c r="H32">
        <f>IF('Données Envoyé Spécial'!$R344&lt;2,IF('Données Envoyé Spécial'!$M344=H$2,'Données Envoyé Spécial'!$E344,""),"")</f>
        <v>11</v>
      </c>
      <c r="J32">
        <f>IF('Données Envoyé Spécial'!$R98&lt;2,IF('Données Envoyé Spécial'!$M98=J$2,'Données Envoyé Spécial'!$F98,""),"")</f>
        <v>117</v>
      </c>
      <c r="K32" t="str">
        <f>IF('Données Envoyé Spécial'!$R327&lt;2,IF('Données Envoyé Spécial'!$M327=K$2,'Données Envoyé Spécial'!$F327,""),"")</f>
        <v/>
      </c>
      <c r="L32" t="str">
        <f>IF('Données Envoyé Spécial'!$R188&lt;2,IF('Données Envoyé Spécial'!$M188=L$2,'Données Envoyé Spécial'!$F188,""),"")</f>
        <v/>
      </c>
      <c r="N32" t="str">
        <f>IF('Données Envoyé Spécial'!$R812&lt;2,IF('Données Envoyé Spécial'!$M812=N$2,'Données Envoyé Spécial'!$G812,""),"")</f>
        <v/>
      </c>
      <c r="O32" t="str">
        <f>IF('Données Envoyé Spécial'!$R149&lt;2,IF('Données Envoyé Spécial'!$M149=O$2,'Données Envoyé Spécial'!$G149,""),"")</f>
        <v/>
      </c>
      <c r="P32" t="str">
        <f>IF('Données Envoyé Spécial'!$R493&lt;2,IF('Données Envoyé Spécial'!$M493=P$2,'Données Envoyé Spécial'!$G493,""),"")</f>
        <v/>
      </c>
      <c r="R32" s="221">
        <v>3</v>
      </c>
    </row>
    <row r="33" spans="2:18" x14ac:dyDescent="0.25">
      <c r="B33" s="2">
        <f>IF('Données Envoyé Spécial'!$R98&lt;2,IF('Données Envoyé Spécial'!$M98=B$2,'Données Envoyé Spécial'!$D98,""),"")</f>
        <v>1923</v>
      </c>
      <c r="C33" s="2">
        <f>IF('Données Envoyé Spécial'!$R705&lt;2,IF('Données Envoyé Spécial'!$M705=C$2,'Données Envoyé Spécial'!$D705,""),"")</f>
        <v>1282</v>
      </c>
      <c r="D33" s="2" t="str">
        <f>IF('Données Envoyé Spécial'!$R711&lt;2,IF('Données Envoyé Spécial'!$M711=D$2,'Données Envoyé Spécial'!$D711,""),"")</f>
        <v/>
      </c>
      <c r="F33" s="2" t="str">
        <f>IF('Données Envoyé Spécial'!$R225&lt;2,IF('Données Envoyé Spécial'!$M225=F$2,'Données Envoyé Spécial'!$E225,""),"")</f>
        <v/>
      </c>
      <c r="G33">
        <f>IF('Données Envoyé Spécial'!$R769&lt;2,IF('Données Envoyé Spécial'!$M769=G$2,'Données Envoyé Spécial'!$E769,""),"")</f>
        <v>833</v>
      </c>
      <c r="H33" t="str">
        <f>IF('Données Envoyé Spécial'!$R218&lt;2,IF('Données Envoyé Spécial'!$M218=H$2,'Données Envoyé Spécial'!$E218,""),"")</f>
        <v/>
      </c>
      <c r="J33">
        <f>IF('Données Envoyé Spécial'!$R31&lt;2,IF('Données Envoyé Spécial'!$M31=J$2,'Données Envoyé Spécial'!$F31,""),"")</f>
        <v>116</v>
      </c>
      <c r="K33">
        <f>IF('Données Envoyé Spécial'!$R365&lt;2,IF('Données Envoyé Spécial'!$M365=K$2,'Données Envoyé Spécial'!$F365,""),"")</f>
        <v>0</v>
      </c>
      <c r="L33" t="str">
        <f>IF('Données Envoyé Spécial'!$R535&lt;2,IF('Données Envoyé Spécial'!$M535=L$2,'Données Envoyé Spécial'!$F535,""),"")</f>
        <v/>
      </c>
      <c r="N33">
        <f>IF('Données Envoyé Spécial'!$R83&lt;2,IF('Données Envoyé Spécial'!$M83=N$2,'Données Envoyé Spécial'!$G83,""),"")</f>
        <v>1.3709677419354838</v>
      </c>
      <c r="O33" t="str">
        <f>IF('Données Envoyé Spécial'!$R147&lt;2,IF('Données Envoyé Spécial'!$M147=O$2,'Données Envoyé Spécial'!$G147,""),"")</f>
        <v/>
      </c>
      <c r="P33">
        <f>IF('Données Envoyé Spécial'!$R334&lt;2,IF('Données Envoyé Spécial'!$M334=P$2,'Données Envoyé Spécial'!$G334,""),"")</f>
        <v>2.0408163265306121E-2</v>
      </c>
      <c r="R33" s="221">
        <v>3</v>
      </c>
    </row>
    <row r="34" spans="2:18" x14ac:dyDescent="0.25">
      <c r="B34" s="2" t="str">
        <f>IF('Données Envoyé Spécial'!$R772&lt;2,IF('Données Envoyé Spécial'!$M772=B$2,'Données Envoyé Spécial'!$D772,""),"")</f>
        <v/>
      </c>
      <c r="C34" s="2" t="str">
        <f>IF('Données Envoyé Spécial'!$R332&lt;2,IF('Données Envoyé Spécial'!$M332=C$2,'Données Envoyé Spécial'!$D332,""),"")</f>
        <v/>
      </c>
      <c r="D34" s="2" t="str">
        <f>IF('Données Envoyé Spécial'!$R863&lt;2,IF('Données Envoyé Spécial'!$M863=D$2,'Données Envoyé Spécial'!$D863,""),"")</f>
        <v/>
      </c>
      <c r="F34" s="2" t="str">
        <f>IF('Données Envoyé Spécial'!$R642&lt;2,IF('Données Envoyé Spécial'!$M642=F$2,'Données Envoyé Spécial'!$E642,""),"")</f>
        <v/>
      </c>
      <c r="G34" t="str">
        <f>IF('Données Envoyé Spécial'!$R780&lt;2,IF('Données Envoyé Spécial'!$M780=G$2,'Données Envoyé Spécial'!$E780,""),"")</f>
        <v/>
      </c>
      <c r="H34" t="str">
        <f>IF('Données Envoyé Spécial'!$R714&lt;2,IF('Données Envoyé Spécial'!$M714=H$2,'Données Envoyé Spécial'!$E714,""),"")</f>
        <v/>
      </c>
      <c r="J34" t="str">
        <f>IF('Données Envoyé Spécial'!$R225&lt;2,IF('Données Envoyé Spécial'!$M225=J$2,'Données Envoyé Spécial'!$F225,""),"")</f>
        <v/>
      </c>
      <c r="K34" t="str">
        <f>IF('Données Envoyé Spécial'!$R678&lt;2,IF('Données Envoyé Spécial'!$M678=K$2,'Données Envoyé Spécial'!$F678,""),"")</f>
        <v/>
      </c>
      <c r="L34" t="str">
        <f>IF('Données Envoyé Spécial'!$R274&lt;2,IF('Données Envoyé Spécial'!$M274=L$2,'Données Envoyé Spécial'!$F274,""),"")</f>
        <v/>
      </c>
      <c r="N34">
        <f>IF('Données Envoyé Spécial'!$R224&lt;2,IF('Données Envoyé Spécial'!$M224=N$2,'Données Envoyé Spécial'!$G224,""),"")</f>
        <v>0.17391304347826086</v>
      </c>
      <c r="O34" t="str">
        <f>IF('Données Envoyé Spécial'!$R145&lt;2,IF('Données Envoyé Spécial'!$M145=O$2,'Données Envoyé Spécial'!$G145,""),"")</f>
        <v/>
      </c>
      <c r="P34" t="str">
        <f>IF('Données Envoyé Spécial'!$R35&lt;2,IF('Données Envoyé Spécial'!$M35=P$2,'Données Envoyé Spécial'!$G35,""),"")</f>
        <v/>
      </c>
      <c r="R34" s="221">
        <v>3</v>
      </c>
    </row>
    <row r="35" spans="2:18" x14ac:dyDescent="0.25">
      <c r="B35" s="2" t="str">
        <f>IF('Données Envoyé Spécial'!$R818&lt;2,IF('Données Envoyé Spécial'!$M818=B$2,'Données Envoyé Spécial'!$D818,""),"")</f>
        <v/>
      </c>
      <c r="C35" s="2">
        <f>IF('Données Envoyé Spécial'!$R752&lt;2,IF('Données Envoyé Spécial'!$M752=C$2,'Données Envoyé Spécial'!$D752,""),"")</f>
        <v>1120</v>
      </c>
      <c r="D35" s="2" t="str">
        <f>IF('Données Envoyé Spécial'!$R188&lt;2,IF('Données Envoyé Spécial'!$M188=D$2,'Données Envoyé Spécial'!$D188,""),"")</f>
        <v/>
      </c>
      <c r="F35" s="2" t="str">
        <f>IF('Données Envoyé Spécial'!$R833&lt;2,IF('Données Envoyé Spécial'!$M833=F$2,'Données Envoyé Spécial'!$E833,""),"")</f>
        <v/>
      </c>
      <c r="G35">
        <f>IF('Données Envoyé Spécial'!$R847&lt;2,IF('Données Envoyé Spécial'!$M847=G$2,'Données Envoyé Spécial'!$E847,""),"")</f>
        <v>431</v>
      </c>
      <c r="H35" t="str">
        <f>IF('Données Envoyé Spécial'!$R913&lt;2,IF('Données Envoyé Spécial'!$M913=H$2,'Données Envoyé Spécial'!$E913,""),"")</f>
        <v/>
      </c>
      <c r="J35" t="str">
        <f>IF('Données Envoyé Spécial'!$R829&lt;2,IF('Données Envoyé Spécial'!$M829=J$2,'Données Envoyé Spécial'!$F829,""),"")</f>
        <v/>
      </c>
      <c r="K35" t="str">
        <f>IF('Données Envoyé Spécial'!$R691&lt;2,IF('Données Envoyé Spécial'!$M691=K$2,'Données Envoyé Spécial'!$F691,""),"")</f>
        <v/>
      </c>
      <c r="L35" t="str">
        <f>IF('Données Envoyé Spécial'!$R133&lt;2,IF('Données Envoyé Spécial'!$M133=L$2,'Données Envoyé Spécial'!$F133,""),"")</f>
        <v/>
      </c>
      <c r="N35">
        <f>IF('Données Envoyé Spécial'!$R139&lt;2,IF('Données Envoyé Spécial'!$M139=N$2,'Données Envoyé Spécial'!$G139,""),"")</f>
        <v>1.1442953020134228</v>
      </c>
      <c r="O35">
        <f>IF('Données Envoyé Spécial'!$R411&lt;2,IF('Données Envoyé Spécial'!$M411=O$2,'Données Envoyé Spécial'!$G411,""),"")</f>
        <v>0.37956204379562042</v>
      </c>
      <c r="P35" t="str">
        <f>IF('Données Envoyé Spécial'!$R142&lt;2,IF('Données Envoyé Spécial'!$M142=P$2,'Données Envoyé Spécial'!$G142,""),"")</f>
        <v/>
      </c>
      <c r="R35" s="221">
        <v>3</v>
      </c>
    </row>
    <row r="36" spans="2:18" x14ac:dyDescent="0.25">
      <c r="B36" s="2" t="str">
        <f>IF('Données Envoyé Spécial'!$R75&lt;2,IF('Données Envoyé Spécial'!$M75=B$2,'Données Envoyé Spécial'!$D75,""),"")</f>
        <v/>
      </c>
      <c r="C36" s="2">
        <f>IF('Données Envoyé Spécial'!$R365&lt;2,IF('Données Envoyé Spécial'!$M365=C$2,'Données Envoyé Spécial'!$D365,""),"")</f>
        <v>75</v>
      </c>
      <c r="D36" s="2" t="str">
        <f>IF('Données Envoyé Spécial'!$R493&lt;2,IF('Données Envoyé Spécial'!$M493=D$2,'Données Envoyé Spécial'!$D493,""),"")</f>
        <v/>
      </c>
      <c r="F36" s="2" t="str">
        <f>IF('Données Envoyé Spécial'!$R95&lt;2,IF('Données Envoyé Spécial'!$M95=F$2,'Données Envoyé Spécial'!$E95,""),"")</f>
        <v/>
      </c>
      <c r="G36">
        <f>IF('Données Envoyé Spécial'!$R365&lt;2,IF('Données Envoyé Spécial'!$M365=G$2,'Données Envoyé Spécial'!$E365,""),"")</f>
        <v>150</v>
      </c>
      <c r="H36" t="str">
        <f>IF('Données Envoyé Spécial'!$R535&lt;2,IF('Données Envoyé Spécial'!$M535=H$2,'Données Envoyé Spécial'!$E535,""),"")</f>
        <v/>
      </c>
      <c r="J36" t="str">
        <f>IF('Données Envoyé Spécial'!$R774&lt;2,IF('Données Envoyé Spécial'!$M774=J$2,'Données Envoyé Spécial'!$F774,""),"")</f>
        <v/>
      </c>
      <c r="K36">
        <f>IF('Données Envoyé Spécial'!$R769&lt;2,IF('Données Envoyé Spécial'!$M769=K$2,'Données Envoyé Spécial'!$F769,""),"")</f>
        <v>3264</v>
      </c>
      <c r="L36" t="str">
        <f>IF('Données Envoyé Spécial'!$R62&lt;2,IF('Données Envoyé Spécial'!$M62=L$2,'Données Envoyé Spécial'!$F62,""),"")</f>
        <v/>
      </c>
      <c r="N36" t="str">
        <f>IF('Données Envoyé Spécial'!$R78&lt;2,IF('Données Envoyé Spécial'!$M78=N$2,'Données Envoyé Spécial'!$G78,""),"")</f>
        <v/>
      </c>
      <c r="O36">
        <f>IF('Données Envoyé Spécial'!$R485&lt;2,IF('Données Envoyé Spécial'!$M485=O$2,'Données Envoyé Spécial'!$G485,""),"")</f>
        <v>0.48344370860927155</v>
      </c>
      <c r="P36" t="str">
        <f>IF('Données Envoyé Spécial'!$R489&lt;2,IF('Données Envoyé Spécial'!$M489=P$2,'Données Envoyé Spécial'!$G489,""),"")</f>
        <v/>
      </c>
      <c r="R36" s="221">
        <v>3</v>
      </c>
    </row>
    <row r="37" spans="2:18" x14ac:dyDescent="0.25">
      <c r="B37" s="2" t="str">
        <f>IF('Données Envoyé Spécial'!$R809&lt;2,IF('Données Envoyé Spécial'!$M809=B$2,'Données Envoyé Spécial'!$D809,""),"")</f>
        <v/>
      </c>
      <c r="C37" s="2" t="str">
        <f>IF('Données Envoyé Spécial'!$R692&lt;2,IF('Données Envoyé Spécial'!$M692=C$2,'Données Envoyé Spécial'!$D692,""),"")</f>
        <v/>
      </c>
      <c r="D37" s="2">
        <f>IF('Données Envoyé Spécial'!$R306&lt;2,IF('Données Envoyé Spécial'!$M306=D$2,'Données Envoyé Spécial'!$D306,""),"")</f>
        <v>3114</v>
      </c>
      <c r="F37" s="2">
        <f>IF('Données Envoyé Spécial'!$R107&lt;2,IF('Données Envoyé Spécial'!$M107=F$2,'Données Envoyé Spécial'!$E107,""),"")</f>
        <v>80</v>
      </c>
      <c r="G37">
        <f>IF('Données Envoyé Spécial'!$R391&lt;2,IF('Données Envoyé Spécial'!$M391=G$2,'Données Envoyé Spécial'!$E391,""),"")</f>
        <v>1987</v>
      </c>
      <c r="H37" t="str">
        <f>IF('Données Envoyé Spécial'!$R597&lt;2,IF('Données Envoyé Spécial'!$M597=H$2,'Données Envoyé Spécial'!$E597,""),"")</f>
        <v/>
      </c>
      <c r="J37">
        <f>IF('Données Envoyé Spécial'!$R80&lt;2,IF('Données Envoyé Spécial'!$M80=J$2,'Données Envoyé Spécial'!$F80,""),"")</f>
        <v>43</v>
      </c>
      <c r="K37" t="str">
        <f>IF('Données Envoyé Spécial'!$R780&lt;2,IF('Données Envoyé Spécial'!$M780=K$2,'Données Envoyé Spécial'!$F780,""),"")</f>
        <v/>
      </c>
      <c r="L37" t="str">
        <f>IF('Données Envoyé Spécial'!$R116&lt;2,IF('Données Envoyé Spécial'!$M116=L$2,'Données Envoyé Spécial'!$F116,""),"")</f>
        <v/>
      </c>
      <c r="N37" t="str">
        <f>IF('Données Envoyé Spécial'!$R722&lt;2,IF('Données Envoyé Spécial'!$M722=N$2,'Données Envoyé Spécial'!$G722,""),"")</f>
        <v/>
      </c>
      <c r="O37" t="str">
        <f>IF('Données Envoyé Spécial'!$R320&lt;2,IF('Données Envoyé Spécial'!$M320=O$2,'Données Envoyé Spécial'!$G320,""),"")</f>
        <v/>
      </c>
      <c r="P37" t="str">
        <f>IF('Données Envoyé Spécial'!$R597&lt;2,IF('Données Envoyé Spécial'!$M597=P$2,'Données Envoyé Spécial'!$G597,""),"")</f>
        <v/>
      </c>
      <c r="R37" s="221">
        <v>3</v>
      </c>
    </row>
    <row r="38" spans="2:18" x14ac:dyDescent="0.25">
      <c r="B38" s="2" t="str">
        <f>IF('Données Envoyé Spécial'!$R78&lt;2,IF('Données Envoyé Spécial'!$M78=B$2,'Données Envoyé Spécial'!$D78,""),"")</f>
        <v/>
      </c>
      <c r="C38" s="2">
        <f>IF('Données Envoyé Spécial'!$R429&lt;2,IF('Données Envoyé Spécial'!$M429=C$2,'Données Envoyé Spécial'!$D429,""),"")</f>
        <v>4183</v>
      </c>
      <c r="D38" s="2" t="str">
        <f>IF('Données Envoyé Spécial'!$R541&lt;2,IF('Données Envoyé Spécial'!$M541=D$2,'Données Envoyé Spécial'!$D541,""),"")</f>
        <v/>
      </c>
      <c r="F38" s="2">
        <f>IF('Données Envoyé Spécial'!$R167&lt;2,IF('Données Envoyé Spécial'!$M167=F$2,'Données Envoyé Spécial'!$E167,""),"")</f>
        <v>383</v>
      </c>
      <c r="G38">
        <f>IF('Données Envoyé Spécial'!$R830&lt;2,IF('Données Envoyé Spécial'!$M830=G$2,'Données Envoyé Spécial'!$E830,""),"")</f>
        <v>18</v>
      </c>
      <c r="H38" t="str">
        <f>IF('Données Envoyé Spécial'!$R554&lt;2,IF('Données Envoyé Spécial'!$M554=H$2,'Données Envoyé Spécial'!$E554,""),"")</f>
        <v/>
      </c>
      <c r="J38">
        <f>IF('Données Envoyé Spécial'!$R237&lt;2,IF('Données Envoyé Spécial'!$M237=J$2,'Données Envoyé Spécial'!$F237,""),"")</f>
        <v>626</v>
      </c>
      <c r="K38" t="str">
        <f>IF('Données Envoyé Spécial'!$R798&lt;2,IF('Données Envoyé Spécial'!$M798=K$2,'Données Envoyé Spécial'!$F798,""),"")</f>
        <v/>
      </c>
      <c r="L38" t="str">
        <f>IF('Données Envoyé Spécial'!$R65&lt;2,IF('Données Envoyé Spécial'!$M65=L$2,'Données Envoyé Spécial'!$F65,""),"")</f>
        <v/>
      </c>
      <c r="N38" t="str">
        <f>IF('Données Envoyé Spécial'!$R457&lt;2,IF('Données Envoyé Spécial'!$M457=N$2,'Données Envoyé Spécial'!$G457,""),"")</f>
        <v/>
      </c>
      <c r="O38">
        <f>IF('Données Envoyé Spécial'!$R898&lt;2,IF('Données Envoyé Spécial'!$M898=O$2,'Données Envoyé Spécial'!$G898,""),"")</f>
        <v>0.2857142857142857</v>
      </c>
      <c r="P38" t="str">
        <f>IF('Données Envoyé Spécial'!$R66&lt;2,IF('Données Envoyé Spécial'!$M66=P$2,'Données Envoyé Spécial'!$G66,""),"")</f>
        <v/>
      </c>
      <c r="R38" s="221">
        <v>3</v>
      </c>
    </row>
    <row r="39" spans="2:18" x14ac:dyDescent="0.25">
      <c r="B39" s="2">
        <f>IF('Données Envoyé Spécial'!$R53&lt;2,IF('Données Envoyé Spécial'!$M53=B$2,'Données Envoyé Spécial'!$D53,""),"")</f>
        <v>615</v>
      </c>
      <c r="C39" s="2">
        <f>IF('Données Envoyé Spécial'!$R875&lt;2,IF('Données Envoyé Spécial'!$M875=C$2,'Données Envoyé Spécial'!$D875,""),"")</f>
        <v>2880</v>
      </c>
      <c r="D39" s="2" t="str">
        <f>IF('Données Envoyé Spécial'!$R489&lt;2,IF('Données Envoyé Spécial'!$M489=D$2,'Données Envoyé Spécial'!$D489,""),"")</f>
        <v/>
      </c>
      <c r="F39" s="2" t="str">
        <f>IF('Données Envoyé Spécial'!$R608&lt;2,IF('Données Envoyé Spécial'!$M608=F$2,'Données Envoyé Spécial'!$E608,""),"")</f>
        <v/>
      </c>
      <c r="G39" t="str">
        <f>IF('Données Envoyé Spécial'!$R341&lt;2,IF('Données Envoyé Spécial'!$M341=G$2,'Données Envoyé Spécial'!$E341,""),"")</f>
        <v/>
      </c>
      <c r="H39" t="str">
        <f>IF('Données Envoyé Spécial'!$R66&lt;2,IF('Données Envoyé Spécial'!$M66=H$2,'Données Envoyé Spécial'!$E66,""),"")</f>
        <v/>
      </c>
      <c r="J39" t="str">
        <f>IF('Données Envoyé Spécial'!$R721&lt;2,IF('Données Envoyé Spécial'!$M721=J$2,'Données Envoyé Spécial'!$F721,""),"")</f>
        <v/>
      </c>
      <c r="K39" t="str">
        <f>IF('Données Envoyé Spécial'!$R131&lt;2,IF('Données Envoyé Spécial'!$M131=K$2,'Données Envoyé Spécial'!$F131,""),"")</f>
        <v/>
      </c>
      <c r="L39">
        <f>IF('Données Envoyé Spécial'!$R344&lt;2,IF('Données Envoyé Spécial'!$M344=L$2,'Données Envoyé Spécial'!$F344,""),"")</f>
        <v>0</v>
      </c>
      <c r="N39" t="str">
        <f>IF('Données Envoyé Spécial'!$R884&lt;2,IF('Données Envoyé Spécial'!$M884=N$2,'Données Envoyé Spécial'!$G884,""),"")</f>
        <v/>
      </c>
      <c r="O39">
        <f>IF('Données Envoyé Spécial'!$R854&lt;2,IF('Données Envoyé Spécial'!$M854=O$2,'Données Envoyé Spécial'!$G854,""),"")</f>
        <v>2.2063953488372094</v>
      </c>
      <c r="P39">
        <f>IF('Données Envoyé Spécial'!$R344&lt;2,IF('Données Envoyé Spécial'!$M344=P$2,'Données Envoyé Spécial'!$G344,""),"")</f>
        <v>0</v>
      </c>
      <c r="R39" s="221">
        <v>4</v>
      </c>
    </row>
    <row r="40" spans="2:18" x14ac:dyDescent="0.25">
      <c r="B40" s="2">
        <f>IF('Données Envoyé Spécial'!$R256&lt;2,IF('Données Envoyé Spécial'!$M256=B$2,'Données Envoyé Spécial'!$D256,""),"")</f>
        <v>6481</v>
      </c>
      <c r="C40" s="2" t="str">
        <f>IF('Données Envoyé Spécial'!$R228&lt;2,IF('Données Envoyé Spécial'!$M228=C$2,'Données Envoyé Spécial'!$D228,""),"")</f>
        <v/>
      </c>
      <c r="D40" s="2" t="str">
        <f>IF('Données Envoyé Spécial'!$R597&lt;2,IF('Données Envoyé Spécial'!$M597=D$2,'Données Envoyé Spécial'!$D597,""),"")</f>
        <v/>
      </c>
      <c r="F40" s="2" t="str">
        <f>IF('Données Envoyé Spécial'!$R776&lt;2,IF('Données Envoyé Spécial'!$M776=F$2,'Données Envoyé Spécial'!$E776,""),"")</f>
        <v/>
      </c>
      <c r="G40">
        <f>IF('Données Envoyé Spécial'!$R626&lt;2,IF('Données Envoyé Spécial'!$M626=G$2,'Données Envoyé Spécial'!$E626,""),"")</f>
        <v>402</v>
      </c>
      <c r="H40" t="str">
        <f>IF('Données Envoyé Spécial'!$R188&lt;2,IF('Données Envoyé Spécial'!$M188=H$2,'Données Envoyé Spécial'!$E188,""),"")</f>
        <v/>
      </c>
      <c r="J40">
        <f>IF('Données Envoyé Spécial'!$R102&lt;2,IF('Données Envoyé Spécial'!$M102=J$2,'Données Envoyé Spécial'!$F102,""),"")</f>
        <v>100</v>
      </c>
      <c r="K40" t="str">
        <f>IF('Données Envoyé Spécial'!$R220&lt;2,IF('Données Envoyé Spécial'!$M220=K$2,'Données Envoyé Spécial'!$F220,""),"")</f>
        <v/>
      </c>
      <c r="L40" t="str">
        <f>IF('Données Envoyé Spécial'!$R597&lt;2,IF('Données Envoyé Spécial'!$M597=L$2,'Données Envoyé Spécial'!$F597,""),"")</f>
        <v/>
      </c>
      <c r="N40" t="str">
        <f>IF('Données Envoyé Spécial'!$R584&lt;2,IF('Données Envoyé Spécial'!$M584=N$2,'Données Envoyé Spécial'!$G584,""),"")</f>
        <v/>
      </c>
      <c r="O40" t="str">
        <f>IF('Données Envoyé Spécial'!$R294&lt;2,IF('Données Envoyé Spécial'!$M294=O$2,'Données Envoyé Spécial'!$G294,""),"")</f>
        <v/>
      </c>
      <c r="P40" t="str">
        <f>IF('Données Envoyé Spécial'!$R116&lt;2,IF('Données Envoyé Spécial'!$M116=P$2,'Données Envoyé Spécial'!$G116,""),"")</f>
        <v/>
      </c>
      <c r="R40" s="221">
        <v>4</v>
      </c>
    </row>
    <row r="41" spans="2:18" x14ac:dyDescent="0.25">
      <c r="B41" s="2">
        <f>IF('Données Envoyé Spécial'!$R104&lt;2,IF('Données Envoyé Spécial'!$M104=B$2,'Données Envoyé Spécial'!$D104,""),"")</f>
        <v>26300</v>
      </c>
      <c r="C41" s="2" t="str">
        <f>IF('Données Envoyé Spécial'!$R127&lt;2,IF('Données Envoyé Spécial'!$M127=C$2,'Données Envoyé Spécial'!$D127,""),"")</f>
        <v/>
      </c>
      <c r="D41" s="2" t="str">
        <f>IF('Données Envoyé Spécial'!$R116&lt;2,IF('Données Envoyé Spécial'!$M116=D$2,'Données Envoyé Spécial'!$D116,""),"")</f>
        <v/>
      </c>
      <c r="F41" s="2" t="str">
        <f>IF('Données Envoyé Spécial'!$R549&lt;2,IF('Données Envoyé Spécial'!$M549=F$2,'Données Envoyé Spécial'!$E549,""),"")</f>
        <v/>
      </c>
      <c r="G41">
        <f>IF('Données Envoyé Spécial'!$R850&lt;2,IF('Données Envoyé Spécial'!$M850=G$2,'Données Envoyé Spécial'!$E850,""),"")</f>
        <v>32</v>
      </c>
      <c r="H41" t="str">
        <f>IF('Données Envoyé Spécial'!$R489&lt;2,IF('Données Envoyé Spécial'!$M489=H$2,'Données Envoyé Spécial'!$E489,""),"")</f>
        <v/>
      </c>
      <c r="J41">
        <f>IF('Données Envoyé Spécial'!$R224&lt;2,IF('Données Envoyé Spécial'!$M224=J$2,'Données Envoyé Spécial'!$F224,""),"")</f>
        <v>4</v>
      </c>
      <c r="K41" t="str">
        <f>IF('Données Envoyé Spécial'!$R338&lt;2,IF('Données Envoyé Spécial'!$M338=K$2,'Données Envoyé Spécial'!$F338,""),"")</f>
        <v/>
      </c>
      <c r="L41" t="str">
        <f>IF('Données Envoyé Spécial'!$R489&lt;2,IF('Données Envoyé Spécial'!$M489=L$2,'Données Envoyé Spécial'!$F489,""),"")</f>
        <v/>
      </c>
      <c r="N41" t="str">
        <f>IF('Données Envoyé Spécial'!$R810&lt;2,IF('Données Envoyé Spécial'!$M810=N$2,'Données Envoyé Spécial'!$G810,""),"")</f>
        <v/>
      </c>
      <c r="O41" t="str">
        <f>IF('Données Envoyé Spécial'!$R800&lt;2,IF('Données Envoyé Spécial'!$M800=O$2,'Données Envoyé Spécial'!$G800,""),"")</f>
        <v/>
      </c>
      <c r="P41" t="str">
        <f>IF('Données Envoyé Spécial'!$R245&lt;2,IF('Données Envoyé Spécial'!$M245=P$2,'Données Envoyé Spécial'!$G245,""),"")</f>
        <v/>
      </c>
      <c r="R41" s="221">
        <v>4</v>
      </c>
    </row>
    <row r="42" spans="2:18" x14ac:dyDescent="0.25">
      <c r="B42" s="2" t="str">
        <f>IF('Données Envoyé Spécial'!$R608&lt;2,IF('Données Envoyé Spécial'!$M608=B$2,'Données Envoyé Spécial'!$D608,""),"")</f>
        <v/>
      </c>
      <c r="C42" s="2" t="str">
        <f>IF('Données Envoyé Spécial'!$R118&lt;2,IF('Données Envoyé Spécial'!$M118=C$2,'Données Envoyé Spécial'!$D118,""),"")</f>
        <v/>
      </c>
      <c r="D42" s="2" t="str">
        <f>IF('Données Envoyé Spécial'!$R183&lt;2,IF('Données Envoyé Spécial'!$M183=D$2,'Données Envoyé Spécial'!$D183,""),"")</f>
        <v/>
      </c>
      <c r="F42" s="2" t="str">
        <f>IF('Données Envoyé Spécial'!$R768&lt;2,IF('Données Envoyé Spécial'!$M768=F$2,'Données Envoyé Spécial'!$E768,""),"")</f>
        <v/>
      </c>
      <c r="G42" t="str">
        <f>IF('Données Envoyé Spécial'!$R910&lt;2,IF('Données Envoyé Spécial'!$M910=G$2,'Données Envoyé Spécial'!$E910,""),"")</f>
        <v/>
      </c>
      <c r="H42" t="str">
        <f>IF('Données Envoyé Spécial'!$R65&lt;2,IF('Données Envoyé Spécial'!$M65=H$2,'Données Envoyé Spécial'!$E65,""),"")</f>
        <v/>
      </c>
      <c r="J42" t="str">
        <f>IF('Données Envoyé Spécial'!$R478&lt;2,IF('Données Envoyé Spécial'!$M478=J$2,'Données Envoyé Spécial'!$F478,""),"")</f>
        <v/>
      </c>
      <c r="K42" t="str">
        <f>IF('Données Envoyé Spécial'!$R465&lt;2,IF('Données Envoyé Spécial'!$M465=K$2,'Données Envoyé Spécial'!$F465,""),"")</f>
        <v/>
      </c>
      <c r="L42" t="str">
        <f>IF('Données Envoyé Spécial'!$R66&lt;2,IF('Données Envoyé Spécial'!$M66=L$2,'Données Envoyé Spécial'!$F66,""),"")</f>
        <v/>
      </c>
      <c r="N42">
        <f>IF('Données Envoyé Spécial'!$R240&lt;2,IF('Données Envoyé Spécial'!$M240=N$2,'Données Envoyé Spécial'!$G240,""),"")</f>
        <v>0.86486486486486491</v>
      </c>
      <c r="O42">
        <f>IF('Données Envoyé Spécial'!$R490&lt;2,IF('Données Envoyé Spécial'!$M490=O$2,'Données Envoyé Spécial'!$G490,""),"")</f>
        <v>0.19266055045871561</v>
      </c>
      <c r="P42" t="str">
        <f>IF('Données Envoyé Spécial'!$R62&lt;2,IF('Données Envoyé Spécial'!$M62=P$2,'Données Envoyé Spécial'!$G62,""),"")</f>
        <v/>
      </c>
      <c r="R42" s="221">
        <v>4</v>
      </c>
    </row>
    <row r="43" spans="2:18" x14ac:dyDescent="0.25">
      <c r="B43" s="2" t="str">
        <f>IF('Données Envoyé Spécial'!$R540&lt;2,IF('Données Envoyé Spécial'!$M540=B$2,'Données Envoyé Spécial'!$D540,""),"")</f>
        <v/>
      </c>
      <c r="C43" s="2">
        <f>IF('Données Envoyé Spécial'!$R680&lt;2,IF('Données Envoyé Spécial'!$M680=C$2,'Données Envoyé Spécial'!$D680,""),"")</f>
        <v>3717</v>
      </c>
      <c r="D43" s="2">
        <f>IF('Données Envoyé Spécial'!$R344&lt;2,IF('Données Envoyé Spécial'!$M344=D$2,'Données Envoyé Spécial'!$D344,""),"")</f>
        <v>35</v>
      </c>
      <c r="F43" s="2" t="str">
        <f>IF('Données Envoyé Spécial'!$R78&lt;2,IF('Données Envoyé Spécial'!$M78=F$2,'Données Envoyé Spécial'!$E78,""),"")</f>
        <v/>
      </c>
      <c r="G43">
        <f>IF('Données Envoyé Spécial'!$R400&lt;2,IF('Données Envoyé Spécial'!$M400=G$2,'Données Envoyé Spécial'!$E400,""),"")</f>
        <v>513</v>
      </c>
      <c r="H43" t="str">
        <f>IF('Données Envoyé Spécial'!$R389&lt;2,IF('Données Envoyé Spécial'!$M389=H$2,'Données Envoyé Spécial'!$E389,""),"")</f>
        <v/>
      </c>
      <c r="J43" t="str">
        <f>IF('Données Envoyé Spécial'!$R105&lt;2,IF('Données Envoyé Spécial'!$M105=J$2,'Données Envoyé Spécial'!$F105,""),"")</f>
        <v/>
      </c>
      <c r="K43">
        <f>IF('Données Envoyé Spécial'!$R538&lt;2,IF('Données Envoyé Spécial'!$M538=K$2,'Données Envoyé Spécial'!$F538,""),"")</f>
        <v>87</v>
      </c>
      <c r="L43" t="str">
        <f>IF('Données Envoyé Spécial'!$R275&lt;2,IF('Données Envoyé Spécial'!$M275=L$2,'Données Envoyé Spécial'!$F275,""),"")</f>
        <v/>
      </c>
      <c r="N43">
        <f>IF('Données Envoyé Spécial'!$R237&lt;2,IF('Données Envoyé Spécial'!$M237=N$2,'Données Envoyé Spécial'!$G237,""),"")</f>
        <v>2.416988416988417</v>
      </c>
      <c r="O43">
        <f>IF('Données Envoyé Spécial'!$R407&lt;2,IF('Données Envoyé Spécial'!$M407=O$2,'Données Envoyé Spécial'!$G407,""),"")</f>
        <v>0.40707964601769914</v>
      </c>
      <c r="P43" t="str">
        <f>IF('Données Envoyé Spécial'!$R389&lt;2,IF('Données Envoyé Spécial'!$M389=P$2,'Données Envoyé Spécial'!$G389,""),"")</f>
        <v/>
      </c>
      <c r="R43" s="221">
        <v>4</v>
      </c>
    </row>
    <row r="44" spans="2:18" x14ac:dyDescent="0.25">
      <c r="B44" s="2">
        <f>IF('Données Envoyé Spécial'!$R54&lt;2,IF('Données Envoyé Spécial'!$M54=B$2,'Données Envoyé Spécial'!$D54,""),"")</f>
        <v>391</v>
      </c>
      <c r="C44" s="2" t="str">
        <f>IF('Données Envoyé Spécial'!$R144&lt;2,IF('Données Envoyé Spécial'!$M144=C$2,'Données Envoyé Spécial'!$D144,""),"")</f>
        <v/>
      </c>
      <c r="D44" s="2" t="str">
        <f>IF('Données Envoyé Spécial'!$R55&lt;2,IF('Données Envoyé Spécial'!$M55=D$2,'Données Envoyé Spécial'!$D55,""),"")</f>
        <v/>
      </c>
      <c r="F44" s="2" t="str">
        <f>IF('Données Envoyé Spécial'!$R821&lt;2,IF('Données Envoyé Spécial'!$M821=F$2,'Données Envoyé Spécial'!$E821,""),"")</f>
        <v/>
      </c>
      <c r="G44">
        <f>IF('Données Envoyé Spécial'!$R435&lt;2,IF('Données Envoyé Spécial'!$M435=G$2,'Données Envoyé Spécial'!$E435,""),"")</f>
        <v>1240</v>
      </c>
      <c r="H44" t="str">
        <f>IF('Données Envoyé Spécial'!$R183&lt;2,IF('Données Envoyé Spécial'!$M183=H$2,'Données Envoyé Spécial'!$E183,""),"")</f>
        <v/>
      </c>
      <c r="J44" t="str">
        <f>IF('Données Envoyé Spécial'!$R462&lt;2,IF('Données Envoyé Spécial'!$M462=J$2,'Données Envoyé Spécial'!$F462,""),"")</f>
        <v/>
      </c>
      <c r="K44">
        <f>IF('Données Envoyé Spécial'!$R815&lt;2,IF('Données Envoyé Spécial'!$M815=K$2,'Données Envoyé Spécial'!$F815,""),"")</f>
        <v>2518</v>
      </c>
      <c r="L44" t="str">
        <f>IF('Données Envoyé Spécial'!$R259&lt;2,IF('Données Envoyé Spécial'!$M259=L$2,'Données Envoyé Spécial'!$F259,""),"")</f>
        <v/>
      </c>
      <c r="N44" t="str">
        <f>IF('Données Envoyé Spécial'!$R818&lt;2,IF('Données Envoyé Spécial'!$M818=N$2,'Données Envoyé Spécial'!$G818,""),"")</f>
        <v/>
      </c>
      <c r="O44" t="str">
        <f>IF('Données Envoyé Spécial'!$R261&lt;2,IF('Données Envoyé Spécial'!$M261=O$2,'Données Envoyé Spécial'!$G261,""),"")</f>
        <v/>
      </c>
      <c r="P44" t="str">
        <f>IF('Données Envoyé Spécial'!$R684&lt;2,IF('Données Envoyé Spécial'!$M684=P$2,'Données Envoyé Spécial'!$G684,""),"")</f>
        <v/>
      </c>
      <c r="R44" s="221">
        <v>4</v>
      </c>
    </row>
    <row r="45" spans="2:18" x14ac:dyDescent="0.25">
      <c r="B45" s="2">
        <f>IF('Données Envoyé Spécial'!$R76&lt;2,IF('Données Envoyé Spécial'!$M76=B$2,'Données Envoyé Spécial'!$D76,""),"")</f>
        <v>337</v>
      </c>
      <c r="C45" s="2">
        <f>IF('Données Envoyé Spécial'!$R417&lt;2,IF('Données Envoyé Spécial'!$M417=C$2,'Données Envoyé Spécial'!$D417,""),"")</f>
        <v>11900</v>
      </c>
      <c r="D45" s="2" t="str">
        <f>IF('Données Envoyé Spécial'!$R66&lt;2,IF('Données Envoyé Spécial'!$M66=D$2,'Données Envoyé Spécial'!$D66,""),"")</f>
        <v/>
      </c>
      <c r="F45" s="2">
        <f>IF('Données Envoyé Spécial'!$R56&lt;2,IF('Données Envoyé Spécial'!$M56=F$2,'Données Envoyé Spécial'!$E56,""),"")</f>
        <v>226</v>
      </c>
      <c r="G45" t="str">
        <f>IF('Données Envoyé Spécial'!$R718&lt;2,IF('Données Envoyé Spécial'!$M718=G$2,'Données Envoyé Spécial'!$E718,""),"")</f>
        <v/>
      </c>
      <c r="H45" t="str">
        <f>IF('Données Envoyé Spécial'!$R133&lt;2,IF('Données Envoyé Spécial'!$M133=H$2,'Données Envoyé Spécial'!$E133,""),"")</f>
        <v/>
      </c>
      <c r="J45" t="str">
        <f>IF('Données Envoyé Spécial'!$R754&lt;2,IF('Données Envoyé Spécial'!$M754=J$2,'Données Envoyé Spécial'!$F754,""),"")</f>
        <v/>
      </c>
      <c r="K45">
        <f>IF('Données Envoyé Spécial'!$R894&lt;2,IF('Données Envoyé Spécial'!$M894=K$2,'Données Envoyé Spécial'!$F894,""),"")</f>
        <v>106</v>
      </c>
      <c r="L45" t="str">
        <f>IF('Données Envoyé Spécial'!$R55&lt;2,IF('Données Envoyé Spécial'!$M55=L$2,'Données Envoyé Spécial'!$F55,""),"")</f>
        <v/>
      </c>
      <c r="N45" t="str">
        <f>IF('Données Envoyé Spécial'!$R437&lt;2,IF('Données Envoyé Spécial'!$M437=N$2,'Données Envoyé Spécial'!$G437,""),"")</f>
        <v/>
      </c>
      <c r="O45">
        <f>IF('Données Envoyé Spécial'!$R938&lt;2,IF('Données Envoyé Spécial'!$M938=O$2,'Données Envoyé Spécial'!$G938,""),"")</f>
        <v>0.32155477031802121</v>
      </c>
      <c r="P45" t="str">
        <f>IF('Données Envoyé Spécial'!$R275&lt;2,IF('Données Envoyé Spécial'!$M275=P$2,'Données Envoyé Spécial'!$G275,""),"")</f>
        <v/>
      </c>
      <c r="R45" s="221">
        <v>4</v>
      </c>
    </row>
    <row r="46" spans="2:18" x14ac:dyDescent="0.25">
      <c r="B46" s="2" t="str">
        <f>IF('Données Envoyé Spécial'!$R820&lt;2,IF('Données Envoyé Spécial'!$M820=B$2,'Données Envoyé Spécial'!$D820,""),"")</f>
        <v/>
      </c>
      <c r="C46" s="2">
        <f>IF('Données Envoyé Spécial'!$R488&lt;2,IF('Données Envoyé Spécial'!$M488=C$2,'Données Envoyé Spécial'!$D488,""),"")</f>
        <v>1511</v>
      </c>
      <c r="D46" s="2" t="str">
        <f>IF('Données Envoyé Spécial'!$R275&lt;2,IF('Données Envoyé Spécial'!$M275=D$2,'Données Envoyé Spécial'!$D275,""),"")</f>
        <v/>
      </c>
      <c r="F46" s="2" t="str">
        <f>IF('Données Envoyé Spécial'!$R754&lt;2,IF('Données Envoyé Spécial'!$M754=F$2,'Données Envoyé Spécial'!$E754,""),"")</f>
        <v/>
      </c>
      <c r="G46" t="str">
        <f>IF('Données Envoyé Spécial'!$R217&lt;2,IF('Données Envoyé Spécial'!$M217=G$2,'Données Envoyé Spécial'!$E217,""),"")</f>
        <v/>
      </c>
      <c r="H46" t="str">
        <f>IF('Données Envoyé Spécial'!$R55&lt;2,IF('Données Envoyé Spécial'!$M55=H$2,'Données Envoyé Spécial'!$E55,""),"")</f>
        <v/>
      </c>
      <c r="J46">
        <f>IF('Données Envoyé Spécial'!$R192&lt;2,IF('Données Envoyé Spécial'!$M192=J$2,'Données Envoyé Spécial'!$F192,""),"")</f>
        <v>3</v>
      </c>
      <c r="K46" t="str">
        <f>IF('Données Envoyé Spécial'!$R253&lt;2,IF('Données Envoyé Spécial'!$M253=K$2,'Données Envoyé Spécial'!$F253,""),"")</f>
        <v/>
      </c>
      <c r="L46" t="str">
        <f>IF('Données Envoyé Spécial'!$R493&lt;2,IF('Données Envoyé Spécial'!$M493=L$2,'Données Envoyé Spécial'!$F493,""),"")</f>
        <v/>
      </c>
      <c r="N46">
        <f>IF('Données Envoyé Spécial'!$R80&lt;2,IF('Données Envoyé Spécial'!$M80=N$2,'Données Envoyé Spécial'!$G80,""),"")</f>
        <v>3.8738738738738739E-2</v>
      </c>
      <c r="O46" t="str">
        <f>IF('Données Envoyé Spécial'!$R219&lt;2,IF('Données Envoyé Spécial'!$M219=O$2,'Données Envoyé Spécial'!$G219,""),"")</f>
        <v/>
      </c>
      <c r="P46" t="str">
        <f>IF('Données Envoyé Spécial'!$R274&lt;2,IF('Données Envoyé Spécial'!$M274=P$2,'Données Envoyé Spécial'!$G274,""),"")</f>
        <v/>
      </c>
      <c r="R46" s="221">
        <v>5</v>
      </c>
    </row>
    <row r="47" spans="2:18" x14ac:dyDescent="0.25">
      <c r="B47" s="2" t="str">
        <f>IF('Données Envoyé Spécial'!$R808&lt;2,IF('Données Envoyé Spécial'!$M808=B$2,'Données Envoyé Spécial'!$D808,""),"")</f>
        <v/>
      </c>
      <c r="C47" s="2" t="str">
        <f>IF('Données Envoyé Spécial'!$R253&lt;2,IF('Données Envoyé Spécial'!$M253=C$2,'Données Envoyé Spécial'!$D253,""),"")</f>
        <v/>
      </c>
      <c r="D47" s="2" t="str">
        <f>IF('Données Envoyé Spécial'!$R259&lt;2,IF('Données Envoyé Spécial'!$M259=D$2,'Données Envoyé Spécial'!$D259,""),"")</f>
        <v/>
      </c>
      <c r="F47" s="2" t="str">
        <f>IF('Données Envoyé Spécial'!$R822&lt;2,IF('Données Envoyé Spécial'!$M822=F$2,'Données Envoyé Spécial'!$E822,""),"")</f>
        <v/>
      </c>
      <c r="G47">
        <f>IF('Données Envoyé Spécial'!$R894&lt;2,IF('Données Envoyé Spécial'!$M894=G$2,'Données Envoyé Spécial'!$E894,""),"")</f>
        <v>291</v>
      </c>
      <c r="H47" t="str">
        <f>IF('Données Envoyé Spécial'!$R259&lt;2,IF('Données Envoyé Spécial'!$M259=H$2,'Données Envoyé Spécial'!$E259,""),"")</f>
        <v/>
      </c>
      <c r="J47" t="str">
        <f>IF('Données Envoyé Spécial'!$R807&lt;2,IF('Données Envoyé Spécial'!$M807=J$2,'Données Envoyé Spécial'!$F807,""),"")</f>
        <v/>
      </c>
      <c r="K47" t="str">
        <f>IF('Données Envoyé Spécial'!$R260&lt;2,IF('Données Envoyé Spécial'!$M260=K$2,'Données Envoyé Spécial'!$F260,""),"")</f>
        <v/>
      </c>
      <c r="L47" t="str">
        <f>IF('Données Envoyé Spécial'!$R389&lt;2,IF('Données Envoyé Spécial'!$M389=L$2,'Données Envoyé Spécial'!$F389,""),"")</f>
        <v/>
      </c>
      <c r="N47">
        <f>IF('Données Envoyé Spécial'!$R111&lt;2,IF('Données Envoyé Spécial'!$M111=N$2,'Données Envoyé Spécial'!$G111,""),"")</f>
        <v>0.23397435897435898</v>
      </c>
      <c r="O47" t="str">
        <f>IF('Données Envoyé Spécial'!$R677&lt;2,IF('Données Envoyé Spécial'!$M677=O$2,'Données Envoyé Spécial'!$G677,""),"")</f>
        <v/>
      </c>
      <c r="P47" t="str">
        <f>IF('Données Envoyé Spécial'!$R183&lt;2,IF('Données Envoyé Spécial'!$M183=P$2,'Données Envoyé Spécial'!$G183,""),"")</f>
        <v/>
      </c>
      <c r="R47" s="221">
        <v>5</v>
      </c>
    </row>
    <row r="48" spans="2:18" x14ac:dyDescent="0.25">
      <c r="B48" s="2">
        <f>IF('Données Envoyé Spécial'!$R14&lt;2,IF('Données Envoyé Spécial'!$M14=B$2,'Données Envoyé Spécial'!$D14,""),"")</f>
        <v>527</v>
      </c>
      <c r="C48" s="2" t="str">
        <f>IF('Données Envoyé Spécial'!$R269&lt;2,IF('Données Envoyé Spécial'!$M269=C$2,'Données Envoyé Spécial'!$D269,""),"")</f>
        <v/>
      </c>
      <c r="D48" s="2" t="str">
        <f>IF('Données Envoyé Spécial'!$R389&lt;2,IF('Données Envoyé Spécial'!$M389=D$2,'Données Envoyé Spécial'!$D389,""),"")</f>
        <v/>
      </c>
      <c r="F48" s="2">
        <f>IF('Données Envoyé Spécial'!$R92&lt;2,IF('Données Envoyé Spécial'!$M92=F$2,'Données Envoyé Spécial'!$E92,""),"")</f>
        <v>33</v>
      </c>
      <c r="G48">
        <f>IF('Données Envoyé Spécial'!$R680&lt;2,IF('Données Envoyé Spécial'!$M680=G$2,'Données Envoyé Spécial'!$E680,""),"")</f>
        <v>269</v>
      </c>
      <c r="H48" t="str">
        <f>IF('Données Envoyé Spécial'!$R493&lt;2,IF('Données Envoyé Spécial'!$M493=H$2,'Données Envoyé Spécial'!$E493,""),"")</f>
        <v/>
      </c>
      <c r="J48" t="str">
        <f>IF('Données Envoyé Spécial'!$R95&lt;2,IF('Données Envoyé Spécial'!$M95=J$2,'Données Envoyé Spécial'!$F95,""),"")</f>
        <v/>
      </c>
      <c r="K48">
        <f>IF('Données Envoyé Spécial'!$R366&lt;2,IF('Données Envoyé Spécial'!$M366=K$2,'Données Envoyé Spécial'!$F366,""),"")</f>
        <v>355</v>
      </c>
      <c r="L48" t="str">
        <f>IF('Données Envoyé Spécial'!$R183&lt;2,IF('Données Envoyé Spécial'!$M183=L$2,'Données Envoyé Spécial'!$F183,""),"")</f>
        <v/>
      </c>
      <c r="N48" t="str">
        <f>IF('Données Envoyé Spécial'!$R789&lt;2,IF('Données Envoyé Spécial'!$M789=N$2,'Données Envoyé Spécial'!$G789,""),"")</f>
        <v/>
      </c>
      <c r="O48">
        <f>IF('Données Envoyé Spécial'!$R699&lt;2,IF('Données Envoyé Spécial'!$M699=O$2,'Données Envoyé Spécial'!$G699,""),"")</f>
        <v>0.14492753623188406</v>
      </c>
      <c r="P48" t="str">
        <f>IF('Données Envoyé Spécial'!$R5&lt;2,IF('Données Envoyé Spécial'!$M5=P$2,'Données Envoyé Spécial'!$G5,""),"")</f>
        <v/>
      </c>
      <c r="R48" s="221">
        <v>5</v>
      </c>
    </row>
    <row r="49" spans="2:18" x14ac:dyDescent="0.25">
      <c r="B49" s="2">
        <f>IF('Données Envoyé Spécial'!$R61&lt;2,IF('Données Envoyé Spécial'!$M61=B$2,'Données Envoyé Spécial'!$D61,""),"")</f>
        <v>21300</v>
      </c>
      <c r="C49" s="2">
        <f>IF('Données Envoyé Spécial'!$R883&lt;2,IF('Données Envoyé Spécial'!$M883=C$2,'Données Envoyé Spécial'!$D883,""),"")</f>
        <v>2719</v>
      </c>
      <c r="D49" s="2" t="str">
        <f>IF('Données Envoyé Spécial'!$R5&lt;2,IF('Données Envoyé Spécial'!$M5=D$2,'Données Envoyé Spécial'!$D5,""),"")</f>
        <v/>
      </c>
      <c r="F49" s="2" t="str">
        <f>IF('Données Envoyé Spécial'!$R185&lt;2,IF('Données Envoyé Spécial'!$M185=F$2,'Données Envoyé Spécial'!$E185,""),"")</f>
        <v/>
      </c>
      <c r="G49" t="str">
        <f>IF('Données Envoyé Spécial'!$R321&lt;2,IF('Données Envoyé Spécial'!$M321=G$2,'Données Envoyé Spécial'!$E321,""),"")</f>
        <v/>
      </c>
      <c r="H49" t="str">
        <f>IF('Données Envoyé Spécial'!$R5&lt;2,IF('Données Envoyé Spécial'!$M5=H$2,'Données Envoyé Spécial'!$E5,""),"")</f>
        <v/>
      </c>
      <c r="J49" t="str">
        <f>IF('Données Envoyé Spécial'!$R760&lt;2,IF('Données Envoyé Spécial'!$M760=J$2,'Données Envoyé Spécial'!$F760,""),"")</f>
        <v/>
      </c>
      <c r="K49">
        <f>IF('Données Envoyé Spécial'!$R407&lt;2,IF('Données Envoyé Spécial'!$M407=K$2,'Données Envoyé Spécial'!$F407,""),"")</f>
        <v>966</v>
      </c>
      <c r="L49" t="str">
        <f>IF('Données Envoyé Spécial'!$R5&lt;2,IF('Données Envoyé Spécial'!$M5=L$2,'Données Envoyé Spécial'!$F5,""),"")</f>
        <v/>
      </c>
      <c r="N49" t="str">
        <f>IF('Données Envoyé Spécial'!$R226&lt;2,IF('Données Envoyé Spécial'!$M226=N$2,'Données Envoyé Spécial'!$G226,""),"")</f>
        <v/>
      </c>
      <c r="O49">
        <f>IF('Données Envoyé Spécial'!$R552&lt;2,IF('Données Envoyé Spécial'!$M552=O$2,'Données Envoyé Spécial'!$G552,""),"")</f>
        <v>5.2830188679245285E-2</v>
      </c>
      <c r="P49" t="str">
        <f>IF('Données Envoyé Spécial'!$R6&lt;2,IF('Données Envoyé Spécial'!$M6=P$2,'Données Envoyé Spécial'!$G6,""),"")</f>
        <v/>
      </c>
      <c r="R49" s="221">
        <v>5</v>
      </c>
    </row>
    <row r="50" spans="2:18" x14ac:dyDescent="0.25">
      <c r="B50" s="2">
        <f>IF('Données Envoyé Spécial'!$R19&lt;2,IF('Données Envoyé Spécial'!$M19=B$2,'Données Envoyé Spécial'!$D19,""),"")</f>
        <v>5557</v>
      </c>
      <c r="C50" s="2" t="str">
        <f>IF('Données Envoyé Spécial'!$R319&lt;2,IF('Données Envoyé Spécial'!$M319=C$2,'Données Envoyé Spécial'!$D319,""),"")</f>
        <v/>
      </c>
      <c r="D50" s="2" t="str">
        <f>IF('Données Envoyé Spécial'!$R6&lt;2,IF('Données Envoyé Spécial'!$M6=D$2,'Données Envoyé Spécial'!$D6,""),"")</f>
        <v/>
      </c>
      <c r="F50" s="2">
        <f>IF('Données Envoyé Spécial'!$R256&lt;2,IF('Données Envoyé Spécial'!$M256=F$2,'Données Envoyé Spécial'!$E256,""),"")</f>
        <v>1222</v>
      </c>
      <c r="G50">
        <f>IF('Données Envoyé Spécial'!$R402&lt;2,IF('Données Envoyé Spécial'!$M402=G$2,'Données Envoyé Spécial'!$E402,""),"")</f>
        <v>557</v>
      </c>
      <c r="H50" t="str">
        <f>IF('Données Envoyé Spécial'!$R6&lt;2,IF('Données Envoyé Spécial'!$M6=H$2,'Données Envoyé Spécial'!$E6,""),"")</f>
        <v/>
      </c>
      <c r="J50" t="str">
        <f>IF('Données Envoyé Spécial'!$R591&lt;2,IF('Données Envoyé Spécial'!$M591=J$2,'Données Envoyé Spécial'!$F591,""),"")</f>
        <v/>
      </c>
      <c r="K50">
        <f>IF('Données Envoyé Spécial'!$R545&lt;2,IF('Données Envoyé Spécial'!$M545=K$2,'Données Envoyé Spécial'!$F545,""),"")</f>
        <v>6</v>
      </c>
      <c r="L50" t="str">
        <f>IF('Données Envoyé Spécial'!$R6&lt;2,IF('Données Envoyé Spécial'!$M6=L$2,'Données Envoyé Spécial'!$F6,""),"")</f>
        <v/>
      </c>
      <c r="N50" t="str">
        <f>IF('Données Envoyé Spécial'!$R774&lt;2,IF('Données Envoyé Spécial'!$M774=N$2,'Données Envoyé Spécial'!$G774,""),"")</f>
        <v/>
      </c>
      <c r="O50" t="str">
        <f>IF('Données Envoyé Spécial'!$R231&lt;2,IF('Données Envoyé Spécial'!$M231=O$2,'Données Envoyé Spécial'!$G231,""),"")</f>
        <v/>
      </c>
      <c r="P50" t="str">
        <f>IF('Données Envoyé Spécial'!$R7&lt;2,IF('Données Envoyé Spécial'!$M7=P$2,'Données Envoyé Spécial'!$G7,""),"")</f>
        <v/>
      </c>
      <c r="R50" s="221">
        <v>5</v>
      </c>
    </row>
    <row r="51" spans="2:18" x14ac:dyDescent="0.25">
      <c r="B51" s="2" t="str">
        <f>IF('Données Envoyé Spécial'!$R756&lt;2,IF('Données Envoyé Spécial'!$M756=B$2,'Données Envoyé Spécial'!$D756,""),"")</f>
        <v/>
      </c>
      <c r="C51" s="2">
        <f>IF('Données Envoyé Spécial'!$R400&lt;2,IF('Données Envoyé Spécial'!$M400=C$2,'Données Envoyé Spécial'!$D400,""),"")</f>
        <v>10000</v>
      </c>
      <c r="D51" s="2" t="str">
        <f>IF('Données Envoyé Spécial'!$R7&lt;2,IF('Données Envoyé Spécial'!$M7=D$2,'Données Envoyé Spécial'!$D7,""),"")</f>
        <v/>
      </c>
      <c r="F51" s="2" t="str">
        <f>IF('Données Envoyé Spécial'!$R791&lt;2,IF('Données Envoyé Spécial'!$M791=F$2,'Données Envoyé Spécial'!$E791,""),"")</f>
        <v/>
      </c>
      <c r="G51">
        <f>IF('Données Envoyé Spécial'!$R537&lt;2,IF('Données Envoyé Spécial'!$M537=G$2,'Données Envoyé Spécial'!$E537,""),"")</f>
        <v>193</v>
      </c>
      <c r="H51" t="str">
        <f>IF('Données Envoyé Spécial'!$R7&lt;2,IF('Données Envoyé Spécial'!$M7=H$2,'Données Envoyé Spécial'!$E7,""),"")</f>
        <v/>
      </c>
      <c r="J51" t="str">
        <f>IF('Données Envoyé Spécial'!$R209&lt;2,IF('Données Envoyé Spécial'!$M209=J$2,'Données Envoyé Spécial'!$F209,""),"")</f>
        <v/>
      </c>
      <c r="K51" t="str">
        <f>IF('Données Envoyé Spécial'!$R799&lt;2,IF('Données Envoyé Spécial'!$M799=K$2,'Données Envoyé Spécial'!$F799,""),"")</f>
        <v/>
      </c>
      <c r="L51" t="str">
        <f>IF('Données Envoyé Spécial'!$R7&lt;2,IF('Données Envoyé Spécial'!$M7=L$2,'Données Envoyé Spécial'!$F7,""),"")</f>
        <v/>
      </c>
      <c r="N51">
        <f>IF('Données Envoyé Spécial'!$R81&lt;2,IF('Données Envoyé Spécial'!$M81=N$2,'Données Envoyé Spécial'!$G81,""),"")</f>
        <v>3.6635006784260515E-2</v>
      </c>
      <c r="O51" t="str">
        <f>IF('Données Envoyé Spécial'!$R220&lt;2,IF('Données Envoyé Spécial'!$M220=O$2,'Données Envoyé Spécial'!$G220,""),"")</f>
        <v/>
      </c>
      <c r="P51" t="str">
        <f>IF('Données Envoyé Spécial'!$R8&lt;2,IF('Données Envoyé Spécial'!$M8=P$2,'Données Envoyé Spécial'!$G8,""),"")</f>
        <v/>
      </c>
      <c r="R51" s="221">
        <v>5</v>
      </c>
    </row>
    <row r="52" spans="2:18" x14ac:dyDescent="0.25">
      <c r="B52" s="2">
        <f>IF('Données Envoyé Spécial'!$R102&lt;2,IF('Données Envoyé Spécial'!$M102=B$2,'Données Envoyé Spécial'!$D102,""),"")</f>
        <v>7536</v>
      </c>
      <c r="C52" s="2">
        <f>IF('Données Envoyé Spécial'!$R699&lt;2,IF('Données Envoyé Spécial'!$M699=C$2,'Données Envoyé Spécial'!$D699,""),"")</f>
        <v>36</v>
      </c>
      <c r="D52" s="2" t="str">
        <f>IF('Données Envoyé Spécial'!$R8&lt;2,IF('Données Envoyé Spécial'!$M8=D$2,'Données Envoyé Spécial'!$D8,""),"")</f>
        <v/>
      </c>
      <c r="F52" s="2" t="str">
        <f>IF('Données Envoyé Spécial'!$R807&lt;2,IF('Données Envoyé Spécial'!$M807=F$2,'Données Envoyé Spécial'!$E807,""),"")</f>
        <v/>
      </c>
      <c r="G52" t="str">
        <f>IF('Données Envoyé Spécial'!$R940&lt;2,IF('Données Envoyé Spécial'!$M940=G$2,'Données Envoyé Spécial'!$E940,""),"")</f>
        <v/>
      </c>
      <c r="H52" t="str">
        <f>IF('Données Envoyé Spécial'!$R8&lt;2,IF('Données Envoyé Spécial'!$M8=H$2,'Données Envoyé Spécial'!$E8,""),"")</f>
        <v/>
      </c>
      <c r="J52" t="str">
        <f>IF('Données Envoyé Spécial'!$R703&lt;2,IF('Données Envoyé Spécial'!$M703=J$2,'Données Envoyé Spécial'!$F703,""),"")</f>
        <v/>
      </c>
      <c r="K52">
        <f>IF('Données Envoyé Spécial'!$R804&lt;2,IF('Données Envoyé Spécial'!$M804=K$2,'Données Envoyé Spécial'!$F804,""),"")</f>
        <v>7</v>
      </c>
      <c r="L52" t="str">
        <f>IF('Données Envoyé Spécial'!$R8&lt;2,IF('Données Envoyé Spécial'!$M8=L$2,'Données Envoyé Spécial'!$F8,""),"")</f>
        <v/>
      </c>
      <c r="N52" t="str">
        <f>IF('Données Envoyé Spécial'!$R193&lt;2,IF('Données Envoyé Spécial'!$M193=N$2,'Données Envoyé Spécial'!$G193,""),"")</f>
        <v/>
      </c>
      <c r="O52">
        <f>IF('Données Envoyé Spécial'!$R397&lt;2,IF('Données Envoyé Spécial'!$M397=O$2,'Données Envoyé Spécial'!$G397,""),"")</f>
        <v>0.73333333333333328</v>
      </c>
      <c r="P52" t="str">
        <f>IF('Données Envoyé Spécial'!$R9&lt;2,IF('Données Envoyé Spécial'!$M9=P$2,'Données Envoyé Spécial'!$G9,""),"")</f>
        <v/>
      </c>
      <c r="R52" s="221">
        <v>5</v>
      </c>
    </row>
    <row r="53" spans="2:18" x14ac:dyDescent="0.25">
      <c r="B53" s="2">
        <f>IF('Données Envoyé Spécial'!$R194&lt;2,IF('Données Envoyé Spécial'!$M194=B$2,'Données Envoyé Spécial'!$D194,""),"")</f>
        <v>2060</v>
      </c>
      <c r="C53" s="2">
        <f>IF('Données Envoyé Spécial'!$R876&lt;2,IF('Données Envoyé Spécial'!$M876=C$2,'Données Envoyé Spécial'!$D876,""),"")</f>
        <v>305</v>
      </c>
      <c r="D53" s="2" t="str">
        <f>IF('Données Envoyé Spécial'!$R9&lt;2,IF('Données Envoyé Spécial'!$M9=D$2,'Données Envoyé Spécial'!$D9,""),"")</f>
        <v/>
      </c>
      <c r="F53" s="2">
        <f>IF('Données Envoyé Spécial'!$R264&lt;2,IF('Données Envoyé Spécial'!$M264=F$2,'Données Envoyé Spécial'!$E264,""),"")</f>
        <v>89</v>
      </c>
      <c r="G53">
        <f>IF('Données Envoyé Spécial'!$R416&lt;2,IF('Données Envoyé Spécial'!$M416=G$2,'Données Envoyé Spécial'!$E416,""),"")</f>
        <v>432</v>
      </c>
      <c r="H53" t="str">
        <f>IF('Données Envoyé Spécial'!$R9&lt;2,IF('Données Envoyé Spécial'!$M9=H$2,'Données Envoyé Spécial'!$E9,""),"")</f>
        <v/>
      </c>
      <c r="J53" t="str">
        <f>IF('Données Envoyé Spécial'!$R770&lt;2,IF('Données Envoyé Spécial'!$M770=J$2,'Données Envoyé Spécial'!$F770,""),"")</f>
        <v/>
      </c>
      <c r="K53" t="str">
        <f>IF('Données Envoyé Spécial'!$R840&lt;2,IF('Données Envoyé Spécial'!$M840=K$2,'Données Envoyé Spécial'!$F840,""),"")</f>
        <v/>
      </c>
      <c r="L53" t="str">
        <f>IF('Données Envoyé Spécial'!$R9&lt;2,IF('Données Envoyé Spécial'!$M9=L$2,'Données Envoyé Spécial'!$F9,""),"")</f>
        <v/>
      </c>
      <c r="N53" t="str">
        <f>IF('Données Envoyé Spécial'!$R550&lt;2,IF('Données Envoyé Spécial'!$M550=N$2,'Données Envoyé Spécial'!$G550,""),"")</f>
        <v/>
      </c>
      <c r="O53" t="str">
        <f>IF('Données Envoyé Spécial'!$R255&lt;2,IF('Données Envoyé Spécial'!$M255=O$2,'Données Envoyé Spécial'!$G255,""),"")</f>
        <v/>
      </c>
      <c r="P53" t="str">
        <f>IF('Données Envoyé Spécial'!$R10&lt;2,IF('Données Envoyé Spécial'!$M10=P$2,'Données Envoyé Spécial'!$G10,""),"")</f>
        <v/>
      </c>
      <c r="R53" s="221">
        <v>5</v>
      </c>
    </row>
    <row r="54" spans="2:18" x14ac:dyDescent="0.25">
      <c r="B54" s="2" t="str">
        <f>IF('Données Envoyé Spécial'!$R757&lt;2,IF('Données Envoyé Spécial'!$M757=B$2,'Données Envoyé Spécial'!$D757,""),"")</f>
        <v/>
      </c>
      <c r="C54" s="2" t="str">
        <f>IF('Données Envoyé Spécial'!$R132&lt;2,IF('Données Envoyé Spécial'!$M132=C$2,'Données Envoyé Spécial'!$D132,""),"")</f>
        <v/>
      </c>
      <c r="D54" s="2" t="str">
        <f>IF('Données Envoyé Spécial'!$R10&lt;2,IF('Données Envoyé Spécial'!$M10=D$2,'Données Envoyé Spécial'!$D10,""),"")</f>
        <v/>
      </c>
      <c r="F54" s="2" t="str">
        <f>IF('Données Envoyé Spécial'!$R609&lt;2,IF('Données Envoyé Spécial'!$M609=F$2,'Données Envoyé Spécial'!$E609,""),"")</f>
        <v/>
      </c>
      <c r="G54" t="str">
        <f>IF('Données Envoyé Spécial'!$R950&lt;2,IF('Données Envoyé Spécial'!$M950=G$2,'Données Envoyé Spécial'!$E950,""),"")</f>
        <v/>
      </c>
      <c r="H54" t="str">
        <f>IF('Données Envoyé Spécial'!$R10&lt;2,IF('Données Envoyé Spécial'!$M10=H$2,'Données Envoyé Spécial'!$E10,""),"")</f>
        <v/>
      </c>
      <c r="J54">
        <f>IF('Données Envoyé Spécial'!$R16&lt;2,IF('Données Envoyé Spécial'!$M16=J$2,'Données Envoyé Spécial'!$F16,""),"")</f>
        <v>39</v>
      </c>
      <c r="K54">
        <f>IF('Données Envoyé Spécial'!$R875&lt;2,IF('Données Envoyé Spécial'!$M875=K$2,'Données Envoyé Spécial'!$F875,""),"")</f>
        <v>58</v>
      </c>
      <c r="L54" t="str">
        <f>IF('Données Envoyé Spécial'!$R10&lt;2,IF('Données Envoyé Spécial'!$M10=L$2,'Données Envoyé Spécial'!$F10,""),"")</f>
        <v/>
      </c>
      <c r="N54">
        <f>IF('Données Envoyé Spécial'!$R15&lt;2,IF('Données Envoyé Spécial'!$M15=N$2,'Données Envoyé Spécial'!$G15,""),"")</f>
        <v>0.24884792626728111</v>
      </c>
      <c r="O54" t="str">
        <f>IF('Données Envoyé Spécial'!$R332&lt;2,IF('Données Envoyé Spécial'!$M332=O$2,'Données Envoyé Spécial'!$G332,""),"")</f>
        <v/>
      </c>
      <c r="P54" t="str">
        <f>IF('Données Envoyé Spécial'!$R11&lt;2,IF('Données Envoyé Spécial'!$M11=P$2,'Données Envoyé Spécial'!$G11,""),"")</f>
        <v/>
      </c>
      <c r="R54" s="221">
        <v>5</v>
      </c>
    </row>
    <row r="55" spans="2:18" x14ac:dyDescent="0.25">
      <c r="B55" s="2" t="str">
        <f>IF('Données Envoyé Spécial'!$R74&lt;2,IF('Données Envoyé Spécial'!$M74=B$2,'Données Envoyé Spécial'!$D74,""),"")</f>
        <v/>
      </c>
      <c r="C55" s="2" t="str">
        <f>IF('Données Envoyé Spécial'!$R904&lt;2,IF('Données Envoyé Spécial'!$M904=C$2,'Données Envoyé Spécial'!$D904,""),"")</f>
        <v/>
      </c>
      <c r="D55" s="2" t="str">
        <f>IF('Données Envoyé Spécial'!$R11&lt;2,IF('Données Envoyé Spécial'!$M11=D$2,'Données Envoyé Spécial'!$D11,""),"")</f>
        <v/>
      </c>
      <c r="F55" s="2" t="str">
        <f>IF('Données Envoyé Spécial'!$R812&lt;2,IF('Données Envoyé Spécial'!$M812=F$2,'Données Envoyé Spécial'!$E812,""),"")</f>
        <v/>
      </c>
      <c r="G55" t="str">
        <f>IF('Données Envoyé Spécial'!$R313&lt;2,IF('Données Envoyé Spécial'!$M313=G$2,'Données Envoyé Spécial'!$E313,""),"")</f>
        <v/>
      </c>
      <c r="H55" t="str">
        <f>IF('Données Envoyé Spécial'!$R11&lt;2,IF('Données Envoyé Spécial'!$M11=H$2,'Données Envoyé Spécial'!$E11,""),"")</f>
        <v/>
      </c>
      <c r="J55">
        <f>IF('Données Envoyé Spécial'!$R164&lt;2,IF('Données Envoyé Spécial'!$M164=J$2,'Données Envoyé Spécial'!$F164,""),"")</f>
        <v>1</v>
      </c>
      <c r="K55" t="str">
        <f>IF('Données Envoyé Spécial'!$R141&lt;2,IF('Données Envoyé Spécial'!$M141=K$2,'Données Envoyé Spécial'!$F141,""),"")</f>
        <v/>
      </c>
      <c r="L55" t="str">
        <f>IF('Données Envoyé Spécial'!$R11&lt;2,IF('Données Envoyé Spécial'!$M11=L$2,'Données Envoyé Spécial'!$F11,""),"")</f>
        <v/>
      </c>
      <c r="N55">
        <f>IF('Données Envoyé Spécial'!$R93&lt;2,IF('Données Envoyé Spécial'!$M93=N$2,'Données Envoyé Spécial'!$G93,""),"")</f>
        <v>0.46666666666666667</v>
      </c>
      <c r="O55">
        <f>IF('Données Envoyé Spécial'!$R752&lt;2,IF('Données Envoyé Spécial'!$M752=O$2,'Données Envoyé Spécial'!$G752,""),"")</f>
        <v>1.5921428571428571</v>
      </c>
      <c r="P55" t="str">
        <f>IF('Données Envoyé Spécial'!$R12&lt;2,IF('Données Envoyé Spécial'!$M12=P$2,'Données Envoyé Spécial'!$G12,""),"")</f>
        <v/>
      </c>
      <c r="R55" s="221">
        <v>6</v>
      </c>
    </row>
    <row r="56" spans="2:18" x14ac:dyDescent="0.25">
      <c r="B56" s="2">
        <f>IF('Données Envoyé Spécial'!$R47&lt;2,IF('Données Envoyé Spécial'!$M47=B$2,'Données Envoyé Spécial'!$D47,""),"")</f>
        <v>537</v>
      </c>
      <c r="C56" s="2" t="str">
        <f>IF('Données Envoyé Spécial'!$R327&lt;2,IF('Données Envoyé Spécial'!$M327=C$2,'Données Envoyé Spécial'!$D327,""),"")</f>
        <v/>
      </c>
      <c r="D56" s="2" t="str">
        <f>IF('Données Envoyé Spécial'!$R12&lt;2,IF('Données Envoyé Spécial'!$M12=D$2,'Données Envoyé Spécial'!$D12,""),"")</f>
        <v/>
      </c>
      <c r="F56" s="2" t="str">
        <f>IF('Données Envoyé Spécial'!$R806&lt;2,IF('Données Envoyé Spécial'!$M806=F$2,'Données Envoyé Spécial'!$E806,""),"")</f>
        <v/>
      </c>
      <c r="G56">
        <f>IF('Données Envoyé Spécial'!$R873&lt;2,IF('Données Envoyé Spécial'!$M873=G$2,'Données Envoyé Spécial'!$E873,""),"")</f>
        <v>47</v>
      </c>
      <c r="H56" t="str">
        <f>IF('Données Envoyé Spécial'!$R12&lt;2,IF('Données Envoyé Spécial'!$M12=H$2,'Données Envoyé Spécial'!$E12,""),"")</f>
        <v/>
      </c>
      <c r="J56" t="str">
        <f>IF('Données Envoyé Spécial'!$R806&lt;2,IF('Données Envoyé Spécial'!$M806=J$2,'Données Envoyé Spécial'!$F806,""),"")</f>
        <v/>
      </c>
      <c r="K56" t="str">
        <f>IF('Données Envoyé Spécial'!$R294&lt;2,IF('Données Envoyé Spécial'!$M294=K$2,'Données Envoyé Spécial'!$F294,""),"")</f>
        <v/>
      </c>
      <c r="L56" t="str">
        <f>IF('Données Envoyé Spécial'!$R12&lt;2,IF('Données Envoyé Spécial'!$M12=L$2,'Données Envoyé Spécial'!$F12,""),"")</f>
        <v/>
      </c>
      <c r="N56">
        <f>IF('Données Envoyé Spécial'!$R26&lt;2,IF('Données Envoyé Spécial'!$M26=N$2,'Données Envoyé Spécial'!$G26,""),"")</f>
        <v>2.5935754189944134</v>
      </c>
      <c r="O56" t="str">
        <f>IF('Données Envoyé Spécial'!$R136&lt;2,IF('Données Envoyé Spécial'!$M136=O$2,'Données Envoyé Spécial'!$G136,""),"")</f>
        <v/>
      </c>
      <c r="P56" t="str">
        <f>IF('Données Envoyé Spécial'!$R13&lt;2,IF('Données Envoyé Spécial'!$M13=P$2,'Données Envoyé Spécial'!$G13,""),"")</f>
        <v/>
      </c>
      <c r="R56" s="221">
        <v>6</v>
      </c>
    </row>
    <row r="57" spans="2:18" x14ac:dyDescent="0.25">
      <c r="B57" s="2" t="str">
        <f>IF('Données Envoyé Spécial'!$R238&lt;2,IF('Données Envoyé Spécial'!$M238=B$2,'Données Envoyé Spécial'!$D238,""),"")</f>
        <v/>
      </c>
      <c r="C57" s="2" t="str">
        <f>IF('Données Envoyé Spécial'!$R465&lt;2,IF('Données Envoyé Spécial'!$M465=C$2,'Données Envoyé Spécial'!$D465,""),"")</f>
        <v/>
      </c>
      <c r="D57" s="2" t="str">
        <f>IF('Données Envoyé Spécial'!$R13&lt;2,IF('Données Envoyé Spécial'!$M13=D$2,'Données Envoyé Spécial'!$D13,""),"")</f>
        <v/>
      </c>
      <c r="F57" s="2" t="str">
        <f>IF('Données Envoyé Spécial'!$R770&lt;2,IF('Données Envoyé Spécial'!$M770=F$2,'Données Envoyé Spécial'!$E770,""),"")</f>
        <v/>
      </c>
      <c r="G57">
        <f>IF('Données Envoyé Spécial'!$R875&lt;2,IF('Données Envoyé Spécial'!$M875=G$2,'Données Envoyé Spécial'!$E875,""),"")</f>
        <v>205</v>
      </c>
      <c r="H57" t="str">
        <f>IF('Données Envoyé Spécial'!$R13&lt;2,IF('Données Envoyé Spécial'!$M13=H$2,'Données Envoyé Spécial'!$E13,""),"")</f>
        <v/>
      </c>
      <c r="J57" t="str">
        <f>IF('Données Envoyé Spécial'!$R226&lt;2,IF('Données Envoyé Spécial'!$M226=J$2,'Données Envoyé Spécial'!$F226,""),"")</f>
        <v/>
      </c>
      <c r="K57">
        <f>IF('Données Envoyé Spécial'!$R361&lt;2,IF('Données Envoyé Spécial'!$M361=K$2,'Données Envoyé Spécial'!$F361,""),"")</f>
        <v>15</v>
      </c>
      <c r="L57" t="str">
        <f>IF('Données Envoyé Spécial'!$R13&lt;2,IF('Données Envoyé Spécial'!$M13=L$2,'Données Envoyé Spécial'!$F13,""),"")</f>
        <v/>
      </c>
      <c r="N57">
        <f>IF('Données Envoyé Spécial'!$R50&lt;2,IF('Données Envoyé Spécial'!$M50=N$2,'Données Envoyé Spécial'!$G50,""),"")</f>
        <v>5.5257731958762886</v>
      </c>
      <c r="O57">
        <f>IF('Données Envoyé Spécial'!$R928&lt;2,IF('Données Envoyé Spécial'!$M928=O$2,'Données Envoyé Spécial'!$G928,""),"")</f>
        <v>7.0588235294117646E-2</v>
      </c>
      <c r="P57" t="str">
        <f>IF('Données Envoyé Spécial'!$R14&lt;2,IF('Données Envoyé Spécial'!$M14=P$2,'Données Envoyé Spécial'!$G14,""),"")</f>
        <v/>
      </c>
      <c r="R57" s="221">
        <v>6</v>
      </c>
    </row>
    <row r="58" spans="2:18" x14ac:dyDescent="0.25">
      <c r="B58" s="2" t="str">
        <f>IF('Données Envoyé Spécial'!$R812&lt;2,IF('Données Envoyé Spécial'!$M812=B$2,'Données Envoyé Spécial'!$D812,""),"")</f>
        <v/>
      </c>
      <c r="C58" s="2">
        <f>IF('Données Envoyé Spécial'!$R775&lt;2,IF('Données Envoyé Spécial'!$M775=C$2,'Données Envoyé Spécial'!$D775,""),"")</f>
        <v>308</v>
      </c>
      <c r="D58" s="2" t="str">
        <f>IF('Données Envoyé Spécial'!$R14&lt;2,IF('Données Envoyé Spécial'!$M14=D$2,'Données Envoyé Spécial'!$D14,""),"")</f>
        <v/>
      </c>
      <c r="F58" s="2">
        <f>IF('Données Envoyé Spécial'!$R12&lt;2,IF('Données Envoyé Spécial'!$M12=F$2,'Données Envoyé Spécial'!$E12,""),"")</f>
        <v>98</v>
      </c>
      <c r="G58" t="str">
        <f>IF('Données Envoyé Spécial'!$R904&lt;2,IF('Données Envoyé Spécial'!$M904=G$2,'Données Envoyé Spécial'!$E904,""),"")</f>
        <v/>
      </c>
      <c r="H58" t="str">
        <f>IF('Données Envoyé Spécial'!$R14&lt;2,IF('Données Envoyé Spécial'!$M14=H$2,'Données Envoyé Spécial'!$E14,""),"")</f>
        <v/>
      </c>
      <c r="J58">
        <f>IF('Données Envoyé Spécial'!$R53&lt;2,IF('Données Envoyé Spécial'!$M53=J$2,'Données Envoyé Spécial'!$F53,""),"")</f>
        <v>92</v>
      </c>
      <c r="K58">
        <f>IF('Données Envoyé Spécial'!$R401&lt;2,IF('Données Envoyé Spécial'!$M401=K$2,'Données Envoyé Spécial'!$F401,""),"")</f>
        <v>598</v>
      </c>
      <c r="L58" t="str">
        <f>IF('Données Envoyé Spécial'!$R14&lt;2,IF('Données Envoyé Spécial'!$M14=L$2,'Données Envoyé Spécial'!$F14,""),"")</f>
        <v/>
      </c>
      <c r="N58" t="str">
        <f>IF('Données Envoyé Spécial'!$R170&lt;2,IF('Données Envoyé Spécial'!$M170=N$2,'Données Envoyé Spécial'!$G170,""),"")</f>
        <v/>
      </c>
      <c r="O58">
        <f>IF('Données Envoyé Spécial'!$R364&lt;2,IF('Données Envoyé Spécial'!$M364=O$2,'Données Envoyé Spécial'!$G364,""),"")</f>
        <v>3.4350000000000001</v>
      </c>
      <c r="P58" t="str">
        <f>IF('Données Envoyé Spécial'!$R15&lt;2,IF('Données Envoyé Spécial'!$M15=P$2,'Données Envoyé Spécial'!$G15,""),"")</f>
        <v/>
      </c>
      <c r="R58" s="221">
        <v>6</v>
      </c>
    </row>
    <row r="59" spans="2:18" x14ac:dyDescent="0.25">
      <c r="B59" s="2" t="str">
        <f>IF('Données Envoyé Spécial'!$R185&lt;2,IF('Données Envoyé Spécial'!$M185=B$2,'Données Envoyé Spécial'!$D185,""),"")</f>
        <v/>
      </c>
      <c r="C59" s="2" t="str">
        <f>IF('Données Envoyé Spécial'!$R201&lt;2,IF('Données Envoyé Spécial'!$M201=C$2,'Données Envoyé Spécial'!$D201,""),"")</f>
        <v/>
      </c>
      <c r="D59" s="2" t="str">
        <f>IF('Données Envoyé Spécial'!$R15&lt;2,IF('Données Envoyé Spécial'!$M15=D$2,'Données Envoyé Spécial'!$D15,""),"")</f>
        <v/>
      </c>
      <c r="F59" s="2">
        <f>IF('Données Envoyé Spécial'!$R6&lt;2,IF('Données Envoyé Spécial'!$M6=F$2,'Données Envoyé Spécial'!$E6,""),"")</f>
        <v>99</v>
      </c>
      <c r="G59">
        <f>IF('Données Envoyé Spécial'!$R569&lt;2,IF('Données Envoyé Spécial'!$M569=G$2,'Données Envoyé Spécial'!$E569,""),"")</f>
        <v>108</v>
      </c>
      <c r="H59" t="str">
        <f>IF('Données Envoyé Spécial'!$R15&lt;2,IF('Données Envoyé Spécial'!$M15=H$2,'Données Envoyé Spécial'!$E15,""),"")</f>
        <v/>
      </c>
      <c r="J59">
        <f>IF('Données Envoyé Spécial'!$R104&lt;2,IF('Données Envoyé Spécial'!$M104=J$2,'Données Envoyé Spécial'!$F104,""),"")</f>
        <v>750</v>
      </c>
      <c r="K59">
        <f>IF('Données Envoyé Spécial'!$R435&lt;2,IF('Données Envoyé Spécial'!$M435=K$2,'Données Envoyé Spécial'!$F435,""),"")</f>
        <v>98</v>
      </c>
      <c r="L59" t="str">
        <f>IF('Données Envoyé Spécial'!$R15&lt;2,IF('Données Envoyé Spécial'!$M15=L$2,'Données Envoyé Spécial'!$F15,""),"")</f>
        <v/>
      </c>
      <c r="N59">
        <f>IF('Données Envoyé Spécial'!$R164&lt;2,IF('Données Envoyé Spécial'!$M164=N$2,'Données Envoyé Spécial'!$G164,""),"")</f>
        <v>0.16666666666666666</v>
      </c>
      <c r="O59" t="str">
        <f>IF('Données Envoyé Spécial'!$R798&lt;2,IF('Données Envoyé Spécial'!$M798=O$2,'Données Envoyé Spécial'!$G798,""),"")</f>
        <v/>
      </c>
      <c r="P59" t="str">
        <f>IF('Données Envoyé Spécial'!$R16&lt;2,IF('Données Envoyé Spécial'!$M16=P$2,'Données Envoyé Spécial'!$G16,""),"")</f>
        <v/>
      </c>
      <c r="R59" s="221">
        <v>6</v>
      </c>
    </row>
    <row r="60" spans="2:18" x14ac:dyDescent="0.25">
      <c r="B60" s="2">
        <f>IF('Données Envoyé Spécial'!$R68&lt;2,IF('Données Envoyé Spécial'!$M68=B$2,'Données Envoyé Spécial'!$D68,""),"")</f>
        <v>129</v>
      </c>
      <c r="C60" s="2" t="str">
        <f>IF('Données Envoyé Spécial'!$R338&lt;2,IF('Données Envoyé Spécial'!$M338=C$2,'Données Envoyé Spécial'!$D338,""),"")</f>
        <v/>
      </c>
      <c r="D60" s="2" t="str">
        <f>IF('Données Envoyé Spécial'!$R16&lt;2,IF('Données Envoyé Spécial'!$M16=D$2,'Données Envoyé Spécial'!$D16,""),"")</f>
        <v/>
      </c>
      <c r="F60" s="2" t="str">
        <f>IF('Données Envoyé Spécial'!$R774&lt;2,IF('Données Envoyé Spécial'!$M774=F$2,'Données Envoyé Spécial'!$E774,""),"")</f>
        <v/>
      </c>
      <c r="G60">
        <f>IF('Données Envoyé Spécial'!$R831&lt;2,IF('Données Envoyé Spécial'!$M831=G$2,'Données Envoyé Spécial'!$E831,""),"")</f>
        <v>30</v>
      </c>
      <c r="H60" t="str">
        <f>IF('Données Envoyé Spécial'!$R16&lt;2,IF('Données Envoyé Spécial'!$M16=H$2,'Données Envoyé Spécial'!$E16,""),"")</f>
        <v/>
      </c>
      <c r="J60" t="str">
        <f>IF('Données Envoyé Spécial'!$R550&lt;2,IF('Données Envoyé Spécial'!$M550=J$2,'Données Envoyé Spécial'!$F550,""),"")</f>
        <v/>
      </c>
      <c r="K60">
        <f>IF('Données Envoyé Spécial'!$R476&lt;2,IF('Données Envoyé Spécial'!$M476=K$2,'Données Envoyé Spécial'!$F476,""),"")</f>
        <v>3</v>
      </c>
      <c r="L60" t="str">
        <f>IF('Données Envoyé Spécial'!$R16&lt;2,IF('Données Envoyé Spécial'!$M16=L$2,'Données Envoyé Spécial'!$F16,""),"")</f>
        <v/>
      </c>
      <c r="N60">
        <f>IF('Données Envoyé Spécial'!$R42&lt;2,IF('Données Envoyé Spécial'!$M42=N$2,'Données Envoyé Spécial'!$G42,""),"")</f>
        <v>10.105263157894736</v>
      </c>
      <c r="O60" t="str">
        <f>IF('Données Envoyé Spécial'!$R905&lt;2,IF('Données Envoyé Spécial'!$M905=O$2,'Données Envoyé Spécial'!$G905,""),"")</f>
        <v/>
      </c>
      <c r="P60" t="str">
        <f>IF('Données Envoyé Spécial'!$R17&lt;2,IF('Données Envoyé Spécial'!$M17=P$2,'Données Envoyé Spécial'!$G17,""),"")</f>
        <v/>
      </c>
      <c r="R60" s="221">
        <v>6</v>
      </c>
    </row>
    <row r="61" spans="2:18" x14ac:dyDescent="0.25">
      <c r="B61" s="2" t="str">
        <f>IF('Données Envoyé Spécial'!$R807&lt;2,IF('Données Envoyé Spécial'!$M807=B$2,'Données Envoyé Spécial'!$D807,""),"")</f>
        <v/>
      </c>
      <c r="C61" s="2" t="str">
        <f>IF('Données Envoyé Spécial'!$R112&lt;2,IF('Données Envoyé Spécial'!$M112=C$2,'Données Envoyé Spécial'!$D112,""),"")</f>
        <v/>
      </c>
      <c r="D61" s="2" t="str">
        <f>IF('Données Envoyé Spécial'!$R17&lt;2,IF('Données Envoyé Spécial'!$M17=D$2,'Données Envoyé Spécial'!$D17,""),"")</f>
        <v/>
      </c>
      <c r="F61" s="2">
        <f>IF('Données Envoyé Spécial'!$R16&lt;2,IF('Données Envoyé Spécial'!$M16=F$2,'Données Envoyé Spécial'!$E16,""),"")</f>
        <v>101</v>
      </c>
      <c r="G61">
        <f>IF('Données Envoyé Spécial'!$R804&lt;2,IF('Données Envoyé Spécial'!$M804=G$2,'Données Envoyé Spécial'!$E804,""),"")</f>
        <v>54</v>
      </c>
      <c r="H61" t="str">
        <f>IF('Données Envoyé Spécial'!$R17&lt;2,IF('Données Envoyé Spécial'!$M17=H$2,'Données Envoyé Spécial'!$E17,""),"")</f>
        <v/>
      </c>
      <c r="J61">
        <f>IF('Données Envoyé Spécial'!$R12&lt;2,IF('Données Envoyé Spécial'!$M12=J$2,'Données Envoyé Spécial'!$F12,""),"")</f>
        <v>49</v>
      </c>
      <c r="K61">
        <f>IF('Données Envoyé Spécial'!$R830&lt;2,IF('Données Envoyé Spécial'!$M830=K$2,'Données Envoyé Spécial'!$F830,""),"")</f>
        <v>6</v>
      </c>
      <c r="L61" t="str">
        <f>IF('Données Envoyé Spécial'!$R17&lt;2,IF('Données Envoyé Spécial'!$M17=L$2,'Données Envoyé Spécial'!$F17,""),"")</f>
        <v/>
      </c>
      <c r="N61" t="str">
        <f>IF('Données Envoyé Spécial'!$R796&lt;2,IF('Données Envoyé Spécial'!$M796=N$2,'Données Envoyé Spécial'!$G796,""),"")</f>
        <v/>
      </c>
      <c r="O61" t="str">
        <f>IF('Données Envoyé Spécial'!$R191&lt;2,IF('Données Envoyé Spécial'!$M191=O$2,'Données Envoyé Spécial'!$G191,""),"")</f>
        <v/>
      </c>
      <c r="P61" t="str">
        <f>IF('Données Envoyé Spécial'!$R18&lt;2,IF('Données Envoyé Spécial'!$M18=P$2,'Données Envoyé Spécial'!$G18,""),"")</f>
        <v/>
      </c>
      <c r="R61" s="221">
        <v>6</v>
      </c>
    </row>
    <row r="62" spans="2:18" x14ac:dyDescent="0.25">
      <c r="B62" s="2" t="str">
        <f>IF('Données Envoyé Spécial'!$R607&lt;2,IF('Données Envoyé Spécial'!$M607=B$2,'Données Envoyé Spécial'!$D607,""),"")</f>
        <v/>
      </c>
      <c r="C62" s="2" t="str">
        <f>IF('Données Envoyé Spécial'!$R141&lt;2,IF('Données Envoyé Spécial'!$M141=C$2,'Données Envoyé Spécial'!$D141,""),"")</f>
        <v/>
      </c>
      <c r="D62" s="2" t="str">
        <f>IF('Données Envoyé Spécial'!$R18&lt;2,IF('Données Envoyé Spécial'!$M18=D$2,'Données Envoyé Spécial'!$D18,""),"")</f>
        <v/>
      </c>
      <c r="F62" s="2" t="str">
        <f>IF('Données Envoyé Spécial'!$R576&lt;2,IF('Données Envoyé Spécial'!$M576=F$2,'Données Envoyé Spécial'!$E576,""),"")</f>
        <v/>
      </c>
      <c r="G62">
        <f>IF('Données Envoyé Spécial'!$R854&lt;2,IF('Données Envoyé Spécial'!$M854=G$2,'Données Envoyé Spécial'!$E854,""),"")</f>
        <v>344</v>
      </c>
      <c r="H62" t="str">
        <f>IF('Données Envoyé Spécial'!$R18&lt;2,IF('Données Envoyé Spécial'!$M18=H$2,'Données Envoyé Spécial'!$E18,""),"")</f>
        <v/>
      </c>
      <c r="J62">
        <f>IF('Données Envoyé Spécial'!$R26&lt;2,IF('Données Envoyé Spécial'!$M26=J$2,'Données Envoyé Spécial'!$F26,""),"")</f>
        <v>1857</v>
      </c>
      <c r="K62">
        <f>IF('Données Envoyé Spécial'!$R873&lt;2,IF('Données Envoyé Spécial'!$M873=K$2,'Données Envoyé Spécial'!$F873,""),"")</f>
        <v>7</v>
      </c>
      <c r="L62" t="str">
        <f>IF('Données Envoyé Spécial'!$R18&lt;2,IF('Données Envoyé Spécial'!$M18=L$2,'Données Envoyé Spécial'!$F18,""),"")</f>
        <v/>
      </c>
      <c r="N62" t="str">
        <f>IF('Données Envoyé Spécial'!$R74&lt;2,IF('Données Envoyé Spécial'!$M74=N$2,'Données Envoyé Spécial'!$G74,""),"")</f>
        <v/>
      </c>
      <c r="O62" t="str">
        <f>IF('Données Envoyé Spécial'!$R706&lt;2,IF('Données Envoyé Spécial'!$M706=O$2,'Données Envoyé Spécial'!$G706,""),"")</f>
        <v/>
      </c>
      <c r="P62" t="str">
        <f>IF('Données Envoyé Spécial'!$R19&lt;2,IF('Données Envoyé Spécial'!$M19=P$2,'Données Envoyé Spécial'!$G19,""),"")</f>
        <v/>
      </c>
      <c r="R62" s="221">
        <v>6</v>
      </c>
    </row>
    <row r="63" spans="2:18" x14ac:dyDescent="0.25">
      <c r="B63" s="2">
        <f>IF('Données Envoyé Spécial'!$R39&lt;2,IF('Données Envoyé Spécial'!$M39=B$2,'Données Envoyé Spécial'!$D39,""),"")</f>
        <v>25100</v>
      </c>
      <c r="C63" s="2" t="str">
        <f>IF('Données Envoyé Spécial'!$R677&lt;2,IF('Données Envoyé Spécial'!$M677=C$2,'Données Envoyé Spécial'!$D677,""),"")</f>
        <v/>
      </c>
      <c r="D63" s="2" t="str">
        <f>IF('Données Envoyé Spécial'!$R19&lt;2,IF('Données Envoyé Spécial'!$M19=D$2,'Données Envoyé Spécial'!$D19,""),"")</f>
        <v/>
      </c>
      <c r="F63" s="2" t="str">
        <f>IF('Données Envoyé Spécial'!$R762&lt;2,IF('Données Envoyé Spécial'!$M762=F$2,'Données Envoyé Spécial'!$E762,""),"")</f>
        <v/>
      </c>
      <c r="G63" t="str">
        <f>IF('Données Envoyé Spécial'!$R324&lt;2,IF('Données Envoyé Spécial'!$M324=G$2,'Données Envoyé Spécial'!$E324,""),"")</f>
        <v/>
      </c>
      <c r="H63" t="str">
        <f>IF('Données Envoyé Spécial'!$R19&lt;2,IF('Données Envoyé Spécial'!$M19=H$2,'Données Envoyé Spécial'!$E19,""),"")</f>
        <v/>
      </c>
      <c r="J63" t="str">
        <f>IF('Données Envoyé Spécial'!$R85&lt;2,IF('Données Envoyé Spécial'!$M85=J$2,'Données Envoyé Spécial'!$F85,""),"")</f>
        <v/>
      </c>
      <c r="K63">
        <f>IF('Données Envoyé Spécial'!$R881&lt;2,IF('Données Envoyé Spécial'!$M881=K$2,'Données Envoyé Spécial'!$F881,""),"")</f>
        <v>74</v>
      </c>
      <c r="L63" t="str">
        <f>IF('Données Envoyé Spécial'!$R19&lt;2,IF('Données Envoyé Spécial'!$M19=L$2,'Données Envoyé Spécial'!$F19,""),"")</f>
        <v/>
      </c>
      <c r="N63" t="str">
        <f>IF('Données Envoyé Spécial'!$R824&lt;2,IF('Données Envoyé Spécial'!$M824=N$2,'Données Envoyé Spécial'!$G824,""),"")</f>
        <v/>
      </c>
      <c r="O63">
        <f>IF('Données Envoyé Spécial'!$R680&lt;2,IF('Données Envoyé Spécial'!$M680=O$2,'Données Envoyé Spécial'!$G680,""),"")</f>
        <v>0.19702602230483271</v>
      </c>
      <c r="P63" t="str">
        <f>IF('Données Envoyé Spécial'!$R20&lt;2,IF('Données Envoyé Spécial'!$M20=P$2,'Données Envoyé Spécial'!$G20,""),"")</f>
        <v/>
      </c>
      <c r="R63" s="221">
        <v>6</v>
      </c>
    </row>
    <row r="64" spans="2:18" x14ac:dyDescent="0.25">
      <c r="B64" s="2" t="str">
        <f>IF('Données Envoyé Spécial'!$R754&lt;2,IF('Données Envoyé Spécial'!$M754=B$2,'Données Envoyé Spécial'!$D754,""),"")</f>
        <v/>
      </c>
      <c r="C64" s="2" t="str">
        <f>IF('Données Envoyé Spécial'!$R316&lt;2,IF('Données Envoyé Spécial'!$M316=C$2,'Données Envoyé Spécial'!$D316,""),"")</f>
        <v/>
      </c>
      <c r="D64" s="2" t="str">
        <f>IF('Données Envoyé Spécial'!$R20&lt;2,IF('Données Envoyé Spécial'!$M20=D$2,'Données Envoyé Spécial'!$D20,""),"")</f>
        <v/>
      </c>
      <c r="F64" s="2">
        <f>IF('Données Envoyé Spécial'!$R80&lt;2,IF('Données Envoyé Spécial'!$M80=F$2,'Données Envoyé Spécial'!$E80,""),"")</f>
        <v>1110</v>
      </c>
      <c r="G64" t="str">
        <f>IF('Données Envoyé Spécial'!$R399&lt;2,IF('Données Envoyé Spécial'!$M399=G$2,'Données Envoyé Spécial'!$E399,""),"")</f>
        <v/>
      </c>
      <c r="H64" t="str">
        <f>IF('Données Envoyé Spécial'!$R20&lt;2,IF('Données Envoyé Spécial'!$M20=H$2,'Données Envoyé Spécial'!$E20,""),"")</f>
        <v/>
      </c>
      <c r="J64" t="str">
        <f>IF('Données Envoyé Spécial'!$R151&lt;2,IF('Données Envoyé Spécial'!$M151=J$2,'Données Envoyé Spécial'!$F151,""),"")</f>
        <v/>
      </c>
      <c r="K64" t="str">
        <f>IF('Données Envoyé Spécial'!$R134&lt;2,IF('Données Envoyé Spécial'!$M134=K$2,'Données Envoyé Spécial'!$F134,""),"")</f>
        <v/>
      </c>
      <c r="L64" t="str">
        <f>IF('Données Envoyé Spécial'!$R20&lt;2,IF('Données Envoyé Spécial'!$M20=L$2,'Données Envoyé Spécial'!$F20,""),"")</f>
        <v/>
      </c>
      <c r="N64" t="str">
        <f>IF('Données Envoyé Spécial'!$R820&lt;2,IF('Données Envoyé Spécial'!$M820=N$2,'Données Envoyé Spécial'!$G820,""),"")</f>
        <v/>
      </c>
      <c r="O64" t="str">
        <f>IF('Données Envoyé Spécial'!$R144&lt;2,IF('Données Envoyé Spécial'!$M144=O$2,'Données Envoyé Spécial'!$G144,""),"")</f>
        <v/>
      </c>
      <c r="P64" t="str">
        <f>IF('Données Envoyé Spécial'!$R21&lt;2,IF('Données Envoyé Spécial'!$M21=P$2,'Données Envoyé Spécial'!$G21,""),"")</f>
        <v/>
      </c>
      <c r="R64" s="221">
        <v>7</v>
      </c>
    </row>
    <row r="65" spans="2:18" x14ac:dyDescent="0.25">
      <c r="B65" s="2">
        <f>IF('Données Envoyé Spécial'!$R15&lt;2,IF('Données Envoyé Spécial'!$M15=B$2,'Données Envoyé Spécial'!$D15,""),"")</f>
        <v>949</v>
      </c>
      <c r="C65" s="2">
        <f>IF('Données Envoyé Spécial'!$R490&lt;2,IF('Données Envoyé Spécial'!$M490=C$2,'Données Envoyé Spécial'!$D490,""),"")</f>
        <v>512</v>
      </c>
      <c r="D65" s="2" t="str">
        <f>IF('Données Envoyé Spécial'!$R21&lt;2,IF('Données Envoyé Spécial'!$M21=D$2,'Données Envoyé Spécial'!$D21,""),"")</f>
        <v/>
      </c>
      <c r="F65" s="2" t="str">
        <f>IF('Données Envoyé Spécial'!$R88&lt;2,IF('Données Envoyé Spécial'!$M88=F$2,'Données Envoyé Spécial'!$E88,""),"")</f>
        <v/>
      </c>
      <c r="G65" t="str">
        <f>IF('Données Envoyé Spécial'!$R887&lt;2,IF('Données Envoyé Spécial'!$M887=G$2,'Données Envoyé Spécial'!$E887,""),"")</f>
        <v/>
      </c>
      <c r="H65" t="str">
        <f>IF('Données Envoyé Spécial'!$R21&lt;2,IF('Données Envoyé Spécial'!$M21=H$2,'Données Envoyé Spécial'!$E21,""),"")</f>
        <v/>
      </c>
      <c r="J65">
        <f>IF('Données Envoyé Spécial'!$R42&lt;2,IF('Données Envoyé Spécial'!$M42=J$2,'Données Envoyé Spécial'!$F42,""),"")</f>
        <v>768</v>
      </c>
      <c r="K65" t="str">
        <f>IF('Données Envoyé Spécial'!$R149&lt;2,IF('Données Envoyé Spécial'!$M149=K$2,'Données Envoyé Spécial'!$F149,""),"")</f>
        <v/>
      </c>
      <c r="L65" t="str">
        <f>IF('Données Envoyé Spécial'!$R21&lt;2,IF('Données Envoyé Spécial'!$M21=L$2,'Données Envoyé Spécial'!$F21,""),"")</f>
        <v/>
      </c>
      <c r="N65" t="str">
        <f>IF('Données Envoyé Spécial'!$R618&lt;2,IF('Données Envoyé Spécial'!$M618=N$2,'Données Envoyé Spécial'!$G618,""),"")</f>
        <v/>
      </c>
      <c r="O65">
        <f>IF('Données Envoyé Spécial'!$R434&lt;2,IF('Données Envoyé Spécial'!$M434=O$2,'Données Envoyé Spécial'!$G434,""),"")</f>
        <v>4.9019607843137254E-2</v>
      </c>
      <c r="P65" t="str">
        <f>IF('Données Envoyé Spécial'!$R22&lt;2,IF('Données Envoyé Spécial'!$M22=P$2,'Données Envoyé Spécial'!$G22,""),"")</f>
        <v/>
      </c>
      <c r="R65" s="221">
        <v>7</v>
      </c>
    </row>
    <row r="66" spans="2:18" x14ac:dyDescent="0.25">
      <c r="B66" s="2" t="str">
        <f>IF('Données Envoyé Spécial'!$R405&lt;2,IF('Données Envoyé Spécial'!$M405=B$2,'Données Envoyé Spécial'!$D405,""),"")</f>
        <v/>
      </c>
      <c r="C66" s="2">
        <f>IF('Données Envoyé Spécial'!$R886&lt;2,IF('Données Envoyé Spécial'!$M886=C$2,'Données Envoyé Spécial'!$D886,""),"")</f>
        <v>14400</v>
      </c>
      <c r="D66" s="2" t="str">
        <f>IF('Données Envoyé Spécial'!$R22&lt;2,IF('Données Envoyé Spécial'!$M22=D$2,'Données Envoyé Spécial'!$D22,""),"")</f>
        <v/>
      </c>
      <c r="F66" s="2" t="str">
        <f>IF('Données Envoyé Spécial'!$R299&lt;2,IF('Données Envoyé Spécial'!$M299=F$2,'Données Envoyé Spécial'!$E299,""),"")</f>
        <v/>
      </c>
      <c r="G66" t="str">
        <f>IF('Données Envoyé Spécial'!$R135&lt;2,IF('Données Envoyé Spécial'!$M135=G$2,'Données Envoyé Spécial'!$E135,""),"")</f>
        <v/>
      </c>
      <c r="H66" t="str">
        <f>IF('Données Envoyé Spécial'!$R22&lt;2,IF('Données Envoyé Spécial'!$M22=H$2,'Données Envoyé Spécial'!$E22,""),"")</f>
        <v/>
      </c>
      <c r="J66" t="str">
        <f>IF('Données Envoyé Spécial'!$R762&lt;2,IF('Données Envoyé Spécial'!$M762=J$2,'Données Envoyé Spécial'!$F762,""),"")</f>
        <v/>
      </c>
      <c r="K66" t="str">
        <f>IF('Données Envoyé Spécial'!$R341&lt;2,IF('Données Envoyé Spécial'!$M341=K$2,'Données Envoyé Spécial'!$F341,""),"")</f>
        <v/>
      </c>
      <c r="L66" t="str">
        <f>IF('Données Envoyé Spécial'!$R22&lt;2,IF('Données Envoyé Spécial'!$M22=L$2,'Données Envoyé Spécial'!$F22,""),"")</f>
        <v/>
      </c>
      <c r="N66">
        <f>IF('Données Envoyé Spécial'!$R216&lt;2,IF('Données Envoyé Spécial'!$M216=N$2,'Données Envoyé Spécial'!$G216,""),"")</f>
        <v>0.11707317073170732</v>
      </c>
      <c r="O66" t="str">
        <f>IF('Données Envoyé Spécial'!$R338&lt;2,IF('Données Envoyé Spécial'!$M338=O$2,'Données Envoyé Spécial'!$G338,""),"")</f>
        <v/>
      </c>
      <c r="P66" t="str">
        <f>IF('Données Envoyé Spécial'!$R23&lt;2,IF('Données Envoyé Spécial'!$M23=P$2,'Données Envoyé Spécial'!$G23,""),"")</f>
        <v/>
      </c>
      <c r="R66" s="221">
        <v>7</v>
      </c>
    </row>
    <row r="67" spans="2:18" x14ac:dyDescent="0.25">
      <c r="B67" s="2">
        <f>IF('Données Envoyé Spécial'!$R80&lt;2,IF('Données Envoyé Spécial'!$M80=B$2,'Données Envoyé Spécial'!$D80,""),"")</f>
        <v>447</v>
      </c>
      <c r="C67" s="2">
        <f>IF('Données Envoyé Spécial'!$R416&lt;2,IF('Données Envoyé Spécial'!$M416=C$2,'Données Envoyé Spécial'!$D416,""),"")</f>
        <v>55800</v>
      </c>
      <c r="D67" s="2" t="str">
        <f>IF('Données Envoyé Spécial'!$R23&lt;2,IF('Données Envoyé Spécial'!$M23=D$2,'Données Envoyé Spécial'!$D23,""),"")</f>
        <v/>
      </c>
      <c r="F67" s="2" t="str">
        <f>IF('Données Envoyé Spécial'!$R305&lt;2,IF('Données Envoyé Spécial'!$M305=F$2,'Données Envoyé Spécial'!$E305,""),"")</f>
        <v/>
      </c>
      <c r="G67" t="str">
        <f>IF('Données Envoyé Spécial'!$R145&lt;2,IF('Données Envoyé Spécial'!$M145=G$2,'Données Envoyé Spécial'!$E145,""),"")</f>
        <v/>
      </c>
      <c r="H67" t="str">
        <f>IF('Données Envoyé Spécial'!$R23&lt;2,IF('Données Envoyé Spécial'!$M23=H$2,'Données Envoyé Spécial'!$E23,""),"")</f>
        <v/>
      </c>
      <c r="J67">
        <f>IF('Données Envoyé Spécial'!$R81&lt;2,IF('Données Envoyé Spécial'!$M81=J$2,'Données Envoyé Spécial'!$F81,""),"")</f>
        <v>27</v>
      </c>
      <c r="K67" t="str">
        <f>IF('Données Envoyé Spécial'!$R677&lt;2,IF('Données Envoyé Spécial'!$M677=K$2,'Données Envoyé Spécial'!$F677,""),"")</f>
        <v/>
      </c>
      <c r="L67" t="str">
        <f>IF('Données Envoyé Spécial'!$R23&lt;2,IF('Données Envoyé Spécial'!$M23=L$2,'Données Envoyé Spécial'!$F23,""),"")</f>
        <v/>
      </c>
      <c r="N67">
        <f>IF('Données Envoyé Spécial'!$R52&lt;2,IF('Données Envoyé Spécial'!$M52=N$2,'Données Envoyé Spécial'!$G52,""),"")</f>
        <v>9.4736842105263161E-2</v>
      </c>
      <c r="O67">
        <f>IF('Données Envoyé Spécial'!$R439&lt;2,IF('Données Envoyé Spécial'!$M439=O$2,'Données Envoyé Spécial'!$G439,""),"")</f>
        <v>1.35</v>
      </c>
      <c r="P67" t="str">
        <f>IF('Données Envoyé Spécial'!$R24&lt;2,IF('Données Envoyé Spécial'!$M24=P$2,'Données Envoyé Spécial'!$G24,""),"")</f>
        <v/>
      </c>
      <c r="R67" s="221">
        <v>7</v>
      </c>
    </row>
    <row r="68" spans="2:18" x14ac:dyDescent="0.25">
      <c r="B68" s="2" t="str">
        <f>IF('Données Envoyé Spécial'!$R770&lt;2,IF('Données Envoyé Spécial'!$M770=B$2,'Données Envoyé Spécial'!$D770,""),"")</f>
        <v/>
      </c>
      <c r="C68" s="2">
        <f>IF('Données Envoyé Spécial'!$R815&lt;2,IF('Données Envoyé Spécial'!$M815=C$2,'Données Envoyé Spécial'!$D815,""),"")</f>
        <v>13200</v>
      </c>
      <c r="D68" s="2" t="str">
        <f>IF('Données Envoyé Spécial'!$R24&lt;2,IF('Données Envoyé Spécial'!$M24=D$2,'Données Envoyé Spécial'!$D24,""),"")</f>
        <v/>
      </c>
      <c r="F68" s="2">
        <f>IF('Données Envoyé Spécial'!$R237&lt;2,IF('Données Envoyé Spécial'!$M237=F$2,'Données Envoyé Spécial'!$E237,""),"")</f>
        <v>259</v>
      </c>
      <c r="G68">
        <f>IF('Données Envoyé Spécial'!$R411&lt;2,IF('Données Envoyé Spécial'!$M411=G$2,'Données Envoyé Spécial'!$E411,""),"")</f>
        <v>274</v>
      </c>
      <c r="H68" t="str">
        <f>IF('Données Envoyé Spécial'!$R24&lt;2,IF('Données Envoyé Spécial'!$M24=H$2,'Données Envoyé Spécial'!$E24,""),"")</f>
        <v/>
      </c>
      <c r="J68" t="str">
        <f>IF('Données Envoyé Spécial'!$R238&lt;2,IF('Données Envoyé Spécial'!$M238=J$2,'Données Envoyé Spécial'!$F238,""),"")</f>
        <v/>
      </c>
      <c r="K68">
        <f>IF('Données Envoyé Spécial'!$R753&lt;2,IF('Données Envoyé Spécial'!$M753=K$2,'Données Envoyé Spécial'!$F753,""),"")</f>
        <v>36</v>
      </c>
      <c r="L68" t="str">
        <f>IF('Données Envoyé Spécial'!$R24&lt;2,IF('Données Envoyé Spécial'!$M24=L$2,'Données Envoyé Spécial'!$F24,""),"")</f>
        <v/>
      </c>
      <c r="N68" t="str">
        <f>IF('Données Envoyé Spécial'!$R544&lt;2,IF('Données Envoyé Spécial'!$M544=N$2,'Données Envoyé Spécial'!$G544,""),"")</f>
        <v/>
      </c>
      <c r="O68" t="str">
        <f>IF('Données Envoyé Spécial'!$R755&lt;2,IF('Données Envoyé Spécial'!$M755=O$2,'Données Envoyé Spécial'!$G755,""),"")</f>
        <v/>
      </c>
      <c r="P68" t="str">
        <f>IF('Données Envoyé Spécial'!$R25&lt;2,IF('Données Envoyé Spécial'!$M25=P$2,'Données Envoyé Spécial'!$G25,""),"")</f>
        <v/>
      </c>
      <c r="R68" s="221">
        <v>7</v>
      </c>
    </row>
    <row r="69" spans="2:18" x14ac:dyDescent="0.25">
      <c r="B69" s="2">
        <f>IF('Données Envoyé Spécial'!$R91&lt;2,IF('Données Envoyé Spécial'!$M91=B$2,'Données Envoyé Spécial'!$D91,""),"")</f>
        <v>3544</v>
      </c>
      <c r="C69" s="2" t="str">
        <f>IF('Données Envoyé Spécial'!$R241&lt;2,IF('Données Envoyé Spécial'!$M241=C$2,'Données Envoyé Spécial'!$D241,""),"")</f>
        <v/>
      </c>
      <c r="D69" s="2" t="str">
        <f>IF('Données Envoyé Spécial'!$R25&lt;2,IF('Données Envoyé Spécial'!$M25=D$2,'Données Envoyé Spécial'!$D25,""),"")</f>
        <v/>
      </c>
      <c r="F69" s="2">
        <f>IF('Données Envoyé Spécial'!$R39&lt;2,IF('Données Envoyé Spécial'!$M39=F$2,'Données Envoyé Spécial'!$E39,""),"")</f>
        <v>1524</v>
      </c>
      <c r="G69" t="str">
        <f>IF('Données Envoyé Spécial'!$R157&lt;2,IF('Données Envoyé Spécial'!$M157=G$2,'Données Envoyé Spécial'!$E157,""),"")</f>
        <v/>
      </c>
      <c r="H69" t="str">
        <f>IF('Données Envoyé Spécial'!$R25&lt;2,IF('Données Envoyé Spécial'!$M25=H$2,'Données Envoyé Spécial'!$E25,""),"")</f>
        <v/>
      </c>
      <c r="J69">
        <f>IF('Données Envoyé Spécial'!$R79&lt;2,IF('Données Envoyé Spécial'!$M79=J$2,'Données Envoyé Spécial'!$F79,""),"")</f>
        <v>26</v>
      </c>
      <c r="K69">
        <f>IF('Données Envoyé Spécial'!$R878&lt;2,IF('Données Envoyé Spécial'!$M878=K$2,'Données Envoyé Spécial'!$F878,""),"")</f>
        <v>15</v>
      </c>
      <c r="L69" t="str">
        <f>IF('Données Envoyé Spécial'!$R25&lt;2,IF('Données Envoyé Spécial'!$M25=L$2,'Données Envoyé Spécial'!$F25,""),"")</f>
        <v/>
      </c>
      <c r="N69" t="str">
        <f>IF('Données Envoyé Spécial'!$R75&lt;2,IF('Données Envoyé Spécial'!$M75=N$2,'Données Envoyé Spécial'!$G75,""),"")</f>
        <v/>
      </c>
      <c r="O69">
        <f>IF('Données Envoyé Spécial'!$R626&lt;2,IF('Données Envoyé Spécial'!$M626=O$2,'Données Envoyé Spécial'!$G626,""),"")</f>
        <v>0.65174129353233834</v>
      </c>
      <c r="P69" t="str">
        <f>IF('Données Envoyé Spécial'!$R26&lt;2,IF('Données Envoyé Spécial'!$M26=P$2,'Données Envoyé Spécial'!$G26,""),"")</f>
        <v/>
      </c>
      <c r="R69" s="221">
        <v>7</v>
      </c>
    </row>
    <row r="70" spans="2:18" x14ac:dyDescent="0.25">
      <c r="B70" s="2" t="str">
        <f>IF('Données Envoyé Spécial'!$R768&lt;2,IF('Données Envoyé Spécial'!$M768=B$2,'Données Envoyé Spécial'!$D768,""),"")</f>
        <v/>
      </c>
      <c r="C70" s="2">
        <f>IF('Données Envoyé Spécial'!$R537&lt;2,IF('Données Envoyé Spécial'!$M537=C$2,'Données Envoyé Spécial'!$D537,""),"")</f>
        <v>4402</v>
      </c>
      <c r="D70" s="2" t="str">
        <f>IF('Données Envoyé Spécial'!$R26&lt;2,IF('Données Envoyé Spécial'!$M26=D$2,'Données Envoyé Spécial'!$D26,""),"")</f>
        <v/>
      </c>
      <c r="F70" s="2">
        <f>IF('Données Envoyé Spécial'!$R223&lt;2,IF('Données Envoyé Spécial'!$M223=F$2,'Données Envoyé Spécial'!$E223,""),"")</f>
        <v>26</v>
      </c>
      <c r="G70">
        <f>IF('Données Envoyé Spécial'!$R441&lt;2,IF('Données Envoyé Spécial'!$M441=G$2,'Données Envoyé Spécial'!$E441,""),"")</f>
        <v>226</v>
      </c>
      <c r="H70" t="str">
        <f>IF('Données Envoyé Spécial'!$R26&lt;2,IF('Données Envoyé Spécial'!$M26=H$2,'Données Envoyé Spécial'!$E26,""),"")</f>
        <v/>
      </c>
      <c r="J70" t="str">
        <f>IF('Données Envoyé Spécial'!$R768&lt;2,IF('Données Envoyé Spécial'!$M768=J$2,'Données Envoyé Spécial'!$F768,""),"")</f>
        <v/>
      </c>
      <c r="K70" t="str">
        <f>IF('Données Envoyé Spécial'!$R332&lt;2,IF('Données Envoyé Spécial'!$M332=K$2,'Données Envoyé Spécial'!$F332,""),"")</f>
        <v/>
      </c>
      <c r="L70" t="str">
        <f>IF('Données Envoyé Spécial'!$R26&lt;2,IF('Données Envoyé Spécial'!$M26=L$2,'Données Envoyé Spécial'!$F26,""),"")</f>
        <v/>
      </c>
      <c r="N70" t="str">
        <f>IF('Données Envoyé Spécial'!$R770&lt;2,IF('Données Envoyé Spécial'!$M770=N$2,'Données Envoyé Spécial'!$G770,""),"")</f>
        <v/>
      </c>
      <c r="O70" t="str">
        <f>IF('Données Envoyé Spécial'!$R323&lt;2,IF('Données Envoyé Spécial'!$M323=O$2,'Données Envoyé Spécial'!$G323,""),"")</f>
        <v/>
      </c>
      <c r="P70" t="str">
        <f>IF('Données Envoyé Spécial'!$R27&lt;2,IF('Données Envoyé Spécial'!$M27=P$2,'Données Envoyé Spécial'!$G27,""),"")</f>
        <v/>
      </c>
      <c r="R70" s="221">
        <v>8</v>
      </c>
    </row>
    <row r="71" spans="2:18" x14ac:dyDescent="0.25">
      <c r="B71" s="2">
        <f>IF('Données Envoyé Spécial'!$R59&lt;2,IF('Données Envoyé Spécial'!$M59=B$2,'Données Envoyé Spécial'!$D59,""),"")</f>
        <v>993</v>
      </c>
      <c r="C71" s="2" t="str">
        <f>IF('Données Envoyé Spécial'!$R410&lt;2,IF('Données Envoyé Spécial'!$M410=C$2,'Données Envoyé Spécial'!$D410,""),"")</f>
        <v/>
      </c>
      <c r="D71" s="2" t="str">
        <f>IF('Données Envoyé Spécial'!$R27&lt;2,IF('Données Envoyé Spécial'!$M27=D$2,'Données Envoyé Spécial'!$D27,""),"")</f>
        <v/>
      </c>
      <c r="F71" s="2" t="str">
        <f>IF('Données Envoyé Spécial'!$R772&lt;2,IF('Données Envoyé Spécial'!$M772=F$2,'Données Envoyé Spécial'!$E772,""),"")</f>
        <v/>
      </c>
      <c r="G71">
        <f>IF('Données Envoyé Spécial'!$R933&lt;2,IF('Données Envoyé Spécial'!$M933=G$2,'Données Envoyé Spécial'!$E933,""),"")</f>
        <v>606</v>
      </c>
      <c r="H71" t="str">
        <f>IF('Données Envoyé Spécial'!$R27&lt;2,IF('Données Envoyé Spécial'!$M27=H$2,'Données Envoyé Spécial'!$E27,""),"")</f>
        <v/>
      </c>
      <c r="J71">
        <f>IF('Données Envoyé Spécial'!$R83&lt;2,IF('Données Envoyé Spécial'!$M83=J$2,'Données Envoyé Spécial'!$F83,""),"")</f>
        <v>85</v>
      </c>
      <c r="K71">
        <f>IF('Données Envoyé Spécial'!$R372&lt;2,IF('Données Envoyé Spécial'!$M372=K$2,'Données Envoyé Spécial'!$F372,""),"")</f>
        <v>3</v>
      </c>
      <c r="L71" t="str">
        <f>IF('Données Envoyé Spécial'!$R27&lt;2,IF('Données Envoyé Spécial'!$M27=L$2,'Données Envoyé Spécial'!$F27,""),"")</f>
        <v/>
      </c>
      <c r="N71">
        <f>IF('Données Envoyé Spécial'!$R47&lt;2,IF('Données Envoyé Spécial'!$M47=N$2,'Données Envoyé Spécial'!$G47,""),"")</f>
        <v>0.67704280155642027</v>
      </c>
      <c r="O71">
        <f>IF('Données Envoyé Spécial'!$R488&lt;2,IF('Données Envoyé Spécial'!$M488=O$2,'Données Envoyé Spécial'!$G488,""),"")</f>
        <v>0.17801047120418848</v>
      </c>
      <c r="P71" t="str">
        <f>IF('Données Envoyé Spécial'!$R28&lt;2,IF('Données Envoyé Spécial'!$M28=P$2,'Données Envoyé Spécial'!$G28,""),"")</f>
        <v/>
      </c>
      <c r="R71" s="221">
        <v>8</v>
      </c>
    </row>
    <row r="72" spans="2:18" x14ac:dyDescent="0.25">
      <c r="B72" s="2">
        <f>IF('Données Envoyé Spécial'!$R26&lt;2,IF('Données Envoyé Spécial'!$M26=B$2,'Données Envoyé Spécial'!$D26,""),"")</f>
        <v>18</v>
      </c>
      <c r="C72" s="2">
        <f>IF('Données Envoyé Spécial'!$R491&lt;2,IF('Données Envoyé Spécial'!$M491=C$2,'Données Envoyé Spécial'!$D491,""),"")</f>
        <v>2578</v>
      </c>
      <c r="D72" s="2" t="str">
        <f>IF('Données Envoyé Spécial'!$R28&lt;2,IF('Données Envoyé Spécial'!$M28=D$2,'Données Envoyé Spécial'!$D28,""),"")</f>
        <v/>
      </c>
      <c r="F72" s="2">
        <f>IF('Données Envoyé Spécial'!$R163&lt;2,IF('Données Envoyé Spécial'!$M163=F$2,'Données Envoyé Spécial'!$E163,""),"")</f>
        <v>32</v>
      </c>
      <c r="G72" t="str">
        <f>IF('Données Envoyé Spécial'!$R137&lt;2,IF('Données Envoyé Spécial'!$M137=G$2,'Données Envoyé Spécial'!$E137,""),"")</f>
        <v/>
      </c>
      <c r="H72" t="str">
        <f>IF('Données Envoyé Spécial'!$R28&lt;2,IF('Données Envoyé Spécial'!$M28=H$2,'Données Envoyé Spécial'!$E28,""),"")</f>
        <v/>
      </c>
      <c r="J72" t="str">
        <f>IF('Données Envoyé Spécial'!$R299&lt;2,IF('Données Envoyé Spécial'!$M299=J$2,'Données Envoyé Spécial'!$F299,""),"")</f>
        <v/>
      </c>
      <c r="K72">
        <f>IF('Données Envoyé Spécial'!$R387&lt;2,IF('Données Envoyé Spécial'!$M387=K$2,'Données Envoyé Spécial'!$F387,""),"")</f>
        <v>7</v>
      </c>
      <c r="L72" t="str">
        <f>IF('Données Envoyé Spécial'!$R28&lt;2,IF('Données Envoyé Spécial'!$M28=L$2,'Données Envoyé Spécial'!$F28,""),"")</f>
        <v/>
      </c>
      <c r="N72" t="str">
        <f>IF('Données Envoyé Spécial'!$R607&lt;2,IF('Données Envoyé Spécial'!$M607=N$2,'Données Envoyé Spécial'!$G607,""),"")</f>
        <v/>
      </c>
      <c r="O72">
        <f>IF('Données Envoyé Spécial'!$R477&lt;2,IF('Données Envoyé Spécial'!$M477=O$2,'Données Envoyé Spécial'!$G477,""),"")</f>
        <v>1.2136752136752136</v>
      </c>
      <c r="P72" t="str">
        <f>IF('Données Envoyé Spécial'!$R29&lt;2,IF('Données Envoyé Spécial'!$M29=P$2,'Données Envoyé Spécial'!$G29,""),"")</f>
        <v/>
      </c>
      <c r="R72" s="221">
        <v>8</v>
      </c>
    </row>
    <row r="73" spans="2:18" x14ac:dyDescent="0.25">
      <c r="B73" s="2" t="str">
        <f>IF('Données Envoyé Spécial'!$R774&lt;2,IF('Données Envoyé Spécial'!$M774=B$2,'Données Envoyé Spécial'!$D774,""),"")</f>
        <v/>
      </c>
      <c r="C73" s="2">
        <f>IF('Données Envoyé Spécial'!$R676&lt;2,IF('Données Envoyé Spécial'!$M676=C$2,'Données Envoyé Spécial'!$D676,""),"")</f>
        <v>445</v>
      </c>
      <c r="D73" s="2" t="str">
        <f>IF('Données Envoyé Spécial'!$R29&lt;2,IF('Données Envoyé Spécial'!$M29=D$2,'Données Envoyé Spécial'!$D29,""),"")</f>
        <v/>
      </c>
      <c r="F73" s="2" t="str">
        <f>IF('Données Envoyé Spécial'!$R166&lt;2,IF('Données Envoyé Spécial'!$M166=F$2,'Données Envoyé Spécial'!$E166,""),"")</f>
        <v/>
      </c>
      <c r="G73" t="str">
        <f>IF('Données Envoyé Spécial'!$R798&lt;2,IF('Données Envoyé Spécial'!$M798=G$2,'Données Envoyé Spécial'!$E798,""),"")</f>
        <v/>
      </c>
      <c r="H73" t="str">
        <f>IF('Données Envoyé Spécial'!$R29&lt;2,IF('Données Envoyé Spécial'!$M29=H$2,'Données Envoyé Spécial'!$E29,""),"")</f>
        <v/>
      </c>
      <c r="J73">
        <f>IF('Données Envoyé Spécial'!$R139&lt;2,IF('Données Envoyé Spécial'!$M139=J$2,'Données Envoyé Spécial'!$F139,""),"")</f>
        <v>1023</v>
      </c>
      <c r="K73">
        <f>IF('Données Envoyé Spécial'!$R419&lt;2,IF('Données Envoyé Spécial'!$M419=K$2,'Données Envoyé Spécial'!$F419,""),"")</f>
        <v>28</v>
      </c>
      <c r="L73" t="str">
        <f>IF('Données Envoyé Spécial'!$R29&lt;2,IF('Données Envoyé Spécial'!$M29=L$2,'Données Envoyé Spécial'!$F29,""),"")</f>
        <v/>
      </c>
      <c r="N73" t="str">
        <f>IF('Données Envoyé Spécial'!$R794&lt;2,IF('Données Envoyé Spécial'!$M794=N$2,'Données Envoyé Spécial'!$G794,""),"")</f>
        <v/>
      </c>
      <c r="O73">
        <f>IF('Données Envoyé Spécial'!$R689&lt;2,IF('Données Envoyé Spécial'!$M689=O$2,'Données Envoyé Spécial'!$G689,""),"")</f>
        <v>0.34062140391254314</v>
      </c>
      <c r="P73" t="str">
        <f>IF('Données Envoyé Spécial'!$R30&lt;2,IF('Données Envoyé Spécial'!$M30=P$2,'Données Envoyé Spécial'!$G30,""),"")</f>
        <v/>
      </c>
      <c r="R73" s="221">
        <v>8</v>
      </c>
    </row>
    <row r="74" spans="2:18" x14ac:dyDescent="0.25">
      <c r="B74" s="2">
        <f>IF('Données Envoyé Spécial'!$R107&lt;2,IF('Données Envoyé Spécial'!$M107=B$2,'Données Envoyé Spécial'!$D107,""),"")</f>
        <v>794</v>
      </c>
      <c r="C74" s="2" t="str">
        <f>IF('Données Envoyé Spécial'!$R243&lt;2,IF('Données Envoyé Spécial'!$M243=C$2,'Données Envoyé Spécial'!$D243,""),"")</f>
        <v/>
      </c>
      <c r="D74" s="2" t="str">
        <f>IF('Données Envoyé Spécial'!$R30&lt;2,IF('Données Envoyé Spécial'!$M30=D$2,'Données Envoyé Spécial'!$D30,""),"")</f>
        <v/>
      </c>
      <c r="F74" s="2">
        <f>IF('Données Envoyé Spécial'!$R187&lt;2,IF('Données Envoyé Spécial'!$M187=F$2,'Données Envoyé Spécial'!$E187,""),"")</f>
        <v>175</v>
      </c>
      <c r="G74" t="str">
        <f>IF('Données Envoyé Spécial'!$R895&lt;2,IF('Données Envoyé Spécial'!$M895=G$2,'Données Envoyé Spécial'!$E895,""),"")</f>
        <v/>
      </c>
      <c r="H74" t="str">
        <f>IF('Données Envoyé Spécial'!$R30&lt;2,IF('Données Envoyé Spécial'!$M30=H$2,'Données Envoyé Spécial'!$E30,""),"")</f>
        <v/>
      </c>
      <c r="J74" t="str">
        <f>IF('Données Envoyé Spécial'!$R305&lt;2,IF('Données Envoyé Spécial'!$M305=J$2,'Données Envoyé Spécial'!$F305,""),"")</f>
        <v/>
      </c>
      <c r="K74">
        <f>IF('Données Envoyé Spécial'!$R699&lt;2,IF('Données Envoyé Spécial'!$M699=K$2,'Données Envoyé Spécial'!$F699,""),"")</f>
        <v>30</v>
      </c>
      <c r="L74" t="str">
        <f>IF('Données Envoyé Spécial'!$R30&lt;2,IF('Données Envoyé Spécial'!$M30=L$2,'Données Envoyé Spécial'!$F30,""),"")</f>
        <v/>
      </c>
      <c r="N74" t="str">
        <f>IF('Données Envoyé Spécial'!$R807&lt;2,IF('Données Envoyé Spécial'!$M807=N$2,'Données Envoyé Spécial'!$G807,""),"")</f>
        <v/>
      </c>
      <c r="O74">
        <f>IF('Données Envoyé Spécial'!$R366&lt;2,IF('Données Envoyé Spécial'!$M366=O$2,'Données Envoyé Spécial'!$G366,""),"")</f>
        <v>0.73498964803312627</v>
      </c>
      <c r="P74" t="str">
        <f>IF('Données Envoyé Spécial'!$R31&lt;2,IF('Données Envoyé Spécial'!$M31=P$2,'Données Envoyé Spécial'!$G31,""),"")</f>
        <v/>
      </c>
      <c r="R74" s="221">
        <v>8</v>
      </c>
    </row>
    <row r="75" spans="2:18" x14ac:dyDescent="0.25">
      <c r="B75" s="2" t="str">
        <f>IF('Données Envoyé Spécial'!$R88&lt;2,IF('Données Envoyé Spécial'!$M88=B$2,'Données Envoyé Spécial'!$D88,""),"")</f>
        <v/>
      </c>
      <c r="C75" s="2">
        <f>IF('Données Envoyé Spécial'!$R359&lt;2,IF('Données Envoyé Spécial'!$M359=C$2,'Données Envoyé Spécial'!$D359,""),"")</f>
        <v>6390</v>
      </c>
      <c r="D75" s="2" t="str">
        <f>IF('Données Envoyé Spécial'!$R31&lt;2,IF('Données Envoyé Spécial'!$M31=D$2,'Données Envoyé Spécial'!$D31,""),"")</f>
        <v/>
      </c>
      <c r="F75" s="2">
        <f>IF('Données Envoyé Spécial'!$R164&lt;2,IF('Données Envoyé Spécial'!$M164=F$2,'Données Envoyé Spécial'!$E164,""),"")</f>
        <v>6</v>
      </c>
      <c r="G75" t="str">
        <f>IF('Données Envoyé Spécial'!$R213&lt;2,IF('Données Envoyé Spécial'!$M213=G$2,'Données Envoyé Spécial'!$E213,""),"")</f>
        <v/>
      </c>
      <c r="H75" t="str">
        <f>IF('Données Envoyé Spécial'!$R31&lt;2,IF('Données Envoyé Spécial'!$M31=H$2,'Données Envoyé Spécial'!$E31,""),"")</f>
        <v/>
      </c>
      <c r="J75" t="str">
        <f>IF('Données Envoyé Spécial'!$R457&lt;2,IF('Données Envoyé Spécial'!$M457=J$2,'Données Envoyé Spécial'!$F457,""),"")</f>
        <v/>
      </c>
      <c r="K75">
        <f>IF('Données Envoyé Spécial'!$R717&lt;2,IF('Données Envoyé Spécial'!$M717=K$2,'Données Envoyé Spécial'!$F717,""),"")</f>
        <v>74</v>
      </c>
      <c r="L75" t="str">
        <f>IF('Données Envoyé Spécial'!$R31&lt;2,IF('Données Envoyé Spécial'!$M31=L$2,'Données Envoyé Spécial'!$F31,""),"")</f>
        <v/>
      </c>
      <c r="N75">
        <f>IF('Données Envoyé Spécial'!$R59&lt;2,IF('Données Envoyé Spécial'!$M59=N$2,'Données Envoyé Spécial'!$G59,""),"")</f>
        <v>0.22018348623853212</v>
      </c>
      <c r="O75" t="str">
        <f>IF('Données Envoyé Spécial'!$R465&lt;2,IF('Données Envoyé Spécial'!$M465=O$2,'Données Envoyé Spécial'!$G465,""),"")</f>
        <v/>
      </c>
      <c r="P75" t="str">
        <f>IF('Données Envoyé Spécial'!$R32&lt;2,IF('Données Envoyé Spécial'!$M32=P$2,'Données Envoyé Spécial'!$G32,""),"")</f>
        <v/>
      </c>
      <c r="R75" s="221">
        <v>8</v>
      </c>
    </row>
    <row r="76" spans="2:18" x14ac:dyDescent="0.25">
      <c r="B76" s="2" t="str">
        <f>IF('Données Envoyé Spécial'!$R824&lt;2,IF('Données Envoyé Spécial'!$M824=B$2,'Données Envoyé Spécial'!$D824,""),"")</f>
        <v/>
      </c>
      <c r="C76" s="2">
        <f>IF('Données Envoyé Spécial'!$R531&lt;2,IF('Données Envoyé Spécial'!$M531=C$2,'Données Envoyé Spécial'!$D531,""),"")</f>
        <v>11100</v>
      </c>
      <c r="D76" s="2" t="str">
        <f>IF('Données Envoyé Spécial'!$R32&lt;2,IF('Données Envoyé Spécial'!$M32=D$2,'Données Envoyé Spécial'!$D32,""),"")</f>
        <v/>
      </c>
      <c r="F76" s="2">
        <f>IF('Données Envoyé Spécial'!$R224&lt;2,IF('Données Envoyé Spécial'!$M224=F$2,'Données Envoyé Spécial'!$E224,""),"")</f>
        <v>23</v>
      </c>
      <c r="G76" t="str">
        <f>IF('Données Envoyé Spécial'!$R525&lt;2,IF('Données Envoyé Spécial'!$M525=G$2,'Données Envoyé Spécial'!$E525,""),"")</f>
        <v/>
      </c>
      <c r="H76" t="str">
        <f>IF('Données Envoyé Spécial'!$R32&lt;2,IF('Données Envoyé Spécial'!$M32=H$2,'Données Envoyé Spécial'!$E32,""),"")</f>
        <v/>
      </c>
      <c r="J76">
        <f>IF('Données Envoyé Spécial'!$R91&lt;2,IF('Données Envoyé Spécial'!$M91=J$2,'Données Envoyé Spécial'!$F91,""),"")</f>
        <v>69</v>
      </c>
      <c r="K76" t="str">
        <f>IF('Données Envoyé Spécial'!$R718&lt;2,IF('Données Envoyé Spécial'!$M718=K$2,'Données Envoyé Spécial'!$F718,""),"")</f>
        <v/>
      </c>
      <c r="L76" t="str">
        <f>IF('Données Envoyé Spécial'!$R32&lt;2,IF('Données Envoyé Spécial'!$M32=L$2,'Données Envoyé Spécial'!$F32,""),"")</f>
        <v/>
      </c>
      <c r="N76" t="str">
        <f>IF('Données Envoyé Spécial'!$R808&lt;2,IF('Données Envoyé Spécial'!$M808=N$2,'Données Envoyé Spécial'!$G808,""),"")</f>
        <v/>
      </c>
      <c r="O76">
        <f>IF('Données Envoyé Spécial'!$R414&lt;2,IF('Données Envoyé Spécial'!$M414=O$2,'Données Envoyé Spécial'!$G414,""),"")</f>
        <v>0.36996336996336998</v>
      </c>
      <c r="P76" t="str">
        <f>IF('Données Envoyé Spécial'!$R33&lt;2,IF('Données Envoyé Spécial'!$M33=P$2,'Données Envoyé Spécial'!$G33,""),"")</f>
        <v/>
      </c>
      <c r="R76" s="221">
        <v>8</v>
      </c>
    </row>
    <row r="77" spans="2:18" x14ac:dyDescent="0.25">
      <c r="B77" s="2">
        <f>IF('Données Envoyé Spécial'!$R5&lt;2,IF('Données Envoyé Spécial'!$M5=B$2,'Données Envoyé Spécial'!$D5,""),"")</f>
        <v>1320</v>
      </c>
      <c r="C77" s="2">
        <f>IF('Données Envoyé Spécial'!$R769&lt;2,IF('Données Envoyé Spécial'!$M769=C$2,'Données Envoyé Spécial'!$D769,""),"")</f>
        <v>391000</v>
      </c>
      <c r="D77" s="2" t="str">
        <f>IF('Données Envoyé Spécial'!$R33&lt;2,IF('Données Envoyé Spécial'!$M33=D$2,'Données Envoyé Spécial'!$D33,""),"")</f>
        <v/>
      </c>
      <c r="F77" s="2" t="str">
        <f>IF('Données Envoyé Spécial'!$R641&lt;2,IF('Données Envoyé Spécial'!$M641=F$2,'Données Envoyé Spécial'!$E641,""),"")</f>
        <v/>
      </c>
      <c r="G77" t="str">
        <f>IF('Données Envoyé Spécial'!$R799&lt;2,IF('Données Envoyé Spécial'!$M799=G$2,'Données Envoyé Spécial'!$E799,""),"")</f>
        <v/>
      </c>
      <c r="H77" t="str">
        <f>IF('Données Envoyé Spécial'!$R33&lt;2,IF('Données Envoyé Spécial'!$M33=H$2,'Données Envoyé Spécial'!$E33,""),"")</f>
        <v/>
      </c>
      <c r="J77" t="str">
        <f>IF('Données Envoyé Spécial'!$R791&lt;2,IF('Données Envoyé Spécial'!$M791=J$2,'Données Envoyé Spécial'!$F791,""),"")</f>
        <v/>
      </c>
      <c r="K77">
        <f>IF('Données Envoyé Spécial'!$R752&lt;2,IF('Données Envoyé Spécial'!$M752=K$2,'Données Envoyé Spécial'!$F752,""),"")</f>
        <v>2229</v>
      </c>
      <c r="L77" t="str">
        <f>IF('Données Envoyé Spécial'!$R33&lt;2,IF('Données Envoyé Spécial'!$M33=L$2,'Données Envoyé Spécial'!$F33,""),"")</f>
        <v/>
      </c>
      <c r="N77" t="str">
        <f>IF('Données Envoyé Spécial'!$R827&lt;2,IF('Données Envoyé Spécial'!$M827=N$2,'Données Envoyé Spécial'!$G827,""),"")</f>
        <v/>
      </c>
      <c r="O77" t="str">
        <f>IF('Données Envoyé Spécial'!$R319&lt;2,IF('Données Envoyé Spécial'!$M319=O$2,'Données Envoyé Spécial'!$G319,""),"")</f>
        <v/>
      </c>
      <c r="P77" t="str">
        <f>IF('Données Envoyé Spécial'!$R34&lt;2,IF('Données Envoyé Spécial'!$M34=P$2,'Données Envoyé Spécial'!$G34,""),"")</f>
        <v/>
      </c>
      <c r="R77" s="221">
        <v>8</v>
      </c>
    </row>
    <row r="78" spans="2:18" x14ac:dyDescent="0.25">
      <c r="B78" s="2" t="str">
        <f>IF('Données Envoyé Spécial'!$R765&lt;2,IF('Données Envoyé Spécial'!$M765=B$2,'Données Envoyé Spécial'!$D765,""),"")</f>
        <v/>
      </c>
      <c r="C78" s="2">
        <f>IF('Données Envoyé Spécial'!$R873&lt;2,IF('Données Envoyé Spécial'!$M873=C$2,'Données Envoyé Spécial'!$D873,""),"")</f>
        <v>589</v>
      </c>
      <c r="D78" s="2" t="str">
        <f>IF('Données Envoyé Spécial'!$R34&lt;2,IF('Données Envoyé Spécial'!$M34=D$2,'Données Envoyé Spécial'!$D34,""),"")</f>
        <v/>
      </c>
      <c r="F78" s="2">
        <f>IF('Données Envoyé Spécial'!$R91&lt;2,IF('Données Envoyé Spécial'!$M91=F$2,'Données Envoyé Spécial'!$E91,""),"")</f>
        <v>400</v>
      </c>
      <c r="G78">
        <f>IF('Données Envoyé Spécial'!$R367&lt;2,IF('Données Envoyé Spécial'!$M367=G$2,'Données Envoyé Spécial'!$E367,""),"")</f>
        <v>270</v>
      </c>
      <c r="H78" t="str">
        <f>IF('Données Envoyé Spécial'!$R34&lt;2,IF('Données Envoyé Spécial'!$M34=H$2,'Données Envoyé Spécial'!$E34,""),"")</f>
        <v/>
      </c>
      <c r="J78" t="str">
        <f>IF('Données Envoyé Spécial'!$R193&lt;2,IF('Données Envoyé Spécial'!$M193=J$2,'Données Envoyé Spécial'!$F193,""),"")</f>
        <v/>
      </c>
      <c r="K78">
        <f>IF('Données Envoyé Spécial'!$R843&lt;2,IF('Données Envoyé Spécial'!$M843=K$2,'Données Envoyé Spécial'!$F843,""),"")</f>
        <v>8</v>
      </c>
      <c r="L78" t="str">
        <f>IF('Données Envoyé Spécial'!$R34&lt;2,IF('Données Envoyé Spécial'!$M34=L$2,'Données Envoyé Spécial'!$F34,""),"")</f>
        <v/>
      </c>
      <c r="N78" t="str">
        <f>IF('Données Envoyé Spécial'!$R754&lt;2,IF('Données Envoyé Spécial'!$M754=N$2,'Données Envoyé Spécial'!$G754,""),"")</f>
        <v/>
      </c>
      <c r="O78">
        <f>IF('Données Envoyé Spécial'!$R512&lt;2,IF('Données Envoyé Spécial'!$M512=O$2,'Données Envoyé Spécial'!$G512,""),"")</f>
        <v>0.10204081632653061</v>
      </c>
      <c r="P78" t="str">
        <f>IF('Données Envoyé Spécial'!$R36&lt;2,IF('Données Envoyé Spécial'!$M36=P$2,'Données Envoyé Spécial'!$G36,""),"")</f>
        <v/>
      </c>
      <c r="R78" s="221">
        <v>8</v>
      </c>
    </row>
    <row r="79" spans="2:18" x14ac:dyDescent="0.25">
      <c r="B79" s="2">
        <f>IF('Données Envoyé Spécial'!$R32&lt;2,IF('Données Envoyé Spécial'!$M32=B$2,'Données Envoyé Spécial'!$D32,""),"")</f>
        <v>3675</v>
      </c>
      <c r="C79" s="2" t="str">
        <f>IF('Données Envoyé Spécial'!$R148&lt;2,IF('Données Envoyé Spécial'!$M148=C$2,'Données Envoyé Spécial'!$D148,""),"")</f>
        <v/>
      </c>
      <c r="D79" s="2" t="str">
        <f>IF('Données Envoyé Spécial'!$R36&lt;2,IF('Données Envoyé Spécial'!$M36=D$2,'Données Envoyé Spécial'!$D36,""),"")</f>
        <v/>
      </c>
      <c r="F79" s="2">
        <f>IF('Données Envoyé Spécial'!$R76&lt;2,IF('Données Envoyé Spécial'!$M76=F$2,'Données Envoyé Spécial'!$E76,""),"")</f>
        <v>409</v>
      </c>
      <c r="G79" t="str">
        <f>IF('Données Envoyé Spécial'!$R465&lt;2,IF('Données Envoyé Spécial'!$M465=G$2,'Données Envoyé Spécial'!$E465,""),"")</f>
        <v/>
      </c>
      <c r="H79" t="str">
        <f>IF('Données Envoyé Spécial'!$R36&lt;2,IF('Données Envoyé Spécial'!$M36=H$2,'Données Envoyé Spécial'!$E36,""),"")</f>
        <v/>
      </c>
      <c r="J79" t="str">
        <f>IF('Données Envoyé Spécial'!$R884&lt;2,IF('Données Envoyé Spécial'!$M884=J$2,'Données Envoyé Spécial'!$F884,""),"")</f>
        <v/>
      </c>
      <c r="K79">
        <f>IF('Données Envoyé Spécial'!$R847&lt;2,IF('Données Envoyé Spécial'!$M847=K$2,'Données Envoyé Spécial'!$F847,""),"")</f>
        <v>73</v>
      </c>
      <c r="L79" t="str">
        <f>IF('Données Envoyé Spécial'!$R36&lt;2,IF('Données Envoyé Spécial'!$M36=L$2,'Données Envoyé Spécial'!$F36,""),"")</f>
        <v/>
      </c>
      <c r="N79">
        <f>IF('Données Envoyé Spécial'!$R16&lt;2,IF('Données Envoyé Spécial'!$M16=N$2,'Données Envoyé Spécial'!$G16,""),"")</f>
        <v>0.38613861386138615</v>
      </c>
      <c r="O79">
        <f>IF('Données Envoyé Spécial'!$R876&lt;2,IF('Données Envoyé Spécial'!$M876=O$2,'Données Envoyé Spécial'!$G876,""),"")</f>
        <v>0.75</v>
      </c>
      <c r="P79" t="str">
        <f>IF('Données Envoyé Spécial'!$R37&lt;2,IF('Données Envoyé Spécial'!$M37=P$2,'Données Envoyé Spécial'!$G37,""),"")</f>
        <v/>
      </c>
      <c r="R79" s="221">
        <v>8</v>
      </c>
    </row>
    <row r="80" spans="2:18" x14ac:dyDescent="0.25">
      <c r="B80" s="2">
        <f>IF('Données Envoyé Spécial'!$R9&lt;2,IF('Données Envoyé Spécial'!$M9=B$2,'Données Envoyé Spécial'!$D9,""),"")</f>
        <v>1452</v>
      </c>
      <c r="C80" s="2">
        <f>IF('Données Envoyé Spécial'!$R928&lt;2,IF('Données Envoyé Spécial'!$M928=C$2,'Données Envoyé Spécial'!$D928,""),"")</f>
        <v>818</v>
      </c>
      <c r="D80" s="2" t="str">
        <f>IF('Données Envoyé Spécial'!$R37&lt;2,IF('Données Envoyé Spécial'!$M37=D$2,'Données Envoyé Spécial'!$D37,""),"")</f>
        <v/>
      </c>
      <c r="F80" s="2">
        <f>IF('Données Envoyé Spécial'!$R279&lt;2,IF('Données Envoyé Spécial'!$M279=F$2,'Données Envoyé Spécial'!$E279,""),"")</f>
        <v>57</v>
      </c>
      <c r="G80" t="str">
        <f>IF('Données Envoyé Spécial'!$R872&lt;2,IF('Données Envoyé Spécial'!$M872=G$2,'Données Envoyé Spécial'!$E872,""),"")</f>
        <v/>
      </c>
      <c r="H80" t="str">
        <f>IF('Données Envoyé Spécial'!$R37&lt;2,IF('Données Envoyé Spécial'!$M37=H$2,'Données Envoyé Spécial'!$E37,""),"")</f>
        <v/>
      </c>
      <c r="J80" t="str">
        <f>IF('Données Envoyé Spécial'!$R810&lt;2,IF('Données Envoyé Spécial'!$M810=J$2,'Données Envoyé Spécial'!$F810,""),"")</f>
        <v/>
      </c>
      <c r="K80">
        <f>IF('Données Envoyé Spécial'!$R850&lt;2,IF('Données Envoyé Spécial'!$M850=K$2,'Données Envoyé Spécial'!$F850,""),"")</f>
        <v>2</v>
      </c>
      <c r="L80" t="str">
        <f>IF('Données Envoyé Spécial'!$R37&lt;2,IF('Données Envoyé Spécial'!$M37=L$2,'Données Envoyé Spécial'!$F37,""),"")</f>
        <v/>
      </c>
      <c r="N80" t="str">
        <f>IF('Données Envoyé Spécial'!$R225&lt;2,IF('Données Envoyé Spécial'!$M225=N$2,'Données Envoyé Spécial'!$G225,""),"")</f>
        <v/>
      </c>
      <c r="O80">
        <f>IF('Données Envoyé Spécial'!$R384&lt;2,IF('Données Envoyé Spécial'!$M384=O$2,'Données Envoyé Spécial'!$G384,""),"")</f>
        <v>5.8823529411764705E-2</v>
      </c>
      <c r="P80" t="str">
        <f>IF('Données Envoyé Spécial'!$R38&lt;2,IF('Données Envoyé Spécial'!$M38=P$2,'Données Envoyé Spécial'!$G38,""),"")</f>
        <v/>
      </c>
      <c r="R80" s="221">
        <v>8</v>
      </c>
    </row>
    <row r="81" spans="2:18" x14ac:dyDescent="0.25">
      <c r="B81" s="2" t="str">
        <f>IF('Données Envoyé Spécial'!$R778&lt;2,IF('Données Envoyé Spécial'!$M778=B$2,'Données Envoyé Spécial'!$D778,""),"")</f>
        <v/>
      </c>
      <c r="C81" s="2">
        <f>IF('Données Envoyé Spécial'!$R830&lt;2,IF('Données Envoyé Spécial'!$M830=C$2,'Données Envoyé Spécial'!$D830,""),"")</f>
        <v>195</v>
      </c>
      <c r="D81" s="2" t="str">
        <f>IF('Données Envoyé Spécial'!$R38&lt;2,IF('Données Envoyé Spécial'!$M38=D$2,'Données Envoyé Spécial'!$D38,""),"")</f>
        <v/>
      </c>
      <c r="F81" s="2" t="str">
        <f>IF('Données Envoyé Spécial'!$R297&lt;2,IF('Données Envoyé Spécial'!$M297=F$2,'Données Envoyé Spécial'!$E297,""),"")</f>
        <v/>
      </c>
      <c r="G81" t="str">
        <f>IF('Données Envoyé Spécial'!$R266&lt;2,IF('Données Envoyé Spécial'!$M266=G$2,'Données Envoyé Spécial'!$E266,""),"")</f>
        <v/>
      </c>
      <c r="H81" t="str">
        <f>IF('Données Envoyé Spécial'!$R38&lt;2,IF('Données Envoyé Spécial'!$M38=H$2,'Données Envoyé Spécial'!$E38,""),"")</f>
        <v/>
      </c>
      <c r="J81">
        <f>IF('Données Envoyé Spécial'!$R47&lt;2,IF('Données Envoyé Spécial'!$M47=J$2,'Données Envoyé Spécial'!$F47,""),"")</f>
        <v>174</v>
      </c>
      <c r="K81">
        <f>IF('Données Envoyé Spécial'!$R874&lt;2,IF('Données Envoyé Spécial'!$M874=K$2,'Données Envoyé Spécial'!$F874,""),"")</f>
        <v>130</v>
      </c>
      <c r="L81" t="str">
        <f>IF('Données Envoyé Spécial'!$R38&lt;2,IF('Données Envoyé Spécial'!$M38=L$2,'Données Envoyé Spécial'!$F38,""),"")</f>
        <v/>
      </c>
      <c r="N81">
        <f>IF('Données Envoyé Spécial'!$R31&lt;2,IF('Données Envoyé Spécial'!$M31=N$2,'Données Envoyé Spécial'!$G31,""),"")</f>
        <v>0.92063492063492058</v>
      </c>
      <c r="O81">
        <f>IF('Données Envoyé Spécial'!$R461&lt;2,IF('Données Envoyé Spécial'!$M461=O$2,'Données Envoyé Spécial'!$G461,""),"")</f>
        <v>0.37057220708446864</v>
      </c>
      <c r="P81" t="str">
        <f>IF('Données Envoyé Spécial'!$R39&lt;2,IF('Données Envoyé Spécial'!$M39=P$2,'Données Envoyé Spécial'!$G39,""),"")</f>
        <v/>
      </c>
      <c r="R81" s="221">
        <v>8</v>
      </c>
    </row>
    <row r="82" spans="2:18" x14ac:dyDescent="0.25">
      <c r="B82" s="2">
        <f>IF('Données Envoyé Spécial'!$R6&lt;2,IF('Données Envoyé Spécial'!$M6=B$2,'Données Envoyé Spécial'!$D6,""),"")</f>
        <v>1509</v>
      </c>
      <c r="C82" s="2" t="str">
        <f>IF('Données Envoyé Spécial'!$R190&lt;2,IF('Données Envoyé Spécial'!$M190=C$2,'Données Envoyé Spécial'!$D190,""),"")</f>
        <v/>
      </c>
      <c r="D82" s="2" t="str">
        <f>IF('Données Envoyé Spécial'!$R39&lt;2,IF('Données Envoyé Spécial'!$M39=D$2,'Données Envoyé Spécial'!$D39,""),"")</f>
        <v/>
      </c>
      <c r="F82" s="2">
        <f>IF('Données Envoyé Spécial'!$R27&lt;2,IF('Données Envoyé Spécial'!$M27=F$2,'Données Envoyé Spécial'!$E27,""),"")</f>
        <v>1176</v>
      </c>
      <c r="G82" t="str">
        <f>IF('Données Envoyé Spécial'!$R627&lt;2,IF('Données Envoyé Spécial'!$M627=G$2,'Données Envoyé Spécial'!$E627,""),"")</f>
        <v/>
      </c>
      <c r="H82" t="str">
        <f>IF('Données Envoyé Spécial'!$R39&lt;2,IF('Données Envoyé Spécial'!$M39=H$2,'Données Envoyé Spécial'!$E39,""),"")</f>
        <v/>
      </c>
      <c r="J82" t="str">
        <f>IF('Données Envoyé Spécial'!$R642&lt;2,IF('Données Envoyé Spécial'!$M642=J$2,'Données Envoyé Spécial'!$F642,""),"")</f>
        <v/>
      </c>
      <c r="K82" t="str">
        <f>IF('Données Envoyé Spécial'!$R904&lt;2,IF('Données Envoyé Spécial'!$M904=K$2,'Données Envoyé Spécial'!$F904,""),"")</f>
        <v/>
      </c>
      <c r="L82" t="str">
        <f>IF('Données Envoyé Spécial'!$R39&lt;2,IF('Données Envoyé Spécial'!$M39=L$2,'Données Envoyé Spécial'!$F39,""),"")</f>
        <v/>
      </c>
      <c r="N82">
        <f>IF('Données Envoyé Spécial'!$R21&lt;2,IF('Données Envoyé Spécial'!$M21=N$2,'Données Envoyé Spécial'!$G21,""),"")</f>
        <v>0.79347826086956519</v>
      </c>
      <c r="O82">
        <f>IF('Données Envoyé Spécial'!$R924&lt;2,IF('Données Envoyé Spécial'!$M924=O$2,'Données Envoyé Spécial'!$G924,""),"")</f>
        <v>0.90523338048090518</v>
      </c>
      <c r="P82" t="str">
        <f>IF('Données Envoyé Spécial'!$R40&lt;2,IF('Données Envoyé Spécial'!$M40=P$2,'Données Envoyé Spécial'!$G40,""),"")</f>
        <v/>
      </c>
      <c r="R82" s="221">
        <v>8</v>
      </c>
    </row>
    <row r="83" spans="2:18" x14ac:dyDescent="0.25">
      <c r="B83" s="2">
        <f>IF('Données Envoyé Spécial'!$R99&lt;2,IF('Données Envoyé Spécial'!$M99=B$2,'Données Envoyé Spécial'!$D99,""),"")</f>
        <v>11900</v>
      </c>
      <c r="C83" s="2" t="str">
        <f>IF('Données Envoyé Spécial'!$R242&lt;2,IF('Données Envoyé Spécial'!$M242=C$2,'Données Envoyé Spécial'!$D242,""),"")</f>
        <v/>
      </c>
      <c r="D83" s="2" t="str">
        <f>IF('Données Envoyé Spécial'!$R40&lt;2,IF('Données Envoyé Spécial'!$M40=D$2,'Données Envoyé Spécial'!$D40,""),"")</f>
        <v/>
      </c>
      <c r="F83" s="2">
        <f>IF('Données Envoyé Spécial'!$R68&lt;2,IF('Données Envoyé Spécial'!$M68=F$2,'Données Envoyé Spécial'!$E68,""),"")</f>
        <v>47</v>
      </c>
      <c r="G83">
        <f>IF('Données Envoyé Spécial'!$R911&lt;2,IF('Données Envoyé Spécial'!$M911=G$2,'Données Envoyé Spécial'!$E911,""),"")</f>
        <v>388</v>
      </c>
      <c r="H83" t="str">
        <f>IF('Données Envoyé Spécial'!$R40&lt;2,IF('Données Envoyé Spécial'!$M40=H$2,'Données Envoyé Spécial'!$E40,""),"")</f>
        <v/>
      </c>
      <c r="J83">
        <f>IF('Données Envoyé Spécial'!$R107&lt;2,IF('Données Envoyé Spécial'!$M107=J$2,'Données Envoyé Spécial'!$F107,""),"")</f>
        <v>487</v>
      </c>
      <c r="K83">
        <f>IF('Données Envoyé Spécial'!$R933&lt;2,IF('Données Envoyé Spécial'!$M933=K$2,'Données Envoyé Spécial'!$F933,""),"")</f>
        <v>302</v>
      </c>
      <c r="L83" t="str">
        <f>IF('Données Envoyé Spécial'!$R40&lt;2,IF('Données Envoyé Spécial'!$M40=L$2,'Données Envoyé Spécial'!$F40,""),"")</f>
        <v/>
      </c>
      <c r="N83" t="str">
        <f>IF('Données Envoyé Spécial'!$R777&lt;2,IF('Données Envoyé Spécial'!$M777=N$2,'Données Envoyé Spécial'!$G777,""),"")</f>
        <v/>
      </c>
      <c r="O83" t="str">
        <f>IF('Données Envoyé Spécial'!$R277&lt;2,IF('Données Envoyé Spécial'!$M277=O$2,'Données Envoyé Spécial'!$G277,""),"")</f>
        <v/>
      </c>
      <c r="P83" t="str">
        <f>IF('Données Envoyé Spécial'!$R41&lt;2,IF('Données Envoyé Spécial'!$M41=P$2,'Données Envoyé Spécial'!$G41,""),"")</f>
        <v/>
      </c>
      <c r="R83" s="221">
        <v>8</v>
      </c>
    </row>
    <row r="84" spans="2:18" x14ac:dyDescent="0.25">
      <c r="B84" s="2" t="str">
        <f>IF('Données Envoyé Spécial'!$R767&lt;2,IF('Données Envoyé Spécial'!$M767=B$2,'Données Envoyé Spécial'!$D767,""),"")</f>
        <v/>
      </c>
      <c r="C84" s="2" t="str">
        <f>IF('Données Envoyé Spécial'!$R780&lt;2,IF('Données Envoyé Spécial'!$M780=C$2,'Données Envoyé Spécial'!$D780,""),"")</f>
        <v/>
      </c>
      <c r="D84" s="2" t="str">
        <f>IF('Données Envoyé Spécial'!$R41&lt;2,IF('Données Envoyé Spécial'!$M41=D$2,'Données Envoyé Spécial'!$D41,""),"")</f>
        <v/>
      </c>
      <c r="F84" s="2" t="str">
        <f>IF('Données Envoyé Spécial'!$R226&lt;2,IF('Données Envoyé Spécial'!$M226=F$2,'Données Envoyé Spécial'!$E226,""),"")</f>
        <v/>
      </c>
      <c r="G84" t="str">
        <f>IF('Données Envoyé Spécial'!$R282&lt;2,IF('Données Envoyé Spécial'!$M282=G$2,'Données Envoyé Spécial'!$E282,""),"")</f>
        <v/>
      </c>
      <c r="H84" t="str">
        <f>IF('Données Envoyé Spécial'!$R41&lt;2,IF('Données Envoyé Spécial'!$M41=H$2,'Données Envoyé Spécial'!$E41,""),"")</f>
        <v/>
      </c>
      <c r="J84">
        <f>IF('Données Envoyé Spécial'!$R223&lt;2,IF('Données Envoyé Spécial'!$M223=J$2,'Données Envoyé Spécial'!$F223,""),"")</f>
        <v>25</v>
      </c>
      <c r="K84" t="str">
        <f>IF('Données Envoyé Spécial'!$R231&lt;2,IF('Données Envoyé Spécial'!$M231=K$2,'Données Envoyé Spécial'!$F231,""),"")</f>
        <v/>
      </c>
      <c r="L84" t="str">
        <f>IF('Données Envoyé Spécial'!$R41&lt;2,IF('Données Envoyé Spécial'!$M41=L$2,'Données Envoyé Spécial'!$F41,""),"")</f>
        <v/>
      </c>
      <c r="N84" t="str">
        <f>IF('Données Envoyé Spécial'!$R298&lt;2,IF('Données Envoyé Spécial'!$M298=N$2,'Données Envoyé Spécial'!$G298,""),"")</f>
        <v/>
      </c>
      <c r="O84">
        <f>IF('Données Envoyé Spécial'!$R782&lt;2,IF('Données Envoyé Spécial'!$M782=O$2,'Données Envoyé Spécial'!$G782,""),"")</f>
        <v>0.51724137931034486</v>
      </c>
      <c r="P84" t="str">
        <f>IF('Données Envoyé Spécial'!$R42&lt;2,IF('Données Envoyé Spécial'!$M42=P$2,'Données Envoyé Spécial'!$G42,""),"")</f>
        <v/>
      </c>
      <c r="R84" s="221">
        <v>9</v>
      </c>
    </row>
    <row r="85" spans="2:18" x14ac:dyDescent="0.25">
      <c r="B85" s="2" t="str">
        <f>IF('Données Envoyé Spécial'!$R84&lt;2,IF('Données Envoyé Spécial'!$M84=B$2,'Données Envoyé Spécial'!$D84,""),"")</f>
        <v/>
      </c>
      <c r="C85" s="2">
        <f>IF('Données Envoyé Spécial'!$R443&lt;2,IF('Données Envoyé Spécial'!$M443=C$2,'Données Envoyé Spécial'!$D443,""),"")</f>
        <v>808</v>
      </c>
      <c r="D85" s="2" t="str">
        <f>IF('Données Envoyé Spécial'!$R42&lt;2,IF('Données Envoyé Spécial'!$M42=D$2,'Données Envoyé Spécial'!$D42,""),"")</f>
        <v/>
      </c>
      <c r="F85" s="2" t="str">
        <f>IF('Données Envoyé Spécial'!$R778&lt;2,IF('Données Envoyé Spécial'!$M778=F$2,'Données Envoyé Spécial'!$E778,""),"")</f>
        <v/>
      </c>
      <c r="G85">
        <f>IF('Données Envoyé Spécial'!$R387&lt;2,IF('Données Envoyé Spécial'!$M387=G$2,'Données Envoyé Spécial'!$E387,""),"")</f>
        <v>123</v>
      </c>
      <c r="H85" t="str">
        <f>IF('Données Envoyé Spécial'!$R42&lt;2,IF('Données Envoyé Spécial'!$M42=H$2,'Données Envoyé Spécial'!$E42,""),"")</f>
        <v/>
      </c>
      <c r="J85" t="str">
        <f>IF('Données Envoyé Spécial'!$R74&lt;2,IF('Données Envoyé Spécial'!$M74=J$2,'Données Envoyé Spécial'!$F74,""),"")</f>
        <v/>
      </c>
      <c r="K85" t="str">
        <f>IF('Données Envoyé Spécial'!$R282&lt;2,IF('Données Envoyé Spécial'!$M282=K$2,'Données Envoyé Spécial'!$F282,""),"")</f>
        <v/>
      </c>
      <c r="L85" t="str">
        <f>IF('Données Envoyé Spécial'!$R42&lt;2,IF('Données Envoyé Spécial'!$M42=L$2,'Données Envoyé Spécial'!$F42,""),"")</f>
        <v/>
      </c>
      <c r="N85" t="str">
        <f>IF('Données Envoyé Spécial'!$R806&lt;2,IF('Données Envoyé Spécial'!$M806=N$2,'Données Envoyé Spécial'!$G806,""),"")</f>
        <v/>
      </c>
      <c r="O85" t="str">
        <f>IF('Données Envoyé Spécial'!$R382&lt;2,IF('Données Envoyé Spécial'!$M382=O$2,'Données Envoyé Spécial'!$G382,""),"")</f>
        <v/>
      </c>
      <c r="P85" t="str">
        <f>IF('Données Envoyé Spécial'!$R43&lt;2,IF('Données Envoyé Spécial'!$M43=P$2,'Données Envoyé Spécial'!$G43,""),"")</f>
        <v/>
      </c>
      <c r="R85" s="221">
        <v>9</v>
      </c>
    </row>
    <row r="86" spans="2:18" x14ac:dyDescent="0.25">
      <c r="B86" s="2">
        <f>IF('Données Envoyé Spécial'!$R164&lt;2,IF('Données Envoyé Spécial'!$M164=B$2,'Données Envoyé Spécial'!$D164,""),"")</f>
        <v>9</v>
      </c>
      <c r="C86" s="2">
        <f>IF('Données Envoyé Spécial'!$R423&lt;2,IF('Données Envoyé Spécial'!$M423=C$2,'Données Envoyé Spécial'!$D423,""),"")</f>
        <v>71</v>
      </c>
      <c r="D86" s="2" t="str">
        <f>IF('Données Envoyé Spécial'!$R43&lt;2,IF('Données Envoyé Spécial'!$M43=D$2,'Données Envoyé Spécial'!$D43,""),"")</f>
        <v/>
      </c>
      <c r="F86" s="2">
        <f>IF('Données Envoyé Spécial'!$R26&lt;2,IF('Données Envoyé Spécial'!$M26=F$2,'Données Envoyé Spécial'!$E26,""),"")</f>
        <v>716</v>
      </c>
      <c r="G86" t="str">
        <f>IF('Données Envoyé Spécial'!$R338&lt;2,IF('Données Envoyé Spécial'!$M338=G$2,'Données Envoyé Spécial'!$E338,""),"")</f>
        <v/>
      </c>
      <c r="H86" t="str">
        <f>IF('Données Envoyé Spécial'!$R43&lt;2,IF('Données Envoyé Spécial'!$M43=H$2,'Données Envoyé Spécial'!$E43,""),"")</f>
        <v/>
      </c>
      <c r="J86" t="str">
        <f>IF('Données Envoyé Spécial'!$R576&lt;2,IF('Données Envoyé Spécial'!$M576=J$2,'Données Envoyé Spécial'!$F576,""),"")</f>
        <v/>
      </c>
      <c r="K86">
        <f>IF('Données Envoyé Spécial'!$R359&lt;2,IF('Données Envoyé Spécial'!$M359=K$2,'Données Envoyé Spécial'!$F359,""),"")</f>
        <v>167</v>
      </c>
      <c r="L86" t="str">
        <f>IF('Données Envoyé Spécial'!$R43&lt;2,IF('Données Envoyé Spécial'!$M43=L$2,'Données Envoyé Spécial'!$F43,""),"")</f>
        <v/>
      </c>
      <c r="N86" t="str">
        <f>IF('Données Envoyé Spécial'!$R952&lt;2,IF('Données Envoyé Spécial'!$M952=N$2,'Données Envoyé Spécial'!$G952,""),"")</f>
        <v/>
      </c>
      <c r="O86" t="str">
        <f>IF('Données Envoyé Spécial'!$R148&lt;2,IF('Données Envoyé Spécial'!$M148=O$2,'Données Envoyé Spécial'!$G148,""),"")</f>
        <v/>
      </c>
      <c r="P86" t="str">
        <f>IF('Données Envoyé Spécial'!$R44&lt;2,IF('Données Envoyé Spécial'!$M44=P$2,'Données Envoyé Spécial'!$G44,""),"")</f>
        <v/>
      </c>
      <c r="R86" s="221">
        <v>9</v>
      </c>
    </row>
    <row r="87" spans="2:18" x14ac:dyDescent="0.25">
      <c r="B87" s="2">
        <f>IF('Données Envoyé Spécial'!$R27&lt;2,IF('Données Envoyé Spécial'!$M27=B$2,'Données Envoyé Spécial'!$D27,""),"")</f>
        <v>6513</v>
      </c>
      <c r="C87" s="2" t="str">
        <f>IF('Données Envoyé Spécial'!$R294&lt;2,IF('Données Envoyé Spécial'!$M294=C$2,'Données Envoyé Spécial'!$D294,""),"")</f>
        <v/>
      </c>
      <c r="D87" s="2" t="str">
        <f>IF('Données Envoyé Spécial'!$R44&lt;2,IF('Données Envoyé Spécial'!$M44=D$2,'Données Envoyé Spécial'!$D44,""),"")</f>
        <v/>
      </c>
      <c r="F87" s="2">
        <f>IF('Données Envoyé Spécial'!$R171&lt;2,IF('Données Envoyé Spécial'!$M171=F$2,'Données Envoyé Spécial'!$E171,""),"")</f>
        <v>0</v>
      </c>
      <c r="G87">
        <f>IF('Données Envoyé Spécial'!$R429&lt;2,IF('Données Envoyé Spécial'!$M429=G$2,'Données Envoyé Spécial'!$E429,""),"")</f>
        <v>48</v>
      </c>
      <c r="H87" t="str">
        <f>IF('Données Envoyé Spécial'!$R44&lt;2,IF('Données Envoyé Spécial'!$M44=H$2,'Données Envoyé Spécial'!$E44,""),"")</f>
        <v/>
      </c>
      <c r="J87" t="str">
        <f>IF('Données Envoyé Spécial'!$R641&lt;2,IF('Données Envoyé Spécial'!$M641=J$2,'Données Envoyé Spécial'!$F641,""),"")</f>
        <v/>
      </c>
      <c r="K87">
        <f>IF('Données Envoyé Spécial'!$R689&lt;2,IF('Données Envoyé Spécial'!$M689=K$2,'Données Envoyé Spécial'!$F689,""),"")</f>
        <v>296</v>
      </c>
      <c r="L87" t="str">
        <f>IF('Données Envoyé Spécial'!$R44&lt;2,IF('Données Envoyé Spécial'!$M44=L$2,'Données Envoyé Spécial'!$F44,""),"")</f>
        <v/>
      </c>
      <c r="N87" t="str">
        <f>IF('Données Envoyé Spécial'!$R813&lt;2,IF('Données Envoyé Spécial'!$M813=N$2,'Données Envoyé Spécial'!$G813,""),"")</f>
        <v/>
      </c>
      <c r="O87" t="str">
        <f>IF('Données Envoyé Spécial'!$R779&lt;2,IF('Données Envoyé Spécial'!$M779=O$2,'Données Envoyé Spécial'!$G779,""),"")</f>
        <v/>
      </c>
      <c r="P87" t="str">
        <f>IF('Données Envoyé Spécial'!$R45&lt;2,IF('Données Envoyé Spécial'!$M45=P$2,'Données Envoyé Spécial'!$G45,""),"")</f>
        <v/>
      </c>
      <c r="R87" s="221">
        <v>9</v>
      </c>
    </row>
    <row r="88" spans="2:18" x14ac:dyDescent="0.25">
      <c r="B88" s="2" t="str">
        <f>IF('Données Envoyé Spécial'!$R576&lt;2,IF('Données Envoyé Spécial'!$M576=B$2,'Données Envoyé Spécial'!$D576,""),"")</f>
        <v/>
      </c>
      <c r="C88" s="2" t="str">
        <f>IF('Données Envoyé Spécial'!$R134&lt;2,IF('Données Envoyé Spécial'!$M134=C$2,'Données Envoyé Spécial'!$D134,""),"")</f>
        <v/>
      </c>
      <c r="D88" s="2" t="str">
        <f>IF('Données Envoyé Spécial'!$R45&lt;2,IF('Données Envoyé Spécial'!$M45=D$2,'Données Envoyé Spécial'!$D45,""),"")</f>
        <v/>
      </c>
      <c r="F88" s="2" t="str">
        <f>IF('Données Envoyé Spécial'!$R786&lt;2,IF('Données Envoyé Spécial'!$M786=F$2,'Données Envoyé Spécial'!$E786,""),"")</f>
        <v/>
      </c>
      <c r="G88" t="str">
        <f>IF('Données Envoyé Spécial'!$R307&lt;2,IF('Données Envoyé Spécial'!$M307=G$2,'Données Envoyé Spécial'!$E307,""),"")</f>
        <v/>
      </c>
      <c r="H88" t="str">
        <f>IF('Données Envoyé Spécial'!$R45&lt;2,IF('Données Envoyé Spécial'!$M45=H$2,'Données Envoyé Spécial'!$E45,""),"")</f>
        <v/>
      </c>
      <c r="J88">
        <f>IF('Données Envoyé Spécial'!$R171&lt;2,IF('Données Envoyé Spécial'!$M171=J$2,'Données Envoyé Spécial'!$F171,""),"")</f>
        <v>26</v>
      </c>
      <c r="K88" t="str">
        <f>IF('Données Envoyé Spécial'!$R800&lt;2,IF('Données Envoyé Spécial'!$M800=K$2,'Données Envoyé Spécial'!$F800,""),"")</f>
        <v/>
      </c>
      <c r="L88" t="str">
        <f>IF('Données Envoyé Spécial'!$R45&lt;2,IF('Données Envoyé Spécial'!$M45=L$2,'Données Envoyé Spécial'!$F45,""),"")</f>
        <v/>
      </c>
      <c r="N88">
        <f>IF('Données Envoyé Spécial'!$R22&lt;2,IF('Données Envoyé Spécial'!$M22=N$2,'Données Envoyé Spécial'!$G22,""),"")</f>
        <v>1.5401869158878505</v>
      </c>
      <c r="O88" t="str">
        <f>IF('Données Envoyé Spécial'!$R141&lt;2,IF('Données Envoyé Spécial'!$M141=O$2,'Données Envoyé Spécial'!$G141,""),"")</f>
        <v/>
      </c>
      <c r="P88" t="str">
        <f>IF('Données Envoyé Spécial'!$R46&lt;2,IF('Données Envoyé Spécial'!$M46=P$2,'Données Envoyé Spécial'!$G46,""),"")</f>
        <v/>
      </c>
      <c r="R88" s="221">
        <v>9</v>
      </c>
    </row>
    <row r="89" spans="2:18" x14ac:dyDescent="0.25">
      <c r="B89" s="2" t="str">
        <f>IF('Données Envoyé Spécial'!$R604&lt;2,IF('Données Envoyé Spécial'!$M604=B$2,'Données Envoyé Spécial'!$D604,""),"")</f>
        <v/>
      </c>
      <c r="C89" s="2">
        <f>IF('Données Envoyé Spécial'!$R414&lt;2,IF('Données Envoyé Spécial'!$M414=C$2,'Données Envoyé Spécial'!$D414,""),"")</f>
        <v>7107</v>
      </c>
      <c r="D89" s="2" t="str">
        <f>IF('Données Envoyé Spécial'!$R46&lt;2,IF('Données Envoyé Spécial'!$M46=D$2,'Données Envoyé Spécial'!$D46,""),"")</f>
        <v/>
      </c>
      <c r="F89" s="2">
        <f>IF('Données Envoyé Spécial'!$R10&lt;2,IF('Données Envoyé Spécial'!$M10=F$2,'Données Envoyé Spécial'!$E10,""),"")</f>
        <v>191</v>
      </c>
      <c r="G89">
        <f>IF('Données Envoyé Spécial'!$R705&lt;2,IF('Données Envoyé Spécial'!$M705=G$2,'Données Envoyé Spécial'!$E705,""),"")</f>
        <v>40</v>
      </c>
      <c r="H89" t="str">
        <f>IF('Données Envoyé Spécial'!$R46&lt;2,IF('Données Envoyé Spécial'!$M46=H$2,'Données Envoyé Spécial'!$E46,""),"")</f>
        <v/>
      </c>
      <c r="J89">
        <f>IF('Données Envoyé Spécial'!$R216&lt;2,IF('Données Envoyé Spécial'!$M216=J$2,'Données Envoyé Spécial'!$F216,""),"")</f>
        <v>24</v>
      </c>
      <c r="K89" t="str">
        <f>IF('Données Envoyé Spécial'!$R132&lt;2,IF('Données Envoyé Spécial'!$M132=K$2,'Données Envoyé Spécial'!$F132,""),"")</f>
        <v/>
      </c>
      <c r="L89" t="str">
        <f>IF('Données Envoyé Spécial'!$R46&lt;2,IF('Données Envoyé Spécial'!$M46=L$2,'Données Envoyé Spécial'!$F46,""),"")</f>
        <v/>
      </c>
      <c r="N89">
        <f>IF('Données Envoyé Spécial'!$R156&lt;2,IF('Données Envoyé Spécial'!$M156=N$2,'Données Envoyé Spécial'!$G156,""),"")</f>
        <v>1.675</v>
      </c>
      <c r="O89">
        <f>IF('Données Envoyé Spécial'!$R775&lt;2,IF('Données Envoyé Spécial'!$M775=O$2,'Données Envoyé Spécial'!$G775,""),"")</f>
        <v>0.38095238095238093</v>
      </c>
      <c r="P89" t="str">
        <f>IF('Données Envoyé Spécial'!$R47&lt;2,IF('Données Envoyé Spécial'!$M47=P$2,'Données Envoyé Spécial'!$G47,""),"")</f>
        <v/>
      </c>
      <c r="R89" s="221">
        <v>10</v>
      </c>
    </row>
    <row r="90" spans="2:18" x14ac:dyDescent="0.25">
      <c r="B90" s="2">
        <f>IF('Données Envoyé Spécial'!$R187&lt;2,IF('Données Envoyé Spécial'!$M187=B$2,'Données Envoyé Spécial'!$D187,""),"")</f>
        <v>273</v>
      </c>
      <c r="C90" s="2">
        <f>IF('Données Envoyé Spécial'!$R479&lt;2,IF('Données Envoyé Spécial'!$M479=C$2,'Données Envoyé Spécial'!$D479,""),"")</f>
        <v>808</v>
      </c>
      <c r="D90" s="2" t="str">
        <f>IF('Données Envoyé Spécial'!$R47&lt;2,IF('Données Envoyé Spécial'!$M47=D$2,'Données Envoyé Spécial'!$D47,""),"")</f>
        <v/>
      </c>
      <c r="F90" s="2" t="str">
        <f>IF('Données Envoyé Spécial'!$R550&lt;2,IF('Données Envoyé Spécial'!$M550=F$2,'Données Envoyé Spécial'!$E550,""),"")</f>
        <v/>
      </c>
      <c r="G90" t="str">
        <f>IF('Données Envoyé Spécial'!$R175&lt;2,IF('Données Envoyé Spécial'!$M175=G$2,'Données Envoyé Spécial'!$E175,""),"")</f>
        <v/>
      </c>
      <c r="H90" t="str">
        <f>IF('Données Envoyé Spécial'!$R47&lt;2,IF('Données Envoyé Spécial'!$M47=H$2,'Données Envoyé Spécial'!$E47,""),"")</f>
        <v/>
      </c>
      <c r="J90" t="str">
        <f>IF('Données Envoyé Spécial'!$R508&lt;2,IF('Données Envoyé Spécial'!$M508=J$2,'Données Envoyé Spécial'!$F508,""),"")</f>
        <v/>
      </c>
      <c r="K90" t="str">
        <f>IF('Données Envoyé Spécial'!$R243&lt;2,IF('Données Envoyé Spécial'!$M243=K$2,'Données Envoyé Spécial'!$F243,""),"")</f>
        <v/>
      </c>
      <c r="L90" t="str">
        <f>IF('Données Envoyé Spécial'!$R47&lt;2,IF('Données Envoyé Spécial'!$M47=L$2,'Données Envoyé Spécial'!$F47,""),"")</f>
        <v/>
      </c>
      <c r="N90">
        <f>IF('Données Envoyé Spécial'!$R91&lt;2,IF('Données Envoyé Spécial'!$M91=N$2,'Données Envoyé Spécial'!$G91,""),"")</f>
        <v>0.17249999999999999</v>
      </c>
      <c r="O90">
        <f>IF('Données Envoyé Spécial'!$R523&lt;2,IF('Données Envoyé Spécial'!$M523=O$2,'Données Envoyé Spécial'!$G523,""),"")</f>
        <v>0.76014760147601479</v>
      </c>
      <c r="P90" t="str">
        <f>IF('Données Envoyé Spécial'!$R48&lt;2,IF('Données Envoyé Spécial'!$M48=P$2,'Données Envoyé Spécial'!$G48,""),"")</f>
        <v/>
      </c>
      <c r="R90" s="221">
        <v>10</v>
      </c>
    </row>
    <row r="91" spans="2:18" x14ac:dyDescent="0.25">
      <c r="B91" s="2" t="str">
        <f>IF('Données Envoyé Spécial'!$R550&lt;2,IF('Données Envoyé Spécial'!$M550=B$2,'Données Envoyé Spécial'!$D550,""),"")</f>
        <v/>
      </c>
      <c r="C91" s="2">
        <f>IF('Données Envoyé Spécial'!$R569&lt;2,IF('Données Envoyé Spécial'!$M569=C$2,'Données Envoyé Spécial'!$D569,""),"")</f>
        <v>2694</v>
      </c>
      <c r="D91" s="2" t="str">
        <f>IF('Données Envoyé Spécial'!$R48&lt;2,IF('Données Envoyé Spécial'!$M48=D$2,'Données Envoyé Spécial'!$D48,""),"")</f>
        <v/>
      </c>
      <c r="F91" s="2">
        <f>IF('Données Envoyé Spécial'!$R42&lt;2,IF('Données Envoyé Spécial'!$M42=F$2,'Données Envoyé Spécial'!$E42,""),"")</f>
        <v>76</v>
      </c>
      <c r="G91">
        <f>IF('Données Envoyé Spécial'!$R419&lt;2,IF('Données Envoyé Spécial'!$M419=G$2,'Données Envoyé Spécial'!$E419,""),"")</f>
        <v>390</v>
      </c>
      <c r="H91" t="str">
        <f>IF('Données Envoyé Spécial'!$R48&lt;2,IF('Données Envoyé Spécial'!$M48=H$2,'Données Envoyé Spécial'!$E48,""),"")</f>
        <v/>
      </c>
      <c r="J91">
        <f>IF('Données Envoyé Spécial'!$R15&lt;2,IF('Données Envoyé Spécial'!$M15=J$2,'Données Envoyé Spécial'!$F15,""),"")</f>
        <v>108</v>
      </c>
      <c r="K91">
        <f>IF('Données Envoyé Spécial'!$R397&lt;2,IF('Données Envoyé Spécial'!$M397=K$2,'Données Envoyé Spécial'!$F397,""),"")</f>
        <v>33</v>
      </c>
      <c r="L91" t="str">
        <f>IF('Données Envoyé Spécial'!$R48&lt;2,IF('Données Envoyé Spécial'!$M48=L$2,'Données Envoyé Spécial'!$F48,""),"")</f>
        <v/>
      </c>
      <c r="N91" t="str">
        <f>IF('Données Envoyé Spécial'!$R454&lt;2,IF('Données Envoyé Spécial'!$M454=N$2,'Données Envoyé Spécial'!$G454,""),"")</f>
        <v/>
      </c>
      <c r="O91">
        <f>IF('Données Envoyé Spécial'!$R356&lt;2,IF('Données Envoyé Spécial'!$M356=O$2,'Données Envoyé Spécial'!$G356,""),"")</f>
        <v>37.639097744360903</v>
      </c>
      <c r="P91" t="str">
        <f>IF('Données Envoyé Spécial'!$R49&lt;2,IF('Données Envoyé Spécial'!$M49=P$2,'Données Envoyé Spécial'!$G49,""),"")</f>
        <v/>
      </c>
      <c r="R91" s="221">
        <v>10</v>
      </c>
    </row>
    <row r="92" spans="2:18" x14ac:dyDescent="0.25">
      <c r="B92" s="2" t="str">
        <f>IF('Données Envoyé Spécial'!$R170&lt;2,IF('Données Envoyé Spécial'!$M170=B$2,'Données Envoyé Spécial'!$D170,""),"")</f>
        <v/>
      </c>
      <c r="C92" s="2">
        <f>IF('Données Envoyé Spécial'!$R387&lt;2,IF('Données Envoyé Spécial'!$M387=C$2,'Données Envoyé Spécial'!$D387,""),"")</f>
        <v>417</v>
      </c>
      <c r="D92" s="2" t="str">
        <f>IF('Données Envoyé Spécial'!$R49&lt;2,IF('Données Envoyé Spécial'!$M49=D$2,'Données Envoyé Spécial'!$D49,""),"")</f>
        <v/>
      </c>
      <c r="F92" s="2">
        <f>IF('Données Envoyé Spécial'!$R70&lt;2,IF('Données Envoyé Spécial'!$M70=F$2,'Données Envoyé Spécial'!$E70,""),"")</f>
        <v>78</v>
      </c>
      <c r="G92">
        <f>IF('Données Envoyé Spécial'!$R589&lt;2,IF('Données Envoyé Spécial'!$M589=G$2,'Données Envoyé Spécial'!$E589,""),"")</f>
        <v>576</v>
      </c>
      <c r="H92" t="str">
        <f>IF('Données Envoyé Spécial'!$R49&lt;2,IF('Données Envoyé Spécial'!$M49=H$2,'Données Envoyé Spécial'!$E49,""),"")</f>
        <v/>
      </c>
      <c r="J92" t="str">
        <f>IF('Données Envoyé Spécial'!$R170&lt;2,IF('Données Envoyé Spécial'!$M170=J$2,'Données Envoyé Spécial'!$F170,""),"")</f>
        <v/>
      </c>
      <c r="K92">
        <f>IF('Données Envoyé Spécial'!$R485&lt;2,IF('Données Envoyé Spécial'!$M485=K$2,'Données Envoyé Spécial'!$F485,""),"")</f>
        <v>73</v>
      </c>
      <c r="L92" t="str">
        <f>IF('Données Envoyé Spécial'!$R49&lt;2,IF('Données Envoyé Spécial'!$M49=L$2,'Données Envoyé Spécial'!$F49,""),"")</f>
        <v/>
      </c>
      <c r="N92" t="str">
        <f>IF('Données Envoyé Spécial'!$R572&lt;2,IF('Données Envoyé Spécial'!$M572=N$2,'Données Envoyé Spécial'!$G572,""),"")</f>
        <v/>
      </c>
      <c r="O92" t="str">
        <f>IF('Données Envoyé Spécial'!$R333&lt;2,IF('Données Envoyé Spécial'!$M333=O$2,'Données Envoyé Spécial'!$G333,""),"")</f>
        <v/>
      </c>
      <c r="P92" t="str">
        <f>IF('Données Envoyé Spécial'!$R50&lt;2,IF('Données Envoyé Spécial'!$M50=P$2,'Données Envoyé Spécial'!$G50,""),"")</f>
        <v/>
      </c>
      <c r="R92" s="221">
        <v>10</v>
      </c>
    </row>
    <row r="93" spans="2:18" x14ac:dyDescent="0.25">
      <c r="B93" s="2" t="str">
        <f>IF('Données Envoyé Spécial'!$R791&lt;2,IF('Données Envoyé Spécial'!$M791=B$2,'Données Envoyé Spécial'!$D791,""),"")</f>
        <v/>
      </c>
      <c r="C93" s="2">
        <f>IF('Données Envoyé Spécial'!$R915&lt;2,IF('Données Envoyé Spécial'!$M915=C$2,'Données Envoyé Spécial'!$D915,""),"")</f>
        <v>1239</v>
      </c>
      <c r="D93" s="2" t="str">
        <f>IF('Données Envoyé Spécial'!$R50&lt;2,IF('Données Envoyé Spécial'!$M50=D$2,'Données Envoyé Spécial'!$D50,""),"")</f>
        <v/>
      </c>
      <c r="F93" s="2">
        <f>IF('Données Envoyé Spécial'!$R19&lt;2,IF('Données Envoyé Spécial'!$M19=F$2,'Données Envoyé Spécial'!$E19,""),"")</f>
        <v>1335</v>
      </c>
      <c r="G93" t="str">
        <f>IF('Données Envoyé Spécial'!$R134&lt;2,IF('Données Envoyé Spécial'!$M134=G$2,'Données Envoyé Spécial'!$E134,""),"")</f>
        <v/>
      </c>
      <c r="H93" t="str">
        <f>IF('Données Envoyé Spécial'!$R50&lt;2,IF('Données Envoyé Spécial'!$M50=H$2,'Données Envoyé Spécial'!$E50,""),"")</f>
        <v/>
      </c>
      <c r="J93">
        <f>IF('Données Envoyé Spécial'!$R240&lt;2,IF('Données Envoyé Spécial'!$M240=J$2,'Données Envoyé Spécial'!$F240,""),"")</f>
        <v>64</v>
      </c>
      <c r="K93">
        <f>IF('Données Envoyé Spécial'!$R512&lt;2,IF('Données Envoyé Spécial'!$M512=K$2,'Données Envoyé Spécial'!$F512,""),"")</f>
        <v>5</v>
      </c>
      <c r="L93" t="str">
        <f>IF('Données Envoyé Spécial'!$R50&lt;2,IF('Données Envoyé Spécial'!$M50=L$2,'Données Envoyé Spécial'!$F50,""),"")</f>
        <v/>
      </c>
      <c r="N93">
        <f>IF('Données Envoyé Spécial'!$R25&lt;2,IF('Données Envoyé Spécial'!$M25=N$2,'Données Envoyé Spécial'!$G25,""),"")</f>
        <v>1.3625730994152048</v>
      </c>
      <c r="O93" t="str">
        <f>IF('Données Envoyé Spécial'!$R891&lt;2,IF('Données Envoyé Spécial'!$M891=O$2,'Données Envoyé Spécial'!$G891,""),"")</f>
        <v/>
      </c>
      <c r="P93" t="str">
        <f>IF('Données Envoyé Spécial'!$R51&lt;2,IF('Données Envoyé Spécial'!$M51=P$2,'Données Envoyé Spécial'!$G51,""),"")</f>
        <v/>
      </c>
      <c r="R93" s="221">
        <v>10</v>
      </c>
    </row>
    <row r="94" spans="2:18" x14ac:dyDescent="0.25">
      <c r="B94" s="2" t="str">
        <f>IF('Données Envoyé Spécial'!$R166&lt;2,IF('Données Envoyé Spécial'!$M166=B$2,'Données Envoyé Spécial'!$D166,""),"")</f>
        <v/>
      </c>
      <c r="C94" s="2" t="str">
        <f>IF('Données Envoyé Spécial'!$R798&lt;2,IF('Données Envoyé Spécial'!$M798=C$2,'Données Envoyé Spécial'!$D798,""),"")</f>
        <v/>
      </c>
      <c r="D94" s="2" t="str">
        <f>IF('Données Envoyé Spécial'!$R51&lt;2,IF('Données Envoyé Spécial'!$M51=D$2,'Données Envoyé Spécial'!$D51,""),"")</f>
        <v/>
      </c>
      <c r="F94" s="2">
        <f>IF('Données Envoyé Spécial'!$R54&lt;2,IF('Données Envoyé Spécial'!$M54=F$2,'Données Envoyé Spécial'!$E54,""),"")</f>
        <v>1566</v>
      </c>
      <c r="G94">
        <f>IF('Données Envoyé Spécial'!$R878&lt;2,IF('Données Envoyé Spécial'!$M878=G$2,'Données Envoyé Spécial'!$E878,""),"")</f>
        <v>298</v>
      </c>
      <c r="H94" t="str">
        <f>IF('Données Envoyé Spécial'!$R51&lt;2,IF('Données Envoyé Spécial'!$M51=H$2,'Données Envoyé Spécial'!$E51,""),"")</f>
        <v/>
      </c>
      <c r="J94" t="str">
        <f>IF('Données Envoyé Spécial'!$R822&lt;2,IF('Données Envoyé Spécial'!$M822=J$2,'Données Envoyé Spécial'!$F822,""),"")</f>
        <v/>
      </c>
      <c r="K94">
        <f>IF('Données Envoyé Spécial'!$R740&lt;2,IF('Données Envoyé Spécial'!$M740=K$2,'Données Envoyé Spécial'!$F740,""),"")</f>
        <v>96</v>
      </c>
      <c r="L94" t="str">
        <f>IF('Données Envoyé Spécial'!$R51&lt;2,IF('Données Envoyé Spécial'!$M51=L$2,'Données Envoyé Spécial'!$F51,""),"")</f>
        <v/>
      </c>
      <c r="N94">
        <f>IF('Données Envoyé Spécial'!$R12&lt;2,IF('Données Envoyé Spécial'!$M12=N$2,'Données Envoyé Spécial'!$G12,""),"")</f>
        <v>0.5</v>
      </c>
      <c r="O94">
        <f>IF('Données Envoyé Spécial'!$R753&lt;2,IF('Données Envoyé Spécial'!$M753=O$2,'Données Envoyé Spécial'!$G753,""),"")</f>
        <v>0.53731343283582089</v>
      </c>
      <c r="P94" t="str">
        <f>IF('Données Envoyé Spécial'!$R52&lt;2,IF('Données Envoyé Spécial'!$M52=P$2,'Données Envoyé Spécial'!$G52,""),"")</f>
        <v/>
      </c>
      <c r="R94" s="221">
        <v>10</v>
      </c>
    </row>
    <row r="95" spans="2:18" x14ac:dyDescent="0.25">
      <c r="B95" s="2" t="str">
        <f>IF('Données Envoyé Spécial'!$R547&lt;2,IF('Données Envoyé Spécial'!$M547=B$2,'Données Envoyé Spécial'!$D547,""),"")</f>
        <v/>
      </c>
      <c r="C95" s="2">
        <f>IF('Données Envoyé Spécial'!$R782&lt;2,IF('Données Envoyé Spécial'!$M782=C$2,'Données Envoyé Spécial'!$D782,""),"")</f>
        <v>1077</v>
      </c>
      <c r="D95" s="2" t="str">
        <f>IF('Données Envoyé Spécial'!$R52&lt;2,IF('Données Envoyé Spécial'!$M52=D$2,'Données Envoyé Spécial'!$D52,""),"")</f>
        <v/>
      </c>
      <c r="F95" s="2" t="str">
        <f>IF('Données Envoyé Spécial'!$R508&lt;2,IF('Données Envoyé Spécial'!$M508=F$2,'Données Envoyé Spécial'!$E508,""),"")</f>
        <v/>
      </c>
      <c r="G95" t="str">
        <f>IF('Données Envoyé Spécial'!$R246&lt;2,IF('Données Envoyé Spécial'!$M246=G$2,'Données Envoyé Spécial'!$E246,""),"")</f>
        <v/>
      </c>
      <c r="H95" t="str">
        <f>IF('Données Envoyé Spécial'!$R52&lt;2,IF('Données Envoyé Spécial'!$M52=H$2,'Données Envoyé Spécial'!$E52,""),"")</f>
        <v/>
      </c>
      <c r="J95" t="str">
        <f>IF('Données Envoyé Spécial'!$R293&lt;2,IF('Données Envoyé Spécial'!$M293=J$2,'Données Envoyé Spécial'!$F293,""),"")</f>
        <v/>
      </c>
      <c r="K95">
        <f>IF('Données Envoyé Spécial'!$R423&lt;2,IF('Données Envoyé Spécial'!$M423=K$2,'Données Envoyé Spécial'!$F423,""),"")</f>
        <v>57</v>
      </c>
      <c r="L95" t="str">
        <f>IF('Données Envoyé Spécial'!$R52&lt;2,IF('Données Envoyé Spécial'!$M52=L$2,'Données Envoyé Spécial'!$F52,""),"")</f>
        <v/>
      </c>
      <c r="N95">
        <f>IF('Données Envoyé Spécial'!$R102&lt;2,IF('Données Envoyé Spécial'!$M102=N$2,'Données Envoyé Spécial'!$G102,""),"")</f>
        <v>0.52910052910052907</v>
      </c>
      <c r="O95">
        <f>IF('Données Envoyé Spécial'!$R351&lt;2,IF('Données Envoyé Spécial'!$M351=O$2,'Données Envoyé Spécial'!$G351,""),"")</f>
        <v>0.22640753356040874</v>
      </c>
      <c r="P95" t="str">
        <f>IF('Données Envoyé Spécial'!$R53&lt;2,IF('Données Envoyé Spécial'!$M53=P$2,'Données Envoyé Spécial'!$G53,""),"")</f>
        <v/>
      </c>
      <c r="R95" s="221">
        <v>11</v>
      </c>
    </row>
    <row r="96" spans="2:18" x14ac:dyDescent="0.25">
      <c r="B96" s="2" t="str">
        <f>IF('Données Envoyé Spécial'!$R618&lt;2,IF('Données Envoyé Spécial'!$M618=B$2,'Données Envoyé Spécial'!$D618,""),"")</f>
        <v/>
      </c>
      <c r="C96" s="2">
        <f>IF('Données Envoyé Spécial'!$R366&lt;2,IF('Données Envoyé Spécial'!$M366=C$2,'Données Envoyé Spécial'!$D366,""),"")</f>
        <v>9831</v>
      </c>
      <c r="D96" s="2" t="str">
        <f>IF('Données Envoyé Spécial'!$R53&lt;2,IF('Données Envoyé Spécial'!$M53=D$2,'Données Envoyé Spécial'!$D53,""),"")</f>
        <v/>
      </c>
      <c r="F96" s="2">
        <f>IF('Données Envoyé Spécial'!$R14&lt;2,IF('Données Envoyé Spécial'!$M14=F$2,'Données Envoyé Spécial'!$E14,""),"")</f>
        <v>207</v>
      </c>
      <c r="G96">
        <f>IF('Données Envoyé Spécial'!$R372&lt;2,IF('Données Envoyé Spécial'!$M372=G$2,'Données Envoyé Spécial'!$E372,""),"")</f>
        <v>13</v>
      </c>
      <c r="H96" t="str">
        <f>IF('Données Envoyé Spécial'!$R53&lt;2,IF('Données Envoyé Spécial'!$M53=H$2,'Données Envoyé Spécial'!$E53,""),"")</f>
        <v/>
      </c>
      <c r="J96" t="str">
        <f>IF('Données Envoyé Spécial'!$R772&lt;2,IF('Données Envoyé Spécial'!$M772=J$2,'Données Envoyé Spécial'!$F772,""),"")</f>
        <v/>
      </c>
      <c r="K96" t="str">
        <f>IF('Données Envoyé Spécial'!$R157&lt;2,IF('Données Envoyé Spécial'!$M157=K$2,'Données Envoyé Spécial'!$F157,""),"")</f>
        <v/>
      </c>
      <c r="L96" t="str">
        <f>IF('Données Envoyé Spécial'!$R53&lt;2,IF('Données Envoyé Spécial'!$M53=L$2,'Données Envoyé Spécial'!$F53,""),"")</f>
        <v/>
      </c>
      <c r="N96" t="str">
        <f>IF('Données Envoyé Spécial'!$R119&lt;2,IF('Données Envoyé Spécial'!$M119=N$2,'Données Envoyé Spécial'!$G119,""),"")</f>
        <v/>
      </c>
      <c r="O96">
        <f>IF('Données Envoyé Spécial'!$R534&lt;2,IF('Données Envoyé Spécial'!$M534=O$2,'Données Envoyé Spécial'!$G534,""),"")</f>
        <v>0.46504559270516715</v>
      </c>
      <c r="P96" t="str">
        <f>IF('Données Envoyé Spécial'!$R54&lt;2,IF('Données Envoyé Spécial'!$M54=P$2,'Données Envoyé Spécial'!$G54,""),"")</f>
        <v/>
      </c>
      <c r="R96" s="221">
        <v>12</v>
      </c>
    </row>
    <row r="97" spans="2:18" x14ac:dyDescent="0.25">
      <c r="B97" s="2" t="str">
        <f>IF('Données Envoyé Spécial'!$R591&lt;2,IF('Données Envoyé Spécial'!$M591=B$2,'Données Envoyé Spécial'!$D591,""),"")</f>
        <v/>
      </c>
      <c r="C97" s="2">
        <f>IF('Données Envoyé Spécial'!$R881&lt;2,IF('Données Envoyé Spécial'!$M881=C$2,'Données Envoyé Spécial'!$D881,""),"")</f>
        <v>3337</v>
      </c>
      <c r="D97" s="2" t="str">
        <f>IF('Données Envoyé Spécial'!$R54&lt;2,IF('Données Envoyé Spécial'!$M54=D$2,'Données Envoyé Spécial'!$D54,""),"")</f>
        <v/>
      </c>
      <c r="F97" s="2">
        <f>IF('Données Envoyé Spécial'!$R169&lt;2,IF('Données Envoyé Spécial'!$M169=F$2,'Données Envoyé Spécial'!$E169,""),"")</f>
        <v>346</v>
      </c>
      <c r="G97">
        <f>IF('Données Envoyé Spécial'!$R475&lt;2,IF('Données Envoyé Spécial'!$M475=G$2,'Données Envoyé Spécial'!$E475,""),"")</f>
        <v>1706</v>
      </c>
      <c r="H97" t="str">
        <f>IF('Données Envoyé Spécial'!$R54&lt;2,IF('Données Envoyé Spécial'!$M54=H$2,'Données Envoyé Spécial'!$E54,""),"")</f>
        <v/>
      </c>
      <c r="J97">
        <f>IF('Données Envoyé Spécial'!$R39&lt;2,IF('Données Envoyé Spécial'!$M39=J$2,'Données Envoyé Spécial'!$F39,""),"")</f>
        <v>527</v>
      </c>
      <c r="K97" t="str">
        <f>IF('Données Envoyé Spécial'!$R321&lt;2,IF('Données Envoyé Spécial'!$M321=K$2,'Données Envoyé Spécial'!$F321,""),"")</f>
        <v/>
      </c>
      <c r="L97" t="str">
        <f>IF('Données Envoyé Spécial'!$R54&lt;2,IF('Données Envoyé Spécial'!$M54=L$2,'Données Envoyé Spécial'!$F54,""),"")</f>
        <v/>
      </c>
      <c r="N97" t="str">
        <f>IF('Données Envoyé Spécial'!$R508&lt;2,IF('Données Envoyé Spécial'!$M508=N$2,'Données Envoyé Spécial'!$G508,""),"")</f>
        <v/>
      </c>
      <c r="O97" t="str">
        <f>IF('Données Envoyé Spécial'!$R799&lt;2,IF('Données Envoyé Spécial'!$M799=O$2,'Données Envoyé Spécial'!$G799,""),"")</f>
        <v/>
      </c>
      <c r="P97" t="str">
        <f>IF('Données Envoyé Spécial'!$R56&lt;2,IF('Données Envoyé Spécial'!$M56=P$2,'Données Envoyé Spécial'!$G56,""),"")</f>
        <v/>
      </c>
      <c r="R97" s="221">
        <v>12</v>
      </c>
    </row>
    <row r="98" spans="2:18" x14ac:dyDescent="0.25">
      <c r="B98" s="2" t="str">
        <f>IF('Données Envoyé Spécial'!$R478&lt;2,IF('Données Envoyé Spécial'!$M478=B$2,'Données Envoyé Spécial'!$D478,""),"")</f>
        <v/>
      </c>
      <c r="C98" s="2" t="str">
        <f>IF('Données Envoyé Spécial'!$R718&lt;2,IF('Données Envoyé Spécial'!$M718=C$2,'Données Envoyé Spécial'!$D718,""),"")</f>
        <v/>
      </c>
      <c r="D98" s="2" t="str">
        <f>IF('Données Envoyé Spécial'!$R56&lt;2,IF('Données Envoyé Spécial'!$M56=D$2,'Données Envoyé Spécial'!$D56,""),"")</f>
        <v/>
      </c>
      <c r="F98" s="2" t="str">
        <f>IF('Données Envoyé Spécial'!$R829&lt;2,IF('Données Envoyé Spécial'!$M829=F$2,'Données Envoyé Spécial'!$E829,""),"")</f>
        <v/>
      </c>
      <c r="G98">
        <f>IF('Données Envoyé Spécial'!$R575&lt;2,IF('Données Envoyé Spécial'!$M575=G$2,'Données Envoyé Spécial'!$E575,""),"")</f>
        <v>662</v>
      </c>
      <c r="H98" t="str">
        <f>IF('Données Envoyé Spécial'!$R56&lt;2,IF('Données Envoyé Spécial'!$M56=H$2,'Données Envoyé Spécial'!$E56,""),"")</f>
        <v/>
      </c>
      <c r="J98" t="str">
        <f>IF('Données Envoyé Spécial'!$R166&lt;2,IF('Données Envoyé Spécial'!$M166=J$2,'Données Envoyé Spécial'!$F166,""),"")</f>
        <v/>
      </c>
      <c r="K98" t="str">
        <f>IF('Données Envoyé Spécial'!$R333&lt;2,IF('Données Envoyé Spécial'!$M333=K$2,'Données Envoyé Spécial'!$F333,""),"")</f>
        <v/>
      </c>
      <c r="L98" t="str">
        <f>IF('Données Envoyé Spécial'!$R56&lt;2,IF('Données Envoyé Spécial'!$M56=L$2,'Données Envoyé Spécial'!$F56,""),"")</f>
        <v/>
      </c>
      <c r="N98" t="str">
        <f>IF('Données Envoyé Spécial'!$R95&lt;2,IF('Données Envoyé Spécial'!$M95=N$2,'Données Envoyé Spécial'!$G95,""),"")</f>
        <v/>
      </c>
      <c r="O98">
        <f>IF('Données Envoyé Spécial'!$R495&lt;2,IF('Données Envoyé Spécial'!$M495=O$2,'Données Envoyé Spécial'!$G495,""),"")</f>
        <v>0.37359098228663445</v>
      </c>
      <c r="P98" t="str">
        <f>IF('Données Envoyé Spécial'!$R57&lt;2,IF('Données Envoyé Spécial'!$M57=P$2,'Données Envoyé Spécial'!$G57,""),"")</f>
        <v/>
      </c>
      <c r="R98" s="221">
        <v>12</v>
      </c>
    </row>
    <row r="99" spans="2:18" x14ac:dyDescent="0.25">
      <c r="B99" s="2" t="str">
        <f>IF('Données Envoyé Spécial'!$R508&lt;2,IF('Données Envoyé Spécial'!$M508=B$2,'Données Envoyé Spécial'!$D508,""),"")</f>
        <v/>
      </c>
      <c r="C99" s="2">
        <f>IF('Données Envoyé Spécial'!$R930&lt;2,IF('Données Envoyé Spécial'!$M930=C$2,'Données Envoyé Spécial'!$D930,""),"")</f>
        <v>44500</v>
      </c>
      <c r="D99" s="2" t="str">
        <f>IF('Données Envoyé Spécial'!$R57&lt;2,IF('Données Envoyé Spécial'!$M57=D$2,'Données Envoyé Spécial'!$D57,""),"")</f>
        <v/>
      </c>
      <c r="F99" s="2" t="str">
        <f>IF('Données Envoyé Spécial'!$R293&lt;2,IF('Données Envoyé Spécial'!$M293=F$2,'Données Envoyé Spécial'!$E293,""),"")</f>
        <v/>
      </c>
      <c r="G99">
        <f>IF('Données Envoyé Spécial'!$R838&lt;2,IF('Données Envoyé Spécial'!$M838=G$2,'Données Envoyé Spécial'!$E838,""),"")</f>
        <v>292</v>
      </c>
      <c r="H99" t="str">
        <f>IF('Données Envoyé Spécial'!$R57&lt;2,IF('Données Envoyé Spécial'!$M57=H$2,'Données Envoyé Spécial'!$E57,""),"")</f>
        <v/>
      </c>
      <c r="J99" t="str">
        <f>IF('Données Envoyé Spécial'!$R618&lt;2,IF('Données Envoyé Spécial'!$M618=J$2,'Données Envoyé Spécial'!$F618,""),"")</f>
        <v/>
      </c>
      <c r="K99" t="str">
        <f>IF('Données Envoyé Spécial'!$R872&lt;2,IF('Données Envoyé Spécial'!$M872=K$2,'Données Envoyé Spécial'!$F872,""),"")</f>
        <v/>
      </c>
      <c r="L99" t="str">
        <f>IF('Données Envoyé Spécial'!$R57&lt;2,IF('Données Envoyé Spécial'!$M57=L$2,'Données Envoyé Spécial'!$F57,""),"")</f>
        <v/>
      </c>
      <c r="N99">
        <f>IF('Données Envoyé Spécial'!$R9&lt;2,IF('Données Envoyé Spécial'!$M9=N$2,'Données Envoyé Spécial'!$G9,""),"")</f>
        <v>0.51529411764705879</v>
      </c>
      <c r="O99" t="str">
        <f>IF('Données Envoyé Spécial'!$R125&lt;2,IF('Données Envoyé Spécial'!$M125=O$2,'Données Envoyé Spécial'!$G125,""),"")</f>
        <v/>
      </c>
      <c r="P99" t="str">
        <f>IF('Données Envoyé Spécial'!$R58&lt;2,IF('Données Envoyé Spécial'!$M58=P$2,'Données Envoyé Spécial'!$G58,""),"")</f>
        <v/>
      </c>
      <c r="R99" s="221">
        <v>12</v>
      </c>
    </row>
    <row r="100" spans="2:18" x14ac:dyDescent="0.25">
      <c r="B100" s="2" t="str">
        <f>IF('Données Envoyé Spécial'!$R814&lt;2,IF('Données Envoyé Spécial'!$M814=B$2,'Données Envoyé Spécial'!$D814,""),"")</f>
        <v/>
      </c>
      <c r="C100" s="2">
        <f>IF('Données Envoyé Spécial'!$R380&lt;2,IF('Données Envoyé Spécial'!$M380=C$2,'Données Envoyé Spécial'!$D380,""),"")</f>
        <v>1297</v>
      </c>
      <c r="D100" s="2" t="str">
        <f>IF('Données Envoyé Spécial'!$R58&lt;2,IF('Données Envoyé Spécial'!$M58=D$2,'Données Envoyé Spécial'!$D58,""),"")</f>
        <v/>
      </c>
      <c r="F100" s="2">
        <f>IF('Données Envoyé Spécial'!$R122&lt;2,IF('Données Envoyé Spécial'!$M122=F$2,'Données Envoyé Spécial'!$E122,""),"")</f>
        <v>126</v>
      </c>
      <c r="G100" t="str">
        <f>IF('Données Envoyé Spécial'!$R141&lt;2,IF('Données Envoyé Spécial'!$M141=G$2,'Données Envoyé Spécial'!$E141,""),"")</f>
        <v/>
      </c>
      <c r="H100" t="str">
        <f>IF('Données Envoyé Spécial'!$R58&lt;2,IF('Données Envoyé Spécial'!$M58=H$2,'Données Envoyé Spécial'!$E58,""),"")</f>
        <v/>
      </c>
      <c r="J100">
        <f>IF('Données Envoyé Spécial'!$R187&lt;2,IF('Données Envoyé Spécial'!$M187=J$2,'Données Envoyé Spécial'!$F187,""),"")</f>
        <v>26</v>
      </c>
      <c r="K100">
        <f>IF('Données Envoyé Spécial'!$R938&lt;2,IF('Données Envoyé Spécial'!$M938=K$2,'Données Envoyé Spécial'!$F938,""),"")</f>
        <v>182</v>
      </c>
      <c r="L100" t="str">
        <f>IF('Données Envoyé Spécial'!$R58&lt;2,IF('Données Envoyé Spécial'!$M58=L$2,'Données Envoyé Spécial'!$F58,""),"")</f>
        <v/>
      </c>
      <c r="N100" t="str">
        <f>IF('Données Envoyé Spécial'!$R762&lt;2,IF('Données Envoyé Spécial'!$M762=N$2,'Données Envoyé Spécial'!$G762,""),"")</f>
        <v/>
      </c>
      <c r="O100" t="str">
        <f>IF('Données Envoyé Spécial'!$R329&lt;2,IF('Données Envoyé Spécial'!$M329=O$2,'Données Envoyé Spécial'!$G329,""),"")</f>
        <v/>
      </c>
      <c r="P100" t="str">
        <f>IF('Données Envoyé Spécial'!$R59&lt;2,IF('Données Envoyé Spécial'!$M59=P$2,'Données Envoyé Spécial'!$G59,""),"")</f>
        <v/>
      </c>
      <c r="R100" s="221">
        <v>12</v>
      </c>
    </row>
    <row r="101" spans="2:18" x14ac:dyDescent="0.25">
      <c r="B101" s="2" t="str">
        <f>IF('Données Envoyé Spécial'!$R813&lt;2,IF('Données Envoyé Spécial'!$M813=B$2,'Données Envoyé Spécial'!$D813,""),"")</f>
        <v/>
      </c>
      <c r="C101" s="2">
        <f>IF('Données Envoyé Spécial'!$R503&lt;2,IF('Données Envoyé Spécial'!$M503=C$2,'Données Envoyé Spécial'!$D503,""),"")</f>
        <v>34200</v>
      </c>
      <c r="D101" s="2" t="str">
        <f>IF('Données Envoyé Spécial'!$R59&lt;2,IF('Données Envoyé Spécial'!$M59=D$2,'Données Envoyé Spécial'!$D59,""),"")</f>
        <v/>
      </c>
      <c r="F101" s="2">
        <f>IF('Données Envoyé Spécial'!$R47&lt;2,IF('Données Envoyé Spécial'!$M47=F$2,'Données Envoyé Spécial'!$E47,""),"")</f>
        <v>257</v>
      </c>
      <c r="G101">
        <f>IF('Données Envoyé Spécial'!$R366&lt;2,IF('Données Envoyé Spécial'!$M366=G$2,'Données Envoyé Spécial'!$E366,""),"")</f>
        <v>483</v>
      </c>
      <c r="H101" t="str">
        <f>IF('Données Envoyé Spécial'!$R59&lt;2,IF('Données Envoyé Spécial'!$M59=H$2,'Données Envoyé Spécial'!$E59,""),"")</f>
        <v/>
      </c>
      <c r="J101">
        <f>IF('Données Envoyé Spécial'!$R25&lt;2,IF('Données Envoyé Spécial'!$M25=J$2,'Données Envoyé Spécial'!$F25,""),"")</f>
        <v>233</v>
      </c>
      <c r="K101" t="str">
        <f>IF('Données Envoyé Spécial'!$R18&lt;2,IF('Données Envoyé Spécial'!$M18=K$2,'Données Envoyé Spécial'!$F18,""),"")</f>
        <v/>
      </c>
      <c r="L101" t="str">
        <f>IF('Données Envoyé Spécial'!$R59&lt;2,IF('Données Envoyé Spécial'!$M59=L$2,'Données Envoyé Spécial'!$F59,""),"")</f>
        <v/>
      </c>
      <c r="N101" t="str">
        <f>IF('Données Envoyé Spécial'!$R757&lt;2,IF('Données Envoyé Spécial'!$M757=N$2,'Données Envoyé Spécial'!$G757,""),"")</f>
        <v/>
      </c>
      <c r="O101">
        <f>IF('Données Envoyé Spécial'!$R468&lt;2,IF('Données Envoyé Spécial'!$M468=O$2,'Données Envoyé Spécial'!$G468,""),"")</f>
        <v>0.1062992125984252</v>
      </c>
      <c r="P101" t="str">
        <f>IF('Données Envoyé Spécial'!$R60&lt;2,IF('Données Envoyé Spécial'!$M60=P$2,'Données Envoyé Spécial'!$G60,""),"")</f>
        <v/>
      </c>
      <c r="R101" s="221">
        <v>13</v>
      </c>
    </row>
    <row r="102" spans="2:18" x14ac:dyDescent="0.25">
      <c r="B102" s="2">
        <f>IF('Données Envoyé Spécial'!$R224&lt;2,IF('Données Envoyé Spécial'!$M224=B$2,'Données Envoyé Spécial'!$D224,""),"")</f>
        <v>265</v>
      </c>
      <c r="C102" s="2" t="str">
        <f>IF('Données Envoyé Spécial'!$R131&lt;2,IF('Données Envoyé Spécial'!$M131=C$2,'Données Envoyé Spécial'!$D131,""),"")</f>
        <v/>
      </c>
      <c r="D102" s="2" t="str">
        <f>IF('Données Envoyé Spécial'!$R60&lt;2,IF('Données Envoyé Spécial'!$M60=D$2,'Données Envoyé Spécial'!$D60,""),"")</f>
        <v/>
      </c>
      <c r="F102" s="2">
        <f>IF('Données Envoyé Spécial'!$R77&lt;2,IF('Données Envoyé Spécial'!$M77=F$2,'Données Envoyé Spécial'!$E77,""),"")</f>
        <v>780</v>
      </c>
      <c r="G102">
        <f>IF('Données Envoyé Spécial'!$R740&lt;2,IF('Données Envoyé Spécial'!$M740=G$2,'Données Envoyé Spécial'!$E740,""),"")</f>
        <v>205</v>
      </c>
      <c r="H102" t="str">
        <f>IF('Données Envoyé Spécial'!$R60&lt;2,IF('Données Envoyé Spécial'!$M60=H$2,'Données Envoyé Spécial'!$E60,""),"")</f>
        <v/>
      </c>
      <c r="J102" t="str">
        <f>IF('Données Envoyé Spécial'!$R820&lt;2,IF('Données Envoyé Spécial'!$M820=J$2,'Données Envoyé Spécial'!$F820,""),"")</f>
        <v/>
      </c>
      <c r="K102">
        <f>IF('Données Envoyé Spécial'!$R441&lt;2,IF('Données Envoyé Spécial'!$M441=K$2,'Données Envoyé Spécial'!$F441,""),"")</f>
        <v>26</v>
      </c>
      <c r="L102" t="str">
        <f>IF('Données Envoyé Spécial'!$R60&lt;2,IF('Données Envoyé Spécial'!$M60=L$2,'Données Envoyé Spécial'!$F60,""),"")</f>
        <v/>
      </c>
      <c r="N102" t="str">
        <f>IF('Données Envoyé Spécial'!$R405&lt;2,IF('Données Envoyé Spécial'!$M405=N$2,'Données Envoyé Spécial'!$G405,""),"")</f>
        <v/>
      </c>
      <c r="O102">
        <f>IF('Données Envoyé Spécial'!$R886&lt;2,IF('Données Envoyé Spécial'!$M886=O$2,'Données Envoyé Spécial'!$G886,""),"")</f>
        <v>0.96169354838709675</v>
      </c>
      <c r="P102" t="str">
        <f>IF('Données Envoyé Spécial'!$R61&lt;2,IF('Données Envoyé Spécial'!$M61=P$2,'Données Envoyé Spécial'!$G61,""),"")</f>
        <v/>
      </c>
      <c r="R102" s="221">
        <v>13</v>
      </c>
    </row>
    <row r="103" spans="2:18" x14ac:dyDescent="0.25">
      <c r="B103" s="2" t="str">
        <f>IF('Données Envoyé Spécial'!$R810&lt;2,IF('Données Envoyé Spécial'!$M810=B$2,'Données Envoyé Spécial'!$D810,""),"")</f>
        <v/>
      </c>
      <c r="C103" s="2" t="str">
        <f>IF('Données Envoyé Spécial'!$R277&lt;2,IF('Données Envoyé Spécial'!$M277=C$2,'Données Envoyé Spécial'!$D277,""),"")</f>
        <v/>
      </c>
      <c r="D103" s="2" t="str">
        <f>IF('Données Envoyé Spécial'!$R61&lt;2,IF('Données Envoyé Spécial'!$M61=D$2,'Données Envoyé Spécial'!$D61,""),"")</f>
        <v/>
      </c>
      <c r="F103" s="2" t="str">
        <f>IF('Données Envoyé Spécial'!$R209&lt;2,IF('Données Envoyé Spécial'!$M209=F$2,'Données Envoyé Spécial'!$E209,""),"")</f>
        <v/>
      </c>
      <c r="G103" t="str">
        <f>IF('Données Envoyé Spécial'!$R112&lt;2,IF('Données Envoyé Spécial'!$M112=G$2,'Données Envoyé Spécial'!$E112,""),"")</f>
        <v/>
      </c>
      <c r="H103" t="str">
        <f>IF('Données Envoyé Spécial'!$R61&lt;2,IF('Données Envoyé Spécial'!$M61=H$2,'Données Envoyé Spécial'!$E61,""),"")</f>
        <v/>
      </c>
      <c r="J103" t="str">
        <f>IF('Données Envoyé Spécial'!$R88&lt;2,IF('Données Envoyé Spécial'!$M88=J$2,'Données Envoyé Spécial'!$F88,""),"")</f>
        <v/>
      </c>
      <c r="K103">
        <f>IF('Données Envoyé Spécial'!$R569&lt;2,IF('Données Envoyé Spécial'!$M569=K$2,'Données Envoyé Spécial'!$F569,""),"")</f>
        <v>33</v>
      </c>
      <c r="L103" t="str">
        <f>IF('Données Envoyé Spécial'!$R61&lt;2,IF('Données Envoyé Spécial'!$M61=L$2,'Données Envoyé Spécial'!$F61,""),"")</f>
        <v/>
      </c>
      <c r="N103" t="str">
        <f>IF('Données Envoyé Spécial'!$R293&lt;2,IF('Données Envoyé Spécial'!$M293=N$2,'Données Envoyé Spécial'!$G293,""),"")</f>
        <v/>
      </c>
      <c r="O103" t="str">
        <f>IF('Données Envoyé Spécial'!$R190&lt;2,IF('Données Envoyé Spécial'!$M190=O$2,'Données Envoyé Spécial'!$G190,""),"")</f>
        <v/>
      </c>
      <c r="P103" t="str">
        <f>IF('Données Envoyé Spécial'!$R63&lt;2,IF('Données Envoyé Spécial'!$M63=P$2,'Données Envoyé Spécial'!$G63,""),"")</f>
        <v/>
      </c>
      <c r="R103" s="221">
        <v>13</v>
      </c>
    </row>
    <row r="104" spans="2:18" x14ac:dyDescent="0.25">
      <c r="B104" s="2">
        <f>IF('Données Envoyé Spécial'!$R11&lt;2,IF('Données Envoyé Spécial'!$M11=B$2,'Données Envoyé Spécial'!$D11,""),"")</f>
        <v>2402</v>
      </c>
      <c r="C104" s="2">
        <f>IF('Données Envoyé Spécial'!$R375&lt;2,IF('Données Envoyé Spécial'!$M375=C$2,'Données Envoyé Spécial'!$D375,""),"")</f>
        <v>237</v>
      </c>
      <c r="D104" s="2" t="str">
        <f>IF('Données Envoyé Spécial'!$R63&lt;2,IF('Données Envoyé Spécial'!$M63=D$2,'Données Envoyé Spécial'!$D63,""),"")</f>
        <v/>
      </c>
      <c r="F104" s="2" t="str">
        <f>IF('Données Envoyé Spécial'!$R604&lt;2,IF('Données Envoyé Spécial'!$M604=F$2,'Données Envoyé Spécial'!$E604,""),"")</f>
        <v/>
      </c>
      <c r="G104">
        <f>IF('Données Envoyé Spécial'!$R406&lt;2,IF('Données Envoyé Spécial'!$M406=G$2,'Données Envoyé Spécial'!$E406,""),"")</f>
        <v>600</v>
      </c>
      <c r="H104" t="str">
        <f>IF('Données Envoyé Spécial'!$R63&lt;2,IF('Données Envoyé Spécial'!$M63=H$2,'Données Envoyé Spécial'!$E63,""),"")</f>
        <v/>
      </c>
      <c r="J104" t="str">
        <f>IF('Données Envoyé Spécial'!$R777&lt;2,IF('Données Envoyé Spécial'!$M777=J$2,'Données Envoyé Spécial'!$F777,""),"")</f>
        <v/>
      </c>
      <c r="K104" t="str">
        <f>IF('Données Envoyé Spécial'!$R706&lt;2,IF('Données Envoyé Spécial'!$M706=K$2,'Données Envoyé Spécial'!$F706,""),"")</f>
        <v/>
      </c>
      <c r="L104" t="str">
        <f>IF('Données Envoyé Spécial'!$R63&lt;2,IF('Données Envoyé Spécial'!$M63=L$2,'Données Envoyé Spécial'!$F63,""),"")</f>
        <v/>
      </c>
      <c r="N104" t="str">
        <f>IF('Données Envoyé Spécial'!$R171&lt;2,IF('Données Envoyé Spécial'!$M171=N$2,'Données Envoyé Spécial'!$G171,""),"")</f>
        <v/>
      </c>
      <c r="O104">
        <f>IF('Données Envoyé Spécial'!$R531&lt;2,IF('Données Envoyé Spécial'!$M531=O$2,'Données Envoyé Spécial'!$G531,""),"")</f>
        <v>1.125</v>
      </c>
      <c r="P104" t="str">
        <f>IF('Données Envoyé Spécial'!$R64&lt;2,IF('Données Envoyé Spécial'!$M64=P$2,'Données Envoyé Spécial'!$G64,""),"")</f>
        <v/>
      </c>
      <c r="R104" s="221">
        <v>13</v>
      </c>
    </row>
    <row r="105" spans="2:18" x14ac:dyDescent="0.25">
      <c r="B105" s="2">
        <f>IF('Données Envoyé Spécial'!$R81&lt;2,IF('Données Envoyé Spécial'!$M81=B$2,'Données Envoyé Spécial'!$D81,""),"")</f>
        <v>282</v>
      </c>
      <c r="C105" s="2" t="str">
        <f>IF('Données Envoyé Spécial'!$R157&lt;2,IF('Données Envoyé Spécial'!$M157=C$2,'Données Envoyé Spécial'!$D157,""),"")</f>
        <v/>
      </c>
      <c r="D105" s="2" t="str">
        <f>IF('Données Envoyé Spécial'!$R64&lt;2,IF('Données Envoyé Spécial'!$M64=D$2,'Données Envoyé Spécial'!$D64,""),"")</f>
        <v/>
      </c>
      <c r="F105" s="2" t="str">
        <f>IF('Données Envoyé Spécial'!$R547&lt;2,IF('Données Envoyé Spécial'!$M547=F$2,'Données Envoyé Spécial'!$E547,""),"")</f>
        <v/>
      </c>
      <c r="G105">
        <f>IF('Données Envoyé Spécial'!$R497&lt;2,IF('Données Envoyé Spécial'!$M497=G$2,'Données Envoyé Spécial'!$E497,""),"")</f>
        <v>780</v>
      </c>
      <c r="H105" t="str">
        <f>IF('Données Envoyé Spécial'!$R64&lt;2,IF('Données Envoyé Spécial'!$M64=H$2,'Données Envoyé Spécial'!$E64,""),"")</f>
        <v/>
      </c>
      <c r="J105">
        <f>IF('Données Envoyé Spécial'!$R167&lt;2,IF('Données Envoyé Spécial'!$M167=J$2,'Données Envoyé Spécial'!$F167,""),"")</f>
        <v>71</v>
      </c>
      <c r="K105">
        <f>IF('Données Envoyé Spécial'!$R409&lt;2,IF('Données Envoyé Spécial'!$M409=K$2,'Données Envoyé Spécial'!$F409,""),"")</f>
        <v>1408</v>
      </c>
      <c r="L105" t="str">
        <f>IF('Données Envoyé Spécial'!$R64&lt;2,IF('Données Envoyé Spécial'!$M64=L$2,'Données Envoyé Spécial'!$F64,""),"")</f>
        <v/>
      </c>
      <c r="N105">
        <f>IF('Données Envoyé Spécial'!$R29&lt;2,IF('Données Envoyé Spécial'!$M29=N$2,'Données Envoyé Spécial'!$G29,""),"")</f>
        <v>0.41176470588235292</v>
      </c>
      <c r="O105">
        <f>IF('Données Envoyé Spécial'!$R546&lt;2,IF('Données Envoyé Spécial'!$M546=O$2,'Données Envoyé Spécial'!$G546,""),"")</f>
        <v>0.68</v>
      </c>
      <c r="P105" t="str">
        <f>IF('Données Envoyé Spécial'!$R67&lt;2,IF('Données Envoyé Spécial'!$M67=P$2,'Données Envoyé Spécial'!$G67,""),"")</f>
        <v/>
      </c>
      <c r="R105" s="221">
        <v>14</v>
      </c>
    </row>
    <row r="106" spans="2:18" x14ac:dyDescent="0.25">
      <c r="B106" s="2" t="str">
        <f>IF('Données Envoyé Spécial'!$R226&lt;2,IF('Données Envoyé Spécial'!$M226=B$2,'Données Envoyé Spécial'!$D226,""),"")</f>
        <v/>
      </c>
      <c r="C106" s="2" t="str">
        <f>IF('Données Envoyé Spécial'!$R69&lt;2,IF('Données Envoyé Spécial'!$M69=C$2,'Données Envoyé Spécial'!$D69,""),"")</f>
        <v/>
      </c>
      <c r="D106" s="2" t="str">
        <f>IF('Données Envoyé Spécial'!$R67&lt;2,IF('Données Envoyé Spécial'!$M67=D$2,'Données Envoyé Spécial'!$D67,""),"")</f>
        <v/>
      </c>
      <c r="F106" s="2">
        <f>IF('Données Envoyé Spécial'!$R81&lt;2,IF('Données Envoyé Spécial'!$M81=F$2,'Données Envoyé Spécial'!$E81,""),"")</f>
        <v>737</v>
      </c>
      <c r="G106">
        <f>IF('Données Envoyé Spécial'!$R674&lt;2,IF('Données Envoyé Spécial'!$M674=G$2,'Données Envoyé Spécial'!$E674,""),"")</f>
        <v>201</v>
      </c>
      <c r="H106" t="str">
        <f>IF('Données Envoyé Spécial'!$R67&lt;2,IF('Données Envoyé Spécial'!$M67=H$2,'Données Envoyé Spécial'!$E67,""),"")</f>
        <v/>
      </c>
      <c r="J106" t="str">
        <f>IF('Données Envoyé Spécial'!$R952&lt;2,IF('Données Envoyé Spécial'!$M952=J$2,'Données Envoyé Spécial'!$F952,""),"")</f>
        <v/>
      </c>
      <c r="K106">
        <f>IF('Données Envoyé Spécial'!$R475&lt;2,IF('Données Envoyé Spécial'!$M475=K$2,'Données Envoyé Spécial'!$F475,""),"")</f>
        <v>620</v>
      </c>
      <c r="L106" t="str">
        <f>IF('Données Envoyé Spécial'!$R67&lt;2,IF('Données Envoyé Spécial'!$M67=L$2,'Données Envoyé Spécial'!$F67,""),"")</f>
        <v/>
      </c>
      <c r="N106" t="str">
        <f>IF('Données Envoyé Spécial'!$R182&lt;2,IF('Données Envoyé Spécial'!$M182=N$2,'Données Envoyé Spécial'!$G182,""),"")</f>
        <v/>
      </c>
      <c r="O106">
        <f>IF('Données Envoyé Spécial'!$R683&lt;2,IF('Données Envoyé Spécial'!$M683=O$2,'Données Envoyé Spécial'!$G683,""),"")</f>
        <v>0.46808510638297873</v>
      </c>
      <c r="P106" t="str">
        <f>IF('Données Envoyé Spécial'!$R68&lt;2,IF('Données Envoyé Spécial'!$M68=P$2,'Données Envoyé Spécial'!$G68,""),"")</f>
        <v/>
      </c>
      <c r="R106" s="221">
        <v>14</v>
      </c>
    </row>
    <row r="107" spans="2:18" x14ac:dyDescent="0.25">
      <c r="B107" s="2" t="str">
        <f>IF('Données Envoyé Spécial'!$R762&lt;2,IF('Données Envoyé Spécial'!$M762=B$2,'Données Envoyé Spécial'!$D762,""),"")</f>
        <v/>
      </c>
      <c r="C107" s="2" t="str">
        <f>IF('Données Envoyé Spécial'!$R800&lt;2,IF('Données Envoyé Spécial'!$M800=C$2,'Données Envoyé Spécial'!$D800,""),"")</f>
        <v/>
      </c>
      <c r="D107" s="2" t="str">
        <f>IF('Données Envoyé Spécial'!$R68&lt;2,IF('Données Envoyé Spécial'!$M68=D$2,'Données Envoyé Spécial'!$D68,""),"")</f>
        <v/>
      </c>
      <c r="F107" s="2">
        <f>IF('Données Envoyé Spécial'!$R32&lt;2,IF('Données Envoyé Spécial'!$M32=F$2,'Données Envoyé Spécial'!$E32,""),"")</f>
        <v>194</v>
      </c>
      <c r="G107" t="str">
        <f>IF('Données Envoyé Spécial'!$R220&lt;2,IF('Données Envoyé Spécial'!$M220=G$2,'Données Envoyé Spécial'!$E220,""),"")</f>
        <v/>
      </c>
      <c r="H107" t="str">
        <f>IF('Données Envoyé Spécial'!$R68&lt;2,IF('Données Envoyé Spécial'!$M68=H$2,'Données Envoyé Spécial'!$E68,""),"")</f>
        <v/>
      </c>
      <c r="J107">
        <f>IF('Données Envoyé Spécial'!$R22&lt;2,IF('Données Envoyé Spécial'!$M22=J$2,'Données Envoyé Spécial'!$F22,""),"")</f>
        <v>824</v>
      </c>
      <c r="K107">
        <f>IF('Données Envoyé Spécial'!$R531&lt;2,IF('Données Envoyé Spécial'!$M531=K$2,'Données Envoyé Spécial'!$F531,""),"")</f>
        <v>297</v>
      </c>
      <c r="L107" t="str">
        <f>IF('Données Envoyé Spécial'!$R68&lt;2,IF('Données Envoyé Spécial'!$M68=L$2,'Données Envoyé Spécial'!$F68,""),"")</f>
        <v/>
      </c>
      <c r="N107" t="str">
        <f>IF('Données Envoyé Spécial'!$R299&lt;2,IF('Données Envoyé Spécial'!$M299=N$2,'Données Envoyé Spécial'!$G299,""),"")</f>
        <v/>
      </c>
      <c r="O107">
        <f>IF('Données Envoyé Spécial'!$R620&lt;2,IF('Données Envoyé Spécial'!$M620=O$2,'Données Envoyé Spécial'!$G620,""),"")</f>
        <v>6.5088757396449703E-2</v>
      </c>
      <c r="P107" t="str">
        <f>IF('Données Envoyé Spécial'!$R69&lt;2,IF('Données Envoyé Spécial'!$M69=P$2,'Données Envoyé Spécial'!$G69,""),"")</f>
        <v/>
      </c>
      <c r="R107" s="221">
        <v>14</v>
      </c>
    </row>
    <row r="108" spans="2:18" x14ac:dyDescent="0.25">
      <c r="B108" s="2">
        <f>IF('Données Envoyé Spécial'!$R216&lt;2,IF('Données Envoyé Spécial'!$M216=B$2,'Données Envoyé Spécial'!$D216,""),"")</f>
        <v>1346</v>
      </c>
      <c r="C108" s="2">
        <f>IF('Données Envoyé Spécial'!$R753&lt;2,IF('Données Envoyé Spécial'!$M753=C$2,'Données Envoyé Spécial'!$D753,""),"")</f>
        <v>977</v>
      </c>
      <c r="D108" s="2" t="str">
        <f>IF('Données Envoyé Spécial'!$R69&lt;2,IF('Données Envoyé Spécial'!$M69=D$2,'Données Envoyé Spécial'!$D69,""),"")</f>
        <v/>
      </c>
      <c r="F108" s="2">
        <f>IF('Données Envoyé Spécial'!$R25&lt;2,IF('Données Envoyé Spécial'!$M25=F$2,'Données Envoyé Spécial'!$E25,""),"")</f>
        <v>171</v>
      </c>
      <c r="G108" t="str">
        <f>IF('Données Envoyé Spécial'!$R645&lt;2,IF('Données Envoyé Spécial'!$M645=G$2,'Données Envoyé Spécial'!$E645,""),"")</f>
        <v/>
      </c>
      <c r="H108" t="str">
        <f>IF('Données Envoyé Spécial'!$R69&lt;2,IF('Données Envoyé Spécial'!$M69=H$2,'Données Envoyé Spécial'!$E69,""),"")</f>
        <v/>
      </c>
      <c r="J108" t="str">
        <f>IF('Données Envoyé Spécial'!$R572&lt;2,IF('Données Envoyé Spécial'!$M572=J$2,'Données Envoyé Spécial'!$F572,""),"")</f>
        <v/>
      </c>
      <c r="K108">
        <f>IF('Données Envoyé Spécial'!$R898&lt;2,IF('Données Envoyé Spécial'!$M898=K$2,'Données Envoyé Spécial'!$F898,""),"")</f>
        <v>8</v>
      </c>
      <c r="L108" t="str">
        <f>IF('Données Envoyé Spécial'!$R69&lt;2,IF('Données Envoyé Spécial'!$M69=L$2,'Données Envoyé Spécial'!$F69,""),"")</f>
        <v/>
      </c>
      <c r="N108">
        <f>IF('Données Envoyé Spécial'!$R229&lt;2,IF('Données Envoyé Spécial'!$M229=N$2,'Données Envoyé Spécial'!$G229,""),"")</f>
        <v>0.37662337662337664</v>
      </c>
      <c r="O108">
        <f>IF('Données Envoyé Spécial'!$R878&lt;2,IF('Données Envoyé Spécial'!$M878=O$2,'Données Envoyé Spécial'!$G878,""),"")</f>
        <v>5.0335570469798654E-2</v>
      </c>
      <c r="P108" t="str">
        <f>IF('Données Envoyé Spécial'!$R70&lt;2,IF('Données Envoyé Spécial'!$M70=P$2,'Données Envoyé Spécial'!$G70,""),"")</f>
        <v/>
      </c>
      <c r="R108" s="221">
        <v>14</v>
      </c>
    </row>
    <row r="109" spans="2:18" x14ac:dyDescent="0.25">
      <c r="B109" s="2" t="str">
        <f>IF('Données Envoyé Spécial'!$R209&lt;2,IF('Données Envoyé Spécial'!$M209=B$2,'Données Envoyé Spécial'!$D209,""),"")</f>
        <v/>
      </c>
      <c r="C109" s="2">
        <f>IF('Données Envoyé Spécial'!$R621&lt;2,IF('Données Envoyé Spécial'!$M621=C$2,'Données Envoyé Spécial'!$D621,""),"")</f>
        <v>181</v>
      </c>
      <c r="D109" s="2" t="str">
        <f>IF('Données Envoyé Spécial'!$R70&lt;2,IF('Données Envoyé Spécial'!$M70=D$2,'Données Envoyé Spécial'!$D70,""),"")</f>
        <v/>
      </c>
      <c r="F109" s="2" t="str">
        <f>IF('Données Envoyé Spécial'!$R595&lt;2,IF('Données Envoyé Spécial'!$M595=F$2,'Données Envoyé Spécial'!$E595,""),"")</f>
        <v/>
      </c>
      <c r="G109" t="str">
        <f>IF('Données Envoyé Spécial'!$R327&lt;2,IF('Données Envoyé Spécial'!$M327=G$2,'Données Envoyé Spécial'!$E327,""),"")</f>
        <v/>
      </c>
      <c r="H109" t="str">
        <f>IF('Données Envoyé Spécial'!$R70&lt;2,IF('Données Envoyé Spécial'!$M70=H$2,'Données Envoyé Spécial'!$E70,""),"")</f>
        <v/>
      </c>
      <c r="J109" t="str">
        <f>IF('Données Envoyé Spécial'!$R789&lt;2,IF('Données Envoyé Spécial'!$M789=J$2,'Données Envoyé Spécial'!$F789,""),"")</f>
        <v/>
      </c>
      <c r="K109" t="str">
        <f>IF('Données Envoyé Spécial'!$R905&lt;2,IF('Données Envoyé Spécial'!$M905=K$2,'Données Envoyé Spécial'!$F905,""),"")</f>
        <v/>
      </c>
      <c r="L109" t="str">
        <f>IF('Données Envoyé Spécial'!$R70&lt;2,IF('Données Envoyé Spécial'!$M70=L$2,'Données Envoyé Spécial'!$F70,""),"")</f>
        <v/>
      </c>
      <c r="N109" t="str">
        <f>IF('Données Envoyé Spécial'!$R641&lt;2,IF('Données Envoyé Spécial'!$M641=N$2,'Données Envoyé Spécial'!$G641,""),"")</f>
        <v/>
      </c>
      <c r="O109" t="str">
        <f>IF('Données Envoyé Spécial'!$R134&lt;2,IF('Données Envoyé Spécial'!$M134=O$2,'Données Envoyé Spécial'!$G134,""),"")</f>
        <v/>
      </c>
      <c r="P109" t="str">
        <f>IF('Données Envoyé Spécial'!$R71&lt;2,IF('Données Envoyé Spécial'!$M71=P$2,'Données Envoyé Spécial'!$G71,""),"")</f>
        <v/>
      </c>
      <c r="R109" s="221">
        <v>14</v>
      </c>
    </row>
    <row r="110" spans="2:18" x14ac:dyDescent="0.25">
      <c r="B110" s="2" t="str">
        <f>IF('Données Envoyé Spécial'!$R193&lt;2,IF('Données Envoyé Spécial'!$M193=B$2,'Données Envoyé Spécial'!$D193,""),"")</f>
        <v/>
      </c>
      <c r="C110" s="2">
        <f>IF('Données Envoyé Spécial'!$R545&lt;2,IF('Données Envoyé Spécial'!$M545=C$2,'Données Envoyé Spécial'!$D545,""),"")</f>
        <v>22</v>
      </c>
      <c r="D110" s="2" t="str">
        <f>IF('Données Envoyé Spécial'!$R71&lt;2,IF('Données Envoyé Spécial'!$M71=D$2,'Données Envoyé Spécial'!$D71,""),"")</f>
        <v/>
      </c>
      <c r="F110" s="2">
        <f>IF('Données Envoyé Spécial'!$R61&lt;2,IF('Données Envoyé Spécial'!$M61=F$2,'Données Envoyé Spécial'!$E61,""),"")</f>
        <v>30</v>
      </c>
      <c r="G110" t="str">
        <f>IF('Données Envoyé Spécial'!$R637&lt;2,IF('Données Envoyé Spécial'!$M637=G$2,'Données Envoyé Spécial'!$E637,""),"")</f>
        <v/>
      </c>
      <c r="H110" t="str">
        <f>IF('Données Envoyé Spécial'!$R71&lt;2,IF('Données Envoyé Spécial'!$M71=H$2,'Données Envoyé Spécial'!$E71,""),"")</f>
        <v/>
      </c>
      <c r="J110" t="str">
        <f>IF('Données Envoyé Spécial'!$R814&lt;2,IF('Données Envoyé Spécial'!$M814=J$2,'Données Envoyé Spécial'!$F814,""),"")</f>
        <v/>
      </c>
      <c r="K110" t="str">
        <f>IF('Données Envoyé Spécial'!$R103&lt;2,IF('Données Envoyé Spécial'!$M103=K$2,'Données Envoyé Spécial'!$F103,""),"")</f>
        <v/>
      </c>
      <c r="L110" t="str">
        <f>IF('Données Envoyé Spécial'!$R71&lt;2,IF('Données Envoyé Spécial'!$M71=L$2,'Données Envoyé Spécial'!$F71,""),"")</f>
        <v/>
      </c>
      <c r="N110" t="str">
        <f>IF('Données Envoyé Spécial'!$R305&lt;2,IF('Données Envoyé Spécial'!$M305=N$2,'Données Envoyé Spécial'!$G305,""),"")</f>
        <v/>
      </c>
      <c r="O110">
        <f>IF('Données Envoyé Spécial'!$R930&lt;2,IF('Données Envoyé Spécial'!$M930=O$2,'Données Envoyé Spécial'!$G930,""),"")</f>
        <v>1.2731707317073171</v>
      </c>
      <c r="P110" t="str">
        <f>IF('Données Envoyé Spécial'!$R72&lt;2,IF('Données Envoyé Spécial'!$M72=P$2,'Données Envoyé Spécial'!$G72,""),"")</f>
        <v/>
      </c>
      <c r="R110" s="221">
        <v>15</v>
      </c>
    </row>
    <row r="111" spans="2:18" x14ac:dyDescent="0.25">
      <c r="B111" s="2" t="str">
        <f>IF('Données Envoyé Spécial'!$R806&lt;2,IF('Données Envoyé Spécial'!$M806=B$2,'Données Envoyé Spécial'!$D806,""),"")</f>
        <v/>
      </c>
      <c r="C111" s="2" t="str">
        <f>IF('Données Envoyé Spécial'!$R137&lt;2,IF('Données Envoyé Spécial'!$M137=C$2,'Données Envoyé Spécial'!$D137,""),"")</f>
        <v/>
      </c>
      <c r="D111" s="2" t="str">
        <f>IF('Données Envoyé Spécial'!$R72&lt;2,IF('Données Envoyé Spécial'!$M72=D$2,'Données Envoyé Spécial'!$D72,""),"")</f>
        <v/>
      </c>
      <c r="F111" s="2" t="str">
        <f>IF('Données Envoyé Spécial'!$R765&lt;2,IF('Données Envoyé Spécial'!$M765=F$2,'Données Envoyé Spécial'!$E765,""),"")</f>
        <v/>
      </c>
      <c r="G111">
        <f>IF('Données Envoyé Spécial'!$R753&lt;2,IF('Données Envoyé Spécial'!$M753=G$2,'Données Envoyé Spécial'!$E753,""),"")</f>
        <v>67</v>
      </c>
      <c r="H111" t="str">
        <f>IF('Données Envoyé Spécial'!$R72&lt;2,IF('Données Envoyé Spécial'!$M72=H$2,'Données Envoyé Spécial'!$E72,""),"")</f>
        <v/>
      </c>
      <c r="J111">
        <f>IF('Données Envoyé Spécial'!$R279&lt;2,IF('Données Envoyé Spécial'!$M279=J$2,'Données Envoyé Spécial'!$F279,""),"")</f>
        <v>8</v>
      </c>
      <c r="K111" t="str">
        <f>IF('Données Envoyé Spécial'!$R137&lt;2,IF('Données Envoyé Spécial'!$M137=K$2,'Données Envoyé Spécial'!$F137,""),"")</f>
        <v/>
      </c>
      <c r="L111" t="str">
        <f>IF('Données Envoyé Spécial'!$R72&lt;2,IF('Données Envoyé Spécial'!$M72=L$2,'Données Envoyé Spécial'!$F72,""),"")</f>
        <v/>
      </c>
      <c r="N111" t="str">
        <f>IF('Données Envoyé Spécial'!$R460&lt;2,IF('Données Envoyé Spécial'!$M460=N$2,'Données Envoyé Spécial'!$G460,""),"")</f>
        <v/>
      </c>
      <c r="O111">
        <f>IF('Données Envoyé Spécial'!$R507&lt;2,IF('Données Envoyé Spécial'!$M507=O$2,'Données Envoyé Spécial'!$G507,""),"")</f>
        <v>3.2085561497326207E-2</v>
      </c>
      <c r="P111" t="str">
        <f>IF('Données Envoyé Spécial'!$R73&lt;2,IF('Données Envoyé Spécial'!$M73=P$2,'Données Envoyé Spécial'!$G73,""),"")</f>
        <v/>
      </c>
      <c r="R111" s="221">
        <v>15</v>
      </c>
    </row>
    <row r="112" spans="2:18" x14ac:dyDescent="0.25">
      <c r="B112" s="2" t="str">
        <f>IF('Données Envoyé Spécial'!$R777&lt;2,IF('Données Envoyé Spécial'!$M777=B$2,'Données Envoyé Spécial'!$D777,""),"")</f>
        <v/>
      </c>
      <c r="C112" s="2">
        <f>IF('Données Envoyé Spécial'!$R441&lt;2,IF('Données Envoyé Spécial'!$M441=C$2,'Données Envoyé Spécial'!$D441,""),"")</f>
        <v>341</v>
      </c>
      <c r="D112" s="2" t="str">
        <f>IF('Données Envoyé Spécial'!$R73&lt;2,IF('Données Envoyé Spécial'!$M73=D$2,'Données Envoyé Spécial'!$D73,""),"")</f>
        <v/>
      </c>
      <c r="F112" s="2">
        <f>IF('Données Envoyé Spécial'!$R11&lt;2,IF('Données Envoyé Spécial'!$M11=F$2,'Données Envoyé Spécial'!$E11,""),"")</f>
        <v>271</v>
      </c>
      <c r="G112">
        <f>IF('Données Envoyé Spécial'!$R855&lt;2,IF('Données Envoyé Spécial'!$M855=G$2,'Données Envoyé Spécial'!$E855,""),"")</f>
        <v>158</v>
      </c>
      <c r="H112" t="str">
        <f>IF('Données Envoyé Spécial'!$R73&lt;2,IF('Données Envoyé Spécial'!$M73=H$2,'Données Envoyé Spécial'!$E73,""),"")</f>
        <v/>
      </c>
      <c r="J112">
        <f>IF('Données Envoyé Spécial'!$R77&lt;2,IF('Données Envoyé Spécial'!$M77=J$2,'Données Envoyé Spécial'!$F77,""),"")</f>
        <v>741</v>
      </c>
      <c r="K112" t="str">
        <f>IF('Données Envoyé Spécial'!$R144&lt;2,IF('Données Envoyé Spécial'!$M144=K$2,'Données Envoyé Spécial'!$F144,""),"")</f>
        <v/>
      </c>
      <c r="L112" t="str">
        <f>IF('Données Envoyé Spécial'!$R73&lt;2,IF('Données Envoyé Spécial'!$M73=L$2,'Données Envoyé Spécial'!$F73,""),"")</f>
        <v/>
      </c>
      <c r="N112" t="str">
        <f>IF('Données Envoyé Spécial'!$R84&lt;2,IF('Données Envoyé Spécial'!$M84=N$2,'Données Envoyé Spécial'!$G84,""),"")</f>
        <v/>
      </c>
      <c r="O112">
        <f>IF('Données Envoyé Spécial'!$R526&lt;2,IF('Données Envoyé Spécial'!$M526=O$2,'Données Envoyé Spécial'!$G526,""),"")</f>
        <v>0.17204301075268819</v>
      </c>
      <c r="P112" t="str">
        <f>IF('Données Envoyé Spécial'!$R74&lt;2,IF('Données Envoyé Spécial'!$M74=P$2,'Données Envoyé Spécial'!$G74,""),"")</f>
        <v/>
      </c>
      <c r="R112" s="221">
        <v>15</v>
      </c>
    </row>
    <row r="113" spans="2:18" x14ac:dyDescent="0.25">
      <c r="B113" s="2">
        <f>IF('Données Envoyé Spécial'!$R163&lt;2,IF('Données Envoyé Spécial'!$M163=B$2,'Données Envoyé Spécial'!$D163,""),"")</f>
        <v>118</v>
      </c>
      <c r="C113" s="2">
        <f>IF('Données Envoyé Spécial'!$R411&lt;2,IF('Données Envoyé Spécial'!$M411=C$2,'Données Envoyé Spécial'!$D411,""),"")</f>
        <v>7341</v>
      </c>
      <c r="D113" s="2" t="str">
        <f>IF('Données Envoyé Spécial'!$R74&lt;2,IF('Données Envoyé Spécial'!$M74=D$2,'Données Envoyé Spécial'!$D74,""),"")</f>
        <v/>
      </c>
      <c r="F113" s="2">
        <f>IF('Données Envoyé Spécial'!$R49&lt;2,IF('Données Envoyé Spécial'!$M49=F$2,'Données Envoyé Spécial'!$E49,""),"")</f>
        <v>179</v>
      </c>
      <c r="G113">
        <f>IF('Données Envoyé Spécial'!$R882&lt;2,IF('Données Envoyé Spécial'!$M882=G$2,'Données Envoyé Spécial'!$E882,""),"")</f>
        <v>75</v>
      </c>
      <c r="H113" t="str">
        <f>IF('Données Envoyé Spécial'!$R74&lt;2,IF('Données Envoyé Spécial'!$M74=H$2,'Données Envoyé Spécial'!$E74,""),"")</f>
        <v/>
      </c>
      <c r="J113">
        <f>IF('Données Envoyé Spécial'!$R61&lt;2,IF('Données Envoyé Spécial'!$M61=J$2,'Données Envoyé Spécial'!$F61,""),"")</f>
        <v>438</v>
      </c>
      <c r="K113" t="str">
        <f>IF('Données Envoyé Spécial'!$R382&lt;2,IF('Données Envoyé Spécial'!$M382=K$2,'Données Envoyé Spécial'!$F382,""),"")</f>
        <v/>
      </c>
      <c r="L113" t="str">
        <f>IF('Données Envoyé Spécial'!$R74&lt;2,IF('Données Envoyé Spécial'!$M74=L$2,'Données Envoyé Spécial'!$F74,""),"")</f>
        <v/>
      </c>
      <c r="N113">
        <f>IF('Données Envoyé Spécial'!$R61&lt;2,IF('Données Envoyé Spécial'!$M61=N$2,'Données Envoyé Spécial'!$G61,""),"")</f>
        <v>14.6</v>
      </c>
      <c r="O113">
        <f>IF('Données Envoyé Spécial'!$R866&lt;2,IF('Données Envoyé Spécial'!$M866=O$2,'Données Envoyé Spécial'!$G866,""),"")</f>
        <v>0.47413793103448276</v>
      </c>
      <c r="P113" t="str">
        <f>IF('Données Envoyé Spécial'!$R75&lt;2,IF('Données Envoyé Spécial'!$M75=P$2,'Données Envoyé Spécial'!$G75,""),"")</f>
        <v/>
      </c>
      <c r="R113" s="221">
        <v>15</v>
      </c>
    </row>
    <row r="114" spans="2:18" x14ac:dyDescent="0.25">
      <c r="B114" s="2" t="str">
        <f>IF('Données Envoyé Spécial'!$R642&lt;2,IF('Données Envoyé Spécial'!$M642=B$2,'Données Envoyé Spécial'!$D642,""),"")</f>
        <v/>
      </c>
      <c r="C114" s="2" t="str">
        <f>IF('Données Envoyé Spécial'!$R211&lt;2,IF('Données Envoyé Spécial'!$M211=C$2,'Données Envoyé Spécial'!$D211,""),"")</f>
        <v/>
      </c>
      <c r="D114" s="2" t="str">
        <f>IF('Données Envoyé Spécial'!$R75&lt;2,IF('Données Envoyé Spécial'!$M75=D$2,'Données Envoyé Spécial'!$D75,""),"")</f>
        <v/>
      </c>
      <c r="F114" s="2">
        <f>IF('Données Envoyé Spécial'!$R5&lt;2,IF('Données Envoyé Spécial'!$M5=F$2,'Données Envoyé Spécial'!$E5,""),"")</f>
        <v>281</v>
      </c>
      <c r="G114">
        <f>IF('Données Envoyé Spécial'!$R528&lt;2,IF('Données Envoyé Spécial'!$M528=G$2,'Données Envoyé Spécial'!$E528,""),"")</f>
        <v>126</v>
      </c>
      <c r="H114" t="str">
        <f>IF('Données Envoyé Spécial'!$R75&lt;2,IF('Données Envoyé Spécial'!$M75=H$2,'Données Envoyé Spécial'!$E75,""),"")</f>
        <v/>
      </c>
      <c r="J114" t="str">
        <f>IF('Données Envoyé Spécial'!$R824&lt;2,IF('Données Envoyé Spécial'!$M824=J$2,'Données Envoyé Spécial'!$F824,""),"")</f>
        <v/>
      </c>
      <c r="K114" t="str">
        <f>IF('Données Envoyé Spécial'!$R755&lt;2,IF('Données Envoyé Spécial'!$M755=K$2,'Données Envoyé Spécial'!$F755,""),"")</f>
        <v/>
      </c>
      <c r="L114" t="str">
        <f>IF('Données Envoyé Spécial'!$R75&lt;2,IF('Données Envoyé Spécial'!$M75=L$2,'Données Envoyé Spécial'!$F75,""),"")</f>
        <v/>
      </c>
      <c r="N114">
        <f>IF('Données Envoyé Spécial'!$R223&lt;2,IF('Données Envoyé Spécial'!$M223=N$2,'Données Envoyé Spécial'!$G223,""),"")</f>
        <v>0.96153846153846156</v>
      </c>
      <c r="O114" t="str">
        <f>IF('Données Envoyé Spécial'!$R132&lt;2,IF('Données Envoyé Spécial'!$M132=O$2,'Données Envoyé Spécial'!$G132,""),"")</f>
        <v/>
      </c>
      <c r="P114" t="str">
        <f>IF('Données Envoyé Spécial'!$R76&lt;2,IF('Données Envoyé Spécial'!$M76=P$2,'Données Envoyé Spécial'!$G76,""),"")</f>
        <v/>
      </c>
      <c r="R114" s="221">
        <v>15</v>
      </c>
    </row>
    <row r="115" spans="2:18" x14ac:dyDescent="0.25">
      <c r="B115" s="2" t="str">
        <f>IF('Données Envoyé Spécial'!$R297&lt;2,IF('Données Envoyé Spécial'!$M297=B$2,'Données Envoyé Spécial'!$D297,""),"")</f>
        <v/>
      </c>
      <c r="C115" s="2">
        <f>IF('Données Envoyé Spécial'!$R935&lt;2,IF('Données Envoyé Spécial'!$M935=C$2,'Données Envoyé Spécial'!$D935,""),"")</f>
        <v>10300</v>
      </c>
      <c r="D115" s="2" t="str">
        <f>IF('Données Envoyé Spécial'!$R76&lt;2,IF('Données Envoyé Spécial'!$M76=D$2,'Données Envoyé Spécial'!$D76,""),"")</f>
        <v/>
      </c>
      <c r="F115" s="2">
        <f>IF('Données Envoyé Spécial'!$R216&lt;2,IF('Données Envoyé Spécial'!$M216=F$2,'Données Envoyé Spécial'!$E216,""),"")</f>
        <v>205</v>
      </c>
      <c r="G115">
        <f>IF('Données Envoyé Spécial'!$R805&lt;2,IF('Données Envoyé Spécial'!$M805=G$2,'Données Envoyé Spécial'!$E805,""),"")</f>
        <v>151</v>
      </c>
      <c r="H115" t="str">
        <f>IF('Données Envoyé Spécial'!$R76&lt;2,IF('Données Envoyé Spécial'!$M76=H$2,'Données Envoyé Spécial'!$E76,""),"")</f>
        <v/>
      </c>
      <c r="J115">
        <f>IF('Données Envoyé Spécial'!$R68&lt;2,IF('Données Envoyé Spécial'!$M68=J$2,'Données Envoyé Spécial'!$F68,""),"")</f>
        <v>4</v>
      </c>
      <c r="K115">
        <f>IF('Données Envoyé Spécial'!$R883&lt;2,IF('Données Envoyé Spécial'!$M883=K$2,'Données Envoyé Spécial'!$F883,""),"")</f>
        <v>104</v>
      </c>
      <c r="L115" t="str">
        <f>IF('Données Envoyé Spécial'!$R76&lt;2,IF('Données Envoyé Spécial'!$M76=L$2,'Données Envoyé Spécial'!$F76,""),"")</f>
        <v/>
      </c>
      <c r="N115">
        <f>IF('Données Envoyé Spécial'!$R30&lt;2,IF('Données Envoyé Spécial'!$M30=N$2,'Données Envoyé Spécial'!$G30,""),"")</f>
        <v>1.5627530364372471</v>
      </c>
      <c r="O115" t="str">
        <f>IF('Données Envoyé Spécial'!$R243&lt;2,IF('Données Envoyé Spécial'!$M243=O$2,'Données Envoyé Spécial'!$G243,""),"")</f>
        <v/>
      </c>
      <c r="P115" t="str">
        <f>IF('Données Envoyé Spécial'!$R77&lt;2,IF('Données Envoyé Spécial'!$M77=P$2,'Données Envoyé Spécial'!$G77,""),"")</f>
        <v/>
      </c>
      <c r="R115" s="221">
        <v>15</v>
      </c>
    </row>
    <row r="116" spans="2:18" x14ac:dyDescent="0.25">
      <c r="B116" s="2">
        <f>IF('Données Envoyé Spécial'!$R31&lt;2,IF('Données Envoyé Spécial'!$M31=B$2,'Données Envoyé Spécial'!$D31,""),"")</f>
        <v>903</v>
      </c>
      <c r="C116" s="2">
        <f>IF('Données Envoyé Spécial'!$R369&lt;2,IF('Données Envoyé Spécial'!$M369=C$2,'Données Envoyé Spécial'!$D369,""),"")</f>
        <v>74</v>
      </c>
      <c r="D116" s="2" t="str">
        <f>IF('Données Envoyé Spécial'!$R77&lt;2,IF('Données Envoyé Spécial'!$M77=D$2,'Données Envoyé Spécial'!$D77,""),"")</f>
        <v/>
      </c>
      <c r="F116" s="2" t="str">
        <f>IF('Données Envoyé Spécial'!$R777&lt;2,IF('Données Envoyé Spécial'!$M777=F$2,'Données Envoyé Spécial'!$E777,""),"")</f>
        <v/>
      </c>
      <c r="G116">
        <f>IF('Données Envoyé Spécial'!$R915&lt;2,IF('Données Envoyé Spécial'!$M915=G$2,'Données Envoyé Spécial'!$E915,""),"")</f>
        <v>405</v>
      </c>
      <c r="H116" t="str">
        <f>IF('Données Envoyé Spécial'!$R77&lt;2,IF('Données Envoyé Spécial'!$M77=H$2,'Données Envoyé Spécial'!$E77,""),"")</f>
        <v/>
      </c>
      <c r="J116" t="str">
        <f>IF('Données Envoyé Spécial'!$R796&lt;2,IF('Données Envoyé Spécial'!$M796=J$2,'Données Envoyé Spécial'!$F796,""),"")</f>
        <v/>
      </c>
      <c r="K116">
        <f>IF('Données Envoyé Spécial'!$R380&lt;2,IF('Données Envoyé Spécial'!$M380=K$2,'Données Envoyé Spécial'!$F380,""),"")</f>
        <v>34</v>
      </c>
      <c r="L116" t="str">
        <f>IF('Données Envoyé Spécial'!$R77&lt;2,IF('Données Envoyé Spécial'!$M77=L$2,'Données Envoyé Spécial'!$F77,""),"")</f>
        <v/>
      </c>
      <c r="N116" t="str">
        <f>IF('Données Envoyé Spécial'!$R300&lt;2,IF('Données Envoyé Spécial'!$M300=N$2,'Données Envoyé Spécial'!$G300,""),"")</f>
        <v/>
      </c>
      <c r="O116">
        <f>IF('Données Envoyé Spécial'!$R586&lt;2,IF('Données Envoyé Spécial'!$M586=O$2,'Données Envoyé Spécial'!$G586,""),"")</f>
        <v>0.29464285714285715</v>
      </c>
      <c r="P116" t="str">
        <f>IF('Données Envoyé Spécial'!$R78&lt;2,IF('Données Envoyé Spécial'!$M78=P$2,'Données Envoyé Spécial'!$G78,""),"")</f>
        <v/>
      </c>
      <c r="R116" s="221">
        <v>16</v>
      </c>
    </row>
    <row r="117" spans="2:18" x14ac:dyDescent="0.25">
      <c r="B117" s="2" t="str">
        <f>IF('Données Envoyé Spécial'!$R304&lt;2,IF('Données Envoyé Spécial'!$M304=B$2,'Données Envoyé Spécial'!$D304,""),"")</f>
        <v/>
      </c>
      <c r="C117" s="2" t="str">
        <f>IF('Données Envoyé Spécial'!$R149&lt;2,IF('Données Envoyé Spécial'!$M149=C$2,'Données Envoyé Spécial'!$D149,""),"")</f>
        <v/>
      </c>
      <c r="D117" s="2" t="str">
        <f>IF('Données Envoyé Spécial'!$R78&lt;2,IF('Données Envoyé Spécial'!$M78=D$2,'Données Envoyé Spécial'!$D78,""),"")</f>
        <v/>
      </c>
      <c r="F117" s="2" t="str">
        <f>IF('Données Envoyé Spécial'!$R74&lt;2,IF('Données Envoyé Spécial'!$M74=F$2,'Données Envoyé Spécial'!$E74,""),"")</f>
        <v/>
      </c>
      <c r="G117">
        <f>IF('Données Envoyé Spécial'!$R532&lt;2,IF('Données Envoyé Spécial'!$M532=G$2,'Données Envoyé Spécial'!$E532,""),"")</f>
        <v>361</v>
      </c>
      <c r="H117" t="str">
        <f>IF('Données Envoyé Spécial'!$R78&lt;2,IF('Données Envoyé Spécial'!$M78=H$2,'Données Envoyé Spécial'!$E78,""),"")</f>
        <v/>
      </c>
      <c r="J117">
        <f>IF('Données Envoyé Spécial'!$R6&lt;2,IF('Données Envoyé Spécial'!$M6=J$2,'Données Envoyé Spécial'!$F6,""),"")</f>
        <v>186</v>
      </c>
      <c r="K117">
        <f>IF('Données Envoyé Spécial'!$R416&lt;2,IF('Données Envoyé Spécial'!$M416=K$2,'Données Envoyé Spécial'!$F416,""),"")</f>
        <v>312</v>
      </c>
      <c r="L117" t="str">
        <f>IF('Données Envoyé Spécial'!$R78&lt;2,IF('Données Envoyé Spécial'!$M78=L$2,'Données Envoyé Spécial'!$F78,""),"")</f>
        <v/>
      </c>
      <c r="N117" t="str">
        <f>IF('Données Envoyé Spécial'!$R835&lt;2,IF('Données Envoyé Spécial'!$M835=N$2,'Données Envoyé Spécial'!$G835,""),"")</f>
        <v/>
      </c>
      <c r="O117">
        <f>IF('Données Envoyé Spécial'!$R804&lt;2,IF('Données Envoyé Spécial'!$M804=O$2,'Données Envoyé Spécial'!$G804,""),"")</f>
        <v>0.12962962962962962</v>
      </c>
      <c r="P117" t="str">
        <f>IF('Données Envoyé Spécial'!$R79&lt;2,IF('Données Envoyé Spécial'!$M79=P$2,'Données Envoyé Spécial'!$G79,""),"")</f>
        <v/>
      </c>
      <c r="R117" s="221">
        <v>16</v>
      </c>
    </row>
    <row r="118" spans="2:18" x14ac:dyDescent="0.25">
      <c r="B118" s="2">
        <f>IF('Données Envoyé Spécial'!$R240&lt;2,IF('Données Envoyé Spécial'!$M240=B$2,'Données Envoyé Spécial'!$D240,""),"")</f>
        <v>1144</v>
      </c>
      <c r="C118" s="2">
        <f>IF('Données Envoyé Spécial'!$R805&lt;2,IF('Données Envoyé Spécial'!$M805=C$2,'Données Envoyé Spécial'!$D805,""),"")</f>
        <v>847</v>
      </c>
      <c r="D118" s="2" t="str">
        <f>IF('Données Envoyé Spécial'!$R79&lt;2,IF('Données Envoyé Spécial'!$M79=D$2,'Données Envoyé Spécial'!$D79,""),"")</f>
        <v/>
      </c>
      <c r="F118" s="2" t="str">
        <f>IF('Données Envoyé Spécial'!$R193&lt;2,IF('Données Envoyé Spécial'!$M193=F$2,'Données Envoyé Spécial'!$E193,""),"")</f>
        <v/>
      </c>
      <c r="G118">
        <f>IF('Données Envoyé Spécial'!$R375&lt;2,IF('Données Envoyé Spécial'!$M375=G$2,'Données Envoyé Spécial'!$E375,""),"")</f>
        <v>46</v>
      </c>
      <c r="H118" t="str">
        <f>IF('Données Envoyé Spécial'!$R79&lt;2,IF('Données Envoyé Spécial'!$M79=H$2,'Données Envoyé Spécial'!$E79,""),"")</f>
        <v/>
      </c>
      <c r="J118">
        <f>IF('Données Envoyé Spécial'!$R264&lt;2,IF('Données Envoyé Spécial'!$M264=J$2,'Données Envoyé Spécial'!$F264,""),"")</f>
        <v>15</v>
      </c>
      <c r="K118">
        <f>IF('Données Envoyé Spécial'!$R429&lt;2,IF('Données Envoyé Spécial'!$M429=K$2,'Données Envoyé Spécial'!$F429,""),"")</f>
        <v>36</v>
      </c>
      <c r="L118" t="str">
        <f>IF('Données Envoyé Spécial'!$R79&lt;2,IF('Données Envoyé Spécial'!$M79=L$2,'Données Envoyé Spécial'!$F79,""),"")</f>
        <v/>
      </c>
      <c r="N118" t="str">
        <f>IF('Données Envoyé Spécial'!$R773&lt;2,IF('Données Envoyé Spécial'!$M773=N$2,'Données Envoyé Spécial'!$G773,""),"")</f>
        <v/>
      </c>
      <c r="O118" t="str">
        <f>IF('Données Envoyé Spécial'!$R269&lt;2,IF('Données Envoyé Spécial'!$M269=O$2,'Données Envoyé Spécial'!$G269,""),"")</f>
        <v/>
      </c>
      <c r="P118" t="str">
        <f>IF('Données Envoyé Spécial'!$R80&lt;2,IF('Données Envoyé Spécial'!$M80=P$2,'Données Envoyé Spécial'!$G80,""),"")</f>
        <v/>
      </c>
      <c r="R118" s="221">
        <v>16</v>
      </c>
    </row>
    <row r="119" spans="2:18" x14ac:dyDescent="0.25">
      <c r="B119" s="2" t="str">
        <f>IF('Données Envoyé Spécial'!$R833&lt;2,IF('Données Envoyé Spécial'!$M833=B$2,'Données Envoyé Spécial'!$D833,""),"")</f>
        <v/>
      </c>
      <c r="C119" s="2">
        <f>IF('Données Envoyé Spécial'!$R861&lt;2,IF('Données Envoyé Spécial'!$M861=C$2,'Données Envoyé Spécial'!$D861,""),"")</f>
        <v>1494</v>
      </c>
      <c r="D119" s="2" t="str">
        <f>IF('Données Envoyé Spécial'!$R80&lt;2,IF('Données Envoyé Spécial'!$M80=D$2,'Données Envoyé Spécial'!$D80,""),"")</f>
        <v/>
      </c>
      <c r="F119" s="2" t="str">
        <f>IF('Données Envoyé Spécial'!$R952&lt;2,IF('Données Envoyé Spécial'!$M952=F$2,'Données Envoyé Spécial'!$E952,""),"")</f>
        <v/>
      </c>
      <c r="G119" t="str">
        <f>IF('Données Envoyé Spécial'!$R640&lt;2,IF('Données Envoyé Spécial'!$M640=G$2,'Données Envoyé Spécial'!$E640,""),"")</f>
        <v/>
      </c>
      <c r="H119" t="str">
        <f>IF('Données Envoyé Spécial'!$R80&lt;2,IF('Données Envoyé Spécial'!$M80=H$2,'Données Envoyé Spécial'!$E80,""),"")</f>
        <v/>
      </c>
      <c r="J119" t="str">
        <f>IF('Données Envoyé Spécial'!$R595&lt;2,IF('Données Envoyé Spécial'!$M595=J$2,'Données Envoyé Spécial'!$F595,""),"")</f>
        <v/>
      </c>
      <c r="K119" t="str">
        <f>IF('Données Envoyé Spécial'!$R637&lt;2,IF('Données Envoyé Spécial'!$M637=K$2,'Données Envoyé Spécial'!$F637,""),"")</f>
        <v/>
      </c>
      <c r="L119" t="str">
        <f>IF('Données Envoyé Spécial'!$R80&lt;2,IF('Données Envoyé Spécial'!$M80=L$2,'Données Envoyé Spécial'!$F80,""),"")</f>
        <v/>
      </c>
      <c r="N119">
        <f>IF('Données Envoyé Spécial'!$R60&lt;2,IF('Données Envoyé Spécial'!$M60=N$2,'Données Envoyé Spécial'!$G60,""),"")</f>
        <v>0.23265306122448978</v>
      </c>
      <c r="O119" t="str">
        <f>IF('Données Envoyé Spécial'!$R222&lt;2,IF('Données Envoyé Spécial'!$M222=O$2,'Données Envoyé Spécial'!$G222,""),"")</f>
        <v/>
      </c>
      <c r="P119" t="str">
        <f>IF('Données Envoyé Spécial'!$R81&lt;2,IF('Données Envoyé Spécial'!$M81=P$2,'Données Envoyé Spécial'!$G81,""),"")</f>
        <v/>
      </c>
      <c r="R119" s="221">
        <v>16</v>
      </c>
    </row>
    <row r="120" spans="2:18" x14ac:dyDescent="0.25">
      <c r="B120" s="2">
        <f>IF('Données Envoyé Spécial'!$R273&lt;2,IF('Données Envoyé Spécial'!$M273=B$2,'Données Envoyé Spécial'!$D273,""),"")</f>
        <v>299</v>
      </c>
      <c r="C120" s="2">
        <f>IF('Données Envoyé Spécial'!$R538&lt;2,IF('Données Envoyé Spécial'!$M538=C$2,'Données Envoyé Spécial'!$D538,""),"")</f>
        <v>5772</v>
      </c>
      <c r="D120" s="2" t="str">
        <f>IF('Données Envoyé Spécial'!$R81&lt;2,IF('Données Envoyé Spécial'!$M81=D$2,'Données Envoyé Spécial'!$D81,""),"")</f>
        <v/>
      </c>
      <c r="F120" s="2" t="str">
        <f>IF('Données Envoyé Spécial'!$R84&lt;2,IF('Données Envoyé Spécial'!$M84=F$2,'Données Envoyé Spécial'!$E84,""),"")</f>
        <v/>
      </c>
      <c r="G120">
        <f>IF('Données Envoyé Spécial'!$R354&lt;2,IF('Données Envoyé Spécial'!$M354=G$2,'Données Envoyé Spécial'!$E354,""),"")</f>
        <v>183</v>
      </c>
      <c r="H120" t="str">
        <f>IF('Données Envoyé Spécial'!$R81&lt;2,IF('Données Envoyé Spécial'!$M81=H$2,'Données Envoyé Spécial'!$E81,""),"")</f>
        <v/>
      </c>
      <c r="J120" t="str">
        <f>IF('Données Envoyé Spécial'!$R795&lt;2,IF('Données Envoyé Spécial'!$M795=J$2,'Données Envoyé Spécial'!$F795,""),"")</f>
        <v/>
      </c>
      <c r="K120">
        <f>IF('Données Envoyé Spécial'!$R668&lt;2,IF('Données Envoyé Spécial'!$M668=K$2,'Données Envoyé Spécial'!$F668,""),"")</f>
        <v>642</v>
      </c>
      <c r="L120" t="str">
        <f>IF('Données Envoyé Spécial'!$R81&lt;2,IF('Données Envoyé Spécial'!$M81=L$2,'Données Envoyé Spécial'!$F81,""),"")</f>
        <v/>
      </c>
      <c r="N120">
        <f>IF('Données Envoyé Spécial'!$R77&lt;2,IF('Données Envoyé Spécial'!$M77=N$2,'Données Envoyé Spécial'!$G77,""),"")</f>
        <v>0.95</v>
      </c>
      <c r="O120">
        <f>IF('Données Envoyé Spécial'!$R633&lt;2,IF('Données Envoyé Spécial'!$M633=O$2,'Données Envoyé Spécial'!$G633,""),"")</f>
        <v>0.70714285714285718</v>
      </c>
      <c r="P120" t="str">
        <f>IF('Données Envoyé Spécial'!$R82&lt;2,IF('Données Envoyé Spécial'!$M82=P$2,'Données Envoyé Spécial'!$G82,""),"")</f>
        <v/>
      </c>
      <c r="R120" s="221">
        <v>16</v>
      </c>
    </row>
    <row r="121" spans="2:18" x14ac:dyDescent="0.25">
      <c r="B121" s="2" t="str">
        <f>IF('Données Envoyé Spécial'!$R462&lt;2,IF('Données Envoyé Spécial'!$M462=B$2,'Données Envoyé Spécial'!$D462,""),"")</f>
        <v/>
      </c>
      <c r="C121" s="2">
        <f>IF('Données Envoyé Spécial'!$R933&lt;2,IF('Données Envoyé Spécial'!$M933=C$2,'Données Envoyé Spécial'!$D933,""),"")</f>
        <v>1520</v>
      </c>
      <c r="D121" s="2" t="str">
        <f>IF('Données Envoyé Spécial'!$R82&lt;2,IF('Données Envoyé Spécial'!$M82=D$2,'Données Envoyé Spécial'!$D82,""),"")</f>
        <v/>
      </c>
      <c r="F121" s="2" t="str">
        <f>IF('Données Envoyé Spécial'!$R572&lt;2,IF('Données Envoyé Spécial'!$M572=F$2,'Données Envoyé Spécial'!$E572,""),"")</f>
        <v/>
      </c>
      <c r="G121" t="str">
        <f>IF('Données Envoyé Spécial'!$R707&lt;2,IF('Données Envoyé Spécial'!$M707=G$2,'Données Envoyé Spécial'!$E707,""),"")</f>
        <v/>
      </c>
      <c r="H121" t="str">
        <f>IF('Données Envoyé Spécial'!$R82&lt;2,IF('Données Envoyé Spécial'!$M82=H$2,'Données Envoyé Spécial'!$E82,""),"")</f>
        <v/>
      </c>
      <c r="J121">
        <f>IF('Données Envoyé Spécial'!$R19&lt;2,IF('Données Envoyé Spécial'!$M19=J$2,'Données Envoyé Spécial'!$F19,""),"")</f>
        <v>550</v>
      </c>
      <c r="K121" t="str">
        <f>IF('Données Envoyé Spécial'!$R910&lt;2,IF('Données Envoyé Spécial'!$M910=K$2,'Données Envoyé Spécial'!$F910,""),"")</f>
        <v/>
      </c>
      <c r="L121" t="str">
        <f>IF('Données Envoyé Spécial'!$R82&lt;2,IF('Données Envoyé Spécial'!$M82=L$2,'Données Envoyé Spécial'!$F82,""),"")</f>
        <v/>
      </c>
      <c r="N121">
        <f>IF('Données Envoyé Spécial'!$R51&lt;2,IF('Données Envoyé Spécial'!$M51=N$2,'Données Envoyé Spécial'!$G51,""),"")</f>
        <v>1.0617977528089888</v>
      </c>
      <c r="O121">
        <f>IF('Données Envoyé Spécial'!$R659&lt;2,IF('Données Envoyé Spécial'!$M659=O$2,'Données Envoyé Spécial'!$G659,""),"")</f>
        <v>1.3076923076923077</v>
      </c>
      <c r="P121" t="str">
        <f>IF('Données Envoyé Spécial'!$R83&lt;2,IF('Données Envoyé Spécial'!$M83=P$2,'Données Envoyé Spécial'!$G83,""),"")</f>
        <v/>
      </c>
      <c r="R121" s="221">
        <v>16</v>
      </c>
    </row>
    <row r="122" spans="2:18" x14ac:dyDescent="0.25">
      <c r="B122" s="2">
        <f>IF('Données Envoyé Spécial'!$R139&lt;2,IF('Données Envoyé Spécial'!$M139=B$2,'Données Envoyé Spécial'!$D139,""),"")</f>
        <v>4009</v>
      </c>
      <c r="C122" s="2">
        <f>IF('Données Envoyé Spécial'!$R586&lt;2,IF('Données Envoyé Spécial'!$M586=C$2,'Données Envoyé Spécial'!$D586,""),"")</f>
        <v>5243</v>
      </c>
      <c r="D122" s="2" t="str">
        <f>IF('Données Envoyé Spécial'!$R83&lt;2,IF('Données Envoyé Spécial'!$M83=D$2,'Données Envoyé Spécial'!$D83,""),"")</f>
        <v/>
      </c>
      <c r="F122" s="2">
        <f>IF('Données Envoyé Spécial'!$R192&lt;2,IF('Données Envoyé Spécial'!$M192=F$2,'Données Envoyé Spécial'!$E192,""),"")</f>
        <v>15</v>
      </c>
      <c r="G122">
        <f>IF('Données Envoyé Spécial'!$R861&lt;2,IF('Données Envoyé Spécial'!$M861=G$2,'Données Envoyé Spécial'!$E861,""),"")</f>
        <v>417</v>
      </c>
      <c r="H122" t="str">
        <f>IF('Données Envoyé Spécial'!$R83&lt;2,IF('Données Envoyé Spécial'!$M83=H$2,'Données Envoyé Spécial'!$E83,""),"")</f>
        <v/>
      </c>
      <c r="J122" t="str">
        <f>IF('Données Envoyé Spécial'!$R84&lt;2,IF('Données Envoyé Spécial'!$M84=J$2,'Données Envoyé Spécial'!$F84,""),"")</f>
        <v/>
      </c>
      <c r="K122">
        <f>IF('Données Envoyé Spécial'!$R935&lt;2,IF('Données Envoyé Spécial'!$M935=K$2,'Données Envoyé Spécial'!$F935,""),"")</f>
        <v>151</v>
      </c>
      <c r="L122" t="str">
        <f>IF('Données Envoyé Spécial'!$R83&lt;2,IF('Données Envoyé Spécial'!$M83=L$2,'Données Envoyé Spécial'!$F83,""),"")</f>
        <v/>
      </c>
      <c r="N122" t="str">
        <f>IF('Données Envoyé Spécial'!$R595&lt;2,IF('Données Envoyé Spécial'!$M595=N$2,'Données Envoyé Spécial'!$G595,""),"")</f>
        <v/>
      </c>
      <c r="O122">
        <f>IF('Données Envoyé Spécial'!$R372&lt;2,IF('Données Envoyé Spécial'!$M372=O$2,'Données Envoyé Spécial'!$G372,""),"")</f>
        <v>0.23076923076923078</v>
      </c>
      <c r="P122" t="str">
        <f>IF('Données Envoyé Spécial'!$R84&lt;2,IF('Données Envoyé Spécial'!$M84=P$2,'Données Envoyé Spécial'!$G84,""),"")</f>
        <v/>
      </c>
      <c r="R122" s="221">
        <v>16</v>
      </c>
    </row>
    <row r="123" spans="2:18" x14ac:dyDescent="0.25">
      <c r="B123" s="2">
        <f>IF('Données Envoyé Spécial'!$R192&lt;2,IF('Données Envoyé Spécial'!$M192=B$2,'Données Envoyé Spécial'!$D192,""),"")</f>
        <v>67</v>
      </c>
      <c r="C123" s="2" t="str">
        <f>IF('Données Envoyé Spécial'!$R630&lt;2,IF('Données Envoyé Spécial'!$M630=C$2,'Données Envoyé Spécial'!$D630,""),"")</f>
        <v/>
      </c>
      <c r="D123" s="2" t="str">
        <f>IF('Données Envoyé Spécial'!$R84&lt;2,IF('Données Envoyé Spécial'!$M84=D$2,'Données Envoyé Spécial'!$D84,""),"")</f>
        <v/>
      </c>
      <c r="F123" s="2">
        <f>IF('Données Envoyé Spécial'!$R22&lt;2,IF('Données Envoyé Spécial'!$M22=F$2,'Données Envoyé Spécial'!$E22,""),"")</f>
        <v>535</v>
      </c>
      <c r="G123" t="str">
        <f>IF('Données Envoyé Spécial'!$R152&lt;2,IF('Données Envoyé Spécial'!$M152=G$2,'Données Envoyé Spécial'!$E152,""),"")</f>
        <v/>
      </c>
      <c r="H123" t="str">
        <f>IF('Données Envoyé Spécial'!$R84&lt;2,IF('Données Envoyé Spécial'!$M84=H$2,'Données Envoyé Spécial'!$E84,""),"")</f>
        <v/>
      </c>
      <c r="J123">
        <f>IF('Données Envoyé Spécial'!$R9&lt;2,IF('Données Envoyé Spécial'!$M9=J$2,'Données Envoyé Spécial'!$F9,""),"")</f>
        <v>219</v>
      </c>
      <c r="K123" t="str">
        <f>IF('Données Envoyé Spécial'!$R269&lt;2,IF('Données Envoyé Spécial'!$M269=K$2,'Données Envoyé Spécial'!$F269,""),"")</f>
        <v/>
      </c>
      <c r="L123" t="str">
        <f>IF('Données Envoyé Spécial'!$R84&lt;2,IF('Données Envoyé Spécial'!$M84=L$2,'Données Envoyé Spécial'!$F84,""),"")</f>
        <v/>
      </c>
      <c r="N123">
        <f>IF('Données Envoyé Spécial'!$R64&lt;2,IF('Données Envoyé Spécial'!$M64=N$2,'Données Envoyé Spécial'!$G64,""),"")</f>
        <v>0.10967741935483871</v>
      </c>
      <c r="O123">
        <f>IF('Données Envoyé Spécial'!$R496&lt;2,IF('Données Envoyé Spécial'!$M496=O$2,'Données Envoyé Spécial'!$G496,""),"")</f>
        <v>0.28140703517587939</v>
      </c>
      <c r="P123" t="str">
        <f>IF('Données Envoyé Spécial'!$R85&lt;2,IF('Données Envoyé Spécial'!$M85=P$2,'Données Envoyé Spécial'!$G85,""),"")</f>
        <v/>
      </c>
      <c r="R123" s="221">
        <v>17</v>
      </c>
    </row>
    <row r="124" spans="2:18" x14ac:dyDescent="0.25">
      <c r="B124" s="2">
        <f>IF('Données Envoyé Spécial'!$R7&lt;2,IF('Données Envoyé Spécial'!$M7=B$2,'Données Envoyé Spécial'!$D7,""),"")</f>
        <v>3634</v>
      </c>
      <c r="C124" s="2">
        <f>IF('Données Envoyé Spécial'!$R575&lt;2,IF('Données Envoyé Spécial'!$M575=C$2,'Données Envoyé Spécial'!$D575,""),"")</f>
        <v>8348</v>
      </c>
      <c r="D124" s="2" t="str">
        <f>IF('Données Envoyé Spécial'!$R85&lt;2,IF('Données Envoyé Spécial'!$M85=D$2,'Données Envoyé Spécial'!$D85,""),"")</f>
        <v/>
      </c>
      <c r="F124" s="2" t="str">
        <f>IF('Données Envoyé Spécial'!$R773&lt;2,IF('Données Envoyé Spécial'!$M773=F$2,'Données Envoyé Spécial'!$E773,""),"")</f>
        <v/>
      </c>
      <c r="G124" t="str">
        <f>IF('Données Envoyé Spécial'!$R132&lt;2,IF('Données Envoyé Spécial'!$M132=G$2,'Données Envoyé Spécial'!$E132,""),"")</f>
        <v/>
      </c>
      <c r="H124" t="str">
        <f>IF('Données Envoyé Spécial'!$R85&lt;2,IF('Données Envoyé Spécial'!$M85=H$2,'Données Envoyé Spécial'!$E85,""),"")</f>
        <v/>
      </c>
      <c r="J124" t="str">
        <f>IF('Données Envoyé Spécial'!$R543&lt;2,IF('Données Envoyé Spécial'!$M543=J$2,'Données Envoyé Spécial'!$F543,""),"")</f>
        <v/>
      </c>
      <c r="K124" t="str">
        <f>IF('Données Envoyé Spécial'!$R330&lt;2,IF('Données Envoyé Spécial'!$M330=K$2,'Données Envoyé Spécial'!$F330,""),"")</f>
        <v/>
      </c>
      <c r="L124" t="str">
        <f>IF('Données Envoyé Spécial'!$R85&lt;2,IF('Données Envoyé Spécial'!$M85=L$2,'Données Envoyé Spécial'!$F85,""),"")</f>
        <v/>
      </c>
      <c r="N124">
        <f>IF('Données Envoyé Spécial'!$R106&lt;2,IF('Données Envoyé Spécial'!$M106=N$2,'Données Envoyé Spécial'!$G106,""),"")</f>
        <v>0.59056698444555944</v>
      </c>
      <c r="O124">
        <f>IF('Données Envoyé Spécial'!$R851&lt;2,IF('Données Envoyé Spécial'!$M851=O$2,'Données Envoyé Spécial'!$G851,""),"")</f>
        <v>2.5454545454545454</v>
      </c>
      <c r="P124" t="str">
        <f>IF('Données Envoyé Spécial'!$R86&lt;2,IF('Données Envoyé Spécial'!$M86=P$2,'Données Envoyé Spécial'!$G86,""),"")</f>
        <v/>
      </c>
      <c r="R124" s="221">
        <v>17</v>
      </c>
    </row>
    <row r="125" spans="2:18" x14ac:dyDescent="0.25">
      <c r="B125" s="2">
        <f>IF('Données Envoyé Spécial'!$R42&lt;2,IF('Données Envoyé Spécial'!$M42=B$2,'Données Envoyé Spécial'!$D42,""),"")</f>
        <v>48800</v>
      </c>
      <c r="C125" s="2">
        <f>IF('Données Envoyé Spécial'!$R838&lt;2,IF('Données Envoyé Spécial'!$M838=C$2,'Données Envoyé Spécial'!$D838,""),"")</f>
        <v>14600</v>
      </c>
      <c r="D125" s="2" t="str">
        <f>IF('Données Envoyé Spécial'!$R86&lt;2,IF('Données Envoyé Spécial'!$M86=D$2,'Données Envoyé Spécial'!$D86,""),"")</f>
        <v/>
      </c>
      <c r="F125" s="2">
        <f>IF('Données Envoyé Spécial'!$R106&lt;2,IF('Données Envoyé Spécial'!$M106=F$2,'Données Envoyé Spécial'!$E106,""),"")</f>
        <v>1993</v>
      </c>
      <c r="G125" t="str">
        <f>IF('Données Envoyé Spécial'!$R242&lt;2,IF('Données Envoyé Spécial'!$M242=G$2,'Données Envoyé Spécial'!$E242,""),"")</f>
        <v/>
      </c>
      <c r="H125" t="str">
        <f>IF('Données Envoyé Spécial'!$R86&lt;2,IF('Données Envoyé Spécial'!$M86=H$2,'Données Envoyé Spécial'!$E86,""),"")</f>
        <v/>
      </c>
      <c r="J125" t="str">
        <f>IF('Données Envoyé Spécial'!$R544&lt;2,IF('Données Envoyé Spécial'!$M544=J$2,'Données Envoyé Spécial'!$F544,""),"")</f>
        <v/>
      </c>
      <c r="K125">
        <f>IF('Données Envoyé Spécial'!$R402&lt;2,IF('Données Envoyé Spécial'!$M402=K$2,'Données Envoyé Spécial'!$F402,""),"")</f>
        <v>569</v>
      </c>
      <c r="L125" t="str">
        <f>IF('Données Envoyé Spécial'!$R86&lt;2,IF('Données Envoyé Spécial'!$M86=L$2,'Données Envoyé Spécial'!$F86,""),"")</f>
        <v/>
      </c>
      <c r="N125" t="str">
        <f>IF('Données Envoyé Spécial'!$R591&lt;2,IF('Données Envoyé Spécial'!$M591=N$2,'Données Envoyé Spécial'!$G591,""),"")</f>
        <v/>
      </c>
      <c r="O125" t="str">
        <f>IF('Données Envoyé Spécial'!$R40&lt;2,IF('Données Envoyé Spécial'!$M40=O$2,'Données Envoyé Spécial'!$G40,""),"")</f>
        <v/>
      </c>
      <c r="P125" t="str">
        <f>IF('Données Envoyé Spécial'!$R87&lt;2,IF('Données Envoyé Spécial'!$M87=P$2,'Données Envoyé Spécial'!$G87,""),"")</f>
        <v/>
      </c>
      <c r="R125" s="221">
        <v>17</v>
      </c>
    </row>
    <row r="126" spans="2:18" x14ac:dyDescent="0.25">
      <c r="B126" s="2" t="str">
        <f>IF('Données Envoyé Spécial'!$R236&lt;2,IF('Données Envoyé Spécial'!$M236=B$2,'Données Envoyé Spécial'!$D236,""),"")</f>
        <v/>
      </c>
      <c r="C126" s="2" t="str">
        <f>IF('Données Envoyé Spécial'!$R333&lt;2,IF('Données Envoyé Spécial'!$M333=C$2,'Données Envoyé Spécial'!$D333,""),"")</f>
        <v/>
      </c>
      <c r="D126" s="2" t="str">
        <f>IF('Données Envoyé Spécial'!$R87&lt;2,IF('Données Envoyé Spécial'!$M87=D$2,'Données Envoyé Spécial'!$D87,""),"")</f>
        <v/>
      </c>
      <c r="F126" s="2" t="str">
        <f>IF('Données Envoyé Spécial'!$R462&lt;2,IF('Données Envoyé Spécial'!$M462=F$2,'Données Envoyé Spécial'!$E462,""),"")</f>
        <v/>
      </c>
      <c r="G126" t="str">
        <f>IF('Données Envoyé Spécial'!$R243&lt;2,IF('Données Envoyé Spécial'!$M243=G$2,'Données Envoyé Spécial'!$E243,""),"")</f>
        <v/>
      </c>
      <c r="H126" t="str">
        <f>IF('Données Envoyé Spécial'!$R87&lt;2,IF('Données Envoyé Spécial'!$M87=H$2,'Données Envoyé Spécial'!$E87,""),"")</f>
        <v/>
      </c>
      <c r="J126" t="str">
        <f>IF('Données Envoyé Spécial'!$R608&lt;2,IF('Données Envoyé Spécial'!$M608=J$2,'Données Envoyé Spécial'!$F608,""),"")</f>
        <v/>
      </c>
      <c r="K126">
        <f>IF('Données Envoyé Spécial'!$R526&lt;2,IF('Données Envoyé Spécial'!$M526=K$2,'Données Envoyé Spécial'!$F526,""),"")</f>
        <v>16</v>
      </c>
      <c r="L126" t="str">
        <f>IF('Données Envoyé Spécial'!$R87&lt;2,IF('Données Envoyé Spécial'!$M87=L$2,'Données Envoyé Spécial'!$F87,""),"")</f>
        <v/>
      </c>
      <c r="N126" t="str">
        <f>IF('Données Envoyé Spécial'!$R768&lt;2,IF('Données Envoyé Spécial'!$M768=N$2,'Données Envoyé Spécial'!$G768,""),"")</f>
        <v/>
      </c>
      <c r="O126">
        <f>IF('Données Envoyé Spécial'!$R380&lt;2,IF('Données Envoyé Spécial'!$M380=O$2,'Données Envoyé Spécial'!$G380,""),"")</f>
        <v>0.41975308641975306</v>
      </c>
      <c r="P126" t="str">
        <f>IF('Données Envoyé Spécial'!$R88&lt;2,IF('Données Envoyé Spécial'!$M88=P$2,'Données Envoyé Spécial'!$G88,""),"")</f>
        <v/>
      </c>
      <c r="R126" s="221">
        <v>17</v>
      </c>
    </row>
    <row r="127" spans="2:18" x14ac:dyDescent="0.25">
      <c r="B127" s="2" t="str">
        <f>IF('Données Envoyé Spécial'!$R789&lt;2,IF('Données Envoyé Spécial'!$M789=B$2,'Données Envoyé Spécial'!$D789,""),"")</f>
        <v/>
      </c>
      <c r="C127" s="2">
        <f>IF('Données Envoyé Spécial'!$R831&lt;2,IF('Données Envoyé Spécial'!$M831=C$2,'Données Envoyé Spécial'!$D831,""),"")</f>
        <v>474</v>
      </c>
      <c r="D127" s="2" t="str">
        <f>IF('Données Envoyé Spécial'!$R88&lt;2,IF('Données Envoyé Spécial'!$M88=D$2,'Données Envoyé Spécial'!$D88,""),"")</f>
        <v/>
      </c>
      <c r="F127" s="2" t="str">
        <f>IF('Données Envoyé Spécial'!$R72&lt;2,IF('Données Envoyé Spécial'!$M72=F$2,'Données Envoyé Spécial'!$E72,""),"")</f>
        <v/>
      </c>
      <c r="G127">
        <f>IF('Données Envoyé Spécial'!$R473&lt;2,IF('Données Envoyé Spécial'!$M473=G$2,'Données Envoyé Spécial'!$E473,""),"")</f>
        <v>33</v>
      </c>
      <c r="H127" t="str">
        <f>IF('Données Envoyé Spécial'!$R88&lt;2,IF('Données Envoyé Spécial'!$M88=H$2,'Données Envoyé Spécial'!$E88,""),"")</f>
        <v/>
      </c>
      <c r="J127">
        <f>IF('Données Envoyé Spécial'!$R93&lt;2,IF('Données Envoyé Spécial'!$M93=J$2,'Données Envoyé Spécial'!$F93,""),"")</f>
        <v>1169</v>
      </c>
      <c r="K127">
        <f>IF('Données Envoyé Spécial'!$R805&lt;2,IF('Données Envoyé Spécial'!$M805=K$2,'Données Envoyé Spécial'!$F805,""),"")</f>
        <v>15</v>
      </c>
      <c r="L127" t="str">
        <f>IF('Données Envoyé Spécial'!$R88&lt;2,IF('Données Envoyé Spécial'!$M88=L$2,'Données Envoyé Spécial'!$F88,""),"")</f>
        <v/>
      </c>
      <c r="N127" t="str">
        <f>IF('Données Envoyé Spécial'!$R166&lt;2,IF('Données Envoyé Spécial'!$M166=N$2,'Données Envoyé Spécial'!$G166,""),"")</f>
        <v/>
      </c>
      <c r="O127">
        <f>IF('Données Envoyé Spécial'!$R857&lt;2,IF('Données Envoyé Spécial'!$M857=O$2,'Données Envoyé Spécial'!$G857,""),"")</f>
        <v>0.36065573770491804</v>
      </c>
      <c r="P127" t="str">
        <f>IF('Données Envoyé Spécial'!$R89&lt;2,IF('Données Envoyé Spécial'!$M89=P$2,'Données Envoyé Spécial'!$G89,""),"")</f>
        <v/>
      </c>
      <c r="R127" s="221">
        <v>17</v>
      </c>
    </row>
    <row r="128" spans="2:18" x14ac:dyDescent="0.25">
      <c r="B128" s="2" t="str">
        <f>IF('Données Envoyé Spécial'!$R641&lt;2,IF('Données Envoyé Spécial'!$M641=B$2,'Données Envoyé Spécial'!$D641,""),"")</f>
        <v/>
      </c>
      <c r="C128" s="2">
        <f>IF('Données Envoyé Spécial'!$R894&lt;2,IF('Données Envoyé Spécial'!$M894=C$2,'Données Envoyé Spécial'!$D894,""),"")</f>
        <v>833</v>
      </c>
      <c r="D128" s="2" t="str">
        <f>IF('Données Envoyé Spécial'!$R89&lt;2,IF('Données Envoyé Spécial'!$M89=D$2,'Données Envoyé Spécial'!$D89,""),"")</f>
        <v/>
      </c>
      <c r="F128" s="2" t="str">
        <f>IF('Données Envoyé Spécial'!$R921&lt;2,IF('Données Envoyé Spécial'!$M921=F$2,'Données Envoyé Spécial'!$E921,""),"")</f>
        <v/>
      </c>
      <c r="G128">
        <f>IF('Données Envoyé Spécial'!$R551&lt;2,IF('Données Envoyé Spécial'!$M551=G$2,'Données Envoyé Spécial'!$E551,""),"")</f>
        <v>210</v>
      </c>
      <c r="H128" t="str">
        <f>IF('Données Envoyé Spécial'!$R89&lt;2,IF('Données Envoyé Spécial'!$M89=H$2,'Données Envoyé Spécial'!$E89,""),"")</f>
        <v/>
      </c>
      <c r="J128">
        <f>IF('Données Envoyé Spécial'!$R27&lt;2,IF('Données Envoyé Spécial'!$M27=J$2,'Données Envoyé Spécial'!$F27,""),"")</f>
        <v>651</v>
      </c>
      <c r="K128">
        <f>IF('Données Envoyé Spécial'!$R838&lt;2,IF('Données Envoyé Spécial'!$M838=K$2,'Données Envoyé Spécial'!$F838,""),"")</f>
        <v>420</v>
      </c>
      <c r="L128" t="str">
        <f>IF('Données Envoyé Spécial'!$R89&lt;2,IF('Données Envoyé Spécial'!$M89=L$2,'Données Envoyé Spécial'!$F89,""),"")</f>
        <v/>
      </c>
      <c r="N128" t="str">
        <f>IF('Données Envoyé Spécial'!$R576&lt;2,IF('Données Envoyé Spécial'!$M576=N$2,'Données Envoyé Spécial'!$G576,""),"")</f>
        <v/>
      </c>
      <c r="O128" t="str">
        <f>IF('Données Envoyé Spécial'!$R325&lt;2,IF('Données Envoyé Spécial'!$M325=O$2,'Données Envoyé Spécial'!$G325,""),"")</f>
        <v/>
      </c>
      <c r="P128" t="str">
        <f>IF('Données Envoyé Spécial'!$R90&lt;2,IF('Données Envoyé Spécial'!$M90=P$2,'Données Envoyé Spécial'!$G90,""),"")</f>
        <v/>
      </c>
      <c r="R128" s="221">
        <v>17</v>
      </c>
    </row>
    <row r="129" spans="2:18" x14ac:dyDescent="0.25">
      <c r="B129" s="2">
        <f>IF('Données Envoyé Spécial'!$R257&lt;2,IF('Données Envoyé Spécial'!$M257=B$2,'Données Envoyé Spécial'!$D257,""),"")</f>
        <v>5833</v>
      </c>
      <c r="C129" s="2" t="str">
        <f>IF('Données Envoyé Spécial'!$R260&lt;2,IF('Données Envoyé Spécial'!$M260=C$2,'Données Envoyé Spécial'!$D260,""),"")</f>
        <v/>
      </c>
      <c r="D129" s="2" t="str">
        <f>IF('Données Envoyé Spécial'!$R90&lt;2,IF('Données Envoyé Spécial'!$M90=D$2,'Données Envoyé Spécial'!$D90,""),"")</f>
        <v/>
      </c>
      <c r="F129" s="2" t="str">
        <f>IF('Données Envoyé Spécial'!$R618&lt;2,IF('Données Envoyé Spécial'!$M618=F$2,'Données Envoyé Spécial'!$E618,""),"")</f>
        <v/>
      </c>
      <c r="G129">
        <f>IF('Données Envoyé Spécial'!$R686&lt;2,IF('Données Envoyé Spécial'!$M686=G$2,'Données Envoyé Spécial'!$E686,""),"")</f>
        <v>45</v>
      </c>
      <c r="H129" t="str">
        <f>IF('Données Envoyé Spécial'!$R90&lt;2,IF('Données Envoyé Spécial'!$M90=H$2,'Données Envoyé Spécial'!$E90,""),"")</f>
        <v/>
      </c>
      <c r="J129">
        <f>IF('Données Envoyé Spécial'!$R256&lt;2,IF('Données Envoyé Spécial'!$M256=J$2,'Données Envoyé Spécial'!$F256,""),"")</f>
        <v>200</v>
      </c>
      <c r="K129">
        <f>IF('Données Envoyé Spécial'!$R876&lt;2,IF('Données Envoyé Spécial'!$M876=K$2,'Données Envoyé Spécial'!$F876,""),"")</f>
        <v>6</v>
      </c>
      <c r="L129" t="str">
        <f>IF('Données Envoyé Spécial'!$R90&lt;2,IF('Données Envoyé Spécial'!$M90=L$2,'Données Envoyé Spécial'!$F90,""),"")</f>
        <v/>
      </c>
      <c r="N129" t="str">
        <f>IF('Données Envoyé Spécial'!$R772&lt;2,IF('Données Envoyé Spécial'!$M772=N$2,'Données Envoyé Spécial'!$G772,""),"")</f>
        <v/>
      </c>
      <c r="O129" t="str">
        <f>IF('Données Envoyé Spécial'!$R127&lt;2,IF('Données Envoyé Spécial'!$M127=O$2,'Données Envoyé Spécial'!$G127,""),"")</f>
        <v/>
      </c>
      <c r="P129" t="str">
        <f>IF('Données Envoyé Spécial'!$R91&lt;2,IF('Données Envoyé Spécial'!$M91=P$2,'Données Envoyé Spécial'!$G91,""),"")</f>
        <v/>
      </c>
      <c r="R129" s="221">
        <v>17</v>
      </c>
    </row>
    <row r="130" spans="2:18" x14ac:dyDescent="0.25">
      <c r="B130" s="2">
        <f>IF('Données Envoyé Spécial'!$R79&lt;2,IF('Données Envoyé Spécial'!$M79=B$2,'Données Envoyé Spécial'!$D79,""),"")</f>
        <v>554</v>
      </c>
      <c r="C130" s="2">
        <f>IF('Données Envoyé Spécial'!$R434&lt;2,IF('Données Envoyé Spécial'!$M434=C$2,'Données Envoyé Spécial'!$D434,""),"")</f>
        <v>85</v>
      </c>
      <c r="D130" s="2" t="str">
        <f>IF('Données Envoyé Spécial'!$R91&lt;2,IF('Données Envoyé Spécial'!$M91=D$2,'Données Envoyé Spécial'!$D91,""),"")</f>
        <v/>
      </c>
      <c r="F130" s="2" t="str">
        <f>IF('Données Envoyé Spécial'!$R540&lt;2,IF('Données Envoyé Spécial'!$M540=F$2,'Données Envoyé Spécial'!$E540,""),"")</f>
        <v/>
      </c>
      <c r="G130">
        <f>IF('Données Envoyé Spécial'!$R536&lt;2,IF('Données Envoyé Spécial'!$M536=G$2,'Données Envoyé Spécial'!$E536,""),"")</f>
        <v>4999</v>
      </c>
      <c r="H130" t="str">
        <f>IF('Données Envoyé Spécial'!$R91&lt;2,IF('Données Envoyé Spécial'!$M91=H$2,'Données Envoyé Spécial'!$E91,""),"")</f>
        <v/>
      </c>
      <c r="J130">
        <f>IF('Données Envoyé Spécial'!$R122&lt;2,IF('Données Envoyé Spécial'!$M122=J$2,'Données Envoyé Spécial'!$F122,""),"")</f>
        <v>86</v>
      </c>
      <c r="K130">
        <f>IF('Données Envoyé Spécial'!$R378&lt;2,IF('Données Envoyé Spécial'!$M378=K$2,'Données Envoyé Spécial'!$F378,""),"")</f>
        <v>15</v>
      </c>
      <c r="L130" t="str">
        <f>IF('Données Envoyé Spécial'!$R91&lt;2,IF('Données Envoyé Spécial'!$M91=L$2,'Données Envoyé Spécial'!$F91,""),"")</f>
        <v/>
      </c>
      <c r="N130" t="str">
        <f>IF('Données Envoyé Spécial'!$R791&lt;2,IF('Données Envoyé Spécial'!$M791=N$2,'Données Envoyé Spécial'!$G791,""),"")</f>
        <v/>
      </c>
      <c r="O130">
        <f>IF('Données Envoyé Spécial'!$R365&lt;2,IF('Données Envoyé Spécial'!$M365=O$2,'Données Envoyé Spécial'!$G365,""),"")</f>
        <v>0</v>
      </c>
      <c r="P130" t="str">
        <f>IF('Données Envoyé Spécial'!$R92&lt;2,IF('Données Envoyé Spécial'!$M92=P$2,'Données Envoyé Spécial'!$G92,""),"")</f>
        <v/>
      </c>
      <c r="R130" s="221">
        <v>18</v>
      </c>
    </row>
    <row r="131" spans="2:18" x14ac:dyDescent="0.25">
      <c r="B131" s="2" t="str">
        <f>IF('Données Envoyé Spécial'!$R543&lt;2,IF('Données Envoyé Spécial'!$M543=B$2,'Données Envoyé Spécial'!$D543,""),"")</f>
        <v/>
      </c>
      <c r="C131" s="2">
        <f>IF('Données Envoyé Spécial'!$R475&lt;2,IF('Données Envoyé Spécial'!$M475=C$2,'Données Envoyé Spécial'!$D475,""),"")</f>
        <v>5490</v>
      </c>
      <c r="D131" s="2" t="str">
        <f>IF('Données Envoyé Spécial'!$R92&lt;2,IF('Données Envoyé Spécial'!$M92=D$2,'Données Envoyé Spécial'!$D92,""),"")</f>
        <v/>
      </c>
      <c r="F131" s="2" t="str">
        <f>IF('Données Envoyé Spécial'!$R810&lt;2,IF('Données Envoyé Spécial'!$M810=F$2,'Données Envoyé Spécial'!$E810,""),"")</f>
        <v/>
      </c>
      <c r="G131">
        <f>IF('Données Envoyé Spécial'!$R885&lt;2,IF('Données Envoyé Spécial'!$M885=G$2,'Données Envoyé Spécial'!$E885,""),"")</f>
        <v>446</v>
      </c>
      <c r="H131" t="str">
        <f>IF('Données Envoyé Spécial'!$R92&lt;2,IF('Données Envoyé Spécial'!$M92=H$2,'Données Envoyé Spécial'!$E92,""),"")</f>
        <v/>
      </c>
      <c r="J131" t="str">
        <f>IF('Données Envoyé Spécial'!$R823&lt;2,IF('Données Envoyé Spécial'!$M823=J$2,'Données Envoyé Spécial'!$F823,""),"")</f>
        <v/>
      </c>
      <c r="K131">
        <f>IF('Données Envoyé Spécial'!$R459&lt;2,IF('Données Envoyé Spécial'!$M459=K$2,'Données Envoyé Spécial'!$F459,""),"")</f>
        <v>410</v>
      </c>
      <c r="L131" t="str">
        <f>IF('Données Envoyé Spécial'!$R92&lt;2,IF('Données Envoyé Spécial'!$M92=L$2,'Données Envoyé Spécial'!$F92,""),"")</f>
        <v/>
      </c>
      <c r="N131">
        <f>IF('Données Envoyé Spécial'!$R39&lt;2,IF('Données Envoyé Spécial'!$M39=N$2,'Données Envoyé Spécial'!$G39,""),"")</f>
        <v>0.34580052493438318</v>
      </c>
      <c r="O131">
        <f>IF('Données Envoyé Spécial'!$R419&lt;2,IF('Données Envoyé Spécial'!$M419=O$2,'Données Envoyé Spécial'!$G419,""),"")</f>
        <v>7.179487179487179E-2</v>
      </c>
      <c r="P131" t="str">
        <f>IF('Données Envoyé Spécial'!$R93&lt;2,IF('Données Envoyé Spécial'!$M93=P$2,'Données Envoyé Spécial'!$G93,""),"")</f>
        <v/>
      </c>
      <c r="R131" s="221">
        <v>18</v>
      </c>
    </row>
    <row r="132" spans="2:18" x14ac:dyDescent="0.25">
      <c r="B132" s="2" t="str">
        <f>IF('Données Envoyé Spécial'!$R151&lt;2,IF('Données Envoyé Spécial'!$M151=B$2,'Données Envoyé Spécial'!$D151,""),"")</f>
        <v/>
      </c>
      <c r="C132" s="2">
        <f>IF('Données Envoyé Spécial'!$R850&lt;2,IF('Données Envoyé Spécial'!$M850=C$2,'Données Envoyé Spécial'!$D850,""),"")</f>
        <v>12</v>
      </c>
      <c r="D132" s="2" t="str">
        <f>IF('Données Envoyé Spécial'!$R93&lt;2,IF('Données Envoyé Spécial'!$M93=D$2,'Données Envoyé Spécial'!$D93,""),"")</f>
        <v/>
      </c>
      <c r="F132" s="2">
        <f>IF('Données Envoyé Spécial'!$R83&lt;2,IF('Données Envoyé Spécial'!$M83=F$2,'Données Envoyé Spécial'!$E83,""),"")</f>
        <v>62</v>
      </c>
      <c r="G132">
        <f>IF('Données Envoyé Spécial'!$R424&lt;2,IF('Données Envoyé Spécial'!$M424=G$2,'Données Envoyé Spécial'!$E424,""),"")</f>
        <v>118</v>
      </c>
      <c r="H132" t="str">
        <f>IF('Données Envoyé Spécial'!$R93&lt;2,IF('Données Envoyé Spécial'!$M93=H$2,'Données Envoyé Spécial'!$E93,""),"")</f>
        <v/>
      </c>
      <c r="J132" t="str">
        <f>IF('Données Envoyé Spécial'!$R547&lt;2,IF('Données Envoyé Spécial'!$M547=J$2,'Données Envoyé Spécial'!$F547,""),"")</f>
        <v/>
      </c>
      <c r="K132">
        <f>IF('Données Envoyé Spécial'!$R536&lt;2,IF('Données Envoyé Spécial'!$M536=K$2,'Données Envoyé Spécial'!$F536,""),"")</f>
        <v>2172</v>
      </c>
      <c r="L132" t="str">
        <f>IF('Données Envoyé Spécial'!$R93&lt;2,IF('Données Envoyé Spécial'!$M93=L$2,'Données Envoyé Spécial'!$F93,""),"")</f>
        <v/>
      </c>
      <c r="N132">
        <f>IF('Données Envoyé Spécial'!$R187&lt;2,IF('Données Envoyé Spécial'!$M187=N$2,'Données Envoyé Spécial'!$G187,""),"")</f>
        <v>0.14857142857142858</v>
      </c>
      <c r="O132" t="str">
        <f>IF('Données Envoyé Spécial'!$R340&lt;2,IF('Données Envoyé Spécial'!$M340=O$2,'Données Envoyé Spécial'!$G340,""),"")</f>
        <v/>
      </c>
      <c r="P132" t="str">
        <f>IF('Données Envoyé Spécial'!$R94&lt;2,IF('Données Envoyé Spécial'!$M94=P$2,'Données Envoyé Spécial'!$G94,""),"")</f>
        <v/>
      </c>
      <c r="R132" s="221">
        <v>18</v>
      </c>
    </row>
    <row r="133" spans="2:18" x14ac:dyDescent="0.25">
      <c r="B133" s="2" t="str">
        <f>IF('Données Envoyé Spécial'!$R776&lt;2,IF('Données Envoyé Spécial'!$M776=B$2,'Données Envoyé Spécial'!$D776,""),"")</f>
        <v/>
      </c>
      <c r="C133" s="2" t="str">
        <f>IF('Données Envoyé Spécial'!$R342&lt;2,IF('Données Envoyé Spécial'!$M342=C$2,'Données Envoyé Spécial'!$D342,""),"")</f>
        <v/>
      </c>
      <c r="D133" s="2" t="str">
        <f>IF('Données Envoyé Spécial'!$R94&lt;2,IF('Données Envoyé Spécial'!$M94=D$2,'Données Envoyé Spécial'!$D94,""),"")</f>
        <v/>
      </c>
      <c r="F133" s="2" t="str">
        <f>IF('Données Envoyé Spécial'!$R232&lt;2,IF('Données Envoyé Spécial'!$M232=F$2,'Données Envoyé Spécial'!$E232,""),"")</f>
        <v/>
      </c>
      <c r="G133">
        <f>IF('Données Envoyé Spécial'!$R443&lt;2,IF('Données Envoyé Spécial'!$M443=G$2,'Données Envoyé Spécial'!$E443,""),"")</f>
        <v>80</v>
      </c>
      <c r="H133" t="str">
        <f>IF('Données Envoyé Spécial'!$R94&lt;2,IF('Données Envoyé Spécial'!$M94=H$2,'Données Envoyé Spécial'!$E94,""),"")</f>
        <v/>
      </c>
      <c r="J133" t="str">
        <f>IF('Données Envoyé Spécial'!$R773&lt;2,IF('Données Envoyé Spécial'!$M773=J$2,'Données Envoyé Spécial'!$F773,""),"")</f>
        <v/>
      </c>
      <c r="K133">
        <f>IF('Données Envoyé Spécial'!$R589&lt;2,IF('Données Envoyé Spécial'!$M589=K$2,'Données Envoyé Spécial'!$F589,""),"")</f>
        <v>358</v>
      </c>
      <c r="L133" t="str">
        <f>IF('Données Envoyé Spécial'!$R94&lt;2,IF('Données Envoyé Spécial'!$M94=L$2,'Données Envoyé Spécial'!$F94,""),"")</f>
        <v/>
      </c>
      <c r="N133">
        <f>IF('Données Envoyé Spécial'!$R99&lt;2,IF('Données Envoyé Spécial'!$M99=N$2,'Données Envoyé Spécial'!$G99,""),"")</f>
        <v>2.126984126984127</v>
      </c>
      <c r="O133">
        <f>IF('Données Envoyé Spécial'!$R875&lt;2,IF('Données Envoyé Spécial'!$M875=O$2,'Données Envoyé Spécial'!$G875,""),"")</f>
        <v>0.28292682926829266</v>
      </c>
      <c r="P133" t="str">
        <f>IF('Données Envoyé Spécial'!$R95&lt;2,IF('Données Envoyé Spécial'!$M95=P$2,'Données Envoyé Spécial'!$G95,""),"")</f>
        <v/>
      </c>
      <c r="R133" s="221">
        <v>18</v>
      </c>
    </row>
    <row r="134" spans="2:18" x14ac:dyDescent="0.25">
      <c r="B134" s="2" t="str">
        <f>IF('Données Envoyé Spécial'!$R609&lt;2,IF('Données Envoyé Spécial'!$M609=B$2,'Données Envoyé Spécial'!$D609,""),"")</f>
        <v/>
      </c>
      <c r="C134" s="2" t="str">
        <f>IF('Données Envoyé Spécial'!$R103&lt;2,IF('Données Envoyé Spécial'!$M103=C$2,'Données Envoyé Spécial'!$D103,""),"")</f>
        <v/>
      </c>
      <c r="D134" s="2" t="str">
        <f>IF('Données Envoyé Spécial'!$R95&lt;2,IF('Données Envoyé Spécial'!$M95=D$2,'Données Envoyé Spécial'!$D95,""),"")</f>
        <v/>
      </c>
      <c r="F134" s="2" t="str">
        <f>IF('Données Envoyé Spécial'!$R457&lt;2,IF('Données Envoyé Spécial'!$M457=F$2,'Données Envoyé Spécial'!$E457,""),"")</f>
        <v/>
      </c>
      <c r="G134">
        <f>IF('Données Envoyé Spécial'!$R632&lt;2,IF('Données Envoyé Spécial'!$M632=G$2,'Données Envoyé Spécial'!$E632,""),"")</f>
        <v>494</v>
      </c>
      <c r="H134" t="str">
        <f>IF('Données Envoyé Spécial'!$R95&lt;2,IF('Données Envoyé Spécial'!$M95=H$2,'Données Envoyé Spécial'!$E95,""),"")</f>
        <v/>
      </c>
      <c r="J134" t="str">
        <f>IF('Données Envoyé Spécial'!$R297&lt;2,IF('Données Envoyé Spécial'!$M297=J$2,'Données Envoyé Spécial'!$F297,""),"")</f>
        <v/>
      </c>
      <c r="K134">
        <f>IF('Données Envoyé Spécial'!$R621&lt;2,IF('Données Envoyé Spécial'!$M621=K$2,'Données Envoyé Spécial'!$F621,""),"")</f>
        <v>40</v>
      </c>
      <c r="L134" t="str">
        <f>IF('Données Envoyé Spécial'!$R95&lt;2,IF('Données Envoyé Spécial'!$M95=L$2,'Données Envoyé Spécial'!$F95,""),"")</f>
        <v/>
      </c>
      <c r="N134" t="str">
        <f>IF('Données Envoyé Spécial'!$R721&lt;2,IF('Données Envoyé Spécial'!$M721=N$2,'Données Envoyé Spécial'!$G721,""),"")</f>
        <v/>
      </c>
      <c r="O134">
        <f>IF('Données Envoyé Spécial'!$R894&lt;2,IF('Données Envoyé Spécial'!$M894=O$2,'Données Envoyé Spécial'!$G894,""),"")</f>
        <v>0.36426116838487971</v>
      </c>
      <c r="P134" t="str">
        <f>IF('Données Envoyé Spécial'!$R96&lt;2,IF('Données Envoyé Spécial'!$M96=P$2,'Données Envoyé Spécial'!$G96,""),"")</f>
        <v/>
      </c>
      <c r="R134" s="221">
        <v>18</v>
      </c>
    </row>
    <row r="135" spans="2:18" x14ac:dyDescent="0.25">
      <c r="B135" s="2">
        <f>IF('Données Envoyé Spécial'!$R83&lt;2,IF('Données Envoyé Spécial'!$M83=B$2,'Données Envoyé Spécial'!$D83,""),"")</f>
        <v>1213</v>
      </c>
      <c r="C135" s="2" t="str">
        <f>IF('Données Envoyé Spécial'!$R147&lt;2,IF('Données Envoyé Spécial'!$M147=C$2,'Données Envoyé Spécial'!$D147,""),"")</f>
        <v/>
      </c>
      <c r="D135" s="2" t="str">
        <f>IF('Données Envoyé Spécial'!$R96&lt;2,IF('Données Envoyé Spécial'!$M96=D$2,'Données Envoyé Spécial'!$D96,""),"")</f>
        <v/>
      </c>
      <c r="F135" s="2">
        <f>IF('Données Envoyé Spécial'!$R44&lt;2,IF('Données Envoyé Spécial'!$M44=F$2,'Données Envoyé Spécial'!$E44,""),"")</f>
        <v>44</v>
      </c>
      <c r="G135">
        <f>IF('Données Envoyé Spécial'!$R655&lt;2,IF('Données Envoyé Spécial'!$M655=G$2,'Données Envoyé Spécial'!$E655,""),"")</f>
        <v>725</v>
      </c>
      <c r="H135" t="str">
        <f>IF('Données Envoyé Spécial'!$R96&lt;2,IF('Données Envoyé Spécial'!$M96=H$2,'Données Envoyé Spécial'!$E96,""),"")</f>
        <v/>
      </c>
      <c r="J135" t="str">
        <f>IF('Données Envoyé Spécial'!$R460&lt;2,IF('Données Envoyé Spécial'!$M460=J$2,'Données Envoyé Spécial'!$F460,""),"")</f>
        <v/>
      </c>
      <c r="K135">
        <f>IF('Données Envoyé Spécial'!$R674&lt;2,IF('Données Envoyé Spécial'!$M674=K$2,'Données Envoyé Spécial'!$F674,""),"")</f>
        <v>215</v>
      </c>
      <c r="L135" t="str">
        <f>IF('Données Envoyé Spécial'!$R96&lt;2,IF('Données Envoyé Spécial'!$M96=L$2,'Données Envoyé Spécial'!$F96,""),"")</f>
        <v/>
      </c>
      <c r="N135" t="str">
        <f>IF('Données Envoyé Spécial'!$R276&lt;2,IF('Données Envoyé Spécial'!$M276=N$2,'Données Envoyé Spécial'!$G276,""),"")</f>
        <v/>
      </c>
      <c r="O135">
        <f>IF('Données Envoyé Spécial'!$R918&lt;2,IF('Données Envoyé Spécial'!$M918=O$2,'Données Envoyé Spécial'!$G918,""),"")</f>
        <v>8.24561403508772E-2</v>
      </c>
      <c r="P135" t="str">
        <f>IF('Données Envoyé Spécial'!$R97&lt;2,IF('Données Envoyé Spécial'!$M97=P$2,'Données Envoyé Spécial'!$G97,""),"")</f>
        <v/>
      </c>
      <c r="R135" s="221">
        <v>18</v>
      </c>
    </row>
    <row r="136" spans="2:18" x14ac:dyDescent="0.25">
      <c r="B136" s="2" t="str">
        <f>IF('Données Envoyé Spécial'!$R572&lt;2,IF('Données Envoyé Spécial'!$M572=B$2,'Données Envoyé Spécial'!$D572,""),"")</f>
        <v/>
      </c>
      <c r="C136" s="2" t="str">
        <f>IF('Données Envoyé Spécial'!$R321&lt;2,IF('Données Envoyé Spécial'!$M321=C$2,'Données Envoyé Spécial'!$D321,""),"")</f>
        <v/>
      </c>
      <c r="D136" s="2" t="str">
        <f>IF('Données Envoyé Spécial'!$R97&lt;2,IF('Données Envoyé Spécial'!$M97=D$2,'Données Envoyé Spécial'!$D97,""),"")</f>
        <v/>
      </c>
      <c r="F136" s="2">
        <f>IF('Données Envoyé Spécial'!$R139&lt;2,IF('Données Envoyé Spécial'!$M139=F$2,'Données Envoyé Spécial'!$E139,""),"")</f>
        <v>894</v>
      </c>
      <c r="G136">
        <f>IF('Données Envoyé Spécial'!$R418&lt;2,IF('Données Envoyé Spécial'!$M418=G$2,'Données Envoyé Spécial'!$E418,""),"")</f>
        <v>22</v>
      </c>
      <c r="H136" t="str">
        <f>IF('Données Envoyé Spécial'!$R97&lt;2,IF('Données Envoyé Spécial'!$M97=H$2,'Données Envoyé Spécial'!$E97,""),"")</f>
        <v/>
      </c>
      <c r="J136">
        <f>IF('Données Envoyé Spécial'!$R106&lt;2,IF('Données Envoyé Spécial'!$M106=J$2,'Données Envoyé Spécial'!$F106,""),"")</f>
        <v>1177</v>
      </c>
      <c r="K136">
        <f>IF('Données Envoyé Spécial'!$R882&lt;2,IF('Données Envoyé Spécial'!$M882=K$2,'Données Envoyé Spécial'!$F882,""),"")</f>
        <v>77</v>
      </c>
      <c r="L136" t="str">
        <f>IF('Données Envoyé Spécial'!$R97&lt;2,IF('Données Envoyé Spécial'!$M97=L$2,'Données Envoyé Spécial'!$F97,""),"")</f>
        <v/>
      </c>
      <c r="N136">
        <f>IF('Données Envoyé Spécial'!$R196&lt;2,IF('Données Envoyé Spécial'!$M196=N$2,'Données Envoyé Spécial'!$G196,""),"")</f>
        <v>0.77165354330708658</v>
      </c>
      <c r="O136">
        <f>IF('Données Envoyé Spécial'!$R720&lt;2,IF('Données Envoyé Spécial'!$M720=O$2,'Données Envoyé Spécial'!$G720,""),"")</f>
        <v>1.9195046439628483</v>
      </c>
      <c r="P136" t="str">
        <f>IF('Données Envoyé Spécial'!$R98&lt;2,IF('Données Envoyé Spécial'!$M98=P$2,'Données Envoyé Spécial'!$G98,""),"")</f>
        <v/>
      </c>
      <c r="R136" s="221">
        <v>18</v>
      </c>
    </row>
    <row r="137" spans="2:18" x14ac:dyDescent="0.25">
      <c r="B137" s="2" t="str">
        <f>IF('Données Envoyé Spécial'!$R300&lt;2,IF('Données Envoyé Spécial'!$M300=B$2,'Données Envoyé Spécial'!$D300,""),"")</f>
        <v/>
      </c>
      <c r="C137" s="2">
        <f>IF('Données Envoyé Spécial'!$R409&lt;2,IF('Données Envoyé Spécial'!$M409=C$2,'Données Envoyé Spécial'!$D409,""),"")</f>
        <v>256000</v>
      </c>
      <c r="D137" s="2" t="str">
        <f>IF('Données Envoyé Spécial'!$R98&lt;2,IF('Données Envoyé Spécial'!$M98=D$2,'Données Envoyé Spécial'!$D98,""),"")</f>
        <v/>
      </c>
      <c r="F137" s="2" t="str">
        <f>IF('Données Envoyé Spécial'!$R884&lt;2,IF('Données Envoyé Spécial'!$M884=F$2,'Données Envoyé Spécial'!$E884,""),"")</f>
        <v/>
      </c>
      <c r="G137">
        <f>IF('Données Envoyé Spécial'!$R588&lt;2,IF('Données Envoyé Spécial'!$M588=G$2,'Données Envoyé Spécial'!$E588,""),"")</f>
        <v>1</v>
      </c>
      <c r="H137" t="str">
        <f>IF('Données Envoyé Spécial'!$R98&lt;2,IF('Données Envoyé Spécial'!$M98=H$2,'Données Envoyé Spécial'!$E98,""),"")</f>
        <v/>
      </c>
      <c r="J137" t="str">
        <f>IF('Données Envoyé Spécial'!$R454&lt;2,IF('Données Envoyé Spécial'!$M454=J$2,'Données Envoyé Spécial'!$F454,""),"")</f>
        <v/>
      </c>
      <c r="K137">
        <f>IF('Données Envoyé Spécial'!$R443&lt;2,IF('Données Envoyé Spécial'!$M443=K$2,'Données Envoyé Spécial'!$F443,""),"")</f>
        <v>59</v>
      </c>
      <c r="L137" t="str">
        <f>IF('Données Envoyé Spécial'!$R98&lt;2,IF('Données Envoyé Spécial'!$M98=L$2,'Données Envoyé Spécial'!$F98,""),"")</f>
        <v/>
      </c>
      <c r="N137">
        <f>IF('Données Envoyé Spécial'!$R68&lt;2,IF('Données Envoyé Spécial'!$M68=N$2,'Données Envoyé Spécial'!$G68,""),"")</f>
        <v>8.5106382978723402E-2</v>
      </c>
      <c r="O137">
        <f>IF('Données Envoyé Spécial'!$R769&lt;2,IF('Données Envoyé Spécial'!$M769=O$2,'Données Envoyé Spécial'!$G769,""),"")</f>
        <v>3.9183673469387754</v>
      </c>
      <c r="P137" t="str">
        <f>IF('Données Envoyé Spécial'!$R99&lt;2,IF('Données Envoyé Spécial'!$M99=P$2,'Données Envoyé Spécial'!$G99,""),"")</f>
        <v/>
      </c>
      <c r="R137" s="221">
        <v>19</v>
      </c>
    </row>
    <row r="138" spans="2:18" x14ac:dyDescent="0.25">
      <c r="B138" s="2" t="str">
        <f>IF('Données Envoyé Spécial'!$R823&lt;2,IF('Données Envoyé Spécial'!$M823=B$2,'Données Envoyé Spécial'!$D823,""),"")</f>
        <v/>
      </c>
      <c r="C138" s="2">
        <f>IF('Données Envoyé Spécial'!$R632&lt;2,IF('Données Envoyé Spécial'!$M632=C$2,'Données Envoyé Spécial'!$D632,""),"")</f>
        <v>2585</v>
      </c>
      <c r="D138" s="2" t="str">
        <f>IF('Données Envoyé Spécial'!$R99&lt;2,IF('Données Envoyé Spécial'!$M99=D$2,'Données Envoyé Spécial'!$D99,""),"")</f>
        <v/>
      </c>
      <c r="F138" s="2">
        <f>IF('Données Envoyé Spécial'!$R98&lt;2,IF('Données Envoyé Spécial'!$M98=F$2,'Données Envoyé Spécial'!$E98,""),"")</f>
        <v>132</v>
      </c>
      <c r="G138">
        <f>IF('Données Envoyé Spécial'!$R407&lt;2,IF('Données Envoyé Spécial'!$M407=G$2,'Données Envoyé Spécial'!$E407,""),"")</f>
        <v>2373</v>
      </c>
      <c r="H138" t="str">
        <f>IF('Données Envoyé Spécial'!$R99&lt;2,IF('Données Envoyé Spécial'!$M99=H$2,'Données Envoyé Spécial'!$E99,""),"")</f>
        <v/>
      </c>
      <c r="J138" t="str">
        <f>IF('Données Envoyé Spécial'!$R604&lt;2,IF('Données Envoyé Spécial'!$M604=J$2,'Données Envoyé Spécial'!$F604,""),"")</f>
        <v/>
      </c>
      <c r="K138">
        <f>IF('Données Envoyé Spécial'!$R532&lt;2,IF('Données Envoyé Spécial'!$M532=K$2,'Données Envoyé Spécial'!$F532,""),"")</f>
        <v>108</v>
      </c>
      <c r="L138" t="str">
        <f>IF('Données Envoyé Spécial'!$R99&lt;2,IF('Données Envoyé Spécial'!$M99=L$2,'Données Envoyé Spécial'!$F99,""),"")</f>
        <v/>
      </c>
      <c r="N138">
        <f>IF('Données Envoyé Spécial'!$R273&lt;2,IF('Données Envoyé Spécial'!$M273=N$2,'Données Envoyé Spécial'!$G273,""),"")</f>
        <v>1.4415584415584415</v>
      </c>
      <c r="O138" t="str">
        <f>IF('Données Envoyé Spécial'!$R780&lt;2,IF('Données Envoyé Spécial'!$M780=O$2,'Données Envoyé Spécial'!$G780,""),"")</f>
        <v/>
      </c>
      <c r="P138" t="str">
        <f>IF('Données Envoyé Spécial'!$R100&lt;2,IF('Données Envoyé Spécial'!$M100=P$2,'Données Envoyé Spécial'!$G100,""),"")</f>
        <v/>
      </c>
      <c r="R138" s="221">
        <v>19</v>
      </c>
    </row>
    <row r="139" spans="2:18" x14ac:dyDescent="0.25">
      <c r="B139" s="2">
        <f>IF('Données Envoyé Spécial'!$R122&lt;2,IF('Données Envoyé Spécial'!$M122=B$2,'Données Envoyé Spécial'!$D122,""),"")</f>
        <v>219</v>
      </c>
      <c r="C139" s="2" t="str">
        <f>IF('Données Envoyé Spécial'!$R130&lt;2,IF('Données Envoyé Spécial'!$M130=C$2,'Données Envoyé Spécial'!$D130,""),"")</f>
        <v/>
      </c>
      <c r="D139" s="2" t="str">
        <f>IF('Données Envoyé Spécial'!$R100&lt;2,IF('Données Envoyé Spécial'!$M100=D$2,'Données Envoyé Spécial'!$D100,""),"")</f>
        <v/>
      </c>
      <c r="F139" s="2" t="str">
        <f>IF('Données Envoyé Spécial'!$R170&lt;2,IF('Données Envoyé Spécial'!$M170=F$2,'Données Envoyé Spécial'!$E170,""),"")</f>
        <v/>
      </c>
      <c r="G139">
        <f>IF('Données Envoyé Spécial'!$R879&lt;2,IF('Données Envoyé Spécial'!$M879=G$2,'Données Envoyé Spécial'!$E879,""),"")</f>
        <v>69</v>
      </c>
      <c r="H139" t="str">
        <f>IF('Données Envoyé Spécial'!$R100&lt;2,IF('Données Envoyé Spécial'!$M100=H$2,'Données Envoyé Spécial'!$E100,""),"")</f>
        <v/>
      </c>
      <c r="J139" t="str">
        <f>IF('Données Envoyé Spécial'!$R776&lt;2,IF('Données Envoyé Spécial'!$M776=J$2,'Données Envoyé Spécial'!$F776,""),"")</f>
        <v/>
      </c>
      <c r="K139">
        <f>IF('Données Envoyé Spécial'!$R575&lt;2,IF('Données Envoyé Spécial'!$M575=K$2,'Données Envoyé Spécial'!$F575,""),"")</f>
        <v>154</v>
      </c>
      <c r="L139" t="str">
        <f>IF('Données Envoyé Spécial'!$R100&lt;2,IF('Données Envoyé Spécial'!$M100=L$2,'Données Envoyé Spécial'!$F100,""),"")</f>
        <v/>
      </c>
      <c r="N139">
        <f>IF('Données Envoyé Spécial'!$R279&lt;2,IF('Données Envoyé Spécial'!$M279=N$2,'Données Envoyé Spécial'!$G279,""),"")</f>
        <v>0.14035087719298245</v>
      </c>
      <c r="O139">
        <f>IF('Données Envoyé Spécial'!$R373&lt;2,IF('Données Envoyé Spécial'!$M373=O$2,'Données Envoyé Spécial'!$G373,""),"")</f>
        <v>4.4444444444444446E-2</v>
      </c>
      <c r="P139" t="str">
        <f>IF('Données Envoyé Spécial'!$R101&lt;2,IF('Données Envoyé Spécial'!$M101=P$2,'Données Envoyé Spécial'!$G101,""),"")</f>
        <v/>
      </c>
      <c r="R139" s="221">
        <v>20</v>
      </c>
    </row>
    <row r="140" spans="2:18" x14ac:dyDescent="0.25">
      <c r="B140" s="2">
        <f>IF('Données Envoyé Spécial'!$R21&lt;2,IF('Données Envoyé Spécial'!$M21=B$2,'Données Envoyé Spécial'!$D21,""),"")</f>
        <v>2207</v>
      </c>
      <c r="C140" s="2">
        <f>IF('Données Envoyé Spécial'!$R878&lt;2,IF('Données Envoyé Spécial'!$M878=C$2,'Données Envoyé Spécial'!$D878,""),"")</f>
        <v>94</v>
      </c>
      <c r="D140" s="2" t="str">
        <f>IF('Données Envoyé Spécial'!$R101&lt;2,IF('Données Envoyé Spécial'!$M101=D$2,'Données Envoyé Spécial'!$D101,""),"")</f>
        <v/>
      </c>
      <c r="F140" s="2" t="str">
        <f>IF('Données Envoyé Spécial'!$R820&lt;2,IF('Données Envoyé Spécial'!$M820=F$2,'Données Envoyé Spécial'!$E820,""),"")</f>
        <v/>
      </c>
      <c r="G140">
        <f>IF('Données Envoyé Spécial'!$R888&lt;2,IF('Données Envoyé Spécial'!$M888=G$2,'Données Envoyé Spécial'!$E888,""),"")</f>
        <v>22</v>
      </c>
      <c r="H140" t="str">
        <f>IF('Données Envoyé Spécial'!$R101&lt;2,IF('Données Envoyé Spécial'!$M101=H$2,'Données Envoyé Spécial'!$E101,""),"")</f>
        <v/>
      </c>
      <c r="J140" t="str">
        <f>IF('Données Envoyé Spécial'!$R827&lt;2,IF('Données Envoyé Spécial'!$M827=J$2,'Données Envoyé Spécial'!$F827,""),"")</f>
        <v/>
      </c>
      <c r="K140">
        <f>IF('Données Envoyé Spécial'!$R632&lt;2,IF('Données Envoyé Spécial'!$M632=K$2,'Données Envoyé Spécial'!$F632,""),"")</f>
        <v>205</v>
      </c>
      <c r="L140" t="str">
        <f>IF('Données Envoyé Spécial'!$R101&lt;2,IF('Données Envoyé Spécial'!$M101=L$2,'Données Envoyé Spécial'!$F101,""),"")</f>
        <v/>
      </c>
      <c r="N140">
        <f>IF('Données Envoyé Spécial'!$R7&lt;2,IF('Données Envoyé Spécial'!$M7=N$2,'Données Envoyé Spécial'!$G7,""),"")</f>
        <v>1.0259259259259259</v>
      </c>
      <c r="O140">
        <f>IF('Données Envoyé Spécial'!$R387&lt;2,IF('Données Envoyé Spécial'!$M387=O$2,'Données Envoyé Spécial'!$G387,""),"")</f>
        <v>5.6910569105691054E-2</v>
      </c>
      <c r="P140" t="str">
        <f>IF('Données Envoyé Spécial'!$R102&lt;2,IF('Données Envoyé Spécial'!$M102=P$2,'Données Envoyé Spécial'!$G102,""),"")</f>
        <v/>
      </c>
      <c r="R140" s="221">
        <v>20</v>
      </c>
    </row>
    <row r="141" spans="2:18" x14ac:dyDescent="0.25">
      <c r="B141" s="2">
        <f>IF('Données Envoyé Spécial'!$R70&lt;2,IF('Données Envoyé Spécial'!$M70=B$2,'Données Envoyé Spécial'!$D70,""),"")</f>
        <v>196</v>
      </c>
      <c r="C141" s="2">
        <f>IF('Données Envoyé Spécial'!$R361&lt;2,IF('Données Envoyé Spécial'!$M361=C$2,'Données Envoyé Spécial'!$D361,""),"")</f>
        <v>521</v>
      </c>
      <c r="D141" s="2" t="str">
        <f>IF('Données Envoyé Spécial'!$R102&lt;2,IF('Données Envoyé Spécial'!$M102=D$2,'Données Envoyé Spécial'!$D102,""),"")</f>
        <v/>
      </c>
      <c r="F141" s="2">
        <f>IF('Données Envoyé Spécial'!$R9&lt;2,IF('Données Envoyé Spécial'!$M9=F$2,'Données Envoyé Spécial'!$E9,""),"")</f>
        <v>425</v>
      </c>
      <c r="G141" t="str">
        <f>IF('Données Envoyé Spécial'!$R346&lt;2,IF('Données Envoyé Spécial'!$M346=G$2,'Données Envoyé Spécial'!$E346,""),"")</f>
        <v/>
      </c>
      <c r="H141" t="str">
        <f>IF('Données Envoyé Spécial'!$R102&lt;2,IF('Données Envoyé Spécial'!$M102=H$2,'Données Envoyé Spécial'!$E102,""),"")</f>
        <v/>
      </c>
      <c r="J141">
        <f>IF('Données Envoyé Spécial'!$R50&lt;2,IF('Données Envoyé Spécial'!$M50=J$2,'Données Envoyé Spécial'!$F50,""),"")</f>
        <v>1072</v>
      </c>
      <c r="K141" t="str">
        <f>IF('Données Envoyé Spécial'!$R950&lt;2,IF('Données Envoyé Spécial'!$M950=K$2,'Données Envoyé Spécial'!$F950,""),"")</f>
        <v/>
      </c>
      <c r="L141" t="str">
        <f>IF('Données Envoyé Spécial'!$R102&lt;2,IF('Données Envoyé Spécial'!$M102=L$2,'Données Envoyé Spécial'!$F102,""),"")</f>
        <v/>
      </c>
      <c r="N141" t="str">
        <f>IF('Données Envoyé Spécial'!$R547&lt;2,IF('Données Envoyé Spécial'!$M547=N$2,'Données Envoyé Spécial'!$G547,""),"")</f>
        <v/>
      </c>
      <c r="O141" t="str">
        <f>IF('Données Envoyé Spécial'!$R410&lt;2,IF('Données Envoyé Spécial'!$M410=O$2,'Données Envoyé Spécial'!$G410,""),"")</f>
        <v/>
      </c>
      <c r="P141" t="str">
        <f>IF('Données Envoyé Spécial'!$R103&lt;2,IF('Données Envoyé Spécial'!$M103=P$2,'Données Envoyé Spécial'!$G103,""),"")</f>
        <v/>
      </c>
      <c r="R141" s="221">
        <v>21</v>
      </c>
    </row>
    <row r="142" spans="2:18" x14ac:dyDescent="0.25">
      <c r="B142" s="2" t="str">
        <f>IF('Données Envoyé Spécial'!$R454&lt;2,IF('Données Envoyé Spécial'!$M454=B$2,'Données Envoyé Spécial'!$D454,""),"")</f>
        <v/>
      </c>
      <c r="C142" s="2" t="str">
        <f>IF('Données Envoyé Spécial'!$R905&lt;2,IF('Données Envoyé Spécial'!$M905=C$2,'Données Envoyé Spécial'!$D905,""),"")</f>
        <v/>
      </c>
      <c r="D142" s="2" t="str">
        <f>IF('Données Envoyé Spécial'!$R103&lt;2,IF('Données Envoyé Spécial'!$M103=D$2,'Données Envoyé Spécial'!$D103,""),"")</f>
        <v/>
      </c>
      <c r="F142" s="2" t="str">
        <f>IF('Données Envoyé Spécial'!$R460&lt;2,IF('Données Envoyé Spécial'!$M460=F$2,'Données Envoyé Spécial'!$E460,""),"")</f>
        <v/>
      </c>
      <c r="G142" t="str">
        <f>IF('Données Envoyé Spécial'!$R678&lt;2,IF('Données Envoyé Spécial'!$M678=G$2,'Données Envoyé Spécial'!$E678,""),"")</f>
        <v/>
      </c>
      <c r="H142" t="str">
        <f>IF('Données Envoyé Spécial'!$R103&lt;2,IF('Données Envoyé Spécial'!$M103=H$2,'Données Envoyé Spécial'!$E103,""),"")</f>
        <v/>
      </c>
      <c r="J142" t="str">
        <f>IF('Données Envoyé Spécial'!$R405&lt;2,IF('Données Envoyé Spécial'!$M405=J$2,'Données Envoyé Spécial'!$F405,""),"")</f>
        <v/>
      </c>
      <c r="K142">
        <f>IF('Données Envoyé Spécial'!$R490&lt;2,IF('Données Envoyé Spécial'!$M490=K$2,'Données Envoyé Spécial'!$F490,""),"")</f>
        <v>84</v>
      </c>
      <c r="L142" t="str">
        <f>IF('Données Envoyé Spécial'!$R103&lt;2,IF('Données Envoyé Spécial'!$M103=L$2,'Données Envoyé Spécial'!$F103,""),"")</f>
        <v/>
      </c>
      <c r="N142">
        <f>IF('Données Envoyé Spécial'!$R19&lt;2,IF('Données Envoyé Spécial'!$M19=N$2,'Données Envoyé Spécial'!$G19,""),"")</f>
        <v>0.41198501872659177</v>
      </c>
      <c r="O142" t="str">
        <f>IF('Données Envoyé Spécial'!$R342&lt;2,IF('Données Envoyé Spécial'!$M342=O$2,'Données Envoyé Spécial'!$G342,""),"")</f>
        <v/>
      </c>
      <c r="P142" t="str">
        <f>IF('Données Envoyé Spécial'!$R104&lt;2,IF('Données Envoyé Spécial'!$M104=P$2,'Données Envoyé Spécial'!$G104,""),"")</f>
        <v/>
      </c>
      <c r="R142" s="221">
        <v>22</v>
      </c>
    </row>
    <row r="143" spans="2:18" x14ac:dyDescent="0.25">
      <c r="B143" s="2" t="str">
        <f>IF('Données Envoyé Spécial'!$R796&lt;2,IF('Données Envoyé Spécial'!$M796=B$2,'Données Envoyé Spécial'!$D796,""),"")</f>
        <v/>
      </c>
      <c r="C143" s="2">
        <f>IF('Données Envoyé Spécial'!$R497&lt;2,IF('Données Envoyé Spécial'!$M497=C$2,'Données Envoyé Spécial'!$D497,""),"")</f>
        <v>4142</v>
      </c>
      <c r="D143" s="2" t="str">
        <f>IF('Données Envoyé Spécial'!$R104&lt;2,IF('Données Envoyé Spécial'!$M104=D$2,'Données Envoyé Spécial'!$D104,""),"")</f>
        <v/>
      </c>
      <c r="F143" s="2">
        <f>IF('Données Envoyé Spécial'!$R15&lt;2,IF('Données Envoyé Spécial'!$M15=F$2,'Données Envoyé Spécial'!$E15,""),"")</f>
        <v>434</v>
      </c>
      <c r="G143" t="str">
        <f>IF('Données Envoyé Spécial'!$R283&lt;2,IF('Données Envoyé Spécial'!$M283=G$2,'Données Envoyé Spécial'!$E283,""),"")</f>
        <v/>
      </c>
      <c r="H143" t="str">
        <f>IF('Données Envoyé Spécial'!$R104&lt;2,IF('Données Envoyé Spécial'!$M104=H$2,'Données Envoyé Spécial'!$E104,""),"")</f>
        <v/>
      </c>
      <c r="J143">
        <f>IF('Données Envoyé Spécial'!$R5&lt;2,IF('Données Envoyé Spécial'!$M5=J$2,'Données Envoyé Spécial'!$F5,""),"")</f>
        <v>344</v>
      </c>
      <c r="K143">
        <f>IF('Données Envoyé Spécial'!$R566&lt;2,IF('Données Envoyé Spécial'!$M566=K$2,'Données Envoyé Spécial'!$F566,""),"")</f>
        <v>11</v>
      </c>
      <c r="L143" t="str">
        <f>IF('Données Envoyé Spécial'!$R104&lt;2,IF('Données Envoyé Spécial'!$M104=L$2,'Données Envoyé Spécial'!$F104,""),"")</f>
        <v/>
      </c>
      <c r="N143" t="str">
        <f>IF('Données Envoyé Spécial'!$R72&lt;2,IF('Données Envoyé Spécial'!$M72=N$2,'Données Envoyé Spécial'!$G72,""),"")</f>
        <v/>
      </c>
      <c r="O143" t="str">
        <f>IF('Données Envoyé Spécial'!$R318&lt;2,IF('Données Envoyé Spécial'!$M318=O$2,'Données Envoyé Spécial'!$G318,""),"")</f>
        <v/>
      </c>
      <c r="P143" t="str">
        <f>IF('Données Envoyé Spécial'!$R105&lt;2,IF('Données Envoyé Spécial'!$M105=P$2,'Données Envoyé Spécial'!$G105,""),"")</f>
        <v/>
      </c>
      <c r="R143" s="221">
        <v>22</v>
      </c>
    </row>
    <row r="144" spans="2:18" x14ac:dyDescent="0.25">
      <c r="B144" s="2" t="str">
        <f>IF('Données Envoyé Spécial'!$R952&lt;2,IF('Données Envoyé Spécial'!$M952=B$2,'Données Envoyé Spécial'!$D952,""),"")</f>
        <v/>
      </c>
      <c r="C144" s="2">
        <f>IF('Données Envoyé Spécial'!$R804&lt;2,IF('Données Envoyé Spécial'!$M804=C$2,'Données Envoyé Spécial'!$D804,""),"")</f>
        <v>352</v>
      </c>
      <c r="D144" s="2" t="str">
        <f>IF('Données Envoyé Spécial'!$R105&lt;2,IF('Données Envoyé Spécial'!$M105=D$2,'Données Envoyé Spécial'!$D105,""),"")</f>
        <v/>
      </c>
      <c r="F144" s="2">
        <f>IF('Données Envoyé Spécial'!$R79&lt;2,IF('Données Envoyé Spécial'!$M79=F$2,'Données Envoyé Spécial'!$E79,""),"")</f>
        <v>52</v>
      </c>
      <c r="G144" t="str">
        <f>IF('Données Envoyé Spécial'!$R308&lt;2,IF('Données Envoyé Spécial'!$M308=G$2,'Données Envoyé Spécial'!$E308,""),"")</f>
        <v/>
      </c>
      <c r="H144" t="str">
        <f>IF('Données Envoyé Spécial'!$R105&lt;2,IF('Données Envoyé Spécial'!$M105=H$2,'Données Envoyé Spécial'!$E105,""),"")</f>
        <v/>
      </c>
      <c r="J144">
        <f>IF('Données Envoyé Spécial'!$R11&lt;2,IF('Données Envoyé Spécial'!$M11=J$2,'Données Envoyé Spécial'!$F11,""),"")</f>
        <v>359</v>
      </c>
      <c r="K144">
        <f>IF('Données Envoyé Spécial'!$R861&lt;2,IF('Données Envoyé Spécial'!$M861=K$2,'Données Envoyé Spécial'!$F861,""),"")</f>
        <v>66</v>
      </c>
      <c r="L144" t="str">
        <f>IF('Données Envoyé Spécial'!$R105&lt;2,IF('Données Envoyé Spécial'!$M105=L$2,'Données Envoyé Spécial'!$F105,""),"")</f>
        <v/>
      </c>
      <c r="N144">
        <f>IF('Données Envoyé Spécial'!$R281&lt;2,IF('Données Envoyé Spécial'!$M281=N$2,'Données Envoyé Spécial'!$G281,""),"")</f>
        <v>1.2153024911032029</v>
      </c>
      <c r="O144">
        <f>IF('Données Envoyé Spécial'!$R581&lt;2,IF('Données Envoyé Spécial'!$M581=O$2,'Données Envoyé Spécial'!$G581,""),"")</f>
        <v>0.56517311608961307</v>
      </c>
      <c r="P144" t="str">
        <f>IF('Données Envoyé Spécial'!$R106&lt;2,IF('Données Envoyé Spécial'!$M106=P$2,'Données Envoyé Spécial'!$G106,""),"")</f>
        <v/>
      </c>
      <c r="R144" s="221">
        <v>22</v>
      </c>
    </row>
    <row r="145" spans="2:18" x14ac:dyDescent="0.25">
      <c r="B145" s="2" t="str">
        <f>IF('Données Envoyé Spécial'!$R773&lt;2,IF('Données Envoyé Spécial'!$M773=B$2,'Données Envoyé Spécial'!$D773,""),"")</f>
        <v/>
      </c>
      <c r="C145" s="2" t="str">
        <f>IF('Données Envoyé Spécial'!$R308&lt;2,IF('Données Envoyé Spécial'!$M308=C$2,'Données Envoyé Spécial'!$D308,""),"")</f>
        <v/>
      </c>
      <c r="D145" s="2" t="str">
        <f>IF('Données Envoyé Spécial'!$R106&lt;2,IF('Données Envoyé Spécial'!$M106=D$2,'Données Envoyé Spécial'!$D106,""),"")</f>
        <v/>
      </c>
      <c r="F145" s="2" t="str">
        <f>IF('Données Envoyé Spécial'!$R653&lt;2,IF('Données Envoyé Spécial'!$M653=F$2,'Données Envoyé Spécial'!$E653,""),"")</f>
        <v/>
      </c>
      <c r="G145">
        <f>IF('Données Envoyé Spécial'!$R369&lt;2,IF('Données Envoyé Spécial'!$M369=G$2,'Données Envoyé Spécial'!$E369,""),"")</f>
        <v>419</v>
      </c>
      <c r="H145" t="str">
        <f>IF('Données Envoyé Spécial'!$R106&lt;2,IF('Données Envoyé Spécial'!$M106=H$2,'Données Envoyé Spécial'!$E106,""),"")</f>
        <v/>
      </c>
      <c r="J145">
        <f>IF('Données Envoyé Spécial'!$R49&lt;2,IF('Données Envoyé Spécial'!$M49=J$2,'Données Envoyé Spécial'!$F49,""),"")</f>
        <v>181</v>
      </c>
      <c r="K145">
        <f>IF('Données Envoyé Spécial'!$R862&lt;2,IF('Données Envoyé Spécial'!$M862=K$2,'Données Envoyé Spécial'!$F862,""),"")</f>
        <v>48</v>
      </c>
      <c r="L145" t="str">
        <f>IF('Données Envoyé Spécial'!$R106&lt;2,IF('Données Envoyé Spécial'!$M106=L$2,'Données Envoyé Spécial'!$F106,""),"")</f>
        <v/>
      </c>
      <c r="N145">
        <f>IF('Données Envoyé Spécial'!$R230&lt;2,IF('Données Envoyé Spécial'!$M230=N$2,'Données Envoyé Spécial'!$G230,""),"")</f>
        <v>0.14814814814814814</v>
      </c>
      <c r="O145" t="str">
        <f>IF('Données Envoyé Spécial'!$R347&lt;2,IF('Données Envoyé Spécial'!$M347=O$2,'Données Envoyé Spécial'!$G347,""),"")</f>
        <v/>
      </c>
      <c r="P145" t="str">
        <f>IF('Données Envoyé Spécial'!$R107&lt;2,IF('Données Envoyé Spécial'!$M107=P$2,'Données Envoyé Spécial'!$G107,""),"")</f>
        <v/>
      </c>
      <c r="R145" s="221">
        <v>22</v>
      </c>
    </row>
    <row r="146" spans="2:18" x14ac:dyDescent="0.25">
      <c r="B146" s="2" t="str">
        <f>IF('Données Envoyé Spécial'!$R795&lt;2,IF('Données Envoyé Spécial'!$M795=B$2,'Données Envoyé Spécial'!$D795,""),"")</f>
        <v/>
      </c>
      <c r="C146" s="2">
        <f>IF('Données Envoyé Spécial'!$R674&lt;2,IF('Données Envoyé Spécial'!$M674=C$2,'Données Envoyé Spécial'!$D674,""),"")</f>
        <v>5922</v>
      </c>
      <c r="D146" s="2" t="str">
        <f>IF('Données Envoyé Spécial'!$R107&lt;2,IF('Données Envoyé Spécial'!$M107=D$2,'Données Envoyé Spécial'!$D107,""),"")</f>
        <v/>
      </c>
      <c r="F146" s="2" t="str">
        <f>IF('Données Envoyé Spécial'!$R767&lt;2,IF('Données Envoyé Spécial'!$M767=F$2,'Données Envoyé Spécial'!$E767,""),"")</f>
        <v/>
      </c>
      <c r="G146">
        <f>IF('Données Envoyé Spécial'!$R420&lt;2,IF('Données Envoyé Spécial'!$M420=G$2,'Données Envoyé Spécial'!$E420,""),"")</f>
        <v>52</v>
      </c>
      <c r="H146" t="str">
        <f>IF('Données Envoyé Spécial'!$R107&lt;2,IF('Données Envoyé Spécial'!$M107=H$2,'Données Envoyé Spécial'!$E107,""),"")</f>
        <v/>
      </c>
      <c r="J146" t="str">
        <f>IF('Données Envoyé Spécial'!$R72&lt;2,IF('Données Envoyé Spécial'!$M72=J$2,'Données Envoyé Spécial'!$F72,""),"")</f>
        <v/>
      </c>
      <c r="K146" t="str">
        <f>IF('Données Envoyé Spécial'!$R323&lt;2,IF('Données Envoyé Spécial'!$M323=K$2,'Données Envoyé Spécial'!$F323,""),"")</f>
        <v/>
      </c>
      <c r="L146" t="str">
        <f>IF('Données Envoyé Spécial'!$R107&lt;2,IF('Données Envoyé Spécial'!$M107=L$2,'Données Envoyé Spécial'!$F107,""),"")</f>
        <v/>
      </c>
      <c r="N146" t="str">
        <f>IF('Données Envoyé Spécial'!$R540&lt;2,IF('Données Envoyé Spécial'!$M540=N$2,'Données Envoyé Spécial'!$G540,""),"")</f>
        <v/>
      </c>
      <c r="O146" t="str">
        <f>IF('Données Envoyé Spécial'!$R583&lt;2,IF('Données Envoyé Spécial'!$M583=O$2,'Données Envoyé Spécial'!$G583,""),"")</f>
        <v/>
      </c>
      <c r="P146" t="str">
        <f>IF('Données Envoyé Spécial'!$R108&lt;2,IF('Données Envoyé Spécial'!$M108=P$2,'Données Envoyé Spécial'!$G108,""),"")</f>
        <v/>
      </c>
      <c r="R146" s="221">
        <v>23</v>
      </c>
    </row>
    <row r="147" spans="2:18" x14ac:dyDescent="0.25">
      <c r="B147" s="2" t="str">
        <f>IF('Données Envoyé Spécial'!$R827&lt;2,IF('Données Envoyé Spécial'!$M827=B$2,'Données Envoyé Spécial'!$D827,""),"")</f>
        <v/>
      </c>
      <c r="C147" s="2" t="str">
        <f>IF('Données Envoyé Spécial'!$R637&lt;2,IF('Données Envoyé Spécial'!$M637=C$2,'Données Envoyé Spécial'!$D637,""),"")</f>
        <v/>
      </c>
      <c r="D147" s="2" t="str">
        <f>IF('Données Envoyé Spécial'!$R108&lt;2,IF('Données Envoyé Spécial'!$M108=D$2,'Données Envoyé Spécial'!$D108,""),"")</f>
        <v/>
      </c>
      <c r="F147" s="2" t="str">
        <f>IF('Données Envoyé Spécial'!$R85&lt;2,IF('Données Envoyé Spécial'!$M85=F$2,'Données Envoyé Spécial'!$E85,""),"")</f>
        <v/>
      </c>
      <c r="G147" t="str">
        <f>IF('Données Envoyé Spécial'!$R140&lt;2,IF('Données Envoyé Spécial'!$M140=G$2,'Données Envoyé Spécial'!$E140,""),"")</f>
        <v/>
      </c>
      <c r="H147" t="str">
        <f>IF('Données Envoyé Spécial'!$R108&lt;2,IF('Données Envoyé Spécial'!$M108=H$2,'Données Envoyé Spécial'!$E108,""),"")</f>
        <v/>
      </c>
      <c r="J147" t="str">
        <f>IF('Données Envoyé Spécial'!$R813&lt;2,IF('Données Envoyé Spécial'!$M813=J$2,'Données Envoyé Spécial'!$F813,""),"")</f>
        <v/>
      </c>
      <c r="K147">
        <f>IF('Données Envoyé Spécial'!$R434&lt;2,IF('Données Envoyé Spécial'!$M434=K$2,'Données Envoyé Spécial'!$F434,""),"")</f>
        <v>5</v>
      </c>
      <c r="L147" t="str">
        <f>IF('Données Envoyé Spécial'!$R108&lt;2,IF('Données Envoyé Spécial'!$M108=L$2,'Données Envoyé Spécial'!$F108,""),"")</f>
        <v/>
      </c>
      <c r="N147">
        <f>IF('Données Envoyé Spécial'!$R122&lt;2,IF('Données Envoyé Spécial'!$M122=N$2,'Données Envoyé Spécial'!$G122,""),"")</f>
        <v>0.68253968253968256</v>
      </c>
      <c r="O147">
        <f>IF('Données Envoyé Spécial'!$R862&lt;2,IF('Données Envoyé Spécial'!$M862=O$2,'Données Envoyé Spécial'!$G862,""),"")</f>
        <v>0.21621621621621623</v>
      </c>
      <c r="P147" t="str">
        <f>IF('Données Envoyé Spécial'!$R109&lt;2,IF('Données Envoyé Spécial'!$M109=P$2,'Données Envoyé Spécial'!$G109,""),"")</f>
        <v/>
      </c>
      <c r="R147" s="221">
        <v>23</v>
      </c>
    </row>
    <row r="148" spans="2:18" x14ac:dyDescent="0.25">
      <c r="B148" s="2">
        <f>IF('Données Envoyé Spécial'!$R29&lt;2,IF('Données Envoyé Spécial'!$M29=B$2,'Données Envoyé Spécial'!$D29,""),"")</f>
        <v>3178</v>
      </c>
      <c r="C148" s="2">
        <f>IF('Données Envoyé Spécial'!$R717&lt;2,IF('Données Envoyé Spécial'!$M717=C$2,'Données Envoyé Spécial'!$D717,""),"")</f>
        <v>3631</v>
      </c>
      <c r="D148" s="2" t="str">
        <f>IF('Données Envoyé Spécial'!$R109&lt;2,IF('Données Envoyé Spécial'!$M109=D$2,'Données Envoyé Spécial'!$D109,""),"")</f>
        <v/>
      </c>
      <c r="F148" s="2">
        <f>IF('Données Envoyé Spécial'!$R86&lt;2,IF('Données Envoyé Spécial'!$M86=F$2,'Données Envoyé Spécial'!$E86,""),"")</f>
        <v>4995</v>
      </c>
      <c r="G148" t="str">
        <f>IF('Données Envoyé Spécial'!$R662&lt;2,IF('Données Envoyé Spécial'!$M662=G$2,'Données Envoyé Spécial'!$E662,""),"")</f>
        <v/>
      </c>
      <c r="H148" t="str">
        <f>IF('Données Envoyé Spécial'!$R109&lt;2,IF('Données Envoyé Spécial'!$M109=H$2,'Données Envoyé Spécial'!$E109,""),"")</f>
        <v/>
      </c>
      <c r="J148">
        <f>IF('Données Envoyé Spécial'!$R32&lt;2,IF('Données Envoyé Spécial'!$M32=J$2,'Données Envoyé Spécial'!$F32,""),"")</f>
        <v>55</v>
      </c>
      <c r="K148">
        <f>IF('Données Envoyé Spécial'!$R633&lt;2,IF('Données Envoyé Spécial'!$M633=K$2,'Données Envoyé Spécial'!$F633,""),"")</f>
        <v>99</v>
      </c>
      <c r="L148" t="str">
        <f>IF('Données Envoyé Spécial'!$R109&lt;2,IF('Données Envoyé Spécial'!$M109=L$2,'Données Envoyé Spécial'!$F109,""),"")</f>
        <v/>
      </c>
      <c r="N148">
        <f>IF('Données Envoyé Spécial'!$R257&lt;2,IF('Données Envoyé Spécial'!$M257=N$2,'Données Envoyé Spécial'!$G257,""),"")</f>
        <v>0.28549382716049382</v>
      </c>
      <c r="O148" t="str">
        <f>IF('Données Envoyé Spécial'!$R221&lt;2,IF('Données Envoyé Spécial'!$M221=O$2,'Données Envoyé Spécial'!$G221,""),"")</f>
        <v/>
      </c>
      <c r="P148" t="str">
        <f>IF('Données Envoyé Spécial'!$R110&lt;2,IF('Données Envoyé Spécial'!$M110=P$2,'Données Envoyé Spécial'!$G110,""),"")</f>
        <v/>
      </c>
      <c r="R148" s="221">
        <v>23</v>
      </c>
    </row>
    <row r="149" spans="2:18" x14ac:dyDescent="0.25">
      <c r="B149" s="2">
        <f>IF('Données Envoyé Spécial'!$R86&lt;2,IF('Données Envoyé Spécial'!$M86=B$2,'Données Envoyé Spécial'!$D86,""),"")</f>
        <v>19900</v>
      </c>
      <c r="C149" s="2">
        <f>IF('Données Envoyé Spécial'!$R459&lt;2,IF('Données Envoyé Spécial'!$M459=C$2,'Données Envoyé Spécial'!$D459,""),"")</f>
        <v>7918</v>
      </c>
      <c r="D149" s="2" t="str">
        <f>IF('Données Envoyé Spécial'!$R110&lt;2,IF('Données Envoyé Spécial'!$M110=D$2,'Données Envoyé Spécial'!$D110,""),"")</f>
        <v/>
      </c>
      <c r="F149" s="2">
        <f>IF('Données Envoyé Spécial'!$R273&lt;2,IF('Données Envoyé Spécial'!$M273=F$2,'Données Envoyé Spécial'!$E273,""),"")</f>
        <v>77</v>
      </c>
      <c r="G149" t="str">
        <f>IF('Données Envoyé Spécial'!$R330&lt;2,IF('Données Envoyé Spécial'!$M330=G$2,'Données Envoyé Spécial'!$E330,""),"")</f>
        <v/>
      </c>
      <c r="H149" t="str">
        <f>IF('Données Envoyé Spécial'!$R110&lt;2,IF('Données Envoyé Spécial'!$M110=H$2,'Données Envoyé Spécial'!$E110,""),"")</f>
        <v/>
      </c>
      <c r="J149">
        <f>IF('Données Envoyé Spécial'!$R30&lt;2,IF('Données Envoyé Spécial'!$M30=J$2,'Données Envoyé Spécial'!$F30,""),"")</f>
        <v>386</v>
      </c>
      <c r="K149">
        <f>IF('Données Envoyé Spécial'!$R676&lt;2,IF('Données Envoyé Spécial'!$M676=K$2,'Données Envoyé Spécial'!$F676,""),"")</f>
        <v>20</v>
      </c>
      <c r="L149" t="str">
        <f>IF('Données Envoyé Spécial'!$R110&lt;2,IF('Données Envoyé Spécial'!$M110=L$2,'Données Envoyé Spécial'!$F110,""),"")</f>
        <v/>
      </c>
      <c r="N149" t="str">
        <f>IF('Données Envoyé Spécial'!$R186&lt;2,IF('Données Envoyé Spécial'!$M186=N$2,'Données Envoyé Spécial'!$G186,""),"")</f>
        <v/>
      </c>
      <c r="O149">
        <f>IF('Données Envoyé Spécial'!$R479&lt;2,IF('Données Envoyé Spécial'!$M479=O$2,'Données Envoyé Spécial'!$G479,""),"")</f>
        <v>0.20238095238095238</v>
      </c>
      <c r="P149" t="str">
        <f>IF('Données Envoyé Spécial'!$R111&lt;2,IF('Données Envoyé Spécial'!$M111=P$2,'Données Envoyé Spécial'!$G111,""),"")</f>
        <v/>
      </c>
      <c r="R149" s="221">
        <v>23</v>
      </c>
    </row>
    <row r="150" spans="2:18" x14ac:dyDescent="0.25">
      <c r="B150" s="2" t="str">
        <f>IF('Données Envoyé Spécial'!$R703&lt;2,IF('Données Envoyé Spécial'!$M703=B$2,'Données Envoyé Spécial'!$D703,""),"")</f>
        <v/>
      </c>
      <c r="C150" s="2">
        <f>IF('Données Envoyé Spécial'!$R418&lt;2,IF('Données Envoyé Spécial'!$M418=C$2,'Données Envoyé Spécial'!$D418,""),"")</f>
        <v>7</v>
      </c>
      <c r="D150" s="2" t="str">
        <f>IF('Données Envoyé Spécial'!$R111&lt;2,IF('Données Envoyé Spécial'!$M111=D$2,'Données Envoyé Spécial'!$D111,""),"")</f>
        <v/>
      </c>
      <c r="F150" s="2">
        <f>IF('Données Envoyé Spécial'!$R240&lt;2,IF('Données Envoyé Spécial'!$M240=F$2,'Données Envoyé Spécial'!$E240,""),"")</f>
        <v>74</v>
      </c>
      <c r="G150">
        <f>IF('Données Envoyé Spécial'!$R355&lt;2,IF('Données Envoyé Spécial'!$M355=G$2,'Données Envoyé Spécial'!$E355,""),"")</f>
        <v>206</v>
      </c>
      <c r="H150" t="str">
        <f>IF('Données Envoyé Spécial'!$R111&lt;2,IF('Données Envoyé Spécial'!$M111=H$2,'Données Envoyé Spécial'!$E111,""),"")</f>
        <v/>
      </c>
      <c r="J150" t="str">
        <f>IF('Données Envoyé Spécial'!$R609&lt;2,IF('Données Envoyé Spécial'!$M609=J$2,'Données Envoyé Spécial'!$F609,""),"")</f>
        <v/>
      </c>
      <c r="K150">
        <f>IF('Données Envoyé Spécial'!$R886&lt;2,IF('Données Envoyé Spécial'!$M886=K$2,'Données Envoyé Spécial'!$F886,""),"")</f>
        <v>954</v>
      </c>
      <c r="L150" t="str">
        <f>IF('Données Envoyé Spécial'!$R111&lt;2,IF('Données Envoyé Spécial'!$M111=L$2,'Données Envoyé Spécial'!$F111,""),"")</f>
        <v/>
      </c>
      <c r="N150" t="str">
        <f>IF('Données Envoyé Spécial'!$R88&lt;2,IF('Données Envoyé Spécial'!$M88=N$2,'Données Envoyé Spécial'!$G88,""),"")</f>
        <v/>
      </c>
      <c r="O150" t="str">
        <f>IF('Données Envoyé Spécial'!$R330&lt;2,IF('Données Envoyé Spécial'!$M330=O$2,'Données Envoyé Spécial'!$G330,""),"")</f>
        <v/>
      </c>
      <c r="P150" t="str">
        <f>IF('Données Envoyé Spécial'!$R112&lt;2,IF('Données Envoyé Spécial'!$M112=P$2,'Données Envoyé Spécial'!$G112,""),"")</f>
        <v/>
      </c>
      <c r="R150" s="221">
        <v>23</v>
      </c>
    </row>
    <row r="151" spans="2:18" x14ac:dyDescent="0.25">
      <c r="B151" s="2">
        <f>IF('Données Envoyé Spécial'!$R30&lt;2,IF('Données Envoyé Spécial'!$M30=B$2,'Données Envoyé Spécial'!$D30,""),"")</f>
        <v>1409</v>
      </c>
      <c r="C151" s="2">
        <f>IF('Données Envoyé Spécial'!$R420&lt;2,IF('Données Envoyé Spécial'!$M420=C$2,'Données Envoyé Spécial'!$D420,""),"")</f>
        <v>33</v>
      </c>
      <c r="D151" s="2" t="str">
        <f>IF('Données Envoyé Spécial'!$R112&lt;2,IF('Données Envoyé Spécial'!$M112=D$2,'Données Envoyé Spécial'!$D112,""),"")</f>
        <v/>
      </c>
      <c r="F151" s="2" t="str">
        <f>IF('Données Envoyé Spécial'!$R837&lt;2,IF('Données Envoyé Spécial'!$M837=F$2,'Données Envoyé Spécial'!$E837,""),"")</f>
        <v/>
      </c>
      <c r="G151" t="str">
        <f>IF('Données Envoyé Spécial'!$R69&lt;2,IF('Données Envoyé Spécial'!$M69=G$2,'Données Envoyé Spécial'!$E69,""),"")</f>
        <v/>
      </c>
      <c r="H151" t="str">
        <f>IF('Données Envoyé Spécial'!$R112&lt;2,IF('Données Envoyé Spécial'!$M112=H$2,'Données Envoyé Spécial'!$E112,""),"")</f>
        <v/>
      </c>
      <c r="J151" t="str">
        <f>IF('Données Envoyé Spécial'!$R540&lt;2,IF('Données Envoyé Spécial'!$M540=J$2,'Données Envoyé Spécial'!$F540,""),"")</f>
        <v/>
      </c>
      <c r="K151">
        <f>IF('Données Envoyé Spécial'!$R473&lt;2,IF('Données Envoyé Spécial'!$M473=K$2,'Données Envoyé Spécial'!$F473,""),"")</f>
        <v>46</v>
      </c>
      <c r="L151" t="str">
        <f>IF('Données Envoyé Spécial'!$R112&lt;2,IF('Données Envoyé Spécial'!$M112=L$2,'Données Envoyé Spécial'!$F112,""),"")</f>
        <v/>
      </c>
      <c r="N151" t="str">
        <f>IF('Données Envoyé Spécial'!$R837&lt;2,IF('Données Envoyé Spécial'!$M837=N$2,'Données Envoyé Spécial'!$G837,""),"")</f>
        <v/>
      </c>
      <c r="O151">
        <f>IF('Données Envoyé Spécial'!$R651&lt;2,IF('Données Envoyé Spécial'!$M651=O$2,'Données Envoyé Spécial'!$G651,""),"")</f>
        <v>0.13376987839101964</v>
      </c>
      <c r="P151" t="str">
        <f>IF('Données Envoyé Spécial'!$R113&lt;2,IF('Données Envoyé Spécial'!$M113=P$2,'Données Envoyé Spécial'!$G113,""),"")</f>
        <v/>
      </c>
      <c r="R151" s="221">
        <v>24</v>
      </c>
    </row>
    <row r="152" spans="2:18" x14ac:dyDescent="0.25">
      <c r="B152" s="2" t="str">
        <f>IF('Données Envoyé Spécial'!$R884&lt;2,IF('Données Envoyé Spécial'!$M884=B$2,'Données Envoyé Spécial'!$D884,""),"")</f>
        <v/>
      </c>
      <c r="C152" s="2" t="str">
        <f>IF('Données Envoyé Spécial'!$R210&lt;2,IF('Données Envoyé Spécial'!$M210=C$2,'Données Envoyé Spécial'!$D210,""),"")</f>
        <v/>
      </c>
      <c r="D152" s="2" t="str">
        <f>IF('Données Envoyé Spécial'!$R113&lt;2,IF('Données Envoyé Spécial'!$M113=D$2,'Données Envoyé Spécial'!$D113,""),"")</f>
        <v/>
      </c>
      <c r="F152" s="2">
        <f>IF('Données Envoyé Spécial'!$R30&lt;2,IF('Données Envoyé Spécial'!$M30=F$2,'Données Envoyé Spécial'!$E30,""),"")</f>
        <v>247</v>
      </c>
      <c r="G152">
        <f>IF('Données Envoyé Spécial'!$R378&lt;2,IF('Données Envoyé Spécial'!$M378=G$2,'Données Envoyé Spécial'!$E378,""),"")</f>
        <v>36</v>
      </c>
      <c r="H152" t="str">
        <f>IF('Données Envoyé Spécial'!$R113&lt;2,IF('Données Envoyé Spécial'!$M113=H$2,'Données Envoyé Spécial'!$E113,""),"")</f>
        <v/>
      </c>
      <c r="J152">
        <f>IF('Données Envoyé Spécial'!$R58&lt;2,IF('Données Envoyé Spécial'!$M58=J$2,'Données Envoyé Spécial'!$F58,""),"")</f>
        <v>61</v>
      </c>
      <c r="K152">
        <f>IF('Données Envoyé Spécial'!$R586&lt;2,IF('Données Envoyé Spécial'!$M586=K$2,'Données Envoyé Spécial'!$F586,""),"")</f>
        <v>33</v>
      </c>
      <c r="L152" t="str">
        <f>IF('Données Envoyé Spécial'!$R113&lt;2,IF('Données Envoyé Spécial'!$M113=L$2,'Données Envoyé Spécial'!$F113,""),"")</f>
        <v/>
      </c>
      <c r="N152">
        <f>IF('Données Envoyé Spécial'!$R5&lt;2,IF('Données Envoyé Spécial'!$M5=N$2,'Données Envoyé Spécial'!$G5,""),"")</f>
        <v>1.2241992882562278</v>
      </c>
      <c r="O152" t="str">
        <f>IF('Données Envoyé Spécial'!$R210&lt;2,IF('Données Envoyé Spécial'!$M210=O$2,'Données Envoyé Spécial'!$G210,""),"")</f>
        <v/>
      </c>
      <c r="P152" t="str">
        <f>IF('Données Envoyé Spécial'!$R114&lt;2,IF('Données Envoyé Spécial'!$M114=P$2,'Données Envoyé Spécial'!$G114,""),"")</f>
        <v/>
      </c>
      <c r="R152" s="221">
        <v>25</v>
      </c>
    </row>
    <row r="153" spans="2:18" x14ac:dyDescent="0.25">
      <c r="B153" s="2" t="str">
        <f>IF('Données Envoyé Spécial'!$R457&lt;2,IF('Données Envoyé Spécial'!$M457=B$2,'Données Envoyé Spécial'!$D457,""),"")</f>
        <v/>
      </c>
      <c r="C153" s="2">
        <f>IF('Données Envoyé Spécial'!$R651&lt;2,IF('Données Envoyé Spécial'!$M651=C$2,'Données Envoyé Spécial'!$D651,""),"")</f>
        <v>13300</v>
      </c>
      <c r="D153" s="2" t="str">
        <f>IF('Données Envoyé Spécial'!$R114&lt;2,IF('Données Envoyé Spécial'!$M114=D$2,'Données Envoyé Spécial'!$D114,""),"")</f>
        <v/>
      </c>
      <c r="F153" s="2" t="str">
        <f>IF('Données Envoyé Spécial'!$R824&lt;2,IF('Données Envoyé Spécial'!$M824=F$2,'Données Envoyé Spécial'!$E824,""),"")</f>
        <v/>
      </c>
      <c r="G153">
        <f>IF('Données Envoyé Spécial'!$R727&lt;2,IF('Données Envoyé Spécial'!$M727=G$2,'Données Envoyé Spécial'!$E727,""),"")</f>
        <v>1735</v>
      </c>
      <c r="H153" t="str">
        <f>IF('Données Envoyé Spécial'!$R114&lt;2,IF('Données Envoyé Spécial'!$M114=H$2,'Données Envoyé Spécial'!$E114,""),"")</f>
        <v/>
      </c>
      <c r="J153">
        <f>IF('Données Envoyé Spécial'!$R82&lt;2,IF('Données Envoyé Spécial'!$M82=J$2,'Données Envoyé Spécial'!$F82,""),"")</f>
        <v>295</v>
      </c>
      <c r="K153" t="str">
        <f>IF('Données Envoyé Spécial'!$R277&lt;2,IF('Données Envoyé Spécial'!$M277=K$2,'Données Envoyé Spécial'!$F277,""),"")</f>
        <v/>
      </c>
      <c r="L153" t="str">
        <f>IF('Données Envoyé Spécial'!$R114&lt;2,IF('Données Envoyé Spécial'!$M114=L$2,'Données Envoyé Spécial'!$F114,""),"")</f>
        <v/>
      </c>
      <c r="N153" t="str">
        <f>IF('Données Envoyé Spécial'!$R767&lt;2,IF('Données Envoyé Spécial'!$M767=N$2,'Données Envoyé Spécial'!$G767,""),"")</f>
        <v/>
      </c>
      <c r="O153">
        <f>IF('Données Envoyé Spécial'!$R716&lt;2,IF('Données Envoyé Spécial'!$M716=O$2,'Données Envoyé Spécial'!$G716,""),"")</f>
        <v>0.46470588235294119</v>
      </c>
      <c r="P153" t="str">
        <f>IF('Données Envoyé Spécial'!$R115&lt;2,IF('Données Envoyé Spécial'!$M115=P$2,'Données Envoyé Spécial'!$G115,""),"")</f>
        <v/>
      </c>
      <c r="R153" s="221">
        <v>26</v>
      </c>
    </row>
    <row r="154" spans="2:18" x14ac:dyDescent="0.25">
      <c r="B154" s="2" t="str">
        <f>IF('Données Envoyé Spécial'!$R182&lt;2,IF('Données Envoyé Spécial'!$M182=B$2,'Données Envoyé Spécial'!$D182,""),"")</f>
        <v/>
      </c>
      <c r="C154" s="2" t="str">
        <f>IF('Données Envoyé Spécial'!$R382&lt;2,IF('Données Envoyé Spécial'!$M382=C$2,'Données Envoyé Spécial'!$D382,""),"")</f>
        <v/>
      </c>
      <c r="D154" s="2" t="str">
        <f>IF('Données Envoyé Spécial'!$R115&lt;2,IF('Données Envoyé Spécial'!$M115=D$2,'Données Envoyé Spécial'!$D115,""),"")</f>
        <v/>
      </c>
      <c r="F154" s="2" t="str">
        <f>IF('Données Envoyé Spécial'!$R405&lt;2,IF('Données Envoyé Spécial'!$M405=F$2,'Données Envoyé Spécial'!$E405,""),"")</f>
        <v/>
      </c>
      <c r="G154" t="str">
        <f>IF('Données Envoyé Spécial'!$R260&lt;2,IF('Données Envoyé Spécial'!$M260=G$2,'Données Envoyé Spécial'!$E260,""),"")</f>
        <v/>
      </c>
      <c r="H154" t="str">
        <f>IF('Données Envoyé Spécial'!$R115&lt;2,IF('Données Envoyé Spécial'!$M115=H$2,'Données Envoyé Spécial'!$E115,""),"")</f>
        <v/>
      </c>
      <c r="J154">
        <f>IF('Données Envoyé Spécial'!$R169&lt;2,IF('Données Envoyé Spécial'!$M169=J$2,'Données Envoyé Spécial'!$F169,""),"")</f>
        <v>29</v>
      </c>
      <c r="K154" t="str">
        <f>IF('Données Envoyé Spécial'!$R525&lt;2,IF('Données Envoyé Spécial'!$M525=K$2,'Données Envoyé Spécial'!$F525,""),"")</f>
        <v/>
      </c>
      <c r="L154" t="str">
        <f>IF('Données Envoyé Spécial'!$R115&lt;2,IF('Données Envoyé Spécial'!$M115=L$2,'Données Envoyé Spécial'!$F115,""),"")</f>
        <v/>
      </c>
      <c r="N154" t="str">
        <f>IF('Données Envoyé Spécial'!$R604&lt;2,IF('Données Envoyé Spécial'!$M604=N$2,'Données Envoyé Spécial'!$G604,""),"")</f>
        <v/>
      </c>
      <c r="O154">
        <f>IF('Données Envoyé Spécial'!$R740&lt;2,IF('Données Envoyé Spécial'!$M740=O$2,'Données Envoyé Spécial'!$G740,""),"")</f>
        <v>0.4682926829268293</v>
      </c>
      <c r="P154" t="str">
        <f>IF('Données Envoyé Spécial'!$R117&lt;2,IF('Données Envoyé Spécial'!$M117=P$2,'Données Envoyé Spécial'!$G117,""),"")</f>
        <v/>
      </c>
      <c r="R154" s="221">
        <v>26</v>
      </c>
    </row>
    <row r="155" spans="2:18" x14ac:dyDescent="0.25">
      <c r="B155" s="2">
        <f>IF('Données Envoyé Spécial'!$R171&lt;2,IF('Données Envoyé Spécial'!$M171=B$2,'Données Envoyé Spécial'!$D171,""),"")</f>
        <v>2063</v>
      </c>
      <c r="C155" s="2">
        <f>IF('Données Envoyé Spécial'!$R867&lt;2,IF('Données Envoyé Spécial'!$M867=C$2,'Données Envoyé Spécial'!$D867,""),"")</f>
        <v>804</v>
      </c>
      <c r="D155" s="2" t="str">
        <f>IF('Données Envoyé Spécial'!$R117&lt;2,IF('Données Envoyé Spécial'!$M117=D$2,'Données Envoyé Spécial'!$D117,""),"")</f>
        <v/>
      </c>
      <c r="F155" s="2" t="str">
        <f>IF('Données Envoyé Spécial'!$R454&lt;2,IF('Données Envoyé Spécial'!$M454=F$2,'Données Envoyé Spécial'!$E454,""),"")</f>
        <v/>
      </c>
      <c r="G155">
        <f>IF('Données Envoyé Spécial'!$R689&lt;2,IF('Données Envoyé Spécial'!$M689=G$2,'Données Envoyé Spécial'!$E689,""),"")</f>
        <v>869</v>
      </c>
      <c r="H155" t="str">
        <f>IF('Données Envoyé Spécial'!$R117&lt;2,IF('Données Envoyé Spécial'!$M117=H$2,'Données Envoyé Spécial'!$E117,""),"")</f>
        <v/>
      </c>
      <c r="J155">
        <f>IF('Données Envoyé Spécial'!$R163&lt;2,IF('Données Envoyé Spécial'!$M163=J$2,'Données Envoyé Spécial'!$F163,""),"")</f>
        <v>7</v>
      </c>
      <c r="K155" t="str">
        <f>IF('Données Envoyé Spécial'!$R319&lt;2,IF('Données Envoyé Spécial'!$M319=K$2,'Données Envoyé Spécial'!$F319,""),"")</f>
        <v/>
      </c>
      <c r="L155" t="str">
        <f>IF('Données Envoyé Spécial'!$R117&lt;2,IF('Données Envoyé Spécial'!$M117=L$2,'Données Envoyé Spécial'!$F117,""),"")</f>
        <v/>
      </c>
      <c r="N155">
        <f>IF('Données Envoyé Spécial'!$R11&lt;2,IF('Données Envoyé Spécial'!$M11=N$2,'Données Envoyé Spécial'!$G11,""),"")</f>
        <v>1.3247232472324724</v>
      </c>
      <c r="O155">
        <f>IF('Données Envoyé Spécial'!$R412&lt;2,IF('Données Envoyé Spécial'!$M412=O$2,'Données Envoyé Spécial'!$G412,""),"")</f>
        <v>0.2032520325203252</v>
      </c>
      <c r="P155" t="str">
        <f>IF('Données Envoyé Spécial'!$R118&lt;2,IF('Données Envoyé Spécial'!$M118=P$2,'Données Envoyé Spécial'!$G118,""),"")</f>
        <v/>
      </c>
      <c r="R155" s="221">
        <v>27</v>
      </c>
    </row>
    <row r="156" spans="2:18" x14ac:dyDescent="0.25">
      <c r="B156" s="2">
        <f>IF('Données Envoyé Spécial'!$R64&lt;2,IF('Données Envoyé Spécial'!$M64=B$2,'Données Envoyé Spécial'!$D64,""),"")</f>
        <v>265</v>
      </c>
      <c r="C156" s="2" t="str">
        <f>IF('Données Envoyé Spécial'!$R910&lt;2,IF('Données Envoyé Spécial'!$M910=C$2,'Données Envoyé Spécial'!$D910,""),"")</f>
        <v/>
      </c>
      <c r="D156" s="2" t="str">
        <f>IF('Données Envoyé Spécial'!$R118&lt;2,IF('Données Envoyé Spécial'!$M118=D$2,'Données Envoyé Spécial'!$D118,""),"")</f>
        <v/>
      </c>
      <c r="F156" s="2" t="str">
        <f>IF('Données Envoyé Spécial'!$R238&lt;2,IF('Données Envoyé Spécial'!$M238=F$2,'Données Envoyé Spécial'!$E238,""),"")</f>
        <v/>
      </c>
      <c r="G156" t="str">
        <f>IF('Données Envoyé Spécial'!$R131&lt;2,IF('Données Envoyé Spécial'!$M131=G$2,'Données Envoyé Spécial'!$E131,""),"")</f>
        <v/>
      </c>
      <c r="H156" t="str">
        <f>IF('Données Envoyé Spécial'!$R118&lt;2,IF('Données Envoyé Spécial'!$M118=H$2,'Données Envoyé Spécial'!$E118,""),"")</f>
        <v/>
      </c>
      <c r="J156" t="str">
        <f>IF('Données Envoyé Spécial'!$R185&lt;2,IF('Données Envoyé Spécial'!$M185=J$2,'Données Envoyé Spécial'!$F185,""),"")</f>
        <v/>
      </c>
      <c r="K156" t="str">
        <f>IF('Données Envoyé Spécial'!$R329&lt;2,IF('Données Envoyé Spécial'!$M329=K$2,'Données Envoyé Spécial'!$F329,""),"")</f>
        <v/>
      </c>
      <c r="L156" t="str">
        <f>IF('Données Envoyé Spécial'!$R118&lt;2,IF('Données Envoyé Spécial'!$M118=L$2,'Données Envoyé Spécial'!$F118,""),"")</f>
        <v/>
      </c>
      <c r="N156">
        <f>IF('Données Envoyé Spécial'!$R49&lt;2,IF('Données Envoyé Spécial'!$M49=N$2,'Données Envoyé Spécial'!$G49,""),"")</f>
        <v>1.011173184357542</v>
      </c>
      <c r="O156">
        <f>IF('Données Envoyé Spécial'!$R378&lt;2,IF('Données Envoyé Spécial'!$M378=O$2,'Données Envoyé Spécial'!$G378,""),"")</f>
        <v>0.41666666666666669</v>
      </c>
      <c r="P156" t="str">
        <f>IF('Données Envoyé Spécial'!$R119&lt;2,IF('Données Envoyé Spécial'!$M119=P$2,'Données Envoyé Spécial'!$G119,""),"")</f>
        <v/>
      </c>
      <c r="R156" s="221">
        <v>27</v>
      </c>
    </row>
    <row r="157" spans="2:18" x14ac:dyDescent="0.25">
      <c r="B157" s="2">
        <f>IF('Données Envoyé Spécial'!$R8&lt;2,IF('Données Envoyé Spécial'!$M8=B$2,'Données Envoyé Spécial'!$D8,""),"")</f>
        <v>7718</v>
      </c>
      <c r="C157" s="2">
        <f>IF('Données Envoyé Spécial'!$R631&lt;2,IF('Données Envoyé Spécial'!$M631=C$2,'Données Envoyé Spécial'!$D631,""),"")</f>
        <v>6577</v>
      </c>
      <c r="D157" s="2" t="str">
        <f>IF('Données Envoyé Spécial'!$R119&lt;2,IF('Données Envoyé Spécial'!$M119=D$2,'Données Envoyé Spécial'!$D119,""),"")</f>
        <v/>
      </c>
      <c r="F157" s="2">
        <f>IF('Données Envoyé Spécial'!$R53&lt;2,IF('Données Envoyé Spécial'!$M53=F$2,'Données Envoyé Spécial'!$E53,""),"")</f>
        <v>312</v>
      </c>
      <c r="G157" t="str">
        <f>IF('Données Envoyé Spécial'!$R296&lt;2,IF('Données Envoyé Spécial'!$M296=G$2,'Données Envoyé Spécial'!$E296,""),"")</f>
        <v/>
      </c>
      <c r="H157" t="str">
        <f>IF('Données Envoyé Spécial'!$R119&lt;2,IF('Données Envoyé Spécial'!$M119=H$2,'Données Envoyé Spécial'!$E119,""),"")</f>
        <v/>
      </c>
      <c r="J157">
        <f>IF('Données Envoyé Spécial'!$R14&lt;2,IF('Données Envoyé Spécial'!$M14=J$2,'Données Envoyé Spécial'!$F14,""),"")</f>
        <v>496</v>
      </c>
      <c r="K157" t="str">
        <f>IF('Données Envoyé Spécial'!$R399&lt;2,IF('Données Envoyé Spécial'!$M399=K$2,'Données Envoyé Spécial'!$F399,""),"")</f>
        <v/>
      </c>
      <c r="L157" t="str">
        <f>IF('Données Envoyé Spécial'!$R119&lt;2,IF('Données Envoyé Spécial'!$M119=L$2,'Données Envoyé Spécial'!$F119,""),"")</f>
        <v/>
      </c>
      <c r="N157" t="str">
        <f>IF('Données Envoyé Spécial'!$R304&lt;2,IF('Données Envoyé Spécial'!$M304=N$2,'Données Envoyé Spécial'!$G304,""),"")</f>
        <v/>
      </c>
      <c r="O157">
        <f>IF('Données Envoyé Spécial'!$R566&lt;2,IF('Données Envoyé Spécial'!$M566=O$2,'Données Envoyé Spécial'!$G566,""),"")</f>
        <v>5.4187192118226604E-2</v>
      </c>
      <c r="P157" t="str">
        <f>IF('Données Envoyé Spécial'!$R120&lt;2,IF('Données Envoyé Spécial'!$M120=P$2,'Données Envoyé Spécial'!$G120,""),"")</f>
        <v/>
      </c>
      <c r="R157" s="221">
        <v>27</v>
      </c>
    </row>
    <row r="158" spans="2:18" x14ac:dyDescent="0.25">
      <c r="B158" s="2" t="str">
        <f>IF('Données Envoyé Spécial'!$R786&lt;2,IF('Données Envoyé Spécial'!$M786=B$2,'Données Envoyé Spécial'!$D786,""),"")</f>
        <v/>
      </c>
      <c r="C158" s="2" t="str">
        <f>IF('Données Envoyé Spécial'!$R40&lt;2,IF('Données Envoyé Spécial'!$M40=C$2,'Données Envoyé Spécial'!$D40,""),"")</f>
        <v/>
      </c>
      <c r="D158" s="2" t="str">
        <f>IF('Données Envoyé Spécial'!$R120&lt;2,IF('Données Envoyé Spécial'!$M120=D$2,'Données Envoyé Spécial'!$D120,""),"")</f>
        <v/>
      </c>
      <c r="F158" s="2" t="str">
        <f>IF('Données Envoyé Spécial'!$R544&lt;2,IF('Données Envoyé Spécial'!$M544=F$2,'Données Envoyé Spécial'!$E544,""),"")</f>
        <v/>
      </c>
      <c r="G158">
        <f>IF('Données Envoyé Spécial'!$R700&lt;2,IF('Données Envoyé Spécial'!$M700=G$2,'Données Envoyé Spécial'!$E700,""),"")</f>
        <v>334</v>
      </c>
      <c r="H158" t="str">
        <f>IF('Données Envoyé Spécial'!$R120&lt;2,IF('Données Envoyé Spécial'!$M120=H$2,'Données Envoyé Spécial'!$E120,""),"")</f>
        <v/>
      </c>
      <c r="J158">
        <f>IF('Données Envoyé Spécial'!$R273&lt;2,IF('Données Envoyé Spécial'!$M273=J$2,'Données Envoyé Spécial'!$F273,""),"")</f>
        <v>111</v>
      </c>
      <c r="K158">
        <f>IF('Données Envoyé Spécial'!$R497&lt;2,IF('Données Envoyé Spécial'!$M497=K$2,'Données Envoyé Spécial'!$F497,""),"")</f>
        <v>104</v>
      </c>
      <c r="L158" t="str">
        <f>IF('Données Envoyé Spécial'!$R120&lt;2,IF('Données Envoyé Spécial'!$M120=L$2,'Données Envoyé Spécial'!$F120,""),"")</f>
        <v/>
      </c>
      <c r="N158" t="str">
        <f>IF('Données Envoyé Spécial'!$R760&lt;2,IF('Données Envoyé Spécial'!$M760=N$2,'Données Envoyé Spécial'!$G760,""),"")</f>
        <v/>
      </c>
      <c r="O158">
        <f>IF('Données Envoyé Spécial'!$R358&lt;2,IF('Données Envoyé Spécial'!$M358=O$2,'Données Envoyé Spécial'!$G358,""),"")</f>
        <v>0.47674418604651164</v>
      </c>
      <c r="P158" t="str">
        <f>IF('Données Envoyé Spécial'!$R122&lt;2,IF('Données Envoyé Spécial'!$M122=P$2,'Données Envoyé Spécial'!$G122,""),"")</f>
        <v/>
      </c>
      <c r="R158" s="221">
        <v>27</v>
      </c>
    </row>
    <row r="159" spans="2:18" x14ac:dyDescent="0.25">
      <c r="B159" s="2">
        <f>IF('Données Envoyé Spécial'!$R12&lt;2,IF('Données Envoyé Spécial'!$M12=B$2,'Données Envoyé Spécial'!$D12,""),"")</f>
        <v>7858</v>
      </c>
      <c r="C159" s="2" t="str">
        <f>IF('Données Envoyé Spécial'!$R282&lt;2,IF('Données Envoyé Spécial'!$M282=C$2,'Données Envoyé Spécial'!$D282,""),"")</f>
        <v/>
      </c>
      <c r="D159" s="2" t="str">
        <f>IF('Données Envoyé Spécial'!$R122&lt;2,IF('Données Envoyé Spécial'!$M122=D$2,'Données Envoyé Spécial'!$D122,""),"")</f>
        <v/>
      </c>
      <c r="F159" s="2" t="str">
        <f>IF('Données Envoyé Spécial'!$R796&lt;2,IF('Données Envoyé Spécial'!$M796=F$2,'Données Envoyé Spécial'!$E796,""),"")</f>
        <v/>
      </c>
      <c r="G159">
        <f>IF('Données Envoyé Spécial'!$R380&lt;2,IF('Données Envoyé Spécial'!$M380=G$2,'Données Envoyé Spécial'!$E380,""),"")</f>
        <v>81</v>
      </c>
      <c r="H159" t="str">
        <f>IF('Données Envoyé Spécial'!$R122&lt;2,IF('Données Envoyé Spécial'!$M122=H$2,'Données Envoyé Spécial'!$E122,""),"")</f>
        <v/>
      </c>
      <c r="J159">
        <f>IF('Données Envoyé Spécial'!$R52&lt;2,IF('Données Envoyé Spécial'!$M52=J$2,'Données Envoyé Spécial'!$F52,""),"")</f>
        <v>9</v>
      </c>
      <c r="K159" t="str">
        <f>IF('Données Envoyé Spécial'!$R694&lt;2,IF('Données Envoyé Spécial'!$M694=K$2,'Données Envoyé Spécial'!$F694,""),"")</f>
        <v/>
      </c>
      <c r="L159" t="str">
        <f>IF('Données Envoyé Spécial'!$R122&lt;2,IF('Données Envoyé Spécial'!$M122=L$2,'Données Envoyé Spécial'!$F122,""),"")</f>
        <v/>
      </c>
      <c r="N159">
        <f>IF('Données Envoyé Spécial'!$R27&lt;2,IF('Données Envoyé Spécial'!$M27=N$2,'Données Envoyé Spécial'!$G27,""),"")</f>
        <v>0.5535714285714286</v>
      </c>
      <c r="O159" t="str">
        <f>IF('Données Envoyé Spécial'!$R282&lt;2,IF('Données Envoyé Spécial'!$M282=O$2,'Données Envoyé Spécial'!$G282,""),"")</f>
        <v/>
      </c>
      <c r="P159" t="str">
        <f>IF('Données Envoyé Spécial'!$R125&lt;2,IF('Données Envoyé Spécial'!$M125=P$2,'Données Envoyé Spécial'!$G125,""),"")</f>
        <v/>
      </c>
      <c r="R159" s="221">
        <v>27</v>
      </c>
    </row>
    <row r="160" spans="2:18" x14ac:dyDescent="0.25">
      <c r="B160" s="2" t="str">
        <f>IF('Données Envoyé Spécial'!$R595&lt;2,IF('Données Envoyé Spécial'!$M595=B$2,'Données Envoyé Spécial'!$D595,""),"")</f>
        <v/>
      </c>
      <c r="C160" s="2" t="str">
        <f>IF('Données Envoyé Spécial'!$R231&lt;2,IF('Données Envoyé Spécial'!$M231=C$2,'Données Envoyé Spécial'!$D231,""),"")</f>
        <v/>
      </c>
      <c r="D160" s="2" t="str">
        <f>IF('Données Envoyé Spécial'!$R125&lt;2,IF('Données Envoyé Spécial'!$M125=D$2,'Données Envoyé Spécial'!$D125,""),"")</f>
        <v/>
      </c>
      <c r="F160" s="2">
        <f>IF('Données Envoyé Spécial'!$R64&lt;2,IF('Données Envoyé Spécial'!$M64=F$2,'Données Envoyé Spécial'!$E64,""),"")</f>
        <v>465</v>
      </c>
      <c r="G160">
        <f>IF('Données Envoyé Spécial'!$R512&lt;2,IF('Données Envoyé Spécial'!$M512=G$2,'Données Envoyé Spécial'!$E512,""),"")</f>
        <v>49</v>
      </c>
      <c r="H160" t="str">
        <f>IF('Données Envoyé Spécial'!$R125&lt;2,IF('Données Envoyé Spécial'!$M125=H$2,'Données Envoyé Spécial'!$E125,""),"")</f>
        <v/>
      </c>
      <c r="J160">
        <f>IF('Données Envoyé Spécial'!$R64&lt;2,IF('Données Envoyé Spécial'!$M64=J$2,'Données Envoyé Spécial'!$F64,""),"")</f>
        <v>51</v>
      </c>
      <c r="K160" t="str">
        <f>IF('Données Envoyé Spécial'!$R219&lt;2,IF('Données Envoyé Spécial'!$M219=K$2,'Données Envoyé Spécial'!$F219,""),"")</f>
        <v/>
      </c>
      <c r="L160" t="str">
        <f>IF('Données Envoyé Spécial'!$R125&lt;2,IF('Données Envoyé Spécial'!$M125=L$2,'Données Envoyé Spécial'!$F125,""),"")</f>
        <v/>
      </c>
      <c r="N160">
        <f>IF('Données Envoyé Spécial'!$R107&lt;2,IF('Données Envoyé Spécial'!$M107=N$2,'Données Envoyé Spécial'!$G107,""),"")</f>
        <v>6.0875000000000004</v>
      </c>
      <c r="O160">
        <f>IF('Données Envoyé Spécial'!$R873&lt;2,IF('Données Envoyé Spécial'!$M873=O$2,'Données Envoyé Spécial'!$G873,""),"")</f>
        <v>0.14893617021276595</v>
      </c>
      <c r="P160" t="str">
        <f>IF('Données Envoyé Spécial'!$R126&lt;2,IF('Données Envoyé Spécial'!$M126=P$2,'Données Envoyé Spécial'!$G126,""),"")</f>
        <v/>
      </c>
      <c r="R160" s="221">
        <v>28</v>
      </c>
    </row>
    <row r="161" spans="2:18" x14ac:dyDescent="0.25">
      <c r="B161" s="2">
        <f>IF('Données Envoyé Spécial'!$R196&lt;2,IF('Données Envoyé Spécial'!$M196=B$2,'Données Envoyé Spécial'!$D196,""),"")</f>
        <v>7904</v>
      </c>
      <c r="C161" s="2" t="str">
        <f>IF('Données Envoyé Spécial'!$R252&lt;2,IF('Données Envoyé Spécial'!$M252=C$2,'Données Envoyé Spécial'!$D252,""),"")</f>
        <v/>
      </c>
      <c r="D161" s="2" t="str">
        <f>IF('Données Envoyé Spécial'!$R126&lt;2,IF('Données Envoyé Spécial'!$M126=D$2,'Données Envoyé Spécial'!$D126,""),"")</f>
        <v/>
      </c>
      <c r="F161" s="2" t="str">
        <f>IF('Données Envoyé Spécial'!$R789&lt;2,IF('Données Envoyé Spécial'!$M789=F$2,'Données Envoyé Spécial'!$E789,""),"")</f>
        <v/>
      </c>
      <c r="G161" t="str">
        <f>IF('Données Envoyé Spécial'!$R294&lt;2,IF('Données Envoyé Spécial'!$M294=G$2,'Données Envoyé Spécial'!$E294,""),"")</f>
        <v/>
      </c>
      <c r="H161" t="str">
        <f>IF('Données Envoyé Spécial'!$R126&lt;2,IF('Données Envoyé Spécial'!$M126=H$2,'Données Envoyé Spécial'!$E126,""),"")</f>
        <v/>
      </c>
      <c r="J161">
        <f>IF('Données Envoyé Spécial'!$R21&lt;2,IF('Données Envoyé Spécial'!$M21=J$2,'Données Envoyé Spécial'!$F21,""),"")</f>
        <v>146</v>
      </c>
      <c r="K161">
        <f>IF('Données Envoyé Spécial'!$R358&lt;2,IF('Données Envoyé Spécial'!$M358=K$2,'Données Envoyé Spécial'!$F358,""),"")</f>
        <v>41</v>
      </c>
      <c r="L161" t="str">
        <f>IF('Données Envoyé Spécial'!$R126&lt;2,IF('Données Envoyé Spécial'!$M126=L$2,'Données Envoyé Spécial'!$F126,""),"")</f>
        <v/>
      </c>
      <c r="N161" t="str">
        <f>IF('Données Envoyé Spécial'!$R642&lt;2,IF('Données Envoyé Spécial'!$M642=N$2,'Données Envoyé Spécial'!$G642,""),"")</f>
        <v/>
      </c>
      <c r="O161">
        <f>IF('Données Envoyé Spécial'!$R564&lt;2,IF('Données Envoyé Spécial'!$M564=O$2,'Données Envoyé Spécial'!$G564,""),"")</f>
        <v>0.66187050359712229</v>
      </c>
      <c r="P161" t="str">
        <f>IF('Données Envoyé Spécial'!$R127&lt;2,IF('Données Envoyé Spécial'!$M127=P$2,'Données Envoyé Spécial'!$G127,""),"")</f>
        <v/>
      </c>
      <c r="R161" s="221">
        <v>28</v>
      </c>
    </row>
    <row r="162" spans="2:18" x14ac:dyDescent="0.25">
      <c r="B162" s="2">
        <f>IF('Données Envoyé Spécial'!$R25&lt;2,IF('Données Envoyé Spécial'!$M25=B$2,'Données Envoyé Spécial'!$D25,""),"")</f>
        <v>1771</v>
      </c>
      <c r="C162" s="2" t="str">
        <f>IF('Données Envoyé Spécial'!$R872&lt;2,IF('Données Envoyé Spécial'!$M872=C$2,'Données Envoyé Spécial'!$D872,""),"")</f>
        <v/>
      </c>
      <c r="D162" s="2" t="str">
        <f>IF('Données Envoyé Spécial'!$R127&lt;2,IF('Données Envoyé Spécial'!$M127=D$2,'Données Envoyé Spécial'!$D127,""),"")</f>
        <v/>
      </c>
      <c r="F162" s="2">
        <f>IF('Données Envoyé Spécial'!$R28&lt;2,IF('Données Envoyé Spécial'!$M28=F$2,'Données Envoyé Spécial'!$E28,""),"")</f>
        <v>587</v>
      </c>
      <c r="G162" t="str">
        <f>IF('Données Envoyé Spécial'!$R333&lt;2,IF('Données Envoyé Spécial'!$M333=G$2,'Données Envoyé Spécial'!$E333,""),"")</f>
        <v/>
      </c>
      <c r="H162" t="str">
        <f>IF('Données Envoyé Spécial'!$R127&lt;2,IF('Données Envoyé Spécial'!$M127=H$2,'Données Envoyé Spécial'!$E127,""),"")</f>
        <v/>
      </c>
      <c r="J162" t="str">
        <f>IF('Données Envoyé Spécial'!$R75&lt;2,IF('Données Envoyé Spécial'!$M75=J$2,'Données Envoyé Spécial'!$F75,""),"")</f>
        <v/>
      </c>
      <c r="K162">
        <f>IF('Données Envoyé Spécial'!$R651&lt;2,IF('Données Envoyé Spécial'!$M651=K$2,'Données Envoyé Spécial'!$F651,""),"")</f>
        <v>286</v>
      </c>
      <c r="L162" t="str">
        <f>IF('Données Envoyé Spécial'!$R127&lt;2,IF('Données Envoyé Spécial'!$M127=L$2,'Données Envoyé Spécial'!$F127,""),"")</f>
        <v/>
      </c>
      <c r="N162" t="str">
        <f>IF('Données Envoyé Spécial'!$R822&lt;2,IF('Données Envoyé Spécial'!$M822=N$2,'Données Envoyé Spécial'!$G822,""),"")</f>
        <v/>
      </c>
      <c r="O162">
        <f>IF('Données Envoyé Spécial'!$R867&lt;2,IF('Données Envoyé Spécial'!$M867=O$2,'Données Envoyé Spécial'!$G867,""),"")</f>
        <v>0.30769230769230771</v>
      </c>
      <c r="P162" t="str">
        <f>IF('Données Envoyé Spécial'!$R128&lt;2,IF('Données Envoyé Spécial'!$M128=P$2,'Données Envoyé Spécial'!$G128,""),"")</f>
        <v/>
      </c>
      <c r="R162" s="221">
        <v>28</v>
      </c>
    </row>
    <row r="163" spans="2:18" x14ac:dyDescent="0.25">
      <c r="B163" s="2">
        <f>IF('Données Envoyé Spécial'!$R264&lt;2,IF('Données Envoyé Spécial'!$M264=B$2,'Données Envoyé Spécial'!$D264,""),"")</f>
        <v>760</v>
      </c>
      <c r="C163" s="2">
        <f>IF('Données Envoyé Spécial'!$R580&lt;2,IF('Données Envoyé Spécial'!$M580=C$2,'Données Envoyé Spécial'!$D580,""),"")</f>
        <v>23100</v>
      </c>
      <c r="D163" s="2" t="str">
        <f>IF('Données Envoyé Spécial'!$R128&lt;2,IF('Données Envoyé Spécial'!$M128=D$2,'Données Envoyé Spécial'!$D128,""),"")</f>
        <v/>
      </c>
      <c r="F163" s="2" t="str">
        <f>IF('Données Envoyé Spécial'!$R105&lt;2,IF('Données Envoyé Spécial'!$M105=F$2,'Données Envoyé Spécial'!$E105,""),"")</f>
        <v/>
      </c>
      <c r="G163" t="str">
        <f>IF('Données Envoyé Spécial'!$R677&lt;2,IF('Données Envoyé Spécial'!$M677=G$2,'Données Envoyé Spécial'!$E677,""),"")</f>
        <v/>
      </c>
      <c r="H163" t="str">
        <f>IF('Données Envoyé Spécial'!$R128&lt;2,IF('Données Envoyé Spécial'!$M128=H$2,'Données Envoyé Spécial'!$E128,""),"")</f>
        <v/>
      </c>
      <c r="J163" t="str">
        <f>IF('Données Envoyé Spécial'!$R767&lt;2,IF('Données Envoyé Spécial'!$M767=J$2,'Données Envoyé Spécial'!$F767,""),"")</f>
        <v/>
      </c>
      <c r="K163">
        <f>IF('Données Envoyé Spécial'!$R918&lt;2,IF('Données Envoyé Spécial'!$M918=K$2,'Données Envoyé Spécial'!$F918,""),"")</f>
        <v>47</v>
      </c>
      <c r="L163" t="str">
        <f>IF('Données Envoyé Spécial'!$R128&lt;2,IF('Données Envoyé Spécial'!$M128=L$2,'Données Envoyé Spécial'!$F128,""),"")</f>
        <v/>
      </c>
      <c r="N163">
        <f>IF('Données Envoyé Spécial'!$R32&lt;2,IF('Données Envoyé Spécial'!$M32=N$2,'Données Envoyé Spécial'!$G32,""),"")</f>
        <v>0.28350515463917525</v>
      </c>
      <c r="O163">
        <f>IF('Données Envoyé Spécial'!$R906&lt;2,IF('Données Envoyé Spécial'!$M906=O$2,'Données Envoyé Spécial'!$G906,""),"")</f>
        <v>0.5</v>
      </c>
      <c r="P163" t="str">
        <f>IF('Données Envoyé Spécial'!$R129&lt;2,IF('Données Envoyé Spécial'!$M129=P$2,'Données Envoyé Spécial'!$G129,""),"")</f>
        <v/>
      </c>
      <c r="R163" s="221">
        <v>28</v>
      </c>
    </row>
    <row r="164" spans="2:18" x14ac:dyDescent="0.25">
      <c r="B164" s="2" t="str">
        <f>IF('Données Envoyé Spécial'!$R276&lt;2,IF('Données Envoyé Spécial'!$M276=B$2,'Données Envoyé Spécial'!$D276,""),"")</f>
        <v/>
      </c>
      <c r="C164" s="2" t="str">
        <f>IF('Données Envoyé Spécial'!$R283&lt;2,IF('Données Envoyé Spécial'!$M283=C$2,'Données Envoyé Spécial'!$D283,""),"")</f>
        <v/>
      </c>
      <c r="D164" s="2" t="str">
        <f>IF('Données Envoyé Spécial'!$R129&lt;2,IF('Données Envoyé Spécial'!$M129=D$2,'Données Envoyé Spécial'!$D129,""),"")</f>
        <v/>
      </c>
      <c r="F164" s="2">
        <f>IF('Données Envoyé Spécial'!$R99&lt;2,IF('Données Envoyé Spécial'!$M99=F$2,'Données Envoyé Spécial'!$E99,""),"")</f>
        <v>63</v>
      </c>
      <c r="G164">
        <f>IF('Données Envoyé Spécial'!$R531&lt;2,IF('Données Envoyé Spécial'!$M531=G$2,'Données Envoyé Spécial'!$E531,""),"")</f>
        <v>264</v>
      </c>
      <c r="H164" t="str">
        <f>IF('Données Envoyé Spécial'!$R129&lt;2,IF('Données Envoyé Spécial'!$M129=H$2,'Données Envoyé Spécial'!$E129,""),"")</f>
        <v/>
      </c>
      <c r="J164" t="str">
        <f>IF('Données Envoyé Spécial'!$R786&lt;2,IF('Données Envoyé Spécial'!$M786=J$2,'Données Envoyé Spécial'!$F786,""),"")</f>
        <v/>
      </c>
      <c r="K164" t="str">
        <f>IF('Données Envoyé Spécial'!$R148&lt;2,IF('Données Envoyé Spécial'!$M148=K$2,'Données Envoyé Spécial'!$F148,""),"")</f>
        <v/>
      </c>
      <c r="L164" t="str">
        <f>IF('Données Envoyé Spécial'!$R129&lt;2,IF('Données Envoyé Spécial'!$M129=L$2,'Données Envoyé Spécial'!$F129,""),"")</f>
        <v/>
      </c>
      <c r="N164" t="str">
        <f>IF('Données Envoyé Spécial'!$R151&lt;2,IF('Données Envoyé Spécial'!$M151=N$2,'Données Envoyé Spécial'!$G151,""),"")</f>
        <v/>
      </c>
      <c r="O164">
        <f>IF('Données Envoyé Spécial'!$R676&lt;2,IF('Données Envoyé Spécial'!$M676=O$2,'Données Envoyé Spécial'!$G676,""),"")</f>
        <v>0.41666666666666669</v>
      </c>
      <c r="P164" t="str">
        <f>IF('Données Envoyé Spécial'!$R130&lt;2,IF('Données Envoyé Spécial'!$M130=P$2,'Données Envoyé Spécial'!$G130,""),"")</f>
        <v/>
      </c>
      <c r="R164" s="221">
        <v>29</v>
      </c>
    </row>
    <row r="165" spans="2:18" x14ac:dyDescent="0.25">
      <c r="B165" s="2" t="str">
        <f>IF('Données Envoyé Spécial'!$R921&lt;2,IF('Données Envoyé Spécial'!$M921=B$2,'Données Envoyé Spécial'!$D921,""),"")</f>
        <v/>
      </c>
      <c r="C165" s="2" t="str">
        <f>IF('Données Envoyé Spécial'!$R330&lt;2,IF('Données Envoyé Spécial'!$M330=C$2,'Données Envoyé Spécial'!$D330,""),"")</f>
        <v/>
      </c>
      <c r="D165" s="2" t="str">
        <f>IF('Données Envoyé Spécial'!$R130&lt;2,IF('Données Envoyé Spécial'!$M130=D$2,'Données Envoyé Spécial'!$D130,""),"")</f>
        <v/>
      </c>
      <c r="F165" s="2" t="str">
        <f>IF('Données Envoyé Spécial'!$R186&lt;2,IF('Données Envoyé Spécial'!$M186=F$2,'Données Envoyé Spécial'!$E186,""),"")</f>
        <v/>
      </c>
      <c r="G165" t="str">
        <f>IF('Données Envoyé Spécial'!$R195&lt;2,IF('Données Envoyé Spécial'!$M195=G$2,'Données Envoyé Spécial'!$E195,""),"")</f>
        <v/>
      </c>
      <c r="H165" t="str">
        <f>IF('Données Envoyé Spécial'!$R130&lt;2,IF('Données Envoyé Spécial'!$M130=H$2,'Données Envoyé Spécial'!$E130,""),"")</f>
        <v/>
      </c>
      <c r="J165" t="str">
        <f>IF('Données Envoyé Spécial'!$R765&lt;2,IF('Données Envoyé Spécial'!$M765=J$2,'Données Envoyé Spécial'!$F765,""),"")</f>
        <v/>
      </c>
      <c r="K165">
        <f>IF('Données Envoyé Spécial'!$R857&lt;2,IF('Données Envoyé Spécial'!$M857=K$2,'Données Envoyé Spécial'!$F857,""),"")</f>
        <v>22</v>
      </c>
      <c r="L165" t="str">
        <f>IF('Données Envoyé Spécial'!$R130&lt;2,IF('Données Envoyé Spécial'!$M130=L$2,'Données Envoyé Spécial'!$F130,""),"")</f>
        <v/>
      </c>
      <c r="N165">
        <f>IF('Données Envoyé Spécial'!$R202&lt;2,IF('Données Envoyé Spécial'!$M202=N$2,'Données Envoyé Spécial'!$G202,""),"")</f>
        <v>4.7303370786516856</v>
      </c>
      <c r="O165">
        <f>IF('Données Envoyé Spécial'!$R737&lt;2,IF('Données Envoyé Spécial'!$M737=O$2,'Données Envoyé Spécial'!$G737,""),"")</f>
        <v>1.1428571428571428</v>
      </c>
      <c r="P165" t="str">
        <f>IF('Données Envoyé Spécial'!$R131&lt;2,IF('Données Envoyé Spécial'!$M131=P$2,'Données Envoyé Spécial'!$G131,""),"")</f>
        <v/>
      </c>
      <c r="R165" s="221">
        <v>29</v>
      </c>
    </row>
    <row r="166" spans="2:18" x14ac:dyDescent="0.25">
      <c r="B166" s="2">
        <f>IF('Données Envoyé Spécial'!$R49&lt;2,IF('Données Envoyé Spécial'!$M49=B$2,'Données Envoyé Spécial'!$D49,""),"")</f>
        <v>859</v>
      </c>
      <c r="C166" s="2">
        <f>IF('Données Envoyé Spécial'!$R655&lt;2,IF('Données Envoyé Spécial'!$M655=C$2,'Données Envoyé Spécial'!$D655,""),"")</f>
        <v>42400</v>
      </c>
      <c r="D166" s="2" t="str">
        <f>IF('Données Envoyé Spécial'!$R131&lt;2,IF('Données Envoyé Spécial'!$M131=D$2,'Données Envoyé Spécial'!$D131,""),"")</f>
        <v/>
      </c>
      <c r="F166" s="2">
        <f>IF('Données Envoyé Spécial'!$R7&lt;2,IF('Données Envoyé Spécial'!$M7=F$2,'Données Envoyé Spécial'!$E7,""),"")</f>
        <v>810</v>
      </c>
      <c r="G166" t="str">
        <f>IF('Données Envoyé Spécial'!$R352&lt;2,IF('Données Envoyé Spécial'!$M352=G$2,'Données Envoyé Spécial'!$E352,""),"")</f>
        <v/>
      </c>
      <c r="H166" t="str">
        <f>IF('Données Envoyé Spécial'!$R131&lt;2,IF('Données Envoyé Spécial'!$M131=H$2,'Données Envoyé Spécial'!$E131,""),"")</f>
        <v/>
      </c>
      <c r="J166">
        <f>IF('Données Envoyé Spécial'!$R29&lt;2,IF('Données Envoyé Spécial'!$M29=J$2,'Données Envoyé Spécial'!$F29,""),"")</f>
        <v>21</v>
      </c>
      <c r="K166">
        <f>IF('Données Envoyé Spécial'!$R915&lt;2,IF('Données Envoyé Spécial'!$M915=K$2,'Données Envoyé Spécial'!$F915,""),"")</f>
        <v>173</v>
      </c>
      <c r="L166" t="str">
        <f>IF('Données Envoyé Spécial'!$R131&lt;2,IF('Données Envoyé Spécial'!$M131=L$2,'Données Envoyé Spécial'!$F131,""),"")</f>
        <v/>
      </c>
      <c r="N166" t="str">
        <f>IF('Données Envoyé Spécial'!$R297&lt;2,IF('Données Envoyé Spécial'!$M297=N$2,'Données Envoyé Spécial'!$G297,""),"")</f>
        <v/>
      </c>
      <c r="O166" t="str">
        <f>IF('Données Envoyé Spécial'!$R138&lt;2,IF('Données Envoyé Spécial'!$M138=O$2,'Données Envoyé Spécial'!$G138,""),"")</f>
        <v/>
      </c>
      <c r="P166" t="str">
        <f>IF('Données Envoyé Spécial'!$R132&lt;2,IF('Données Envoyé Spécial'!$M132=P$2,'Données Envoyé Spécial'!$G132,""),"")</f>
        <v/>
      </c>
      <c r="R166" s="221">
        <v>29</v>
      </c>
    </row>
    <row r="167" spans="2:18" x14ac:dyDescent="0.25">
      <c r="B167" s="2">
        <f>IF('Données Envoyé Spécial'!$R167&lt;2,IF('Données Envoyé Spécial'!$M167=B$2,'Données Envoyé Spécial'!$D167,""),"")</f>
        <v>6882</v>
      </c>
      <c r="C167" s="2">
        <f>IF('Données Envoyé Spécial'!$R938&lt;2,IF('Données Envoyé Spécial'!$M938=C$2,'Données Envoyé Spécial'!$D938,""),"")</f>
        <v>6404</v>
      </c>
      <c r="D167" s="2" t="str">
        <f>IF('Données Envoyé Spécial'!$R132&lt;2,IF('Données Envoyé Spécial'!$M132=D$2,'Données Envoyé Spécial'!$D132,""),"")</f>
        <v/>
      </c>
      <c r="F167" s="2" t="str">
        <f>IF('Données Envoyé Spécial'!$R827&lt;2,IF('Données Envoyé Spécial'!$M827=F$2,'Données Envoyé Spécial'!$E827,""),"")</f>
        <v/>
      </c>
      <c r="G167" t="str">
        <f>IF('Données Envoyé Spécial'!$R332&lt;2,IF('Données Envoyé Spécial'!$M332=G$2,'Données Envoyé Spécial'!$E332,""),"")</f>
        <v/>
      </c>
      <c r="H167" t="str">
        <f>IF('Données Envoyé Spécial'!$R132&lt;2,IF('Données Envoyé Spécial'!$M132=H$2,'Données Envoyé Spécial'!$E132,""),"")</f>
        <v/>
      </c>
      <c r="J167" t="str">
        <f>IF('Données Envoyé Spécial'!$R757&lt;2,IF('Données Envoyé Spécial'!$M757=J$2,'Données Envoyé Spécial'!$F757,""),"")</f>
        <v/>
      </c>
      <c r="K167" t="str">
        <f>IF('Données Envoyé Spécial'!$R320&lt;2,IF('Données Envoyé Spécial'!$M320=K$2,'Données Envoyé Spécial'!$F320,""),"")</f>
        <v/>
      </c>
      <c r="L167" t="str">
        <f>IF('Données Envoyé Spécial'!$R132&lt;2,IF('Données Envoyé Spécial'!$M132=L$2,'Données Envoyé Spécial'!$F132,""),"")</f>
        <v/>
      </c>
      <c r="N167" t="str">
        <f>IF('Données Envoyé Spécial'!$R703&lt;2,IF('Données Envoyé Spécial'!$M703=N$2,'Données Envoyé Spécial'!$G703,""),"")</f>
        <v/>
      </c>
      <c r="O167" t="str">
        <f>IF('Données Envoyé Spécial'!$R630&lt;2,IF('Données Envoyé Spécial'!$M630=O$2,'Données Envoyé Spécial'!$G630,""),"")</f>
        <v/>
      </c>
      <c r="P167" t="str">
        <f>IF('Données Envoyé Spécial'!$R134&lt;2,IF('Données Envoyé Spécial'!$M134=P$2,'Données Envoyé Spécial'!$G134,""),"")</f>
        <v/>
      </c>
      <c r="R167" s="221">
        <v>30</v>
      </c>
    </row>
    <row r="168" spans="2:18" x14ac:dyDescent="0.25">
      <c r="B168" s="2">
        <f>IF('Données Envoyé Spécial'!$R77&lt;2,IF('Données Envoyé Spécial'!$M77=B$2,'Données Envoyé Spécial'!$D77,""),"")</f>
        <v>1518</v>
      </c>
      <c r="C168" s="2">
        <f>IF('Données Envoyé Spécial'!$R900&lt;2,IF('Données Envoyé Spécial'!$M900=C$2,'Données Envoyé Spécial'!$D900,""),"")</f>
        <v>11900</v>
      </c>
      <c r="D168" s="2" t="str">
        <f>IF('Données Envoyé Spécial'!$R134&lt;2,IF('Données Envoyé Spécial'!$M134=D$2,'Données Envoyé Spécial'!$D134,""),"")</f>
        <v/>
      </c>
      <c r="F168" s="2">
        <f>IF('Données Envoyé Spécial'!$R202&lt;2,IF('Données Envoyé Spécial'!$M202=F$2,'Données Envoyé Spécial'!$E202,""),"")</f>
        <v>89</v>
      </c>
      <c r="G168">
        <f>IF('Données Envoyé Spécial'!$R752&lt;2,IF('Données Envoyé Spécial'!$M752=G$2,'Données Envoyé Spécial'!$E752,""),"")</f>
        <v>1400</v>
      </c>
      <c r="H168" t="str">
        <f>IF('Données Envoyé Spécial'!$R134&lt;2,IF('Données Envoyé Spécial'!$M134=H$2,'Données Envoyé Spécial'!$E134,""),"")</f>
        <v/>
      </c>
      <c r="J168" t="str">
        <f>IF('Données Envoyé Spécial'!$R300&lt;2,IF('Données Envoyé Spécial'!$M300=J$2,'Données Envoyé Spécial'!$F300,""),"")</f>
        <v/>
      </c>
      <c r="K168">
        <f>IF('Données Envoyé Spécial'!$R369&lt;2,IF('Données Envoyé Spécial'!$M369=K$2,'Données Envoyé Spécial'!$F369,""),"")</f>
        <v>73</v>
      </c>
      <c r="L168" t="str">
        <f>IF('Données Envoyé Spécial'!$R134&lt;2,IF('Données Envoyé Spécial'!$M134=L$2,'Données Envoyé Spécial'!$F134,""),"")</f>
        <v/>
      </c>
      <c r="N168" t="str">
        <f>IF('Données Envoyé Spécial'!$R653&lt;2,IF('Données Envoyé Spécial'!$M653=N$2,'Données Envoyé Spécial'!$G653,""),"")</f>
        <v/>
      </c>
      <c r="O168">
        <f>IF('Données Envoyé Spécial'!$R467&lt;2,IF('Données Envoyé Spécial'!$M467=O$2,'Données Envoyé Spécial'!$G467,""),"")</f>
        <v>0.1969309462915601</v>
      </c>
      <c r="P168" t="str">
        <f>IF('Données Envoyé Spécial'!$R135&lt;2,IF('Données Envoyé Spécial'!$M135=P$2,'Données Envoyé Spécial'!$G135,""),"")</f>
        <v/>
      </c>
      <c r="R168" s="221">
        <v>30</v>
      </c>
    </row>
    <row r="169" spans="2:18" x14ac:dyDescent="0.25">
      <c r="B169" s="2" t="str">
        <f>IF('Données Envoyé Spécial'!$R186&lt;2,IF('Données Envoyé Spécial'!$M186=B$2,'Données Envoyé Spécial'!$D186,""),"")</f>
        <v/>
      </c>
      <c r="C169" s="2" t="str">
        <f>IF('Données Envoyé Spécial'!$R755&lt;2,IF('Données Envoyé Spécial'!$M755=C$2,'Données Envoyé Spécial'!$D755,""),"")</f>
        <v/>
      </c>
      <c r="D169" s="2" t="str">
        <f>IF('Données Envoyé Spécial'!$R135&lt;2,IF('Données Envoyé Spécial'!$M135=D$2,'Données Envoyé Spécial'!$D135,""),"")</f>
        <v/>
      </c>
      <c r="F169" s="2" t="str">
        <f>IF('Données Envoyé Spécial'!$R813&lt;2,IF('Données Envoyé Spécial'!$M813=F$2,'Données Envoyé Spécial'!$E813,""),"")</f>
        <v/>
      </c>
      <c r="G169" t="str">
        <f>IF('Données Envoyé Spécial'!$R253&lt;2,IF('Données Envoyé Spécial'!$M253=G$2,'Données Envoyé Spécial'!$E253,""),"")</f>
        <v/>
      </c>
      <c r="H169" t="str">
        <f>IF('Données Envoyé Spécial'!$R135&lt;2,IF('Données Envoyé Spécial'!$M135=H$2,'Données Envoyé Spécial'!$E135,""),"")</f>
        <v/>
      </c>
      <c r="J169" t="str">
        <f>IF('Données Envoyé Spécial'!$R794&lt;2,IF('Données Envoyé Spécial'!$M794=J$2,'Données Envoyé Spécial'!$F794,""),"")</f>
        <v/>
      </c>
      <c r="K169">
        <f>IF('Données Envoyé Spécial'!$R507&lt;2,IF('Données Envoyé Spécial'!$M507=K$2,'Données Envoyé Spécial'!$F507,""),"")</f>
        <v>6</v>
      </c>
      <c r="L169" t="str">
        <f>IF('Données Envoyé Spécial'!$R135&lt;2,IF('Données Envoyé Spécial'!$M135=L$2,'Données Envoyé Spécial'!$F135,""),"")</f>
        <v/>
      </c>
      <c r="N169">
        <f>IF('Données Envoyé Spécial'!$R86&lt;2,IF('Données Envoyé Spécial'!$M86=N$2,'Données Envoyé Spécial'!$G86,""),"")</f>
        <v>0.22142142142142143</v>
      </c>
      <c r="O169" t="str">
        <f>IF('Données Envoyé Spécial'!$R45&lt;2,IF('Données Envoyé Spécial'!$M45=O$2,'Données Envoyé Spécial'!$G45,""),"")</f>
        <v/>
      </c>
      <c r="P169" t="str">
        <f>IF('Données Envoyé Spécial'!$R136&lt;2,IF('Données Envoyé Spécial'!$M136=P$2,'Données Envoyé Spécial'!$G136,""),"")</f>
        <v/>
      </c>
      <c r="R169" s="221">
        <v>30</v>
      </c>
    </row>
    <row r="170" spans="2:18" x14ac:dyDescent="0.25">
      <c r="B170" s="2" t="str">
        <f>IF('Données Envoyé Spécial'!$R293&lt;2,IF('Données Envoyé Spécial'!$M293=B$2,'Données Envoyé Spécial'!$D293,""),"")</f>
        <v/>
      </c>
      <c r="C170" s="2">
        <f>IF('Données Envoyé Spécial'!$R407&lt;2,IF('Données Envoyé Spécial'!$M407=C$2,'Données Envoyé Spécial'!$D407,""),"")</f>
        <v>9000</v>
      </c>
      <c r="D170" s="2" t="str">
        <f>IF('Données Envoyé Spécial'!$R136&lt;2,IF('Données Envoyé Spécial'!$M136=D$2,'Données Envoyé Spécial'!$D136,""),"")</f>
        <v/>
      </c>
      <c r="F170" s="2">
        <f>IF('Données Envoyé Spécial'!$R196&lt;2,IF('Données Envoyé Spécial'!$M196=F$2,'Données Envoyé Spécial'!$E196,""),"")</f>
        <v>254</v>
      </c>
      <c r="G170" t="str">
        <f>IF('Données Envoyé Spécial'!$R269&lt;2,IF('Données Envoyé Spécial'!$M269=G$2,'Données Envoyé Spécial'!$E269,""),"")</f>
        <v/>
      </c>
      <c r="H170" t="str">
        <f>IF('Données Envoyé Spécial'!$R136&lt;2,IF('Données Envoyé Spécial'!$M136=H$2,'Données Envoyé Spécial'!$E136,""),"")</f>
        <v/>
      </c>
      <c r="J170" t="str">
        <f>IF('Données Envoyé Spécial'!$R837&lt;2,IF('Données Envoyé Spécial'!$M837=J$2,'Données Envoyé Spécial'!$F837,""),"")</f>
        <v/>
      </c>
      <c r="K170">
        <f>IF('Données Envoyé Spécial'!$R620&lt;2,IF('Données Envoyé Spécial'!$M620=K$2,'Données Envoyé Spécial'!$F620,""),"")</f>
        <v>22</v>
      </c>
      <c r="L170" t="str">
        <f>IF('Données Envoyé Spécial'!$R136&lt;2,IF('Données Envoyé Spécial'!$M136=L$2,'Données Envoyé Spécial'!$F136,""),"")</f>
        <v/>
      </c>
      <c r="N170">
        <f>IF('Données Envoyé Spécial'!$R6&lt;2,IF('Données Envoyé Spécial'!$M6=N$2,'Données Envoyé Spécial'!$G6,""),"")</f>
        <v>1.8787878787878789</v>
      </c>
      <c r="O170" t="str">
        <f>IF('Données Envoyé Spécial'!$R34&lt;2,IF('Données Envoyé Spécial'!$M34=O$2,'Données Envoyé Spécial'!$G34,""),"")</f>
        <v/>
      </c>
      <c r="P170" t="str">
        <f>IF('Données Envoyé Spécial'!$R137&lt;2,IF('Données Envoyé Spécial'!$M137=P$2,'Données Envoyé Spécial'!$G137,""),"")</f>
        <v/>
      </c>
      <c r="R170" s="221">
        <v>30</v>
      </c>
    </row>
    <row r="171" spans="2:18" x14ac:dyDescent="0.25">
      <c r="B171" s="2">
        <f>IF('Données Envoyé Spécial'!$R22&lt;2,IF('Données Envoyé Spécial'!$M22=B$2,'Données Envoyé Spécial'!$D22,""),"")</f>
        <v>872</v>
      </c>
      <c r="C171" s="2" t="str">
        <f>IF('Données Envoyé Spécial'!$R341&lt;2,IF('Données Envoyé Spécial'!$M341=C$2,'Données Envoyé Spécial'!$D341,""),"")</f>
        <v/>
      </c>
      <c r="D171" s="2" t="str">
        <f>IF('Données Envoyé Spécial'!$R137&lt;2,IF('Données Envoyé Spécial'!$M137=D$2,'Données Envoyé Spécial'!$D137,""),"")</f>
        <v/>
      </c>
      <c r="F171" s="2">
        <f>IF('Données Envoyé Spécial'!$R93&lt;2,IF('Données Envoyé Spécial'!$M93=F$2,'Données Envoyé Spécial'!$E93,""),"")</f>
        <v>2505</v>
      </c>
      <c r="G171">
        <f>IF('Données Envoyé Spécial'!$R417&lt;2,IF('Données Envoyé Spécial'!$M417=G$2,'Données Envoyé Spécial'!$E417,""),"")</f>
        <v>279</v>
      </c>
      <c r="H171" t="str">
        <f>IF('Données Envoyé Spécial'!$R137&lt;2,IF('Données Envoyé Spécial'!$M137=H$2,'Données Envoyé Spécial'!$E137,""),"")</f>
        <v/>
      </c>
      <c r="J171" t="str">
        <f>IF('Données Envoyé Spécial'!$R232&lt;2,IF('Données Envoyé Spécial'!$M232=J$2,'Données Envoyé Spécial'!$F232,""),"")</f>
        <v/>
      </c>
      <c r="K171" t="str">
        <f>IF('Données Envoyé Spécial'!$R583&lt;2,IF('Données Envoyé Spécial'!$M583=K$2,'Données Envoyé Spécial'!$F583,""),"")</f>
        <v/>
      </c>
      <c r="L171" t="str">
        <f>IF('Données Envoyé Spécial'!$R137&lt;2,IF('Données Envoyé Spécial'!$M137=L$2,'Données Envoyé Spécial'!$F137,""),"")</f>
        <v/>
      </c>
      <c r="N171" t="str">
        <f>IF('Données Envoyé Spécial'!$R232&lt;2,IF('Données Envoyé Spécial'!$M232=N$2,'Données Envoyé Spécial'!$G232,""),"")</f>
        <v/>
      </c>
      <c r="O171">
        <f>IF('Données Envoyé Spécial'!$R933&lt;2,IF('Données Envoyé Spécial'!$M933=O$2,'Données Envoyé Spécial'!$G933,""),"")</f>
        <v>0.49834983498349833</v>
      </c>
      <c r="P171" t="str">
        <f>IF('Données Envoyé Spécial'!$R138&lt;2,IF('Données Envoyé Spécial'!$M138=P$2,'Données Envoyé Spécial'!$G138,""),"")</f>
        <v/>
      </c>
      <c r="R171" s="221">
        <v>31</v>
      </c>
    </row>
    <row r="172" spans="2:18" x14ac:dyDescent="0.25">
      <c r="B172" s="2">
        <f>IF('Données Envoyé Spécial'!$R281&lt;2,IF('Données Envoyé Spécial'!$M281=B$2,'Données Envoyé Spécial'!$D281,""),"")</f>
        <v>21100</v>
      </c>
      <c r="C172" s="2">
        <f>IF('Données Envoyé Spécial'!$R402&lt;2,IF('Données Envoyé Spécial'!$M402=C$2,'Données Envoyé Spécial'!$D402,""),"")</f>
        <v>6428</v>
      </c>
      <c r="D172" s="2" t="str">
        <f>IF('Données Envoyé Spécial'!$R138&lt;2,IF('Données Envoyé Spécial'!$M138=D$2,'Données Envoyé Spécial'!$D138,""),"")</f>
        <v/>
      </c>
      <c r="F172" s="2">
        <f>IF('Données Envoyé Spécial'!$R257&lt;2,IF('Données Envoyé Spécial'!$M257=F$2,'Données Envoyé Spécial'!$E257,""),"")</f>
        <v>648</v>
      </c>
      <c r="G172">
        <f>IF('Données Envoyé Spécial'!$R492&lt;2,IF('Données Envoyé Spécial'!$M492=G$2,'Données Envoyé Spécial'!$E492,""),"")</f>
        <v>78</v>
      </c>
      <c r="H172" t="str">
        <f>IF('Données Envoyé Spécial'!$R138&lt;2,IF('Données Envoyé Spécial'!$M138=H$2,'Données Envoyé Spécial'!$E138,""),"")</f>
        <v/>
      </c>
      <c r="J172">
        <f>IF('Données Envoyé Spécial'!$R99&lt;2,IF('Données Envoyé Spécial'!$M99=J$2,'Données Envoyé Spécial'!$F99,""),"")</f>
        <v>134</v>
      </c>
      <c r="K172" t="str">
        <f>IF('Données Envoyé Spécial'!$R895&lt;2,IF('Données Envoyé Spécial'!$M895=K$2,'Données Envoyé Spécial'!$F895,""),"")</f>
        <v/>
      </c>
      <c r="L172" t="str">
        <f>IF('Données Envoyé Spécial'!$R138&lt;2,IF('Données Envoyé Spécial'!$M138=L$2,'Données Envoyé Spécial'!$F138,""),"")</f>
        <v/>
      </c>
      <c r="N172">
        <f>IF('Données Envoyé Spécial'!$R57&lt;2,IF('Données Envoyé Spécial'!$M57=N$2,'Données Envoyé Spécial'!$G57,""),"")</f>
        <v>0.17333333333333334</v>
      </c>
      <c r="O172" t="str">
        <f>IF('Données Envoyé Spécial'!$R130&lt;2,IF('Données Envoyé Spécial'!$M130=O$2,'Données Envoyé Spécial'!$G130,""),"")</f>
        <v/>
      </c>
      <c r="P172" t="str">
        <f>IF('Données Envoyé Spécial'!$R139&lt;2,IF('Données Envoyé Spécial'!$M139=P$2,'Données Envoyé Spécial'!$G139,""),"")</f>
        <v/>
      </c>
      <c r="R172" s="221">
        <v>31</v>
      </c>
    </row>
    <row r="173" spans="2:18" x14ac:dyDescent="0.25">
      <c r="B173" s="2" t="str">
        <f>IF('Données Envoyé Spécial'!$R460&lt;2,IF('Données Envoyé Spécial'!$M460=B$2,'Données Envoyé Spécial'!$D460,""),"")</f>
        <v/>
      </c>
      <c r="C173" s="2">
        <f>IF('Données Envoyé Spécial'!$R546&lt;2,IF('Données Envoyé Spécial'!$M546=C$2,'Données Envoyé Spécial'!$D546,""),"")</f>
        <v>932</v>
      </c>
      <c r="D173" s="2" t="str">
        <f>IF('Données Envoyé Spécial'!$R139&lt;2,IF('Données Envoyé Spécial'!$M139=D$2,'Données Envoyé Spécial'!$D139,""),"")</f>
        <v/>
      </c>
      <c r="F173" s="2">
        <f>IF('Données Envoyé Spécial'!$R8&lt;2,IF('Données Envoyé Spécial'!$M8=F$2,'Données Envoyé Spécial'!$E8,""),"")</f>
        <v>910</v>
      </c>
      <c r="G173">
        <f>IF('Données Envoyé Spécial'!$R566&lt;2,IF('Données Envoyé Spécial'!$M566=G$2,'Données Envoyé Spécial'!$E566,""),"")</f>
        <v>203</v>
      </c>
      <c r="H173" t="str">
        <f>IF('Données Envoyé Spécial'!$R139&lt;2,IF('Données Envoyé Spécial'!$M139=H$2,'Données Envoyé Spécial'!$E139,""),"")</f>
        <v/>
      </c>
      <c r="J173">
        <f>IF('Données Envoyé Spécial'!$R56&lt;2,IF('Données Envoyé Spécial'!$M56=J$2,'Données Envoyé Spécial'!$F56,""),"")</f>
        <v>167</v>
      </c>
      <c r="K173">
        <f>IF('Données Envoyé Spécial'!$R391&lt;2,IF('Données Envoyé Spécial'!$M391=K$2,'Données Envoyé Spécial'!$F391,""),"")</f>
        <v>1421</v>
      </c>
      <c r="L173" t="str">
        <f>IF('Données Envoyé Spécial'!$R139&lt;2,IF('Données Envoyé Spécial'!$M139=L$2,'Données Envoyé Spécial'!$F139,""),"")</f>
        <v/>
      </c>
      <c r="N173">
        <f>IF('Données Envoyé Spécial'!$R169&lt;2,IF('Données Envoyé Spécial'!$M169=N$2,'Données Envoyé Spécial'!$G169,""),"")</f>
        <v>8.3815028901734104E-2</v>
      </c>
      <c r="O173" t="str">
        <f>IF('Données Envoyé Spécial'!$R432&lt;2,IF('Données Envoyé Spécial'!$M432=O$2,'Données Envoyé Spécial'!$G432,""),"")</f>
        <v/>
      </c>
      <c r="P173" t="str">
        <f>IF('Données Envoyé Spécial'!$R140&lt;2,IF('Données Envoyé Spécial'!$M140=P$2,'Données Envoyé Spécial'!$G140,""),"")</f>
        <v/>
      </c>
      <c r="R173" s="221">
        <v>32</v>
      </c>
    </row>
    <row r="174" spans="2:18" x14ac:dyDescent="0.25">
      <c r="B174" s="2">
        <f>IF('Données Envoyé Spécial'!$R279&lt;2,IF('Données Envoyé Spécial'!$M279=B$2,'Données Envoyé Spécial'!$D279,""),"")</f>
        <v>3306</v>
      </c>
      <c r="C174" s="2">
        <f>IF('Données Envoyé Spécial'!$R686&lt;2,IF('Données Envoyé Spécial'!$M686=C$2,'Données Envoyé Spécial'!$D686,""),"")</f>
        <v>1435</v>
      </c>
      <c r="D174" s="2" t="str">
        <f>IF('Données Envoyé Spécial'!$R140&lt;2,IF('Données Envoyé Spécial'!$M140=D$2,'Données Envoyé Spécial'!$D140,""),"")</f>
        <v/>
      </c>
      <c r="F174" s="2" t="str">
        <f>IF('Données Envoyé Spécial'!$R300&lt;2,IF('Données Envoyé Spécial'!$M300=F$2,'Données Envoyé Spécial'!$E300,""),"")</f>
        <v/>
      </c>
      <c r="G174">
        <f>IF('Données Envoyé Spécial'!$R676&lt;2,IF('Données Envoyé Spécial'!$M676=G$2,'Données Envoyé Spécial'!$E676,""),"")</f>
        <v>48</v>
      </c>
      <c r="H174" t="str">
        <f>IF('Données Envoyé Spécial'!$R140&lt;2,IF('Données Envoyé Spécial'!$M140=H$2,'Données Envoyé Spécial'!$E140,""),"")</f>
        <v/>
      </c>
      <c r="J174" t="str">
        <f>IF('Données Envoyé Spécial'!$R653&lt;2,IF('Données Envoyé Spécial'!$M653=J$2,'Données Envoyé Spécial'!$F653,""),"")</f>
        <v/>
      </c>
      <c r="K174">
        <f>IF('Données Envoyé Spécial'!$R418&lt;2,IF('Données Envoyé Spécial'!$M418=K$2,'Données Envoyé Spécial'!$F418,""),"")</f>
        <v>0</v>
      </c>
      <c r="L174" t="str">
        <f>IF('Données Envoyé Spécial'!$R140&lt;2,IF('Données Envoyé Spécial'!$M140=L$2,'Données Envoyé Spécial'!$F140,""),"")</f>
        <v/>
      </c>
      <c r="N174">
        <f>IF('Données Envoyé Spécial'!$R167&lt;2,IF('Données Envoyé Spécial'!$M167=N$2,'Données Envoyé Spécial'!$G167,""),"")</f>
        <v>0.18537859007832899</v>
      </c>
      <c r="O174">
        <f>IF('Données Envoyé Spécial'!$R832&lt;2,IF('Données Envoyé Spécial'!$M832=O$2,'Données Envoyé Spécial'!$G832,""),"")</f>
        <v>0.23448275862068965</v>
      </c>
      <c r="P174" t="str">
        <f>IF('Données Envoyé Spécial'!$R141&lt;2,IF('Données Envoyé Spécial'!$M141=P$2,'Données Envoyé Spécial'!$G141,""),"")</f>
        <v/>
      </c>
      <c r="R174" s="221">
        <v>32</v>
      </c>
    </row>
    <row r="175" spans="2:18" x14ac:dyDescent="0.25">
      <c r="B175" s="2">
        <f>IF('Données Envoyé Spécial'!$R50&lt;2,IF('Données Envoyé Spécial'!$M50=B$2,'Données Envoyé Spécial'!$D50,""),"")</f>
        <v>5688</v>
      </c>
      <c r="C175" s="2" t="str">
        <f>IF('Données Envoyé Spécial'!$R706&lt;2,IF('Données Envoyé Spécial'!$M706=C$2,'Données Envoyé Spécial'!$D706,""),"")</f>
        <v/>
      </c>
      <c r="D175" s="2" t="str">
        <f>IF('Données Envoyé Spécial'!$R141&lt;2,IF('Données Envoyé Spécial'!$M141=D$2,'Données Envoyé Spécial'!$D141,""),"")</f>
        <v/>
      </c>
      <c r="F175" s="2" t="str">
        <f>IF('Données Envoyé Spécial'!$R578&lt;2,IF('Données Envoyé Spécial'!$M578=F$2,'Données Envoyé Spécial'!$E578,""),"")</f>
        <v/>
      </c>
      <c r="G175">
        <f>IF('Données Envoyé Spécial'!$R699&lt;2,IF('Données Envoyé Spécial'!$M699=G$2,'Données Envoyé Spécial'!$E699,""),"")</f>
        <v>207</v>
      </c>
      <c r="H175" t="str">
        <f>IF('Données Envoyé Spécial'!$R141&lt;2,IF('Données Envoyé Spécial'!$M141=H$2,'Données Envoyé Spécial'!$E141,""),"")</f>
        <v/>
      </c>
      <c r="J175">
        <f>IF('Données Envoyé Spécial'!$R7&lt;2,IF('Données Envoyé Spécial'!$M7=J$2,'Données Envoyé Spécial'!$F7,""),"")</f>
        <v>831</v>
      </c>
      <c r="K175" t="str">
        <f>IF('Données Envoyé Spécial'!$R627&lt;2,IF('Données Envoyé Spécial'!$M627=K$2,'Données Envoyé Spécial'!$F627,""),"")</f>
        <v/>
      </c>
      <c r="L175" t="str">
        <f>IF('Données Envoyé Spécial'!$R141&lt;2,IF('Données Envoyé Spécial'!$M141=L$2,'Données Envoyé Spécial'!$F141,""),"")</f>
        <v/>
      </c>
      <c r="N175">
        <f>IF('Données Envoyé Spécial'!$R264&lt;2,IF('Données Envoyé Spécial'!$M264=N$2,'Données Envoyé Spécial'!$G264,""),"")</f>
        <v>0.16853932584269662</v>
      </c>
      <c r="O175" t="str">
        <f>IF('Données Envoyé Spécial'!$R71&lt;2,IF('Données Envoyé Spécial'!$M71=O$2,'Données Envoyé Spécial'!$G71,""),"")</f>
        <v/>
      </c>
      <c r="P175" t="str">
        <f>IF('Données Envoyé Spécial'!$R143&lt;2,IF('Données Envoyé Spécial'!$M143=P$2,'Données Envoyé Spécial'!$G143,""),"")</f>
        <v/>
      </c>
      <c r="R175" s="221">
        <v>32</v>
      </c>
    </row>
    <row r="176" spans="2:18" x14ac:dyDescent="0.25">
      <c r="B176" s="2">
        <f>IF('Données Envoyé Spécial'!$R13&lt;2,IF('Données Envoyé Spécial'!$M13=B$2,'Données Envoyé Spécial'!$D13,""),"")</f>
        <v>19900</v>
      </c>
      <c r="C176" s="2">
        <f>IF('Données Envoyé Spécial'!$R355&lt;2,IF('Données Envoyé Spécial'!$M355=C$2,'Données Envoyé Spécial'!$D355,""),"")</f>
        <v>1817</v>
      </c>
      <c r="D176" s="2" t="str">
        <f>IF('Données Envoyé Spécial'!$R143&lt;2,IF('Données Envoyé Spécial'!$M143=D$2,'Données Envoyé Spécial'!$D143,""),"")</f>
        <v/>
      </c>
      <c r="F176" s="2">
        <f>IF('Données Envoyé Spécial'!$R104&lt;2,IF('Données Envoyé Spécial'!$M104=F$2,'Données Envoyé Spécial'!$E104,""),"")</f>
        <v>318</v>
      </c>
      <c r="G176">
        <f>IF('Données Envoyé Spécial'!$R426&lt;2,IF('Données Envoyé Spécial'!$M426=G$2,'Données Envoyé Spécial'!$E426,""),"")</f>
        <v>6</v>
      </c>
      <c r="H176" t="str">
        <f>IF('Données Envoyé Spécial'!$R143&lt;2,IF('Données Envoyé Spécial'!$M143=H$2,'Données Envoyé Spécial'!$E143,""),"")</f>
        <v/>
      </c>
      <c r="J176">
        <f>IF('Données Envoyé Spécial'!$R196&lt;2,IF('Données Envoyé Spécial'!$M196=J$2,'Données Envoyé Spécial'!$F196,""),"")</f>
        <v>196</v>
      </c>
      <c r="K176" t="str">
        <f>IF('Données Envoyé Spécial'!$R175&lt;2,IF('Données Envoyé Spécial'!$M175=K$2,'Données Envoyé Spécial'!$F175,""),"")</f>
        <v/>
      </c>
      <c r="L176" t="str">
        <f>IF('Données Envoyé Spécial'!$R143&lt;2,IF('Données Envoyé Spécial'!$M143=L$2,'Données Envoyé Spécial'!$F143,""),"")</f>
        <v/>
      </c>
      <c r="N176">
        <f>IF('Données Envoyé Spécial'!$R44&lt;2,IF('Données Envoyé Spécial'!$M44=N$2,'Données Envoyé Spécial'!$G44,""),"")</f>
        <v>9.8181818181818183</v>
      </c>
      <c r="O176">
        <f>IF('Données Envoyé Spécial'!$R826&lt;2,IF('Données Envoyé Spécial'!$M826=O$2,'Données Envoyé Spécial'!$G826,""),"")</f>
        <v>0.16129032258064516</v>
      </c>
      <c r="P176" t="str">
        <f>IF('Données Envoyé Spécial'!$R144&lt;2,IF('Données Envoyé Spécial'!$M144=P$2,'Données Envoyé Spécial'!$G144,""),"")</f>
        <v/>
      </c>
      <c r="R176" s="221">
        <v>33</v>
      </c>
    </row>
    <row r="177" spans="2:18" x14ac:dyDescent="0.25">
      <c r="B177" s="2">
        <f>IF('Données Envoyé Spécial'!$R111&lt;2,IF('Données Envoyé Spécial'!$M111=B$2,'Données Envoyé Spécial'!$D111,""),"")</f>
        <v>2762</v>
      </c>
      <c r="C177" s="2" t="str">
        <f>IF('Données Envoyé Spécial'!$R125&lt;2,IF('Données Envoyé Spécial'!$M125=C$2,'Données Envoyé Spécial'!$D125,""),"")</f>
        <v/>
      </c>
      <c r="D177" s="2" t="str">
        <f>IF('Données Envoyé Spécial'!$R144&lt;2,IF('Données Envoyé Spécial'!$M144=D$2,'Données Envoyé Spécial'!$D144,""),"")</f>
        <v/>
      </c>
      <c r="F177" s="2" t="str">
        <f>IF('Données Envoyé Spécial'!$R814&lt;2,IF('Données Envoyé Spécial'!$M814=F$2,'Données Envoyé Spécial'!$E814,""),"")</f>
        <v/>
      </c>
      <c r="G177">
        <f>IF('Données Envoyé Spécial'!$R526&lt;2,IF('Données Envoyé Spécial'!$M526=G$2,'Données Envoyé Spécial'!$E526,""),"")</f>
        <v>93</v>
      </c>
      <c r="H177" t="str">
        <f>IF('Données Envoyé Spécial'!$R144&lt;2,IF('Données Envoyé Spécial'!$M144=H$2,'Données Envoyé Spécial'!$E144,""),"")</f>
        <v/>
      </c>
      <c r="J177">
        <f>IF('Données Envoyé Spécial'!$R44&lt;2,IF('Données Envoyé Spécial'!$M44=J$2,'Données Envoyé Spécial'!$F44,""),"")</f>
        <v>432</v>
      </c>
      <c r="K177">
        <f>IF('Données Envoyé Spécial'!$R426&lt;2,IF('Données Envoyé Spécial'!$M426=K$2,'Données Envoyé Spécial'!$F426,""),"")</f>
        <v>2</v>
      </c>
      <c r="L177" t="str">
        <f>IF('Données Envoyé Spécial'!$R144&lt;2,IF('Données Envoyé Spécial'!$M144=L$2,'Données Envoyé Spécial'!$F144,""),"")</f>
        <v/>
      </c>
      <c r="N177">
        <f>IF('Données Envoyé Spécial'!$R8&lt;2,IF('Données Envoyé Spécial'!$M8=N$2,'Données Envoyé Spécial'!$G8,""),"")</f>
        <v>2.2978021978021976</v>
      </c>
      <c r="O177">
        <f>IF('Données Envoyé Spécial'!$R491&lt;2,IF('Données Envoyé Spécial'!$M491=O$2,'Données Envoyé Spécial'!$G491,""),"")</f>
        <v>0.34771573604060912</v>
      </c>
      <c r="P177" t="str">
        <f>IF('Données Envoyé Spécial'!$R145&lt;2,IF('Données Envoyé Spécial'!$M145=P$2,'Données Envoyé Spécial'!$G145,""),"")</f>
        <v/>
      </c>
      <c r="R177" s="221">
        <v>33</v>
      </c>
    </row>
    <row r="178" spans="2:18" x14ac:dyDescent="0.25">
      <c r="B178" s="2">
        <f>IF('Données Envoyé Spécial'!$R48&lt;2,IF('Données Envoyé Spécial'!$M48=B$2,'Données Envoyé Spécial'!$D48,""),"")</f>
        <v>7684</v>
      </c>
      <c r="C178" s="2" t="str">
        <f>IF('Données Envoyé Spécial'!$R336&lt;2,IF('Données Envoyé Spécial'!$M336=C$2,'Données Envoyé Spécial'!$D336,""),"")</f>
        <v/>
      </c>
      <c r="D178" s="2" t="str">
        <f>IF('Données Envoyé Spécial'!$R145&lt;2,IF('Données Envoyé Spécial'!$M145=D$2,'Données Envoyé Spécial'!$D145,""),"")</f>
        <v/>
      </c>
      <c r="F178" s="2">
        <f>IF('Données Envoyé Spécial'!$R29&lt;2,IF('Données Envoyé Spécial'!$M29=F$2,'Données Envoyé Spécial'!$E29,""),"")</f>
        <v>51</v>
      </c>
      <c r="G178">
        <f>IF('Données Envoyé Spécial'!$R815&lt;2,IF('Données Envoyé Spécial'!$M815=G$2,'Données Envoyé Spécial'!$E815,""),"")</f>
        <v>591</v>
      </c>
      <c r="H178" t="str">
        <f>IF('Données Envoyé Spécial'!$R145&lt;2,IF('Données Envoyé Spécial'!$M145=H$2,'Données Envoyé Spécial'!$E145,""),"")</f>
        <v/>
      </c>
      <c r="J178">
        <f>IF('Données Envoyé Spécial'!$R86&lt;2,IF('Données Envoyé Spécial'!$M86=J$2,'Données Envoyé Spécial'!$F86,""),"")</f>
        <v>1106</v>
      </c>
      <c r="K178">
        <f>IF('Données Envoyé Spécial'!$R445&lt;2,IF('Données Envoyé Spécial'!$M445=K$2,'Données Envoyé Spécial'!$F445,""),"")</f>
        <v>881</v>
      </c>
      <c r="L178" t="str">
        <f>IF('Données Envoyé Spécial'!$R145&lt;2,IF('Données Envoyé Spécial'!$M145=L$2,'Données Envoyé Spécial'!$F145,""),"")</f>
        <v/>
      </c>
      <c r="N178">
        <f>IF('Données Envoyé Spécial'!$R17&lt;2,IF('Données Envoyé Spécial'!$M17=N$2,'Données Envoyé Spécial'!$G17,""),"")</f>
        <v>2.302197802197802</v>
      </c>
      <c r="O178">
        <f>IF('Données Envoyé Spécial'!$R428&lt;2,IF('Données Envoyé Spécial'!$M428=O$2,'Données Envoyé Spécial'!$G428,""),"")</f>
        <v>0.15873015873015872</v>
      </c>
      <c r="P178" t="str">
        <f>IF('Données Envoyé Spécial'!$R147&lt;2,IF('Données Envoyé Spécial'!$M147=P$2,'Données Envoyé Spécial'!$G147,""),"")</f>
        <v/>
      </c>
      <c r="R178" s="221">
        <v>33</v>
      </c>
    </row>
    <row r="179" spans="2:18" x14ac:dyDescent="0.25">
      <c r="B179" s="2" t="str">
        <f>IF('Données Envoyé Spécial'!$R837&lt;2,IF('Données Envoyé Spécial'!$M837=B$2,'Données Envoyé Spécial'!$D837,""),"")</f>
        <v/>
      </c>
      <c r="C179" s="2">
        <f>IF('Données Envoyé Spécial'!$R397&lt;2,IF('Données Envoyé Spécial'!$M397=C$2,'Données Envoyé Spécial'!$D397,""),"")</f>
        <v>1655</v>
      </c>
      <c r="D179" s="2" t="str">
        <f>IF('Données Envoyé Spécial'!$R147&lt;2,IF('Données Envoyé Spécial'!$M147=D$2,'Données Envoyé Spécial'!$D147,""),"")</f>
        <v/>
      </c>
      <c r="F179" s="2">
        <f>IF('Données Envoyé Spécial'!$R50&lt;2,IF('Données Envoyé Spécial'!$M50=F$2,'Données Envoyé Spécial'!$E50,""),"")</f>
        <v>194</v>
      </c>
      <c r="G179">
        <f>IF('Données Envoyé Spécial'!$R862&lt;2,IF('Données Envoyé Spécial'!$M862=G$2,'Données Envoyé Spécial'!$E862,""),"")</f>
        <v>222</v>
      </c>
      <c r="H179" t="str">
        <f>IF('Données Envoyé Spécial'!$R147&lt;2,IF('Données Envoyé Spécial'!$M147=H$2,'Données Envoyé Spécial'!$E147,""),"")</f>
        <v/>
      </c>
      <c r="J179" t="str">
        <f>IF('Données Envoyé Spécial'!$R186&lt;2,IF('Données Envoyé Spécial'!$M186=J$2,'Données Envoyé Spécial'!$F186,""),"")</f>
        <v/>
      </c>
      <c r="K179" t="str">
        <f>IF('Données Envoyé Spécial'!$R640&lt;2,IF('Données Envoyé Spécial'!$M640=K$2,'Données Envoyé Spécial'!$F640,""),"")</f>
        <v/>
      </c>
      <c r="L179" t="str">
        <f>IF('Données Envoyé Spécial'!$R147&lt;2,IF('Données Envoyé Spécial'!$M147=L$2,'Données Envoyé Spécial'!$F147,""),"")</f>
        <v/>
      </c>
      <c r="N179">
        <f>IF('Données Envoyé Spécial'!$R14&lt;2,IF('Données Envoyé Spécial'!$M14=N$2,'Données Envoyé Spécial'!$G14,""),"")</f>
        <v>2.3961352657004831</v>
      </c>
      <c r="O179">
        <f>IF('Données Envoyé Spécial'!$R649&lt;2,IF('Données Envoyé Spécial'!$M649=O$2,'Données Envoyé Spécial'!$G649,""),"")</f>
        <v>0.32203389830508472</v>
      </c>
      <c r="P179" t="str">
        <f>IF('Données Envoyé Spécial'!$R148&lt;2,IF('Données Envoyé Spécial'!$M148=P$2,'Données Envoyé Spécial'!$G148,""),"")</f>
        <v/>
      </c>
      <c r="R179" s="221">
        <v>33</v>
      </c>
    </row>
    <row r="180" spans="2:18" x14ac:dyDescent="0.25">
      <c r="B180" s="2">
        <f>IF('Données Envoyé Spécial'!$R82&lt;2,IF('Données Envoyé Spécial'!$M82=B$2,'Données Envoyé Spécial'!$D82,""),"")</f>
        <v>50000</v>
      </c>
      <c r="C180" s="2">
        <f>IF('Données Envoyé Spécial'!$R690&lt;2,IF('Données Envoyé Spécial'!$M690=C$2,'Données Envoyé Spécial'!$D690,""),"")</f>
        <v>33</v>
      </c>
      <c r="D180" s="2" t="str">
        <f>IF('Données Envoyé Spécial'!$R148&lt;2,IF('Données Envoyé Spécial'!$M148=D$2,'Données Envoyé Spécial'!$D148,""),"")</f>
        <v/>
      </c>
      <c r="F180" s="2" t="str">
        <f>IF('Données Envoyé Spécial'!$R795&lt;2,IF('Données Envoyé Spécial'!$M795=F$2,'Données Envoyé Spécial'!$E795,""),"")</f>
        <v/>
      </c>
      <c r="G180">
        <f>IF('Données Envoyé Spécial'!$R445&lt;2,IF('Données Envoyé Spécial'!$M445=G$2,'Données Envoyé Spécial'!$E445,""),"")</f>
        <v>1612</v>
      </c>
      <c r="H180" t="str">
        <f>IF('Données Envoyé Spécial'!$R148&lt;2,IF('Données Envoyé Spécial'!$M148=H$2,'Données Envoyé Spécial'!$E148,""),"")</f>
        <v/>
      </c>
      <c r="J180">
        <f>IF('Données Envoyé Spécial'!$R257&lt;2,IF('Données Envoyé Spécial'!$M257=J$2,'Données Envoyé Spécial'!$F257,""),"")</f>
        <v>185</v>
      </c>
      <c r="K180">
        <f>IF('Données Envoyé Spécial'!$R930&lt;2,IF('Données Envoyé Spécial'!$M930=K$2,'Données Envoyé Spécial'!$F930,""),"")</f>
        <v>783</v>
      </c>
      <c r="L180" t="str">
        <f>IF('Données Envoyé Spécial'!$R148&lt;2,IF('Données Envoyé Spécial'!$M148=L$2,'Données Envoyé Spécial'!$F148,""),"")</f>
        <v/>
      </c>
      <c r="N180" t="str">
        <f>IF('Données Envoyé Spécial'!$R765&lt;2,IF('Données Envoyé Spécial'!$M765=N$2,'Données Envoyé Spécial'!$G765,""),"")</f>
        <v/>
      </c>
      <c r="O180">
        <f>IF('Données Envoyé Spécial'!$R536&lt;2,IF('Données Envoyé Spécial'!$M536=O$2,'Données Envoyé Spécial'!$G536,""),"")</f>
        <v>0.43448689737947588</v>
      </c>
      <c r="P180" t="str">
        <f>IF('Données Envoyé Spécial'!$R149&lt;2,IF('Données Envoyé Spécial'!$M149=P$2,'Données Envoyé Spécial'!$G149,""),"")</f>
        <v/>
      </c>
      <c r="R180" s="221">
        <v>33</v>
      </c>
    </row>
    <row r="181" spans="2:18" x14ac:dyDescent="0.25">
      <c r="B181" s="2" t="str">
        <f>IF('Données Envoyé Spécial'!$R544&lt;2,IF('Données Envoyé Spécial'!$M544=B$2,'Données Envoyé Spécial'!$D544,""),"")</f>
        <v/>
      </c>
      <c r="C181" s="2">
        <f>IF('Données Envoyé Spécial'!$R727&lt;2,IF('Données Envoyé Spécial'!$M727=C$2,'Données Envoyé Spécial'!$D727,""),"")</f>
        <v>13400</v>
      </c>
      <c r="D181" s="2" t="str">
        <f>IF('Données Envoyé Spécial'!$R149&lt;2,IF('Données Envoyé Spécial'!$M149=D$2,'Données Envoyé Spécial'!$D149,""),"")</f>
        <v/>
      </c>
      <c r="F181" s="2">
        <f>IF('Données Envoyé Spécial'!$R48&lt;2,IF('Données Envoyé Spécial'!$M48=F$2,'Données Envoyé Spécial'!$E48,""),"")</f>
        <v>651</v>
      </c>
      <c r="G181">
        <f>IF('Données Envoyé Spécial'!$R871&lt;2,IF('Données Envoyé Spécial'!$M871=G$2,'Données Envoyé Spécial'!$E871,""),"")</f>
        <v>156</v>
      </c>
      <c r="H181" t="str">
        <f>IF('Données Envoyé Spécial'!$R149&lt;2,IF('Données Envoyé Spécial'!$M149=H$2,'Données Envoyé Spécial'!$E149,""),"")</f>
        <v/>
      </c>
      <c r="J181">
        <f>IF('Données Envoyé Spécial'!$R70&lt;2,IF('Données Envoyé Spécial'!$M70=J$2,'Données Envoyé Spécial'!$F70,""),"")</f>
        <v>8</v>
      </c>
      <c r="K181" t="str">
        <f>IF('Données Envoyé Spécial'!$R140&lt;2,IF('Données Envoyé Spécial'!$M140=K$2,'Données Envoyé Spécial'!$F140,""),"")</f>
        <v/>
      </c>
      <c r="L181" t="str">
        <f>IF('Données Envoyé Spécial'!$R149&lt;2,IF('Données Envoyé Spécial'!$M149=L$2,'Données Envoyé Spécial'!$F149,""),"")</f>
        <v/>
      </c>
      <c r="N181">
        <f>IF('Données Envoyé Spécial'!$R28&lt;2,IF('Données Envoyé Spécial'!$M28=N$2,'Données Envoyé Spécial'!$G28,""),"")</f>
        <v>0.68824531516183984</v>
      </c>
      <c r="O181">
        <f>IF('Données Envoyé Spécial'!$R463&lt;2,IF('Données Envoyé Spécial'!$M463=O$2,'Données Envoyé Spécial'!$G463,""),"")</f>
        <v>0.29411764705882354</v>
      </c>
      <c r="P181" t="str">
        <f>IF('Données Envoyé Spécial'!$R150&lt;2,IF('Données Envoyé Spécial'!$M150=P$2,'Données Envoyé Spécial'!$G150,""),"")</f>
        <v/>
      </c>
      <c r="R181" s="221">
        <v>34</v>
      </c>
    </row>
    <row r="182" spans="2:18" x14ac:dyDescent="0.25">
      <c r="B182" s="2">
        <f>IF('Données Envoyé Spécial'!$R93&lt;2,IF('Données Envoyé Spécial'!$M93=B$2,'Données Envoyé Spécial'!$D93,""),"")</f>
        <v>70900</v>
      </c>
      <c r="C182" s="2" t="str">
        <f>IF('Données Envoyé Spécial'!$R694&lt;2,IF('Données Envoyé Spécial'!$M694=C$2,'Données Envoyé Spécial'!$D694,""),"")</f>
        <v/>
      </c>
      <c r="D182" s="2" t="str">
        <f>IF('Données Envoyé Spécial'!$R150&lt;2,IF('Données Envoyé Spécial'!$M150=D$2,'Données Envoyé Spécial'!$D150,""),"")</f>
        <v/>
      </c>
      <c r="F182" s="2" t="str">
        <f>IF('Données Envoyé Spécial'!$R757&lt;2,IF('Données Envoyé Spécial'!$M757=F$2,'Données Envoyé Spécial'!$E757,""),"")</f>
        <v/>
      </c>
      <c r="G182" t="str">
        <f>IF('Données Envoyé Spécial'!$R328&lt;2,IF('Données Envoyé Spécial'!$M328=G$2,'Données Envoyé Spécial'!$E328,""),"")</f>
        <v/>
      </c>
      <c r="H182" t="str">
        <f>IF('Données Envoyé Spécial'!$R150&lt;2,IF('Données Envoyé Spécial'!$M150=H$2,'Données Envoyé Spécial'!$E150,""),"")</f>
        <v/>
      </c>
      <c r="J182">
        <f>IF('Données Envoyé Spécial'!$R111&lt;2,IF('Données Envoyé Spécial'!$M111=J$2,'Données Envoyé Spécial'!$F111,""),"")</f>
        <v>73</v>
      </c>
      <c r="K182" t="str">
        <f>IF('Données Envoyé Spécial'!$R340&lt;2,IF('Données Envoyé Spécial'!$M340=K$2,'Données Envoyé Spécial'!$F340,""),"")</f>
        <v/>
      </c>
      <c r="L182" t="str">
        <f>IF('Données Envoyé Spécial'!$R150&lt;2,IF('Données Envoyé Spécial'!$M150=L$2,'Données Envoyé Spécial'!$F150,""),"")</f>
        <v/>
      </c>
      <c r="N182" t="str">
        <f>IF('Données Envoyé Spécial'!$R236&lt;2,IF('Données Envoyé Spécial'!$M236=N$2,'Données Envoyé Spécial'!$G236,""),"")</f>
        <v/>
      </c>
      <c r="O182" t="str">
        <f>IF('Données Envoyé Spécial'!$R687&lt;2,IF('Données Envoyé Spécial'!$M687=O$2,'Données Envoyé Spécial'!$G687,""),"")</f>
        <v/>
      </c>
      <c r="P182" t="str">
        <f>IF('Données Envoyé Spécial'!$R151&lt;2,IF('Données Envoyé Spécial'!$M151=P$2,'Données Envoyé Spécial'!$G151,""),"")</f>
        <v/>
      </c>
      <c r="R182" s="221">
        <v>34</v>
      </c>
    </row>
    <row r="183" spans="2:18" x14ac:dyDescent="0.25">
      <c r="B183" s="2">
        <f>IF('Données Envoyé Spécial'!$R52&lt;2,IF('Données Envoyé Spécial'!$M52=B$2,'Données Envoyé Spécial'!$D52,""),"")</f>
        <v>461</v>
      </c>
      <c r="C183" s="2" t="str">
        <f>IF('Données Envoyé Spécial'!$R136&lt;2,IF('Données Envoyé Spécial'!$M136=C$2,'Données Envoyé Spécial'!$D136,""),"")</f>
        <v/>
      </c>
      <c r="D183" s="2" t="str">
        <f>IF('Données Envoyé Spécial'!$R151&lt;2,IF('Données Envoyé Spécial'!$M151=D$2,'Données Envoyé Spécial'!$D151,""),"")</f>
        <v/>
      </c>
      <c r="F183" s="2">
        <f>IF('Données Envoyé Spécial'!$R13&lt;2,IF('Données Envoyé Spécial'!$M13=F$2,'Données Envoyé Spécial'!$E13,""),"")</f>
        <v>1311</v>
      </c>
      <c r="G183" t="str">
        <f>IF('Données Envoyé Spécial'!$R231&lt;2,IF('Données Envoyé Spécial'!$M231=G$2,'Données Envoyé Spécial'!$E231,""),"")</f>
        <v/>
      </c>
      <c r="H183" t="str">
        <f>IF('Données Envoyé Spécial'!$R151&lt;2,IF('Données Envoyé Spécial'!$M151=H$2,'Données Envoyé Spécial'!$E151,""),"")</f>
        <v/>
      </c>
      <c r="J183">
        <f>IF('Données Envoyé Spécial'!$R51&lt;2,IF('Données Envoyé Spécial'!$M51=J$2,'Données Envoyé Spécial'!$F51,""),"")</f>
        <v>378</v>
      </c>
      <c r="K183">
        <f>IF('Données Envoyé Spécial'!$R832&lt;2,IF('Données Envoyé Spécial'!$M832=K$2,'Données Envoyé Spécial'!$F832,""),"")</f>
        <v>34</v>
      </c>
      <c r="L183" t="str">
        <f>IF('Données Envoyé Spécial'!$R151&lt;2,IF('Données Envoyé Spécial'!$M151=L$2,'Données Envoyé Spécial'!$F151,""),"")</f>
        <v/>
      </c>
      <c r="N183">
        <f>IF('Données Envoyé Spécial'!$R48&lt;2,IF('Données Envoyé Spécial'!$M48=N$2,'Données Envoyé Spécial'!$G48,""),"")</f>
        <v>0.83410138248847931</v>
      </c>
      <c r="O183" t="str">
        <f>IF('Données Envoyé Spécial'!$R695&lt;2,IF('Données Envoyé Spécial'!$M695=O$2,'Données Envoyé Spécial'!$G695,""),"")</f>
        <v/>
      </c>
      <c r="P183" t="str">
        <f>IF('Données Envoyé Spécial'!$R152&lt;2,IF('Données Envoyé Spécial'!$M152=P$2,'Données Envoyé Spécial'!$G152,""),"")</f>
        <v/>
      </c>
      <c r="R183" s="221">
        <v>34</v>
      </c>
    </row>
    <row r="184" spans="2:18" x14ac:dyDescent="0.25">
      <c r="B184" s="2" t="str">
        <f>IF('Données Envoyé Spécial'!$R232&lt;2,IF('Données Envoyé Spécial'!$M232=B$2,'Données Envoyé Spécial'!$D232,""),"")</f>
        <v/>
      </c>
      <c r="C184" s="2">
        <f>IF('Données Envoyé Spécial'!$R832&lt;2,IF('Données Envoyé Spécial'!$M832=C$2,'Données Envoyé Spécial'!$D832,""),"")</f>
        <v>1102</v>
      </c>
      <c r="D184" s="2" t="str">
        <f>IF('Données Envoyé Spécial'!$R152&lt;2,IF('Données Envoyé Spécial'!$M152=D$2,'Données Envoyé Spécial'!$D152,""),"")</f>
        <v/>
      </c>
      <c r="F184" s="2" t="str">
        <f>IF('Données Envoyé Spécial'!$R304&lt;2,IF('Données Envoyé Spécial'!$M304=F$2,'Données Envoyé Spécial'!$E304,""),"")</f>
        <v/>
      </c>
      <c r="G184" t="str">
        <f>IF('Données Envoyé Spécial'!$R211&lt;2,IF('Données Envoyé Spécial'!$M211=G$2,'Données Envoyé Spécial'!$E211,""),"")</f>
        <v/>
      </c>
      <c r="H184" t="str">
        <f>IF('Données Envoyé Spécial'!$R152&lt;2,IF('Données Envoyé Spécial'!$M152=H$2,'Données Envoyé Spécial'!$E152,""),"")</f>
        <v/>
      </c>
      <c r="J184">
        <f>IF('Données Envoyé Spécial'!$R156&lt;2,IF('Données Envoyé Spécial'!$M156=J$2,'Données Envoyé Spécial'!$F156,""),"")</f>
        <v>268</v>
      </c>
      <c r="K184">
        <f>IF('Données Envoyé Spécial'!$R911&lt;2,IF('Données Envoyé Spécial'!$M911=K$2,'Données Envoyé Spécial'!$F911,""),"")</f>
        <v>252</v>
      </c>
      <c r="L184" t="str">
        <f>IF('Données Envoyé Spécial'!$R152&lt;2,IF('Données Envoyé Spécial'!$M152=L$2,'Données Envoyé Spécial'!$F152,""),"")</f>
        <v/>
      </c>
      <c r="N184" t="str">
        <f>IF('Données Envoyé Spécial'!$R578&lt;2,IF('Données Envoyé Spécial'!$M578=N$2,'Données Envoyé Spécial'!$G578,""),"")</f>
        <v/>
      </c>
      <c r="O184">
        <f>IF('Données Envoyé Spécial'!$R443&lt;2,IF('Données Envoyé Spécial'!$M443=O$2,'Données Envoyé Spécial'!$G443,""),"")</f>
        <v>0.73750000000000004</v>
      </c>
      <c r="P184" t="str">
        <f>IF('Données Envoyé Spécial'!$R153&lt;2,IF('Données Envoyé Spécial'!$M153=P$2,'Données Envoyé Spécial'!$G153,""),"")</f>
        <v/>
      </c>
      <c r="R184" s="221">
        <v>34</v>
      </c>
    </row>
    <row r="185" spans="2:18" x14ac:dyDescent="0.25">
      <c r="B185" s="2">
        <f>IF('Données Envoyé Spécial'!$R169&lt;2,IF('Données Envoyé Spécial'!$M169=B$2,'Données Envoyé Spécial'!$D169,""),"")</f>
        <v>3491</v>
      </c>
      <c r="C185" s="2">
        <f>IF('Données Envoyé Spécial'!$R826&lt;2,IF('Données Envoyé Spécial'!$M826=C$2,'Données Envoyé Spécial'!$D826,""),"")</f>
        <v>607</v>
      </c>
      <c r="D185" s="2" t="str">
        <f>IF('Données Envoyé Spécial'!$R153&lt;2,IF('Données Envoyé Spécial'!$M153=D$2,'Données Envoyé Spécial'!$D153,""),"")</f>
        <v/>
      </c>
      <c r="F185" s="2">
        <f>IF('Données Envoyé Spécial'!$R281&lt;2,IF('Données Envoyé Spécial'!$M281=F$2,'Données Envoyé Spécial'!$E281,""),"")</f>
        <v>562</v>
      </c>
      <c r="G185" t="str">
        <f>IF('Données Envoyé Spécial'!$R314&lt;2,IF('Données Envoyé Spécial'!$M314=G$2,'Données Envoyé Spécial'!$E314,""),"")</f>
        <v/>
      </c>
      <c r="H185" t="str">
        <f>IF('Données Envoyé Spécial'!$R153&lt;2,IF('Données Envoyé Spécial'!$M153=H$2,'Données Envoyé Spécial'!$E153,""),"")</f>
        <v/>
      </c>
      <c r="J185" t="str">
        <f>IF('Données Envoyé Spécial'!$R182&lt;2,IF('Données Envoyé Spécial'!$M182=J$2,'Données Envoyé Spécial'!$F182,""),"")</f>
        <v/>
      </c>
      <c r="K185" t="str">
        <f>IF('Données Envoyé Spécial'!$R314&lt;2,IF('Données Envoyé Spécial'!$M314=K$2,'Données Envoyé Spécial'!$F314,""),"")</f>
        <v/>
      </c>
      <c r="L185" t="str">
        <f>IF('Données Envoyé Spécial'!$R153&lt;2,IF('Données Envoyé Spécial'!$M153=L$2,'Données Envoyé Spécial'!$F153,""),"")</f>
        <v/>
      </c>
      <c r="N185">
        <f>IF('Données Envoyé Spécial'!$R256&lt;2,IF('Données Envoyé Spécial'!$M256=N$2,'Données Envoyé Spécial'!$G256,""),"")</f>
        <v>0.16366612111292964</v>
      </c>
      <c r="O185">
        <f>IF('Données Envoyé Spécial'!$R931&lt;2,IF('Données Envoyé Spécial'!$M931=O$2,'Données Envoyé Spécial'!$G931,""),"")</f>
        <v>1.5314285714285714</v>
      </c>
      <c r="P185" t="str">
        <f>IF('Données Envoyé Spécial'!$R154&lt;2,IF('Données Envoyé Spécial'!$M154=P$2,'Données Envoyé Spécial'!$G154,""),"")</f>
        <v/>
      </c>
      <c r="R185" s="221">
        <v>35</v>
      </c>
    </row>
    <row r="186" spans="2:18" x14ac:dyDescent="0.25">
      <c r="B186" s="2" t="str">
        <f>IF('Données Envoyé Spécial'!$R653&lt;2,IF('Données Envoyé Spécial'!$M653=B$2,'Données Envoyé Spécial'!$D653,""),"")</f>
        <v/>
      </c>
      <c r="C186" s="2">
        <f>IF('Données Envoyé Spécial'!$R356&lt;2,IF('Données Envoyé Spécial'!$M356=C$2,'Données Envoyé Spécial'!$D356,""),"")</f>
        <v>71400</v>
      </c>
      <c r="D186" s="2" t="str">
        <f>IF('Données Envoyé Spécial'!$R154&lt;2,IF('Données Envoyé Spécial'!$M154=D$2,'Données Envoyé Spécial'!$D154,""),"")</f>
        <v/>
      </c>
      <c r="F186" s="2">
        <f>IF('Données Envoyé Spécial'!$R21&lt;2,IF('Données Envoyé Spécial'!$M21=F$2,'Données Envoyé Spécial'!$E21,""),"")</f>
        <v>184</v>
      </c>
      <c r="G186">
        <f>IF('Données Envoyé Spécial'!$R487&lt;2,IF('Données Envoyé Spécial'!$M487=G$2,'Données Envoyé Spécial'!$E487,""),"")</f>
        <v>506</v>
      </c>
      <c r="H186" t="str">
        <f>IF('Données Envoyé Spécial'!$R154&lt;2,IF('Données Envoyé Spécial'!$M154=H$2,'Données Envoyé Spécial'!$E154,""),"")</f>
        <v/>
      </c>
      <c r="J186">
        <f>IF('Données Envoyé Spécial'!$R202&lt;2,IF('Données Envoyé Spécial'!$M202=J$2,'Données Envoyé Spécial'!$F202,""),"")</f>
        <v>421</v>
      </c>
      <c r="K186">
        <f>IF('Données Envoyé Spécial'!$R406&lt;2,IF('Données Envoyé Spécial'!$M406=K$2,'Données Envoyé Spécial'!$F406,""),"")</f>
        <v>309</v>
      </c>
      <c r="L186" t="str">
        <f>IF('Données Envoyé Spécial'!$R154&lt;2,IF('Données Envoyé Spécial'!$M154=L$2,'Données Envoyé Spécial'!$F154,""),"")</f>
        <v/>
      </c>
      <c r="N186" t="str">
        <f>IF('Données Envoyé Spécial'!$R786&lt;2,IF('Données Envoyé Spécial'!$M786=N$2,'Données Envoyé Spécial'!$G786,""),"")</f>
        <v/>
      </c>
      <c r="O186">
        <f>IF('Données Envoyé Spécial'!$R371&lt;2,IF('Données Envoyé Spécial'!$M371=O$2,'Données Envoyé Spécial'!$G371,""),"")</f>
        <v>0.41760231800072439</v>
      </c>
      <c r="P186" t="str">
        <f>IF('Données Envoyé Spécial'!$R155&lt;2,IF('Données Envoyé Spécial'!$M155=P$2,'Données Envoyé Spécial'!$G155,""),"")</f>
        <v/>
      </c>
      <c r="R186" s="221">
        <v>35</v>
      </c>
    </row>
    <row r="187" spans="2:18" x14ac:dyDescent="0.25">
      <c r="B187" s="2" t="str">
        <f>IF('Données Envoyé Spécial'!$R578&lt;2,IF('Données Envoyé Spécial'!$M578=B$2,'Données Envoyé Spécial'!$D578,""),"")</f>
        <v/>
      </c>
      <c r="C187" s="2" t="str">
        <f>IF('Données Envoyé Spécial'!$R43&lt;2,IF('Données Envoyé Spécial'!$M43=C$2,'Données Envoyé Spécial'!$D43,""),"")</f>
        <v/>
      </c>
      <c r="D187" s="2" t="str">
        <f>IF('Données Envoyé Spécial'!$R155&lt;2,IF('Données Envoyé Spécial'!$M155=D$2,'Données Envoyé Spécial'!$D155,""),"")</f>
        <v/>
      </c>
      <c r="F187" s="2">
        <f>IF('Données Envoyé Spécial'!$R52&lt;2,IF('Données Envoyé Spécial'!$M52=F$2,'Données Envoyé Spécial'!$E52,""),"")</f>
        <v>95</v>
      </c>
      <c r="G187">
        <f>IF('Données Envoyé Spécial'!$R679&lt;2,IF('Données Envoyé Spécial'!$M679=G$2,'Données Envoyé Spécial'!$E679,""),"")</f>
        <v>261</v>
      </c>
      <c r="H187" t="str">
        <f>IF('Données Envoyé Spécial'!$R155&lt;2,IF('Données Envoyé Spécial'!$M155=H$2,'Données Envoyé Spécial'!$E155,""),"")</f>
        <v/>
      </c>
      <c r="J187">
        <f>IF('Données Envoyé Spécial'!$R281&lt;2,IF('Données Envoyé Spécial'!$M281=J$2,'Données Envoyé Spécial'!$F281,""),"")</f>
        <v>683</v>
      </c>
      <c r="K187" t="str">
        <f>IF('Données Envoyé Spécial'!$R211&lt;2,IF('Données Envoyé Spécial'!$M211=K$2,'Données Envoyé Spécial'!$F211,""),"")</f>
        <v/>
      </c>
      <c r="L187" t="str">
        <f>IF('Données Envoyé Spécial'!$R155&lt;2,IF('Données Envoyé Spécial'!$M155=L$2,'Données Envoyé Spécial'!$F155,""),"")</f>
        <v/>
      </c>
      <c r="N187">
        <f>IF('Données Envoyé Spécial'!$R163&lt;2,IF('Données Envoyé Spécial'!$M163=N$2,'Données Envoyé Spécial'!$G163,""),"")</f>
        <v>0.21875</v>
      </c>
      <c r="O187">
        <f>IF('Données Envoyé Spécial'!$R902&lt;2,IF('Données Envoyé Spécial'!$M902=O$2,'Données Envoyé Spécial'!$G902,""),"")</f>
        <v>0.8</v>
      </c>
      <c r="P187" t="str">
        <f>IF('Données Envoyé Spécial'!$R156&lt;2,IF('Données Envoyé Spécial'!$M156=P$2,'Données Envoyé Spécial'!$G156,""),"")</f>
        <v/>
      </c>
      <c r="R187" s="221">
        <v>36</v>
      </c>
    </row>
    <row r="188" spans="2:18" x14ac:dyDescent="0.25">
      <c r="B188" s="2">
        <f>IF('Données Envoyé Spécial'!$R17&lt;2,IF('Données Envoyé Spécial'!$M17=B$2,'Données Envoyé Spécial'!$D17,""),"")</f>
        <v>32400</v>
      </c>
      <c r="C188" s="2">
        <f>IF('Données Envoyé Spécial'!$R685&lt;2,IF('Données Envoyé Spécial'!$M685=C$2,'Données Envoyé Spécial'!$D685,""),"")</f>
        <v>2637</v>
      </c>
      <c r="D188" s="2" t="str">
        <f>IF('Données Envoyé Spécial'!$R156&lt;2,IF('Données Envoyé Spécial'!$M156=D$2,'Données Envoyé Spécial'!$D156,""),"")</f>
        <v/>
      </c>
      <c r="F188" s="2">
        <f>IF('Données Envoyé Spécial'!$R51&lt;2,IF('Données Envoyé Spécial'!$M51=F$2,'Données Envoyé Spécial'!$E51,""),"")</f>
        <v>356</v>
      </c>
      <c r="G188" t="str">
        <f>IF('Données Envoyé Spécial'!$R67&lt;2,IF('Données Envoyé Spécial'!$M67=G$2,'Données Envoyé Spécial'!$E67,""),"")</f>
        <v/>
      </c>
      <c r="H188" t="str">
        <f>IF('Données Envoyé Spécial'!$R156&lt;2,IF('Données Envoyé Spécial'!$M156=H$2,'Données Envoyé Spécial'!$E156,""),"")</f>
        <v/>
      </c>
      <c r="J188">
        <f>IF('Données Envoyé Spécial'!$R60&lt;2,IF('Données Envoyé Spécial'!$M60=J$2,'Données Envoyé Spécial'!$F60,""),"")</f>
        <v>57</v>
      </c>
      <c r="K188" t="str">
        <f>IF('Données Envoyé Spécial'!$R246&lt;2,IF('Données Envoyé Spécial'!$M246=K$2,'Données Envoyé Spécial'!$F246,""),"")</f>
        <v/>
      </c>
      <c r="L188" t="str">
        <f>IF('Données Envoyé Spécial'!$R156&lt;2,IF('Données Envoyé Spécial'!$M156=L$2,'Données Envoyé Spécial'!$F156,""),"")</f>
        <v/>
      </c>
      <c r="N188" t="str">
        <f>IF('Données Envoyé Spécial'!$R608&lt;2,IF('Données Envoyé Spécial'!$M608=N$2,'Données Envoyé Spécial'!$G608,""),"")</f>
        <v/>
      </c>
      <c r="O188">
        <f>IF('Données Envoyé Spécial'!$R456&lt;2,IF('Données Envoyé Spécial'!$M456=O$2,'Données Envoyé Spécial'!$G456,""),"")</f>
        <v>1.1590909090909092</v>
      </c>
      <c r="P188" t="str">
        <f>IF('Données Envoyé Spécial'!$R157&lt;2,IF('Données Envoyé Spécial'!$M157=P$2,'Données Envoyé Spécial'!$G157,""),"")</f>
        <v/>
      </c>
      <c r="R188" s="221">
        <v>36</v>
      </c>
    </row>
    <row r="189" spans="2:18" x14ac:dyDescent="0.25">
      <c r="B189" s="2">
        <f>IF('Données Envoyé Spécial'!$R58&lt;2,IF('Données Envoyé Spécial'!$M58=B$2,'Données Envoyé Spécial'!$D58,""),"")</f>
        <v>4044</v>
      </c>
      <c r="C189" s="2">
        <f>IF('Données Envoyé Spécial'!$R679&lt;2,IF('Données Envoyé Spécial'!$M679=C$2,'Données Envoyé Spécial'!$D679,""),"")</f>
        <v>807</v>
      </c>
      <c r="D189" s="2" t="str">
        <f>IF('Données Envoyé Spécial'!$R157&lt;2,IF('Données Envoyé Spécial'!$M157=D$2,'Données Envoyé Spécial'!$D157,""),"")</f>
        <v/>
      </c>
      <c r="F189" s="2" t="str">
        <f>IF('Données Envoyé Spécial'!$R75&lt;2,IF('Données Envoyé Spécial'!$M75=F$2,'Données Envoyé Spécial'!$E75,""),"")</f>
        <v/>
      </c>
      <c r="G189" t="str">
        <f>IF('Données Envoyé Spécial'!$R149&lt;2,IF('Données Envoyé Spécial'!$M149=G$2,'Données Envoyé Spécial'!$E149,""),"")</f>
        <v/>
      </c>
      <c r="H189" t="str">
        <f>IF('Données Envoyé Spécial'!$R157&lt;2,IF('Données Envoyé Spécial'!$M157=H$2,'Données Envoyé Spécial'!$E157,""),"")</f>
        <v/>
      </c>
      <c r="J189" t="str">
        <f>IF('Données Envoyé Spécial'!$R304&lt;2,IF('Données Envoyé Spécial'!$M304=J$2,'Données Envoyé Spécial'!$F304,""),"")</f>
        <v/>
      </c>
      <c r="K189">
        <f>IF('Données Envoyé Spécial'!$R655&lt;2,IF('Données Envoyé Spécial'!$M655=K$2,'Données Envoyé Spécial'!$F655,""),"")</f>
        <v>205</v>
      </c>
      <c r="L189" t="str">
        <f>IF('Données Envoyé Spécial'!$R157&lt;2,IF('Données Envoyé Spécial'!$M157=L$2,'Données Envoyé Spécial'!$F157,""),"")</f>
        <v/>
      </c>
      <c r="N189">
        <f>IF('Données Envoyé Spécial'!$R13&lt;2,IF('Données Envoyé Spécial'!$M13=N$2,'Données Envoyé Spécial'!$G13,""),"")</f>
        <v>3.9115179252479022</v>
      </c>
      <c r="O189">
        <f>IF('Données Envoyé Spécial'!$R350&lt;2,IF('Données Envoyé Spécial'!$M350=O$2,'Données Envoyé Spécial'!$G350,""),"")</f>
        <v>0.9285714285714286</v>
      </c>
      <c r="P189" t="str">
        <f>IF('Données Envoyé Spécial'!$R158&lt;2,IF('Données Envoyé Spécial'!$M158=P$2,'Données Envoyé Spécial'!$G158,""),"")</f>
        <v/>
      </c>
      <c r="R189" s="221">
        <v>36</v>
      </c>
    </row>
    <row r="190" spans="2:18" x14ac:dyDescent="0.25">
      <c r="B190" s="2">
        <f>IF('Données Envoyé Spécial'!$R51&lt;2,IF('Données Envoyé Spécial'!$M51=B$2,'Données Envoyé Spécial'!$D51,""),"")</f>
        <v>56100</v>
      </c>
      <c r="C190" s="2" t="str">
        <f>IF('Données Envoyé Spécial'!$R331&lt;2,IF('Données Envoyé Spécial'!$M331=C$2,'Données Envoyé Spécial'!$D331,""),"")</f>
        <v/>
      </c>
      <c r="D190" s="2" t="str">
        <f>IF('Données Envoyé Spécial'!$R158&lt;2,IF('Données Envoyé Spécial'!$M158=D$2,'Données Envoyé Spécial'!$D158,""),"")</f>
        <v/>
      </c>
      <c r="F190" s="2">
        <f>IF('Données Envoyé Spécial'!$R17&lt;2,IF('Données Envoyé Spécial'!$M17=F$2,'Données Envoyé Spécial'!$E17,""),"")</f>
        <v>1638</v>
      </c>
      <c r="G190" t="str">
        <f>IF('Données Envoyé Spécial'!$R316&lt;2,IF('Données Envoyé Spécial'!$M316=G$2,'Données Envoyé Spécial'!$E316,""),"")</f>
        <v/>
      </c>
      <c r="H190" t="str">
        <f>IF('Données Envoyé Spécial'!$R158&lt;2,IF('Données Envoyé Spécial'!$M158=H$2,'Données Envoyé Spécial'!$E158,""),"")</f>
        <v/>
      </c>
      <c r="J190" t="str">
        <f>IF('Données Envoyé Spécial'!$R276&lt;2,IF('Données Envoyé Spécial'!$M276=J$2,'Données Envoyé Spécial'!$F276,""),"")</f>
        <v/>
      </c>
      <c r="K190">
        <f>IF('Données Envoyé Spécial'!$R686&lt;2,IF('Données Envoyé Spécial'!$M686=K$2,'Données Envoyé Spécial'!$F686,""),"")</f>
        <v>18</v>
      </c>
      <c r="L190" t="str">
        <f>IF('Données Envoyé Spécial'!$R158&lt;2,IF('Données Envoyé Spécial'!$M158=L$2,'Données Envoyé Spécial'!$F158,""),"")</f>
        <v/>
      </c>
      <c r="N190" t="str">
        <f>IF('Données Envoyé Spécial'!$R776&lt;2,IF('Données Envoyé Spécial'!$M776=N$2,'Données Envoyé Spécial'!$G776,""),"")</f>
        <v/>
      </c>
      <c r="O190">
        <f>IF('Données Envoyé Spécial'!$R632&lt;2,IF('Données Envoyé Spécial'!$M632=O$2,'Données Envoyé Spécial'!$G632,""),"")</f>
        <v>0.41497975708502022</v>
      </c>
      <c r="P190" t="str">
        <f>IF('Données Envoyé Spécial'!$R159&lt;2,IF('Données Envoyé Spécial'!$M159=P$2,'Données Envoyé Spécial'!$G159,""),"")</f>
        <v/>
      </c>
      <c r="R190" s="221">
        <v>36</v>
      </c>
    </row>
    <row r="191" spans="2:18" x14ac:dyDescent="0.25">
      <c r="B191" s="2">
        <f>IF('Données Envoyé Spécial'!$R44&lt;2,IF('Données Envoyé Spécial'!$M44=B$2,'Données Envoyé Spécial'!$D44,""),"")</f>
        <v>36900</v>
      </c>
      <c r="C191" s="2">
        <f>IF('Données Envoyé Spécial'!$R424&lt;2,IF('Données Envoyé Spécial'!$M424=C$2,'Données Envoyé Spécial'!$D424,""),"")</f>
        <v>803</v>
      </c>
      <c r="D191" s="2" t="str">
        <f>IF('Données Envoyé Spécial'!$R159&lt;2,IF('Données Envoyé Spécial'!$M159=D$2,'Données Envoyé Spécial'!$D159,""),"")</f>
        <v/>
      </c>
      <c r="F191" s="2" t="str">
        <f>IF('Données Envoyé Spécial'!$R236&lt;2,IF('Données Envoyé Spécial'!$M236=F$2,'Données Envoyé Spécial'!$E236,""),"")</f>
        <v/>
      </c>
      <c r="G191">
        <f>IF('Données Envoyé Spécial'!$R673&lt;2,IF('Données Envoyé Spécial'!$M673=G$2,'Données Envoyé Spécial'!$E673,""),"")</f>
        <v>3</v>
      </c>
      <c r="H191" t="str">
        <f>IF('Données Envoyé Spécial'!$R159&lt;2,IF('Données Envoyé Spécial'!$M159=H$2,'Données Envoyé Spécial'!$E159,""),"")</f>
        <v/>
      </c>
      <c r="J191">
        <f>IF('Données Envoyé Spécial'!$R28&lt;2,IF('Données Envoyé Spécial'!$M28=J$2,'Données Envoyé Spécial'!$F28,""),"")</f>
        <v>404</v>
      </c>
      <c r="K191" t="str">
        <f>IF('Données Envoyé Spécial'!$R125&lt;2,IF('Données Envoyé Spécial'!$M125=K$2,'Données Envoyé Spécial'!$F125,""),"")</f>
        <v/>
      </c>
      <c r="L191" t="str">
        <f>IF('Données Envoyé Spécial'!$R159&lt;2,IF('Données Envoyé Spécial'!$M159=L$2,'Données Envoyé Spécial'!$F159,""),"")</f>
        <v/>
      </c>
      <c r="N191" t="str">
        <f>IF('Données Envoyé Spécial'!$R609&lt;2,IF('Données Envoyé Spécial'!$M609=N$2,'Données Envoyé Spécial'!$G609,""),"")</f>
        <v/>
      </c>
      <c r="O191">
        <f>IF('Données Envoyé Spécial'!$R539&lt;2,IF('Données Envoyé Spécial'!$M539=O$2,'Données Envoyé Spécial'!$G539,""),"")</f>
        <v>1.6020671834625324</v>
      </c>
      <c r="P191" t="str">
        <f>IF('Données Envoyé Spécial'!$R160&lt;2,IF('Données Envoyé Spécial'!$M160=P$2,'Données Envoyé Spécial'!$G160,""),"")</f>
        <v/>
      </c>
      <c r="R191" s="221">
        <v>37</v>
      </c>
    </row>
    <row r="192" spans="2:18" x14ac:dyDescent="0.25">
      <c r="B192" s="2">
        <f>IF('Données Envoyé Spécial'!$R56&lt;2,IF('Données Envoyé Spécial'!$M56=B$2,'Données Envoyé Spécial'!$D56,""),"")</f>
        <v>12000</v>
      </c>
      <c r="C192" s="2">
        <f>IF('Données Envoyé Spécial'!$R925&lt;2,IF('Données Envoyé Spécial'!$M925=C$2,'Données Envoyé Spécial'!$D925,""),"")</f>
        <v>398</v>
      </c>
      <c r="D192" s="2" t="str">
        <f>IF('Données Envoyé Spécial'!$R160&lt;2,IF('Données Envoyé Spécial'!$M160=D$2,'Données Envoyé Spécial'!$D160,""),"")</f>
        <v/>
      </c>
      <c r="F192" s="2">
        <f>IF('Données Envoyé Spécial'!$R57&lt;2,IF('Données Envoyé Spécial'!$M57=F$2,'Données Envoyé Spécial'!$E57,""),"")</f>
        <v>75</v>
      </c>
      <c r="G192" t="str">
        <f>IF('Données Envoyé Spécial'!$R382&lt;2,IF('Données Envoyé Spécial'!$M382=G$2,'Données Envoyé Spécial'!$E382,""),"")</f>
        <v/>
      </c>
      <c r="H192" t="str">
        <f>IF('Données Envoyé Spécial'!$R160&lt;2,IF('Données Envoyé Spécial'!$M160=H$2,'Données Envoyé Spécial'!$E160,""),"")</f>
        <v/>
      </c>
      <c r="J192">
        <f>IF('Données Envoyé Spécial'!$R8&lt;2,IF('Données Envoyé Spécial'!$M8=J$2,'Données Envoyé Spécial'!$F8,""),"")</f>
        <v>2091</v>
      </c>
      <c r="K192" t="str">
        <f>IF('Données Envoyé Spécial'!$R630&lt;2,IF('Données Envoyé Spécial'!$M630=K$2,'Données Envoyé Spécial'!$F630,""),"")</f>
        <v/>
      </c>
      <c r="L192" t="str">
        <f>IF('Données Envoyé Spécial'!$R160&lt;2,IF('Données Envoyé Spécial'!$M160=L$2,'Données Envoyé Spécial'!$F160,""),"")</f>
        <v/>
      </c>
      <c r="N192">
        <f>IF('Données Envoyé Spécial'!$R70&lt;2,IF('Données Envoyé Spécial'!$M70=N$2,'Données Envoyé Spécial'!$G70,""),"")</f>
        <v>0.10256410256410256</v>
      </c>
      <c r="O192">
        <f>IF('Données Envoyé Spécial'!$R880&lt;2,IF('Données Envoyé Spécial'!$M880=O$2,'Données Envoyé Spécial'!$G880,""),"")</f>
        <v>0.1411042944785276</v>
      </c>
      <c r="P192" t="str">
        <f>IF('Données Envoyé Spécial'!$R161&lt;2,IF('Données Envoyé Spécial'!$M161=P$2,'Données Envoyé Spécial'!$G161,""),"")</f>
        <v/>
      </c>
      <c r="R192" s="221">
        <v>37</v>
      </c>
    </row>
    <row r="193" spans="2:18" x14ac:dyDescent="0.25">
      <c r="B193" s="2">
        <f>IF('Données Envoyé Spécial'!$R106&lt;2,IF('Données Envoyé Spécial'!$M106=B$2,'Données Envoyé Spécial'!$D106,""),"")</f>
        <v>7298</v>
      </c>
      <c r="C193" s="2" t="str">
        <f>IF('Données Envoyé Spécial'!$R295&lt;2,IF('Données Envoyé Spécial'!$M295=C$2,'Données Envoyé Spécial'!$D295,""),"")</f>
        <v/>
      </c>
      <c r="D193" s="2" t="str">
        <f>IF('Données Envoyé Spécial'!$R161&lt;2,IF('Données Envoyé Spécial'!$M161=D$2,'Données Envoyé Spécial'!$D161,""),"")</f>
        <v/>
      </c>
      <c r="F193" s="2" t="str">
        <f>IF('Données Envoyé Spécial'!$R276&lt;2,IF('Données Envoyé Spécial'!$M276=F$2,'Données Envoyé Spécial'!$E276,""),"")</f>
        <v/>
      </c>
      <c r="G193">
        <f>IF('Données Envoyé Spécial'!$R654&lt;2,IF('Données Envoyé Spécial'!$M654=G$2,'Données Envoyé Spécial'!$E654,""),"")</f>
        <v>8</v>
      </c>
      <c r="H193" t="str">
        <f>IF('Données Envoyé Spécial'!$R161&lt;2,IF('Données Envoyé Spécial'!$M161=H$2,'Données Envoyé Spécial'!$E161,""),"")</f>
        <v/>
      </c>
      <c r="J193" t="str">
        <f>IF('Données Envoyé Spécial'!$R921&lt;2,IF('Données Envoyé Spécial'!$M921=J$2,'Données Envoyé Spécial'!$F921,""),"")</f>
        <v/>
      </c>
      <c r="K193" t="str">
        <f>IF('Données Envoyé Spécial'!$R138&lt;2,IF('Données Envoyé Spécial'!$M138=K$2,'Données Envoyé Spécial'!$F138,""),"")</f>
        <v/>
      </c>
      <c r="L193" t="str">
        <f>IF('Données Envoyé Spécial'!$R161&lt;2,IF('Données Envoyé Spécial'!$M161=L$2,'Données Envoyé Spécial'!$F161,""),"")</f>
        <v/>
      </c>
      <c r="N193" t="str">
        <f>IF('Données Envoyé Spécial'!$R185&lt;2,IF('Données Envoyé Spécial'!$M185=N$2,'Données Envoyé Spécial'!$G185,""),"")</f>
        <v/>
      </c>
      <c r="O193">
        <f>IF('Données Envoyé Spécial'!$R413&lt;2,IF('Données Envoyé Spécial'!$M413=O$2,'Données Envoyé Spécial'!$G413,""),"")</f>
        <v>0.30252100840336132</v>
      </c>
      <c r="P193" t="str">
        <f>IF('Données Envoyé Spécial'!$R163&lt;2,IF('Données Envoyé Spécial'!$M163=P$2,'Données Envoyé Spécial'!$G163,""),"")</f>
        <v/>
      </c>
      <c r="R193" s="221">
        <v>38</v>
      </c>
    </row>
    <row r="194" spans="2:18" x14ac:dyDescent="0.25">
      <c r="B194" s="2" t="str">
        <f>IF('Données Envoyé Spécial'!$R794&lt;2,IF('Données Envoyé Spécial'!$M794=B$2,'Données Envoyé Spécial'!$D794,""),"")</f>
        <v/>
      </c>
      <c r="C194" s="2">
        <f>IF('Données Envoyé Spécial'!$R476&lt;2,IF('Données Envoyé Spécial'!$M476=C$2,'Données Envoyé Spécial'!$D476,""),"")</f>
        <v>116</v>
      </c>
      <c r="D194" s="2" t="str">
        <f>IF('Données Envoyé Spécial'!$R163&lt;2,IF('Données Envoyé Spécial'!$M163=D$2,'Données Envoyé Spécial'!$D163,""),"")</f>
        <v/>
      </c>
      <c r="F194" s="2" t="str">
        <f>IF('Données Envoyé Spécial'!$R794&lt;2,IF('Données Envoyé Spécial'!$M794=F$2,'Données Envoyé Spécial'!$E794,""),"")</f>
        <v/>
      </c>
      <c r="G194" t="str">
        <f>IF('Données Envoyé Spécial'!$R263&lt;2,IF('Données Envoyé Spécial'!$M263=G$2,'Données Envoyé Spécial'!$E263,""),"")</f>
        <v/>
      </c>
      <c r="H194" t="str">
        <f>IF('Données Envoyé Spécial'!$R163&lt;2,IF('Données Envoyé Spécial'!$M163=H$2,'Données Envoyé Spécial'!$E163,""),"")</f>
        <v/>
      </c>
      <c r="J194">
        <f>IF('Données Envoyé Spécial'!$R230&lt;2,IF('Données Envoyé Spécial'!$M230=J$2,'Données Envoyé Spécial'!$F230,""),"")</f>
        <v>4</v>
      </c>
      <c r="K194" t="str">
        <f>IF('Données Envoyé Spécial'!$R67&lt;2,IF('Données Envoyé Spécial'!$M67=K$2,'Données Envoyé Spécial'!$F67,""),"")</f>
        <v/>
      </c>
      <c r="L194" t="str">
        <f>IF('Données Envoyé Spécial'!$R163&lt;2,IF('Données Envoyé Spécial'!$M163=L$2,'Données Envoyé Spécial'!$F163,""),"")</f>
        <v/>
      </c>
      <c r="N194" t="str">
        <f>IF('Données Envoyé Spécial'!$R921&lt;2,IF('Données Envoyé Spécial'!$M921=N$2,'Données Envoyé Spécial'!$G921,""),"")</f>
        <v/>
      </c>
      <c r="O194">
        <f>IF('Données Envoyé Spécial'!$R435&lt;2,IF('Données Envoyé Spécial'!$M435=O$2,'Données Envoyé Spécial'!$G435,""),"")</f>
        <v>7.9032258064516123E-2</v>
      </c>
      <c r="P194" t="str">
        <f>IF('Données Envoyé Spécial'!$R164&lt;2,IF('Données Envoyé Spécial'!$M164=P$2,'Données Envoyé Spécial'!$G164,""),"")</f>
        <v/>
      </c>
      <c r="R194" s="221">
        <v>39</v>
      </c>
    </row>
    <row r="195" spans="2:18" x14ac:dyDescent="0.25">
      <c r="B195" s="2">
        <f>IF('Données Envoyé Spécial'!$R202&lt;2,IF('Données Envoyé Spécial'!$M202=B$2,'Données Envoyé Spécial'!$D202,""),"")</f>
        <v>4192</v>
      </c>
      <c r="C195" s="2" t="str">
        <f>IF('Données Envoyé Spécial'!$R219&lt;2,IF('Données Envoyé Spécial'!$M219=C$2,'Données Envoyé Spécial'!$D219,""),"")</f>
        <v/>
      </c>
      <c r="D195" s="2" t="str">
        <f>IF('Données Envoyé Spécial'!$R164&lt;2,IF('Données Envoyé Spécial'!$M164=D$2,'Données Envoyé Spécial'!$D164,""),"")</f>
        <v/>
      </c>
      <c r="F195" s="2" t="str">
        <f>IF('Données Envoyé Spécial'!$R182&lt;2,IF('Données Envoyé Spécial'!$M182=F$2,'Données Envoyé Spécial'!$E182,""),"")</f>
        <v/>
      </c>
      <c r="G195">
        <f>IF('Données Envoyé Spécial'!$R397&lt;2,IF('Données Envoyé Spécial'!$M397=G$2,'Données Envoyé Spécial'!$E397,""),"")</f>
        <v>45</v>
      </c>
      <c r="H195" t="str">
        <f>IF('Données Envoyé Spécial'!$R164&lt;2,IF('Données Envoyé Spécial'!$M164=H$2,'Données Envoyé Spécial'!$E164,""),"")</f>
        <v/>
      </c>
      <c r="J195" t="str">
        <f>IF('Données Envoyé Spécial'!$R578&lt;2,IF('Données Envoyé Spécial'!$M578=J$2,'Données Envoyé Spécial'!$F578,""),"")</f>
        <v/>
      </c>
      <c r="K195">
        <f>IF('Données Envoyé Spécial'!$R355&lt;2,IF('Données Envoyé Spécial'!$M355=K$2,'Données Envoyé Spécial'!$F355,""),"")</f>
        <v>46</v>
      </c>
      <c r="L195" t="str">
        <f>IF('Données Envoyé Spécial'!$R164&lt;2,IF('Données Envoyé Spécial'!$M164=L$2,'Données Envoyé Spécial'!$F164,""),"")</f>
        <v/>
      </c>
      <c r="N195" t="str">
        <f>IF('Données Envoyé Spécial'!$R823&lt;2,IF('Données Envoyé Spécial'!$M823=N$2,'Données Envoyé Spécial'!$G823,""),"")</f>
        <v/>
      </c>
      <c r="O195" t="str">
        <f>IF('Données Envoyé Spécial'!$R904&lt;2,IF('Données Envoyé Spécial'!$M904=O$2,'Données Envoyé Spécial'!$G904,""),"")</f>
        <v/>
      </c>
      <c r="P195" t="str">
        <f>IF('Données Envoyé Spécial'!$R165&lt;2,IF('Données Envoyé Spécial'!$M165=P$2,'Données Envoyé Spécial'!$G165,""),"")</f>
        <v/>
      </c>
      <c r="R195" s="221">
        <v>40</v>
      </c>
    </row>
    <row r="196" spans="2:18" x14ac:dyDescent="0.25">
      <c r="B196" s="2" t="str">
        <f>IF('Données Envoyé Spécial'!$R72&lt;2,IF('Données Envoyé Spécial'!$M72=B$2,'Données Envoyé Spécial'!$D72,""),"")</f>
        <v/>
      </c>
      <c r="C196" s="2" t="str">
        <f>IF('Données Envoyé Spécial'!$R627&lt;2,IF('Données Envoyé Spécial'!$M627=C$2,'Données Envoyé Spécial'!$D627,""),"")</f>
        <v/>
      </c>
      <c r="D196" s="2" t="str">
        <f>IF('Données Envoyé Spécial'!$R165&lt;2,IF('Données Envoyé Spécial'!$M165=D$2,'Données Envoyé Spécial'!$D165,""),"")</f>
        <v/>
      </c>
      <c r="F196" s="2">
        <f>IF('Données Envoyé Spécial'!$R60&lt;2,IF('Données Envoyé Spécial'!$M60=F$2,'Données Envoyé Spécial'!$E60,""),"")</f>
        <v>245</v>
      </c>
      <c r="G196">
        <f>IF('Données Envoyé Spécial'!$R358&lt;2,IF('Données Envoyé Spécial'!$M358=G$2,'Données Envoyé Spécial'!$E358,""),"")</f>
        <v>86</v>
      </c>
      <c r="H196" t="str">
        <f>IF('Données Envoyé Spécial'!$R165&lt;2,IF('Données Envoyé Spécial'!$M165=H$2,'Données Envoyé Spécial'!$E165,""),"")</f>
        <v/>
      </c>
      <c r="J196">
        <f>IF('Données Envoyé Spécial'!$R57&lt;2,IF('Données Envoyé Spécial'!$M57=J$2,'Données Envoyé Spécial'!$F57,""),"")</f>
        <v>13</v>
      </c>
      <c r="K196">
        <f>IF('Données Envoyé Spécial'!$R424&lt;2,IF('Données Envoyé Spécial'!$M424=K$2,'Données Envoyé Spécial'!$F424,""),"")</f>
        <v>9</v>
      </c>
      <c r="L196" t="str">
        <f>IF('Données Envoyé Spécial'!$R165&lt;2,IF('Données Envoyé Spécial'!$M165=L$2,'Données Envoyé Spécial'!$F165,""),"")</f>
        <v/>
      </c>
      <c r="N196">
        <f>IF('Données Envoyé Spécial'!$R58&lt;2,IF('Données Envoyé Spécial'!$M58=N$2,'Données Envoyé Spécial'!$G58,""),"")</f>
        <v>0.14022988505747128</v>
      </c>
      <c r="O196" t="str">
        <f>IF('Données Envoyé Spécial'!$R336&lt;2,IF('Données Envoyé Spécial'!$M336=O$2,'Données Envoyé Spécial'!$G336,""),"")</f>
        <v/>
      </c>
      <c r="P196" t="str">
        <f>IF('Données Envoyé Spécial'!$R166&lt;2,IF('Données Envoyé Spécial'!$M166=P$2,'Données Envoyé Spécial'!$G166,""),"")</f>
        <v/>
      </c>
      <c r="R196" s="221">
        <v>40</v>
      </c>
    </row>
    <row r="197" spans="2:18" x14ac:dyDescent="0.25">
      <c r="B197" s="2">
        <f>IF('Données Envoyé Spécial'!$R60&lt;2,IF('Données Envoyé Spécial'!$M60=B$2,'Données Envoyé Spécial'!$D60,""),"")</f>
        <v>2494</v>
      </c>
      <c r="C197" s="2" t="str">
        <f>IF('Données Envoyé Spécial'!$R140&lt;2,IF('Données Envoyé Spécial'!$M140=C$2,'Données Envoyé Spécial'!$D140,""),"")</f>
        <v/>
      </c>
      <c r="D197" s="2" t="str">
        <f>IF('Données Envoyé Spécial'!$R166&lt;2,IF('Données Envoyé Spécial'!$M166=D$2,'Données Envoyé Spécial'!$D166,""),"")</f>
        <v/>
      </c>
      <c r="F197" s="2">
        <f>IF('Données Envoyé Spécial'!$R156&lt;2,IF('Données Envoyé Spécial'!$M156=F$2,'Données Envoyé Spécial'!$E156,""),"")</f>
        <v>160</v>
      </c>
      <c r="G197" t="str">
        <f>IF('Données Envoyé Spécial'!$R955&lt;2,IF('Données Envoyé Spécial'!$M955=G$2,'Données Envoyé Spécial'!$E955,""),"")</f>
        <v/>
      </c>
      <c r="H197" t="str">
        <f>IF('Données Envoyé Spécial'!$R166&lt;2,IF('Données Envoyé Spécial'!$M166=H$2,'Données Envoyé Spécial'!$E166,""),"")</f>
        <v/>
      </c>
      <c r="J197">
        <f>IF('Données Envoyé Spécial'!$R48&lt;2,IF('Données Envoyé Spécial'!$M48=J$2,'Données Envoyé Spécial'!$F48,""),"")</f>
        <v>543</v>
      </c>
      <c r="K197">
        <f>IF('Données Envoyé Spécial'!$R491&lt;2,IF('Données Envoyé Spécial'!$M491=K$2,'Données Envoyé Spécial'!$F491,""),"")</f>
        <v>137</v>
      </c>
      <c r="L197" t="str">
        <f>IF('Données Envoyé Spécial'!$R166&lt;2,IF('Données Envoyé Spécial'!$M166=L$2,'Données Envoyé Spécial'!$F166,""),"")</f>
        <v/>
      </c>
      <c r="N197">
        <f>IF('Données Envoyé Spécial'!$R56&lt;2,IF('Données Envoyé Spécial'!$M56=N$2,'Données Envoyé Spécial'!$G56,""),"")</f>
        <v>0.73893805309734517</v>
      </c>
      <c r="O197">
        <f>IF('Données Envoyé Spécial'!$R450&lt;2,IF('Données Envoyé Spécial'!$M450=O$2,'Données Envoyé Spécial'!$G450,""),"")</f>
        <v>1.0337078651685394</v>
      </c>
      <c r="P197" t="str">
        <f>IF('Données Envoyé Spécial'!$R167&lt;2,IF('Données Envoyé Spécial'!$M167=P$2,'Données Envoyé Spécial'!$G167,""),"")</f>
        <v/>
      </c>
      <c r="R197" s="221">
        <v>40</v>
      </c>
    </row>
    <row r="198" spans="2:18" x14ac:dyDescent="0.25">
      <c r="B198" s="2">
        <f>IF('Données Envoyé Spécial'!$R156&lt;2,IF('Données Envoyé Spécial'!$M156=B$2,'Données Envoyé Spécial'!$D156,""),"")</f>
        <v>3140</v>
      </c>
      <c r="C198" s="2" t="str">
        <f>IF('Données Envoyé Spécial'!$R640&lt;2,IF('Données Envoyé Spécial'!$M640=C$2,'Données Envoyé Spécial'!$D640,""),"")</f>
        <v/>
      </c>
      <c r="D198" s="2" t="str">
        <f>IF('Données Envoyé Spécial'!$R167&lt;2,IF('Données Envoyé Spécial'!$M167=D$2,'Données Envoyé Spécial'!$D167,""),"")</f>
        <v/>
      </c>
      <c r="F198" s="2" t="str">
        <f>IF('Données Envoyé Spécial'!$R543&lt;2,IF('Données Envoyé Spécial'!$M543=F$2,'Données Envoyé Spécial'!$E543,""),"")</f>
        <v/>
      </c>
      <c r="G198" t="str">
        <f>IF('Données Envoyé Spécial'!$R63&lt;2,IF('Données Envoyé Spécial'!$M63=G$2,'Données Envoyé Spécial'!$E63,""),"")</f>
        <v/>
      </c>
      <c r="H198" t="str">
        <f>IF('Données Envoyé Spécial'!$R167&lt;2,IF('Données Envoyé Spécial'!$M167=H$2,'Données Envoyé Spécial'!$E167,""),"")</f>
        <v/>
      </c>
      <c r="J198">
        <f>IF('Données Envoyé Spécial'!$R17&lt;2,IF('Données Envoyé Spécial'!$M17=J$2,'Données Envoyé Spécial'!$F17,""),"")</f>
        <v>3771</v>
      </c>
      <c r="K198" t="str">
        <f>IF('Données Envoyé Spécial'!$R69&lt;2,IF('Données Envoyé Spécial'!$M69=K$2,'Données Envoyé Spécial'!$F69,""),"")</f>
        <v/>
      </c>
      <c r="L198" t="str">
        <f>IF('Données Envoyé Spécial'!$R167&lt;2,IF('Données Envoyé Spécial'!$M167=L$2,'Données Envoyé Spécial'!$F167,""),"")</f>
        <v/>
      </c>
      <c r="N198">
        <f>IF('Données Envoyé Spécial'!$R82&lt;2,IF('Données Envoyé Spécial'!$M82=N$2,'Données Envoyé Spécial'!$G82,""),"")</f>
        <v>0.86005830903790093</v>
      </c>
      <c r="O198">
        <f>IF('Données Envoyé Spécial'!$R475&lt;2,IF('Données Envoyé Spécial'!$M475=O$2,'Données Envoyé Spécial'!$G475,""),"")</f>
        <v>0.36342321219226259</v>
      </c>
      <c r="P198" t="str">
        <f>IF('Données Envoyé Spécial'!$R169&lt;2,IF('Données Envoyé Spécial'!$M169=P$2,'Données Envoyé Spécial'!$G169,""),"")</f>
        <v/>
      </c>
      <c r="R198" s="221">
        <v>41</v>
      </c>
    </row>
    <row r="199" spans="2:18" x14ac:dyDescent="0.25">
      <c r="B199" s="2">
        <f>IF('Données Envoyé Spécial'!$R57&lt;2,IF('Données Envoyé Spécial'!$M57=B$2,'Données Envoyé Spécial'!$D57,""),"")</f>
        <v>397</v>
      </c>
      <c r="C199" s="2">
        <f>IF('Données Envoyé Spécial'!$R562&lt;2,IF('Données Envoyé Spécial'!$M562=C$2,'Données Envoyé Spécial'!$D562,""),"")</f>
        <v>2000</v>
      </c>
      <c r="D199" s="2" t="str">
        <f>IF('Données Envoyé Spécial'!$R169&lt;2,IF('Données Envoyé Spécial'!$M169=D$2,'Données Envoyé Spécial'!$D169,""),"")</f>
        <v/>
      </c>
      <c r="F199" s="2">
        <f>IF('Données Envoyé Spécial'!$R230&lt;2,IF('Données Envoyé Spécial'!$M230=F$2,'Données Envoyé Spécial'!$E230,""),"")</f>
        <v>27</v>
      </c>
      <c r="G199" t="str">
        <f>IF('Données Envoyé Spécial'!$R691&lt;2,IF('Données Envoyé Spécial'!$M691=G$2,'Données Envoyé Spécial'!$E691,""),"")</f>
        <v/>
      </c>
      <c r="H199" t="str">
        <f>IF('Données Envoyé Spécial'!$R169&lt;2,IF('Données Envoyé Spécial'!$M169=H$2,'Données Envoyé Spécial'!$E169,""),"")</f>
        <v/>
      </c>
      <c r="J199" t="str">
        <f>IF('Données Envoyé Spécial'!$R236&lt;2,IF('Données Envoyé Spécial'!$M236=J$2,'Données Envoyé Spécial'!$F236,""),"")</f>
        <v/>
      </c>
      <c r="K199">
        <f>IF('Données Envoyé Spécial'!$R826&lt;2,IF('Données Envoyé Spécial'!$M826=K$2,'Données Envoyé Spécial'!$F826,""),"")</f>
        <v>5</v>
      </c>
      <c r="L199" t="str">
        <f>IF('Données Envoyé Spécial'!$R169&lt;2,IF('Données Envoyé Spécial'!$M169=L$2,'Données Envoyé Spécial'!$F169,""),"")</f>
        <v/>
      </c>
      <c r="N199">
        <f>IF('Données Envoyé Spécial'!$R18&lt;2,IF('Données Envoyé Spécial'!$M18=N$2,'Données Envoyé Spécial'!$G18,""),"")</f>
        <v>1.0408163265306123</v>
      </c>
      <c r="O199" t="str">
        <f>IF('Données Envoyé Spécial'!$R314&lt;2,IF('Données Envoyé Spécial'!$M314=O$2,'Données Envoyé Spécial'!$G314,""),"")</f>
        <v/>
      </c>
      <c r="P199" t="str">
        <f>IF('Données Envoyé Spécial'!$R170&lt;2,IF('Données Envoyé Spécial'!$M170=P$2,'Données Envoyé Spécial'!$G170,""),"")</f>
        <v/>
      </c>
      <c r="R199" s="221">
        <v>41</v>
      </c>
    </row>
    <row r="200" spans="2:18" x14ac:dyDescent="0.25">
      <c r="B200" s="2">
        <f>IF('Données Envoyé Spécial'!$R230&lt;2,IF('Données Envoyé Spécial'!$M230=B$2,'Données Envoyé Spécial'!$D230,""),"")</f>
        <v>546</v>
      </c>
      <c r="C200" s="2" t="str">
        <f>IF('Données Envoyé Spécial'!$R221&lt;2,IF('Données Envoyé Spécial'!$M221=C$2,'Données Envoyé Spécial'!$D221,""),"")</f>
        <v/>
      </c>
      <c r="D200" s="2" t="str">
        <f>IF('Données Envoyé Spécial'!$R170&lt;2,IF('Données Envoyé Spécial'!$M170=D$2,'Données Envoyé Spécial'!$D170,""),"")</f>
        <v/>
      </c>
      <c r="F200" s="2">
        <f>IF('Données Envoyé Spécial'!$R111&lt;2,IF('Données Envoyé Spécial'!$M111=F$2,'Données Envoyé Spécial'!$E111,""),"")</f>
        <v>312</v>
      </c>
      <c r="G200">
        <f>IF('Données Envoyé Spécial'!$R651&lt;2,IF('Données Envoyé Spécial'!$M651=G$2,'Données Envoyé Spécial'!$E651,""),"")</f>
        <v>2138</v>
      </c>
      <c r="H200" t="str">
        <f>IF('Données Envoyé Spécial'!$R170&lt;2,IF('Données Envoyé Spécial'!$M170=H$2,'Données Envoyé Spécial'!$E170,""),"")</f>
        <v/>
      </c>
      <c r="J200">
        <f>IF('Données Envoyé Spécial'!$R13&lt;2,IF('Données Envoyé Spécial'!$M13=J$2,'Données Envoyé Spécial'!$F13,""),"")</f>
        <v>5128</v>
      </c>
      <c r="K200" t="str">
        <f>IF('Données Envoyé Spécial'!$R40&lt;2,IF('Données Envoyé Spécial'!$M40=K$2,'Données Envoyé Spécial'!$F40,""),"")</f>
        <v/>
      </c>
      <c r="L200" t="str">
        <f>IF('Données Envoyé Spécial'!$R170&lt;2,IF('Données Envoyé Spécial'!$M170=L$2,'Données Envoyé Spécial'!$F170,""),"")</f>
        <v/>
      </c>
      <c r="N200">
        <f>IF('Données Envoyé Spécial'!$R20&lt;2,IF('Données Envoyé Spécial'!$M20=N$2,'Données Envoyé Spécial'!$G20,""),"")</f>
        <v>0.46017699115044247</v>
      </c>
      <c r="O200">
        <f>IF('Données Envoyé Spécial'!$R445&lt;2,IF('Données Envoyé Spécial'!$M445=O$2,'Données Envoyé Spécial'!$G445,""),"")</f>
        <v>0.54652605459057069</v>
      </c>
      <c r="P200" t="str">
        <f>IF('Données Envoyé Spécial'!$R171&lt;2,IF('Données Envoyé Spécial'!$M171=P$2,'Données Envoyé Spécial'!$G171,""),"")</f>
        <v/>
      </c>
      <c r="R200" s="221">
        <v>44</v>
      </c>
    </row>
    <row r="201" spans="2:18" x14ac:dyDescent="0.25">
      <c r="B201" s="2">
        <f>IF('Données Envoyé Spécial'!$R18&lt;2,IF('Données Envoyé Spécial'!$M18=B$2,'Données Envoyé Spécial'!$D18,""),"")</f>
        <v>539</v>
      </c>
      <c r="C201" s="2" t="str">
        <f>IF('Données Envoyé Spécial'!$R266&lt;2,IF('Données Envoyé Spécial'!$M266=C$2,'Données Envoyé Spécial'!$D266,""),"")</f>
        <v/>
      </c>
      <c r="D201" s="2" t="str">
        <f>IF('Données Envoyé Spécial'!$R171&lt;2,IF('Données Envoyé Spécial'!$M171=D$2,'Données Envoyé Spécial'!$D171,""),"")</f>
        <v/>
      </c>
      <c r="F201" s="2">
        <f>IF('Données Envoyé Spécial'!$R18&lt;2,IF('Données Envoyé Spécial'!$M18=F$2,'Données Envoyé Spécial'!$E18,""),"")</f>
        <v>196</v>
      </c>
      <c r="G201">
        <f>IF('Données Envoyé Spécial'!$R633&lt;2,IF('Données Envoyé Spécial'!$M633=G$2,'Données Envoyé Spécial'!$E633,""),"")</f>
        <v>140</v>
      </c>
      <c r="H201" t="str">
        <f>IF('Données Envoyé Spécial'!$R171&lt;2,IF('Données Envoyé Spécial'!$M171=H$2,'Données Envoyé Spécial'!$E171,""),"")</f>
        <v/>
      </c>
      <c r="J201">
        <f>IF('Données Envoyé Spécial'!$R18&lt;2,IF('Données Envoyé Spécial'!$M18=J$2,'Données Envoyé Spécial'!$F18,""),"")</f>
        <v>204</v>
      </c>
      <c r="K201" t="str">
        <f>IF('Données Envoyé Spécial'!$R308&lt;2,IF('Données Envoyé Spécial'!$M308=K$2,'Données Envoyé Spécial'!$F308,""),"")</f>
        <v/>
      </c>
      <c r="L201" t="str">
        <f>IF('Données Envoyé Spécial'!$R171&lt;2,IF('Données Envoyé Spécial'!$M171=L$2,'Données Envoyé Spécial'!$F171,""),"")</f>
        <v/>
      </c>
      <c r="N201">
        <f>IF('Données Envoyé Spécial'!$R23&lt;2,IF('Données Envoyé Spécial'!$M23=N$2,'Données Envoyé Spécial'!$G23,""),"")</f>
        <v>0.49407114624505927</v>
      </c>
      <c r="O201" t="str">
        <f>IF('Données Envoyé Spécial'!$R295&lt;2,IF('Données Envoyé Spécial'!$M295=O$2,'Données Envoyé Spécial'!$G295,""),"")</f>
        <v/>
      </c>
      <c r="P201" t="str">
        <f>IF('Données Envoyé Spécial'!$R172&lt;2,IF('Données Envoyé Spécial'!$M172=P$2,'Données Envoyé Spécial'!$G172,""),"")</f>
        <v/>
      </c>
      <c r="R201" s="221">
        <v>44</v>
      </c>
    </row>
    <row r="202" spans="2:18" x14ac:dyDescent="0.25">
      <c r="B202" s="2">
        <f>IF('Données Envoyé Spécial'!$R20&lt;2,IF('Données Envoyé Spécial'!$M20=B$2,'Données Envoyé Spécial'!$D20,""),"")</f>
        <v>16000</v>
      </c>
      <c r="C202" s="2" t="str">
        <f>IF('Données Envoyé Spécial'!$R320&lt;2,IF('Données Envoyé Spécial'!$M320=C$2,'Données Envoyé Spécial'!$D320,""),"")</f>
        <v/>
      </c>
      <c r="D202" s="2" t="str">
        <f>IF('Données Envoyé Spécial'!$R172&lt;2,IF('Données Envoyé Spécial'!$M172=D$2,'Données Envoyé Spécial'!$D172,""),"")</f>
        <v/>
      </c>
      <c r="F202" s="2">
        <f>IF('Données Envoyé Spécial'!$R20&lt;2,IF('Données Envoyé Spécial'!$M20=F$2,'Données Envoyé Spécial'!$E20,""),"")</f>
        <v>339</v>
      </c>
      <c r="G202">
        <f>IF('Données Envoyé Spécial'!$R511&lt;2,IF('Données Envoyé Spécial'!$M511=G$2,'Données Envoyé Spécial'!$E511,""),"")</f>
        <v>17</v>
      </c>
      <c r="H202" t="str">
        <f>IF('Données Envoyé Spécial'!$R172&lt;2,IF('Données Envoyé Spécial'!$M172=H$2,'Données Envoyé Spécial'!$E172,""),"")</f>
        <v/>
      </c>
      <c r="J202">
        <f>IF('Données Envoyé Spécial'!$R20&lt;2,IF('Données Envoyé Spécial'!$M20=J$2,'Données Envoyé Spécial'!$F20,""),"")</f>
        <v>156</v>
      </c>
      <c r="K202">
        <f>IF('Données Envoyé Spécial'!$R450&lt;2,IF('Données Envoyé Spécial'!$M450=K$2,'Données Envoyé Spécial'!$F450,""),"")</f>
        <v>644</v>
      </c>
      <c r="L202" t="str">
        <f>IF('Données Envoyé Spécial'!$R172&lt;2,IF('Données Envoyé Spécial'!$M172=L$2,'Données Envoyé Spécial'!$F172,""),"")</f>
        <v/>
      </c>
      <c r="N202">
        <f>IF('Données Envoyé Spécial'!$R24&lt;2,IF('Données Envoyé Spécial'!$M24=N$2,'Données Envoyé Spécial'!$G24,""),"")</f>
        <v>0.26063829787234044</v>
      </c>
      <c r="O202" t="str">
        <f>IF('Données Envoyé Spécial'!$R637&lt;2,IF('Données Envoyé Spécial'!$M637=O$2,'Données Envoyé Spécial'!$G637,""),"")</f>
        <v/>
      </c>
      <c r="P202" t="str">
        <f>IF('Données Envoyé Spécial'!$R173&lt;2,IF('Données Envoyé Spécial'!$M173=P$2,'Données Envoyé Spécial'!$G173,""),"")</f>
        <v/>
      </c>
      <c r="R202" s="221">
        <v>44</v>
      </c>
    </row>
    <row r="203" spans="2:18" x14ac:dyDescent="0.25">
      <c r="B203" s="2">
        <f>IF('Données Envoyé Spécial'!$R23&lt;2,IF('Données Envoyé Spécial'!$M23=B$2,'Données Envoyé Spécial'!$D23,""),"")</f>
        <v>9775</v>
      </c>
      <c r="C203" s="2" t="str">
        <f>IF('Données Envoyé Spécial'!$R138&lt;2,IF('Données Envoyé Spécial'!$M138=C$2,'Données Envoyé Spécial'!$D138,""),"")</f>
        <v/>
      </c>
      <c r="D203" s="2" t="str">
        <f>IF('Données Envoyé Spécial'!$R173&lt;2,IF('Données Envoyé Spécial'!$M173=D$2,'Données Envoyé Spécial'!$D173,""),"")</f>
        <v/>
      </c>
      <c r="F203" s="2">
        <f>IF('Données Envoyé Spécial'!$R23&lt;2,IF('Données Envoyé Spécial'!$M23=F$2,'Données Envoyé Spécial'!$E23,""),"")</f>
        <v>253</v>
      </c>
      <c r="G203" t="str">
        <f>IF('Données Envoyé Spécial'!$R800&lt;2,IF('Données Envoyé Spécial'!$M800=G$2,'Données Envoyé Spécial'!$E800,""),"")</f>
        <v/>
      </c>
      <c r="H203" t="str">
        <f>IF('Données Envoyé Spécial'!$R173&lt;2,IF('Données Envoyé Spécial'!$M173=H$2,'Données Envoyé Spécial'!$E173,""),"")</f>
        <v/>
      </c>
      <c r="J203">
        <f>IF('Données Envoyé Spécial'!$R23&lt;2,IF('Données Envoyé Spécial'!$M23=J$2,'Données Envoyé Spécial'!$F23,""),"")</f>
        <v>125</v>
      </c>
      <c r="K203">
        <f>IF('Données Envoyé Spécial'!$R503&lt;2,IF('Données Envoyé Spécial'!$M503=K$2,'Données Envoyé Spécial'!$F503,""),"")</f>
        <v>1602</v>
      </c>
      <c r="L203" t="str">
        <f>IF('Données Envoyé Spécial'!$R173&lt;2,IF('Données Envoyé Spécial'!$M173=L$2,'Données Envoyé Spécial'!$F173,""),"")</f>
        <v/>
      </c>
      <c r="N203">
        <f>IF('Données Envoyé Spécial'!$R33&lt;2,IF('Données Envoyé Spécial'!$M33=N$2,'Données Envoyé Spécial'!$G33,""),"")</f>
        <v>2.2130325814536342</v>
      </c>
      <c r="O203">
        <f>IF('Données Envoyé Spécial'!$R805&lt;2,IF('Données Envoyé Spécial'!$M805=O$2,'Données Envoyé Spécial'!$G805,""),"")</f>
        <v>9.9337748344370855E-2</v>
      </c>
      <c r="P203" t="str">
        <f>IF('Données Envoyé Spécial'!$R174&lt;2,IF('Données Envoyé Spécial'!$M174=P$2,'Données Envoyé Spécial'!$G174,""),"")</f>
        <v/>
      </c>
      <c r="R203" s="221">
        <v>44</v>
      </c>
    </row>
    <row r="204" spans="2:18" x14ac:dyDescent="0.25">
      <c r="B204" s="2">
        <f>IF('Données Envoyé Spécial'!$R24&lt;2,IF('Données Envoyé Spécial'!$M24=B$2,'Données Envoyé Spécial'!$D24,""),"")</f>
        <v>1155</v>
      </c>
      <c r="C204" s="2" t="str">
        <f>IF('Données Envoyé Spécial'!$R261&lt;2,IF('Données Envoyé Spécial'!$M261=C$2,'Données Envoyé Spécial'!$D261,""),"")</f>
        <v/>
      </c>
      <c r="D204" s="2" t="str">
        <f>IF('Données Envoyé Spécial'!$R174&lt;2,IF('Données Envoyé Spécial'!$M174=D$2,'Données Envoyé Spécial'!$D174,""),"")</f>
        <v/>
      </c>
      <c r="F204" s="2">
        <f>IF('Données Envoyé Spécial'!$R24&lt;2,IF('Données Envoyé Spécial'!$M24=F$2,'Données Envoyé Spécial'!$E24,""),"")</f>
        <v>188</v>
      </c>
      <c r="G204" t="str">
        <f>IF('Données Envoyé Spécial'!$R585&lt;2,IF('Données Envoyé Spécial'!$M585=G$2,'Données Envoyé Spécial'!$E585,""),"")</f>
        <v/>
      </c>
      <c r="H204" t="str">
        <f>IF('Données Envoyé Spécial'!$R174&lt;2,IF('Données Envoyé Spécial'!$M174=H$2,'Données Envoyé Spécial'!$E174,""),"")</f>
        <v/>
      </c>
      <c r="J204">
        <f>IF('Données Envoyé Spécial'!$R24&lt;2,IF('Données Envoyé Spécial'!$M24=J$2,'Données Envoyé Spécial'!$F24,""),"")</f>
        <v>49</v>
      </c>
      <c r="K204">
        <f>IF('Données Envoyé Spécial'!$R412&lt;2,IF('Données Envoyé Spécial'!$M412=K$2,'Données Envoyé Spécial'!$F412,""),"")</f>
        <v>50</v>
      </c>
      <c r="L204" t="str">
        <f>IF('Données Envoyé Spécial'!$R174&lt;2,IF('Données Envoyé Spécial'!$M174=L$2,'Données Envoyé Spécial'!$F174,""),"")</f>
        <v/>
      </c>
      <c r="N204">
        <f>IF('Données Envoyé Spécial'!$R34&lt;2,IF('Données Envoyé Spécial'!$M34=N$2,'Données Envoyé Spécial'!$G34,""),"")</f>
        <v>0.36238532110091742</v>
      </c>
      <c r="O204" t="str">
        <f>IF('Données Envoyé Spécial'!$R309&lt;2,IF('Données Envoyé Spécial'!$M309=O$2,'Données Envoyé Spécial'!$G309,""),"")</f>
        <v/>
      </c>
      <c r="P204" t="str">
        <f>IF('Données Envoyé Spécial'!$R175&lt;2,IF('Données Envoyé Spécial'!$M175=P$2,'Données Envoyé Spécial'!$G175,""),"")</f>
        <v/>
      </c>
      <c r="R204" s="221">
        <v>45</v>
      </c>
    </row>
    <row r="205" spans="2:18" x14ac:dyDescent="0.25">
      <c r="B205" s="2">
        <f>IF('Données Envoyé Spécial'!$R33&lt;2,IF('Données Envoyé Spécial'!$M33=B$2,'Données Envoyé Spécial'!$D33,""),"")</f>
        <v>46200</v>
      </c>
      <c r="C205" s="2">
        <f>IF('Données Envoyé Spécial'!$R803&lt;2,IF('Données Envoyé Spécial'!$M803=C$2,'Données Envoyé Spécial'!$D803,""),"")</f>
        <v>48</v>
      </c>
      <c r="D205" s="2" t="str">
        <f>IF('Données Envoyé Spécial'!$R175&lt;2,IF('Données Envoyé Spécial'!$M175=D$2,'Données Envoyé Spécial'!$D175,""),"")</f>
        <v/>
      </c>
      <c r="F205" s="2">
        <f>IF('Données Envoyé Spécial'!$R33&lt;2,IF('Données Envoyé Spécial'!$M33=F$2,'Données Envoyé Spécial'!$E33,""),"")</f>
        <v>399</v>
      </c>
      <c r="G205">
        <f>IF('Données Envoyé Spécial'!$R503&lt;2,IF('Données Envoyé Spécial'!$M503=G$2,'Données Envoyé Spécial'!$E503,""),"")</f>
        <v>1832</v>
      </c>
      <c r="H205" t="str">
        <f>IF('Données Envoyé Spécial'!$R175&lt;2,IF('Données Envoyé Spécial'!$M175=H$2,'Données Envoyé Spécial'!$E175,""),"")</f>
        <v/>
      </c>
      <c r="J205">
        <f>IF('Données Envoyé Spécial'!$R33&lt;2,IF('Données Envoyé Spécial'!$M33=J$2,'Données Envoyé Spécial'!$F33,""),"")</f>
        <v>883</v>
      </c>
      <c r="K205">
        <f>IF('Données Envoyé Spécial'!$R727&lt;2,IF('Données Envoyé Spécial'!$M727=K$2,'Données Envoyé Spécial'!$F727,""),"")</f>
        <v>934</v>
      </c>
      <c r="L205" t="str">
        <f>IF('Données Envoyé Spécial'!$R175&lt;2,IF('Données Envoyé Spécial'!$M175=L$2,'Données Envoyé Spécial'!$F175,""),"")</f>
        <v/>
      </c>
      <c r="N205">
        <f>IF('Données Envoyé Spécial'!$R35&lt;2,IF('Données Envoyé Spécial'!$M35=N$2,'Données Envoyé Spécial'!$G35,""),"")</f>
        <v>2.8532396565183449</v>
      </c>
      <c r="O205">
        <f>IF('Données Envoyé Spécial'!$R386&lt;2,IF('Données Envoyé Spécial'!$M386=O$2,'Données Envoyé Spécial'!$G386,""),"")</f>
        <v>0.11983471074380166</v>
      </c>
      <c r="P205" t="str">
        <f>IF('Données Envoyé Spécial'!$R176&lt;2,IF('Données Envoyé Spécial'!$M176=P$2,'Données Envoyé Spécial'!$G176,""),"")</f>
        <v/>
      </c>
      <c r="R205" s="221">
        <v>45</v>
      </c>
    </row>
    <row r="206" spans="2:18" x14ac:dyDescent="0.25">
      <c r="B206" s="2">
        <f>IF('Données Envoyé Spécial'!$R34&lt;2,IF('Données Envoyé Spécial'!$M34=B$2,'Données Envoyé Spécial'!$D34,""),"")</f>
        <v>686</v>
      </c>
      <c r="C206" s="2">
        <f>IF('Données Envoyé Spécial'!$R495&lt;2,IF('Données Envoyé Spécial'!$M495=C$2,'Données Envoyé Spécial'!$D495,""),"")</f>
        <v>9870</v>
      </c>
      <c r="D206" s="2" t="str">
        <f>IF('Données Envoyé Spécial'!$R176&lt;2,IF('Données Envoyé Spécial'!$M176=D$2,'Données Envoyé Spécial'!$D176,""),"")</f>
        <v/>
      </c>
      <c r="F206" s="2">
        <f>IF('Données Envoyé Spécial'!$R34&lt;2,IF('Données Envoyé Spécial'!$M34=F$2,'Données Envoyé Spécial'!$E34,""),"")</f>
        <v>218</v>
      </c>
      <c r="G206">
        <f>IF('Données Envoyé Spécial'!$R832&lt;2,IF('Données Envoyé Spécial'!$M832=G$2,'Données Envoyé Spécial'!$E832,""),"")</f>
        <v>145</v>
      </c>
      <c r="H206" t="str">
        <f>IF('Données Envoyé Spécial'!$R176&lt;2,IF('Données Envoyé Spécial'!$M176=H$2,'Données Envoyé Spécial'!$E176,""),"")</f>
        <v/>
      </c>
      <c r="J206">
        <f>IF('Données Envoyé Spécial'!$R34&lt;2,IF('Données Envoyé Spécial'!$M34=J$2,'Données Envoyé Spécial'!$F34,""),"")</f>
        <v>79</v>
      </c>
      <c r="K206">
        <f>IF('Données Envoyé Spécial'!$R775&lt;2,IF('Données Envoyé Spécial'!$M775=K$2,'Données Envoyé Spécial'!$F775,""),"")</f>
        <v>8</v>
      </c>
      <c r="L206" t="str">
        <f>IF('Données Envoyé Spécial'!$R176&lt;2,IF('Données Envoyé Spécial'!$M176=L$2,'Données Envoyé Spécial'!$F176,""),"")</f>
        <v/>
      </c>
      <c r="N206">
        <f>IF('Données Envoyé Spécial'!$R36&lt;2,IF('Données Envoyé Spécial'!$M36=N$2,'Données Envoyé Spécial'!$G36,""),"")</f>
        <v>1.3285714285714285</v>
      </c>
      <c r="O206" t="str">
        <f>IF('Données Envoyé Spécial'!$R211&lt;2,IF('Données Envoyé Spécial'!$M211=O$2,'Données Envoyé Spécial'!$G211,""),"")</f>
        <v/>
      </c>
      <c r="P206" t="str">
        <f>IF('Données Envoyé Spécial'!$R177&lt;2,IF('Données Envoyé Spécial'!$M177=P$2,'Données Envoyé Spécial'!$G177,""),"")</f>
        <v/>
      </c>
      <c r="R206" s="221">
        <v>45</v>
      </c>
    </row>
    <row r="207" spans="2:18" x14ac:dyDescent="0.25">
      <c r="B207" s="2">
        <f>IF('Données Envoyé Spécial'!$R35&lt;2,IF('Données Envoyé Spécial'!$M35=B$2,'Données Envoyé Spécial'!$D35,""),"")</f>
        <v>20100</v>
      </c>
      <c r="C207" s="2">
        <f>IF('Données Envoyé Spécial'!$R566&lt;2,IF('Données Envoyé Spécial'!$M566=C$2,'Données Envoyé Spécial'!$D566,""),"")</f>
        <v>216</v>
      </c>
      <c r="D207" s="2" t="str">
        <f>IF('Données Envoyé Spécial'!$R177&lt;2,IF('Données Envoyé Spécial'!$M177=D$2,'Données Envoyé Spécial'!$D177,""),"")</f>
        <v/>
      </c>
      <c r="F207" s="2">
        <f>IF('Données Envoyé Spécial'!$R35&lt;2,IF('Données Envoyé Spécial'!$M35=F$2,'Données Envoyé Spécial'!$E35,""),"")</f>
        <v>1281</v>
      </c>
      <c r="G207" t="str">
        <f>IF('Données Envoyé Spécial'!$R118&lt;2,IF('Données Envoyé Spécial'!$M118=G$2,'Données Envoyé Spécial'!$E118,""),"")</f>
        <v/>
      </c>
      <c r="H207" t="str">
        <f>IF('Données Envoyé Spécial'!$R177&lt;2,IF('Données Envoyé Spécial'!$M177=H$2,'Données Envoyé Spécial'!$E177,""),"")</f>
        <v/>
      </c>
      <c r="J207">
        <f>IF('Données Envoyé Spécial'!$R35&lt;2,IF('Données Envoyé Spécial'!$M35=J$2,'Données Envoyé Spécial'!$F35,""),"")</f>
        <v>3655</v>
      </c>
      <c r="K207" t="str">
        <f>IF('Données Envoyé Spécial'!$R45&lt;2,IF('Données Envoyé Spécial'!$M45=K$2,'Données Envoyé Spécial'!$F45,""),"")</f>
        <v/>
      </c>
      <c r="L207" t="str">
        <f>IF('Données Envoyé Spécial'!$R177&lt;2,IF('Données Envoyé Spécial'!$M177=L$2,'Données Envoyé Spécial'!$F177,""),"")</f>
        <v/>
      </c>
      <c r="N207">
        <f>IF('Données Envoyé Spécial'!$R37&lt;2,IF('Données Envoyé Spécial'!$M37=N$2,'Données Envoyé Spécial'!$G37,""),"")</f>
        <v>0.26108786610878659</v>
      </c>
      <c r="O207" t="str">
        <f>IF('Données Envoyé Spécial'!$R322&lt;2,IF('Données Envoyé Spécial'!$M322=O$2,'Données Envoyé Spécial'!$G322,""),"")</f>
        <v/>
      </c>
      <c r="P207" t="str">
        <f>IF('Données Envoyé Spécial'!$R178&lt;2,IF('Données Envoyé Spécial'!$M178=P$2,'Données Envoyé Spécial'!$G178,""),"")</f>
        <v/>
      </c>
      <c r="R207" s="221">
        <v>46</v>
      </c>
    </row>
    <row r="208" spans="2:18" x14ac:dyDescent="0.25">
      <c r="B208" s="2">
        <f>IF('Données Envoyé Spécial'!$R36&lt;2,IF('Données Envoyé Spécial'!$M36=B$2,'Données Envoyé Spécial'!$D36,""),"")</f>
        <v>10900</v>
      </c>
      <c r="C208" s="2">
        <f>IF('Données Envoyé Spécial'!$R589&lt;2,IF('Données Envoyé Spécial'!$M589=C$2,'Données Envoyé Spécial'!$D589,""),"")</f>
        <v>43400</v>
      </c>
      <c r="D208" s="2" t="str">
        <f>IF('Données Envoyé Spécial'!$R178&lt;2,IF('Données Envoyé Spécial'!$M178=D$2,'Données Envoyé Spécial'!$D178,""),"")</f>
        <v/>
      </c>
      <c r="F208" s="2">
        <f>IF('Données Envoyé Spécial'!$R36&lt;2,IF('Données Envoyé Spécial'!$M36=F$2,'Données Envoyé Spécial'!$E36,""),"")</f>
        <v>280</v>
      </c>
      <c r="G208" t="str">
        <f>IF('Données Envoyé Spécial'!$R370&lt;2,IF('Données Envoyé Spécial'!$M370=G$2,'Données Envoyé Spécial'!$E370,""),"")</f>
        <v/>
      </c>
      <c r="H208" t="str">
        <f>IF('Données Envoyé Spécial'!$R178&lt;2,IF('Données Envoyé Spécial'!$M178=H$2,'Données Envoyé Spécial'!$E178,""),"")</f>
        <v/>
      </c>
      <c r="J208">
        <f>IF('Données Envoyé Spécial'!$R36&lt;2,IF('Données Envoyé Spécial'!$M36=J$2,'Données Envoyé Spécial'!$F36,""),"")</f>
        <v>372</v>
      </c>
      <c r="K208" t="str">
        <f>IF('Données Envoyé Spécial'!$R316&lt;2,IF('Données Envoyé Spécial'!$M316=K$2,'Données Envoyé Spécial'!$F316,""),"")</f>
        <v/>
      </c>
      <c r="L208" t="str">
        <f>IF('Données Envoyé Spécial'!$R178&lt;2,IF('Données Envoyé Spécial'!$M178=L$2,'Données Envoyé Spécial'!$F178,""),"")</f>
        <v/>
      </c>
      <c r="N208">
        <f>IF('Données Envoyé Spécial'!$R38&lt;2,IF('Données Envoyé Spécial'!$M38=N$2,'Données Envoyé Spécial'!$G38,""),"")</f>
        <v>0.75680933852140075</v>
      </c>
      <c r="O208">
        <f>IF('Données Envoyé Spécial'!$R896&lt;2,IF('Données Envoyé Spécial'!$M896=O$2,'Données Envoyé Spécial'!$G896,""),"")</f>
        <v>0.27621283255086071</v>
      </c>
      <c r="P208" t="str">
        <f>IF('Données Envoyé Spécial'!$R179&lt;2,IF('Données Envoyé Spécial'!$M179=P$2,'Données Envoyé Spécial'!$G179,""),"")</f>
        <v/>
      </c>
      <c r="R208" s="221">
        <v>46</v>
      </c>
    </row>
    <row r="209" spans="2:18" x14ac:dyDescent="0.25">
      <c r="B209" s="2">
        <f>IF('Données Envoyé Spécial'!$R37&lt;2,IF('Données Envoyé Spécial'!$M37=B$2,'Données Envoyé Spécial'!$D37,""),"")</f>
        <v>17300</v>
      </c>
      <c r="C209" s="2">
        <f>IF('Données Envoyé Spécial'!$R473&lt;2,IF('Données Envoyé Spécial'!$M473=C$2,'Données Envoyé Spécial'!$D473,""),"")</f>
        <v>1746</v>
      </c>
      <c r="D209" s="2" t="str">
        <f>IF('Données Envoyé Spécial'!$R179&lt;2,IF('Données Envoyé Spécial'!$M179=D$2,'Données Envoyé Spécial'!$D179,""),"")</f>
        <v/>
      </c>
      <c r="F209" s="2">
        <f>IF('Données Envoyé Spécial'!$R37&lt;2,IF('Données Envoyé Spécial'!$M37=F$2,'Données Envoyé Spécial'!$E37,""),"")</f>
        <v>1195</v>
      </c>
      <c r="G209" t="str">
        <f>IF('Données Envoyé Spécial'!$R337&lt;2,IF('Données Envoyé Spécial'!$M337=G$2,'Données Envoyé Spécial'!$E337,""),"")</f>
        <v/>
      </c>
      <c r="H209" t="str">
        <f>IF('Données Envoyé Spécial'!$R179&lt;2,IF('Données Envoyé Spécial'!$M179=H$2,'Données Envoyé Spécial'!$E179,""),"")</f>
        <v/>
      </c>
      <c r="J209">
        <f>IF('Données Envoyé Spécial'!$R37&lt;2,IF('Données Envoyé Spécial'!$M37=J$2,'Données Envoyé Spécial'!$F37,""),"")</f>
        <v>312</v>
      </c>
      <c r="K209" t="str">
        <f>IF('Données Envoyé Spécial'!$R324&lt;2,IF('Données Envoyé Spécial'!$M324=K$2,'Données Envoyé Spécial'!$F324,""),"")</f>
        <v/>
      </c>
      <c r="L209" t="str">
        <f>IF('Données Envoyé Spécial'!$R179&lt;2,IF('Données Envoyé Spécial'!$M179=L$2,'Données Envoyé Spécial'!$F179,""),"")</f>
        <v/>
      </c>
      <c r="N209">
        <f>IF('Données Envoyé Spécial'!$R40&lt;2,IF('Données Envoyé Spécial'!$M40=N$2,'Données Envoyé Spécial'!$G40,""),"")</f>
        <v>6.6455696202531639E-2</v>
      </c>
      <c r="O209">
        <f>IF('Données Envoyé Spécial'!$R426&lt;2,IF('Données Envoyé Spécial'!$M426=O$2,'Données Envoyé Spécial'!$G426,""),"")</f>
        <v>0.33333333333333331</v>
      </c>
      <c r="P209" t="str">
        <f>IF('Données Envoyé Spécial'!$R180&lt;2,IF('Données Envoyé Spécial'!$M180=P$2,'Données Envoyé Spécial'!$G180,""),"")</f>
        <v/>
      </c>
      <c r="R209" s="221">
        <v>46</v>
      </c>
    </row>
    <row r="210" spans="2:18" x14ac:dyDescent="0.25">
      <c r="B210" s="2">
        <f>IF('Données Envoyé Spécial'!$R38&lt;2,IF('Données Envoyé Spécial'!$M38=B$2,'Données Envoyé Spécial'!$D38,""),"")</f>
        <v>44100</v>
      </c>
      <c r="C210" s="2">
        <f>IF('Données Envoyé Spécial'!$R536&lt;2,IF('Données Envoyé Spécial'!$M536=C$2,'Données Envoyé Spécial'!$D536,""),"")</f>
        <v>118000</v>
      </c>
      <c r="D210" s="2" t="str">
        <f>IF('Données Envoyé Spécial'!$R180&lt;2,IF('Données Envoyé Spécial'!$M180=D$2,'Données Envoyé Spécial'!$D180,""),"")</f>
        <v/>
      </c>
      <c r="F210" s="2">
        <f>IF('Données Envoyé Spécial'!$R38&lt;2,IF('Données Envoyé Spécial'!$M38=F$2,'Données Envoyé Spécial'!$E38,""),"")</f>
        <v>1542</v>
      </c>
      <c r="G210">
        <f>IF('Données Envoyé Spécial'!$R450&lt;2,IF('Données Envoyé Spécial'!$M450=G$2,'Données Envoyé Spécial'!$E450,""),"")</f>
        <v>623</v>
      </c>
      <c r="H210" t="str">
        <f>IF('Données Envoyé Spécial'!$R180&lt;2,IF('Données Envoyé Spécial'!$M180=H$2,'Données Envoyé Spécial'!$E180,""),"")</f>
        <v/>
      </c>
      <c r="J210">
        <f>IF('Données Envoyé Spécial'!$R38&lt;2,IF('Données Envoyé Spécial'!$M38=J$2,'Données Envoyé Spécial'!$F38,""),"")</f>
        <v>1167</v>
      </c>
      <c r="K210">
        <f>IF('Données Envoyé Spécial'!$R420&lt;2,IF('Données Envoyé Spécial'!$M420=K$2,'Données Envoyé Spécial'!$F420,""),"")</f>
        <v>4</v>
      </c>
      <c r="L210" t="str">
        <f>IF('Données Envoyé Spécial'!$R180&lt;2,IF('Données Envoyé Spécial'!$M180=L$2,'Données Envoyé Spécial'!$F180,""),"")</f>
        <v/>
      </c>
      <c r="N210">
        <f>IF('Données Envoyé Spécial'!$R41&lt;2,IF('Données Envoyé Spécial'!$M41=N$2,'Données Envoyé Spécial'!$G41,""),"")</f>
        <v>7.6530612244897961E-2</v>
      </c>
      <c r="O210">
        <f>IF('Données Envoyé Spécial'!$R503&lt;2,IF('Données Envoyé Spécial'!$M503=O$2,'Données Envoyé Spécial'!$G503,""),"")</f>
        <v>0.87445414847161573</v>
      </c>
      <c r="P210" t="str">
        <f>IF('Données Envoyé Spécial'!$R181&lt;2,IF('Données Envoyé Spécial'!$M181=P$2,'Données Envoyé Spécial'!$G181,""),"")</f>
        <v/>
      </c>
      <c r="R210" s="221">
        <v>47</v>
      </c>
    </row>
    <row r="211" spans="2:18" x14ac:dyDescent="0.25">
      <c r="B211" s="2">
        <f>IF('Données Envoyé Spécial'!$R40&lt;2,IF('Données Envoyé Spécial'!$M40=B$2,'Données Envoyé Spécial'!$D40,""),"")</f>
        <v>405</v>
      </c>
      <c r="C211" s="2" t="str">
        <f>IF('Données Envoyé Spécial'!$R67&lt;2,IF('Données Envoyé Spécial'!$M67=C$2,'Données Envoyé Spécial'!$D67,""),"")</f>
        <v/>
      </c>
      <c r="D211" s="2" t="str">
        <f>IF('Données Envoyé Spécial'!$R181&lt;2,IF('Données Envoyé Spécial'!$M181=D$2,'Données Envoyé Spécial'!$D181,""),"")</f>
        <v/>
      </c>
      <c r="F211" s="2">
        <f>IF('Données Envoyé Spécial'!$R40&lt;2,IF('Données Envoyé Spécial'!$M40=F$2,'Données Envoyé Spécial'!$E40,""),"")</f>
        <v>632</v>
      </c>
      <c r="G211" t="str">
        <f>IF('Données Envoyé Spécial'!$R706&lt;2,IF('Données Envoyé Spécial'!$M706=G$2,'Données Envoyé Spécial'!$E706,""),"")</f>
        <v/>
      </c>
      <c r="H211" t="str">
        <f>IF('Données Envoyé Spécial'!$R181&lt;2,IF('Données Envoyé Spécial'!$M181=H$2,'Données Envoyé Spécial'!$E181,""),"")</f>
        <v/>
      </c>
      <c r="J211">
        <f>IF('Données Envoyé Spécial'!$R40&lt;2,IF('Données Envoyé Spécial'!$M40=J$2,'Données Envoyé Spécial'!$F40,""),"")</f>
        <v>42</v>
      </c>
      <c r="K211">
        <f>IF('Données Envoyé Spécial'!$R673&lt;2,IF('Données Envoyé Spécial'!$M673=K$2,'Données Envoyé Spécial'!$F673,""),"")</f>
        <v>0</v>
      </c>
      <c r="L211" t="str">
        <f>IF('Données Envoyé Spécial'!$R181&lt;2,IF('Données Envoyé Spécial'!$M181=L$2,'Données Envoyé Spécial'!$F181,""),"")</f>
        <v/>
      </c>
      <c r="N211">
        <f>IF('Données Envoyé Spécial'!$R43&lt;2,IF('Données Envoyé Spécial'!$M43=N$2,'Données Envoyé Spécial'!$G43,""),"")</f>
        <v>1.9529276693455797</v>
      </c>
      <c r="O211" t="str">
        <f>IF('Données Envoyé Spécial'!$R872&lt;2,IF('Données Envoyé Spécial'!$M872=O$2,'Données Envoyé Spécial'!$G872,""),"")</f>
        <v/>
      </c>
      <c r="P211" t="str">
        <f>IF('Données Envoyé Spécial'!$R182&lt;2,IF('Données Envoyé Spécial'!$M182=P$2,'Données Envoyé Spécial'!$G182,""),"")</f>
        <v/>
      </c>
      <c r="R211" s="221">
        <v>47</v>
      </c>
    </row>
    <row r="212" spans="2:18" x14ac:dyDescent="0.25">
      <c r="B212" s="2">
        <f>IF('Données Envoyé Spécial'!$R41&lt;2,IF('Données Envoyé Spécial'!$M41=B$2,'Données Envoyé Spécial'!$D41,""),"")</f>
        <v>504</v>
      </c>
      <c r="C212" s="2">
        <f>IF('Données Envoyé Spécial'!$R354&lt;2,IF('Données Envoyé Spécial'!$M354=C$2,'Données Envoyé Spécial'!$D354,""),"")</f>
        <v>1117</v>
      </c>
      <c r="D212" s="2" t="str">
        <f>IF('Données Envoyé Spécial'!$R182&lt;2,IF('Données Envoyé Spécial'!$M182=D$2,'Données Envoyé Spécial'!$D182,""),"")</f>
        <v/>
      </c>
      <c r="F212" s="2">
        <f>IF('Données Envoyé Spécial'!$R41&lt;2,IF('Données Envoyé Spécial'!$M41=F$2,'Données Envoyé Spécial'!$E41,""),"")</f>
        <v>196</v>
      </c>
      <c r="G212" t="str">
        <f>IF('Données Envoyé Spécial'!$R755&lt;2,IF('Données Envoyé Spécial'!$M755=G$2,'Données Envoyé Spécial'!$E755,""),"")</f>
        <v/>
      </c>
      <c r="H212" t="str">
        <f>IF('Données Envoyé Spécial'!$R182&lt;2,IF('Données Envoyé Spécial'!$M182=H$2,'Données Envoyé Spécial'!$E182,""),"")</f>
        <v/>
      </c>
      <c r="J212">
        <f>IF('Données Envoyé Spécial'!$R41&lt;2,IF('Données Envoyé Spécial'!$M41=J$2,'Données Envoyé Spécial'!$F41,""),"")</f>
        <v>15</v>
      </c>
      <c r="K212">
        <f>IF('Données Envoyé Spécial'!$R928&lt;2,IF('Données Envoyé Spécial'!$M928=K$2,'Données Envoyé Spécial'!$F928,""),"")</f>
        <v>12</v>
      </c>
      <c r="L212" t="str">
        <f>IF('Données Envoyé Spécial'!$R182&lt;2,IF('Données Envoyé Spécial'!$M182=L$2,'Données Envoyé Spécial'!$F182,""),"")</f>
        <v/>
      </c>
      <c r="N212">
        <f>IF('Données Envoyé Spécial'!$R45&lt;2,IF('Données Envoyé Spécial'!$M45=N$2,'Données Envoyé Spécial'!$G45,""),"")</f>
        <v>0.375</v>
      </c>
      <c r="O212" t="str">
        <f>IF('Données Envoyé Spécial'!$R310&lt;2,IF('Données Envoyé Spécial'!$M310=O$2,'Données Envoyé Spécial'!$G310,""),"")</f>
        <v/>
      </c>
      <c r="P212" t="str">
        <f>IF('Données Envoyé Spécial'!$R184&lt;2,IF('Données Envoyé Spécial'!$M184=P$2,'Données Envoyé Spécial'!$G184,""),"")</f>
        <v/>
      </c>
      <c r="R212" s="221">
        <v>47</v>
      </c>
    </row>
    <row r="213" spans="2:18" x14ac:dyDescent="0.25">
      <c r="B213" s="2">
        <f>IF('Données Envoyé Spécial'!$R43&lt;2,IF('Données Envoyé Spécial'!$M43=B$2,'Données Envoyé Spécial'!$D43,""),"")</f>
        <v>97900</v>
      </c>
      <c r="C213" s="2">
        <f>IF('Données Envoyé Spécial'!$R526&lt;2,IF('Données Envoyé Spécial'!$M526=C$2,'Données Envoyé Spécial'!$D526,""),"")</f>
        <v>326</v>
      </c>
      <c r="D213" s="2" t="str">
        <f>IF('Données Envoyé Spécial'!$R184&lt;2,IF('Données Envoyé Spécial'!$M184=D$2,'Données Envoyé Spécial'!$D184,""),"")</f>
        <v/>
      </c>
      <c r="F213" s="2">
        <f>IF('Données Envoyé Spécial'!$R43&lt;2,IF('Données Envoyé Spécial'!$M43=F$2,'Données Envoyé Spécial'!$E43,""),"")</f>
        <v>1742</v>
      </c>
      <c r="G213">
        <f>IF('Données Envoyé Spécial'!$R917&lt;2,IF('Données Envoyé Spécial'!$M917=G$2,'Données Envoyé Spécial'!$E917,""),"")</f>
        <v>2444</v>
      </c>
      <c r="H213" t="str">
        <f>IF('Données Envoyé Spécial'!$R184&lt;2,IF('Données Envoyé Spécial'!$M184=H$2,'Données Envoyé Spécial'!$E184,""),"")</f>
        <v/>
      </c>
      <c r="J213">
        <f>IF('Données Envoyé Spécial'!$R43&lt;2,IF('Données Envoyé Spécial'!$M43=J$2,'Données Envoyé Spécial'!$F43,""),"")</f>
        <v>3402</v>
      </c>
      <c r="K213">
        <f>IF('Données Envoyé Spécial'!$R867&lt;2,IF('Données Envoyé Spécial'!$M867=K$2,'Données Envoyé Spécial'!$F867,""),"")</f>
        <v>12</v>
      </c>
      <c r="L213" t="str">
        <f>IF('Données Envoyé Spécial'!$R184&lt;2,IF('Données Envoyé Spécial'!$M184=L$2,'Données Envoyé Spécial'!$F184,""),"")</f>
        <v/>
      </c>
      <c r="N213">
        <f>IF('Données Envoyé Spécial'!$R46&lt;2,IF('Données Envoyé Spécial'!$M46=N$2,'Données Envoyé Spécial'!$G46,""),"")</f>
        <v>0.72567151034786437</v>
      </c>
      <c r="O213" t="str">
        <f>IF('Données Envoyé Spécial'!$R181&lt;2,IF('Données Envoyé Spécial'!$M181=O$2,'Données Envoyé Spécial'!$G181,""),"")</f>
        <v/>
      </c>
      <c r="P213" t="str">
        <f>IF('Données Envoyé Spécial'!$R185&lt;2,IF('Données Envoyé Spécial'!$M185=P$2,'Données Envoyé Spécial'!$G185,""),"")</f>
        <v/>
      </c>
      <c r="R213" s="221">
        <v>48</v>
      </c>
    </row>
    <row r="214" spans="2:18" x14ac:dyDescent="0.25">
      <c r="B214" s="2">
        <f>IF('Données Envoyé Spécial'!$R45&lt;2,IF('Données Envoyé Spécial'!$M45=B$2,'Données Envoyé Spécial'!$D45,""),"")</f>
        <v>1147</v>
      </c>
      <c r="C214" s="2">
        <f>IF('Données Envoyé Spécial'!$R866&lt;2,IF('Données Envoyé Spécial'!$M866=C$2,'Données Envoyé Spécial'!$D866,""),"")</f>
        <v>1949</v>
      </c>
      <c r="D214" s="2" t="str">
        <f>IF('Données Envoyé Spécial'!$R185&lt;2,IF('Données Envoyé Spécial'!$M185=D$2,'Données Envoyé Spécial'!$D185,""),"")</f>
        <v/>
      </c>
      <c r="F214" s="2">
        <f>IF('Données Envoyé Spécial'!$R45&lt;2,IF('Données Envoyé Spécial'!$M45=F$2,'Données Envoyé Spécial'!$E45,""),"")</f>
        <v>40</v>
      </c>
      <c r="G214">
        <f>IF('Données Envoyé Spécial'!$R918&lt;2,IF('Données Envoyé Spécial'!$M918=G$2,'Données Envoyé Spécial'!$E918,""),"")</f>
        <v>570</v>
      </c>
      <c r="H214" t="str">
        <f>IF('Données Envoyé Spécial'!$R185&lt;2,IF('Données Envoyé Spécial'!$M185=H$2,'Données Envoyé Spécial'!$E185,""),"")</f>
        <v/>
      </c>
      <c r="J214">
        <f>IF('Données Envoyé Spécial'!$R45&lt;2,IF('Données Envoyé Spécial'!$M45=J$2,'Données Envoyé Spécial'!$F45,""),"")</f>
        <v>15</v>
      </c>
      <c r="K214">
        <f>IF('Données Envoyé Spécial'!$R924&lt;2,IF('Données Envoyé Spécial'!$M924=K$2,'Données Envoyé Spécial'!$F924,""),"")</f>
        <v>1280</v>
      </c>
      <c r="L214" t="str">
        <f>IF('Données Envoyé Spécial'!$R185&lt;2,IF('Données Envoyé Spécial'!$M185=L$2,'Données Envoyé Spécial'!$F185,""),"")</f>
        <v/>
      </c>
      <c r="N214">
        <f>IF('Données Envoyé Spécial'!$R55&lt;2,IF('Données Envoyé Spécial'!$M55=N$2,'Données Envoyé Spécial'!$G55,""),"")</f>
        <v>6.4102564102564097E-2</v>
      </c>
      <c r="O214">
        <f>IF('Données Envoyé Spécial'!$R452&lt;2,IF('Données Envoyé Spécial'!$M452=O$2,'Données Envoyé Spécial'!$G452,""),"")</f>
        <v>0.29567307692307693</v>
      </c>
      <c r="P214" t="str">
        <f>IF('Données Envoyé Spécial'!$R186&lt;2,IF('Données Envoyé Spécial'!$M186=P$2,'Données Envoyé Spécial'!$G186,""),"")</f>
        <v/>
      </c>
      <c r="R214" s="221">
        <v>48</v>
      </c>
    </row>
    <row r="215" spans="2:18" x14ac:dyDescent="0.25">
      <c r="B215" s="2">
        <f>IF('Données Envoyé Spécial'!$R46&lt;2,IF('Données Envoyé Spécial'!$M46=B$2,'Données Envoyé Spécial'!$D46,""),"")</f>
        <v>63300</v>
      </c>
      <c r="C215" s="2">
        <f>IF('Données Envoyé Spécial'!$R668&lt;2,IF('Données Envoyé Spécial'!$M668=C$2,'Données Envoyé Spécial'!$D668,""),"")</f>
        <v>7187</v>
      </c>
      <c r="D215" s="2" t="str">
        <f>IF('Données Envoyé Spécial'!$R186&lt;2,IF('Données Envoyé Spécial'!$M186=D$2,'Données Envoyé Spécial'!$D186,""),"")</f>
        <v/>
      </c>
      <c r="F215" s="2">
        <f>IF('Données Envoyé Spécial'!$R46&lt;2,IF('Données Envoyé Spécial'!$M46=F$2,'Données Envoyé Spécial'!$E46,""),"")</f>
        <v>2271</v>
      </c>
      <c r="G215" t="str">
        <f>IF('Données Envoyé Spécial'!$R87&lt;2,IF('Données Envoyé Spécial'!$M87=G$2,'Données Envoyé Spécial'!$E87,""),"")</f>
        <v/>
      </c>
      <c r="H215" t="str">
        <f>IF('Données Envoyé Spécial'!$R186&lt;2,IF('Données Envoyé Spécial'!$M186=H$2,'Données Envoyé Spécial'!$E186,""),"")</f>
        <v/>
      </c>
      <c r="J215">
        <f>IF('Données Envoyé Spécial'!$R46&lt;2,IF('Données Envoyé Spécial'!$M46=J$2,'Données Envoyé Spécial'!$F46,""),"")</f>
        <v>1648</v>
      </c>
      <c r="K215" t="str">
        <f>IF('Données Envoyé Spécial'!$R346&lt;2,IF('Données Envoyé Spécial'!$M346=K$2,'Données Envoyé Spécial'!$F346,""),"")</f>
        <v/>
      </c>
      <c r="L215" t="str">
        <f>IF('Données Envoyé Spécial'!$R186&lt;2,IF('Données Envoyé Spécial'!$M186=L$2,'Données Envoyé Spécial'!$F186,""),"")</f>
        <v/>
      </c>
      <c r="N215">
        <f>IF('Données Envoyé Spécial'!$R62&lt;2,IF('Données Envoyé Spécial'!$M62=N$2,'Données Envoyé Spécial'!$G62,""),"")</f>
        <v>0.17195767195767195</v>
      </c>
      <c r="O215">
        <f>IF('Données Envoyé Spécial'!$R433&lt;2,IF('Données Envoyé Spécial'!$M433=O$2,'Données Envoyé Spécial'!$G433,""),"")</f>
        <v>1.5698529411764706</v>
      </c>
      <c r="P215" t="str">
        <f>IF('Données Envoyé Spécial'!$R187&lt;2,IF('Données Envoyé Spécial'!$M187=P$2,'Données Envoyé Spécial'!$G187,""),"")</f>
        <v/>
      </c>
      <c r="R215" s="221">
        <v>49</v>
      </c>
    </row>
    <row r="216" spans="2:18" x14ac:dyDescent="0.25">
      <c r="B216" s="2">
        <f>IF('Données Envoyé Spécial'!$R55&lt;2,IF('Données Envoyé Spécial'!$M55=B$2,'Données Envoyé Spécial'!$D55,""),"")</f>
        <v>519</v>
      </c>
      <c r="C216" s="2">
        <f>IF('Données Envoyé Spécial'!$R485&lt;2,IF('Données Envoyé Spécial'!$M485=C$2,'Données Envoyé Spécial'!$D485,""),"")</f>
        <v>3904</v>
      </c>
      <c r="D216" s="2" t="str">
        <f>IF('Données Envoyé Spécial'!$R187&lt;2,IF('Données Envoyé Spécial'!$M187=D$2,'Données Envoyé Spécial'!$D187,""),"")</f>
        <v/>
      </c>
      <c r="F216" s="2">
        <f>IF('Données Envoyé Spécial'!$R55&lt;2,IF('Données Envoyé Spécial'!$M55=F$2,'Données Envoyé Spécial'!$E55,""),"")</f>
        <v>156</v>
      </c>
      <c r="G216">
        <f>IF('Données Envoyé Spécial'!$R586&lt;2,IF('Données Envoyé Spécial'!$M586=G$2,'Données Envoyé Spécial'!$E586,""),"")</f>
        <v>112</v>
      </c>
      <c r="H216" t="str">
        <f>IF('Données Envoyé Spécial'!$R187&lt;2,IF('Données Envoyé Spécial'!$M187=H$2,'Données Envoyé Spécial'!$E187,""),"")</f>
        <v/>
      </c>
      <c r="J216">
        <f>IF('Données Envoyé Spécial'!$R55&lt;2,IF('Données Envoyé Spécial'!$M55=J$2,'Données Envoyé Spécial'!$F55,""),"")</f>
        <v>10</v>
      </c>
      <c r="K216" t="str">
        <f>IF('Données Envoyé Spécial'!$R210&lt;2,IF('Données Envoyé Spécial'!$M210=K$2,'Données Envoyé Spécial'!$F210,""),"")</f>
        <v/>
      </c>
      <c r="L216" t="str">
        <f>IF('Données Envoyé Spécial'!$R187&lt;2,IF('Données Envoyé Spécial'!$M187=L$2,'Données Envoyé Spécial'!$F187,""),"")</f>
        <v/>
      </c>
      <c r="N216">
        <f>IF('Données Envoyé Spécial'!$R63&lt;2,IF('Données Envoyé Spécial'!$M63=N$2,'Données Envoyé Spécial'!$G63,""),"")</f>
        <v>0.65732087227414326</v>
      </c>
      <c r="O216">
        <f>IF('Données Envoyé Spécial'!$R860&lt;2,IF('Données Envoyé Spécial'!$M860=O$2,'Données Envoyé Spécial'!$G860,""),"")</f>
        <v>0.40666666666666668</v>
      </c>
      <c r="P216" t="str">
        <f>IF('Données Envoyé Spécial'!$R189&lt;2,IF('Données Envoyé Spécial'!$M189=P$2,'Données Envoyé Spécial'!$G189,""),"")</f>
        <v/>
      </c>
      <c r="R216" s="221">
        <v>50</v>
      </c>
    </row>
    <row r="217" spans="2:18" x14ac:dyDescent="0.25">
      <c r="B217" s="2">
        <f>IF('Données Envoyé Spécial'!$R62&lt;2,IF('Données Envoyé Spécial'!$M62=B$2,'Données Envoyé Spécial'!$D62,""),"")</f>
        <v>4339</v>
      </c>
      <c r="C217" s="2" t="str">
        <f>IF('Données Envoyé Spécial'!$R340&lt;2,IF('Données Envoyé Spécial'!$M340=C$2,'Données Envoyé Spécial'!$D340,""),"")</f>
        <v/>
      </c>
      <c r="D217" s="2" t="str">
        <f>IF('Données Envoyé Spécial'!$R189&lt;2,IF('Données Envoyé Spécial'!$M189=D$2,'Données Envoyé Spécial'!$D189,""),"")</f>
        <v/>
      </c>
      <c r="F217" s="2">
        <f>IF('Données Envoyé Spécial'!$R62&lt;2,IF('Données Envoyé Spécial'!$M62=F$2,'Données Envoyé Spécial'!$E62,""),"")</f>
        <v>378</v>
      </c>
      <c r="G217">
        <f>IF('Données Envoyé Spécial'!$R876&lt;2,IF('Données Envoyé Spécial'!$M876=G$2,'Données Envoyé Spécial'!$E876,""),"")</f>
        <v>8</v>
      </c>
      <c r="H217" t="str">
        <f>IF('Données Envoyé Spécial'!$R189&lt;2,IF('Données Envoyé Spécial'!$M189=H$2,'Données Envoyé Spécial'!$E189,""),"")</f>
        <v/>
      </c>
      <c r="J217">
        <f>IF('Données Envoyé Spécial'!$R62&lt;2,IF('Données Envoyé Spécial'!$M62=J$2,'Données Envoyé Spécial'!$F62,""),"")</f>
        <v>65</v>
      </c>
      <c r="K217">
        <f>IF('Données Envoyé Spécial'!$R523&lt;2,IF('Données Envoyé Spécial'!$M523=K$2,'Données Envoyé Spécial'!$F523,""),"")</f>
        <v>206</v>
      </c>
      <c r="L217" t="str">
        <f>IF('Données Envoyé Spécial'!$R189&lt;2,IF('Données Envoyé Spécial'!$M189=L$2,'Données Envoyé Spécial'!$F189,""),"")</f>
        <v/>
      </c>
      <c r="N217">
        <f>IF('Données Envoyé Spécial'!$R65&lt;2,IF('Données Envoyé Spécial'!$M65=N$2,'Données Envoyé Spécial'!$G65,""),"")</f>
        <v>1.8381742738589211</v>
      </c>
      <c r="O217" t="str">
        <f>IF('Données Envoyé Spécial'!$R67&lt;2,IF('Données Envoyé Spécial'!$M67=O$2,'Données Envoyé Spécial'!$G67,""),"")</f>
        <v/>
      </c>
      <c r="P217" t="str">
        <f>IF('Données Envoyé Spécial'!$R190&lt;2,IF('Données Envoyé Spécial'!$M190=P$2,'Données Envoyé Spécial'!$G190,""),"")</f>
        <v/>
      </c>
      <c r="R217" s="221">
        <v>50</v>
      </c>
    </row>
    <row r="218" spans="2:18" x14ac:dyDescent="0.25">
      <c r="B218" s="2">
        <f>IF('Données Envoyé Spécial'!$R63&lt;2,IF('Données Envoyé Spécial'!$M63=B$2,'Données Envoyé Spécial'!$D63,""),"")</f>
        <v>1619</v>
      </c>
      <c r="C218" s="2" t="str">
        <f>IF('Données Envoyé Spécial'!$R944&lt;2,IF('Données Envoyé Spécial'!$M944=C$2,'Données Envoyé Spécial'!$D944,""),"")</f>
        <v/>
      </c>
      <c r="D218" s="2" t="str">
        <f>IF('Données Envoyé Spécial'!$R190&lt;2,IF('Données Envoyé Spécial'!$M190=D$2,'Données Envoyé Spécial'!$D190,""),"")</f>
        <v/>
      </c>
      <c r="F218" s="2">
        <f>IF('Données Envoyé Spécial'!$R63&lt;2,IF('Données Envoyé Spécial'!$M63=F$2,'Données Envoyé Spécial'!$E63,""),"")</f>
        <v>321</v>
      </c>
      <c r="G218" t="str">
        <f>IF('Données Envoyé Spécial'!$R583&lt;2,IF('Données Envoyé Spécial'!$M583=G$2,'Données Envoyé Spécial'!$E583,""),"")</f>
        <v/>
      </c>
      <c r="H218" t="str">
        <f>IF('Données Envoyé Spécial'!$R190&lt;2,IF('Données Envoyé Spécial'!$M190=H$2,'Données Envoyé Spécial'!$E190,""),"")</f>
        <v/>
      </c>
      <c r="J218">
        <f>IF('Données Envoyé Spécial'!$R63&lt;2,IF('Données Envoyé Spécial'!$M63=J$2,'Données Envoyé Spécial'!$F63,""),"")</f>
        <v>211</v>
      </c>
      <c r="K218" t="str">
        <f>IF('Données Envoyé Spécial'!$R307&lt;2,IF('Données Envoyé Spécial'!$M307=K$2,'Données Envoyé Spécial'!$F307,""),"")</f>
        <v/>
      </c>
      <c r="L218" t="str">
        <f>IF('Données Envoyé Spécial'!$R190&lt;2,IF('Données Envoyé Spécial'!$M190=L$2,'Données Envoyé Spécial'!$F190,""),"")</f>
        <v/>
      </c>
      <c r="N218">
        <f>IF('Données Envoyé Spécial'!$R66&lt;2,IF('Données Envoyé Spécial'!$M66=N$2,'Données Envoyé Spécial'!$G66,""),"")</f>
        <v>1.1818181818181819</v>
      </c>
      <c r="O218" t="str">
        <f>IF('Données Envoyé Spécial'!$R949&lt;2,IF('Données Envoyé Spécial'!$M949=O$2,'Données Envoyé Spécial'!$G949,""),"")</f>
        <v/>
      </c>
      <c r="P218" t="str">
        <f>IF('Données Envoyé Spécial'!$R191&lt;2,IF('Données Envoyé Spécial'!$M191=P$2,'Données Envoyé Spécial'!$G191,""),"")</f>
        <v/>
      </c>
      <c r="R218" s="221">
        <v>51</v>
      </c>
    </row>
    <row r="219" spans="2:18" x14ac:dyDescent="0.25">
      <c r="B219" s="2">
        <f>IF('Données Envoyé Spécial'!$R65&lt;2,IF('Données Envoyé Spécial'!$M65=B$2,'Données Envoyé Spécial'!$D65,""),"")</f>
        <v>6550</v>
      </c>
      <c r="C219" s="2">
        <f>IF('Données Envoyé Spécial'!$R371&lt;2,IF('Données Envoyé Spécial'!$M371=C$2,'Données Envoyé Spécial'!$D371,""),"")</f>
        <v>17800</v>
      </c>
      <c r="D219" s="2" t="str">
        <f>IF('Données Envoyé Spécial'!$R191&lt;2,IF('Données Envoyé Spécial'!$M191=D$2,'Données Envoyé Spécial'!$D191,""),"")</f>
        <v/>
      </c>
      <c r="F219" s="2">
        <f>IF('Données Envoyé Spécial'!$R65&lt;2,IF('Données Envoyé Spécial'!$M65=F$2,'Données Envoyé Spécial'!$E65,""),"")</f>
        <v>482</v>
      </c>
      <c r="G219">
        <f>IF('Données Envoyé Spécial'!$R491&lt;2,IF('Données Envoyé Spécial'!$M491=G$2,'Données Envoyé Spécial'!$E491,""),"")</f>
        <v>394</v>
      </c>
      <c r="H219" t="str">
        <f>IF('Données Envoyé Spécial'!$R191&lt;2,IF('Données Envoyé Spécial'!$M191=H$2,'Données Envoyé Spécial'!$E191,""),"")</f>
        <v/>
      </c>
      <c r="J219">
        <f>IF('Données Envoyé Spécial'!$R65&lt;2,IF('Données Envoyé Spécial'!$M65=J$2,'Données Envoyé Spécial'!$F65,""),"")</f>
        <v>886</v>
      </c>
      <c r="K219">
        <f>IF('Données Envoyé Spécial'!$R488&lt;2,IF('Données Envoyé Spécial'!$M488=K$2,'Données Envoyé Spécial'!$F488,""),"")</f>
        <v>34</v>
      </c>
      <c r="L219" t="str">
        <f>IF('Données Envoyé Spécial'!$R191&lt;2,IF('Données Envoyé Spécial'!$M191=L$2,'Données Envoyé Spécial'!$F191,""),"")</f>
        <v/>
      </c>
      <c r="N219" t="str">
        <f>IF('Données Envoyé Spécial'!$R67&lt;2,IF('Données Envoyé Spécial'!$M67=N$2,'Données Envoyé Spécial'!$G67,""),"")</f>
        <v/>
      </c>
      <c r="O219">
        <f>IF('Données Envoyé Spécial'!$R532&lt;2,IF('Données Envoyé Spécial'!$M532=O$2,'Données Envoyé Spécial'!$G532,""),"")</f>
        <v>0.29916897506925205</v>
      </c>
      <c r="P219" t="str">
        <f>IF('Données Envoyé Spécial'!$R192&lt;2,IF('Données Envoyé Spécial'!$M192=P$2,'Données Envoyé Spécial'!$G192,""),"")</f>
        <v/>
      </c>
      <c r="R219" s="221">
        <v>51</v>
      </c>
    </row>
    <row r="220" spans="2:18" x14ac:dyDescent="0.25">
      <c r="B220" s="2">
        <f>IF('Données Envoyé Spécial'!$R66&lt;2,IF('Données Envoyé Spécial'!$M66=B$2,'Données Envoyé Spécial'!$D66,""),"")</f>
        <v>1242</v>
      </c>
      <c r="C220" s="2">
        <f>IF('Données Envoyé Spécial'!$R843&lt;2,IF('Données Envoyé Spécial'!$M843=C$2,'Données Envoyé Spécial'!$D843,""),"")</f>
        <v>5</v>
      </c>
      <c r="D220" s="2" t="str">
        <f>IF('Données Envoyé Spécial'!$R192&lt;2,IF('Données Envoyé Spécial'!$M192=D$2,'Données Envoyé Spécial'!$D192,""),"")</f>
        <v/>
      </c>
      <c r="F220" s="2">
        <f>IF('Données Envoyé Spécial'!$R66&lt;2,IF('Données Envoyé Spécial'!$M66=F$2,'Données Envoyé Spécial'!$E66,""),"")</f>
        <v>110</v>
      </c>
      <c r="G220" t="str">
        <f>IF('Données Envoyé Spécial'!$R859&lt;2,IF('Données Envoyé Spécial'!$M859=G$2,'Données Envoyé Spécial'!$E859,""),"")</f>
        <v/>
      </c>
      <c r="H220" t="str">
        <f>IF('Données Envoyé Spécial'!$R192&lt;2,IF('Données Envoyé Spécial'!$M192=H$2,'Données Envoyé Spécial'!$E192,""),"")</f>
        <v/>
      </c>
      <c r="J220">
        <f>IF('Données Envoyé Spécial'!$R66&lt;2,IF('Données Envoyé Spécial'!$M66=J$2,'Données Envoyé Spécial'!$F66,""),"")</f>
        <v>130</v>
      </c>
      <c r="K220" t="str">
        <f>IF('Données Envoyé Spécial'!$R147&lt;2,IF('Données Envoyé Spécial'!$M147=K$2,'Données Envoyé Spécial'!$F147,""),"")</f>
        <v/>
      </c>
      <c r="L220" t="str">
        <f>IF('Données Envoyé Spécial'!$R192&lt;2,IF('Données Envoyé Spécial'!$M192=L$2,'Données Envoyé Spécial'!$F192,""),"")</f>
        <v/>
      </c>
      <c r="N220">
        <f>IF('Données Envoyé Spécial'!$R69&lt;2,IF('Données Envoyé Spécial'!$M69=N$2,'Données Envoyé Spécial'!$G69,""),"")</f>
        <v>0.46753246753246752</v>
      </c>
      <c r="O220">
        <f>IF('Données Envoyé Spécial'!$R882&lt;2,IF('Données Envoyé Spécial'!$M882=O$2,'Données Envoyé Spécial'!$G882,""),"")</f>
        <v>1.0266666666666666</v>
      </c>
      <c r="P220" t="str">
        <f>IF('Données Envoyé Spécial'!$R193&lt;2,IF('Données Envoyé Spécial'!$M193=P$2,'Données Envoyé Spécial'!$G193,""),"")</f>
        <v/>
      </c>
      <c r="R220" s="221">
        <v>52</v>
      </c>
    </row>
    <row r="221" spans="2:18" x14ac:dyDescent="0.25">
      <c r="B221" s="2" t="str">
        <f>IF('Données Envoyé Spécial'!$R67&lt;2,IF('Données Envoyé Spécial'!$M67=B$2,'Données Envoyé Spécial'!$D67,""),"")</f>
        <v/>
      </c>
      <c r="C221" s="2" t="str">
        <f>IF('Données Envoyé Spécial'!$R172&lt;2,IF('Données Envoyé Spécial'!$M172=C$2,'Données Envoyé Spécial'!$D172,""),"")</f>
        <v/>
      </c>
      <c r="D221" s="2" t="str">
        <f>IF('Données Envoyé Spécial'!$R193&lt;2,IF('Données Envoyé Spécial'!$M193=D$2,'Données Envoyé Spécial'!$D193,""),"")</f>
        <v/>
      </c>
      <c r="F221" s="2" t="str">
        <f>IF('Données Envoyé Spécial'!$R67&lt;2,IF('Données Envoyé Spécial'!$M67=F$2,'Données Envoyé Spécial'!$E67,""),"")</f>
        <v/>
      </c>
      <c r="G221">
        <f>IF('Données Envoyé Spécial'!$R394&lt;2,IF('Données Envoyé Spécial'!$M394=G$2,'Données Envoyé Spécial'!$E394,""),"")</f>
        <v>381</v>
      </c>
      <c r="H221" t="str">
        <f>IF('Données Envoyé Spécial'!$R193&lt;2,IF('Données Envoyé Spécial'!$M193=H$2,'Données Envoyé Spécial'!$E193,""),"")</f>
        <v/>
      </c>
      <c r="J221" t="str">
        <f>IF('Données Envoyé Spécial'!$R67&lt;2,IF('Données Envoyé Spécial'!$M67=J$2,'Données Envoyé Spécial'!$F67,""),"")</f>
        <v/>
      </c>
      <c r="K221" t="str">
        <f>IF('Données Envoyé Spécial'!$R195&lt;2,IF('Données Envoyé Spécial'!$M195=K$2,'Données Envoyé Spécial'!$F195,""),"")</f>
        <v/>
      </c>
      <c r="L221" t="str">
        <f>IF('Données Envoyé Spécial'!$R193&lt;2,IF('Données Envoyé Spécial'!$M193=L$2,'Données Envoyé Spécial'!$F193,""),"")</f>
        <v/>
      </c>
      <c r="N221">
        <f>IF('Données Envoyé Spécial'!$R71&lt;2,IF('Données Envoyé Spécial'!$M71=N$2,'Données Envoyé Spécial'!$G71,""),"")</f>
        <v>0.25984251968503935</v>
      </c>
      <c r="O221" t="str">
        <f>IF('Données Envoyé Spécial'!$R241&lt;2,IF('Données Envoyé Spécial'!$M241=O$2,'Données Envoyé Spécial'!$G241,""),"")</f>
        <v/>
      </c>
      <c r="P221" t="str">
        <f>IF('Données Envoyé Spécial'!$R194&lt;2,IF('Données Envoyé Spécial'!$M194=P$2,'Données Envoyé Spécial'!$G194,""),"")</f>
        <v/>
      </c>
      <c r="R221" s="221">
        <v>52</v>
      </c>
    </row>
    <row r="222" spans="2:18" x14ac:dyDescent="0.25">
      <c r="B222" s="2">
        <f>IF('Données Envoyé Spécial'!$R69&lt;2,IF('Données Envoyé Spécial'!$M69=B$2,'Données Envoyé Spécial'!$D69,""),"")</f>
        <v>1111</v>
      </c>
      <c r="C222" s="2">
        <f>IF('Données Envoyé Spécial'!$R523&lt;2,IF('Données Envoyé Spécial'!$M523=C$2,'Données Envoyé Spécial'!$D523,""),"")</f>
        <v>9101</v>
      </c>
      <c r="D222" s="2" t="str">
        <f>IF('Données Envoyé Spécial'!$R194&lt;2,IF('Données Envoyé Spécial'!$M194=D$2,'Données Envoyé Spécial'!$D194,""),"")</f>
        <v/>
      </c>
      <c r="F222" s="2">
        <f>IF('Données Envoyé Spécial'!$R69&lt;2,IF('Données Envoyé Spécial'!$M69=F$2,'Données Envoyé Spécial'!$E69,""),"")</f>
        <v>154</v>
      </c>
      <c r="G222" t="str">
        <f>IF('Données Envoyé Spécial'!$R228&lt;2,IF('Données Envoyé Spécial'!$M228=G$2,'Données Envoyé Spécial'!$E228,""),"")</f>
        <v/>
      </c>
      <c r="H222" t="str">
        <f>IF('Données Envoyé Spécial'!$R194&lt;2,IF('Données Envoyé Spécial'!$M194=H$2,'Données Envoyé Spécial'!$E194,""),"")</f>
        <v/>
      </c>
      <c r="J222">
        <f>IF('Données Envoyé Spécial'!$R69&lt;2,IF('Données Envoyé Spécial'!$M69=J$2,'Données Envoyé Spécial'!$F69,""),"")</f>
        <v>72</v>
      </c>
      <c r="K222" t="str">
        <f>IF('Données Envoyé Spécial'!$R221&lt;2,IF('Données Envoyé Spécial'!$M221=K$2,'Données Envoyé Spécial'!$F221,""),"")</f>
        <v/>
      </c>
      <c r="L222" t="str">
        <f>IF('Données Envoyé Spécial'!$R194&lt;2,IF('Données Envoyé Spécial'!$M194=L$2,'Données Envoyé Spécial'!$F194,""),"")</f>
        <v/>
      </c>
      <c r="N222">
        <f>IF('Données Envoyé Spécial'!$R73&lt;2,IF('Données Envoyé Spécial'!$M73=N$2,'Données Envoyé Spécial'!$G73,""),"")</f>
        <v>0.50819672131147542</v>
      </c>
      <c r="O222">
        <f>IF('Données Envoyé Spécial'!$R830&lt;2,IF('Données Envoyé Spécial'!$M830=O$2,'Données Envoyé Spécial'!$G830,""),"")</f>
        <v>0.33333333333333331</v>
      </c>
      <c r="P222" t="str">
        <f>IF('Données Envoyé Spécial'!$R195&lt;2,IF('Données Envoyé Spécial'!$M195=P$2,'Données Envoyé Spécial'!$G195,""),"")</f>
        <v/>
      </c>
      <c r="R222" s="221">
        <v>53</v>
      </c>
    </row>
    <row r="223" spans="2:18" x14ac:dyDescent="0.25">
      <c r="B223" s="2">
        <f>IF('Données Envoyé Spécial'!$R71&lt;2,IF('Données Envoyé Spécial'!$M71=B$2,'Données Envoyé Spécial'!$D71,""),"")</f>
        <v>23900</v>
      </c>
      <c r="C223" s="2" t="str">
        <f>IF('Données Envoyé Spécial'!$R175&lt;2,IF('Données Envoyé Spécial'!$M175=C$2,'Données Envoyé Spécial'!$D175,""),"")</f>
        <v/>
      </c>
      <c r="D223" s="2" t="str">
        <f>IF('Données Envoyé Spécial'!$R195&lt;2,IF('Données Envoyé Spécial'!$M195=D$2,'Données Envoyé Spécial'!$D195,""),"")</f>
        <v/>
      </c>
      <c r="F223" s="2">
        <f>IF('Données Envoyé Spécial'!$R71&lt;2,IF('Données Envoyé Spécial'!$M71=F$2,'Données Envoyé Spécial'!$E71,""),"")</f>
        <v>889</v>
      </c>
      <c r="G223" t="str">
        <f>IF('Données Envoyé Spécial'!$R317&lt;2,IF('Données Envoyé Spécial'!$M317=G$2,'Données Envoyé Spécial'!$E317,""),"")</f>
        <v/>
      </c>
      <c r="H223" t="str">
        <f>IF('Données Envoyé Spécial'!$R195&lt;2,IF('Données Envoyé Spécial'!$M195=H$2,'Données Envoyé Spécial'!$E195,""),"")</f>
        <v/>
      </c>
      <c r="J223">
        <f>IF('Données Envoyé Spécial'!$R71&lt;2,IF('Données Envoyé Spécial'!$M71=J$2,'Données Envoyé Spécial'!$F71,""),"")</f>
        <v>231</v>
      </c>
      <c r="K223">
        <f>IF('Données Envoyé Spécial'!$R581&lt;2,IF('Données Envoyé Spécial'!$M581=K$2,'Données Envoyé Spécial'!$F581,""),"")</f>
        <v>1110</v>
      </c>
      <c r="L223" t="str">
        <f>IF('Données Envoyé Spécial'!$R195&lt;2,IF('Données Envoyé Spécial'!$M195=L$2,'Données Envoyé Spécial'!$F195,""),"")</f>
        <v/>
      </c>
      <c r="N223" t="str">
        <f>IF('Données Envoyé Spécial'!$R87&lt;2,IF('Données Envoyé Spécial'!$M87=N$2,'Données Envoyé Spécial'!$G87,""),"")</f>
        <v/>
      </c>
      <c r="O223">
        <f>IF('Données Envoyé Spécial'!$R598&lt;2,IF('Données Envoyé Spécial'!$M598=O$2,'Données Envoyé Spécial'!$G598,""),"")</f>
        <v>0.26160648489314664</v>
      </c>
      <c r="P223" t="str">
        <f>IF('Données Envoyé Spécial'!$R196&lt;2,IF('Données Envoyé Spécial'!$M196=P$2,'Données Envoyé Spécial'!$G196,""),"")</f>
        <v/>
      </c>
      <c r="R223" s="221">
        <v>53</v>
      </c>
    </row>
    <row r="224" spans="2:18" x14ac:dyDescent="0.25">
      <c r="B224" s="2">
        <f>IF('Données Envoyé Spécial'!$R73&lt;2,IF('Données Envoyé Spécial'!$M73=B$2,'Données Envoyé Spécial'!$D73,""),"")</f>
        <v>246</v>
      </c>
      <c r="C224" s="2">
        <f>IF('Données Envoyé Spécial'!$R391&lt;2,IF('Données Envoyé Spécial'!$M391=C$2,'Données Envoyé Spécial'!$D391,""),"")</f>
        <v>52800</v>
      </c>
      <c r="D224" s="2" t="str">
        <f>IF('Données Envoyé Spécial'!$R196&lt;2,IF('Données Envoyé Spécial'!$M196=D$2,'Données Envoyé Spécial'!$D196,""),"")</f>
        <v/>
      </c>
      <c r="F224" s="2">
        <f>IF('Données Envoyé Spécial'!$R73&lt;2,IF('Données Envoyé Spécial'!$M73=F$2,'Données Envoyé Spécial'!$E73,""),"")</f>
        <v>61</v>
      </c>
      <c r="G224">
        <f>IF('Données Envoyé Spécial'!$R886&lt;2,IF('Données Envoyé Spécial'!$M886=G$2,'Données Envoyé Spécial'!$E886,""),"")</f>
        <v>992</v>
      </c>
      <c r="H224" t="str">
        <f>IF('Données Envoyé Spécial'!$R196&lt;2,IF('Données Envoyé Spécial'!$M196=H$2,'Données Envoyé Spécial'!$E196,""),"")</f>
        <v/>
      </c>
      <c r="J224">
        <f>IF('Données Envoyé Spécial'!$R73&lt;2,IF('Données Envoyé Spécial'!$M73=J$2,'Données Envoyé Spécial'!$F73,""),"")</f>
        <v>31</v>
      </c>
      <c r="K224">
        <f>IF('Données Envoyé Spécial'!$R588&lt;2,IF('Données Envoyé Spécial'!$M588=K$2,'Données Envoyé Spécial'!$F588,""),"")</f>
        <v>0</v>
      </c>
      <c r="L224" t="str">
        <f>IF('Données Envoyé Spécial'!$R196&lt;2,IF('Données Envoyé Spécial'!$M196=L$2,'Données Envoyé Spécial'!$F196,""),"")</f>
        <v/>
      </c>
      <c r="N224">
        <f>IF('Données Envoyé Spécial'!$R89&lt;2,IF('Données Envoyé Spécial'!$M89=N$2,'Données Envoyé Spécial'!$G89,""),"")</f>
        <v>0.5</v>
      </c>
      <c r="O224">
        <f>IF('Données Envoyé Spécial'!$R580&lt;2,IF('Données Envoyé Spécial'!$M580=O$2,'Données Envoyé Spécial'!$G580,""),"")</f>
        <v>9.7682119205298013E-2</v>
      </c>
      <c r="P224" t="str">
        <f>IF('Données Envoyé Spécial'!$R197&lt;2,IF('Données Envoyé Spécial'!$M197=P$2,'Données Envoyé Spécial'!$G197,""),"")</f>
        <v/>
      </c>
      <c r="R224" s="221">
        <v>53</v>
      </c>
    </row>
    <row r="225" spans="2:18" x14ac:dyDescent="0.25">
      <c r="B225" s="2" t="str">
        <f>IF('Données Envoyé Spécial'!$R87&lt;2,IF('Données Envoyé Spécial'!$M87=B$2,'Données Envoyé Spécial'!$D87,""),"")</f>
        <v/>
      </c>
      <c r="C225" s="2" t="str">
        <f>IF('Données Envoyé Spécial'!$R255&lt;2,IF('Données Envoyé Spécial'!$M255=C$2,'Données Envoyé Spécial'!$D255,""),"")</f>
        <v/>
      </c>
      <c r="D225" s="2" t="str">
        <f>IF('Données Envoyé Spécial'!$R197&lt;2,IF('Données Envoyé Spécial'!$M197=D$2,'Données Envoyé Spécial'!$D197,""),"")</f>
        <v/>
      </c>
      <c r="F225" s="2" t="str">
        <f>IF('Données Envoyé Spécial'!$R87&lt;2,IF('Données Envoyé Spécial'!$M87=F$2,'Données Envoyé Spécial'!$E87,""),"")</f>
        <v/>
      </c>
      <c r="G225">
        <f>IF('Données Envoyé Spécial'!$R826&lt;2,IF('Données Envoyé Spécial'!$M826=G$2,'Données Envoyé Spécial'!$E826,""),"")</f>
        <v>31</v>
      </c>
      <c r="H225" t="str">
        <f>IF('Données Envoyé Spécial'!$R197&lt;2,IF('Données Envoyé Spécial'!$M197=H$2,'Données Envoyé Spécial'!$E197,""),"")</f>
        <v/>
      </c>
      <c r="J225" t="str">
        <f>IF('Données Envoyé Spécial'!$R87&lt;2,IF('Données Envoyé Spécial'!$M87=J$2,'Données Envoyé Spécial'!$F87,""),"")</f>
        <v/>
      </c>
      <c r="K225" t="str">
        <f>IF('Données Envoyé Spécial'!$R266&lt;2,IF('Données Envoyé Spécial'!$M266=K$2,'Données Envoyé Spécial'!$F266,""),"")</f>
        <v/>
      </c>
      <c r="L225" t="str">
        <f>IF('Données Envoyé Spécial'!$R197&lt;2,IF('Données Envoyé Spécial'!$M197=L$2,'Données Envoyé Spécial'!$F197,""),"")</f>
        <v/>
      </c>
      <c r="N225" t="str">
        <f>IF('Données Envoyé Spécial'!$R94&lt;2,IF('Données Envoyé Spécial'!$M94=N$2,'Données Envoyé Spécial'!$G94,""),"")</f>
        <v/>
      </c>
      <c r="O225">
        <f>IF('Données Envoyé Spécial'!$R853&lt;2,IF('Données Envoyé Spécial'!$M853=O$2,'Données Envoyé Spécial'!$G853,""),"")</f>
        <v>0.17261904761904762</v>
      </c>
      <c r="P225" t="str">
        <f>IF('Données Envoyé Spécial'!$R198&lt;2,IF('Données Envoyé Spécial'!$M198=P$2,'Données Envoyé Spécial'!$G198,""),"")</f>
        <v/>
      </c>
      <c r="R225" s="221">
        <v>54</v>
      </c>
    </row>
    <row r="226" spans="2:18" x14ac:dyDescent="0.25">
      <c r="B226" s="2">
        <f>IF('Données Envoyé Spécial'!$R89&lt;2,IF('Données Envoyé Spécial'!$M89=B$2,'Données Envoyé Spécial'!$D89,""),"")</f>
        <v>290</v>
      </c>
      <c r="C226" s="2">
        <f>IF('Données Envoyé Spécial'!$R853&lt;2,IF('Données Envoyé Spécial'!$M853=C$2,'Données Envoyé Spécial'!$D853,""),"")</f>
        <v>4774</v>
      </c>
      <c r="D226" s="2" t="str">
        <f>IF('Données Envoyé Spécial'!$R198&lt;2,IF('Données Envoyé Spécial'!$M198=D$2,'Données Envoyé Spécial'!$D198,""),"")</f>
        <v/>
      </c>
      <c r="F226" s="2">
        <f>IF('Données Envoyé Spécial'!$R89&lt;2,IF('Données Envoyé Spécial'!$M89=F$2,'Données Envoyé Spécial'!$E89,""),"")</f>
        <v>4</v>
      </c>
      <c r="G226" t="str">
        <f>IF('Données Envoyé Spécial'!$R144&lt;2,IF('Données Envoyé Spécial'!$M144=G$2,'Données Envoyé Spécial'!$E144,""),"")</f>
        <v/>
      </c>
      <c r="H226" t="str">
        <f>IF('Données Envoyé Spécial'!$R198&lt;2,IF('Données Envoyé Spécial'!$M198=H$2,'Données Envoyé Spécial'!$E198,""),"")</f>
        <v/>
      </c>
      <c r="J226">
        <f>IF('Données Envoyé Spécial'!$R89&lt;2,IF('Données Envoyé Spécial'!$M89=J$2,'Données Envoyé Spécial'!$F89,""),"")</f>
        <v>2</v>
      </c>
      <c r="K226">
        <f>IF('Données Envoyé Spécial'!$R371&lt;2,IF('Données Envoyé Spécial'!$M371=K$2,'Données Envoyé Spécial'!$F371,""),"")</f>
        <v>1153</v>
      </c>
      <c r="L226" t="str">
        <f>IF('Données Envoyé Spécial'!$R198&lt;2,IF('Données Envoyé Spécial'!$M198=L$2,'Données Envoyé Spécial'!$F198,""),"")</f>
        <v/>
      </c>
      <c r="N226">
        <f>IF('Données Envoyé Spécial'!$R96&lt;2,IF('Données Envoyé Spécial'!$M96=N$2,'Données Envoyé Spécial'!$G96,""),"")</f>
        <v>3.3863636363636362</v>
      </c>
      <c r="O226" t="str">
        <f>IF('Données Envoyé Spécial'!$R834&lt;2,IF('Données Envoyé Spécial'!$M834=O$2,'Données Envoyé Spécial'!$G834,""),"")</f>
        <v/>
      </c>
      <c r="P226" t="str">
        <f>IF('Données Envoyé Spécial'!$R199&lt;2,IF('Données Envoyé Spécial'!$M199=P$2,'Données Envoyé Spécial'!$G199,""),"")</f>
        <v/>
      </c>
      <c r="R226" s="221">
        <v>54</v>
      </c>
    </row>
    <row r="227" spans="2:18" x14ac:dyDescent="0.25">
      <c r="B227" s="2" t="str">
        <f>IF('Données Envoyé Spécial'!$R94&lt;2,IF('Données Envoyé Spécial'!$M94=B$2,'Données Envoyé Spécial'!$D94,""),"")</f>
        <v/>
      </c>
      <c r="C227" s="2">
        <f>IF('Données Envoyé Spécial'!$R716&lt;2,IF('Données Envoyé Spécial'!$M716=C$2,'Données Envoyé Spécial'!$D716,""),"")</f>
        <v>4159</v>
      </c>
      <c r="D227" s="2" t="str">
        <f>IF('Données Envoyé Spécial'!$R199&lt;2,IF('Données Envoyé Spécial'!$M199=D$2,'Données Envoyé Spécial'!$D199,""),"")</f>
        <v/>
      </c>
      <c r="F227" s="2" t="str">
        <f>IF('Données Envoyé Spécial'!$R94&lt;2,IF('Données Envoyé Spécial'!$M94=F$2,'Données Envoyé Spécial'!$E94,""),"")</f>
        <v/>
      </c>
      <c r="G227">
        <f>IF('Données Envoyé Spécial'!$R485&lt;2,IF('Données Envoyé Spécial'!$M485=G$2,'Données Envoyé Spécial'!$E485,""),"")</f>
        <v>151</v>
      </c>
      <c r="H227" t="str">
        <f>IF('Données Envoyé Spécial'!$R199&lt;2,IF('Données Envoyé Spécial'!$M199=H$2,'Données Envoyé Spécial'!$E199,""),"")</f>
        <v/>
      </c>
      <c r="J227" t="str">
        <f>IF('Données Envoyé Spécial'!$R94&lt;2,IF('Données Envoyé Spécial'!$M94=J$2,'Données Envoyé Spécial'!$F94,""),"")</f>
        <v/>
      </c>
      <c r="K227">
        <f>IF('Données Envoyé Spécial'!$R414&lt;2,IF('Données Envoyé Spécial'!$M414=K$2,'Données Envoyé Spécial'!$F414,""),"")</f>
        <v>101</v>
      </c>
      <c r="L227" t="str">
        <f>IF('Données Envoyé Spécial'!$R199&lt;2,IF('Données Envoyé Spécial'!$M199=L$2,'Données Envoyé Spécial'!$F199,""),"")</f>
        <v/>
      </c>
      <c r="N227">
        <f>IF('Données Envoyé Spécial'!$R97&lt;2,IF('Données Envoyé Spécial'!$M97=N$2,'Données Envoyé Spécial'!$G97,""),"")</f>
        <v>0.27972027972027974</v>
      </c>
      <c r="O227" t="str">
        <f>IF('Données Envoyé Spécial'!$R157&lt;2,IF('Données Envoyé Spécial'!$M157=O$2,'Données Envoyé Spécial'!$G157,""),"")</f>
        <v/>
      </c>
      <c r="P227" t="str">
        <f>IF('Données Envoyé Spécial'!$R200&lt;2,IF('Données Envoyé Spécial'!$M200=P$2,'Données Envoyé Spécial'!$G200,""),"")</f>
        <v/>
      </c>
      <c r="R227" s="221">
        <v>54</v>
      </c>
    </row>
    <row r="228" spans="2:18" x14ac:dyDescent="0.25">
      <c r="B228" s="2">
        <f>IF('Données Envoyé Spécial'!$R96&lt;2,IF('Données Envoyé Spécial'!$M96=B$2,'Données Envoyé Spécial'!$D96,""),"")</f>
        <v>3035</v>
      </c>
      <c r="C228" s="2" t="str">
        <f>IF('Données Envoyé Spécial'!$R348&lt;2,IF('Données Envoyé Spécial'!$M348=C$2,'Données Envoyé Spécial'!$D348,""),"")</f>
        <v/>
      </c>
      <c r="D228" s="2" t="str">
        <f>IF('Données Envoyé Spécial'!$R200&lt;2,IF('Données Envoyé Spécial'!$M200=D$2,'Données Envoyé Spécial'!$D200,""),"")</f>
        <v/>
      </c>
      <c r="F228" s="2">
        <f>IF('Données Envoyé Spécial'!$R96&lt;2,IF('Données Envoyé Spécial'!$M96=F$2,'Données Envoyé Spécial'!$E96,""),"")</f>
        <v>132</v>
      </c>
      <c r="G228" t="str">
        <f>IF('Données Envoyé Spécial'!$R630&lt;2,IF('Données Envoyé Spécial'!$M630=G$2,'Données Envoyé Spécial'!$E630,""),"")</f>
        <v/>
      </c>
      <c r="H228" t="str">
        <f>IF('Données Envoyé Spécial'!$R200&lt;2,IF('Données Envoyé Spécial'!$M200=H$2,'Données Envoyé Spécial'!$E200,""),"")</f>
        <v/>
      </c>
      <c r="J228">
        <f>IF('Données Envoyé Spécial'!$R96&lt;2,IF('Données Envoyé Spécial'!$M96=J$2,'Données Envoyé Spécial'!$F96,""),"")</f>
        <v>447</v>
      </c>
      <c r="K228">
        <f>IF('Données Envoyé Spécial'!$R737&lt;2,IF('Données Envoyé Spécial'!$M737=K$2,'Données Envoyé Spécial'!$F737,""),"")</f>
        <v>16</v>
      </c>
      <c r="L228" t="str">
        <f>IF('Données Envoyé Spécial'!$R200&lt;2,IF('Données Envoyé Spécial'!$M200=L$2,'Données Envoyé Spécial'!$F200,""),"")</f>
        <v/>
      </c>
      <c r="N228">
        <f>IF('Données Envoyé Spécial'!$R100&lt;2,IF('Données Envoyé Spécial'!$M100=N$2,'Données Envoyé Spécial'!$G100,""),"")</f>
        <v>2.1153846153846154</v>
      </c>
      <c r="O228" t="str">
        <f>IF('Données Envoyé Spécial'!$R150&lt;2,IF('Données Envoyé Spécial'!$M150=O$2,'Données Envoyé Spécial'!$G150,""),"")</f>
        <v/>
      </c>
      <c r="P228" t="str">
        <f>IF('Données Envoyé Spécial'!$R201&lt;2,IF('Données Envoyé Spécial'!$M201=P$2,'Données Envoyé Spécial'!$G201,""),"")</f>
        <v/>
      </c>
      <c r="R228" s="221">
        <v>54</v>
      </c>
    </row>
    <row r="229" spans="2:18" x14ac:dyDescent="0.25">
      <c r="B229" s="2">
        <f>IF('Données Envoyé Spécial'!$R97&lt;2,IF('Données Envoyé Spécial'!$M97=B$2,'Données Envoyé Spécial'!$D97,""),"")</f>
        <v>1662</v>
      </c>
      <c r="C229" s="2">
        <f>IF('Données Envoyé Spécial'!$R456&lt;2,IF('Données Envoyé Spécial'!$M456=C$2,'Données Envoyé Spécial'!$D456,""),"")</f>
        <v>2713</v>
      </c>
      <c r="D229" s="2" t="str">
        <f>IF('Données Envoyé Spécial'!$R201&lt;2,IF('Données Envoyé Spécial'!$M201=D$2,'Données Envoyé Spécial'!$D201,""),"")</f>
        <v/>
      </c>
      <c r="F229" s="2">
        <f>IF('Données Envoyé Spécial'!$R97&lt;2,IF('Données Envoyé Spécial'!$M97=F$2,'Données Envoyé Spécial'!$E97,""),"")</f>
        <v>143</v>
      </c>
      <c r="G229">
        <f>IF('Données Envoyé Spécial'!$R857&lt;2,IF('Données Envoyé Spécial'!$M857=G$2,'Données Envoyé Spécial'!$E857,""),"")</f>
        <v>61</v>
      </c>
      <c r="H229" t="str">
        <f>IF('Données Envoyé Spécial'!$R201&lt;2,IF('Données Envoyé Spécial'!$M201=H$2,'Données Envoyé Spécial'!$E201,""),"")</f>
        <v/>
      </c>
      <c r="J229">
        <f>IF('Données Envoyé Spécial'!$R97&lt;2,IF('Données Envoyé Spécial'!$M97=J$2,'Données Envoyé Spécial'!$F97,""),"")</f>
        <v>40</v>
      </c>
      <c r="K229" t="str">
        <f>IF('Données Envoyé Spécial'!$R242&lt;2,IF('Données Envoyé Spécial'!$M242=K$2,'Données Envoyé Spécial'!$F242,""),"")</f>
        <v/>
      </c>
      <c r="L229" t="str">
        <f>IF('Données Envoyé Spécial'!$R201&lt;2,IF('Données Envoyé Spécial'!$M201=L$2,'Données Envoyé Spécial'!$F201,""),"")</f>
        <v/>
      </c>
      <c r="N229">
        <f>IF('Données Envoyé Spécial'!$R101&lt;2,IF('Données Envoyé Spécial'!$M101=N$2,'Données Envoyé Spécial'!$G101,""),"")</f>
        <v>0.26341463414634148</v>
      </c>
      <c r="O229" t="str">
        <f>IF('Données Envoyé Spécial'!$R343&lt;2,IF('Données Envoyé Spécial'!$M343=O$2,'Données Envoyé Spécial'!$G343,""),"")</f>
        <v/>
      </c>
      <c r="P229" t="str">
        <f>IF('Données Envoyé Spécial'!$R202&lt;2,IF('Données Envoyé Spécial'!$M202=P$2,'Données Envoyé Spécial'!$G202,""),"")</f>
        <v/>
      </c>
      <c r="R229" s="221">
        <v>55</v>
      </c>
    </row>
    <row r="230" spans="2:18" x14ac:dyDescent="0.25">
      <c r="B230" s="2">
        <f>IF('Données Envoyé Spécial'!$R100&lt;2,IF('Données Envoyé Spécial'!$M100=B$2,'Données Envoyé Spécial'!$D100,""),"")</f>
        <v>27600</v>
      </c>
      <c r="C230" s="2" t="str">
        <f>IF('Données Envoyé Spécial'!$R324&lt;2,IF('Données Envoyé Spécial'!$M324=C$2,'Données Envoyé Spécial'!$D324,""),"")</f>
        <v/>
      </c>
      <c r="D230" s="2" t="str">
        <f>IF('Données Envoyé Spécial'!$R202&lt;2,IF('Données Envoyé Spécial'!$M202=D$2,'Données Envoyé Spécial'!$D202,""),"")</f>
        <v/>
      </c>
      <c r="F230" s="2">
        <f>IF('Données Envoyé Spécial'!$R100&lt;2,IF('Données Envoyé Spécial'!$M100=F$2,'Données Envoyé Spécial'!$E100,""),"")</f>
        <v>208</v>
      </c>
      <c r="G230" t="str">
        <f>IF('Données Envoyé Spécial'!$R905&lt;2,IF('Données Envoyé Spécial'!$M905=G$2,'Données Envoyé Spécial'!$E905,""),"")</f>
        <v/>
      </c>
      <c r="H230" t="str">
        <f>IF('Données Envoyé Spécial'!$R202&lt;2,IF('Données Envoyé Spécial'!$M202=H$2,'Données Envoyé Spécial'!$E202,""),"")</f>
        <v/>
      </c>
      <c r="J230">
        <f>IF('Données Envoyé Spécial'!$R100&lt;2,IF('Données Envoyé Spécial'!$M100=J$2,'Données Envoyé Spécial'!$F100,""),"")</f>
        <v>440</v>
      </c>
      <c r="K230" t="str">
        <f>IF('Données Envoyé Spécial'!$R410&lt;2,IF('Données Envoyé Spécial'!$M410=K$2,'Données Envoyé Spécial'!$F410,""),"")</f>
        <v/>
      </c>
      <c r="L230" t="str">
        <f>IF('Données Envoyé Spécial'!$R202&lt;2,IF('Données Envoyé Spécial'!$M202=L$2,'Données Envoyé Spécial'!$F202,""),"")</f>
        <v/>
      </c>
      <c r="N230" t="str">
        <f>IF('Données Envoyé Spécial'!$R103&lt;2,IF('Données Envoyé Spécial'!$M103=N$2,'Données Envoyé Spécial'!$G103,""),"")</f>
        <v/>
      </c>
      <c r="O230">
        <f>IF('Données Envoyé Spécial'!$R903&lt;2,IF('Données Envoyé Spécial'!$M903=O$2,'Données Envoyé Spécial'!$G903,""),"")</f>
        <v>0.85</v>
      </c>
      <c r="P230" t="str">
        <f>IF('Données Envoyé Spécial'!$R203&lt;2,IF('Données Envoyé Spécial'!$M203=P$2,'Données Envoyé Spécial'!$G203,""),"")</f>
        <v/>
      </c>
      <c r="R230" s="221">
        <v>55</v>
      </c>
    </row>
    <row r="231" spans="2:18" x14ac:dyDescent="0.25">
      <c r="B231" s="2">
        <f>IF('Données Envoyé Spécial'!$R101&lt;2,IF('Données Envoyé Spécial'!$M101=B$2,'Données Envoyé Spécial'!$D101,""),"")</f>
        <v>1900</v>
      </c>
      <c r="C231" s="2">
        <f>IF('Données Envoyé Spécial'!$R673&lt;2,IF('Données Envoyé Spécial'!$M673=C$2,'Données Envoyé Spécial'!$D673,""),"")</f>
        <v>11</v>
      </c>
      <c r="D231" s="2" t="str">
        <f>IF('Données Envoyé Spécial'!$R203&lt;2,IF('Données Envoyé Spécial'!$M203=D$2,'Données Envoyé Spécial'!$D203,""),"")</f>
        <v/>
      </c>
      <c r="F231" s="2">
        <f>IF('Données Envoyé Spécial'!$R101&lt;2,IF('Données Envoyé Spécial'!$M101=F$2,'Données Envoyé Spécial'!$E101,""),"")</f>
        <v>410</v>
      </c>
      <c r="G231" t="str">
        <f>IF('Données Envoyé Spécial'!$R615&lt;2,IF('Données Envoyé Spécial'!$M615=G$2,'Données Envoyé Spécial'!$E615,""),"")</f>
        <v/>
      </c>
      <c r="H231" t="str">
        <f>IF('Données Envoyé Spécial'!$R203&lt;2,IF('Données Envoyé Spécial'!$M203=H$2,'Données Envoyé Spécial'!$E203,""),"")</f>
        <v/>
      </c>
      <c r="J231">
        <f>IF('Données Envoyé Spécial'!$R101&lt;2,IF('Données Envoyé Spécial'!$M101=J$2,'Données Envoyé Spécial'!$F101,""),"")</f>
        <v>108</v>
      </c>
      <c r="K231">
        <f>IF('Données Envoyé Spécial'!$R871&lt;2,IF('Données Envoyé Spécial'!$M871=K$2,'Données Envoyé Spécial'!$F871,""),"")</f>
        <v>17</v>
      </c>
      <c r="L231" t="str">
        <f>IF('Données Envoyé Spécial'!$R203&lt;2,IF('Données Envoyé Spécial'!$M203=L$2,'Données Envoyé Spécial'!$F203,""),"")</f>
        <v/>
      </c>
      <c r="N231">
        <f>IF('Données Envoyé Spécial'!$R108&lt;2,IF('Données Envoyé Spécial'!$M108=N$2,'Données Envoyé Spécial'!$G108,""),"")</f>
        <v>1.1551939924906132</v>
      </c>
      <c r="O231">
        <f>IF('Données Envoyé Spécial'!$R674&lt;2,IF('Données Envoyé Spécial'!$M674=O$2,'Données Envoyé Spécial'!$G674,""),"")</f>
        <v>1.0696517412935322</v>
      </c>
      <c r="P231" t="str">
        <f>IF('Données Envoyé Spécial'!$R204&lt;2,IF('Données Envoyé Spécial'!$M204=P$2,'Données Envoyé Spécial'!$G204,""),"")</f>
        <v/>
      </c>
      <c r="R231" s="221">
        <v>55</v>
      </c>
    </row>
    <row r="232" spans="2:18" x14ac:dyDescent="0.25">
      <c r="B232" s="2" t="str">
        <f>IF('Données Envoyé Spécial'!$R103&lt;2,IF('Données Envoyé Spécial'!$M103=B$2,'Données Envoyé Spécial'!$D103,""),"")</f>
        <v/>
      </c>
      <c r="C232" s="2" t="str">
        <f>IF('Données Envoyé Spécial'!$R18&lt;2,IF('Données Envoyé Spécial'!$M18=C$2,'Données Envoyé Spécial'!$D18,""),"")</f>
        <v/>
      </c>
      <c r="D232" s="2" t="str">
        <f>IF('Données Envoyé Spécial'!$R204&lt;2,IF('Données Envoyé Spécial'!$M204=D$2,'Données Envoyé Spécial'!$D204,""),"")</f>
        <v/>
      </c>
      <c r="F232" s="2" t="str">
        <f>IF('Données Envoyé Spécial'!$R103&lt;2,IF('Données Envoyé Spécial'!$M103=F$2,'Données Envoyé Spécial'!$E103,""),"")</f>
        <v/>
      </c>
      <c r="G232">
        <f>IF('Données Envoyé Spécial'!$R643&lt;2,IF('Données Envoyé Spécial'!$M643=G$2,'Données Envoyé Spécial'!$E643,""),"")</f>
        <v>37</v>
      </c>
      <c r="H232" t="str">
        <f>IF('Données Envoyé Spécial'!$R204&lt;2,IF('Données Envoyé Spécial'!$M204=H$2,'Données Envoyé Spécial'!$E204,""),"")</f>
        <v/>
      </c>
      <c r="J232" t="str">
        <f>IF('Données Envoyé Spécial'!$R103&lt;2,IF('Données Envoyé Spécial'!$M103=J$2,'Données Envoyé Spécial'!$F103,""),"")</f>
        <v/>
      </c>
      <c r="K232">
        <f>IF('Données Envoyé Spécial'!$R350&lt;2,IF('Données Envoyé Spécial'!$M350=K$2,'Données Envoyé Spécial'!$F350,""),"")</f>
        <v>13</v>
      </c>
      <c r="L232" t="str">
        <f>IF('Données Envoyé Spécial'!$R204&lt;2,IF('Données Envoyé Spécial'!$M204=L$2,'Données Envoyé Spécial'!$F204,""),"")</f>
        <v/>
      </c>
      <c r="N232">
        <f>IF('Données Envoyé Spécial'!$R109&lt;2,IF('Données Envoyé Spécial'!$M109=N$2,'Données Envoyé Spécial'!$G109,""),"")</f>
        <v>0.93939393939393945</v>
      </c>
      <c r="O232">
        <f>IF('Données Envoyé Spécial'!$R744&lt;2,IF('Données Envoyé Spécial'!$M744=O$2,'Données Envoyé Spécial'!$G744,""),"")</f>
        <v>0.21904761904761905</v>
      </c>
      <c r="P232" t="str">
        <f>IF('Données Envoyé Spécial'!$R205&lt;2,IF('Données Envoyé Spécial'!$M205=P$2,'Données Envoyé Spécial'!$G205,""),"")</f>
        <v/>
      </c>
      <c r="R232" s="221">
        <v>56</v>
      </c>
    </row>
    <row r="233" spans="2:18" x14ac:dyDescent="0.25">
      <c r="B233" s="2">
        <f>IF('Données Envoyé Spécial'!$R108&lt;2,IF('Données Envoyé Spécial'!$M108=B$2,'Données Envoyé Spécial'!$D108,""),"")</f>
        <v>14000</v>
      </c>
      <c r="C233" s="2" t="str">
        <f>IF('Données Envoyé Spécial'!$R45&lt;2,IF('Données Envoyé Spécial'!$M45=C$2,'Données Envoyé Spécial'!$D45,""),"")</f>
        <v/>
      </c>
      <c r="D233" s="2" t="str">
        <f>IF('Données Envoyé Spécial'!$R205&lt;2,IF('Données Envoyé Spécial'!$M205=D$2,'Données Envoyé Spécial'!$D205,""),"")</f>
        <v/>
      </c>
      <c r="F233" s="2">
        <f>IF('Données Envoyé Spécial'!$R108&lt;2,IF('Données Envoyé Spécial'!$M108=F$2,'Données Envoyé Spécial'!$E108,""),"")</f>
        <v>799</v>
      </c>
      <c r="G233">
        <f>IF('Données Envoyé Spécial'!$R938&lt;2,IF('Données Envoyé Spécial'!$M938=G$2,'Données Envoyé Spécial'!$E938,""),"")</f>
        <v>566</v>
      </c>
      <c r="H233" t="str">
        <f>IF('Données Envoyé Spécial'!$R205&lt;2,IF('Données Envoyé Spécial'!$M205=H$2,'Données Envoyé Spécial'!$E205,""),"")</f>
        <v/>
      </c>
      <c r="J233">
        <f>IF('Données Envoyé Spécial'!$R108&lt;2,IF('Données Envoyé Spécial'!$M108=J$2,'Données Envoyé Spécial'!$F108,""),"")</f>
        <v>923</v>
      </c>
      <c r="K233" t="str">
        <f>IF('Données Envoyé Spécial'!$R228&lt;2,IF('Données Envoyé Spécial'!$M228=K$2,'Données Envoyé Spécial'!$F228,""),"")</f>
        <v/>
      </c>
      <c r="L233" t="str">
        <f>IF('Données Envoyé Spécial'!$R205&lt;2,IF('Données Envoyé Spécial'!$M205=L$2,'Données Envoyé Spécial'!$F205,""),"")</f>
        <v/>
      </c>
      <c r="N233">
        <f>IF('Données Envoyé Spécial'!$R110&lt;2,IF('Données Envoyé Spécial'!$M110=N$2,'Données Envoyé Spécial'!$G110,""),"")</f>
        <v>9.0090090090090086E-2</v>
      </c>
      <c r="O233">
        <f>IF('Données Envoyé Spécial'!$R838&lt;2,IF('Données Envoyé Spécial'!$M838=O$2,'Données Envoyé Spécial'!$G838,""),"")</f>
        <v>1.4383561643835616</v>
      </c>
      <c r="P233" t="str">
        <f>IF('Données Envoyé Spécial'!$R206&lt;2,IF('Données Envoyé Spécial'!$M206=P$2,'Données Envoyé Spécial'!$G206,""),"")</f>
        <v/>
      </c>
      <c r="R233" s="221">
        <v>57</v>
      </c>
    </row>
    <row r="234" spans="2:18" x14ac:dyDescent="0.25">
      <c r="B234" s="2">
        <f>IF('Données Envoyé Spécial'!$R109&lt;2,IF('Données Envoyé Spécial'!$M109=B$2,'Données Envoyé Spécial'!$D109,""),"")</f>
        <v>1822</v>
      </c>
      <c r="C234" s="2">
        <f>IF('Données Envoyé Spécial'!$R564&lt;2,IF('Données Envoyé Spécial'!$M564=C$2,'Données Envoyé Spécial'!$D564,""),"")</f>
        <v>53000</v>
      </c>
      <c r="D234" s="2" t="str">
        <f>IF('Données Envoyé Spécial'!$R206&lt;2,IF('Données Envoyé Spécial'!$M206=D$2,'Données Envoyé Spécial'!$D206,""),"")</f>
        <v/>
      </c>
      <c r="F234" s="2">
        <f>IF('Données Envoyé Spécial'!$R109&lt;2,IF('Données Envoyé Spécial'!$M109=F$2,'Données Envoyé Spécial'!$E109,""),"")</f>
        <v>132</v>
      </c>
      <c r="G234" t="str">
        <f>IF('Données Envoyé Spécial'!$R138&lt;2,IF('Données Envoyé Spécial'!$M138=G$2,'Données Envoyé Spécial'!$E138,""),"")</f>
        <v/>
      </c>
      <c r="H234" t="str">
        <f>IF('Données Envoyé Spécial'!$R206&lt;2,IF('Données Envoyé Spécial'!$M206=H$2,'Données Envoyé Spécial'!$E206,""),"")</f>
        <v/>
      </c>
      <c r="J234">
        <f>IF('Données Envoyé Spécial'!$R109&lt;2,IF('Données Envoyé Spécial'!$M109=J$2,'Données Envoyé Spécial'!$F109,""),"")</f>
        <v>124</v>
      </c>
      <c r="K234" t="str">
        <f>IF('Données Envoyé Spécial'!$R891&lt;2,IF('Données Envoyé Spécial'!$M891=K$2,'Données Envoyé Spécial'!$F891,""),"")</f>
        <v/>
      </c>
      <c r="L234" t="str">
        <f>IF('Données Envoyé Spécial'!$R206&lt;2,IF('Données Envoyé Spécial'!$M206=L$2,'Données Envoyé Spécial'!$F206,""),"")</f>
        <v/>
      </c>
      <c r="N234">
        <f>IF('Données Envoyé Spécial'!$R112&lt;2,IF('Données Envoyé Spécial'!$M112=N$2,'Données Envoyé Spécial'!$G112,""),"")</f>
        <v>0.11764705882352941</v>
      </c>
      <c r="O234" t="str">
        <f>IF('Données Envoyé Spécial'!$R228&lt;2,IF('Données Envoyé Spécial'!$M228=O$2,'Données Envoyé Spécial'!$G228,""),"")</f>
        <v/>
      </c>
      <c r="P234" t="str">
        <f>IF('Données Envoyé Spécial'!$R207&lt;2,IF('Données Envoyé Spécial'!$M207=P$2,'Données Envoyé Spécial'!$G207,""),"")</f>
        <v/>
      </c>
      <c r="R234" s="221">
        <v>57</v>
      </c>
    </row>
    <row r="235" spans="2:18" x14ac:dyDescent="0.25">
      <c r="B235" s="2">
        <f>IF('Données Envoyé Spécial'!$R110&lt;2,IF('Données Envoyé Spécial'!$M110=B$2,'Données Envoyé Spécial'!$D110,""),"")</f>
        <v>3561</v>
      </c>
      <c r="C235" s="2">
        <f>IF('Données Envoyé Spécial'!$R408&lt;2,IF('Données Envoyé Spécial'!$M408=C$2,'Données Envoyé Spécial'!$D408,""),"")</f>
        <v>129</v>
      </c>
      <c r="D235" s="2" t="str">
        <f>IF('Données Envoyé Spécial'!$R207&lt;2,IF('Données Envoyé Spécial'!$M207=D$2,'Données Envoyé Spécial'!$D207,""),"")</f>
        <v/>
      </c>
      <c r="F235" s="2">
        <f>IF('Données Envoyé Spécial'!$R110&lt;2,IF('Données Envoyé Spécial'!$M110=F$2,'Données Envoyé Spécial'!$E110,""),"")</f>
        <v>333</v>
      </c>
      <c r="G235">
        <f>IF('Données Envoyé Spécial'!$R942&lt;2,IF('Données Envoyé Spécial'!$M942=G$2,'Données Envoyé Spécial'!$E942,""),"")</f>
        <v>132</v>
      </c>
      <c r="H235" t="str">
        <f>IF('Données Envoyé Spécial'!$R207&lt;2,IF('Données Envoyé Spécial'!$M207=H$2,'Données Envoyé Spécial'!$E207,""),"")</f>
        <v/>
      </c>
      <c r="J235">
        <f>IF('Données Envoyé Spécial'!$R110&lt;2,IF('Données Envoyé Spécial'!$M110=J$2,'Données Envoyé Spécial'!$F110,""),"")</f>
        <v>30</v>
      </c>
      <c r="K235">
        <f>IF('Données Envoyé Spécial'!$R495&lt;2,IF('Données Envoyé Spécial'!$M495=K$2,'Données Envoyé Spécial'!$F495,""),"")</f>
        <v>232</v>
      </c>
      <c r="L235" t="str">
        <f>IF('Données Envoyé Spécial'!$R207&lt;2,IF('Données Envoyé Spécial'!$M207=L$2,'Données Envoyé Spécial'!$F207,""),"")</f>
        <v/>
      </c>
      <c r="N235">
        <f>IF('Données Envoyé Spécial'!$R113&lt;2,IF('Données Envoyé Spécial'!$M113=N$2,'Données Envoyé Spécial'!$G113,""),"")</f>
        <v>0.98969072164948457</v>
      </c>
      <c r="O235">
        <f>IF('Données Envoyé Spécial'!$R861&lt;2,IF('Données Envoyé Spécial'!$M861=O$2,'Données Envoyé Spécial'!$G861,""),"")</f>
        <v>0.15827338129496402</v>
      </c>
      <c r="P235" t="str">
        <f>IF('Données Envoyé Spécial'!$R208&lt;2,IF('Données Envoyé Spécial'!$M208=P$2,'Données Envoyé Spécial'!$G208,""),"")</f>
        <v/>
      </c>
      <c r="R235" s="221">
        <v>58</v>
      </c>
    </row>
    <row r="236" spans="2:18" x14ac:dyDescent="0.25">
      <c r="B236" s="2">
        <f>IF('Données Envoyé Spécial'!$R112&lt;2,IF('Données Envoyé Spécial'!$M112=B$2,'Données Envoyé Spécial'!$D112,""),"")</f>
        <v>579</v>
      </c>
      <c r="C236" s="2">
        <f>IF('Données Envoyé Spécial'!$R882&lt;2,IF('Données Envoyé Spécial'!$M882=C$2,'Données Envoyé Spécial'!$D882,""),"")</f>
        <v>4805</v>
      </c>
      <c r="D236" s="2" t="str">
        <f>IF('Données Envoyé Spécial'!$R208&lt;2,IF('Données Envoyé Spécial'!$M208=D$2,'Données Envoyé Spécial'!$D208,""),"")</f>
        <v/>
      </c>
      <c r="F236" s="2">
        <f>IF('Données Envoyé Spécial'!$R112&lt;2,IF('Données Envoyé Spécial'!$M112=F$2,'Données Envoyé Spécial'!$E112,""),"")</f>
        <v>51</v>
      </c>
      <c r="G236">
        <f>IF('Données Envoyé Spécial'!$R483&lt;2,IF('Données Envoyé Spécial'!$M483=G$2,'Données Envoyé Spécial'!$E483,""),"")</f>
        <v>192</v>
      </c>
      <c r="H236" t="str">
        <f>IF('Données Envoyé Spécial'!$R208&lt;2,IF('Données Envoyé Spécial'!$M208=H$2,'Données Envoyé Spécial'!$E208,""),"")</f>
        <v/>
      </c>
      <c r="J236">
        <f>IF('Données Envoyé Spécial'!$R112&lt;2,IF('Données Envoyé Spécial'!$M112=J$2,'Données Envoyé Spécial'!$F112,""),"")</f>
        <v>6</v>
      </c>
      <c r="K236">
        <f>IF('Données Envoyé Spécial'!$R880&lt;2,IF('Données Envoyé Spécial'!$M880=K$2,'Données Envoyé Spécial'!$F880,""),"")</f>
        <v>23</v>
      </c>
      <c r="L236" t="str">
        <f>IF('Données Envoyé Spécial'!$R208&lt;2,IF('Données Envoyé Spécial'!$M208=L$2,'Données Envoyé Spécial'!$F208,""),"")</f>
        <v/>
      </c>
      <c r="N236" t="str">
        <f>IF('Données Envoyé Spécial'!$R114&lt;2,IF('Données Envoyé Spécial'!$M114=N$2,'Données Envoyé Spécial'!$G114,""),"")</f>
        <v/>
      </c>
      <c r="O236" t="str">
        <f>IF('Données Envoyé Spécial'!$R326&lt;2,IF('Données Envoyé Spécial'!$M326=O$2,'Données Envoyé Spécial'!$G326,""),"")</f>
        <v/>
      </c>
      <c r="P236" t="str">
        <f>IF('Données Envoyé Spécial'!$R209&lt;2,IF('Données Envoyé Spécial'!$M209=P$2,'Données Envoyé Spécial'!$G209,""),"")</f>
        <v/>
      </c>
      <c r="R236" s="221">
        <v>58</v>
      </c>
    </row>
    <row r="237" spans="2:18" x14ac:dyDescent="0.25">
      <c r="B237" s="2">
        <f>IF('Données Envoyé Spécial'!$R113&lt;2,IF('Données Envoyé Spécial'!$M113=B$2,'Données Envoyé Spécial'!$D113,""),"")</f>
        <v>7930</v>
      </c>
      <c r="C237" s="2">
        <f>IF('Données Envoyé Spécial'!$R450&lt;2,IF('Données Envoyé Spécial'!$M450=C$2,'Données Envoyé Spécial'!$D450,""),"")</f>
        <v>6289</v>
      </c>
      <c r="D237" s="2" t="str">
        <f>IF('Données Envoyé Spécial'!$R209&lt;2,IF('Données Envoyé Spécial'!$M209=D$2,'Données Envoyé Spécial'!$D209,""),"")</f>
        <v/>
      </c>
      <c r="F237" s="2">
        <f>IF('Données Envoyé Spécial'!$R113&lt;2,IF('Données Envoyé Spécial'!$M113=F$2,'Données Envoyé Spécial'!$E113,""),"")</f>
        <v>873</v>
      </c>
      <c r="G237" t="str">
        <f>IF('Données Envoyé Spécial'!$R43&lt;2,IF('Données Envoyé Spécial'!$M43=G$2,'Données Envoyé Spécial'!$E43,""),"")</f>
        <v/>
      </c>
      <c r="H237" t="str">
        <f>IF('Données Envoyé Spécial'!$R209&lt;2,IF('Données Envoyé Spécial'!$M209=H$2,'Données Envoyé Spécial'!$E209,""),"")</f>
        <v/>
      </c>
      <c r="J237">
        <f>IF('Données Envoyé Spécial'!$R113&lt;2,IF('Données Envoyé Spécial'!$M113=J$2,'Données Envoyé Spécial'!$F113,""),"")</f>
        <v>864</v>
      </c>
      <c r="K237" t="str">
        <f>IF('Données Envoyé Spécial'!$R283&lt;2,IF('Données Envoyé Spécial'!$M283=K$2,'Données Envoyé Spécial'!$F283,""),"")</f>
        <v/>
      </c>
      <c r="L237" t="str">
        <f>IF('Données Envoyé Spécial'!$R209&lt;2,IF('Données Envoyé Spécial'!$M209=L$2,'Données Envoyé Spécial'!$F209,""),"")</f>
        <v/>
      </c>
      <c r="N237" t="str">
        <f>IF('Données Envoyé Spécial'!$R115&lt;2,IF('Données Envoyé Spécial'!$M115=N$2,'Données Envoyé Spécial'!$G115,""),"")</f>
        <v/>
      </c>
      <c r="O237">
        <f>IF('Données Envoyé Spécial'!$R900&lt;2,IF('Données Envoyé Spécial'!$M900=O$2,'Données Envoyé Spécial'!$G900,""),"")</f>
        <v>0.21780372126960962</v>
      </c>
      <c r="P237" t="str">
        <f>IF('Données Envoyé Spécial'!$R210&lt;2,IF('Données Envoyé Spécial'!$M210=P$2,'Données Envoyé Spécial'!$G210,""),"")</f>
        <v/>
      </c>
      <c r="R237" s="221">
        <v>59</v>
      </c>
    </row>
    <row r="238" spans="2:18" x14ac:dyDescent="0.25">
      <c r="B238" s="2" t="str">
        <f>IF('Données Envoyé Spécial'!$R114&lt;2,IF('Données Envoyé Spécial'!$M114=B$2,'Données Envoyé Spécial'!$D114,""),"")</f>
        <v/>
      </c>
      <c r="C238" s="2" t="str">
        <f>IF('Données Envoyé Spécial'!$R178&lt;2,IF('Données Envoyé Spécial'!$M178=C$2,'Données Envoyé Spécial'!$D178,""),"")</f>
        <v/>
      </c>
      <c r="D238" s="2" t="str">
        <f>IF('Données Envoyé Spécial'!$R210&lt;2,IF('Données Envoyé Spécial'!$M210=D$2,'Données Envoyé Spécial'!$D210,""),"")</f>
        <v/>
      </c>
      <c r="F238" s="2" t="str">
        <f>IF('Données Envoyé Spécial'!$R114&lt;2,IF('Données Envoyé Spécial'!$M114=F$2,'Données Envoyé Spécial'!$E114,""),"")</f>
        <v/>
      </c>
      <c r="G238" t="str">
        <f>IF('Données Envoyé Spécial'!$R287&lt;2,IF('Données Envoyé Spécial'!$M287=G$2,'Données Envoyé Spécial'!$E287,""),"")</f>
        <v/>
      </c>
      <c r="H238" t="str">
        <f>IF('Données Envoyé Spécial'!$R210&lt;2,IF('Données Envoyé Spécial'!$M210=H$2,'Données Envoyé Spécial'!$E210,""),"")</f>
        <v/>
      </c>
      <c r="J238" t="str">
        <f>IF('Données Envoyé Spécial'!$R114&lt;2,IF('Données Envoyé Spécial'!$M114=J$2,'Données Envoyé Spécial'!$F114,""),"")</f>
        <v/>
      </c>
      <c r="K238">
        <f>IF('Données Envoyé Spécial'!$R461&lt;2,IF('Données Envoyé Spécial'!$M461=K$2,'Données Envoyé Spécial'!$F461,""),"")</f>
        <v>272</v>
      </c>
      <c r="L238" t="str">
        <f>IF('Données Envoyé Spécial'!$R210&lt;2,IF('Données Envoyé Spécial'!$M210=L$2,'Données Envoyé Spécial'!$F210,""),"")</f>
        <v/>
      </c>
      <c r="N238">
        <f>IF('Données Envoyé Spécial'!$R116&lt;2,IF('Données Envoyé Spécial'!$M116=N$2,'Données Envoyé Spécial'!$G116,""),"")</f>
        <v>1.667878787878788</v>
      </c>
      <c r="O238" t="str">
        <f>IF('Données Envoyé Spécial'!$R341&lt;2,IF('Données Envoyé Spécial'!$M341=O$2,'Données Envoyé Spécial'!$G341,""),"")</f>
        <v/>
      </c>
      <c r="P238" t="str">
        <f>IF('Données Envoyé Spécial'!$R211&lt;2,IF('Données Envoyé Spécial'!$M211=P$2,'Données Envoyé Spécial'!$G211,""),"")</f>
        <v/>
      </c>
      <c r="R238" s="221">
        <v>59</v>
      </c>
    </row>
    <row r="239" spans="2:18" x14ac:dyDescent="0.25">
      <c r="B239" s="2" t="str">
        <f>IF('Données Envoyé Spécial'!$R115&lt;2,IF('Données Envoyé Spécial'!$M115=B$2,'Données Envoyé Spécial'!$D115,""),"")</f>
        <v/>
      </c>
      <c r="C239" s="2">
        <f>IF('Données Envoyé Spécial'!$R871&lt;2,IF('Données Envoyé Spécial'!$M871=C$2,'Données Envoyé Spécial'!$D871,""),"")</f>
        <v>99</v>
      </c>
      <c r="D239" s="2" t="str">
        <f>IF('Données Envoyé Spécial'!$R211&lt;2,IF('Données Envoyé Spécial'!$M211=D$2,'Données Envoyé Spécial'!$D211,""),"")</f>
        <v/>
      </c>
      <c r="F239" s="2" t="str">
        <f>IF('Données Envoyé Spécial'!$R115&lt;2,IF('Données Envoyé Spécial'!$M115=F$2,'Données Envoyé Spécial'!$E115,""),"")</f>
        <v/>
      </c>
      <c r="G239">
        <f>IF('Données Envoyé Spécial'!$R404&lt;2,IF('Données Envoyé Spécial'!$M404=G$2,'Données Envoyé Spécial'!$E404,""),"")</f>
        <v>1627</v>
      </c>
      <c r="H239" t="str">
        <f>IF('Données Envoyé Spécial'!$R211&lt;2,IF('Données Envoyé Spécial'!$M211=H$2,'Données Envoyé Spécial'!$E211,""),"")</f>
        <v/>
      </c>
      <c r="J239" t="str">
        <f>IF('Données Envoyé Spécial'!$R115&lt;2,IF('Données Envoyé Spécial'!$M115=J$2,'Données Envoyé Spécial'!$F115,""),"")</f>
        <v/>
      </c>
      <c r="K239">
        <f>IF('Données Envoyé Spécial'!$R468&lt;2,IF('Données Envoyé Spécial'!$M468=K$2,'Données Envoyé Spécial'!$F468,""),"")</f>
        <v>27</v>
      </c>
      <c r="L239" t="str">
        <f>IF('Données Envoyé Spécial'!$R211&lt;2,IF('Données Envoyé Spécial'!$M211=L$2,'Données Envoyé Spécial'!$F211,""),"")</f>
        <v/>
      </c>
      <c r="N239" t="str">
        <f>IF('Données Envoyé Spécial'!$R117&lt;2,IF('Données Envoyé Spécial'!$M117=N$2,'Données Envoyé Spécial'!$G117,""),"")</f>
        <v/>
      </c>
      <c r="O239">
        <f>IF('Données Envoyé Spécial'!$R473&lt;2,IF('Données Envoyé Spécial'!$M473=O$2,'Données Envoyé Spécial'!$G473,""),"")</f>
        <v>1.393939393939394</v>
      </c>
      <c r="P239" t="str">
        <f>IF('Données Envoyé Spécial'!$R212&lt;2,IF('Données Envoyé Spécial'!$M212=P$2,'Données Envoyé Spécial'!$G212,""),"")</f>
        <v/>
      </c>
      <c r="R239" s="221">
        <v>61</v>
      </c>
    </row>
    <row r="240" spans="2:18" x14ac:dyDescent="0.25">
      <c r="B240" s="2">
        <f>IF('Données Envoyé Spécial'!$R116&lt;2,IF('Données Envoyé Spécial'!$M116=B$2,'Données Envoyé Spécial'!$D116,""),"")</f>
        <v>51000</v>
      </c>
      <c r="C240" s="2">
        <f>IF('Données Envoyé Spécial'!$R419&lt;2,IF('Données Envoyé Spécial'!$M419=C$2,'Données Envoyé Spécial'!$D419,""),"")</f>
        <v>1279</v>
      </c>
      <c r="D240" s="2" t="str">
        <f>IF('Données Envoyé Spécial'!$R212&lt;2,IF('Données Envoyé Spécial'!$M212=D$2,'Données Envoyé Spécial'!$D212,""),"")</f>
        <v/>
      </c>
      <c r="F240" s="2">
        <f>IF('Données Envoyé Spécial'!$R116&lt;2,IF('Données Envoyé Spécial'!$M116=F$2,'Données Envoyé Spécial'!$E116,""),"")</f>
        <v>825</v>
      </c>
      <c r="G240">
        <f>IF('Données Envoyé Spécial'!$R361&lt;2,IF('Données Envoyé Spécial'!$M361=G$2,'Données Envoyé Spécial'!$E361,""),"")</f>
        <v>7</v>
      </c>
      <c r="H240" t="str">
        <f>IF('Données Envoyé Spécial'!$R212&lt;2,IF('Données Envoyé Spécial'!$M212=H$2,'Données Envoyé Spécial'!$E212,""),"")</f>
        <v/>
      </c>
      <c r="J240">
        <f>IF('Données Envoyé Spécial'!$R116&lt;2,IF('Données Envoyé Spécial'!$M116=J$2,'Données Envoyé Spécial'!$F116,""),"")</f>
        <v>1376</v>
      </c>
      <c r="K240">
        <f>IF('Données Envoyé Spécial'!$R564&lt;2,IF('Données Envoyé Spécial'!$M564=K$2,'Données Envoyé Spécial'!$F564,""),"")</f>
        <v>644</v>
      </c>
      <c r="L240" t="str">
        <f>IF('Données Envoyé Spécial'!$R212&lt;2,IF('Données Envoyé Spécial'!$M212=L$2,'Données Envoyé Spécial'!$F212,""),"")</f>
        <v/>
      </c>
      <c r="N240" t="str">
        <f>IF('Données Envoyé Spécial'!$R118&lt;2,IF('Données Envoyé Spécial'!$M118=N$2,'Données Envoyé Spécial'!$G118,""),"")</f>
        <v/>
      </c>
      <c r="O240" t="str">
        <f>IF('Données Envoyé Spécial'!$R212&lt;2,IF('Données Envoyé Spécial'!$M212=O$2,'Données Envoyé Spécial'!$G212,""),"")</f>
        <v/>
      </c>
      <c r="P240" t="str">
        <f>IF('Données Envoyé Spécial'!$R213&lt;2,IF('Données Envoyé Spécial'!$M213=P$2,'Données Envoyé Spécial'!$G213,""),"")</f>
        <v/>
      </c>
      <c r="R240" s="221">
        <v>61</v>
      </c>
    </row>
    <row r="241" spans="2:18" x14ac:dyDescent="0.25">
      <c r="B241" s="2" t="str">
        <f>IF('Données Envoyé Spécial'!$R117&lt;2,IF('Données Envoyé Spécial'!$M117=B$2,'Données Envoyé Spécial'!$D117,""),"")</f>
        <v/>
      </c>
      <c r="C241" s="2" t="str">
        <f>IF('Données Envoyé Spécial'!$R583&lt;2,IF('Données Envoyé Spécial'!$M583=C$2,'Données Envoyé Spécial'!$D583,""),"")</f>
        <v/>
      </c>
      <c r="D241" s="2" t="str">
        <f>IF('Données Envoyé Spécial'!$R213&lt;2,IF('Données Envoyé Spécial'!$M213=D$2,'Données Envoyé Spécial'!$D213,""),"")</f>
        <v/>
      </c>
      <c r="F241" s="2" t="str">
        <f>IF('Données Envoyé Spécial'!$R117&lt;2,IF('Données Envoyé Spécial'!$M117=F$2,'Données Envoyé Spécial'!$E117,""),"")</f>
        <v/>
      </c>
      <c r="G241">
        <f>IF('Données Envoyé Spécial'!$R529&lt;2,IF('Données Envoyé Spécial'!$M529=G$2,'Données Envoyé Spécial'!$E529,""),"")</f>
        <v>1064</v>
      </c>
      <c r="H241" t="str">
        <f>IF('Données Envoyé Spécial'!$R213&lt;2,IF('Données Envoyé Spécial'!$M213=H$2,'Données Envoyé Spécial'!$E213,""),"")</f>
        <v/>
      </c>
      <c r="J241" t="str">
        <f>IF('Données Envoyé Spécial'!$R117&lt;2,IF('Données Envoyé Spécial'!$M117=J$2,'Données Envoyé Spécial'!$F117,""),"")</f>
        <v/>
      </c>
      <c r="K241">
        <f>IF('Données Envoyé Spécial'!$R367&lt;2,IF('Données Envoyé Spécial'!$M367=K$2,'Données Envoyé Spécial'!$F367,""),"")</f>
        <v>37</v>
      </c>
      <c r="L241" t="str">
        <f>IF('Données Envoyé Spécial'!$R213&lt;2,IF('Données Envoyé Spécial'!$M213=L$2,'Données Envoyé Spécial'!$F213,""),"")</f>
        <v/>
      </c>
      <c r="N241">
        <f>IF('Données Envoyé Spécial'!$R120&lt;2,IF('Données Envoyé Spécial'!$M120=N$2,'Données Envoyé Spécial'!$G120,""),"")</f>
        <v>0.15418502202643172</v>
      </c>
      <c r="O241" t="str">
        <f>IF('Données Envoyé Spécial'!$R312&lt;2,IF('Données Envoyé Spécial'!$M312=O$2,'Données Envoyé Spécial'!$G312,""),"")</f>
        <v/>
      </c>
      <c r="P241" t="str">
        <f>IF('Données Envoyé Spécial'!$R214&lt;2,IF('Données Envoyé Spécial'!$M214=P$2,'Données Envoyé Spécial'!$G214,""),"")</f>
        <v/>
      </c>
      <c r="R241" s="221">
        <v>62</v>
      </c>
    </row>
    <row r="242" spans="2:18" x14ac:dyDescent="0.25">
      <c r="B242" s="2" t="str">
        <f>IF('Données Envoyé Spécial'!$R118&lt;2,IF('Données Envoyé Spécial'!$M118=B$2,'Données Envoyé Spécial'!$D118,""),"")</f>
        <v/>
      </c>
      <c r="C242" s="2" t="str">
        <f>IF('Données Envoyé Spécial'!$R950&lt;2,IF('Données Envoyé Spécial'!$M950=C$2,'Données Envoyé Spécial'!$D950,""),"")</f>
        <v/>
      </c>
      <c r="D242" s="2" t="str">
        <f>IF('Données Envoyé Spécial'!$R214&lt;2,IF('Données Envoyé Spécial'!$M214=D$2,'Données Envoyé Spécial'!$D214,""),"")</f>
        <v/>
      </c>
      <c r="F242" s="2" t="str">
        <f>IF('Données Envoyé Spécial'!$R118&lt;2,IF('Données Envoyé Spécial'!$M118=F$2,'Données Envoyé Spécial'!$E118,""),"")</f>
        <v/>
      </c>
      <c r="G242" t="str">
        <f>IF('Données Envoyé Spécial'!$R340&lt;2,IF('Données Envoyé Spécial'!$M340=G$2,'Données Envoyé Spécial'!$E340,""),"")</f>
        <v/>
      </c>
      <c r="H242" t="str">
        <f>IF('Données Envoyé Spécial'!$R214&lt;2,IF('Données Envoyé Spécial'!$M214=H$2,'Données Envoyé Spécial'!$E214,""),"")</f>
        <v/>
      </c>
      <c r="J242" t="str">
        <f>IF('Données Envoyé Spécial'!$R118&lt;2,IF('Données Envoyé Spécial'!$M118=J$2,'Données Envoyé Spécial'!$F118,""),"")</f>
        <v/>
      </c>
      <c r="K242" t="str">
        <f>IF('Données Envoyé Spécial'!$R135&lt;2,IF('Données Envoyé Spécial'!$M135=K$2,'Données Envoyé Spécial'!$F135,""),"")</f>
        <v/>
      </c>
      <c r="L242" t="str">
        <f>IF('Données Envoyé Spécial'!$R214&lt;2,IF('Données Envoyé Spécial'!$M214=L$2,'Données Envoyé Spécial'!$F214,""),"")</f>
        <v/>
      </c>
      <c r="N242">
        <f>IF('Données Envoyé Spécial'!$R121&lt;2,IF('Données Envoyé Spécial'!$M121=N$2,'Données Envoyé Spécial'!$G121,""),"")</f>
        <v>0.34563758389261745</v>
      </c>
      <c r="O242" t="str">
        <f>IF('Données Envoyé Spécial'!$R316&lt;2,IF('Données Envoyé Spécial'!$M316=O$2,'Données Envoyé Spécial'!$G316,""),"")</f>
        <v/>
      </c>
      <c r="P242" t="str">
        <f>IF('Données Envoyé Spécial'!$R215&lt;2,IF('Données Envoyé Spécial'!$M215=P$2,'Données Envoyé Spécial'!$G215,""),"")</f>
        <v/>
      </c>
      <c r="R242" s="221">
        <v>63</v>
      </c>
    </row>
    <row r="243" spans="2:18" x14ac:dyDescent="0.25">
      <c r="B243" s="2">
        <f>IF('Données Envoyé Spécial'!$R120&lt;2,IF('Données Envoyé Spécial'!$M120=B$2,'Données Envoyé Spécial'!$D120,""),"")</f>
        <v>2710</v>
      </c>
      <c r="C243" s="2" t="str">
        <f>IF('Données Envoyé Spécial'!$R329&lt;2,IF('Données Envoyé Spécial'!$M329=C$2,'Données Envoyé Spécial'!$D329,""),"")</f>
        <v/>
      </c>
      <c r="D243" s="2" t="str">
        <f>IF('Données Envoyé Spécial'!$R215&lt;2,IF('Données Envoyé Spécial'!$M215=D$2,'Données Envoyé Spécial'!$D215,""),"")</f>
        <v/>
      </c>
      <c r="F243" s="2">
        <f>IF('Données Envoyé Spécial'!$R120&lt;2,IF('Données Envoyé Spécial'!$M120=F$2,'Données Envoyé Spécial'!$E120,""),"")</f>
        <v>227</v>
      </c>
      <c r="G243" t="str">
        <f>IF('Données Envoyé Spécial'!$R335&lt;2,IF('Données Envoyé Spécial'!$M335=G$2,'Données Envoyé Spécial'!$E335,""),"")</f>
        <v/>
      </c>
      <c r="H243" t="str">
        <f>IF('Données Envoyé Spécial'!$R215&lt;2,IF('Données Envoyé Spécial'!$M215=H$2,'Données Envoyé Spécial'!$E215,""),"")</f>
        <v/>
      </c>
      <c r="J243">
        <f>IF('Données Envoyé Spécial'!$R120&lt;2,IF('Données Envoyé Spécial'!$M120=J$2,'Données Envoyé Spécial'!$F120,""),"")</f>
        <v>35</v>
      </c>
      <c r="K243" t="str">
        <f>IF('Données Envoyé Spécial'!$R317&lt;2,IF('Données Envoyé Spécial'!$M317=K$2,'Données Envoyé Spécial'!$F317,""),"")</f>
        <v/>
      </c>
      <c r="L243" t="str">
        <f>IF('Données Envoyé Spécial'!$R215&lt;2,IF('Données Envoyé Spécial'!$M215=L$2,'Données Envoyé Spécial'!$F215,""),"")</f>
        <v/>
      </c>
      <c r="N243">
        <f>IF('Données Envoyé Spécial'!$R123&lt;2,IF('Données Envoyé Spécial'!$M123=N$2,'Données Envoyé Spécial'!$G123,""),"")</f>
        <v>0.17218543046357615</v>
      </c>
      <c r="O243">
        <f>IF('Données Envoyé Spécial'!$R441&lt;2,IF('Données Envoyé Spécial'!$M441=O$2,'Données Envoyé Spécial'!$G441,""),"")</f>
        <v>0.11504424778761062</v>
      </c>
      <c r="P243" t="str">
        <f>IF('Données Envoyé Spécial'!$R216&lt;2,IF('Données Envoyé Spécial'!$M216=P$2,'Données Envoyé Spécial'!$G216,""),"")</f>
        <v/>
      </c>
      <c r="R243" s="221">
        <v>63</v>
      </c>
    </row>
    <row r="244" spans="2:18" x14ac:dyDescent="0.25">
      <c r="B244" s="2">
        <f>IF('Données Envoyé Spécial'!$R121&lt;2,IF('Données Envoyé Spécial'!$M121=B$2,'Données Envoyé Spécial'!$D121,""),"")</f>
        <v>2630</v>
      </c>
      <c r="C244" s="2" t="str">
        <f>IF('Données Envoyé Spécial'!$R150&lt;2,IF('Données Envoyé Spécial'!$M150=C$2,'Données Envoyé Spécial'!$D150,""),"")</f>
        <v/>
      </c>
      <c r="D244" s="2" t="str">
        <f>IF('Données Envoyé Spécial'!$R216&lt;2,IF('Données Envoyé Spécial'!$M216=D$2,'Données Envoyé Spécial'!$D216,""),"")</f>
        <v/>
      </c>
      <c r="F244" s="2">
        <f>IF('Données Envoyé Spécial'!$R121&lt;2,IF('Données Envoyé Spécial'!$M121=F$2,'Données Envoyé Spécial'!$E121,""),"")</f>
        <v>298</v>
      </c>
      <c r="G244">
        <f>IF('Données Envoyé Spécial'!$R393&lt;2,IF('Données Envoyé Spécial'!$M393=G$2,'Données Envoyé Spécial'!$E393,""),"")</f>
        <v>35</v>
      </c>
      <c r="H244" t="str">
        <f>IF('Données Envoyé Spécial'!$R216&lt;2,IF('Données Envoyé Spécial'!$M216=H$2,'Données Envoyé Spécial'!$E216,""),"")</f>
        <v/>
      </c>
      <c r="J244">
        <f>IF('Données Envoyé Spécial'!$R121&lt;2,IF('Données Envoyé Spécial'!$M121=J$2,'Données Envoyé Spécial'!$F121,""),"")</f>
        <v>103</v>
      </c>
      <c r="K244" t="str">
        <f>IF('Données Envoyé Spécial'!$R261&lt;2,IF('Données Envoyé Spécial'!$M261=K$2,'Données Envoyé Spécial'!$F261,""),"")</f>
        <v/>
      </c>
      <c r="L244" t="str">
        <f>IF('Données Envoyé Spécial'!$R216&lt;2,IF('Données Envoyé Spécial'!$M216=L$2,'Données Envoyé Spécial'!$F216,""),"")</f>
        <v/>
      </c>
      <c r="N244">
        <f>IF('Données Envoyé Spécial'!$R124&lt;2,IF('Données Envoyé Spécial'!$M124=N$2,'Données Envoyé Spécial'!$G124,""),"")</f>
        <v>0.40384615384615385</v>
      </c>
      <c r="O244">
        <f>IF('Données Envoyé Spécial'!$R429&lt;2,IF('Données Envoyé Spécial'!$M429=O$2,'Données Envoyé Spécial'!$G429,""),"")</f>
        <v>0.75</v>
      </c>
      <c r="P244" t="str">
        <f>IF('Données Envoyé Spécial'!$R217&lt;2,IF('Données Envoyé Spécial'!$M217=P$2,'Données Envoyé Spécial'!$G217,""),"")</f>
        <v/>
      </c>
      <c r="R244" s="221">
        <v>65</v>
      </c>
    </row>
    <row r="245" spans="2:18" x14ac:dyDescent="0.25">
      <c r="B245" s="2">
        <f>IF('Données Envoyé Spécial'!$R123&lt;2,IF('Données Envoyé Spécial'!$M123=B$2,'Données Envoyé Spécial'!$D123,""),"")</f>
        <v>2325</v>
      </c>
      <c r="C245" s="2" t="str">
        <f>IF('Données Envoyé Spécial'!$R865&lt;2,IF('Données Envoyé Spécial'!$M865=C$2,'Données Envoyé Spécial'!$D865,""),"")</f>
        <v/>
      </c>
      <c r="D245" s="2" t="str">
        <f>IF('Données Envoyé Spécial'!$R217&lt;2,IF('Données Envoyé Spécial'!$M217=D$2,'Données Envoyé Spécial'!$D217,""),"")</f>
        <v/>
      </c>
      <c r="F245" s="2">
        <f>IF('Données Envoyé Spécial'!$R123&lt;2,IF('Données Envoyé Spécial'!$M123=F$2,'Données Envoyé Spécial'!$E123,""),"")</f>
        <v>151</v>
      </c>
      <c r="G245">
        <f>IF('Données Envoyé Spécial'!$R507&lt;2,IF('Données Envoyé Spécial'!$M507=G$2,'Données Envoyé Spécial'!$E507,""),"")</f>
        <v>187</v>
      </c>
      <c r="H245" t="str">
        <f>IF('Données Envoyé Spécial'!$R217&lt;2,IF('Données Envoyé Spécial'!$M217=H$2,'Données Envoyé Spécial'!$E217,""),"")</f>
        <v/>
      </c>
      <c r="J245">
        <f>IF('Données Envoyé Spécial'!$R123&lt;2,IF('Données Envoyé Spécial'!$M123=J$2,'Données Envoyé Spécial'!$F123,""),"")</f>
        <v>26</v>
      </c>
      <c r="K245">
        <f>IF('Données Envoyé Spécial'!$R782&lt;2,IF('Données Envoyé Spécial'!$M782=K$2,'Données Envoyé Spécial'!$F782,""),"")</f>
        <v>45</v>
      </c>
      <c r="L245" t="str">
        <f>IF('Données Envoyé Spécial'!$R217&lt;2,IF('Données Envoyé Spécial'!$M217=L$2,'Données Envoyé Spécial'!$F217,""),"")</f>
        <v/>
      </c>
      <c r="N245">
        <f>IF('Données Envoyé Spécial'!$R125&lt;2,IF('Données Envoyé Spécial'!$M125=N$2,'Données Envoyé Spécial'!$G125,""),"")</f>
        <v>0.22651933701657459</v>
      </c>
      <c r="O245" t="str">
        <f>IF('Données Envoyé Spécial'!$R349&lt;2,IF('Données Envoyé Spécial'!$M349=O$2,'Données Envoyé Spécial'!$G349,""),"")</f>
        <v/>
      </c>
      <c r="P245" t="str">
        <f>IF('Données Envoyé Spécial'!$R219&lt;2,IF('Données Envoyé Spécial'!$M219=P$2,'Données Envoyé Spécial'!$G219,""),"")</f>
        <v/>
      </c>
      <c r="R245" s="221">
        <v>65</v>
      </c>
    </row>
    <row r="246" spans="2:18" x14ac:dyDescent="0.25">
      <c r="B246" s="2">
        <f>IF('Données Envoyé Spécial'!$R124&lt;2,IF('Données Envoyé Spécial'!$M124=B$2,'Données Envoyé Spécial'!$D124,""),"")</f>
        <v>56</v>
      </c>
      <c r="C246" s="2">
        <f>IF('Données Envoyé Spécial'!$R412&lt;2,IF('Données Envoyé Spécial'!$M412=C$2,'Données Envoyé Spécial'!$D412,""),"")</f>
        <v>696</v>
      </c>
      <c r="D246" s="2" t="str">
        <f>IF('Données Envoyé Spécial'!$R219&lt;2,IF('Données Envoyé Spécial'!$M219=D$2,'Données Envoyé Spécial'!$D219,""),"")</f>
        <v/>
      </c>
      <c r="F246" s="2">
        <f>IF('Données Envoyé Spécial'!$R124&lt;2,IF('Données Envoyé Spécial'!$M124=F$2,'Données Envoyé Spécial'!$E124,""),"")</f>
        <v>52</v>
      </c>
      <c r="G246" t="str">
        <f>IF('Données Envoyé Spécial'!$R329&lt;2,IF('Données Envoyé Spécial'!$M329=G$2,'Données Envoyé Spécial'!$E329,""),"")</f>
        <v/>
      </c>
      <c r="H246" t="str">
        <f>IF('Données Envoyé Spécial'!$R219&lt;2,IF('Données Envoyé Spécial'!$M219=H$2,'Données Envoyé Spécial'!$E219,""),"")</f>
        <v/>
      </c>
      <c r="J246">
        <f>IF('Données Envoyé Spécial'!$R124&lt;2,IF('Données Envoyé Spécial'!$M124=J$2,'Données Envoyé Spécial'!$F124,""),"")</f>
        <v>21</v>
      </c>
      <c r="K246" t="str">
        <f>IF('Données Envoyé Spécial'!$R585&lt;2,IF('Données Envoyé Spécial'!$M585=K$2,'Données Envoyé Spécial'!$F585,""),"")</f>
        <v/>
      </c>
      <c r="L246" t="str">
        <f>IF('Données Envoyé Spécial'!$R219&lt;2,IF('Données Envoyé Spécial'!$M219=L$2,'Données Envoyé Spécial'!$F219,""),"")</f>
        <v/>
      </c>
      <c r="N246" t="str">
        <f>IF('Données Envoyé Spécial'!$R126&lt;2,IF('Données Envoyé Spécial'!$M126=N$2,'Données Envoyé Spécial'!$G126,""),"")</f>
        <v/>
      </c>
      <c r="O246">
        <f>IF('Données Envoyé Spécial'!$R369&lt;2,IF('Données Envoyé Spécial'!$M369=O$2,'Données Envoyé Spécial'!$G369,""),"")</f>
        <v>0.17422434367541767</v>
      </c>
      <c r="P246" t="str">
        <f>IF('Données Envoyé Spécial'!$R220&lt;2,IF('Données Envoyé Spécial'!$M220=P$2,'Données Envoyé Spécial'!$G220,""),"")</f>
        <v/>
      </c>
      <c r="R246" s="221">
        <v>66</v>
      </c>
    </row>
    <row r="247" spans="2:18" x14ac:dyDescent="0.25">
      <c r="B247" s="2">
        <f>IF('Données Envoyé Spécial'!$R125&lt;2,IF('Données Envoyé Spécial'!$M125=B$2,'Données Envoyé Spécial'!$D125,""),"")</f>
        <v>2558</v>
      </c>
      <c r="C247" s="2">
        <f>IF('Données Envoyé Spécial'!$R862&lt;2,IF('Données Envoyé Spécial'!$M862=C$2,'Données Envoyé Spécial'!$D862,""),"")</f>
        <v>728</v>
      </c>
      <c r="D247" s="2" t="str">
        <f>IF('Données Envoyé Spécial'!$R220&lt;2,IF('Données Envoyé Spécial'!$M220=D$2,'Données Envoyé Spécial'!$D220,""),"")</f>
        <v/>
      </c>
      <c r="F247" s="2">
        <f>IF('Données Envoyé Spécial'!$R125&lt;2,IF('Données Envoyé Spécial'!$M125=F$2,'Données Envoyé Spécial'!$E125,""),"")</f>
        <v>181</v>
      </c>
      <c r="G247">
        <f>IF('Données Envoyé Spécial'!$R350&lt;2,IF('Données Envoyé Spécial'!$M350=G$2,'Données Envoyé Spécial'!$E350,""),"")</f>
        <v>14</v>
      </c>
      <c r="H247" t="str">
        <f>IF('Données Envoyé Spécial'!$R220&lt;2,IF('Données Envoyé Spécial'!$M220=H$2,'Données Envoyé Spécial'!$E220,""),"")</f>
        <v/>
      </c>
      <c r="J247">
        <f>IF('Données Envoyé Spécial'!$R125&lt;2,IF('Données Envoyé Spécial'!$M125=J$2,'Données Envoyé Spécial'!$F125,""),"")</f>
        <v>41</v>
      </c>
      <c r="K247">
        <f>IF('Données Envoyé Spécial'!$R866&lt;2,IF('Données Envoyé Spécial'!$M866=K$2,'Données Envoyé Spécial'!$F866,""),"")</f>
        <v>55</v>
      </c>
      <c r="L247" t="str">
        <f>IF('Données Envoyé Spécial'!$R220&lt;2,IF('Données Envoyé Spécial'!$M220=L$2,'Données Envoyé Spécial'!$F220,""),"")</f>
        <v/>
      </c>
      <c r="N247">
        <f>IF('Données Envoyé Spécial'!$R127&lt;2,IF('Données Envoyé Spécial'!$M127=N$2,'Données Envoyé Spécial'!$G127,""),"")</f>
        <v>0.6</v>
      </c>
      <c r="O247">
        <f>IF('Données Envoyé Spécial'!$R458&lt;2,IF('Données Envoyé Spécial'!$M458=O$2,'Données Envoyé Spécial'!$G458,""),"")</f>
        <v>0.29870129870129869</v>
      </c>
      <c r="P247" t="str">
        <f>IF('Données Envoyé Spécial'!$R221&lt;2,IF('Données Envoyé Spécial'!$M221=P$2,'Données Envoyé Spécial'!$G221,""),"")</f>
        <v/>
      </c>
      <c r="R247" s="221">
        <v>66</v>
      </c>
    </row>
    <row r="248" spans="2:18" x14ac:dyDescent="0.25">
      <c r="B248" s="2" t="str">
        <f>IF('Données Envoyé Spécial'!$R126&lt;2,IF('Données Envoyé Spécial'!$M126=B$2,'Données Envoyé Spécial'!$D126,""),"")</f>
        <v/>
      </c>
      <c r="C248" s="2" t="str">
        <f>IF('Données Envoyé Spécial'!$R615&lt;2,IF('Données Envoyé Spécial'!$M615=C$2,'Données Envoyé Spécial'!$D615,""),"")</f>
        <v/>
      </c>
      <c r="D248" s="2" t="str">
        <f>IF('Données Envoyé Spécial'!$R221&lt;2,IF('Données Envoyé Spécial'!$M221=D$2,'Données Envoyé Spécial'!$D221,""),"")</f>
        <v/>
      </c>
      <c r="F248" s="2" t="str">
        <f>IF('Données Envoyé Spécial'!$R126&lt;2,IF('Données Envoyé Spécial'!$M126=F$2,'Données Envoyé Spécial'!$E126,""),"")</f>
        <v/>
      </c>
      <c r="G248" t="str">
        <f>IF('Données Envoyé Spécial'!$R113&lt;2,IF('Données Envoyé Spécial'!$M113=G$2,'Données Envoyé Spécial'!$E113,""),"")</f>
        <v/>
      </c>
      <c r="H248" t="str">
        <f>IF('Données Envoyé Spécial'!$R221&lt;2,IF('Données Envoyé Spécial'!$M221=H$2,'Données Envoyé Spécial'!$E221,""),"")</f>
        <v/>
      </c>
      <c r="J248" t="str">
        <f>IF('Données Envoyé Spécial'!$R126&lt;2,IF('Données Envoyé Spécial'!$M126=J$2,'Données Envoyé Spécial'!$F126,""),"")</f>
        <v/>
      </c>
      <c r="K248">
        <f>IF('Données Envoyé Spécial'!$R716&lt;2,IF('Données Envoyé Spécial'!$M716=K$2,'Données Envoyé Spécial'!$F716,""),"")</f>
        <v>79</v>
      </c>
      <c r="L248" t="str">
        <f>IF('Données Envoyé Spécial'!$R221&lt;2,IF('Données Envoyé Spécial'!$M221=L$2,'Données Envoyé Spécial'!$F221,""),"")</f>
        <v/>
      </c>
      <c r="N248">
        <f>IF('Données Envoyé Spécial'!$R128&lt;2,IF('Données Envoyé Spécial'!$M128=N$2,'Données Envoyé Spécial'!$G128,""),"")</f>
        <v>1.1095996890788962</v>
      </c>
      <c r="O248">
        <f>IF('Données Envoyé Spécial'!$R673&lt;2,IF('Données Envoyé Spécial'!$M673=O$2,'Données Envoyé Spécial'!$G673,""),"")</f>
        <v>0</v>
      </c>
      <c r="P248" t="str">
        <f>IF('Données Envoyé Spécial'!$R222&lt;2,IF('Données Envoyé Spécial'!$M222=P$2,'Données Envoyé Spécial'!$G222,""),"")</f>
        <v/>
      </c>
      <c r="R248" s="221">
        <v>70</v>
      </c>
    </row>
    <row r="249" spans="2:18" x14ac:dyDescent="0.25">
      <c r="B249" s="2">
        <f>IF('Données Envoyé Spécial'!$R127&lt;2,IF('Données Envoyé Spécial'!$M127=B$2,'Données Envoyé Spécial'!$D127,""),"")</f>
        <v>66</v>
      </c>
      <c r="C249" s="2" t="str">
        <f>IF('Données Envoyé Spécial'!$R743&lt;2,IF('Données Envoyé Spécial'!$M743=C$2,'Données Envoyé Spécial'!$D743,""),"")</f>
        <v/>
      </c>
      <c r="D249" s="2" t="str">
        <f>IF('Données Envoyé Spécial'!$R222&lt;2,IF('Données Envoyé Spécial'!$M222=D$2,'Données Envoyé Spécial'!$D222,""),"")</f>
        <v/>
      </c>
      <c r="F249" s="2">
        <f>IF('Données Envoyé Spécial'!$R127&lt;2,IF('Données Envoyé Spécial'!$M127=F$2,'Données Envoyé Spécial'!$E127,""),"")</f>
        <v>15</v>
      </c>
      <c r="G249">
        <f>IF('Données Envoyé Spécial'!$R368&lt;2,IF('Données Envoyé Spécial'!$M368=G$2,'Données Envoyé Spécial'!$E368,""),"")</f>
        <v>666</v>
      </c>
      <c r="H249" t="str">
        <f>IF('Données Envoyé Spécial'!$R222&lt;2,IF('Données Envoyé Spécial'!$M222=H$2,'Données Envoyé Spécial'!$E222,""),"")</f>
        <v/>
      </c>
      <c r="J249">
        <f>IF('Données Envoyé Spécial'!$R127&lt;2,IF('Données Envoyé Spécial'!$M127=J$2,'Données Envoyé Spécial'!$F127,""),"")</f>
        <v>9</v>
      </c>
      <c r="K249" t="str">
        <f>IF('Données Envoyé Spécial'!$R370&lt;2,IF('Données Envoyé Spécial'!$M370=K$2,'Données Envoyé Spécial'!$F370,""),"")</f>
        <v/>
      </c>
      <c r="L249" t="str">
        <f>IF('Données Envoyé Spécial'!$R222&lt;2,IF('Données Envoyé Spécial'!$M222=L$2,'Données Envoyé Spécial'!$F222,""),"")</f>
        <v/>
      </c>
      <c r="N249">
        <f>IF('Données Envoyé Spécial'!$R129&lt;2,IF('Données Envoyé Spécial'!$M129=N$2,'Données Envoyé Spécial'!$G129,""),"")</f>
        <v>1.9081364829396326</v>
      </c>
      <c r="O249" t="str">
        <f>IF('Données Envoyé Spécial'!$R348&lt;2,IF('Données Envoyé Spécial'!$M348=O$2,'Données Envoyé Spécial'!$G348,""),"")</f>
        <v/>
      </c>
      <c r="P249" t="str">
        <f>IF('Données Envoyé Spécial'!$R223&lt;2,IF('Données Envoyé Spécial'!$M223=P$2,'Données Envoyé Spécial'!$G223,""),"")</f>
        <v/>
      </c>
      <c r="R249" s="221">
        <v>71</v>
      </c>
    </row>
    <row r="250" spans="2:18" x14ac:dyDescent="0.25">
      <c r="B250" s="2">
        <f>IF('Données Envoyé Spécial'!$R128&lt;2,IF('Données Envoyé Spécial'!$M128=B$2,'Données Envoyé Spécial'!$D128,""),"")</f>
        <v>185000</v>
      </c>
      <c r="C250" s="2">
        <f>IF('Données Envoyé Spécial'!$R532&lt;2,IF('Données Envoyé Spécial'!$M532=C$2,'Données Envoyé Spécial'!$D532,""),"")</f>
        <v>3678</v>
      </c>
      <c r="D250" s="2" t="str">
        <f>IF('Données Envoyé Spécial'!$R223&lt;2,IF('Données Envoyé Spécial'!$M223=D$2,'Données Envoyé Spécial'!$D223,""),"")</f>
        <v/>
      </c>
      <c r="F250" s="2">
        <f>IF('Données Envoyé Spécial'!$R128&lt;2,IF('Données Envoyé Spécial'!$M128=F$2,'Données Envoyé Spécial'!$E128,""),"")</f>
        <v>2573</v>
      </c>
      <c r="G250">
        <f>IF('Données Envoyé Spécial'!$R371&lt;2,IF('Données Envoyé Spécial'!$M371=G$2,'Données Envoyé Spécial'!$E371,""),"")</f>
        <v>2761</v>
      </c>
      <c r="H250" t="str">
        <f>IF('Données Envoyé Spécial'!$R223&lt;2,IF('Données Envoyé Spécial'!$M223=H$2,'Données Envoyé Spécial'!$E223,""),"")</f>
        <v/>
      </c>
      <c r="J250">
        <f>IF('Données Envoyé Spécial'!$R128&lt;2,IF('Données Envoyé Spécial'!$M128=J$2,'Données Envoyé Spécial'!$F128,""),"")</f>
        <v>2855</v>
      </c>
      <c r="K250">
        <f>IF('Données Envoyé Spécial'!$R417&lt;2,IF('Données Envoyé Spécial'!$M417=K$2,'Données Envoyé Spécial'!$F417,""),"")</f>
        <v>124</v>
      </c>
      <c r="L250" t="str">
        <f>IF('Données Envoyé Spécial'!$R223&lt;2,IF('Données Envoyé Spécial'!$M223=L$2,'Données Envoyé Spécial'!$F223,""),"")</f>
        <v/>
      </c>
      <c r="N250" t="str">
        <f>IF('Données Envoyé Spécial'!$R130&lt;2,IF('Données Envoyé Spécial'!$M130=N$2,'Données Envoyé Spécial'!$G130,""),"")</f>
        <v/>
      </c>
      <c r="O250" t="str">
        <f>IF('Données Envoyé Spécial'!$R207&lt;2,IF('Données Envoyé Spécial'!$M207=O$2,'Données Envoyé Spécial'!$G207,""),"")</f>
        <v/>
      </c>
      <c r="P250" t="str">
        <f>IF('Données Envoyé Spécial'!$R224&lt;2,IF('Données Envoyé Spécial'!$M224=P$2,'Données Envoyé Spécial'!$G224,""),"")</f>
        <v/>
      </c>
      <c r="R250" s="221">
        <v>71</v>
      </c>
    </row>
    <row r="251" spans="2:18" x14ac:dyDescent="0.25">
      <c r="B251" s="2">
        <f>IF('Données Envoyé Spécial'!$R129&lt;2,IF('Données Envoyé Spécial'!$M129=B$2,'Données Envoyé Spécial'!$D129,""),"")</f>
        <v>26358</v>
      </c>
      <c r="C251" s="2">
        <f>IF('Données Envoyé Spécial'!$R468&lt;2,IF('Données Envoyé Spécial'!$M468=C$2,'Données Envoyé Spécial'!$D468,""),"")</f>
        <v>97</v>
      </c>
      <c r="D251" s="2" t="str">
        <f>IF('Données Envoyé Spécial'!$R224&lt;2,IF('Données Envoyé Spécial'!$M224=D$2,'Données Envoyé Spécial'!$D224,""),"")</f>
        <v/>
      </c>
      <c r="F251" s="2">
        <f>IF('Données Envoyé Spécial'!$R129&lt;2,IF('Données Envoyé Spécial'!$M129=F$2,'Données Envoyé Spécial'!$E129,""),"")</f>
        <v>381</v>
      </c>
      <c r="G251" t="str">
        <f>IF('Données Envoyé Spécial'!$R348&lt;2,IF('Données Envoyé Spécial'!$M348=G$2,'Données Envoyé Spécial'!$E348,""),"")</f>
        <v/>
      </c>
      <c r="H251" t="str">
        <f>IF('Données Envoyé Spécial'!$R224&lt;2,IF('Données Envoyé Spécial'!$M224=H$2,'Données Envoyé Spécial'!$E224,""),"")</f>
        <v/>
      </c>
      <c r="J251">
        <f>IF('Données Envoyé Spécial'!$R129&lt;2,IF('Données Envoyé Spécial'!$M129=J$2,'Données Envoyé Spécial'!$F129,""),"")</f>
        <v>727</v>
      </c>
      <c r="K251">
        <f>IF('Données Envoyé Spécial'!$R679&lt;2,IF('Données Envoyé Spécial'!$M679=K$2,'Données Envoyé Spécial'!$F679,""),"")</f>
        <v>89</v>
      </c>
      <c r="L251" t="str">
        <f>IF('Données Envoyé Spécial'!$R224&lt;2,IF('Données Envoyé Spécial'!$M224=L$2,'Données Envoyé Spécial'!$F224,""),"")</f>
        <v/>
      </c>
      <c r="N251" t="str">
        <f>IF('Données Envoyé Spécial'!$R131&lt;2,IF('Données Envoyé Spécial'!$M131=N$2,'Données Envoyé Spécial'!$G131,""),"")</f>
        <v/>
      </c>
      <c r="O251" t="str">
        <f>IF('Données Envoyé Spécial'!$R718&lt;2,IF('Données Envoyé Spécial'!$M718=O$2,'Données Envoyé Spécial'!$G718,""),"")</f>
        <v/>
      </c>
      <c r="P251" t="str">
        <f>IF('Données Envoyé Spécial'!$R225&lt;2,IF('Données Envoyé Spécial'!$M225=P$2,'Données Envoyé Spécial'!$G225,""),"")</f>
        <v/>
      </c>
      <c r="R251" s="221">
        <v>71</v>
      </c>
    </row>
    <row r="252" spans="2:18" x14ac:dyDescent="0.25">
      <c r="B252" s="2" t="str">
        <f>IF('Données Envoyé Spécial'!$R130&lt;2,IF('Données Envoyé Spécial'!$M130=B$2,'Données Envoyé Spécial'!$D130,""),"")</f>
        <v/>
      </c>
      <c r="C252" s="2">
        <f>IF('Données Envoyé Spécial'!$R528&lt;2,IF('Données Envoyé Spécial'!$M528=C$2,'Données Envoyé Spécial'!$D528,""),"")</f>
        <v>724</v>
      </c>
      <c r="D252" s="2" t="str">
        <f>IF('Données Envoyé Spécial'!$R225&lt;2,IF('Données Envoyé Spécial'!$M225=D$2,'Données Envoyé Spécial'!$D225,""),"")</f>
        <v/>
      </c>
      <c r="F252" s="2" t="str">
        <f>IF('Données Envoyé Spécial'!$R130&lt;2,IF('Données Envoyé Spécial'!$M130=F$2,'Données Envoyé Spécial'!$E130,""),"")</f>
        <v/>
      </c>
      <c r="G252">
        <f>IF('Données Envoyé Spécial'!$R573&lt;2,IF('Données Envoyé Spécial'!$M573=G$2,'Données Envoyé Spécial'!$E573,""),"")</f>
        <v>990</v>
      </c>
      <c r="H252" t="str">
        <f>IF('Données Envoyé Spécial'!$R225&lt;2,IF('Données Envoyé Spécial'!$M225=H$2,'Données Envoyé Spécial'!$E225,""),"")</f>
        <v/>
      </c>
      <c r="J252" t="str">
        <f>IF('Données Envoyé Spécial'!$R130&lt;2,IF('Données Envoyé Spécial'!$M130=J$2,'Données Envoyé Spécial'!$F130,""),"")</f>
        <v/>
      </c>
      <c r="K252">
        <f>IF('Données Envoyé Spécial'!$R477&lt;2,IF('Données Envoyé Spécial'!$M477=K$2,'Données Envoyé Spécial'!$F477,""),"")</f>
        <v>142</v>
      </c>
      <c r="L252" t="str">
        <f>IF('Données Envoyé Spécial'!$R225&lt;2,IF('Données Envoyé Spécial'!$M225=L$2,'Données Envoyé Spécial'!$F225,""),"")</f>
        <v/>
      </c>
      <c r="N252">
        <f>IF('Données Envoyé Spécial'!$R132&lt;2,IF('Données Envoyé Spécial'!$M132=N$2,'Données Envoyé Spécial'!$G132,""),"")</f>
        <v>2.6123529411764705</v>
      </c>
      <c r="O252">
        <f>IF('Données Envoyé Spécial'!$R803&lt;2,IF('Données Envoyé Spécial'!$M803=O$2,'Données Envoyé Spécial'!$G803,""),"")</f>
        <v>7.9207920792079209E-2</v>
      </c>
      <c r="P252" t="str">
        <f>IF('Données Envoyé Spécial'!$R226&lt;2,IF('Données Envoyé Spécial'!$M226=P$2,'Données Envoyé Spécial'!$G226,""),"")</f>
        <v/>
      </c>
      <c r="R252" s="221">
        <v>72</v>
      </c>
    </row>
    <row r="253" spans="2:18" x14ac:dyDescent="0.25">
      <c r="B253" s="2" t="str">
        <f>IF('Données Envoyé Spécial'!$R131&lt;2,IF('Données Envoyé Spécial'!$M131=B$2,'Données Envoyé Spécial'!$D131,""),"")</f>
        <v/>
      </c>
      <c r="C253" s="2" t="str">
        <f>IF('Données Envoyé Spécial'!$R343&lt;2,IF('Données Envoyé Spécial'!$M343=C$2,'Données Envoyé Spécial'!$D343,""),"")</f>
        <v/>
      </c>
      <c r="D253" s="2" t="str">
        <f>IF('Données Envoyé Spécial'!$R226&lt;2,IF('Données Envoyé Spécial'!$M226=D$2,'Données Envoyé Spécial'!$D226,""),"")</f>
        <v/>
      </c>
      <c r="F253" s="2" t="str">
        <f>IF('Données Envoyé Spécial'!$R131&lt;2,IF('Données Envoyé Spécial'!$M131=F$2,'Données Envoyé Spécial'!$E131,""),"")</f>
        <v/>
      </c>
      <c r="G253" t="str">
        <f>IF('Données Envoyé Spécial'!$R201&lt;2,IF('Données Envoyé Spécial'!$M201=G$2,'Données Envoyé Spécial'!$E201,""),"")</f>
        <v/>
      </c>
      <c r="H253" t="str">
        <f>IF('Données Envoyé Spécial'!$R226&lt;2,IF('Données Envoyé Spécial'!$M226=H$2,'Données Envoyé Spécial'!$E226,""),"")</f>
        <v/>
      </c>
      <c r="J253" t="str">
        <f>IF('Données Envoyé Spécial'!$R131&lt;2,IF('Données Envoyé Spécial'!$M131=J$2,'Données Envoyé Spécial'!$F131,""),"")</f>
        <v/>
      </c>
      <c r="K253" t="str">
        <f>IF('Données Envoyé Spécial'!$R127&lt;2,IF('Données Envoyé Spécial'!$M127=K$2,'Données Envoyé Spécial'!$F127,""),"")</f>
        <v/>
      </c>
      <c r="L253" t="str">
        <f>IF('Données Envoyé Spécial'!$R226&lt;2,IF('Données Envoyé Spécial'!$M226=L$2,'Données Envoyé Spécial'!$F226,""),"")</f>
        <v/>
      </c>
      <c r="N253">
        <f>IF('Données Envoyé Spécial'!$R133&lt;2,IF('Données Envoyé Spécial'!$M133=N$2,'Données Envoyé Spécial'!$G133,""),"")</f>
        <v>0.21621621621621623</v>
      </c>
      <c r="O253">
        <f>IF('Données Envoyé Spécial'!$R639&lt;2,IF('Données Envoyé Spécial'!$M639=O$2,'Données Envoyé Spécial'!$G639,""),"")</f>
        <v>0.40329218106995884</v>
      </c>
      <c r="P253" t="str">
        <f>IF('Données Envoyé Spécial'!$R227&lt;2,IF('Données Envoyé Spécial'!$M227=P$2,'Données Envoyé Spécial'!$G227,""),"")</f>
        <v/>
      </c>
      <c r="R253" s="221">
        <v>73</v>
      </c>
    </row>
    <row r="254" spans="2:18" x14ac:dyDescent="0.25">
      <c r="B254" s="2">
        <f>IF('Données Envoyé Spécial'!$R132&lt;2,IF('Données Envoyé Spécial'!$M132=B$2,'Données Envoyé Spécial'!$D132,""),"")</f>
        <v>3779</v>
      </c>
      <c r="C254" s="2">
        <f>IF('Données Envoyé Spécial'!$R918&lt;2,IF('Données Envoyé Spécial'!$M918=C$2,'Données Envoyé Spécial'!$D918,""),"")</f>
        <v>193</v>
      </c>
      <c r="D254" s="2" t="str">
        <f>IF('Données Envoyé Spécial'!$R227&lt;2,IF('Données Envoyé Spécial'!$M227=D$2,'Données Envoyé Spécial'!$D227,""),"")</f>
        <v/>
      </c>
      <c r="F254" s="2">
        <f>IF('Données Envoyé Spécial'!$R132&lt;2,IF('Données Envoyé Spécial'!$M132=F$2,'Données Envoyé Spécial'!$E132,""),"")</f>
        <v>1700</v>
      </c>
      <c r="G254">
        <f>IF('Données Envoyé Spécial'!$R423&lt;2,IF('Données Envoyé Spécial'!$M423=G$2,'Données Envoyé Spécial'!$E423,""),"")</f>
        <v>160</v>
      </c>
      <c r="H254" t="str">
        <f>IF('Données Envoyé Spécial'!$R227&lt;2,IF('Données Envoyé Spécial'!$M227=H$2,'Données Envoyé Spécial'!$E227,""),"")</f>
        <v/>
      </c>
      <c r="J254">
        <f>IF('Données Envoyé Spécial'!$R132&lt;2,IF('Données Envoyé Spécial'!$M132=J$2,'Données Envoyé Spécial'!$F132,""),"")</f>
        <v>4441</v>
      </c>
      <c r="K254" t="str">
        <f>IF('Données Envoyé Spécial'!$R337&lt;2,IF('Données Envoyé Spécial'!$M337=K$2,'Données Envoyé Spécial'!$F337,""),"")</f>
        <v/>
      </c>
      <c r="L254" t="str">
        <f>IF('Données Envoyé Spécial'!$R227&lt;2,IF('Données Envoyé Spécial'!$M227=L$2,'Données Envoyé Spécial'!$F227,""),"")</f>
        <v/>
      </c>
      <c r="N254">
        <f>IF('Données Envoyé Spécial'!$R134&lt;2,IF('Données Envoyé Spécial'!$M134=N$2,'Données Envoyé Spécial'!$G134,""),"")</f>
        <v>9.3949044585987268E-2</v>
      </c>
      <c r="O254" t="str">
        <f>IF('Données Envoyé Spécial'!$R317&lt;2,IF('Données Envoyé Spécial'!$M317=O$2,'Données Envoyé Spécial'!$G317,""),"")</f>
        <v/>
      </c>
      <c r="P254" t="str">
        <f>IF('Données Envoyé Spécial'!$R228&lt;2,IF('Données Envoyé Spécial'!$M228=P$2,'Données Envoyé Spécial'!$G228,""),"")</f>
        <v/>
      </c>
      <c r="R254" s="221">
        <v>73</v>
      </c>
    </row>
    <row r="255" spans="2:18" x14ac:dyDescent="0.25">
      <c r="B255" s="2">
        <f>IF('Données Envoyé Spécial'!$R133&lt;2,IF('Données Envoyé Spécial'!$M133=B$2,'Données Envoyé Spécial'!$D133,""),"")</f>
        <v>174</v>
      </c>
      <c r="C255" s="2" t="str">
        <f>IF('Données Envoyé Spécial'!$R509&lt;2,IF('Données Envoyé Spécial'!$M509=C$2,'Données Envoyé Spécial'!$D509,""),"")</f>
        <v/>
      </c>
      <c r="D255" s="2" t="str">
        <f>IF('Données Envoyé Spécial'!$R228&lt;2,IF('Données Envoyé Spécial'!$M228=D$2,'Données Envoyé Spécial'!$D228,""),"")</f>
        <v/>
      </c>
      <c r="F255" s="2">
        <f>IF('Données Envoyé Spécial'!$R133&lt;2,IF('Données Envoyé Spécial'!$M133=F$2,'Données Envoyé Spécial'!$E133,""),"")</f>
        <v>111</v>
      </c>
      <c r="G255">
        <f>IF('Données Envoyé Spécial'!$R672&lt;2,IF('Données Envoyé Spécial'!$M672=G$2,'Données Envoyé Spécial'!$E672,""),"")</f>
        <v>29</v>
      </c>
      <c r="H255" t="str">
        <f>IF('Données Envoyé Spécial'!$R228&lt;2,IF('Données Envoyé Spécial'!$M228=H$2,'Données Envoyé Spécial'!$E228,""),"")</f>
        <v/>
      </c>
      <c r="J255">
        <f>IF('Données Envoyé Spécial'!$R133&lt;2,IF('Données Envoyé Spécial'!$M133=J$2,'Données Envoyé Spécial'!$F133,""),"")</f>
        <v>24</v>
      </c>
      <c r="K255">
        <f>IF('Données Envoyé Spécial'!$R851&lt;2,IF('Données Envoyé Spécial'!$M851=K$2,'Données Envoyé Spécial'!$F851,""),"")</f>
        <v>140</v>
      </c>
      <c r="L255" t="str">
        <f>IF('Données Envoyé Spécial'!$R228&lt;2,IF('Données Envoyé Spécial'!$M228=L$2,'Données Envoyé Spécial'!$F228,""),"")</f>
        <v/>
      </c>
      <c r="N255">
        <f>IF('Données Envoyé Spécial'!$R135&lt;2,IF('Données Envoyé Spécial'!$M135=N$2,'Données Envoyé Spécial'!$G135,""),"")</f>
        <v>0.20604914933837429</v>
      </c>
      <c r="O255">
        <f>IF('Données Envoyé Spécial'!$R889&lt;2,IF('Données Envoyé Spécial'!$M889=O$2,'Données Envoyé Spécial'!$G889,""),"")</f>
        <v>0.86111111111111116</v>
      </c>
      <c r="P255" t="str">
        <f>IF('Données Envoyé Spécial'!$R229&lt;2,IF('Données Envoyé Spécial'!$M229=P$2,'Données Envoyé Spécial'!$G229,""),"")</f>
        <v/>
      </c>
      <c r="R255" s="221">
        <v>73</v>
      </c>
    </row>
    <row r="256" spans="2:18" x14ac:dyDescent="0.25">
      <c r="B256" s="2">
        <f>IF('Données Envoyé Spécial'!$R134&lt;2,IF('Données Envoyé Spécial'!$M134=B$2,'Données Envoyé Spécial'!$D134,""),"")</f>
        <v>703</v>
      </c>
      <c r="C256" s="2" t="str">
        <f>IF('Données Envoyé Spécial'!$R323&lt;2,IF('Données Envoyé Spécial'!$M323=C$2,'Données Envoyé Spécial'!$D323,""),"")</f>
        <v/>
      </c>
      <c r="D256" s="2" t="str">
        <f>IF('Données Envoyé Spécial'!$R229&lt;2,IF('Données Envoyé Spécial'!$M229=D$2,'Données Envoyé Spécial'!$D229,""),"")</f>
        <v/>
      </c>
      <c r="F256" s="2">
        <f>IF('Données Envoyé Spécial'!$R134&lt;2,IF('Données Envoyé Spécial'!$M134=F$2,'Données Envoyé Spécial'!$E134,""),"")</f>
        <v>628</v>
      </c>
      <c r="G256">
        <f>IF('Données Envoyé Spécial'!$R880&lt;2,IF('Données Envoyé Spécial'!$M880=G$2,'Données Envoyé Spécial'!$E880,""),"")</f>
        <v>163</v>
      </c>
      <c r="H256" t="str">
        <f>IF('Données Envoyé Spécial'!$R229&lt;2,IF('Données Envoyé Spécial'!$M229=H$2,'Données Envoyé Spécial'!$E229,""),"")</f>
        <v/>
      </c>
      <c r="J256">
        <f>IF('Données Envoyé Spécial'!$R134&lt;2,IF('Données Envoyé Spécial'!$M134=J$2,'Données Envoyé Spécial'!$F134,""),"")</f>
        <v>59</v>
      </c>
      <c r="K256" t="str">
        <f>IF('Données Envoyé Spécial'!$R645&lt;2,IF('Données Envoyé Spécial'!$M645=K$2,'Données Envoyé Spécial'!$F645,""),"")</f>
        <v/>
      </c>
      <c r="L256" t="str">
        <f>IF('Données Envoyé Spécial'!$R229&lt;2,IF('Données Envoyé Spécial'!$M229=L$2,'Données Envoyé Spécial'!$F229,""),"")</f>
        <v/>
      </c>
      <c r="N256">
        <f>IF('Données Envoyé Spécial'!$R136&lt;2,IF('Données Envoyé Spécial'!$M136=N$2,'Données Envoyé Spécial'!$G136,""),"")</f>
        <v>0.13043478260869565</v>
      </c>
      <c r="O256">
        <f>IF('Données Envoyé Spécial'!$R589&lt;2,IF('Données Envoyé Spécial'!$M589=O$2,'Données Envoyé Spécial'!$G589,""),"")</f>
        <v>0.62152777777777779</v>
      </c>
      <c r="P256" t="str">
        <f>IF('Données Envoyé Spécial'!$R230&lt;2,IF('Données Envoyé Spécial'!$M230=P$2,'Données Envoyé Spécial'!$G230,""),"")</f>
        <v/>
      </c>
      <c r="R256" s="221">
        <v>74</v>
      </c>
    </row>
    <row r="257" spans="2:18" x14ac:dyDescent="0.25">
      <c r="B257" s="2">
        <f>IF('Données Envoyé Spécial'!$R135&lt;2,IF('Données Envoyé Spécial'!$M135=B$2,'Données Envoyé Spécial'!$D135,""),"")</f>
        <v>3242</v>
      </c>
      <c r="C257" s="2">
        <f>IF('Données Envoyé Spécial'!$R588&lt;2,IF('Données Envoyé Spécial'!$M588=C$2,'Données Envoyé Spécial'!$D588,""),"")</f>
        <v>4</v>
      </c>
      <c r="D257" s="2" t="str">
        <f>IF('Données Envoyé Spécial'!$R230&lt;2,IF('Données Envoyé Spécial'!$M230=D$2,'Données Envoyé Spécial'!$D230,""),"")</f>
        <v/>
      </c>
      <c r="F257" s="2">
        <f>IF('Données Envoyé Spécial'!$R135&lt;2,IF('Données Envoyé Spécial'!$M135=F$2,'Données Envoyé Spécial'!$E135,""),"")</f>
        <v>529</v>
      </c>
      <c r="G257" t="str">
        <f>IF('Données Envoyé Spécial'!$R45&lt;2,IF('Données Envoyé Spécial'!$M45=G$2,'Données Envoyé Spécial'!$E45,""),"")</f>
        <v/>
      </c>
      <c r="H257" t="str">
        <f>IF('Données Envoyé Spécial'!$R230&lt;2,IF('Données Envoyé Spécial'!$M230=H$2,'Données Envoyé Spécial'!$E230,""),"")</f>
        <v/>
      </c>
      <c r="J257">
        <f>IF('Données Envoyé Spécial'!$R135&lt;2,IF('Données Envoyé Spécial'!$M135=J$2,'Données Envoyé Spécial'!$F135,""),"")</f>
        <v>109</v>
      </c>
      <c r="K257" t="str">
        <f>IF('Données Envoyé Spécial'!$R887&lt;2,IF('Données Envoyé Spécial'!$M887=K$2,'Données Envoyé Spécial'!$F887,""),"")</f>
        <v/>
      </c>
      <c r="L257" t="str">
        <f>IF('Données Envoyé Spécial'!$R230&lt;2,IF('Données Envoyé Spécial'!$M230=L$2,'Données Envoyé Spécial'!$F230,""),"")</f>
        <v/>
      </c>
      <c r="N257" t="str">
        <f>IF('Données Envoyé Spécial'!$R137&lt;2,IF('Données Envoyé Spécial'!$M137=N$2,'Données Envoyé Spécial'!$G137,""),"")</f>
        <v/>
      </c>
      <c r="O257" t="str">
        <f>IF('Données Envoyé Spécial'!$R692&lt;2,IF('Données Envoyé Spécial'!$M692=O$2,'Données Envoyé Spécial'!$G692,""),"")</f>
        <v/>
      </c>
      <c r="P257" t="str">
        <f>IF('Données Envoyé Spécial'!$R231&lt;2,IF('Données Envoyé Spécial'!$M231=P$2,'Données Envoyé Spécial'!$G231,""),"")</f>
        <v/>
      </c>
      <c r="R257" s="221">
        <v>74</v>
      </c>
    </row>
    <row r="258" spans="2:18" x14ac:dyDescent="0.25">
      <c r="B258" s="2">
        <f>IF('Données Envoyé Spécial'!$R136&lt;2,IF('Données Envoyé Spécial'!$M136=B$2,'Données Envoyé Spécial'!$D136,""),"")</f>
        <v>4</v>
      </c>
      <c r="C258" s="2" t="str">
        <f>IF('Données Envoyé Spécial'!$R195&lt;2,IF('Données Envoyé Spécial'!$M195=C$2,'Données Envoyé Spécial'!$D195,""),"")</f>
        <v/>
      </c>
      <c r="D258" s="2" t="str">
        <f>IF('Données Envoyé Spécial'!$R231&lt;2,IF('Données Envoyé Spécial'!$M231=D$2,'Données Envoyé Spécial'!$D231,""),"")</f>
        <v/>
      </c>
      <c r="F258" s="2">
        <f>IF('Données Envoyé Spécial'!$R136&lt;2,IF('Données Envoyé Spécial'!$M136=F$2,'Données Envoyé Spécial'!$E136,""),"")</f>
        <v>23</v>
      </c>
      <c r="G258">
        <f>IF('Données Envoyé Spécial'!$R620&lt;2,IF('Données Envoyé Spécial'!$M620=G$2,'Données Envoyé Spécial'!$E620,""),"")</f>
        <v>338</v>
      </c>
      <c r="H258" t="str">
        <f>IF('Données Envoyé Spécial'!$R231&lt;2,IF('Données Envoyé Spécial'!$M231=H$2,'Données Envoyé Spécial'!$E231,""),"")</f>
        <v/>
      </c>
      <c r="J258">
        <f>IF('Données Envoyé Spécial'!$R136&lt;2,IF('Données Envoyé Spécial'!$M136=J$2,'Données Envoyé Spécial'!$F136,""),"")</f>
        <v>3</v>
      </c>
      <c r="K258" t="str">
        <f>IF('Données Envoyé Spécial'!$R348&lt;2,IF('Données Envoyé Spécial'!$M348=K$2,'Données Envoyé Spécial'!$F348,""),"")</f>
        <v/>
      </c>
      <c r="L258" t="str">
        <f>IF('Données Envoyé Spécial'!$R231&lt;2,IF('Données Envoyé Spécial'!$M231=L$2,'Données Envoyé Spécial'!$F231,""),"")</f>
        <v/>
      </c>
      <c r="N258">
        <f>IF('Données Envoyé Spécial'!$R138&lt;2,IF('Données Envoyé Spécial'!$M138=N$2,'Données Envoyé Spécial'!$G138,""),"")</f>
        <v>2.9375</v>
      </c>
      <c r="O258">
        <f>IF('Données Envoyé Spécial'!$R850&lt;2,IF('Données Envoyé Spécial'!$M850=O$2,'Données Envoyé Spécial'!$G850,""),"")</f>
        <v>6.25E-2</v>
      </c>
      <c r="P258" t="str">
        <f>IF('Données Envoyé Spécial'!$R232&lt;2,IF('Données Envoyé Spécial'!$M232=P$2,'Données Envoyé Spécial'!$G232,""),"")</f>
        <v/>
      </c>
      <c r="R258" s="221">
        <v>76</v>
      </c>
    </row>
    <row r="259" spans="2:18" x14ac:dyDescent="0.25">
      <c r="B259" s="2" t="str">
        <f>IF('Données Envoyé Spécial'!$R137&lt;2,IF('Données Envoyé Spécial'!$M137=B$2,'Données Envoyé Spécial'!$D137,""),"")</f>
        <v/>
      </c>
      <c r="C259" s="2">
        <f>IF('Données Envoyé Spécial'!$R426&lt;2,IF('Données Envoyé Spécial'!$M426=C$2,'Données Envoyé Spécial'!$D426,""),"")</f>
        <v>165</v>
      </c>
      <c r="D259" s="2" t="str">
        <f>IF('Données Envoyé Spécial'!$R232&lt;2,IF('Données Envoyé Spécial'!$M232=D$2,'Données Envoyé Spécial'!$D232,""),"")</f>
        <v/>
      </c>
      <c r="F259" s="2" t="str">
        <f>IF('Données Envoyé Spécial'!$R137&lt;2,IF('Données Envoyé Spécial'!$M137=F$2,'Données Envoyé Spécial'!$E137,""),"")</f>
        <v/>
      </c>
      <c r="G259">
        <f>IF('Données Envoyé Spécial'!$R408&lt;2,IF('Données Envoyé Spécial'!$M408=G$2,'Données Envoyé Spécial'!$E408,""),"")</f>
        <v>203</v>
      </c>
      <c r="H259" t="str">
        <f>IF('Données Envoyé Spécial'!$R232&lt;2,IF('Données Envoyé Spécial'!$M232=H$2,'Données Envoyé Spécial'!$E232,""),"")</f>
        <v/>
      </c>
      <c r="J259" t="str">
        <f>IF('Données Envoyé Spécial'!$R137&lt;2,IF('Données Envoyé Spécial'!$M137=J$2,'Données Envoyé Spécial'!$F137,""),"")</f>
        <v/>
      </c>
      <c r="K259">
        <f>IF('Données Envoyé Spécial'!$R375&lt;2,IF('Données Envoyé Spécial'!$M375=K$2,'Données Envoyé Spécial'!$F375,""),"")</f>
        <v>7</v>
      </c>
      <c r="L259" t="str">
        <f>IF('Données Envoyé Spécial'!$R232&lt;2,IF('Données Envoyé Spécial'!$M232=L$2,'Données Envoyé Spécial'!$F232,""),"")</f>
        <v/>
      </c>
      <c r="N259" t="str">
        <f>IF('Données Envoyé Spécial'!$R140&lt;2,IF('Données Envoyé Spécial'!$M140=N$2,'Données Envoyé Spécial'!$G140,""),"")</f>
        <v/>
      </c>
      <c r="O259">
        <f>IF('Données Envoyé Spécial'!$R520&lt;2,IF('Données Envoyé Spécial'!$M520=O$2,'Données Envoyé Spécial'!$G520,""),"")</f>
        <v>0.88059701492537312</v>
      </c>
      <c r="P259" t="str">
        <f>IF('Données Envoyé Spécial'!$R233&lt;2,IF('Données Envoyé Spécial'!$M233=P$2,'Données Envoyé Spécial'!$G233,""),"")</f>
        <v/>
      </c>
      <c r="R259" s="221">
        <v>76</v>
      </c>
    </row>
    <row r="260" spans="2:18" x14ac:dyDescent="0.25">
      <c r="B260" s="2">
        <f>IF('Données Envoyé Spécial'!$R138&lt;2,IF('Données Envoyé Spécial'!$M138=B$2,'Données Envoyé Spécial'!$D138,""),"")</f>
        <v>413</v>
      </c>
      <c r="C260" s="2" t="str">
        <f>IF('Données Envoyé Spécial'!$R307&lt;2,IF('Données Envoyé Spécial'!$M307=C$2,'Données Envoyé Spécial'!$D307,""),"")</f>
        <v/>
      </c>
      <c r="D260" s="2" t="str">
        <f>IF('Données Envoyé Spécial'!$R233&lt;2,IF('Données Envoyé Spécial'!$M233=D$2,'Données Envoyé Spécial'!$D233,""),"")</f>
        <v/>
      </c>
      <c r="F260" s="2">
        <f>IF('Données Envoyé Spécial'!$R138&lt;2,IF('Données Envoyé Spécial'!$M138=F$2,'Données Envoyé Spécial'!$E138,""),"")</f>
        <v>80</v>
      </c>
      <c r="G260">
        <f>IF('Données Envoyé Spécial'!$R930&lt;2,IF('Données Envoyé Spécial'!$M930=G$2,'Données Envoyé Spécial'!$E930,""),"")</f>
        <v>615</v>
      </c>
      <c r="H260" t="str">
        <f>IF('Données Envoyé Spécial'!$R233&lt;2,IF('Données Envoyé Spécial'!$M233=H$2,'Données Envoyé Spécial'!$E233,""),"")</f>
        <v/>
      </c>
      <c r="J260">
        <f>IF('Données Envoyé Spécial'!$R138&lt;2,IF('Données Envoyé Spécial'!$M138=J$2,'Données Envoyé Spécial'!$F138,""),"")</f>
        <v>235</v>
      </c>
      <c r="K260" t="str">
        <f>IF('Données Envoyé Spécial'!$R136&lt;2,IF('Données Envoyé Spécial'!$M136=K$2,'Données Envoyé Spécial'!$F136,""),"")</f>
        <v/>
      </c>
      <c r="L260" t="str">
        <f>IF('Données Envoyé Spécial'!$R233&lt;2,IF('Données Envoyé Spécial'!$M233=L$2,'Données Envoyé Spécial'!$F233,""),"")</f>
        <v/>
      </c>
      <c r="N260" t="str">
        <f>IF('Données Envoyé Spécial'!$R141&lt;2,IF('Données Envoyé Spécial'!$M141=N$2,'Données Envoyé Spécial'!$G141,""),"")</f>
        <v/>
      </c>
      <c r="O260" t="str">
        <f>IF('Données Envoyé Spécial'!$R865&lt;2,IF('Données Envoyé Spécial'!$M865=O$2,'Données Envoyé Spécial'!$G865,""),"")</f>
        <v/>
      </c>
      <c r="P260" t="str">
        <f>IF('Données Envoyé Spécial'!$R234&lt;2,IF('Données Envoyé Spécial'!$M234=P$2,'Données Envoyé Spécial'!$G234,""),"")</f>
        <v/>
      </c>
      <c r="R260" s="221">
        <v>77</v>
      </c>
    </row>
    <row r="261" spans="2:18" x14ac:dyDescent="0.25">
      <c r="B261" s="2" t="str">
        <f>IF('Données Envoyé Spécial'!$R140&lt;2,IF('Données Envoyé Spécial'!$M140=B$2,'Données Envoyé Spécial'!$D140,""),"")</f>
        <v/>
      </c>
      <c r="C261" s="2">
        <f>IF('Données Envoyé Spécial'!$R889&lt;2,IF('Données Envoyé Spécial'!$M889=C$2,'Données Envoyé Spécial'!$D889,""),"")</f>
        <v>3667</v>
      </c>
      <c r="D261" s="2" t="str">
        <f>IF('Données Envoyé Spécial'!$R234&lt;2,IF('Données Envoyé Spécial'!$M234=D$2,'Données Envoyé Spécial'!$D234,""),"")</f>
        <v/>
      </c>
      <c r="F261" s="2" t="str">
        <f>IF('Données Envoyé Spécial'!$R140&lt;2,IF('Données Envoyé Spécial'!$M140=F$2,'Données Envoyé Spécial'!$E140,""),"")</f>
        <v/>
      </c>
      <c r="G261">
        <f>IF('Données Envoyé Spécial'!$R412&lt;2,IF('Données Envoyé Spécial'!$M412=G$2,'Données Envoyé Spécial'!$E412,""),"")</f>
        <v>246</v>
      </c>
      <c r="H261" t="str">
        <f>IF('Données Envoyé Spécial'!$R234&lt;2,IF('Données Envoyé Spécial'!$M234=H$2,'Données Envoyé Spécial'!$E234,""),"")</f>
        <v/>
      </c>
      <c r="J261" t="str">
        <f>IF('Données Envoyé Spécial'!$R140&lt;2,IF('Données Envoyé Spécial'!$M140=J$2,'Données Envoyé Spécial'!$F140,""),"")</f>
        <v/>
      </c>
      <c r="K261" t="str">
        <f>IF('Données Envoyé Spécial'!$R318&lt;2,IF('Données Envoyé Spécial'!$M318=K$2,'Données Envoyé Spécial'!$F318,""),"")</f>
        <v/>
      </c>
      <c r="L261" t="str">
        <f>IF('Données Envoyé Spécial'!$R234&lt;2,IF('Données Envoyé Spécial'!$M234=L$2,'Données Envoyé Spécial'!$F234,""),"")</f>
        <v/>
      </c>
      <c r="N261">
        <f>IF('Données Envoyé Spécial'!$R142&lt;2,IF('Données Envoyé Spécial'!$M142=N$2,'Données Envoyé Spécial'!$G142,""),"")</f>
        <v>2.1379310344827585</v>
      </c>
      <c r="O261" t="str">
        <f>IF('Données Envoyé Spécial'!$R200&lt;2,IF('Données Envoyé Spécial'!$M200=O$2,'Données Envoyé Spécial'!$G200,""),"")</f>
        <v/>
      </c>
      <c r="P261" t="str">
        <f>IF('Données Envoyé Spécial'!$R235&lt;2,IF('Données Envoyé Spécial'!$M235=P$2,'Données Envoyé Spécial'!$G235,""),"")</f>
        <v/>
      </c>
      <c r="R261" s="221">
        <v>77</v>
      </c>
    </row>
    <row r="262" spans="2:18" x14ac:dyDescent="0.25">
      <c r="B262" s="2" t="str">
        <f>IF('Données Envoyé Spécial'!$R141&lt;2,IF('Données Envoyé Spécial'!$M141=B$2,'Données Envoyé Spécial'!$D141,""),"")</f>
        <v/>
      </c>
      <c r="C262" s="2">
        <f>IF('Données Envoyé Spécial'!$R885&lt;2,IF('Données Envoyé Spécial'!$M885=C$2,'Données Envoyé Spécial'!$D885,""),"")</f>
        <v>4098</v>
      </c>
      <c r="D262" s="2" t="str">
        <f>IF('Données Envoyé Spécial'!$R235&lt;2,IF('Données Envoyé Spécial'!$M235=D$2,'Données Envoyé Spécial'!$D235,""),"")</f>
        <v/>
      </c>
      <c r="F262" s="2" t="str">
        <f>IF('Données Envoyé Spécial'!$R141&lt;2,IF('Données Envoyé Spécial'!$M141=F$2,'Données Envoyé Spécial'!$E141,""),"")</f>
        <v/>
      </c>
      <c r="G262">
        <f>IF('Données Envoyé Spécial'!$R867&lt;2,IF('Données Envoyé Spécial'!$M867=G$2,'Données Envoyé Spécial'!$E867,""),"")</f>
        <v>39</v>
      </c>
      <c r="H262" t="str">
        <f>IF('Données Envoyé Spécial'!$R235&lt;2,IF('Données Envoyé Spécial'!$M235=H$2,'Données Envoyé Spécial'!$E235,""),"")</f>
        <v/>
      </c>
      <c r="J262" t="str">
        <f>IF('Données Envoyé Spécial'!$R141&lt;2,IF('Données Envoyé Spécial'!$M141=J$2,'Données Envoyé Spécial'!$F141,""),"")</f>
        <v/>
      </c>
      <c r="K262">
        <f>IF('Données Envoyé Spécial'!$R888&lt;2,IF('Données Envoyé Spécial'!$M888=K$2,'Données Envoyé Spécial'!$F888,""),"")</f>
        <v>4</v>
      </c>
      <c r="L262" t="str">
        <f>IF('Données Envoyé Spécial'!$R235&lt;2,IF('Données Envoyé Spécial'!$M235=L$2,'Données Envoyé Spécial'!$F235,""),"")</f>
        <v/>
      </c>
      <c r="N262" t="str">
        <f>IF('Données Envoyé Spécial'!$R143&lt;2,IF('Données Envoyé Spécial'!$M143=N$2,'Données Envoyé Spécial'!$G143,""),"")</f>
        <v/>
      </c>
      <c r="O262" t="str">
        <f>IF('Données Envoyé Spécial'!$R172&lt;2,IF('Données Envoyé Spécial'!$M172=O$2,'Données Envoyé Spécial'!$G172,""),"")</f>
        <v/>
      </c>
      <c r="P262" t="str">
        <f>IF('Données Envoyé Spécial'!$R236&lt;2,IF('Données Envoyé Spécial'!$M236=P$2,'Données Envoyé Spécial'!$G236,""),"")</f>
        <v/>
      </c>
      <c r="R262" s="221">
        <v>77</v>
      </c>
    </row>
    <row r="263" spans="2:18" x14ac:dyDescent="0.25">
      <c r="B263" s="2">
        <f>IF('Données Envoyé Spécial'!$R142&lt;2,IF('Données Envoyé Spécial'!$M142=B$2,'Données Envoyé Spécial'!$D142,""),"")</f>
        <v>10100</v>
      </c>
      <c r="C263" s="2" t="str">
        <f>IF('Données Envoyé Spécial'!$R723&lt;2,IF('Données Envoyé Spécial'!$M723=C$2,'Données Envoyé Spécial'!$D723,""),"")</f>
        <v/>
      </c>
      <c r="D263" s="2" t="str">
        <f>IF('Données Envoyé Spécial'!$R236&lt;2,IF('Données Envoyé Spécial'!$M236=D$2,'Données Envoyé Spécial'!$D236,""),"")</f>
        <v/>
      </c>
      <c r="F263" s="2">
        <f>IF('Données Envoyé Spécial'!$R142&lt;2,IF('Données Envoyé Spécial'!$M142=F$2,'Données Envoyé Spécial'!$E142,""),"")</f>
        <v>87</v>
      </c>
      <c r="G263" t="str">
        <f>IF('Données Envoyé Spécial'!$R277&lt;2,IF('Données Envoyé Spécial'!$M277=G$2,'Données Envoyé Spécial'!$E277,""),"")</f>
        <v/>
      </c>
      <c r="H263" t="str">
        <f>IF('Données Envoyé Spécial'!$R236&lt;2,IF('Données Envoyé Spécial'!$M236=H$2,'Données Envoyé Spécial'!$E236,""),"")</f>
        <v/>
      </c>
      <c r="J263">
        <f>IF('Données Envoyé Spécial'!$R142&lt;2,IF('Données Envoyé Spécial'!$M142=J$2,'Données Envoyé Spécial'!$F142,""),"")</f>
        <v>186</v>
      </c>
      <c r="K263">
        <f>IF('Données Envoyé Spécial'!$R931&lt;2,IF('Données Envoyé Spécial'!$M931=K$2,'Données Envoyé Spécial'!$F931,""),"")</f>
        <v>268</v>
      </c>
      <c r="L263" t="str">
        <f>IF('Données Envoyé Spécial'!$R236&lt;2,IF('Données Envoyé Spécial'!$M236=L$2,'Données Envoyé Spécial'!$F236,""),"")</f>
        <v/>
      </c>
      <c r="N263" t="str">
        <f>IF('Données Envoyé Spécial'!$R144&lt;2,IF('Données Envoyé Spécial'!$M144=N$2,'Données Envoyé Spécial'!$G144,""),"")</f>
        <v/>
      </c>
      <c r="O263" t="str">
        <f>IF('Données Envoyé Spécial'!$R509&lt;2,IF('Données Envoyé Spécial'!$M509=O$2,'Données Envoyé Spécial'!$G509,""),"")</f>
        <v/>
      </c>
      <c r="P263" t="str">
        <f>IF('Données Envoyé Spécial'!$R237&lt;2,IF('Données Envoyé Spécial'!$M237=P$2,'Données Envoyé Spécial'!$G237,""),"")</f>
        <v/>
      </c>
      <c r="R263" s="221">
        <v>78</v>
      </c>
    </row>
    <row r="264" spans="2:18" x14ac:dyDescent="0.25">
      <c r="B264" s="2" t="str">
        <f>IF('Données Envoyé Spécial'!$R143&lt;2,IF('Données Envoyé Spécial'!$M143=B$2,'Données Envoyé Spécial'!$D143,""),"")</f>
        <v/>
      </c>
      <c r="C264" s="2" t="str">
        <f>IF('Données Envoyé Spécial'!$R191&lt;2,IF('Données Envoyé Spécial'!$M191=C$2,'Données Envoyé Spécial'!$D191,""),"")</f>
        <v/>
      </c>
      <c r="D264" s="2" t="str">
        <f>IF('Données Envoyé Spécial'!$R237&lt;2,IF('Données Envoyé Spécial'!$M237=D$2,'Données Envoyé Spécial'!$D237,""),"")</f>
        <v/>
      </c>
      <c r="F264" s="2" t="str">
        <f>IF('Données Envoyé Spécial'!$R143&lt;2,IF('Données Envoyé Spécial'!$M143=F$2,'Données Envoyé Spécial'!$E143,""),"")</f>
        <v/>
      </c>
      <c r="G264">
        <f>IF('Données Envoyé Spécial'!$R898&lt;2,IF('Données Envoyé Spécial'!$M898=G$2,'Données Envoyé Spécial'!$E898,""),"")</f>
        <v>28</v>
      </c>
      <c r="H264" t="str">
        <f>IF('Données Envoyé Spécial'!$R237&lt;2,IF('Données Envoyé Spécial'!$M237=H$2,'Données Envoyé Spécial'!$E237,""),"")</f>
        <v/>
      </c>
      <c r="J264" t="str">
        <f>IF('Données Envoyé Spécial'!$R143&lt;2,IF('Données Envoyé Spécial'!$M143=J$2,'Données Envoyé Spécial'!$F143,""),"")</f>
        <v/>
      </c>
      <c r="K264">
        <f>IF('Données Envoyé Spécial'!$R643&lt;2,IF('Données Envoyé Spécial'!$M643=K$2,'Données Envoyé Spécial'!$F643,""),"")</f>
        <v>26</v>
      </c>
      <c r="L264" t="str">
        <f>IF('Données Envoyé Spécial'!$R237&lt;2,IF('Données Envoyé Spécial'!$M237=L$2,'Données Envoyé Spécial'!$F237,""),"")</f>
        <v/>
      </c>
      <c r="N264" t="str">
        <f>IF('Données Envoyé Spécial'!$R145&lt;2,IF('Données Envoyé Spécial'!$M145=N$2,'Données Envoyé Spécial'!$G145,""),"")</f>
        <v/>
      </c>
      <c r="O264" t="str">
        <f>IF('Données Envoyé Spécial'!$R137&lt;2,IF('Données Envoyé Spécial'!$M137=O$2,'Données Envoyé Spécial'!$G137,""),"")</f>
        <v/>
      </c>
      <c r="P264" t="str">
        <f>IF('Données Envoyé Spécial'!$R238&lt;2,IF('Données Envoyé Spécial'!$M238=P$2,'Données Envoyé Spécial'!$G238,""),"")</f>
        <v/>
      </c>
      <c r="R264" s="221">
        <v>79</v>
      </c>
    </row>
    <row r="265" spans="2:18" x14ac:dyDescent="0.25">
      <c r="B265" s="2" t="str">
        <f>IF('Données Envoyé Spécial'!$R144&lt;2,IF('Données Envoyé Spécial'!$M144=B$2,'Données Envoyé Spécial'!$D144,""),"")</f>
        <v/>
      </c>
      <c r="C265" s="2" t="str">
        <f>IF('Données Envoyé Spécial'!$R525&lt;2,IF('Données Envoyé Spécial'!$M525=C$2,'Données Envoyé Spécial'!$D525,""),"")</f>
        <v/>
      </c>
      <c r="D265" s="2" t="str">
        <f>IF('Données Envoyé Spécial'!$R238&lt;2,IF('Données Envoyé Spécial'!$M238=D$2,'Données Envoyé Spécial'!$D238,""),"")</f>
        <v/>
      </c>
      <c r="F265" s="2" t="str">
        <f>IF('Données Envoyé Spécial'!$R144&lt;2,IF('Données Envoyé Spécial'!$M144=F$2,'Données Envoyé Spécial'!$E144,""),"")</f>
        <v/>
      </c>
      <c r="G265" t="str">
        <f>IF('Données Envoyé Spécial'!$R323&lt;2,IF('Données Envoyé Spécial'!$M323=G$2,'Données Envoyé Spécial'!$E323,""),"")</f>
        <v/>
      </c>
      <c r="H265" t="str">
        <f>IF('Données Envoyé Spécial'!$R238&lt;2,IF('Données Envoyé Spécial'!$M238=H$2,'Données Envoyé Spécial'!$E238,""),"")</f>
        <v/>
      </c>
      <c r="J265" t="str">
        <f>IF('Données Envoyé Spécial'!$R144&lt;2,IF('Données Envoyé Spécial'!$M144=J$2,'Données Envoyé Spécial'!$F144,""),"")</f>
        <v/>
      </c>
      <c r="K265">
        <f>IF('Données Envoyé Spécial'!$R528&lt;2,IF('Données Envoyé Spécial'!$M528=K$2,'Données Envoyé Spécial'!$F528,""),"")</f>
        <v>15</v>
      </c>
      <c r="L265" t="str">
        <f>IF('Données Envoyé Spécial'!$R238&lt;2,IF('Données Envoyé Spécial'!$M238=L$2,'Données Envoyé Spécial'!$F238,""),"")</f>
        <v/>
      </c>
      <c r="N265" t="str">
        <f>IF('Données Envoyé Spécial'!$R146&lt;2,IF('Données Envoyé Spécial'!$M146=N$2,'Données Envoyé Spécial'!$G146,""),"")</f>
        <v/>
      </c>
      <c r="O265">
        <f>IF('Données Envoyé Spécial'!$R545&lt;2,IF('Données Envoyé Spécial'!$M545=O$2,'Données Envoyé Spécial'!$G545,""),"")</f>
        <v>0.8571428571428571</v>
      </c>
      <c r="P265" t="str">
        <f>IF('Données Envoyé Spécial'!$R239&lt;2,IF('Données Envoyé Spécial'!$M239=P$2,'Données Envoyé Spécial'!$G239,""),"")</f>
        <v/>
      </c>
      <c r="R265" s="221">
        <v>80</v>
      </c>
    </row>
    <row r="266" spans="2:18" x14ac:dyDescent="0.25">
      <c r="B266" s="2" t="str">
        <f>IF('Données Envoyé Spécial'!$R145&lt;2,IF('Données Envoyé Spécial'!$M145=B$2,'Données Envoyé Spécial'!$D145,""),"")</f>
        <v/>
      </c>
      <c r="C266" s="2">
        <f>IF('Données Envoyé Spécial'!$R880&lt;2,IF('Données Envoyé Spécial'!$M880=C$2,'Données Envoyé Spécial'!$D880,""),"")</f>
        <v>157</v>
      </c>
      <c r="D266" s="2" t="str">
        <f>IF('Données Envoyé Spécial'!$R239&lt;2,IF('Données Envoyé Spécial'!$M239=D$2,'Données Envoyé Spécial'!$D239,""),"")</f>
        <v/>
      </c>
      <c r="F266" s="2" t="str">
        <f>IF('Données Envoyé Spécial'!$R145&lt;2,IF('Données Envoyé Spécial'!$M145=F$2,'Données Envoyé Spécial'!$E145,""),"")</f>
        <v/>
      </c>
      <c r="G266">
        <f>IF('Données Envoyé Spécial'!$R771&lt;2,IF('Données Envoyé Spécial'!$M771=G$2,'Données Envoyé Spécial'!$E771,""),"")</f>
        <v>151</v>
      </c>
      <c r="H266" t="str">
        <f>IF('Données Envoyé Spécial'!$R239&lt;2,IF('Données Envoyé Spécial'!$M239=H$2,'Données Envoyé Spécial'!$E239,""),"")</f>
        <v/>
      </c>
      <c r="J266" t="str">
        <f>IF('Données Envoyé Spécial'!$R145&lt;2,IF('Données Envoyé Spécial'!$M145=J$2,'Données Envoyé Spécial'!$F145,""),"")</f>
        <v/>
      </c>
      <c r="K266" t="str">
        <f>IF('Données Envoyé Spécial'!$R615&lt;2,IF('Données Envoyé Spécial'!$M615=K$2,'Données Envoyé Spécial'!$F615,""),"")</f>
        <v/>
      </c>
      <c r="L266" t="str">
        <f>IF('Données Envoyé Spécial'!$R239&lt;2,IF('Données Envoyé Spécial'!$M239=L$2,'Données Envoyé Spécial'!$F239,""),"")</f>
        <v/>
      </c>
      <c r="N266">
        <f>IF('Données Envoyé Spécial'!$R147&lt;2,IF('Données Envoyé Spécial'!$M147=N$2,'Données Envoyé Spécial'!$G147,""),"")</f>
        <v>1.0193798449612403</v>
      </c>
      <c r="O266">
        <f>IF('Données Envoyé Spécial'!$R575&lt;2,IF('Données Envoyé Spécial'!$M575=O$2,'Données Envoyé Spécial'!$G575,""),"")</f>
        <v>0.23262839879154079</v>
      </c>
      <c r="P266" t="str">
        <f>IF('Données Envoyé Spécial'!$R240&lt;2,IF('Données Envoyé Spécial'!$M240=P$2,'Données Envoyé Spécial'!$G240,""),"")</f>
        <v/>
      </c>
      <c r="R266" s="221">
        <v>80</v>
      </c>
    </row>
    <row r="267" spans="2:18" x14ac:dyDescent="0.25">
      <c r="B267" s="2" t="str">
        <f>IF('Données Envoyé Spécial'!$R146&lt;2,IF('Données Envoyé Spécial'!$M146=B$2,'Données Envoyé Spécial'!$D146,""),"")</f>
        <v/>
      </c>
      <c r="C267" s="2" t="str">
        <f>IF('Données Envoyé Spécial'!$R585&lt;2,IF('Données Envoyé Spécial'!$M585=C$2,'Données Envoyé Spécial'!$D585,""),"")</f>
        <v/>
      </c>
      <c r="D267" s="2" t="str">
        <f>IF('Données Envoyé Spécial'!$R240&lt;2,IF('Données Envoyé Spécial'!$M240=D$2,'Données Envoyé Spécial'!$D240,""),"")</f>
        <v/>
      </c>
      <c r="F267" s="2" t="str">
        <f>IF('Données Envoyé Spécial'!$R146&lt;2,IF('Données Envoyé Spécial'!$M146=F$2,'Données Envoyé Spécial'!$E146,""),"")</f>
        <v/>
      </c>
      <c r="G267" t="str">
        <f>IF('Données Envoyé Spécial'!$R946&lt;2,IF('Données Envoyé Spécial'!$M946=G$2,'Données Envoyé Spécial'!$E946,""),"")</f>
        <v/>
      </c>
      <c r="H267" t="str">
        <f>IF('Données Envoyé Spécial'!$R240&lt;2,IF('Données Envoyé Spécial'!$M240=H$2,'Données Envoyé Spécial'!$E240,""),"")</f>
        <v/>
      </c>
      <c r="J267" t="str">
        <f>IF('Données Envoyé Spécial'!$R146&lt;2,IF('Données Envoyé Spécial'!$M146=J$2,'Données Envoyé Spécial'!$F146,""),"")</f>
        <v/>
      </c>
      <c r="K267" t="str">
        <f>IF('Données Envoyé Spécial'!$R43&lt;2,IF('Données Envoyé Spécial'!$M43=K$2,'Données Envoyé Spécial'!$F43,""),"")</f>
        <v/>
      </c>
      <c r="L267" t="str">
        <f>IF('Données Envoyé Spécial'!$R240&lt;2,IF('Données Envoyé Spécial'!$M240=L$2,'Données Envoyé Spécial'!$F240,""),"")</f>
        <v/>
      </c>
      <c r="N267">
        <f>IF('Données Envoyé Spécial'!$R148&lt;2,IF('Données Envoyé Spécial'!$M148=N$2,'Données Envoyé Spécial'!$G148,""),"")</f>
        <v>0.9809575625680087</v>
      </c>
      <c r="O267" t="str">
        <f>IF('Données Envoyé Spécial'!$R129&lt;2,IF('Données Envoyé Spécial'!$M129=O$2,'Données Envoyé Spécial'!$G129,""),"")</f>
        <v/>
      </c>
      <c r="P267" t="str">
        <f>IF('Données Envoyé Spécial'!$R241&lt;2,IF('Données Envoyé Spécial'!$M241=P$2,'Données Envoyé Spécial'!$G241,""),"")</f>
        <v/>
      </c>
      <c r="R267" s="221">
        <v>82</v>
      </c>
    </row>
    <row r="268" spans="2:18" x14ac:dyDescent="0.25">
      <c r="B268" s="2">
        <f>IF('Données Envoyé Spécial'!$R147&lt;2,IF('Données Envoyé Spécial'!$M147=B$2,'Données Envoyé Spécial'!$D147,""),"")</f>
        <v>3338</v>
      </c>
      <c r="C268" s="2" t="str">
        <f>IF('Données Envoyé Spécial'!$R314&lt;2,IF('Données Envoyé Spécial'!$M314=C$2,'Données Envoyé Spécial'!$D314,""),"")</f>
        <v/>
      </c>
      <c r="D268" s="2" t="str">
        <f>IF('Données Envoyé Spécial'!$R241&lt;2,IF('Données Envoyé Spécial'!$M241=D$2,'Données Envoyé Spécial'!$D241,""),"")</f>
        <v/>
      </c>
      <c r="F268" s="2">
        <f>IF('Données Envoyé Spécial'!$R147&lt;2,IF('Données Envoyé Spécial'!$M147=F$2,'Données Envoyé Spécial'!$E147,""),"")</f>
        <v>516</v>
      </c>
      <c r="G268" t="str">
        <f>IF('Données Envoyé Spécial'!$R148&lt;2,IF('Données Envoyé Spécial'!$M148=G$2,'Données Envoyé Spécial'!$E148,""),"")</f>
        <v/>
      </c>
      <c r="H268" t="str">
        <f>IF('Données Envoyé Spécial'!$R241&lt;2,IF('Données Envoyé Spécial'!$M241=H$2,'Données Envoyé Spécial'!$E241,""),"")</f>
        <v/>
      </c>
      <c r="J268">
        <f>IF('Données Envoyé Spécial'!$R147&lt;2,IF('Données Envoyé Spécial'!$M147=J$2,'Données Envoyé Spécial'!$F147,""),"")</f>
        <v>526</v>
      </c>
      <c r="K268">
        <f>IF('Données Envoyé Spécial'!$R356&lt;2,IF('Données Envoyé Spécial'!$M356=K$2,'Données Envoyé Spécial'!$F356,""),"")</f>
        <v>5006</v>
      </c>
      <c r="L268" t="str">
        <f>IF('Données Envoyé Spécial'!$R241&lt;2,IF('Données Envoyé Spécial'!$M241=L$2,'Données Envoyé Spécial'!$F241,""),"")</f>
        <v/>
      </c>
      <c r="N268" t="str">
        <f>IF('Données Envoyé Spécial'!$R149&lt;2,IF('Données Envoyé Spécial'!$M149=N$2,'Données Envoyé Spécial'!$G149,""),"")</f>
        <v/>
      </c>
      <c r="O268">
        <f>IF('Données Envoyé Spécial'!$R726&lt;2,IF('Données Envoyé Spécial'!$M726=O$2,'Données Envoyé Spécial'!$G726,""),"")</f>
        <v>0.5</v>
      </c>
      <c r="P268" t="str">
        <f>IF('Données Envoyé Spécial'!$R242&lt;2,IF('Données Envoyé Spécial'!$M242=P$2,'Données Envoyé Spécial'!$G242,""),"")</f>
        <v/>
      </c>
      <c r="R268" s="221">
        <v>82</v>
      </c>
    </row>
    <row r="269" spans="2:18" x14ac:dyDescent="0.25">
      <c r="B269" s="2">
        <f>IF('Données Envoyé Spécial'!$R148&lt;2,IF('Données Envoyé Spécial'!$M148=B$2,'Données Envoyé Spécial'!$D148,""),"")</f>
        <v>10300</v>
      </c>
      <c r="C269" s="2">
        <f>IF('Données Envoyé Spécial'!$R648&lt;2,IF('Données Envoyé Spécial'!$M648=C$2,'Données Envoyé Spécial'!$D648,""),"")</f>
        <v>185</v>
      </c>
      <c r="D269" s="2" t="str">
        <f>IF('Données Envoyé Spécial'!$R242&lt;2,IF('Données Envoyé Spécial'!$M242=D$2,'Données Envoyé Spécial'!$D242,""),"")</f>
        <v/>
      </c>
      <c r="F269" s="2">
        <f>IF('Données Envoyé Spécial'!$R148&lt;2,IF('Données Envoyé Spécial'!$M148=F$2,'Données Envoyé Spécial'!$E148,""),"")</f>
        <v>1838</v>
      </c>
      <c r="G269">
        <f>IF('Données Envoyé Spécial'!$R520&lt;2,IF('Données Envoyé Spécial'!$M520=G$2,'Données Envoyé Spécial'!$E520,""),"")</f>
        <v>1139</v>
      </c>
      <c r="H269" t="str">
        <f>IF('Données Envoyé Spécial'!$R242&lt;2,IF('Données Envoyé Spécial'!$M242=H$2,'Données Envoyé Spécial'!$E242,""),"")</f>
        <v/>
      </c>
      <c r="J269">
        <f>IF('Données Envoyé Spécial'!$R148&lt;2,IF('Données Envoyé Spécial'!$M148=J$2,'Données Envoyé Spécial'!$F148,""),"")</f>
        <v>1803</v>
      </c>
      <c r="K269">
        <f>IF('Données Envoyé Spécial'!$R492&lt;2,IF('Données Envoyé Spécial'!$M492=K$2,'Données Envoyé Spécial'!$F492,""),"")</f>
        <v>49</v>
      </c>
      <c r="L269" t="str">
        <f>IF('Données Envoyé Spécial'!$R242&lt;2,IF('Données Envoyé Spécial'!$M242=L$2,'Données Envoyé Spécial'!$F242,""),"")</f>
        <v/>
      </c>
      <c r="N269">
        <f>IF('Données Envoyé Spécial'!$R150&lt;2,IF('Données Envoyé Spécial'!$M150=N$2,'Données Envoyé Spécial'!$G150,""),"")</f>
        <v>1.0251572327044025</v>
      </c>
      <c r="O269" t="str">
        <f>IF('Données Envoyé Spécial'!$R140&lt;2,IF('Données Envoyé Spécial'!$M140=O$2,'Données Envoyé Spécial'!$G140,""),"")</f>
        <v/>
      </c>
      <c r="P269" t="str">
        <f>IF('Données Envoyé Spécial'!$R243&lt;2,IF('Données Envoyé Spécial'!$M243=P$2,'Données Envoyé Spécial'!$G243,""),"")</f>
        <v/>
      </c>
      <c r="R269" s="221">
        <v>82</v>
      </c>
    </row>
    <row r="270" spans="2:18" x14ac:dyDescent="0.25">
      <c r="B270" s="2" t="str">
        <f>IF('Données Envoyé Spécial'!$R149&lt;2,IF('Données Envoyé Spécial'!$M149=B$2,'Données Envoyé Spécial'!$D149,""),"")</f>
        <v/>
      </c>
      <c r="C270" s="2">
        <f>IF('Données Envoyé Spécial'!$R654&lt;2,IF('Données Envoyé Spécial'!$M654=C$2,'Données Envoyé Spécial'!$D654,""),"")</f>
        <v>435</v>
      </c>
      <c r="D270" s="2" t="str">
        <f>IF('Données Envoyé Spécial'!$R243&lt;2,IF('Données Envoyé Spécial'!$M243=D$2,'Données Envoyé Spécial'!$D243,""),"")</f>
        <v/>
      </c>
      <c r="F270" s="2" t="str">
        <f>IF('Données Envoyé Spécial'!$R149&lt;2,IF('Données Envoyé Spécial'!$M149=F$2,'Données Envoyé Spécial'!$E149,""),"")</f>
        <v/>
      </c>
      <c r="G270" t="str">
        <f>IF('Données Envoyé Spécial'!$R210&lt;2,IF('Données Envoyé Spécial'!$M210=G$2,'Données Envoyé Spécial'!$E210,""),"")</f>
        <v/>
      </c>
      <c r="H270" t="str">
        <f>IF('Données Envoyé Spécial'!$R243&lt;2,IF('Données Envoyé Spécial'!$M243=H$2,'Données Envoyé Spécial'!$E243,""),"")</f>
        <v/>
      </c>
      <c r="J270" t="str">
        <f>IF('Données Envoyé Spécial'!$R149&lt;2,IF('Données Envoyé Spécial'!$M149=J$2,'Données Envoyé Spécial'!$F149,""),"")</f>
        <v/>
      </c>
      <c r="K270" t="str">
        <f>IF('Données Envoyé Spécial'!$R335&lt;2,IF('Données Envoyé Spécial'!$M335=K$2,'Données Envoyé Spécial'!$F335,""),"")</f>
        <v/>
      </c>
      <c r="L270" t="str">
        <f>IF('Données Envoyé Spécial'!$R243&lt;2,IF('Données Envoyé Spécial'!$M243=L$2,'Données Envoyé Spécial'!$F243,""),"")</f>
        <v/>
      </c>
      <c r="N270">
        <f>IF('Données Envoyé Spécial'!$R152&lt;2,IF('Données Envoyé Spécial'!$M152=N$2,'Données Envoyé Spécial'!$G152,""),"")</f>
        <v>1.0885221305326331</v>
      </c>
      <c r="O270">
        <f>IF('Données Envoyé Spécial'!$R839&lt;2,IF('Données Envoyé Spécial'!$M839=O$2,'Données Envoyé Spécial'!$G839,""),"")</f>
        <v>1</v>
      </c>
      <c r="P270" t="str">
        <f>IF('Données Envoyé Spécial'!$R244&lt;2,IF('Données Envoyé Spécial'!$M244=P$2,'Données Envoyé Spécial'!$G244,""),"")</f>
        <v/>
      </c>
      <c r="R270" s="221">
        <v>83</v>
      </c>
    </row>
    <row r="271" spans="2:18" x14ac:dyDescent="0.25">
      <c r="B271" s="2">
        <f>IF('Données Envoyé Spécial'!$R150&lt;2,IF('Données Envoyé Spécial'!$M150=B$2,'Données Envoyé Spécial'!$D150,""),"")</f>
        <v>16700</v>
      </c>
      <c r="C271" s="2" t="str">
        <f>IF('Données Envoyé Spécial'!$R335&lt;2,IF('Données Envoyé Spécial'!$M335=C$2,'Données Envoyé Spécial'!$D335,""),"")</f>
        <v/>
      </c>
      <c r="D271" s="2" t="str">
        <f>IF('Données Envoyé Spécial'!$R244&lt;2,IF('Données Envoyé Spécial'!$M244=D$2,'Données Envoyé Spécial'!$D244,""),"")</f>
        <v/>
      </c>
      <c r="F271" s="2">
        <f>IF('Données Envoyé Spécial'!$R150&lt;2,IF('Données Envoyé Spécial'!$M150=F$2,'Données Envoyé Spécial'!$E150,""),"")</f>
        <v>159</v>
      </c>
      <c r="G271">
        <f>IF('Données Envoyé Spécial'!$R737&lt;2,IF('Données Envoyé Spécial'!$M737=G$2,'Données Envoyé Spécial'!$E737,""),"")</f>
        <v>14</v>
      </c>
      <c r="H271" t="str">
        <f>IF('Données Envoyé Spécial'!$R244&lt;2,IF('Données Envoyé Spécial'!$M244=H$2,'Données Envoyé Spécial'!$E244,""),"")</f>
        <v/>
      </c>
      <c r="J271">
        <f>IF('Données Envoyé Spécial'!$R150&lt;2,IF('Données Envoyé Spécial'!$M150=J$2,'Données Envoyé Spécial'!$F150,""),"")</f>
        <v>163</v>
      </c>
      <c r="K271">
        <f>IF('Données Envoyé Spécial'!$R885&lt;2,IF('Données Envoyé Spécial'!$M885=K$2,'Données Envoyé Spécial'!$F885,""),"")</f>
        <v>57</v>
      </c>
      <c r="L271" t="str">
        <f>IF('Données Envoyé Spécial'!$R244&lt;2,IF('Données Envoyé Spécial'!$M244=L$2,'Données Envoyé Spécial'!$F244,""),"")</f>
        <v/>
      </c>
      <c r="N271" t="str">
        <f>IF('Données Envoyé Spécial'!$R153&lt;2,IF('Données Envoyé Spécial'!$M153=N$2,'Données Envoyé Spécial'!$G153,""),"")</f>
        <v/>
      </c>
      <c r="O271">
        <f>IF('Données Envoyé Spécial'!$R431&lt;2,IF('Données Envoyé Spécial'!$M431=O$2,'Données Envoyé Spécial'!$G431,""),"")</f>
        <v>0.5</v>
      </c>
      <c r="P271" t="str">
        <f>IF('Données Envoyé Spécial'!$R246&lt;2,IF('Données Envoyé Spécial'!$M246=P$2,'Données Envoyé Spécial'!$G246,""),"")</f>
        <v/>
      </c>
      <c r="R271" s="221">
        <v>83</v>
      </c>
    </row>
    <row r="272" spans="2:18" x14ac:dyDescent="0.25">
      <c r="B272" s="2">
        <f>IF('Données Envoyé Spécial'!$R152&lt;2,IF('Données Envoyé Spécial'!$M152=B$2,'Données Envoyé Spécial'!$D152,""),"")</f>
        <v>16100</v>
      </c>
      <c r="C272" s="2">
        <f>IF('Données Envoyé Spécial'!$R649&lt;2,IF('Données Envoyé Spécial'!$M649=C$2,'Données Envoyé Spécial'!$D649,""),"")</f>
        <v>2469</v>
      </c>
      <c r="D272" s="2" t="str">
        <f>IF('Données Envoyé Spécial'!$R246&lt;2,IF('Données Envoyé Spécial'!$M246=D$2,'Données Envoyé Spécial'!$D246,""),"")</f>
        <v/>
      </c>
      <c r="F272" s="2">
        <f>IF('Données Envoyé Spécial'!$R152&lt;2,IF('Données Envoyé Spécial'!$M152=F$2,'Données Envoyé Spécial'!$E152,""),"")</f>
        <v>1333</v>
      </c>
      <c r="G272">
        <f>IF('Données Envoyé Spécial'!$R434&lt;2,IF('Données Envoyé Spécial'!$M434=G$2,'Données Envoyé Spécial'!$E434,""),"")</f>
        <v>102</v>
      </c>
      <c r="H272" t="str">
        <f>IF('Données Envoyé Spécial'!$R246&lt;2,IF('Données Envoyé Spécial'!$M246=H$2,'Données Envoyé Spécial'!$E246,""),"")</f>
        <v/>
      </c>
      <c r="J272">
        <f>IF('Données Envoyé Spécial'!$R152&lt;2,IF('Données Envoyé Spécial'!$M152=J$2,'Données Envoyé Spécial'!$F152,""),"")</f>
        <v>1451</v>
      </c>
      <c r="K272" t="str">
        <f>IF('Données Envoyé Spécial'!$R342&lt;2,IF('Données Envoyé Spécial'!$M342=K$2,'Données Envoyé Spécial'!$F342,""),"")</f>
        <v/>
      </c>
      <c r="L272" t="str">
        <f>IF('Données Envoyé Spécial'!$R246&lt;2,IF('Données Envoyé Spécial'!$M246=L$2,'Données Envoyé Spécial'!$F246,""),"")</f>
        <v/>
      </c>
      <c r="N272" t="str">
        <f>IF('Données Envoyé Spécial'!$R154&lt;2,IF('Données Envoyé Spécial'!$M154=N$2,'Données Envoyé Spécial'!$G154,""),"")</f>
        <v/>
      </c>
      <c r="O272">
        <f>IF('Données Envoyé Spécial'!$R925&lt;2,IF('Données Envoyé Spécial'!$M925=O$2,'Données Envoyé Spécial'!$G925,""),"")</f>
        <v>5.333333333333333</v>
      </c>
      <c r="P272" t="str">
        <f>IF('Données Envoyé Spécial'!$R247&lt;2,IF('Données Envoyé Spécial'!$M247=P$2,'Données Envoyé Spécial'!$G247,""),"")</f>
        <v/>
      </c>
      <c r="R272" s="221">
        <v>84</v>
      </c>
    </row>
    <row r="273" spans="2:18" x14ac:dyDescent="0.25">
      <c r="B273" s="2" t="str">
        <f>IF('Données Envoyé Spécial'!$R153&lt;2,IF('Données Envoyé Spécial'!$M153=B$2,'Données Envoyé Spécial'!$D153,""),"")</f>
        <v/>
      </c>
      <c r="C273" s="2" t="str">
        <f>IF('Données Envoyé Spécial'!$R135&lt;2,IF('Données Envoyé Spécial'!$M135=C$2,'Données Envoyé Spécial'!$D135,""),"")</f>
        <v/>
      </c>
      <c r="D273" s="2" t="str">
        <f>IF('Données Envoyé Spécial'!$R247&lt;2,IF('Données Envoyé Spécial'!$M247=D$2,'Données Envoyé Spécial'!$D247,""),"")</f>
        <v/>
      </c>
      <c r="F273" s="2" t="str">
        <f>IF('Données Envoyé Spécial'!$R153&lt;2,IF('Données Envoyé Spécial'!$M153=F$2,'Données Envoyé Spécial'!$E153,""),"")</f>
        <v/>
      </c>
      <c r="G273" t="str">
        <f>IF('Données Envoyé Spécial'!$R319&lt;2,IF('Données Envoyé Spécial'!$M319=G$2,'Données Envoyé Spécial'!$E319,""),"")</f>
        <v/>
      </c>
      <c r="H273" t="str">
        <f>IF('Données Envoyé Spécial'!$R247&lt;2,IF('Données Envoyé Spécial'!$M247=H$2,'Données Envoyé Spécial'!$E247,""),"")</f>
        <v/>
      </c>
      <c r="J273" t="str">
        <f>IF('Données Envoyé Spécial'!$R153&lt;2,IF('Données Envoyé Spécial'!$M153=J$2,'Données Envoyé Spécial'!$F153,""),"")</f>
        <v/>
      </c>
      <c r="K273">
        <f>IF('Données Envoyé Spécial'!$R551&lt;2,IF('Données Envoyé Spécial'!$M551=K$2,'Données Envoyé Spécial'!$F551,""),"")</f>
        <v>582</v>
      </c>
      <c r="L273" t="str">
        <f>IF('Données Envoyé Spécial'!$R247&lt;2,IF('Données Envoyé Spécial'!$M247=L$2,'Données Envoyé Spécial'!$F247,""),"")</f>
        <v/>
      </c>
      <c r="N273">
        <f>IF('Données Envoyé Spécial'!$R155&lt;2,IF('Données Envoyé Spécial'!$M155=N$2,'Données Envoyé Spécial'!$G155,""),"")</f>
        <v>0.5280373831775701</v>
      </c>
      <c r="O273" t="str">
        <f>IF('Données Envoyé Spécial'!$R335&lt;2,IF('Données Envoyé Spécial'!$M335=O$2,'Données Envoyé Spécial'!$G335,""),"")</f>
        <v/>
      </c>
      <c r="P273" t="str">
        <f>IF('Données Envoyé Spécial'!$R248&lt;2,IF('Données Envoyé Spécial'!$M248=P$2,'Données Envoyé Spécial'!$G248,""),"")</f>
        <v/>
      </c>
      <c r="R273" s="221">
        <v>85</v>
      </c>
    </row>
    <row r="274" spans="2:18" x14ac:dyDescent="0.25">
      <c r="B274" s="2" t="str">
        <f>IF('Données Envoyé Spécial'!$R154&lt;2,IF('Données Envoyé Spécial'!$M154=B$2,'Données Envoyé Spécial'!$D154,""),"")</f>
        <v/>
      </c>
      <c r="C274" s="2">
        <f>IF('Données Envoyé Spécial'!$R433&lt;2,IF('Données Envoyé Spécial'!$M433=C$2,'Données Envoyé Spécial'!$D433,""),"")</f>
        <v>803</v>
      </c>
      <c r="D274" s="2" t="str">
        <f>IF('Données Envoyé Spécial'!$R248&lt;2,IF('Données Envoyé Spécial'!$M248=D$2,'Données Envoyé Spécial'!$D248,""),"")</f>
        <v/>
      </c>
      <c r="F274" s="2" t="str">
        <f>IF('Données Envoyé Spécial'!$R154&lt;2,IF('Données Envoyé Spécial'!$M154=F$2,'Données Envoyé Spécial'!$E154,""),"")</f>
        <v/>
      </c>
      <c r="G274" t="str">
        <f>IF('Données Envoyé Spécial'!$R719&lt;2,IF('Données Envoyé Spécial'!$M719=G$2,'Données Envoyé Spécial'!$E719,""),"")</f>
        <v/>
      </c>
      <c r="H274" t="str">
        <f>IF('Données Envoyé Spécial'!$R248&lt;2,IF('Données Envoyé Spécial'!$M248=H$2,'Données Envoyé Spécial'!$E248,""),"")</f>
        <v/>
      </c>
      <c r="J274" t="str">
        <f>IF('Données Envoyé Spécial'!$R154&lt;2,IF('Données Envoyé Spécial'!$M154=J$2,'Données Envoyé Spécial'!$F154,""),"")</f>
        <v/>
      </c>
      <c r="K274">
        <f>IF('Données Envoyé Spécial'!$R456&lt;2,IF('Données Envoyé Spécial'!$M456=K$2,'Données Envoyé Spécial'!$F456,""),"")</f>
        <v>51</v>
      </c>
      <c r="L274" t="str">
        <f>IF('Données Envoyé Spécial'!$R248&lt;2,IF('Données Envoyé Spécial'!$M248=L$2,'Données Envoyé Spécial'!$F248,""),"")</f>
        <v/>
      </c>
      <c r="N274">
        <f>IF('Données Envoyé Spécial'!$R157&lt;2,IF('Données Envoyé Spécial'!$M157=N$2,'Données Envoyé Spécial'!$G157,""),"")</f>
        <v>0.43181818181818182</v>
      </c>
      <c r="O274" t="str">
        <f>IF('Données Envoyé Spécial'!$R392&lt;2,IF('Données Envoyé Spécial'!$M392=O$2,'Données Envoyé Spécial'!$G392,""),"")</f>
        <v/>
      </c>
      <c r="P274" t="str">
        <f>IF('Données Envoyé Spécial'!$R249&lt;2,IF('Données Envoyé Spécial'!$M249=P$2,'Données Envoyé Spécial'!$G249,""),"")</f>
        <v/>
      </c>
      <c r="R274" s="221">
        <v>86</v>
      </c>
    </row>
    <row r="275" spans="2:18" x14ac:dyDescent="0.25">
      <c r="B275" s="2">
        <f>IF('Données Envoyé Spécial'!$R155&lt;2,IF('Données Envoyé Spécial'!$M155=B$2,'Données Envoyé Spécial'!$D155,""),"")</f>
        <v>15600</v>
      </c>
      <c r="C275" s="2">
        <f>IF('Données Envoyé Spécial'!$R373&lt;2,IF('Données Envoyé Spécial'!$M373=C$2,'Données Envoyé Spécial'!$D373,""),"")</f>
        <v>333</v>
      </c>
      <c r="D275" s="2" t="str">
        <f>IF('Données Envoyé Spécial'!$R249&lt;2,IF('Données Envoyé Spécial'!$M249=D$2,'Données Envoyé Spécial'!$D249,""),"")</f>
        <v/>
      </c>
      <c r="F275" s="2">
        <f>IF('Données Envoyé Spécial'!$R155&lt;2,IF('Données Envoyé Spécial'!$M155=F$2,'Données Envoyé Spécial'!$E155,""),"")</f>
        <v>214</v>
      </c>
      <c r="G275" t="str">
        <f>IF('Données Envoyé Spécial'!$R40&lt;2,IF('Données Envoyé Spécial'!$M40=G$2,'Données Envoyé Spécial'!$E40,""),"")</f>
        <v/>
      </c>
      <c r="H275" t="str">
        <f>IF('Données Envoyé Spécial'!$R249&lt;2,IF('Données Envoyé Spécial'!$M249=H$2,'Données Envoyé Spécial'!$E249,""),"")</f>
        <v/>
      </c>
      <c r="J275">
        <f>IF('Données Envoyé Spécial'!$R155&lt;2,IF('Données Envoyé Spécial'!$M155=J$2,'Données Envoyé Spécial'!$F155,""),"")</f>
        <v>113</v>
      </c>
      <c r="K275">
        <f>IF('Données Envoyé Spécial'!$R394&lt;2,IF('Données Envoyé Spécial'!$M394=K$2,'Données Envoyé Spécial'!$F394,""),"")</f>
        <v>936</v>
      </c>
      <c r="L275" t="str">
        <f>IF('Données Envoyé Spécial'!$R249&lt;2,IF('Données Envoyé Spécial'!$M249=L$2,'Données Envoyé Spécial'!$F249,""),"")</f>
        <v/>
      </c>
      <c r="N275">
        <f>IF('Données Envoyé Spécial'!$R158&lt;2,IF('Données Envoyé Spécial'!$M158=N$2,'Données Envoyé Spécial'!$G158,""),"")</f>
        <v>0.59090909090909094</v>
      </c>
      <c r="O275">
        <f>IF('Données Envoyé Spécial'!$R582&lt;2,IF('Données Envoyé Spécial'!$M582=O$2,'Données Envoyé Spécial'!$G582,""),"")</f>
        <v>0.37142857142857144</v>
      </c>
      <c r="P275" t="str">
        <f>IF('Données Envoyé Spécial'!$R250&lt;2,IF('Données Envoyé Spécial'!$M250=P$2,'Données Envoyé Spécial'!$G250,""),"")</f>
        <v/>
      </c>
      <c r="R275" s="221">
        <v>87</v>
      </c>
    </row>
    <row r="276" spans="2:18" x14ac:dyDescent="0.25">
      <c r="B276" s="2">
        <f>IF('Données Envoyé Spécial'!$R157&lt;2,IF('Données Envoyé Spécial'!$M157=B$2,'Données Envoyé Spécial'!$D157,""),"")</f>
        <v>148</v>
      </c>
      <c r="C276" s="2">
        <f>IF('Données Envoyé Spécial'!$R367&lt;2,IF('Données Envoyé Spécial'!$M367=C$2,'Données Envoyé Spécial'!$D367,""),"")</f>
        <v>1040</v>
      </c>
      <c r="D276" s="2" t="str">
        <f>IF('Données Envoyé Spécial'!$R250&lt;2,IF('Données Envoyé Spécial'!$M250=D$2,'Données Envoyé Spécial'!$D250,""),"")</f>
        <v/>
      </c>
      <c r="F276" s="2">
        <f>IF('Données Envoyé Spécial'!$R157&lt;2,IF('Données Envoyé Spécial'!$M157=F$2,'Données Envoyé Spécial'!$E157,""),"")</f>
        <v>44</v>
      </c>
      <c r="G276">
        <f>IF('Données Envoyé Spécial'!$R580&lt;2,IF('Données Envoyé Spécial'!$M580=G$2,'Données Envoyé Spécial'!$E580,""),"")</f>
        <v>3624</v>
      </c>
      <c r="H276" t="str">
        <f>IF('Données Envoyé Spécial'!$R250&lt;2,IF('Données Envoyé Spécial'!$M250=H$2,'Données Envoyé Spécial'!$E250,""),"")</f>
        <v/>
      </c>
      <c r="J276">
        <f>IF('Données Envoyé Spécial'!$R157&lt;2,IF('Données Envoyé Spécial'!$M157=J$2,'Données Envoyé Spécial'!$F157,""),"")</f>
        <v>19</v>
      </c>
      <c r="K276">
        <f>IF('Données Envoyé Spécial'!$R404&lt;2,IF('Données Envoyé Spécial'!$M404=K$2,'Données Envoyé Spécial'!$F404,""),"")</f>
        <v>136</v>
      </c>
      <c r="L276" t="str">
        <f>IF('Données Envoyé Spécial'!$R250&lt;2,IF('Données Envoyé Spécial'!$M250=L$2,'Données Envoyé Spécial'!$F250,""),"")</f>
        <v/>
      </c>
      <c r="N276">
        <f>IF('Données Envoyé Spécial'!$R159&lt;2,IF('Données Envoyé Spécial'!$M159=N$2,'Données Envoyé Spécial'!$G159,""),"")</f>
        <v>0.71248688352570833</v>
      </c>
      <c r="O276" t="str">
        <f>IF('Données Envoyé Spécial'!$R430&lt;2,IF('Données Envoyé Spécial'!$M430=O$2,'Données Envoyé Spécial'!$G430,""),"")</f>
        <v/>
      </c>
      <c r="P276" t="str">
        <f>IF('Données Envoyé Spécial'!$R251&lt;2,IF('Données Envoyé Spécial'!$M251=P$2,'Données Envoyé Spécial'!$G251,""),"")</f>
        <v/>
      </c>
      <c r="R276" s="221">
        <v>88</v>
      </c>
    </row>
    <row r="277" spans="2:18" x14ac:dyDescent="0.25">
      <c r="B277" s="2">
        <f>IF('Données Envoyé Spécial'!$R158&lt;2,IF('Données Envoyé Spécial'!$M158=B$2,'Données Envoyé Spécial'!$D158,""),"")</f>
        <v>94</v>
      </c>
      <c r="C277" s="2" t="str">
        <f>IF('Données Envoyé Spécial'!$R285&lt;2,IF('Données Envoyé Spécial'!$M285=C$2,'Données Envoyé Spécial'!$D285,""),"")</f>
        <v/>
      </c>
      <c r="D277" s="2" t="str">
        <f>IF('Données Envoyé Spécial'!$R251&lt;2,IF('Données Envoyé Spécial'!$M251=D$2,'Données Envoyé Spécial'!$D251,""),"")</f>
        <v/>
      </c>
      <c r="F277" s="2">
        <f>IF('Données Envoyé Spécial'!$R158&lt;2,IF('Données Envoyé Spécial'!$M158=F$2,'Données Envoyé Spécial'!$E158,""),"")</f>
        <v>110</v>
      </c>
      <c r="G277">
        <f>IF('Données Envoyé Spécial'!$R385&lt;2,IF('Données Envoyé Spécial'!$M385=G$2,'Données Envoyé Spécial'!$E385,""),"")</f>
        <v>907</v>
      </c>
      <c r="H277" t="str">
        <f>IF('Données Envoyé Spécial'!$R251&lt;2,IF('Données Envoyé Spécial'!$M251=H$2,'Données Envoyé Spécial'!$E251,""),"")</f>
        <v/>
      </c>
      <c r="J277">
        <f>IF('Données Envoyé Spécial'!$R158&lt;2,IF('Données Envoyé Spécial'!$M158=J$2,'Données Envoyé Spécial'!$F158,""),"")</f>
        <v>65</v>
      </c>
      <c r="K277">
        <f>IF('Données Envoyé Spécial'!$R580&lt;2,IF('Données Envoyé Spécial'!$M580=K$2,'Données Envoyé Spécial'!$F580,""),"")</f>
        <v>354</v>
      </c>
      <c r="L277" t="str">
        <f>IF('Données Envoyé Spécial'!$R251&lt;2,IF('Données Envoyé Spécial'!$M251=L$2,'Données Envoyé Spécial'!$F251,""),"")</f>
        <v/>
      </c>
      <c r="N277">
        <f>IF('Données Envoyé Spécial'!$R160&lt;2,IF('Données Envoyé Spécial'!$M160=N$2,'Données Envoyé Spécial'!$G160,""),"")</f>
        <v>1.3413897280966767</v>
      </c>
      <c r="O277">
        <f>IF('Données Envoyé Spécial'!$R418&lt;2,IF('Données Envoyé Spécial'!$M418=O$2,'Données Envoyé Spécial'!$G418,""),"")</f>
        <v>0</v>
      </c>
      <c r="P277" t="str">
        <f>IF('Données Envoyé Spécial'!$R252&lt;2,IF('Données Envoyé Spécial'!$M252=P$2,'Données Envoyé Spécial'!$G252,""),"")</f>
        <v/>
      </c>
      <c r="R277" s="221">
        <v>89</v>
      </c>
    </row>
    <row r="278" spans="2:18" x14ac:dyDescent="0.25">
      <c r="B278" s="2">
        <f>IF('Données Envoyé Spécial'!$R159&lt;2,IF('Données Envoyé Spécial'!$M159=B$2,'Données Envoyé Spécial'!$D159,""),"")</f>
        <v>4618</v>
      </c>
      <c r="C278" s="2" t="str">
        <f>IF('Données Envoyé Spécial'!$R113&lt;2,IF('Données Envoyé Spécial'!$M113=C$2,'Données Envoyé Spécial'!$D113,""),"")</f>
        <v/>
      </c>
      <c r="D278" s="2" t="str">
        <f>IF('Données Envoyé Spécial'!$R252&lt;2,IF('Données Envoyé Spécial'!$M252=D$2,'Données Envoyé Spécial'!$D252,""),"")</f>
        <v/>
      </c>
      <c r="F278" s="2">
        <f>IF('Données Envoyé Spécial'!$R159&lt;2,IF('Données Envoyé Spécial'!$M159=F$2,'Données Envoyé Spécial'!$E159,""),"")</f>
        <v>953</v>
      </c>
      <c r="G278">
        <f>IF('Données Envoyé Spécial'!$R889&lt;2,IF('Données Envoyé Spécial'!$M889=G$2,'Données Envoyé Spécial'!$E889,""),"")</f>
        <v>36</v>
      </c>
      <c r="H278" t="str">
        <f>IF('Données Envoyé Spécial'!$R252&lt;2,IF('Données Envoyé Spécial'!$M252=H$2,'Données Envoyé Spécial'!$E252,""),"")</f>
        <v/>
      </c>
      <c r="J278">
        <f>IF('Données Envoyé Spécial'!$R159&lt;2,IF('Données Envoyé Spécial'!$M159=J$2,'Données Envoyé Spécial'!$F159,""),"")</f>
        <v>679</v>
      </c>
      <c r="K278">
        <f>IF('Données Envoyé Spécial'!$R659&lt;2,IF('Données Envoyé Spécial'!$M659=K$2,'Données Envoyé Spécial'!$F659,""),"")</f>
        <v>85</v>
      </c>
      <c r="L278" t="str">
        <f>IF('Données Envoyé Spécial'!$R252&lt;2,IF('Données Envoyé Spécial'!$M252=L$2,'Données Envoyé Spécial'!$F252,""),"")</f>
        <v/>
      </c>
      <c r="N278">
        <f>IF('Données Envoyé Spécial'!$R161&lt;2,IF('Données Envoyé Spécial'!$M161=N$2,'Données Envoyé Spécial'!$G161,""),"")</f>
        <v>0.63636363636363635</v>
      </c>
      <c r="O278" t="str">
        <f>IF('Données Envoyé Spécial'!$R215&lt;2,IF('Données Envoyé Spécial'!$M215=O$2,'Données Envoyé Spécial'!$G215,""),"")</f>
        <v/>
      </c>
      <c r="P278" t="str">
        <f>IF('Données Envoyé Spécial'!$R253&lt;2,IF('Données Envoyé Spécial'!$M253=P$2,'Données Envoyé Spécial'!$G253,""),"")</f>
        <v/>
      </c>
      <c r="R278" s="221">
        <v>89</v>
      </c>
    </row>
    <row r="279" spans="2:18" x14ac:dyDescent="0.25">
      <c r="B279" s="2">
        <f>IF('Données Envoyé Spécial'!$R160&lt;2,IF('Données Envoyé Spécial'!$M160=B$2,'Données Envoyé Spécial'!$D160,""),"")</f>
        <v>3233</v>
      </c>
      <c r="C279" s="2" t="str">
        <f>IF('Données Envoyé Spécial'!$R799&lt;2,IF('Données Envoyé Spécial'!$M799=C$2,'Données Envoyé Spécial'!$D799,""),"")</f>
        <v/>
      </c>
      <c r="D279" s="2" t="str">
        <f>IF('Données Envoyé Spécial'!$R253&lt;2,IF('Données Envoyé Spécial'!$M253=D$2,'Données Envoyé Spécial'!$D253,""),"")</f>
        <v/>
      </c>
      <c r="F279" s="2">
        <f>IF('Données Envoyé Spécial'!$R160&lt;2,IF('Données Envoyé Spécial'!$M160=F$2,'Données Envoyé Spécial'!$E160,""),"")</f>
        <v>1324</v>
      </c>
      <c r="G279">
        <f>IF('Données Envoyé Spécial'!$R409&lt;2,IF('Données Envoyé Spécial'!$M409=G$2,'Données Envoyé Spécial'!$E409,""),"")</f>
        <v>671</v>
      </c>
      <c r="H279" t="str">
        <f>IF('Données Envoyé Spécial'!$R253&lt;2,IF('Données Envoyé Spécial'!$M253=H$2,'Données Envoyé Spécial'!$E253,""),"")</f>
        <v/>
      </c>
      <c r="J279">
        <f>IF('Données Envoyé Spécial'!$R160&lt;2,IF('Données Envoyé Spécial'!$M160=J$2,'Données Envoyé Spécial'!$F160,""),"")</f>
        <v>1776</v>
      </c>
      <c r="K279">
        <f>IF('Données Envoyé Spécial'!$R831&lt;2,IF('Données Envoyé Spécial'!$M831=K$2,'Données Envoyé Spécial'!$F831,""),"")</f>
        <v>89</v>
      </c>
      <c r="L279" t="str">
        <f>IF('Données Envoyé Spécial'!$R253&lt;2,IF('Données Envoyé Spécial'!$M253=L$2,'Données Envoyé Spécial'!$F253,""),"")</f>
        <v/>
      </c>
      <c r="N279">
        <f>IF('Données Envoyé Spécial'!$R162&lt;2,IF('Données Envoyé Spécial'!$M162=N$2,'Données Envoyé Spécial'!$G162,""),"")</f>
        <v>0.52640264026402639</v>
      </c>
      <c r="O279" t="str">
        <f>IF('Données Envoyé Spécial'!$R331&lt;2,IF('Données Envoyé Spécial'!$M331=O$2,'Données Envoyé Spécial'!$G331,""),"")</f>
        <v/>
      </c>
      <c r="P279" t="str">
        <f>IF('Données Envoyé Spécial'!$R255&lt;2,IF('Données Envoyé Spécial'!$M255=P$2,'Données Envoyé Spécial'!$G255,""),"")</f>
        <v/>
      </c>
      <c r="R279" s="221">
        <v>89</v>
      </c>
    </row>
    <row r="280" spans="2:18" x14ac:dyDescent="0.25">
      <c r="B280" s="2">
        <f>IF('Données Envoyé Spécial'!$R161&lt;2,IF('Données Envoyé Spécial'!$M161=B$2,'Données Envoyé Spécial'!$D161,""),"")</f>
        <v>246</v>
      </c>
      <c r="C280" s="2" t="str">
        <f>IF('Données Envoyé Spécial'!$R318&lt;2,IF('Données Envoyé Spécial'!$M318=C$2,'Données Envoyé Spécial'!$D318,""),"")</f>
        <v/>
      </c>
      <c r="D280" s="2" t="str">
        <f>IF('Données Envoyé Spécial'!$R255&lt;2,IF('Données Envoyé Spécial'!$M255=D$2,'Données Envoyé Spécial'!$D255,""),"")</f>
        <v/>
      </c>
      <c r="F280" s="2">
        <f>IF('Données Envoyé Spécial'!$R161&lt;2,IF('Données Envoyé Spécial'!$M161=F$2,'Données Envoyé Spécial'!$E161,""),"")</f>
        <v>110</v>
      </c>
      <c r="G280" t="str">
        <f>IF('Données Envoyé Spécial'!$R221&lt;2,IF('Données Envoyé Spécial'!$M221=G$2,'Données Envoyé Spécial'!$E221,""),"")</f>
        <v/>
      </c>
      <c r="H280" t="str">
        <f>IF('Données Envoyé Spécial'!$R255&lt;2,IF('Données Envoyé Spécial'!$M255=H$2,'Données Envoyé Spécial'!$E255,""),"")</f>
        <v/>
      </c>
      <c r="J280">
        <f>IF('Données Envoyé Spécial'!$R161&lt;2,IF('Données Envoyé Spécial'!$M161=J$2,'Données Envoyé Spécial'!$F161,""),"")</f>
        <v>70</v>
      </c>
      <c r="K280">
        <f>IF('Données Envoyé Spécial'!$R917&lt;2,IF('Données Envoyé Spécial'!$M917=K$2,'Données Envoyé Spécial'!$F917,""),"")</f>
        <v>1672</v>
      </c>
      <c r="L280" t="str">
        <f>IF('Données Envoyé Spécial'!$R255&lt;2,IF('Données Envoyé Spécial'!$M255=L$2,'Données Envoyé Spécial'!$F255,""),"")</f>
        <v/>
      </c>
      <c r="N280">
        <f>IF('Données Envoyé Spécial'!$R165&lt;2,IF('Données Envoyé Spécial'!$M165=N$2,'Données Envoyé Spécial'!$G165,""),"")</f>
        <v>0.48220064724919093</v>
      </c>
      <c r="O280" t="str">
        <f>IF('Données Envoyé Spécial'!$R43&lt;2,IF('Données Envoyé Spécial'!$M43=O$2,'Données Envoyé Spécial'!$G43,""),"")</f>
        <v/>
      </c>
      <c r="P280" t="str">
        <f>IF('Données Envoyé Spécial'!$R256&lt;2,IF('Données Envoyé Spécial'!$M256=P$2,'Données Envoyé Spécial'!$G256,""),"")</f>
        <v/>
      </c>
      <c r="R280" s="221">
        <v>95</v>
      </c>
    </row>
    <row r="281" spans="2:18" x14ac:dyDescent="0.25">
      <c r="B281" s="2">
        <f>IF('Données Envoyé Spécial'!$R162&lt;2,IF('Données Envoyé Spécial'!$M162=B$2,'Données Envoyé Spécial'!$D162,""),"")</f>
        <v>985</v>
      </c>
      <c r="C281" s="2" t="str">
        <f>IF('Données Envoyé Spécial'!$R887&lt;2,IF('Données Envoyé Spécial'!$M887=C$2,'Données Envoyé Spécial'!$D887,""),"")</f>
        <v/>
      </c>
      <c r="D281" s="2" t="str">
        <f>IF('Données Envoyé Spécial'!$R256&lt;2,IF('Données Envoyé Spécial'!$M256=D$2,'Données Envoyé Spécial'!$D256,""),"")</f>
        <v/>
      </c>
      <c r="F281" s="2">
        <f>IF('Données Envoyé Spécial'!$R162&lt;2,IF('Données Envoyé Spécial'!$M162=F$2,'Données Envoyé Spécial'!$E162,""),"")</f>
        <v>606</v>
      </c>
      <c r="G281">
        <f>IF('Données Envoyé Spécial'!$R403&lt;2,IF('Données Envoyé Spécial'!$M403=G$2,'Données Envoyé Spécial'!$E403,""),"")</f>
        <v>7</v>
      </c>
      <c r="H281" t="str">
        <f>IF('Données Envoyé Spécial'!$R256&lt;2,IF('Données Envoyé Spécial'!$M256=H$2,'Données Envoyé Spécial'!$E256,""),"")</f>
        <v/>
      </c>
      <c r="J281">
        <f>IF('Données Envoyé Spécial'!$R162&lt;2,IF('Données Envoyé Spécial'!$M162=J$2,'Données Envoyé Spécial'!$F162,""),"")</f>
        <v>319</v>
      </c>
      <c r="K281" t="str">
        <f>IF('Données Envoyé Spécial'!$R152&lt;2,IF('Données Envoyé Spécial'!$M152=K$2,'Données Envoyé Spécial'!$F152,""),"")</f>
        <v/>
      </c>
      <c r="L281" t="str">
        <f>IF('Données Envoyé Spécial'!$R256&lt;2,IF('Données Envoyé Spécial'!$M256=L$2,'Données Envoyé Spécial'!$F256,""),"")</f>
        <v/>
      </c>
      <c r="N281">
        <f>IF('Données Envoyé Spécial'!$R168&lt;2,IF('Données Envoyé Spécial'!$M168=N$2,'Données Envoyé Spécial'!$G168,""),"")</f>
        <v>0.65046296296296291</v>
      </c>
      <c r="O281">
        <f>IF('Données Envoyé Spécial'!$R569&lt;2,IF('Données Envoyé Spécial'!$M569=O$2,'Données Envoyé Spécial'!$G569,""),"")</f>
        <v>0.30555555555555558</v>
      </c>
      <c r="P281" t="str">
        <f>IF('Données Envoyé Spécial'!$R257&lt;2,IF('Données Envoyé Spécial'!$M257=P$2,'Données Envoyé Spécial'!$G257,""),"")</f>
        <v/>
      </c>
      <c r="R281" s="221">
        <v>96</v>
      </c>
    </row>
    <row r="282" spans="2:18" x14ac:dyDescent="0.25">
      <c r="B282" s="2">
        <f>IF('Données Envoyé Spécial'!$R165&lt;2,IF('Données Envoyé Spécial'!$M165=B$2,'Données Envoyé Spécial'!$D165,""),"")</f>
        <v>5821</v>
      </c>
      <c r="C282" s="2">
        <f>IF('Données Envoyé Spécial'!$R911&lt;2,IF('Données Envoyé Spécial'!$M911=C$2,'Données Envoyé Spécial'!$D911,""),"")</f>
        <v>17900</v>
      </c>
      <c r="D282" s="2" t="str">
        <f>IF('Données Envoyé Spécial'!$R257&lt;2,IF('Données Envoyé Spécial'!$M257=D$2,'Données Envoyé Spécial'!$D257,""),"")</f>
        <v/>
      </c>
      <c r="F282" s="2">
        <f>IF('Données Envoyé Spécial'!$R165&lt;2,IF('Données Envoyé Spécial'!$M165=F$2,'Données Envoyé Spécial'!$E165,""),"")</f>
        <v>618</v>
      </c>
      <c r="G282">
        <f>IF('Données Envoyé Spécial'!$R581&lt;2,IF('Données Envoyé Spécial'!$M581=G$2,'Données Envoyé Spécial'!$E581,""),"")</f>
        <v>1964</v>
      </c>
      <c r="H282" t="str">
        <f>IF('Données Envoyé Spécial'!$R257&lt;2,IF('Données Envoyé Spécial'!$M257=H$2,'Données Envoyé Spécial'!$E257,""),"")</f>
        <v/>
      </c>
      <c r="J282">
        <f>IF('Données Envoyé Spécial'!$R165&lt;2,IF('Données Envoyé Spécial'!$M165=J$2,'Données Envoyé Spécial'!$F165,""),"")</f>
        <v>298</v>
      </c>
      <c r="K282">
        <f>IF('Données Envoyé Spécial'!$R672&lt;2,IF('Données Envoyé Spécial'!$M672=K$2,'Données Envoyé Spécial'!$F672,""),"")</f>
        <v>13</v>
      </c>
      <c r="L282" t="str">
        <f>IF('Données Envoyé Spécial'!$R257&lt;2,IF('Données Envoyé Spécial'!$M257=L$2,'Données Envoyé Spécial'!$F257,""),"")</f>
        <v/>
      </c>
      <c r="N282">
        <f>IF('Données Envoyé Spécial'!$R172&lt;2,IF('Données Envoyé Spécial'!$M172=N$2,'Données Envoyé Spécial'!$G172,""),"")</f>
        <v>9.1463414634146339E-2</v>
      </c>
      <c r="O282">
        <f>IF('Données Envoyé Spécial'!$R643&lt;2,IF('Données Envoyé Spécial'!$M643=O$2,'Données Envoyé Spécial'!$G643,""),"")</f>
        <v>0.70270270270270274</v>
      </c>
      <c r="P282" t="str">
        <f>IF('Données Envoyé Spécial'!$R258&lt;2,IF('Données Envoyé Spécial'!$M258=P$2,'Données Envoyé Spécial'!$G258,""),"")</f>
        <v/>
      </c>
      <c r="R282" s="221">
        <v>96</v>
      </c>
    </row>
    <row r="283" spans="2:18" x14ac:dyDescent="0.25">
      <c r="B283" s="2">
        <f>IF('Données Envoyé Spécial'!$R168&lt;2,IF('Données Envoyé Spécial'!$M168=B$2,'Données Envoyé Spécial'!$D168,""),"")</f>
        <v>16500</v>
      </c>
      <c r="C283" s="2">
        <f>IF('Données Envoyé Spécial'!$R499&lt;2,IF('Données Envoyé Spécial'!$M499=C$2,'Données Envoyé Spécial'!$D499,""),"")</f>
        <v>28200</v>
      </c>
      <c r="D283" s="2" t="str">
        <f>IF('Données Envoyé Spécial'!$R258&lt;2,IF('Données Envoyé Spécial'!$M258=D$2,'Données Envoyé Spécial'!$D258,""),"")</f>
        <v/>
      </c>
      <c r="F283" s="2">
        <f>IF('Données Envoyé Spécial'!$R168&lt;2,IF('Données Envoyé Spécial'!$M168=F$2,'Données Envoyé Spécial'!$E168,""),"")</f>
        <v>432</v>
      </c>
      <c r="G283" t="str">
        <f>IF('Données Envoyé Spécial'!$R125&lt;2,IF('Données Envoyé Spécial'!$M125=G$2,'Données Envoyé Spécial'!$E125,""),"")</f>
        <v/>
      </c>
      <c r="H283" t="str">
        <f>IF('Données Envoyé Spécial'!$R258&lt;2,IF('Données Envoyé Spécial'!$M258=H$2,'Données Envoyé Spécial'!$E258,""),"")</f>
        <v/>
      </c>
      <c r="J283">
        <f>IF('Données Envoyé Spécial'!$R168&lt;2,IF('Données Envoyé Spécial'!$M168=J$2,'Données Envoyé Spécial'!$F168,""),"")</f>
        <v>281</v>
      </c>
      <c r="K283" t="str">
        <f>IF('Données Envoyé Spécial'!$R336&lt;2,IF('Données Envoyé Spécial'!$M336=K$2,'Données Envoyé Spécial'!$F336,""),"")</f>
        <v/>
      </c>
      <c r="L283" t="str">
        <f>IF('Données Envoyé Spécial'!$R258&lt;2,IF('Données Envoyé Spécial'!$M258=L$2,'Données Envoyé Spécial'!$F258,""),"")</f>
        <v/>
      </c>
      <c r="N283" t="str">
        <f>IF('Données Envoyé Spécial'!$R173&lt;2,IF('Données Envoyé Spécial'!$M173=N$2,'Données Envoyé Spécial'!$G173,""),"")</f>
        <v/>
      </c>
      <c r="O283">
        <f>IF('Données Envoyé Spécial'!$R388&lt;2,IF('Données Envoyé Spécial'!$M388=O$2,'Données Envoyé Spécial'!$G388,""),"")</f>
        <v>0.34664764621968619</v>
      </c>
      <c r="P283" t="str">
        <f>IF('Données Envoyé Spécial'!$R260&lt;2,IF('Données Envoyé Spécial'!$M260=P$2,'Données Envoyé Spécial'!$G260,""),"")</f>
        <v/>
      </c>
      <c r="R283" s="221">
        <v>97</v>
      </c>
    </row>
    <row r="284" spans="2:18" x14ac:dyDescent="0.25">
      <c r="B284" s="2">
        <f>IF('Données Envoyé Spécial'!$R172&lt;2,IF('Données Envoyé Spécial'!$M172=B$2,'Données Envoyé Spécial'!$D172,""),"")</f>
        <v>835</v>
      </c>
      <c r="C284" s="2">
        <f>IF('Données Envoyé Spécial'!$R924&lt;2,IF('Données Envoyé Spécial'!$M924=C$2,'Données Envoyé Spécial'!$D924,""),"")</f>
        <v>46000</v>
      </c>
      <c r="D284" s="2" t="str">
        <f>IF('Données Envoyé Spécial'!$R260&lt;2,IF('Données Envoyé Spécial'!$M260=D$2,'Données Envoyé Spécial'!$D260,""),"")</f>
        <v/>
      </c>
      <c r="F284" s="2">
        <f>IF('Données Envoyé Spécial'!$R172&lt;2,IF('Données Envoyé Spécial'!$M172=F$2,'Données Envoyé Spécial'!$E172,""),"")</f>
        <v>328</v>
      </c>
      <c r="G284" t="str">
        <f>IF('Données Envoyé Spécial'!$R178&lt;2,IF('Données Envoyé Spécial'!$M178=G$2,'Données Envoyé Spécial'!$E178,""),"")</f>
        <v/>
      </c>
      <c r="H284" t="str">
        <f>IF('Données Envoyé Spécial'!$R260&lt;2,IF('Données Envoyé Spécial'!$M260=H$2,'Données Envoyé Spécial'!$E260,""),"")</f>
        <v/>
      </c>
      <c r="J284">
        <f>IF('Données Envoyé Spécial'!$R172&lt;2,IF('Données Envoyé Spécial'!$M172=J$2,'Données Envoyé Spécial'!$F172,""),"")</f>
        <v>30</v>
      </c>
      <c r="K284" t="str">
        <f>IF('Données Envoyé Spécial'!$R255&lt;2,IF('Données Envoyé Spécial'!$M255=K$2,'Données Envoyé Spécial'!$F255,""),"")</f>
        <v/>
      </c>
      <c r="L284" t="str">
        <f>IF('Données Envoyé Spécial'!$R260&lt;2,IF('Données Envoyé Spécial'!$M260=L$2,'Données Envoyé Spécial'!$F260,""),"")</f>
        <v/>
      </c>
      <c r="N284">
        <f>IF('Données Envoyé Spécial'!$R174&lt;2,IF('Données Envoyé Spécial'!$M174=N$2,'Données Envoyé Spécial'!$G174,""),"")</f>
        <v>0.50485436893203883</v>
      </c>
      <c r="O284">
        <f>IF('Données Envoyé Spécial'!$R856&lt;2,IF('Données Envoyé Spécial'!$M856=O$2,'Données Envoyé Spécial'!$G856,""),"")</f>
        <v>0.31963470319634701</v>
      </c>
      <c r="P284" t="str">
        <f>IF('Données Envoyé Spécial'!$R261&lt;2,IF('Données Envoyé Spécial'!$M261=P$2,'Données Envoyé Spécial'!$G261,""),"")</f>
        <v/>
      </c>
      <c r="R284" s="221">
        <v>98</v>
      </c>
    </row>
    <row r="285" spans="2:18" x14ac:dyDescent="0.25">
      <c r="B285" s="2" t="str">
        <f>IF('Données Envoyé Spécial'!$R173&lt;2,IF('Données Envoyé Spécial'!$M173=B$2,'Données Envoyé Spécial'!$D173,""),"")</f>
        <v/>
      </c>
      <c r="C285" s="2">
        <f>IF('Données Envoyé Spécial'!$R737&lt;2,IF('Données Envoyé Spécial'!$M737=C$2,'Données Envoyé Spécial'!$D737,""),"")</f>
        <v>1502</v>
      </c>
      <c r="D285" s="2" t="str">
        <f>IF('Données Envoyé Spécial'!$R261&lt;2,IF('Données Envoyé Spécial'!$M261=D$2,'Données Envoyé Spécial'!$D261,""),"")</f>
        <v/>
      </c>
      <c r="F285" s="2" t="str">
        <f>IF('Données Envoyé Spécial'!$R173&lt;2,IF('Données Envoyé Spécial'!$M173=F$2,'Données Envoyé Spécial'!$E173,""),"")</f>
        <v/>
      </c>
      <c r="G285">
        <f>IF('Données Envoyé Spécial'!$R377&lt;2,IF('Données Envoyé Spécial'!$M377=G$2,'Données Envoyé Spécial'!$E377,""),"")</f>
        <v>939</v>
      </c>
      <c r="H285" t="str">
        <f>IF('Données Envoyé Spécial'!$R261&lt;2,IF('Données Envoyé Spécial'!$M261=H$2,'Données Envoyé Spécial'!$E261,""),"")</f>
        <v/>
      </c>
      <c r="J285" t="str">
        <f>IF('Données Envoyé Spécial'!$R173&lt;2,IF('Données Envoyé Spécial'!$M173=J$2,'Données Envoyé Spécial'!$F173,""),"")</f>
        <v/>
      </c>
      <c r="K285">
        <f>IF('Données Envoyé Spécial'!$R520&lt;2,IF('Données Envoyé Spécial'!$M520=K$2,'Données Envoyé Spécial'!$F520,""),"")</f>
        <v>1003</v>
      </c>
      <c r="L285" t="str">
        <f>IF('Données Envoyé Spécial'!$R261&lt;2,IF('Données Envoyé Spécial'!$M261=L$2,'Données Envoyé Spécial'!$F261,""),"")</f>
        <v/>
      </c>
      <c r="N285" t="str">
        <f>IF('Données Envoyé Spécial'!$R175&lt;2,IF('Données Envoyé Spécial'!$M175=N$2,'Données Envoyé Spécial'!$G175,""),"")</f>
        <v/>
      </c>
      <c r="O285" t="str">
        <f>IF('Données Envoyé Spécial'!$R585&lt;2,IF('Données Envoyé Spécial'!$M585=O$2,'Données Envoyé Spécial'!$G585,""),"")</f>
        <v/>
      </c>
      <c r="P285" t="str">
        <f>IF('Données Envoyé Spécial'!$R262&lt;2,IF('Données Envoyé Spécial'!$M262=P$2,'Données Envoyé Spécial'!$G262,""),"")</f>
        <v/>
      </c>
      <c r="R285" s="221">
        <v>98</v>
      </c>
    </row>
    <row r="286" spans="2:18" x14ac:dyDescent="0.25">
      <c r="B286" s="2">
        <f>IF('Données Envoyé Spécial'!$R174&lt;2,IF('Données Envoyé Spécial'!$M174=B$2,'Données Envoyé Spécial'!$D174,""),"")</f>
        <v>2136</v>
      </c>
      <c r="C286" s="2" t="str">
        <f>IF('Données Envoyé Spécial'!$R645&lt;2,IF('Données Envoyé Spécial'!$M645=C$2,'Données Envoyé Spécial'!$D645,""),"")</f>
        <v/>
      </c>
      <c r="D286" s="2" t="str">
        <f>IF('Données Envoyé Spécial'!$R262&lt;2,IF('Données Envoyé Spécial'!$M262=D$2,'Données Envoyé Spécial'!$D262,""),"")</f>
        <v/>
      </c>
      <c r="F286" s="2">
        <f>IF('Données Envoyé Spécial'!$R174&lt;2,IF('Données Envoyé Spécial'!$M174=F$2,'Données Envoyé Spécial'!$E174,""),"")</f>
        <v>206</v>
      </c>
      <c r="G286" t="str">
        <f>IF('Données Envoyé Spécial'!$R252&lt;2,IF('Données Envoyé Spécial'!$M252=G$2,'Données Envoyé Spécial'!$E252,""),"")</f>
        <v/>
      </c>
      <c r="H286" t="str">
        <f>IF('Données Envoyé Spécial'!$R262&lt;2,IF('Données Envoyé Spécial'!$M262=H$2,'Données Envoyé Spécial'!$E262,""),"")</f>
        <v/>
      </c>
      <c r="J286">
        <f>IF('Données Envoyé Spécial'!$R174&lt;2,IF('Données Envoyé Spécial'!$M174=J$2,'Données Envoyé Spécial'!$F174,""),"")</f>
        <v>104</v>
      </c>
      <c r="K286">
        <f>IF('Données Envoyé Spécial'!$R511&lt;2,IF('Données Envoyé Spécial'!$M511=K$2,'Données Envoyé Spécial'!$F511,""),"")</f>
        <v>3</v>
      </c>
      <c r="L286" t="str">
        <f>IF('Données Envoyé Spécial'!$R262&lt;2,IF('Données Envoyé Spécial'!$M262=L$2,'Données Envoyé Spécial'!$F262,""),"")</f>
        <v/>
      </c>
      <c r="N286" t="str">
        <f>IF('Données Envoyé Spécial'!$R176&lt;2,IF('Données Envoyé Spécial'!$M176=N$2,'Données Envoyé Spécial'!$G176,""),"")</f>
        <v/>
      </c>
      <c r="O286" t="str">
        <f>IF('Données Envoyé Spécial'!$R936&lt;2,IF('Données Envoyé Spécial'!$M936=O$2,'Données Envoyé Spécial'!$G936,""),"")</f>
        <v/>
      </c>
      <c r="P286" t="str">
        <f>IF('Données Envoyé Spécial'!$R263&lt;2,IF('Données Envoyé Spécial'!$M263=P$2,'Données Envoyé Spécial'!$G263,""),"")</f>
        <v/>
      </c>
      <c r="R286" s="221">
        <v>99</v>
      </c>
    </row>
    <row r="287" spans="2:18" x14ac:dyDescent="0.25">
      <c r="B287" s="2" t="str">
        <f>IF('Données Envoyé Spécial'!$R175&lt;2,IF('Données Envoyé Spécial'!$M175=B$2,'Données Envoyé Spécial'!$D175,""),"")</f>
        <v/>
      </c>
      <c r="C287" s="2" t="str">
        <f>IF('Données Envoyé Spécial'!$R346&lt;2,IF('Données Envoyé Spécial'!$M346=C$2,'Données Envoyé Spécial'!$D346,""),"")</f>
        <v/>
      </c>
      <c r="D287" s="2" t="str">
        <f>IF('Données Envoyé Spécial'!$R263&lt;2,IF('Données Envoyé Spécial'!$M263=D$2,'Données Envoyé Spécial'!$D263,""),"")</f>
        <v/>
      </c>
      <c r="F287" s="2" t="str">
        <f>IF('Données Envoyé Spécial'!$R175&lt;2,IF('Données Envoyé Spécial'!$M175=F$2,'Données Envoyé Spécial'!$E175,""),"")</f>
        <v/>
      </c>
      <c r="G287" t="str">
        <f>IF('Données Envoyé Spécial'!$R212&lt;2,IF('Données Envoyé Spécial'!$M212=G$2,'Données Envoyé Spécial'!$E212,""),"")</f>
        <v/>
      </c>
      <c r="H287" t="str">
        <f>IF('Données Envoyé Spécial'!$R263&lt;2,IF('Données Envoyé Spécial'!$M263=H$2,'Données Envoyé Spécial'!$E263,""),"")</f>
        <v/>
      </c>
      <c r="J287" t="str">
        <f>IF('Données Envoyé Spécial'!$R175&lt;2,IF('Données Envoyé Spécial'!$M175=J$2,'Données Envoyé Spécial'!$F175,""),"")</f>
        <v/>
      </c>
      <c r="K287" t="str">
        <f>IF('Données Envoyé Spécial'!$R212&lt;2,IF('Données Envoyé Spécial'!$M212=K$2,'Données Envoyé Spécial'!$F212,""),"")</f>
        <v/>
      </c>
      <c r="L287" t="str">
        <f>IF('Données Envoyé Spécial'!$R263&lt;2,IF('Données Envoyé Spécial'!$M263=L$2,'Données Envoyé Spécial'!$F263,""),"")</f>
        <v/>
      </c>
      <c r="N287" t="str">
        <f>IF('Données Envoyé Spécial'!$R177&lt;2,IF('Données Envoyé Spécial'!$M177=N$2,'Données Envoyé Spécial'!$G177,""),"")</f>
        <v/>
      </c>
      <c r="O287">
        <f>IF('Données Envoyé Spécial'!$R672&lt;2,IF('Données Envoyé Spécial'!$M672=O$2,'Données Envoyé Spécial'!$G672,""),"")</f>
        <v>0.44827586206896552</v>
      </c>
      <c r="P287" t="str">
        <f>IF('Données Envoyé Spécial'!$R264&lt;2,IF('Données Envoyé Spécial'!$M264=P$2,'Données Envoyé Spécial'!$G264,""),"")</f>
        <v/>
      </c>
      <c r="R287" s="221">
        <v>101</v>
      </c>
    </row>
    <row r="288" spans="2:18" x14ac:dyDescent="0.25">
      <c r="B288" s="2" t="str">
        <f>IF('Données Envoyé Spécial'!$R176&lt;2,IF('Données Envoyé Spécial'!$M176=B$2,'Données Envoyé Spécial'!$D176,""),"")</f>
        <v/>
      </c>
      <c r="C288" s="2" t="str">
        <f>IF('Données Envoyé Spécial'!$R895&lt;2,IF('Données Envoyé Spécial'!$M895=C$2,'Données Envoyé Spécial'!$D895,""),"")</f>
        <v/>
      </c>
      <c r="D288" s="2" t="str">
        <f>IF('Données Envoyé Spécial'!$R264&lt;2,IF('Données Envoyé Spécial'!$M264=D$2,'Données Envoyé Spécial'!$D264,""),"")</f>
        <v/>
      </c>
      <c r="F288" s="2" t="str">
        <f>IF('Données Envoyé Spécial'!$R176&lt;2,IF('Données Envoyé Spécial'!$M176=F$2,'Données Envoyé Spécial'!$E176,""),"")</f>
        <v/>
      </c>
      <c r="G288" t="str">
        <f>IF('Données Envoyé Spécial'!$R207&lt;2,IF('Données Envoyé Spécial'!$M207=G$2,'Données Envoyé Spécial'!$E207,""),"")</f>
        <v/>
      </c>
      <c r="H288" t="str">
        <f>IF('Données Envoyé Spécial'!$R264&lt;2,IF('Données Envoyé Spécial'!$M264=H$2,'Données Envoyé Spécial'!$E264,""),"")</f>
        <v/>
      </c>
      <c r="J288" t="str">
        <f>IF('Données Envoyé Spécial'!$R176&lt;2,IF('Données Envoyé Spécial'!$M176=J$2,'Données Envoyé Spécial'!$F176,""),"")</f>
        <v/>
      </c>
      <c r="K288" t="str">
        <f>IF('Données Envoyé Spécial'!$R207&lt;2,IF('Données Envoyé Spécial'!$M207=K$2,'Données Envoyé Spécial'!$F207,""),"")</f>
        <v/>
      </c>
      <c r="L288" t="str">
        <f>IF('Données Envoyé Spécial'!$R264&lt;2,IF('Données Envoyé Spécial'!$M264=L$2,'Données Envoyé Spécial'!$F264,""),"")</f>
        <v/>
      </c>
      <c r="N288">
        <f>IF('Données Envoyé Spécial'!$R178&lt;2,IF('Données Envoyé Spécial'!$M178=N$2,'Données Envoyé Spécial'!$G178,""),"")</f>
        <v>1.1246684350132625</v>
      </c>
      <c r="O288">
        <f>IF('Données Envoyé Spécial'!$R355&lt;2,IF('Données Envoyé Spécial'!$M355=O$2,'Données Envoyé Spécial'!$G355,""),"")</f>
        <v>0.22330097087378642</v>
      </c>
      <c r="P288" t="str">
        <f>IF('Données Envoyé Spécial'!$R265&lt;2,IF('Données Envoyé Spécial'!$M265=P$2,'Données Envoyé Spécial'!$G265,""),"")</f>
        <v/>
      </c>
      <c r="R288" s="221">
        <v>104</v>
      </c>
    </row>
    <row r="289" spans="2:18" x14ac:dyDescent="0.25">
      <c r="B289" s="2" t="str">
        <f>IF('Données Envoyé Spécial'!$R177&lt;2,IF('Données Envoyé Spécial'!$M177=B$2,'Données Envoyé Spécial'!$D177,""),"")</f>
        <v/>
      </c>
      <c r="C289" s="2">
        <f>IF('Données Envoyé Spécial'!$R386&lt;2,IF('Données Envoyé Spécial'!$M386=C$2,'Données Envoyé Spécial'!$D386,""),"")</f>
        <v>189</v>
      </c>
      <c r="D289" s="2" t="str">
        <f>IF('Données Envoyé Spécial'!$R265&lt;2,IF('Données Envoyé Spécial'!$M265=D$2,'Données Envoyé Spécial'!$D265,""),"")</f>
        <v/>
      </c>
      <c r="F289" s="2" t="str">
        <f>IF('Données Envoyé Spécial'!$R177&lt;2,IF('Données Envoyé Spécial'!$M177=F$2,'Données Envoyé Spécial'!$E177,""),"")</f>
        <v/>
      </c>
      <c r="G289">
        <f>IF('Données Envoyé Spécial'!$R658&lt;2,IF('Données Envoyé Spécial'!$M658=G$2,'Données Envoyé Spécial'!$E658,""),"")</f>
        <v>14</v>
      </c>
      <c r="H289" t="str">
        <f>IF('Données Envoyé Spécial'!$R265&lt;2,IF('Données Envoyé Spécial'!$M265=H$2,'Données Envoyé Spécial'!$E265,""),"")</f>
        <v/>
      </c>
      <c r="J289" t="str">
        <f>IF('Données Envoyé Spécial'!$R177&lt;2,IF('Données Envoyé Spécial'!$M177=J$2,'Données Envoyé Spécial'!$F177,""),"")</f>
        <v/>
      </c>
      <c r="K289">
        <f>IF('Données Envoyé Spécial'!$R351&lt;2,IF('Données Envoyé Spécial'!$M351=K$2,'Données Envoyé Spécial'!$F351,""),"")</f>
        <v>1130</v>
      </c>
      <c r="L289" t="str">
        <f>IF('Données Envoyé Spécial'!$R265&lt;2,IF('Données Envoyé Spécial'!$M265=L$2,'Données Envoyé Spécial'!$F265,""),"")</f>
        <v/>
      </c>
      <c r="N289">
        <f>IF('Données Envoyé Spécial'!$R179&lt;2,IF('Données Envoyé Spécial'!$M179=N$2,'Données Envoyé Spécial'!$G179,""),"")</f>
        <v>8.6956521739130432E-2</v>
      </c>
      <c r="O289">
        <f>IF('Données Envoyé Spécial'!$R404&lt;2,IF('Données Envoyé Spécial'!$M404=O$2,'Données Envoyé Spécial'!$G404,""),"")</f>
        <v>8.3589428395820523E-2</v>
      </c>
      <c r="P289" t="str">
        <f>IF('Données Envoyé Spécial'!$R266&lt;2,IF('Données Envoyé Spécial'!$M266=P$2,'Données Envoyé Spécial'!$G266,""),"")</f>
        <v/>
      </c>
      <c r="R289" s="221">
        <v>104</v>
      </c>
    </row>
    <row r="290" spans="2:18" x14ac:dyDescent="0.25">
      <c r="B290" s="2">
        <f>IF('Données Envoyé Spécial'!$R178&lt;2,IF('Données Envoyé Spécial'!$M178=B$2,'Données Envoyé Spécial'!$D178,""),"")</f>
        <v>498</v>
      </c>
      <c r="C290" s="2">
        <f>IF('Données Envoyé Spécial'!$R581&lt;2,IF('Données Envoyé Spécial'!$M581=C$2,'Données Envoyé Spécial'!$D581,""),"")</f>
        <v>43700</v>
      </c>
      <c r="D290" s="2" t="str">
        <f>IF('Données Envoyé Spécial'!$R266&lt;2,IF('Données Envoyé Spécial'!$M266=D$2,'Données Envoyé Spécial'!$D266,""),"")</f>
        <v/>
      </c>
      <c r="F290" s="2">
        <f>IF('Données Envoyé Spécial'!$R178&lt;2,IF('Données Envoyé Spécial'!$M178=F$2,'Données Envoyé Spécial'!$E178,""),"")</f>
        <v>377</v>
      </c>
      <c r="G290" t="str">
        <f>IF('Données Envoyé Spécial'!$R215&lt;2,IF('Données Envoyé Spécial'!$M215=G$2,'Données Envoyé Spécial'!$E215,""),"")</f>
        <v/>
      </c>
      <c r="H290" t="str">
        <f>IF('Données Envoyé Spécial'!$R266&lt;2,IF('Données Envoyé Spécial'!$M266=H$2,'Données Envoyé Spécial'!$E266,""),"")</f>
        <v/>
      </c>
      <c r="J290">
        <f>IF('Données Envoyé Spécial'!$R178&lt;2,IF('Données Envoyé Spécial'!$M178=J$2,'Données Envoyé Spécial'!$F178,""),"")</f>
        <v>424</v>
      </c>
      <c r="K290">
        <f>IF('Données Envoyé Spécial'!$R889&lt;2,IF('Données Envoyé Spécial'!$M889=K$2,'Données Envoyé Spécial'!$F889,""),"")</f>
        <v>31</v>
      </c>
      <c r="L290" t="str">
        <f>IF('Données Envoyé Spécial'!$R266&lt;2,IF('Données Envoyé Spécial'!$M266=L$2,'Données Envoyé Spécial'!$F266,""),"")</f>
        <v/>
      </c>
      <c r="N290">
        <f>IF('Données Envoyé Spécial'!$R180&lt;2,IF('Données Envoyé Spécial'!$M180=N$2,'Données Envoyé Spécial'!$G180,""),"")</f>
        <v>0.34984520123839008</v>
      </c>
      <c r="O290" t="str">
        <f>IF('Données Envoyé Spécial'!$R370&lt;2,IF('Données Envoyé Spécial'!$M370=O$2,'Données Envoyé Spécial'!$G370,""),"")</f>
        <v/>
      </c>
      <c r="P290" t="str">
        <f>IF('Données Envoyé Spécial'!$R268&lt;2,IF('Données Envoyé Spécial'!$M268=P$2,'Données Envoyé Spécial'!$G268,""),"")</f>
        <v/>
      </c>
      <c r="R290" s="221">
        <v>104</v>
      </c>
    </row>
    <row r="291" spans="2:18" x14ac:dyDescent="0.25">
      <c r="B291" s="2">
        <f>IF('Données Envoyé Spécial'!$R179&lt;2,IF('Données Envoyé Spécial'!$M179=B$2,'Données Envoyé Spécial'!$D179,""),"")</f>
        <v>4072</v>
      </c>
      <c r="C291" s="2" t="str">
        <f>IF('Données Envoyé Spécial'!$R337&lt;2,IF('Données Envoyé Spécial'!$M337=C$2,'Données Envoyé Spécial'!$D337,""),"")</f>
        <v/>
      </c>
      <c r="D291" s="2" t="str">
        <f>IF('Données Envoyé Spécial'!$R268&lt;2,IF('Données Envoyé Spécial'!$M268=D$2,'Données Envoyé Spécial'!$D268,""),"")</f>
        <v/>
      </c>
      <c r="F291" s="2">
        <f>IF('Données Envoyé Spécial'!$R179&lt;2,IF('Données Envoyé Spécial'!$M179=F$2,'Données Envoyé Spécial'!$E179,""),"")</f>
        <v>2530</v>
      </c>
      <c r="G291">
        <f>IF('Données Envoyé Spécial'!$R564&lt;2,IF('Données Envoyé Spécial'!$M564=G$2,'Données Envoyé Spécial'!$E564,""),"")</f>
        <v>973</v>
      </c>
      <c r="H291" t="str">
        <f>IF('Données Envoyé Spécial'!$R268&lt;2,IF('Données Envoyé Spécial'!$M268=H$2,'Données Envoyé Spécial'!$E268,""),"")</f>
        <v/>
      </c>
      <c r="J291">
        <f>IF('Données Envoyé Spécial'!$R179&lt;2,IF('Données Envoyé Spécial'!$M179=J$2,'Données Envoyé Spécial'!$F179,""),"")</f>
        <v>220</v>
      </c>
      <c r="K291" t="str">
        <f>IF('Données Envoyé Spécial'!$R87&lt;2,IF('Données Envoyé Spécial'!$M87=K$2,'Données Envoyé Spécial'!$F87,""),"")</f>
        <v/>
      </c>
      <c r="L291" t="str">
        <f>IF('Données Envoyé Spécial'!$R268&lt;2,IF('Données Envoyé Spécial'!$M268=L$2,'Données Envoyé Spécial'!$F268,""),"")</f>
        <v/>
      </c>
      <c r="N291">
        <f>IF('Données Envoyé Spécial'!$R181&lt;2,IF('Données Envoyé Spécial'!$M181=N$2,'Données Envoyé Spécial'!$G181,""),"")</f>
        <v>1.0378151260504203</v>
      </c>
      <c r="O291" t="str">
        <f>IF('Données Envoyé Spécial'!$R615&lt;2,IF('Données Envoyé Spécial'!$M615=O$2,'Données Envoyé Spécial'!$G615,""),"")</f>
        <v/>
      </c>
      <c r="P291" t="str">
        <f>IF('Données Envoyé Spécial'!$R269&lt;2,IF('Données Envoyé Spécial'!$M269=P$2,'Données Envoyé Spécial'!$G269,""),"")</f>
        <v/>
      </c>
      <c r="R291" s="221">
        <v>106</v>
      </c>
    </row>
    <row r="292" spans="2:18" x14ac:dyDescent="0.25">
      <c r="B292" s="2">
        <f>IF('Données Envoyé Spécial'!$R180&lt;2,IF('Données Envoyé Spécial'!$M180=B$2,'Données Envoyé Spécial'!$D180,""),"")</f>
        <v>23200</v>
      </c>
      <c r="C292" s="2">
        <f>IF('Données Envoyé Spécial'!$R917&lt;2,IF('Données Envoyé Spécial'!$M917=C$2,'Données Envoyé Spécial'!$D917,""),"")</f>
        <v>67400</v>
      </c>
      <c r="D292" s="2" t="str">
        <f>IF('Données Envoyé Spécial'!$R269&lt;2,IF('Données Envoyé Spécial'!$M269=D$2,'Données Envoyé Spécial'!$D269,""),"")</f>
        <v/>
      </c>
      <c r="F292" s="2">
        <f>IF('Données Envoyé Spécial'!$R180&lt;2,IF('Données Envoyé Spécial'!$M180=F$2,'Données Envoyé Spécial'!$E180,""),"")</f>
        <v>646</v>
      </c>
      <c r="G292" t="str">
        <f>IF('Données Envoyé Spécial'!$R410&lt;2,IF('Données Envoyé Spécial'!$M410=G$2,'Données Envoyé Spécial'!$E410,""),"")</f>
        <v/>
      </c>
      <c r="H292" t="str">
        <f>IF('Données Envoyé Spécial'!$R269&lt;2,IF('Données Envoyé Spécial'!$M269=H$2,'Données Envoyé Spécial'!$E269,""),"")</f>
        <v/>
      </c>
      <c r="J292">
        <f>IF('Données Envoyé Spécial'!$R180&lt;2,IF('Données Envoyé Spécial'!$M180=J$2,'Données Envoyé Spécial'!$F180,""),"")</f>
        <v>226</v>
      </c>
      <c r="K292">
        <f>IF('Données Envoyé Spécial'!$R654&lt;2,IF('Données Envoyé Spécial'!$M654=K$2,'Données Envoyé Spécial'!$F654,""),"")</f>
        <v>4</v>
      </c>
      <c r="L292" t="str">
        <f>IF('Données Envoyé Spécial'!$R269&lt;2,IF('Données Envoyé Spécial'!$M269=L$2,'Données Envoyé Spécial'!$F269,""),"")</f>
        <v/>
      </c>
      <c r="N292">
        <f>IF('Données Envoyé Spécial'!$R183&lt;2,IF('Données Envoyé Spécial'!$M183=N$2,'Données Envoyé Spécial'!$G183,""),"")</f>
        <v>0.15714285714285714</v>
      </c>
      <c r="O292">
        <f>IF('Données Envoyé Spécial'!$R871&lt;2,IF('Données Envoyé Spécial'!$M871=O$2,'Données Envoyé Spécial'!$G871,""),"")</f>
        <v>0.10897435897435898</v>
      </c>
      <c r="P292" t="str">
        <f>IF('Données Envoyé Spécial'!$R270&lt;2,IF('Données Envoyé Spécial'!$M270=P$2,'Données Envoyé Spécial'!$G270,""),"")</f>
        <v/>
      </c>
      <c r="R292" s="221">
        <v>106</v>
      </c>
    </row>
    <row r="293" spans="2:18" x14ac:dyDescent="0.25">
      <c r="B293" s="2">
        <f>IF('Données Envoyé Spécial'!$R181&lt;2,IF('Données Envoyé Spécial'!$M181=B$2,'Données Envoyé Spécial'!$D181,""),"")</f>
        <v>1952</v>
      </c>
      <c r="C293" s="2">
        <f>IF('Données Envoyé Spécial'!$R483&lt;2,IF('Données Envoyé Spécial'!$M483=C$2,'Données Envoyé Spécial'!$D483,""),"")</f>
        <v>3013</v>
      </c>
      <c r="D293" s="2" t="str">
        <f>IF('Données Envoyé Spécial'!$R270&lt;2,IF('Données Envoyé Spécial'!$M270=D$2,'Données Envoyé Spécial'!$D270,""),"")</f>
        <v/>
      </c>
      <c r="F293" s="2">
        <f>IF('Données Envoyé Spécial'!$R181&lt;2,IF('Données Envoyé Spécial'!$M181=F$2,'Données Envoyé Spécial'!$E181,""),"")</f>
        <v>238</v>
      </c>
      <c r="G293">
        <f>IF('Données Envoyé Spécial'!$R900&lt;2,IF('Données Envoyé Spécial'!$M900=G$2,'Données Envoyé Spécial'!$E900,""),"")</f>
        <v>2741</v>
      </c>
      <c r="H293" t="str">
        <f>IF('Données Envoyé Spécial'!$R270&lt;2,IF('Données Envoyé Spécial'!$M270=H$2,'Données Envoyé Spécial'!$E270,""),"")</f>
        <v/>
      </c>
      <c r="J293">
        <f>IF('Données Envoyé Spécial'!$R181&lt;2,IF('Données Envoyé Spécial'!$M181=J$2,'Données Envoyé Spécial'!$F181,""),"")</f>
        <v>247</v>
      </c>
      <c r="K293">
        <f>IF('Données Envoyé Spécial'!$R900&lt;2,IF('Données Envoyé Spécial'!$M900=K$2,'Données Envoyé Spécial'!$F900,""),"")</f>
        <v>597</v>
      </c>
      <c r="L293" t="str">
        <f>IF('Données Envoyé Spécial'!$R270&lt;2,IF('Données Envoyé Spécial'!$M270=L$2,'Données Envoyé Spécial'!$F270,""),"")</f>
        <v/>
      </c>
      <c r="N293">
        <f>IF('Données Envoyé Spécial'!$R184&lt;2,IF('Données Envoyé Spécial'!$M184=N$2,'Données Envoyé Spécial'!$G184,""),"")</f>
        <v>0.23834196891191708</v>
      </c>
      <c r="O293" t="str">
        <f>IF('Données Envoyé Spécial'!$R69&lt;2,IF('Données Envoyé Spécial'!$M69=O$2,'Données Envoyé Spécial'!$G69,""),"")</f>
        <v/>
      </c>
      <c r="P293" t="str">
        <f>IF('Données Envoyé Spécial'!$R271&lt;2,IF('Données Envoyé Spécial'!$M271=P$2,'Données Envoyé Spécial'!$G271,""),"")</f>
        <v/>
      </c>
      <c r="R293" s="221">
        <v>106</v>
      </c>
    </row>
    <row r="294" spans="2:18" x14ac:dyDescent="0.25">
      <c r="B294" s="2">
        <f>IF('Données Envoyé Spécial'!$R183&lt;2,IF('Données Envoyé Spécial'!$M183=B$2,'Données Envoyé Spécial'!$D183,""),"")</f>
        <v>221</v>
      </c>
      <c r="C294" s="2" t="str">
        <f>IF('Données Envoyé Spécial'!$R891&lt;2,IF('Données Envoyé Spécial'!$M891=C$2,'Données Envoyé Spécial'!$D891,""),"")</f>
        <v/>
      </c>
      <c r="D294" s="2" t="str">
        <f>IF('Données Envoyé Spécial'!$R271&lt;2,IF('Données Envoyé Spécial'!$M271=D$2,'Données Envoyé Spécial'!$D271,""),"")</f>
        <v/>
      </c>
      <c r="F294" s="2">
        <f>IF('Données Envoyé Spécial'!$R183&lt;2,IF('Données Envoyé Spécial'!$M183=F$2,'Données Envoyé Spécial'!$E183,""),"")</f>
        <v>70</v>
      </c>
      <c r="G294">
        <f>IF('Données Envoyé Spécial'!$R931&lt;2,IF('Données Envoyé Spécial'!$M931=G$2,'Données Envoyé Spécial'!$E931,""),"")</f>
        <v>175</v>
      </c>
      <c r="H294" t="str">
        <f>IF('Données Envoyé Spécial'!$R271&lt;2,IF('Données Envoyé Spécial'!$M271=H$2,'Données Envoyé Spécial'!$E271,""),"")</f>
        <v/>
      </c>
      <c r="J294">
        <f>IF('Données Envoyé Spécial'!$R183&lt;2,IF('Données Envoyé Spécial'!$M183=J$2,'Données Envoyé Spécial'!$F183,""),"")</f>
        <v>11</v>
      </c>
      <c r="K294">
        <f>IF('Données Envoyé Spécial'!$R386&lt;2,IF('Données Envoyé Spécial'!$M386=K$2,'Données Envoyé Spécial'!$F386,""),"")</f>
        <v>29</v>
      </c>
      <c r="L294" t="str">
        <f>IF('Données Envoyé Spécial'!$R271&lt;2,IF('Données Envoyé Spécial'!$M271=L$2,'Données Envoyé Spécial'!$F271,""),"")</f>
        <v/>
      </c>
      <c r="N294" t="str">
        <f>IF('Données Envoyé Spécial'!$R188&lt;2,IF('Données Envoyé Spécial'!$M188=N$2,'Données Envoyé Spécial'!$G188,""),"")</f>
        <v/>
      </c>
      <c r="O294" t="str">
        <f>IF('Données Envoyé Spécial'!$R321&lt;2,IF('Données Envoyé Spécial'!$M321=O$2,'Données Envoyé Spécial'!$G321,""),"")</f>
        <v/>
      </c>
      <c r="P294" t="str">
        <f>IF('Données Envoyé Spécial'!$R272&lt;2,IF('Données Envoyé Spécial'!$M272=P$2,'Données Envoyé Spécial'!$G272,""),"")</f>
        <v/>
      </c>
      <c r="R294" s="221">
        <v>108</v>
      </c>
    </row>
    <row r="295" spans="2:18" x14ac:dyDescent="0.25">
      <c r="B295" s="2">
        <f>IF('Données Envoyé Spécial'!$R184&lt;2,IF('Données Envoyé Spécial'!$M184=B$2,'Données Envoyé Spécial'!$D184,""),"")</f>
        <v>1822</v>
      </c>
      <c r="C295" s="2" t="str">
        <f>IF('Données Envoyé Spécial'!$R339&lt;2,IF('Données Envoyé Spécial'!$M339=C$2,'Données Envoyé Spécial'!$D339,""),"")</f>
        <v/>
      </c>
      <c r="D295" s="2" t="str">
        <f>IF('Données Envoyé Spécial'!$R272&lt;2,IF('Données Envoyé Spécial'!$M272=D$2,'Données Envoyé Spécial'!$D272,""),"")</f>
        <v/>
      </c>
      <c r="F295" s="2">
        <f>IF('Données Envoyé Spécial'!$R184&lt;2,IF('Données Envoyé Spécial'!$M184=F$2,'Données Envoyé Spécial'!$E184,""),"")</f>
        <v>193</v>
      </c>
      <c r="G295">
        <f>IF('Données Envoyé Spécial'!$R842&lt;2,IF('Données Envoyé Spécial'!$M842=G$2,'Données Envoyé Spécial'!$E842,""),"")</f>
        <v>5176</v>
      </c>
      <c r="H295" t="str">
        <f>IF('Données Envoyé Spécial'!$R272&lt;2,IF('Données Envoyé Spécial'!$M272=H$2,'Données Envoyé Spécial'!$E272,""),"")</f>
        <v/>
      </c>
      <c r="J295">
        <f>IF('Données Envoyé Spécial'!$R184&lt;2,IF('Données Envoyé Spécial'!$M184=J$2,'Données Envoyé Spécial'!$F184,""),"")</f>
        <v>46</v>
      </c>
      <c r="K295">
        <f>IF('Données Envoyé Spécial'!$R853&lt;2,IF('Données Envoyé Spécial'!$M853=K$2,'Données Envoyé Spécial'!$F853,""),"")</f>
        <v>29</v>
      </c>
      <c r="L295" t="str">
        <f>IF('Données Envoyé Spécial'!$R272&lt;2,IF('Données Envoyé Spécial'!$M272=L$2,'Données Envoyé Spécial'!$F272,""),"")</f>
        <v/>
      </c>
      <c r="N295">
        <f>IF('Données Envoyé Spécial'!$R189&lt;2,IF('Données Envoyé Spécial'!$M189=N$2,'Données Envoyé Spécial'!$G189,""),"")</f>
        <v>0.48598130841121495</v>
      </c>
      <c r="O295" t="str">
        <f>IF('Données Envoyé Spécial'!$R337&lt;2,IF('Données Envoyé Spécial'!$M337=O$2,'Données Envoyé Spécial'!$G337,""),"")</f>
        <v/>
      </c>
      <c r="P295" t="str">
        <f>IF('Données Envoyé Spécial'!$R273&lt;2,IF('Données Envoyé Spécial'!$M273=P$2,'Données Envoyé Spécial'!$G273,""),"")</f>
        <v/>
      </c>
      <c r="R295" s="221">
        <v>115</v>
      </c>
    </row>
    <row r="296" spans="2:18" x14ac:dyDescent="0.25">
      <c r="B296" s="2" t="str">
        <f>IF('Données Envoyé Spécial'!$R188&lt;2,IF('Données Envoyé Spécial'!$M188=B$2,'Données Envoyé Spécial'!$D188,""),"")</f>
        <v/>
      </c>
      <c r="C296" s="2">
        <f>IF('Données Envoyé Spécial'!$R351&lt;2,IF('Données Envoyé Spécial'!$M351=C$2,'Données Envoyé Spécial'!$D351,""),"")</f>
        <v>158000</v>
      </c>
      <c r="D296" s="2" t="str">
        <f>IF('Données Envoyé Spécial'!$R273&lt;2,IF('Données Envoyé Spécial'!$M273=D$2,'Données Envoyé Spécial'!$D273,""),"")</f>
        <v/>
      </c>
      <c r="F296" s="2" t="str">
        <f>IF('Données Envoyé Spécial'!$R188&lt;2,IF('Données Envoyé Spécial'!$M188=F$2,'Données Envoyé Spécial'!$E188,""),"")</f>
        <v/>
      </c>
      <c r="G296">
        <f>IF('Données Envoyé Spécial'!$R362&lt;2,IF('Données Envoyé Spécial'!$M362=G$2,'Données Envoyé Spécial'!$E362,""),"")</f>
        <v>477</v>
      </c>
      <c r="H296" t="str">
        <f>IF('Données Envoyé Spécial'!$R273&lt;2,IF('Données Envoyé Spécial'!$M273=H$2,'Données Envoyé Spécial'!$E273,""),"")</f>
        <v/>
      </c>
      <c r="J296" t="str">
        <f>IF('Données Envoyé Spécial'!$R188&lt;2,IF('Données Envoyé Spécial'!$M188=J$2,'Données Envoyé Spécial'!$F188,""),"")</f>
        <v/>
      </c>
      <c r="K296">
        <f>IF('Données Envoyé Spécial'!$R483&lt;2,IF('Données Envoyé Spécial'!$M483=K$2,'Données Envoyé Spécial'!$F483,""),"")</f>
        <v>83</v>
      </c>
      <c r="L296" t="str">
        <f>IF('Données Envoyé Spécial'!$R273&lt;2,IF('Données Envoyé Spécial'!$M273=L$2,'Données Envoyé Spécial'!$F273,""),"")</f>
        <v/>
      </c>
      <c r="N296">
        <f>IF('Données Envoyé Spécial'!$R190&lt;2,IF('Données Envoyé Spécial'!$M190=N$2,'Données Envoyé Spécial'!$G190,""),"")</f>
        <v>0.89320388349514568</v>
      </c>
      <c r="O296" t="str">
        <f>IF('Données Envoyé Spécial'!$R728&lt;2,IF('Données Envoyé Spécial'!$M728=O$2,'Données Envoyé Spécial'!$G728,""),"")</f>
        <v/>
      </c>
      <c r="P296" t="str">
        <f>IF('Données Envoyé Spécial'!$R276&lt;2,IF('Données Envoyé Spécial'!$M276=P$2,'Données Envoyé Spécial'!$G276,""),"")</f>
        <v/>
      </c>
      <c r="R296" s="221">
        <v>117</v>
      </c>
    </row>
    <row r="297" spans="2:18" x14ac:dyDescent="0.25">
      <c r="B297" s="2">
        <f>IF('Données Envoyé Spécial'!$R189&lt;2,IF('Données Envoyé Spécial'!$M189=B$2,'Données Envoyé Spécial'!$D189,""),"")</f>
        <v>4588</v>
      </c>
      <c r="C297" s="2">
        <f>IF('Données Envoyé Spécial'!$R643&lt;2,IF('Données Envoyé Spécial'!$M643=C$2,'Données Envoyé Spécial'!$D643,""),"")</f>
        <v>2824</v>
      </c>
      <c r="D297" s="2" t="str">
        <f>IF('Données Envoyé Spécial'!$R276&lt;2,IF('Données Envoyé Spécial'!$M276=D$2,'Données Envoyé Spécial'!$D276,""),"")</f>
        <v/>
      </c>
      <c r="F297" s="2">
        <f>IF('Données Envoyé Spécial'!$R189&lt;2,IF('Données Envoyé Spécial'!$M189=F$2,'Données Envoyé Spécial'!$E189,""),"")</f>
        <v>321</v>
      </c>
      <c r="G297">
        <f>IF('Données Envoyé Spécial'!$R883&lt;2,IF('Données Envoyé Spécial'!$M883=G$2,'Données Envoyé Spécial'!$E883,""),"")</f>
        <v>264</v>
      </c>
      <c r="H297" t="str">
        <f>IF('Données Envoyé Spécial'!$R276&lt;2,IF('Données Envoyé Spécial'!$M276=H$2,'Données Envoyé Spécial'!$E276,""),"")</f>
        <v/>
      </c>
      <c r="J297">
        <f>IF('Données Envoyé Spécial'!$R189&lt;2,IF('Données Envoyé Spécial'!$M189=J$2,'Données Envoyé Spécial'!$F189,""),"")</f>
        <v>156</v>
      </c>
      <c r="K297" t="str">
        <f>IF('Données Envoyé Spécial'!$R295&lt;2,IF('Données Envoyé Spécial'!$M295=K$2,'Données Envoyé Spécial'!$F295,""),"")</f>
        <v/>
      </c>
      <c r="L297" t="str">
        <f>IF('Données Envoyé Spécial'!$R276&lt;2,IF('Données Envoyé Spécial'!$M276=L$2,'Données Envoyé Spécial'!$F276,""),"")</f>
        <v/>
      </c>
      <c r="N297">
        <f>IF('Données Envoyé Spécial'!$R191&lt;2,IF('Données Envoyé Spécial'!$M191=N$2,'Données Envoyé Spécial'!$G191,""),"")</f>
        <v>2.8984587488667271</v>
      </c>
      <c r="O297" t="str">
        <f>IF('Données Envoyé Spécial'!$R743&lt;2,IF('Données Envoyé Spécial'!$M743=O$2,'Données Envoyé Spécial'!$G743,""),"")</f>
        <v/>
      </c>
      <c r="P297" t="str">
        <f>IF('Données Envoyé Spécial'!$R277&lt;2,IF('Données Envoyé Spécial'!$M277=P$2,'Données Envoyé Spécial'!$G277,""),"")</f>
        <v/>
      </c>
      <c r="R297" s="221">
        <v>123</v>
      </c>
    </row>
    <row r="298" spans="2:18" x14ac:dyDescent="0.25">
      <c r="B298" s="2">
        <f>IF('Données Envoyé Spécial'!$R190&lt;2,IF('Données Envoyé Spécial'!$M190=B$2,'Données Envoyé Spécial'!$D190,""),"")</f>
        <v>1779</v>
      </c>
      <c r="C298" s="2" t="str">
        <f>IF('Données Envoyé Spécial'!$R246&lt;2,IF('Données Envoyé Spécial'!$M246=C$2,'Données Envoyé Spécial'!$D246,""),"")</f>
        <v/>
      </c>
      <c r="D298" s="2" t="str">
        <f>IF('Données Envoyé Spécial'!$R277&lt;2,IF('Données Envoyé Spécial'!$M277=D$2,'Données Envoyé Spécial'!$D277,""),"")</f>
        <v/>
      </c>
      <c r="F298" s="2">
        <f>IF('Données Envoyé Spécial'!$R190&lt;2,IF('Données Envoyé Spécial'!$M190=F$2,'Données Envoyé Spécial'!$E190,""),"")</f>
        <v>103</v>
      </c>
      <c r="G298">
        <f>IF('Données Envoyé Spécial'!$R456&lt;2,IF('Données Envoyé Spécial'!$M456=G$2,'Données Envoyé Spécial'!$E456,""),"")</f>
        <v>44</v>
      </c>
      <c r="H298" t="str">
        <f>IF('Données Envoyé Spécial'!$R277&lt;2,IF('Données Envoyé Spécial'!$M277=H$2,'Données Envoyé Spécial'!$E277,""),"")</f>
        <v/>
      </c>
      <c r="J298">
        <f>IF('Données Envoyé Spécial'!$R190&lt;2,IF('Données Envoyé Spécial'!$M190=J$2,'Données Envoyé Spécial'!$F190,""),"")</f>
        <v>92</v>
      </c>
      <c r="K298" t="str">
        <f>IF('Données Envoyé Spécial'!$R215&lt;2,IF('Données Envoyé Spécial'!$M215=K$2,'Données Envoyé Spécial'!$F215,""),"")</f>
        <v/>
      </c>
      <c r="L298" t="str">
        <f>IF('Données Envoyé Spécial'!$R277&lt;2,IF('Données Envoyé Spécial'!$M277=L$2,'Données Envoyé Spécial'!$F277,""),"")</f>
        <v/>
      </c>
      <c r="N298" t="str">
        <f>IF('Données Envoyé Spécial'!$R195&lt;2,IF('Données Envoyé Spécial'!$M195=N$2,'Données Envoyé Spécial'!$G195,""),"")</f>
        <v/>
      </c>
      <c r="O298">
        <f>IF('Données Envoyé Spécial'!$R660&lt;2,IF('Données Envoyé Spécial'!$M660=O$2,'Données Envoyé Spécial'!$G660,""),"")</f>
        <v>7.4878156845369956E-2</v>
      </c>
      <c r="P298" t="str">
        <f>IF('Données Envoyé Spécial'!$R278&lt;2,IF('Données Envoyé Spécial'!$M278=P$2,'Données Envoyé Spécial'!$G278,""),"")</f>
        <v/>
      </c>
      <c r="R298" s="221">
        <v>124</v>
      </c>
    </row>
    <row r="299" spans="2:18" x14ac:dyDescent="0.25">
      <c r="B299" s="2">
        <f>IF('Données Envoyé Spécial'!$R191&lt;2,IF('Données Envoyé Spécial'!$M191=B$2,'Données Envoyé Spécial'!$D191,""),"")</f>
        <v>32300</v>
      </c>
      <c r="C299" s="2">
        <f>IF('Données Envoyé Spécial'!$R851&lt;2,IF('Données Envoyé Spécial'!$M851=C$2,'Données Envoyé Spécial'!$D851,""),"")</f>
        <v>7270</v>
      </c>
      <c r="D299" s="2" t="str">
        <f>IF('Données Envoyé Spécial'!$R278&lt;2,IF('Données Envoyé Spécial'!$M278=D$2,'Données Envoyé Spécial'!$D278,""),"")</f>
        <v/>
      </c>
      <c r="F299" s="2">
        <f>IF('Données Envoyé Spécial'!$R191&lt;2,IF('Données Envoyé Spécial'!$M191=F$2,'Données Envoyé Spécial'!$E191,""),"")</f>
        <v>1103</v>
      </c>
      <c r="G299" t="str">
        <f>IF('Données Envoyé Spécial'!$R38&lt;2,IF('Données Envoyé Spécial'!$M38=G$2,'Données Envoyé Spécial'!$E38,""),"")</f>
        <v/>
      </c>
      <c r="H299" t="str">
        <f>IF('Données Envoyé Spécial'!$R278&lt;2,IF('Données Envoyé Spécial'!$M278=H$2,'Données Envoyé Spécial'!$E278,""),"")</f>
        <v/>
      </c>
      <c r="J299">
        <f>IF('Données Envoyé Spécial'!$R191&lt;2,IF('Données Envoyé Spécial'!$M191=J$2,'Données Envoyé Spécial'!$F191,""),"")</f>
        <v>3197</v>
      </c>
      <c r="K299" t="str">
        <f>IF('Données Envoyé Spécial'!$R955&lt;2,IF('Données Envoyé Spécial'!$M955=K$2,'Données Envoyé Spécial'!$F955,""),"")</f>
        <v/>
      </c>
      <c r="L299" t="str">
        <f>IF('Données Envoyé Spécial'!$R278&lt;2,IF('Données Envoyé Spécial'!$M278=L$2,'Données Envoyé Spécial'!$F278,""),"")</f>
        <v/>
      </c>
      <c r="N299" t="str">
        <f>IF('Données Envoyé Spécial'!$R197&lt;2,IF('Données Envoyé Spécial'!$M197=N$2,'Données Envoyé Spécial'!$G197,""),"")</f>
        <v/>
      </c>
      <c r="O299" t="str">
        <f>IF('Données Envoyé Spécial'!$R944&lt;2,IF('Données Envoyé Spécial'!$M944=O$2,'Données Envoyé Spécial'!$G944,""),"")</f>
        <v/>
      </c>
      <c r="P299" t="str">
        <f>IF('Données Envoyé Spécial'!$R279&lt;2,IF('Données Envoyé Spécial'!$M279=P$2,'Données Envoyé Spécial'!$G279,""),"")</f>
        <v/>
      </c>
      <c r="R299" s="221">
        <v>127</v>
      </c>
    </row>
    <row r="300" spans="2:18" x14ac:dyDescent="0.25">
      <c r="B300" s="2" t="str">
        <f>IF('Données Envoyé Spécial'!$R195&lt;2,IF('Données Envoyé Spécial'!$M195=B$2,'Données Envoyé Spécial'!$D195,""),"")</f>
        <v/>
      </c>
      <c r="C300" s="2">
        <f>IF('Données Envoyé Spécial'!$R879&lt;2,IF('Données Envoyé Spécial'!$M879=C$2,'Données Envoyé Spécial'!$D879,""),"")</f>
        <v>2764</v>
      </c>
      <c r="D300" s="2" t="str">
        <f>IF('Données Envoyé Spécial'!$R279&lt;2,IF('Données Envoyé Spécial'!$M279=D$2,'Données Envoyé Spécial'!$D279,""),"")</f>
        <v/>
      </c>
      <c r="F300" s="2" t="str">
        <f>IF('Données Envoyé Spécial'!$R195&lt;2,IF('Données Envoyé Spécial'!$M195=F$2,'Données Envoyé Spécial'!$E195,""),"")</f>
        <v/>
      </c>
      <c r="G300">
        <f>IF('Données Envoyé Spécial'!$R353&lt;2,IF('Données Envoyé Spécial'!$M353=G$2,'Données Envoyé Spécial'!$E353,""),"")</f>
        <v>258</v>
      </c>
      <c r="H300" t="str">
        <f>IF('Données Envoyé Spécial'!$R279&lt;2,IF('Données Envoyé Spécial'!$M279=H$2,'Données Envoyé Spécial'!$E279,""),"")</f>
        <v/>
      </c>
      <c r="J300" t="str">
        <f>IF('Données Envoyé Spécial'!$R195&lt;2,IF('Données Envoyé Spécial'!$M195=J$2,'Données Envoyé Spécial'!$F195,""),"")</f>
        <v/>
      </c>
      <c r="K300">
        <f>IF('Données Envoyé Spécial'!$R879&lt;2,IF('Données Envoyé Spécial'!$M879=K$2,'Données Envoyé Spécial'!$F879,""),"")</f>
        <v>83</v>
      </c>
      <c r="L300" t="str">
        <f>IF('Données Envoyé Spécial'!$R279&lt;2,IF('Données Envoyé Spécial'!$M279=L$2,'Données Envoyé Spécial'!$F279,""),"")</f>
        <v/>
      </c>
      <c r="N300">
        <f>IF('Données Envoyé Spécial'!$R198&lt;2,IF('Données Envoyé Spécial'!$M198=N$2,'Données Envoyé Spécial'!$G198,""),"")</f>
        <v>1.3171806167400881</v>
      </c>
      <c r="O300" t="str">
        <f>IF('Données Envoyé Spécial'!$R248&lt;2,IF('Données Envoyé Spécial'!$M248=O$2,'Données Envoyé Spécial'!$G248,""),"")</f>
        <v/>
      </c>
      <c r="P300" t="str">
        <f>IF('Données Envoyé Spécial'!$R280&lt;2,IF('Données Envoyé Spécial'!$M280=P$2,'Données Envoyé Spécial'!$G280,""),"")</f>
        <v/>
      </c>
      <c r="R300" s="221">
        <v>130</v>
      </c>
    </row>
    <row r="301" spans="2:18" x14ac:dyDescent="0.25">
      <c r="B301" s="2" t="str">
        <f>IF('Données Envoyé Spécial'!$R197&lt;2,IF('Données Envoyé Spécial'!$M197=B$2,'Données Envoyé Spécial'!$D197,""),"")</f>
        <v/>
      </c>
      <c r="C301" s="2">
        <f>IF('Données Envoyé Spécial'!$R393&lt;2,IF('Données Envoyé Spécial'!$M393=C$2,'Données Envoyé Spécial'!$D393,""),"")</f>
        <v>343</v>
      </c>
      <c r="D301" s="2" t="str">
        <f>IF('Données Envoyé Spécial'!$R280&lt;2,IF('Données Envoyé Spécial'!$M280=D$2,'Données Envoyé Spécial'!$D280,""),"")</f>
        <v/>
      </c>
      <c r="F301" s="2" t="str">
        <f>IF('Données Envoyé Spécial'!$R197&lt;2,IF('Données Envoyé Spécial'!$M197=F$2,'Données Envoyé Spécial'!$E197,""),"")</f>
        <v/>
      </c>
      <c r="G301" t="str">
        <f>IF('Données Envoyé Spécial'!$R172&lt;2,IF('Données Envoyé Spécial'!$M172=G$2,'Données Envoyé Spécial'!$E172,""),"")</f>
        <v/>
      </c>
      <c r="H301" t="str">
        <f>IF('Données Envoyé Spécial'!$R280&lt;2,IF('Données Envoyé Spécial'!$M280=H$2,'Données Envoyé Spécial'!$E280,""),"")</f>
        <v/>
      </c>
      <c r="J301" t="str">
        <f>IF('Données Envoyé Spécial'!$R197&lt;2,IF('Données Envoyé Spécial'!$M197=J$2,'Données Envoyé Spécial'!$F197,""),"")</f>
        <v/>
      </c>
      <c r="K301">
        <f>IF('Données Envoyé Spécial'!$R479&lt;2,IF('Données Envoyé Spécial'!$M479=K$2,'Données Envoyé Spécial'!$F479,""),"")</f>
        <v>17</v>
      </c>
      <c r="L301" t="str">
        <f>IF('Données Envoyé Spécial'!$R280&lt;2,IF('Données Envoyé Spécial'!$M280=L$2,'Données Envoyé Spécial'!$F280,""),"")</f>
        <v/>
      </c>
      <c r="N301" t="str">
        <f>IF('Données Envoyé Spécial'!$R199&lt;2,IF('Données Envoyé Spécial'!$M199=N$2,'Données Envoyé Spécial'!$G199,""),"")</f>
        <v/>
      </c>
      <c r="O301">
        <f>IF('Données Envoyé Spécial'!$R538&lt;2,IF('Données Envoyé Spécial'!$M538=O$2,'Données Envoyé Spécial'!$G538,""),"")</f>
        <v>0.54716981132075471</v>
      </c>
      <c r="P301" t="str">
        <f>IF('Données Envoyé Spécial'!$R281&lt;2,IF('Données Envoyé Spécial'!$M281=P$2,'Données Envoyé Spécial'!$G281,""),"")</f>
        <v/>
      </c>
      <c r="R301" s="221">
        <v>131</v>
      </c>
    </row>
    <row r="302" spans="2:18" x14ac:dyDescent="0.25">
      <c r="B302" s="2">
        <f>IF('Données Envoyé Spécial'!$R198&lt;2,IF('Données Envoyé Spécial'!$M198=B$2,'Données Envoyé Spécial'!$D198,""),"")</f>
        <v>1803</v>
      </c>
      <c r="C302" s="2">
        <f>IF('Données Envoyé Spécial'!$R551&lt;2,IF('Données Envoyé Spécial'!$M551=C$2,'Données Envoyé Spécial'!$D551,""),"")</f>
        <v>1848</v>
      </c>
      <c r="D302" s="2" t="str">
        <f>IF('Données Envoyé Spécial'!$R281&lt;2,IF('Données Envoyé Spécial'!$M281=D$2,'Données Envoyé Spécial'!$D281,""),"")</f>
        <v/>
      </c>
      <c r="F302" s="2">
        <f>IF('Données Envoyé Spécial'!$R198&lt;2,IF('Données Envoyé Spécial'!$M198=F$2,'Données Envoyé Spécial'!$E198,""),"")</f>
        <v>227</v>
      </c>
      <c r="G302">
        <f>IF('Données Envoyé Spécial'!$R388&lt;2,IF('Données Envoyé Spécial'!$M388=G$2,'Données Envoyé Spécial'!$E388,""),"")</f>
        <v>701</v>
      </c>
      <c r="H302" t="str">
        <f>IF('Données Envoyé Spécial'!$R281&lt;2,IF('Données Envoyé Spécial'!$M281=H$2,'Données Envoyé Spécial'!$E281,""),"")</f>
        <v/>
      </c>
      <c r="J302">
        <f>IF('Données Envoyé Spécial'!$R198&lt;2,IF('Données Envoyé Spécial'!$M198=J$2,'Données Envoyé Spécial'!$F198,""),"")</f>
        <v>299</v>
      </c>
      <c r="K302" t="str">
        <f>IF('Données Envoyé Spécial'!$R172&lt;2,IF('Données Envoyé Spécial'!$M172=K$2,'Données Envoyé Spécial'!$F172,""),"")</f>
        <v/>
      </c>
      <c r="L302" t="str">
        <f>IF('Données Envoyé Spécial'!$R281&lt;2,IF('Données Envoyé Spécial'!$M281=L$2,'Données Envoyé Spécial'!$F281,""),"")</f>
        <v/>
      </c>
      <c r="N302">
        <f>IF('Données Envoyé Spécial'!$R200&lt;2,IF('Données Envoyé Spécial'!$M200=N$2,'Données Envoyé Spécial'!$G200,""),"")</f>
        <v>0.36734693877551022</v>
      </c>
      <c r="O302">
        <f>IF('Données Envoyé Spécial'!$R655&lt;2,IF('Données Envoyé Spécial'!$M655=O$2,'Données Envoyé Spécial'!$G655,""),"")</f>
        <v>0.28275862068965518</v>
      </c>
      <c r="P302" t="str">
        <f>IF('Données Envoyé Spécial'!$R282&lt;2,IF('Données Envoyé Spécial'!$M282=P$2,'Données Envoyé Spécial'!$G282,""),"")</f>
        <v/>
      </c>
      <c r="R302" s="221">
        <v>133</v>
      </c>
    </row>
    <row r="303" spans="2:18" x14ac:dyDescent="0.25">
      <c r="B303" s="2" t="str">
        <f>IF('Données Envoyé Spécial'!$R199&lt;2,IF('Données Envoyé Spécial'!$M199=B$2,'Données Envoyé Spécial'!$D199,""),"")</f>
        <v/>
      </c>
      <c r="C303" s="2" t="str">
        <f>IF('Données Envoyé Spécial'!$R317&lt;2,IF('Données Envoyé Spécial'!$M317=C$2,'Données Envoyé Spécial'!$D317,""),"")</f>
        <v/>
      </c>
      <c r="D303" s="2" t="str">
        <f>IF('Données Envoyé Spécial'!$R282&lt;2,IF('Données Envoyé Spécial'!$M282=D$2,'Données Envoyé Spécial'!$D282,""),"")</f>
        <v/>
      </c>
      <c r="F303" s="2" t="str">
        <f>IF('Données Envoyé Spécial'!$R199&lt;2,IF('Données Envoyé Spécial'!$M199=F$2,'Données Envoyé Spécial'!$E199,""),"")</f>
        <v/>
      </c>
      <c r="G303">
        <f>IF('Données Envoyé Spécial'!$R621&lt;2,IF('Données Envoyé Spécial'!$M621=G$2,'Données Envoyé Spécial'!$E621,""),"")</f>
        <v>158</v>
      </c>
      <c r="H303" t="str">
        <f>IF('Données Envoyé Spécial'!$R282&lt;2,IF('Données Envoyé Spécial'!$M282=H$2,'Données Envoyé Spécial'!$E282,""),"")</f>
        <v/>
      </c>
      <c r="J303" t="str">
        <f>IF('Données Envoyé Spécial'!$R199&lt;2,IF('Données Envoyé Spécial'!$M199=J$2,'Données Envoyé Spécial'!$F199,""),"")</f>
        <v/>
      </c>
      <c r="K303" t="str">
        <f>IF('Données Envoyé Spécial'!$R191&lt;2,IF('Données Envoyé Spécial'!$M191=K$2,'Données Envoyé Spécial'!$F191,""),"")</f>
        <v/>
      </c>
      <c r="L303" t="str">
        <f>IF('Données Envoyé Spécial'!$R282&lt;2,IF('Données Envoyé Spécial'!$M282=L$2,'Données Envoyé Spécial'!$F282,""),"")</f>
        <v/>
      </c>
      <c r="N303">
        <f>IF('Données Envoyé Spécial'!$R201&lt;2,IF('Données Envoyé Spécial'!$M201=N$2,'Données Envoyé Spécial'!$G201,""),"")</f>
        <v>3.6349206349206349</v>
      </c>
      <c r="O303" t="str">
        <f>IF('Données Envoyé Spécial'!$R840&lt;2,IF('Données Envoyé Spécial'!$M840=O$2,'Données Envoyé Spécial'!$G840,""),"")</f>
        <v/>
      </c>
      <c r="P303" t="str">
        <f>IF('Données Envoyé Spécial'!$R283&lt;2,IF('Données Envoyé Spécial'!$M283=P$2,'Données Envoyé Spécial'!$G283,""),"")</f>
        <v/>
      </c>
      <c r="R303" s="221">
        <v>136</v>
      </c>
    </row>
    <row r="304" spans="2:18" x14ac:dyDescent="0.25">
      <c r="B304" s="2">
        <f>IF('Données Envoyé Spécial'!$R200&lt;2,IF('Données Envoyé Spécial'!$M200=B$2,'Données Envoyé Spécial'!$D200,""),"")</f>
        <v>895</v>
      </c>
      <c r="C304" s="2">
        <f>IF('Données Envoyé Spécial'!$R857&lt;2,IF('Données Envoyé Spécial'!$M857=C$2,'Données Envoyé Spécial'!$D857,""),"")</f>
        <v>431</v>
      </c>
      <c r="D304" s="2" t="str">
        <f>IF('Données Envoyé Spécial'!$R283&lt;2,IF('Données Envoyé Spécial'!$M283=D$2,'Données Envoyé Spécial'!$D283,""),"")</f>
        <v/>
      </c>
      <c r="F304" s="2">
        <f>IF('Données Envoyé Spécial'!$R200&lt;2,IF('Données Envoyé Spécial'!$M200=F$2,'Données Envoyé Spécial'!$E200,""),"")</f>
        <v>49</v>
      </c>
      <c r="G304">
        <f>IF('Données Envoyé Spécial'!$R853&lt;2,IF('Données Envoyé Spécial'!$M853=G$2,'Données Envoyé Spécial'!$E853,""),"")</f>
        <v>168</v>
      </c>
      <c r="H304" t="str">
        <f>IF('Données Envoyé Spécial'!$R283&lt;2,IF('Données Envoyé Spécial'!$M283=H$2,'Données Envoyé Spécial'!$E283,""),"")</f>
        <v/>
      </c>
      <c r="J304">
        <f>IF('Données Envoyé Spécial'!$R200&lt;2,IF('Données Envoyé Spécial'!$M200=J$2,'Données Envoyé Spécial'!$F200,""),"")</f>
        <v>18</v>
      </c>
      <c r="K304" t="str">
        <f>IF('Données Envoyé Spécial'!$R201&lt;2,IF('Données Envoyé Spécial'!$M201=K$2,'Données Envoyé Spécial'!$F201,""),"")</f>
        <v/>
      </c>
      <c r="L304" t="str">
        <f>IF('Données Envoyé Spécial'!$R283&lt;2,IF('Données Envoyé Spécial'!$M283=L$2,'Données Envoyé Spécial'!$F283,""),"")</f>
        <v/>
      </c>
      <c r="N304" t="str">
        <f>IF('Données Envoyé Spécial'!$R203&lt;2,IF('Données Envoyé Spécial'!$M203=N$2,'Données Envoyé Spécial'!$G203,""),"")</f>
        <v/>
      </c>
      <c r="O304">
        <f>IF('Données Envoyé Spécial'!$R847&lt;2,IF('Données Envoyé Spécial'!$M847=O$2,'Données Envoyé Spécial'!$G847,""),"")</f>
        <v>0.16937354988399073</v>
      </c>
      <c r="P304" t="str">
        <f>IF('Données Envoyé Spécial'!$R284&lt;2,IF('Données Envoyé Spécial'!$M284=P$2,'Données Envoyé Spécial'!$G284,""),"")</f>
        <v/>
      </c>
      <c r="R304" s="221">
        <v>137</v>
      </c>
    </row>
    <row r="305" spans="2:18" x14ac:dyDescent="0.25">
      <c r="B305" s="2">
        <f>IF('Données Envoyé Spécial'!$R201&lt;2,IF('Données Envoyé Spécial'!$M201=B$2,'Données Envoyé Spécial'!$D201,""),"")</f>
        <v>474</v>
      </c>
      <c r="C305" s="2">
        <f>IF('Données Envoyé Spécial'!$R888&lt;2,IF('Données Envoyé Spécial'!$M888=C$2,'Données Envoyé Spécial'!$D888,""),"")</f>
        <v>474</v>
      </c>
      <c r="D305" s="2" t="str">
        <f>IF('Données Envoyé Spécial'!$R284&lt;2,IF('Données Envoyé Spécial'!$M284=D$2,'Données Envoyé Spécial'!$D284,""),"")</f>
        <v/>
      </c>
      <c r="F305" s="2">
        <f>IF('Données Envoyé Spécial'!$R201&lt;2,IF('Données Envoyé Spécial'!$M201=F$2,'Données Envoyé Spécial'!$E201,""),"")</f>
        <v>63</v>
      </c>
      <c r="G305" t="str">
        <f>IF('Données Envoyé Spécial'!$R336&lt;2,IF('Données Envoyé Spécial'!$M336=G$2,'Données Envoyé Spécial'!$E336,""),"")</f>
        <v/>
      </c>
      <c r="H305" t="str">
        <f>IF('Données Envoyé Spécial'!$R284&lt;2,IF('Données Envoyé Spécial'!$M284=H$2,'Données Envoyé Spécial'!$E284,""),"")</f>
        <v/>
      </c>
      <c r="J305">
        <f>IF('Données Envoyé Spécial'!$R201&lt;2,IF('Données Envoyé Spécial'!$M201=J$2,'Données Envoyé Spécial'!$F201,""),"")</f>
        <v>229</v>
      </c>
      <c r="K305" t="str">
        <f>IF('Données Envoyé Spécial'!$R343&lt;2,IF('Données Envoyé Spécial'!$M343=K$2,'Données Envoyé Spécial'!$F343,""),"")</f>
        <v/>
      </c>
      <c r="L305" t="str">
        <f>IF('Données Envoyé Spécial'!$R284&lt;2,IF('Données Envoyé Spécial'!$M284=L$2,'Données Envoyé Spécial'!$F284,""),"")</f>
        <v/>
      </c>
      <c r="N305" t="str">
        <f>IF('Données Envoyé Spécial'!$R204&lt;2,IF('Données Envoyé Spécial'!$M204=N$2,'Données Envoyé Spécial'!$G204,""),"")</f>
        <v/>
      </c>
      <c r="O305">
        <f>IF('Données Envoyé Spécial'!$R915&lt;2,IF('Données Envoyé Spécial'!$M915=O$2,'Données Envoyé Spécial'!$G915,""),"")</f>
        <v>0.42716049382716048</v>
      </c>
      <c r="P305" t="str">
        <f>IF('Données Envoyé Spécial'!$R285&lt;2,IF('Données Envoyé Spécial'!$M285=P$2,'Données Envoyé Spécial'!$G285,""),"")</f>
        <v/>
      </c>
      <c r="R305" s="221">
        <v>137</v>
      </c>
    </row>
    <row r="306" spans="2:18" x14ac:dyDescent="0.25">
      <c r="B306" s="2" t="str">
        <f>IF('Données Envoyé Spécial'!$R203&lt;2,IF('Données Envoyé Spécial'!$M203=B$2,'Données Envoyé Spécial'!$D203,""),"")</f>
        <v/>
      </c>
      <c r="C306" s="2">
        <f>IF('Données Envoyé Spécial'!$R452&lt;2,IF('Données Envoyé Spécial'!$M452=C$2,'Données Envoyé Spécial'!$D452,""),"")</f>
        <v>1244</v>
      </c>
      <c r="D306" s="2" t="str">
        <f>IF('Données Envoyé Spécial'!$R285&lt;2,IF('Données Envoyé Spécial'!$M285=D$2,'Données Envoyé Spécial'!$D285,""),"")</f>
        <v/>
      </c>
      <c r="F306" s="2" t="str">
        <f>IF('Données Envoyé Spécial'!$R203&lt;2,IF('Données Envoyé Spécial'!$M203=F$2,'Données Envoyé Spécial'!$E203,""),"")</f>
        <v/>
      </c>
      <c r="G306">
        <f>IF('Données Envoyé Spécial'!$R490&lt;2,IF('Données Envoyé Spécial'!$M490=G$2,'Données Envoyé Spécial'!$E490,""),"")</f>
        <v>436</v>
      </c>
      <c r="H306" t="str">
        <f>IF('Données Envoyé Spécial'!$R285&lt;2,IF('Données Envoyé Spécial'!$M285=H$2,'Données Envoyé Spécial'!$E285,""),"")</f>
        <v/>
      </c>
      <c r="J306" t="str">
        <f>IF('Données Envoyé Spécial'!$R203&lt;2,IF('Données Envoyé Spécial'!$M203=J$2,'Données Envoyé Spécial'!$F203,""),"")</f>
        <v/>
      </c>
      <c r="K306">
        <f>IF('Données Envoyé Spécial'!$R354&lt;2,IF('Données Envoyé Spécial'!$M354=K$2,'Données Envoyé Spécial'!$F354,""),"")</f>
        <v>82</v>
      </c>
      <c r="L306" t="str">
        <f>IF('Données Envoyé Spécial'!$R285&lt;2,IF('Données Envoyé Spécial'!$M285=L$2,'Données Envoyé Spécial'!$F285,""),"")</f>
        <v/>
      </c>
      <c r="N306" t="str">
        <f>IF('Données Envoyé Spécial'!$R205&lt;2,IF('Données Envoyé Spécial'!$M205=N$2,'Données Envoyé Spécial'!$G205,""),"")</f>
        <v/>
      </c>
      <c r="O306">
        <f>IF('Données Envoyé Spécial'!$R362&lt;2,IF('Données Envoyé Spécial'!$M362=O$2,'Données Envoyé Spécial'!$G362,""),"")</f>
        <v>0.98742138364779874</v>
      </c>
      <c r="P306" t="str">
        <f>IF('Données Envoyé Spécial'!$R286&lt;2,IF('Données Envoyé Spécial'!$M286=P$2,'Données Envoyé Spécial'!$G286,""),"")</f>
        <v/>
      </c>
      <c r="R306" s="221">
        <v>139</v>
      </c>
    </row>
    <row r="307" spans="2:18" x14ac:dyDescent="0.25">
      <c r="B307" s="2" t="str">
        <f>IF('Données Envoyé Spécial'!$R204&lt;2,IF('Données Envoyé Spécial'!$M204=B$2,'Données Envoyé Spécial'!$D204,""),"")</f>
        <v/>
      </c>
      <c r="C307" s="2" t="str">
        <f>IF('Données Envoyé Spécial'!$R638&lt;2,IF('Données Envoyé Spécial'!$M638=C$2,'Données Envoyé Spécial'!$D638,""),"")</f>
        <v/>
      </c>
      <c r="D307" s="2" t="str">
        <f>IF('Données Envoyé Spécial'!$R286&lt;2,IF('Données Envoyé Spécial'!$M286=D$2,'Données Envoyé Spécial'!$D286,""),"")</f>
        <v/>
      </c>
      <c r="F307" s="2" t="str">
        <f>IF('Données Envoyé Spécial'!$R204&lt;2,IF('Données Envoyé Spécial'!$M204=F$2,'Données Envoyé Spécial'!$E204,""),"")</f>
        <v/>
      </c>
      <c r="G307">
        <f>IF('Données Envoyé Spécial'!$R716&lt;2,IF('Données Envoyé Spécial'!$M716=G$2,'Données Envoyé Spécial'!$E716,""),"")</f>
        <v>170</v>
      </c>
      <c r="H307" t="str">
        <f>IF('Données Envoyé Spécial'!$R286&lt;2,IF('Données Envoyé Spécial'!$M286=H$2,'Données Envoyé Spécial'!$E286,""),"")</f>
        <v/>
      </c>
      <c r="J307" t="str">
        <f>IF('Données Envoyé Spécial'!$R204&lt;2,IF('Données Envoyé Spécial'!$M204=J$2,'Données Envoyé Spécial'!$F204,""),"")</f>
        <v/>
      </c>
      <c r="K307" t="str">
        <f>IF('Données Envoyé Spécial'!$R779&lt;2,IF('Données Envoyé Spécial'!$M779=K$2,'Données Envoyé Spécial'!$F779,""),"")</f>
        <v/>
      </c>
      <c r="L307" t="str">
        <f>IF('Données Envoyé Spécial'!$R286&lt;2,IF('Données Envoyé Spécial'!$M286=L$2,'Données Envoyé Spécial'!$F286,""),"")</f>
        <v/>
      </c>
      <c r="N307">
        <f>IF('Données Envoyé Spécial'!$R206&lt;2,IF('Données Envoyé Spécial'!$M206=N$2,'Données Envoyé Spécial'!$G206,""),"")</f>
        <v>0.31978319783197834</v>
      </c>
      <c r="O307" t="str">
        <f>IF('Données Envoyé Spécial'!$R301&lt;2,IF('Données Envoyé Spécial'!$M301=O$2,'Données Envoyé Spécial'!$G301,""),"")</f>
        <v/>
      </c>
      <c r="P307">
        <f>IF('Données Envoyé Spécial'!$R287&lt;2,IF('Données Envoyé Spécial'!$M287=P$2,'Données Envoyé Spécial'!$G287,""),"")</f>
        <v>0.55555555555555558</v>
      </c>
      <c r="R307" s="221">
        <v>139</v>
      </c>
    </row>
    <row r="308" spans="2:18" x14ac:dyDescent="0.25">
      <c r="B308" s="2" t="str">
        <f>IF('Données Envoyé Spécial'!$R205&lt;2,IF('Données Envoyé Spécial'!$M205=B$2,'Données Envoyé Spécial'!$D205,""),"")</f>
        <v/>
      </c>
      <c r="C308" s="2">
        <f>IF('Données Envoyé Spécial'!$R658&lt;2,IF('Données Envoyé Spécial'!$M658=C$2,'Données Envoyé Spécial'!$D658,""),"")</f>
        <v>957</v>
      </c>
      <c r="D308" s="2">
        <f>IF('Données Envoyé Spécial'!$R287&lt;2,IF('Données Envoyé Spécial'!$M287=D$2,'Données Envoyé Spécial'!$D287,""),"")</f>
        <v>1520</v>
      </c>
      <c r="F308" s="2" t="str">
        <f>IF('Données Envoyé Spécial'!$R205&lt;2,IF('Données Envoyé Spécial'!$M205=F$2,'Données Envoyé Spécial'!$E205,""),"")</f>
        <v/>
      </c>
      <c r="G308">
        <f>IF('Données Envoyé Spécial'!$R858&lt;2,IF('Données Envoyé Spécial'!$M858=G$2,'Données Envoyé Spécial'!$E858,""),"")</f>
        <v>111</v>
      </c>
      <c r="H308">
        <f>IF('Données Envoyé Spécial'!$R287&lt;2,IF('Données Envoyé Spécial'!$M287=H$2,'Données Envoyé Spécial'!$E287,""),"")</f>
        <v>54</v>
      </c>
      <c r="J308" t="str">
        <f>IF('Données Envoyé Spécial'!$R205&lt;2,IF('Données Envoyé Spécial'!$M205=J$2,'Données Envoyé Spécial'!$F205,""),"")</f>
        <v/>
      </c>
      <c r="K308">
        <f>IF('Données Envoyé Spécial'!$R803&lt;2,IF('Données Envoyé Spécial'!$M803=K$2,'Données Envoyé Spécial'!$F803,""),"")</f>
        <v>8</v>
      </c>
      <c r="L308">
        <f>IF('Données Envoyé Spécial'!$R287&lt;2,IF('Données Envoyé Spécial'!$M287=L$2,'Données Envoyé Spécial'!$F287,""),"")</f>
        <v>30</v>
      </c>
      <c r="N308" t="str">
        <f>IF('Données Envoyé Spécial'!$R207&lt;2,IF('Données Envoyé Spécial'!$M207=N$2,'Données Envoyé Spécial'!$G207,""),"")</f>
        <v/>
      </c>
      <c r="O308">
        <f>IF('Données Envoyé Spécial'!$R517&lt;2,IF('Données Envoyé Spécial'!$M517=O$2,'Données Envoyé Spécial'!$G517,""),"")</f>
        <v>0.27</v>
      </c>
      <c r="P308">
        <f>IF('Données Envoyé Spécial'!$R288&lt;2,IF('Données Envoyé Spécial'!$M288=P$2,'Données Envoyé Spécial'!$G288,""),"")</f>
        <v>0.45615982241953384</v>
      </c>
      <c r="R308" s="221">
        <v>139</v>
      </c>
    </row>
    <row r="309" spans="2:18" x14ac:dyDescent="0.25">
      <c r="B309" s="2">
        <f>IF('Données Envoyé Spécial'!$R206&lt;2,IF('Données Envoyé Spécial'!$M206=B$2,'Données Envoyé Spécial'!$D206,""),"")</f>
        <v>2047</v>
      </c>
      <c r="C309" s="2">
        <f>IF('Données Envoyé Spécial'!$R697&lt;2,IF('Données Envoyé Spécial'!$M697=C$2,'Données Envoyé Spécial'!$D697,""),"")</f>
        <v>2406</v>
      </c>
      <c r="D309" s="2">
        <f>IF('Données Envoyé Spécial'!$R288&lt;2,IF('Données Envoyé Spécial'!$M288=D$2,'Données Envoyé Spécial'!$D288,""),"")</f>
        <v>25500</v>
      </c>
      <c r="F309" s="2">
        <f>IF('Données Envoyé Spécial'!$R206&lt;2,IF('Données Envoyé Spécial'!$M206=F$2,'Données Envoyé Spécial'!$E206,""),"")</f>
        <v>369</v>
      </c>
      <c r="G309" t="str">
        <f>IF('Données Envoyé Spécial'!$R184&lt;2,IF('Données Envoyé Spécial'!$M184=G$2,'Données Envoyé Spécial'!$E184,""),"")</f>
        <v/>
      </c>
      <c r="H309">
        <f>IF('Données Envoyé Spécial'!$R288&lt;2,IF('Données Envoyé Spécial'!$M288=H$2,'Données Envoyé Spécial'!$E288,""),"")</f>
        <v>1802</v>
      </c>
      <c r="J309">
        <f>IF('Données Envoyé Spécial'!$R206&lt;2,IF('Données Envoyé Spécial'!$M206=J$2,'Données Envoyé Spécial'!$F206,""),"")</f>
        <v>118</v>
      </c>
      <c r="K309">
        <f>IF('Données Envoyé Spécial'!$R855&lt;2,IF('Données Envoyé Spécial'!$M855=K$2,'Données Envoyé Spécial'!$F855,""),"")</f>
        <v>150</v>
      </c>
      <c r="L309">
        <f>IF('Données Envoyé Spécial'!$R288&lt;2,IF('Données Envoyé Spécial'!$M288=L$2,'Données Envoyé Spécial'!$F288,""),"")</f>
        <v>822</v>
      </c>
      <c r="N309" t="str">
        <f>IF('Données Envoyé Spécial'!$R208&lt;2,IF('Données Envoyé Spécial'!$M208=N$2,'Données Envoyé Spécial'!$G208,""),"")</f>
        <v/>
      </c>
      <c r="O309" t="str">
        <f>IF('Données Envoyé Spécial'!$R197&lt;2,IF('Données Envoyé Spécial'!$M197=O$2,'Données Envoyé Spécial'!$G197,""),"")</f>
        <v/>
      </c>
      <c r="P309">
        <f>IF('Données Envoyé Spécial'!$R289&lt;2,IF('Données Envoyé Spécial'!$M289=P$2,'Données Envoyé Spécial'!$G289,""),"")</f>
        <v>1.239795918367347</v>
      </c>
      <c r="R309" s="221">
        <v>140</v>
      </c>
    </row>
    <row r="310" spans="2:18" x14ac:dyDescent="0.25">
      <c r="B310" s="2" t="str">
        <f>IF('Données Envoyé Spécial'!$R207&lt;2,IF('Données Envoyé Spécial'!$M207=B$2,'Données Envoyé Spécial'!$D207,""),"")</f>
        <v/>
      </c>
      <c r="C310" s="2">
        <f>IF('Données Envoyé Spécial'!$R511&lt;2,IF('Données Envoyé Spécial'!$M511=C$2,'Données Envoyé Spécial'!$D511,""),"")</f>
        <v>51</v>
      </c>
      <c r="D310" s="2">
        <f>IF('Données Envoyé Spécial'!$R289&lt;2,IF('Données Envoyé Spécial'!$M289=D$2,'Données Envoyé Spécial'!$D289,""),"")</f>
        <v>1889</v>
      </c>
      <c r="F310" s="2" t="str">
        <f>IF('Données Envoyé Spécial'!$R207&lt;2,IF('Données Envoyé Spécial'!$M207=F$2,'Données Envoyé Spécial'!$E207,""),"")</f>
        <v/>
      </c>
      <c r="G310" t="str">
        <f>IF('Données Envoyé Spécial'!$R693&lt;2,IF('Données Envoyé Spécial'!$M693=G$2,'Données Envoyé Spécial'!$E693,""),"")</f>
        <v/>
      </c>
      <c r="H310">
        <f>IF('Données Envoyé Spécial'!$R289&lt;2,IF('Données Envoyé Spécial'!$M289=H$2,'Données Envoyé Spécial'!$E289,""),"")</f>
        <v>196</v>
      </c>
      <c r="J310" t="str">
        <f>IF('Données Envoyé Spécial'!$R207&lt;2,IF('Données Envoyé Spécial'!$M207=J$2,'Données Envoyé Spécial'!$F207,""),"")</f>
        <v/>
      </c>
      <c r="K310">
        <f>IF('Données Envoyé Spécial'!$R860&lt;2,IF('Données Envoyé Spécial'!$M860=K$2,'Données Envoyé Spécial'!$F860,""),"")</f>
        <v>244</v>
      </c>
      <c r="L310">
        <f>IF('Données Envoyé Spécial'!$R289&lt;2,IF('Données Envoyé Spécial'!$M289=L$2,'Données Envoyé Spécial'!$F289,""),"")</f>
        <v>243</v>
      </c>
      <c r="N310" t="str">
        <f>IF('Données Envoyé Spécial'!$R210&lt;2,IF('Données Envoyé Spécial'!$M210=N$2,'Données Envoyé Spécial'!$G210,""),"")</f>
        <v/>
      </c>
      <c r="O310">
        <f>IF('Données Envoyé Spécial'!$R727&lt;2,IF('Données Envoyé Spécial'!$M727=O$2,'Données Envoyé Spécial'!$G727,""),"")</f>
        <v>0.538328530259366</v>
      </c>
      <c r="P310">
        <f>IF('Données Envoyé Spécial'!$R290&lt;2,IF('Données Envoyé Spécial'!$M290=P$2,'Données Envoyé Spécial'!$G290,""),"")</f>
        <v>0.39976553341148885</v>
      </c>
      <c r="R310" s="221">
        <v>140</v>
      </c>
    </row>
    <row r="311" spans="2:18" x14ac:dyDescent="0.25">
      <c r="B311" s="2" t="str">
        <f>IF('Données Envoyé Spécial'!$R208&lt;2,IF('Données Envoyé Spécial'!$M208=B$2,'Données Envoyé Spécial'!$D208,""),"")</f>
        <v/>
      </c>
      <c r="C311" s="2">
        <f>IF('Données Envoyé Spécial'!$R445&lt;2,IF('Données Envoyé Spécial'!$M445=C$2,'Données Envoyé Spécial'!$D445,""),"")</f>
        <v>3267</v>
      </c>
      <c r="D311" s="2">
        <f>IF('Données Envoyé Spécial'!$R290&lt;2,IF('Données Envoyé Spécial'!$M290=D$2,'Données Envoyé Spécial'!$D290,""),"")</f>
        <v>2500</v>
      </c>
      <c r="F311" s="2" t="str">
        <f>IF('Données Envoyé Spécial'!$R208&lt;2,IF('Données Envoyé Spécial'!$M208=F$2,'Données Envoyé Spécial'!$E208,""),"")</f>
        <v/>
      </c>
      <c r="G311">
        <f>IF('Données Envoyé Spécial'!$R386&lt;2,IF('Données Envoyé Spécial'!$M386=G$2,'Données Envoyé Spécial'!$E386,""),"")</f>
        <v>242</v>
      </c>
      <c r="H311">
        <f>IF('Données Envoyé Spécial'!$R290&lt;2,IF('Données Envoyé Spécial'!$M290=H$2,'Données Envoyé Spécial'!$E290,""),"")</f>
        <v>853</v>
      </c>
      <c r="J311" t="str">
        <f>IF('Données Envoyé Spécial'!$R208&lt;2,IF('Données Envoyé Spécial'!$M208=J$2,'Données Envoyé Spécial'!$F208,""),"")</f>
        <v/>
      </c>
      <c r="K311" t="str">
        <f>IF('Données Envoyé Spécial'!$R328&lt;2,IF('Données Envoyé Spécial'!$M328=K$2,'Données Envoyé Spécial'!$F328,""),"")</f>
        <v/>
      </c>
      <c r="L311">
        <f>IF('Données Envoyé Spécial'!$R290&lt;2,IF('Données Envoyé Spécial'!$M290=L$2,'Données Envoyé Spécial'!$F290,""),"")</f>
        <v>341</v>
      </c>
      <c r="N311">
        <f>IF('Données Envoyé Spécial'!$R211&lt;2,IF('Données Envoyé Spécial'!$M211=N$2,'Données Envoyé Spécial'!$G211,""),"")</f>
        <v>0.62913907284768211</v>
      </c>
      <c r="O311" t="str">
        <f>IF('Données Envoyé Spécial'!$R315&lt;2,IF('Données Envoyé Spécial'!$M315=O$2,'Données Envoyé Spécial'!$G315,""),"")</f>
        <v/>
      </c>
      <c r="P311">
        <f>IF('Données Envoyé Spécial'!$R291&lt;2,IF('Données Envoyé Spécial'!$M291=P$2,'Données Envoyé Spécial'!$G291,""),"")</f>
        <v>0.89827856025039121</v>
      </c>
      <c r="R311" s="221">
        <v>142</v>
      </c>
    </row>
    <row r="312" spans="2:18" x14ac:dyDescent="0.25">
      <c r="B312" s="2" t="str">
        <f>IF('Données Envoyé Spécial'!$R210&lt;2,IF('Données Envoyé Spécial'!$M210=B$2,'Données Envoyé Spécial'!$D210,""),"")</f>
        <v/>
      </c>
      <c r="C312" s="2">
        <f>IF('Données Envoyé Spécial'!$R633&lt;2,IF('Données Envoyé Spécial'!$M633=C$2,'Données Envoyé Spécial'!$D633,""),"")</f>
        <v>5079</v>
      </c>
      <c r="D312" s="2">
        <f>IF('Données Envoyé Spécial'!$R291&lt;2,IF('Données Envoyé Spécial'!$M291=D$2,'Données Envoyé Spécial'!$D291,""),"")</f>
        <v>29600</v>
      </c>
      <c r="F312" s="2" t="str">
        <f>IF('Données Envoyé Spécial'!$R210&lt;2,IF('Données Envoyé Spécial'!$M210=F$2,'Données Envoyé Spécial'!$E210,""),"")</f>
        <v/>
      </c>
      <c r="G312">
        <f>IF('Données Envoyé Spécial'!$R582&lt;2,IF('Données Envoyé Spécial'!$M582=G$2,'Données Envoyé Spécial'!$E582,""),"")</f>
        <v>35</v>
      </c>
      <c r="H312">
        <f>IF('Données Envoyé Spécial'!$R291&lt;2,IF('Données Envoyé Spécial'!$M291=H$2,'Données Envoyé Spécial'!$E291,""),"")</f>
        <v>639</v>
      </c>
      <c r="J312" t="str">
        <f>IF('Données Envoyé Spécial'!$R210&lt;2,IF('Données Envoyé Spécial'!$M210=J$2,'Données Envoyé Spécial'!$F210,""),"")</f>
        <v/>
      </c>
      <c r="K312">
        <f>IF('Données Envoyé Spécial'!$R403&lt;2,IF('Données Envoyé Spécial'!$M403=K$2,'Données Envoyé Spécial'!$F403,""),"")</f>
        <v>1</v>
      </c>
      <c r="L312">
        <f>IF('Données Envoyé Spécial'!$R291&lt;2,IF('Données Envoyé Spécial'!$M291=L$2,'Données Envoyé Spécial'!$F291,""),"")</f>
        <v>574</v>
      </c>
      <c r="N312">
        <f>IF('Données Envoyé Spécial'!$R212&lt;2,IF('Données Envoyé Spécial'!$M212=N$2,'Données Envoyé Spécial'!$G212,""),"")</f>
        <v>1.3859649122807018</v>
      </c>
      <c r="O312" t="str">
        <f>IF('Données Envoyé Spécial'!$R339&lt;2,IF('Données Envoyé Spécial'!$M339=O$2,'Données Envoyé Spécial'!$G339,""),"")</f>
        <v/>
      </c>
      <c r="P312" t="str">
        <f>IF('Données Envoyé Spécial'!$R292&lt;2,IF('Données Envoyé Spécial'!$M292=P$2,'Données Envoyé Spécial'!$G292,""),"")</f>
        <v/>
      </c>
      <c r="R312" s="221">
        <v>147</v>
      </c>
    </row>
    <row r="313" spans="2:18" x14ac:dyDescent="0.25">
      <c r="B313" s="2">
        <f>IF('Données Envoyé Spécial'!$R211&lt;2,IF('Données Envoyé Spécial'!$M211=B$2,'Données Envoyé Spécial'!$D211,""),"")</f>
        <v>3954</v>
      </c>
      <c r="C313" s="2">
        <f>IF('Données Envoyé Spécial'!$R378&lt;2,IF('Données Envoyé Spécial'!$M378=C$2,'Données Envoyé Spécial'!$D378,""),"")</f>
        <v>381</v>
      </c>
      <c r="D313" s="2" t="str">
        <f>IF('Données Envoyé Spécial'!$R292&lt;2,IF('Données Envoyé Spécial'!$M292=D$2,'Données Envoyé Spécial'!$D292,""),"")</f>
        <v/>
      </c>
      <c r="F313" s="2">
        <f>IF('Données Envoyé Spécial'!$R211&lt;2,IF('Données Envoyé Spécial'!$M211=F$2,'Données Envoyé Spécial'!$E211,""),"")</f>
        <v>151</v>
      </c>
      <c r="G313" t="str">
        <f>IF('Données Envoyé Spécial'!$R792&lt;2,IF('Données Envoyé Spécial'!$M792=G$2,'Données Envoyé Spécial'!$E792,""),"")</f>
        <v/>
      </c>
      <c r="H313" t="str">
        <f>IF('Données Envoyé Spécial'!$R292&lt;2,IF('Données Envoyé Spécial'!$M292=H$2,'Données Envoyé Spécial'!$E292,""),"")</f>
        <v/>
      </c>
      <c r="J313">
        <f>IF('Données Envoyé Spécial'!$R211&lt;2,IF('Données Envoyé Spécial'!$M211=J$2,'Données Envoyé Spécial'!$F211,""),"")</f>
        <v>95</v>
      </c>
      <c r="K313">
        <f>IF('Données Envoyé Spécial'!$R362&lt;2,IF('Données Envoyé Spécial'!$M362=K$2,'Données Envoyé Spécial'!$F362,""),"")</f>
        <v>471</v>
      </c>
      <c r="L313" t="str">
        <f>IF('Données Envoyé Spécial'!$R292&lt;2,IF('Données Envoyé Spécial'!$M292=L$2,'Données Envoyé Spécial'!$F292,""),"")</f>
        <v/>
      </c>
      <c r="N313" t="str">
        <f>IF('Données Envoyé Spécial'!$R213&lt;2,IF('Données Envoyé Spécial'!$M213=N$2,'Données Envoyé Spécial'!$G213,""),"")</f>
        <v/>
      </c>
      <c r="O313" t="str">
        <f>IF('Données Envoyé Spécial'!$R195&lt;2,IF('Données Envoyé Spécial'!$M195=O$2,'Données Envoyé Spécial'!$G195,""),"")</f>
        <v/>
      </c>
      <c r="P313">
        <f>IF('Données Envoyé Spécial'!$R293&lt;2,IF('Données Envoyé Spécial'!$M293=P$2,'Données Envoyé Spécial'!$G293,""),"")</f>
        <v>1.0871212121212122</v>
      </c>
      <c r="R313" s="221">
        <v>149</v>
      </c>
    </row>
    <row r="314" spans="2:18" x14ac:dyDescent="0.25">
      <c r="B314" s="2">
        <f>IF('Données Envoyé Spécial'!$R212&lt;2,IF('Données Envoyé Spécial'!$M212=B$2,'Données Envoyé Spécial'!$D212,""),"")</f>
        <v>3063</v>
      </c>
      <c r="C314" s="2">
        <f>IF('Données Envoyé Spécial'!$R350&lt;2,IF('Données Envoyé Spécial'!$M350=C$2,'Données Envoyé Spécial'!$D350,""),"")</f>
        <v>1809</v>
      </c>
      <c r="D314" s="2">
        <f>IF('Données Envoyé Spécial'!$R293&lt;2,IF('Données Envoyé Spécial'!$M293=D$2,'Données Envoyé Spécial'!$D293,""),"")</f>
        <v>21100</v>
      </c>
      <c r="F314" s="2">
        <f>IF('Données Envoyé Spécial'!$R212&lt;2,IF('Données Envoyé Spécial'!$M212=F$2,'Données Envoyé Spécial'!$E212,""),"")</f>
        <v>57</v>
      </c>
      <c r="G314">
        <f>IF('Données Envoyé Spécial'!$R803&lt;2,IF('Données Envoyé Spécial'!$M803=G$2,'Données Envoyé Spécial'!$E803,""),"")</f>
        <v>101</v>
      </c>
      <c r="H314">
        <f>IF('Données Envoyé Spécial'!$R293&lt;2,IF('Données Envoyé Spécial'!$M293=H$2,'Données Envoyé Spécial'!$E293,""),"")</f>
        <v>264</v>
      </c>
      <c r="J314">
        <f>IF('Données Envoyé Spécial'!$R212&lt;2,IF('Données Envoyé Spécial'!$M212=J$2,'Données Envoyé Spécial'!$F212,""),"")</f>
        <v>79</v>
      </c>
      <c r="K314" t="str">
        <f>IF('Données Envoyé Spécial'!$R859&lt;2,IF('Données Envoyé Spécial'!$M859=K$2,'Données Envoyé Spécial'!$F859,""),"")</f>
        <v/>
      </c>
      <c r="L314">
        <f>IF('Données Envoyé Spécial'!$R293&lt;2,IF('Données Envoyé Spécial'!$M293=L$2,'Données Envoyé Spécial'!$F293,""),"")</f>
        <v>287</v>
      </c>
      <c r="N314">
        <f>IF('Données Envoyé Spécial'!$R214&lt;2,IF('Données Envoyé Spécial'!$M214=N$2,'Données Envoyé Spécial'!$G214,""),"")</f>
        <v>1.8096330275229358</v>
      </c>
      <c r="O314">
        <f>IF('Données Envoyé Spécial'!$R497&lt;2,IF('Données Envoyé Spécial'!$M497=O$2,'Données Envoyé Spécial'!$G497,""),"")</f>
        <v>0.13333333333333333</v>
      </c>
      <c r="P314">
        <f>IF('Données Envoyé Spécial'!$R294&lt;2,IF('Données Envoyé Spécial'!$M294=P$2,'Données Envoyé Spécial'!$G294,""),"")</f>
        <v>0.43333333333333335</v>
      </c>
      <c r="R314" s="221">
        <v>150</v>
      </c>
    </row>
    <row r="315" spans="2:18" x14ac:dyDescent="0.25">
      <c r="B315" s="2" t="str">
        <f>IF('Données Envoyé Spécial'!$R213&lt;2,IF('Données Envoyé Spécial'!$M213=B$2,'Données Envoyé Spécial'!$D213,""),"")</f>
        <v/>
      </c>
      <c r="C315" s="2" t="str">
        <f>IF('Données Envoyé Spécial'!$R687&lt;2,IF('Données Envoyé Spécial'!$M687=C$2,'Données Envoyé Spécial'!$D687,""),"")</f>
        <v/>
      </c>
      <c r="D315" s="2">
        <f>IF('Données Envoyé Spécial'!$R294&lt;2,IF('Données Envoyé Spécial'!$M294=D$2,'Données Envoyé Spécial'!$D294,""),"")</f>
        <v>149</v>
      </c>
      <c r="F315" s="2" t="str">
        <f>IF('Données Envoyé Spécial'!$R213&lt;2,IF('Données Envoyé Spécial'!$M213=F$2,'Données Envoyé Spécial'!$E213,""),"")</f>
        <v/>
      </c>
      <c r="G315">
        <f>IF('Données Envoyé Spécial'!$R775&lt;2,IF('Données Envoyé Spécial'!$M775=G$2,'Données Envoyé Spécial'!$E775,""),"")</f>
        <v>21</v>
      </c>
      <c r="H315">
        <f>IF('Données Envoyé Spécial'!$R294&lt;2,IF('Données Envoyé Spécial'!$M294=H$2,'Données Envoyé Spécial'!$E294,""),"")</f>
        <v>30</v>
      </c>
      <c r="J315" t="str">
        <f>IF('Données Envoyé Spécial'!$R213&lt;2,IF('Données Envoyé Spécial'!$M213=J$2,'Données Envoyé Spécial'!$F213,""),"")</f>
        <v/>
      </c>
      <c r="K315" t="str">
        <f>IF('Données Envoyé Spécial'!$R946&lt;2,IF('Données Envoyé Spécial'!$M946=K$2,'Données Envoyé Spécial'!$F946,""),"")</f>
        <v/>
      </c>
      <c r="L315">
        <f>IF('Données Envoyé Spécial'!$R294&lt;2,IF('Données Envoyé Spécial'!$M294=L$2,'Données Envoyé Spécial'!$F294,""),"")</f>
        <v>13</v>
      </c>
      <c r="N315" t="str">
        <f>IF('Données Envoyé Spécial'!$R215&lt;2,IF('Données Envoyé Spécial'!$M215=N$2,'Données Envoyé Spécial'!$G215,""),"")</f>
        <v/>
      </c>
      <c r="O315">
        <f>IF('Données Envoyé Spécial'!$R874&lt;2,IF('Données Envoyé Spécial'!$M874=O$2,'Données Envoyé Spécial'!$G874,""),"")</f>
        <v>1.7333333333333334</v>
      </c>
      <c r="P315">
        <f>IF('Données Envoyé Spécial'!$R295&lt;2,IF('Données Envoyé Spécial'!$M295=P$2,'Données Envoyé Spécial'!$G295,""),"")</f>
        <v>0.50819672131147542</v>
      </c>
      <c r="R315" s="221">
        <v>151</v>
      </c>
    </row>
    <row r="316" spans="2:18" x14ac:dyDescent="0.25">
      <c r="B316" s="2">
        <f>IF('Données Envoyé Spécial'!$R214&lt;2,IF('Données Envoyé Spécial'!$M214=B$2,'Données Envoyé Spécial'!$D214,""),"")</f>
        <v>28300</v>
      </c>
      <c r="C316" s="2" t="str">
        <f>IF('Données Envoyé Spécial'!$R326&lt;2,IF('Données Envoyé Spécial'!$M326=C$2,'Données Envoyé Spécial'!$D326,""),"")</f>
        <v/>
      </c>
      <c r="D316" s="2">
        <f>IF('Données Envoyé Spécial'!$R295&lt;2,IF('Données Envoyé Spécial'!$M295=D$2,'Données Envoyé Spécial'!$D295,""),"")</f>
        <v>2295</v>
      </c>
      <c r="F316" s="2">
        <f>IF('Données Envoyé Spécial'!$R214&lt;2,IF('Données Envoyé Spécial'!$M214=F$2,'Données Envoyé Spécial'!$E214,""),"")</f>
        <v>436</v>
      </c>
      <c r="G316" t="str">
        <f>IF('Données Envoyé Spécial'!$R158&lt;2,IF('Données Envoyé Spécial'!$M158=G$2,'Données Envoyé Spécial'!$E158,""),"")</f>
        <v/>
      </c>
      <c r="H316">
        <f>IF('Données Envoyé Spécial'!$R295&lt;2,IF('Données Envoyé Spécial'!$M295=H$2,'Données Envoyé Spécial'!$E295,""),"")</f>
        <v>61</v>
      </c>
      <c r="J316">
        <f>IF('Données Envoyé Spécial'!$R214&lt;2,IF('Données Envoyé Spécial'!$M214=J$2,'Données Envoyé Spécial'!$F214,""),"")</f>
        <v>789</v>
      </c>
      <c r="K316">
        <f>IF('Données Envoyé Spécial'!$R388&lt;2,IF('Données Envoyé Spécial'!$M388=K$2,'Données Envoyé Spécial'!$F388,""),"")</f>
        <v>243</v>
      </c>
      <c r="L316">
        <f>IF('Données Envoyé Spécial'!$R295&lt;2,IF('Données Envoyé Spécial'!$M295=L$2,'Données Envoyé Spécial'!$F295,""),"")</f>
        <v>31</v>
      </c>
      <c r="N316">
        <f>IF('Données Envoyé Spécial'!$R217&lt;2,IF('Données Envoyé Spécial'!$M217=N$2,'Données Envoyé Spécial'!$G217,""),"")</f>
        <v>1.75</v>
      </c>
      <c r="O316">
        <f>IF('Données Envoyé Spécial'!$R686&lt;2,IF('Données Envoyé Spécial'!$M686=O$2,'Données Envoyé Spécial'!$G686,""),"")</f>
        <v>0.4</v>
      </c>
      <c r="P316">
        <f>IF('Données Envoyé Spécial'!$R296&lt;2,IF('Données Envoyé Spécial'!$M296=P$2,'Données Envoyé Spécial'!$G296,""),"")</f>
        <v>0</v>
      </c>
      <c r="R316" s="221">
        <v>153</v>
      </c>
    </row>
    <row r="317" spans="2:18" x14ac:dyDescent="0.25">
      <c r="B317" s="2" t="str">
        <f>IF('Données Envoyé Spécial'!$R215&lt;2,IF('Données Envoyé Spécial'!$M215=B$2,'Données Envoyé Spécial'!$D215,""),"")</f>
        <v/>
      </c>
      <c r="C317" s="2">
        <f>IF('Données Envoyé Spécial'!$R477&lt;2,IF('Données Envoyé Spécial'!$M477=C$2,'Données Envoyé Spécial'!$D477,""),"")</f>
        <v>12400</v>
      </c>
      <c r="D317" s="2">
        <f>IF('Données Envoyé Spécial'!$R296&lt;2,IF('Données Envoyé Spécial'!$M296=D$2,'Données Envoyé Spécial'!$D296,""),"")</f>
        <v>45</v>
      </c>
      <c r="F317" s="2" t="str">
        <f>IF('Données Envoyé Spécial'!$R215&lt;2,IF('Données Envoyé Spécial'!$M215=F$2,'Données Envoyé Spécial'!$E215,""),"")</f>
        <v/>
      </c>
      <c r="G317" t="str">
        <f>IF('Données Envoyé Spécial'!$R395&lt;2,IF('Données Envoyé Spécial'!$M395=G$2,'Données Envoyé Spécial'!$E395,""),"")</f>
        <v/>
      </c>
      <c r="H317">
        <f>IF('Données Envoyé Spécial'!$R296&lt;2,IF('Données Envoyé Spécial'!$M296=H$2,'Données Envoyé Spécial'!$E296,""),"")</f>
        <v>2</v>
      </c>
      <c r="J317" t="str">
        <f>IF('Données Envoyé Spécial'!$R215&lt;2,IF('Données Envoyé Spécial'!$M215=J$2,'Données Envoyé Spécial'!$F215,""),"")</f>
        <v/>
      </c>
      <c r="K317" t="str">
        <f>IF('Données Envoyé Spécial'!$R432&lt;2,IF('Données Envoyé Spécial'!$M432=K$2,'Données Envoyé Spécial'!$F432,""),"")</f>
        <v/>
      </c>
      <c r="L317">
        <f>IF('Données Envoyé Spécial'!$R296&lt;2,IF('Données Envoyé Spécial'!$M296=L$2,'Données Envoyé Spécial'!$F296,""),"")</f>
        <v>0</v>
      </c>
      <c r="N317" t="str">
        <f>IF('Données Envoyé Spécial'!$R218&lt;2,IF('Données Envoyé Spécial'!$M218=N$2,'Données Envoyé Spécial'!$G218,""),"")</f>
        <v/>
      </c>
      <c r="O317" t="str">
        <f>IF('Données Envoyé Spécial'!$R656&lt;2,IF('Données Envoyé Spécial'!$M656=O$2,'Données Envoyé Spécial'!$G656,""),"")</f>
        <v/>
      </c>
      <c r="P317">
        <f>IF('Données Envoyé Spécial'!$R297&lt;2,IF('Données Envoyé Spécial'!$M297=P$2,'Données Envoyé Spécial'!$G297,""),"")</f>
        <v>0.12667054038349795</v>
      </c>
      <c r="R317" s="221">
        <v>154</v>
      </c>
    </row>
    <row r="318" spans="2:18" x14ac:dyDescent="0.25">
      <c r="B318" s="2">
        <f>IF('Données Envoyé Spécial'!$R217&lt;2,IF('Données Envoyé Spécial'!$M217=B$2,'Données Envoyé Spécial'!$D217,""),"")</f>
        <v>6551</v>
      </c>
      <c r="C318" s="2" t="str">
        <f>IF('Données Envoyé Spécial'!$R110&lt;2,IF('Données Envoyé Spécial'!$M110=C$2,'Données Envoyé Spécial'!$D110,""),"")</f>
        <v/>
      </c>
      <c r="D318" s="2">
        <f>IF('Données Envoyé Spécial'!$R297&lt;2,IF('Données Envoyé Spécial'!$M297=D$2,'Données Envoyé Spécial'!$D297,""),"")</f>
        <v>2703</v>
      </c>
      <c r="F318" s="2">
        <f>IF('Données Envoyé Spécial'!$R217&lt;2,IF('Données Envoyé Spécial'!$M217=F$2,'Données Envoyé Spécial'!$E217,""),"")</f>
        <v>20</v>
      </c>
      <c r="G318">
        <f>IF('Données Envoyé Spécial'!$R920&lt;2,IF('Données Envoyé Spécial'!$M920=G$2,'Données Envoyé Spécial'!$E920,""),"")</f>
        <v>214</v>
      </c>
      <c r="H318">
        <f>IF('Données Envoyé Spécial'!$R297&lt;2,IF('Données Envoyé Spécial'!$M297=H$2,'Données Envoyé Spécial'!$E297,""),"")</f>
        <v>1721</v>
      </c>
      <c r="J318">
        <f>IF('Données Envoyé Spécial'!$R217&lt;2,IF('Données Envoyé Spécial'!$M217=J$2,'Données Envoyé Spécial'!$F217,""),"")</f>
        <v>35</v>
      </c>
      <c r="K318">
        <f>IF('Données Envoyé Spécial'!$R433&lt;2,IF('Données Envoyé Spécial'!$M433=K$2,'Données Envoyé Spécial'!$F433,""),"")</f>
        <v>427</v>
      </c>
      <c r="L318">
        <f>IF('Données Envoyé Spécial'!$R297&lt;2,IF('Données Envoyé Spécial'!$M297=L$2,'Données Envoyé Spécial'!$F297,""),"")</f>
        <v>218</v>
      </c>
      <c r="N318" t="str">
        <f>IF('Données Envoyé Spécial'!$R219&lt;2,IF('Données Envoyé Spécial'!$M219=N$2,'Données Envoyé Spécial'!$G219,""),"")</f>
        <v/>
      </c>
      <c r="O318">
        <f>IF('Données Envoyé Spécial'!$R403&lt;2,IF('Données Envoyé Spécial'!$M403=O$2,'Données Envoyé Spécial'!$G403,""),"")</f>
        <v>0.14285714285714285</v>
      </c>
      <c r="P318">
        <f>IF('Données Envoyé Spécial'!$R298&lt;2,IF('Données Envoyé Spécial'!$M298=P$2,'Données Envoyé Spécial'!$G298,""),"")</f>
        <v>0.5572519083969466</v>
      </c>
      <c r="R318" s="221">
        <v>155</v>
      </c>
    </row>
    <row r="319" spans="2:18" x14ac:dyDescent="0.25">
      <c r="B319" s="2" t="str">
        <f>IF('Données Envoyé Spécial'!$R218&lt;2,IF('Données Envoyé Spécial'!$M218=B$2,'Données Envoyé Spécial'!$D218,""),"")</f>
        <v/>
      </c>
      <c r="C319" s="2">
        <f>IF('Données Envoyé Spécial'!$R903&lt;2,IF('Données Envoyé Spécial'!$M903=C$2,'Données Envoyé Spécial'!$D903,""),"")</f>
        <v>3342</v>
      </c>
      <c r="D319" s="2">
        <f>IF('Données Envoyé Spécial'!$R298&lt;2,IF('Données Envoyé Spécial'!$M298=D$2,'Données Envoyé Spécial'!$D298,""),"")</f>
        <v>573</v>
      </c>
      <c r="F319" s="2" t="str">
        <f>IF('Données Envoyé Spécial'!$R218&lt;2,IF('Données Envoyé Spécial'!$M218=F$2,'Données Envoyé Spécial'!$E218,""),"")</f>
        <v/>
      </c>
      <c r="G319" t="str">
        <f>IF('Données Envoyé Spécial'!$R219&lt;2,IF('Données Envoyé Spécial'!$M219=G$2,'Données Envoyé Spécial'!$E219,""),"")</f>
        <v/>
      </c>
      <c r="H319">
        <f>IF('Données Envoyé Spécial'!$R298&lt;2,IF('Données Envoyé Spécial'!$M298=H$2,'Données Envoyé Spécial'!$E298,""),"")</f>
        <v>131</v>
      </c>
      <c r="J319" t="str">
        <f>IF('Données Envoyé Spécial'!$R218&lt;2,IF('Données Envoyé Spécial'!$M218=J$2,'Données Envoyé Spécial'!$F218,""),"")</f>
        <v/>
      </c>
      <c r="K319">
        <f>IF('Données Envoyé Spécial'!$R582&lt;2,IF('Données Envoyé Spécial'!$M582=K$2,'Données Envoyé Spécial'!$F582,""),"")</f>
        <v>13</v>
      </c>
      <c r="L319">
        <f>IF('Données Envoyé Spécial'!$R298&lt;2,IF('Données Envoyé Spécial'!$M298=L$2,'Données Envoyé Spécial'!$F298,""),"")</f>
        <v>73</v>
      </c>
      <c r="N319">
        <f>IF('Données Envoyé Spécial'!$R220&lt;2,IF('Données Envoyé Spécial'!$M220=N$2,'Données Envoyé Spécial'!$G220,""),"")</f>
        <v>3.7037037037037035E-2</v>
      </c>
      <c r="O319" t="str">
        <f>IF('Données Envoyé Spécial'!$R285&lt;2,IF('Données Envoyé Spécial'!$M285=O$2,'Données Envoyé Spécial'!$G285,""),"")</f>
        <v/>
      </c>
      <c r="P319">
        <f>IF('Données Envoyé Spécial'!$R299&lt;2,IF('Données Envoyé Spécial'!$M299=P$2,'Données Envoyé Spécial'!$G299,""),"")</f>
        <v>0.20529801324503311</v>
      </c>
      <c r="R319" s="221">
        <v>158</v>
      </c>
    </row>
    <row r="320" spans="2:18" x14ac:dyDescent="0.25">
      <c r="B320" s="2" t="str">
        <f>IF('Données Envoyé Spécial'!$R219&lt;2,IF('Données Envoyé Spécial'!$M219=B$2,'Données Envoyé Spécial'!$D219,""),"")</f>
        <v/>
      </c>
      <c r="C320" s="2">
        <f>IF('Données Envoyé Spécial'!$R413&lt;2,IF('Données Envoyé Spécial'!$M413=C$2,'Données Envoyé Spécial'!$D413,""),"")</f>
        <v>396</v>
      </c>
      <c r="D320" s="2">
        <f>IF('Données Envoyé Spécial'!$R299&lt;2,IF('Données Envoyé Spécial'!$M299=D$2,'Données Envoyé Spécial'!$D299,""),"")</f>
        <v>215</v>
      </c>
      <c r="F320" s="2" t="str">
        <f>IF('Données Envoyé Spécial'!$R219&lt;2,IF('Données Envoyé Spécial'!$M219=F$2,'Données Envoyé Spécial'!$E219,""),"")</f>
        <v/>
      </c>
      <c r="G320" t="str">
        <f>IF('Données Envoyé Spécial'!$R318&lt;2,IF('Données Envoyé Spécial'!$M318=G$2,'Données Envoyé Spécial'!$E318,""),"")</f>
        <v/>
      </c>
      <c r="H320">
        <f>IF('Données Envoyé Spécial'!$R299&lt;2,IF('Données Envoyé Spécial'!$M299=H$2,'Données Envoyé Spécial'!$E299,""),"")</f>
        <v>151</v>
      </c>
      <c r="J320" t="str">
        <f>IF('Données Envoyé Spécial'!$R219&lt;2,IF('Données Envoyé Spécial'!$M219=J$2,'Données Envoyé Spécial'!$F219,""),"")</f>
        <v/>
      </c>
      <c r="K320" t="str">
        <f>IF('Données Envoyé Spécial'!$R707&lt;2,IF('Données Envoyé Spécial'!$M707=K$2,'Données Envoyé Spécial'!$F707,""),"")</f>
        <v/>
      </c>
      <c r="L320">
        <f>IF('Données Envoyé Spécial'!$R299&lt;2,IF('Données Envoyé Spécial'!$M299=L$2,'Données Envoyé Spécial'!$F299,""),"")</f>
        <v>31</v>
      </c>
      <c r="N320" t="str">
        <f>IF('Données Envoyé Spécial'!$R221&lt;2,IF('Données Envoyé Spécial'!$M221=N$2,'Données Envoyé Spécial'!$G221,""),"")</f>
        <v/>
      </c>
      <c r="O320">
        <f>IF('Données Envoyé Spécial'!$R394&lt;2,IF('Données Envoyé Spécial'!$M394=O$2,'Données Envoyé Spécial'!$G394,""),"")</f>
        <v>2.4566929133858268</v>
      </c>
      <c r="P320">
        <f>IF('Données Envoyé Spécial'!$R300&lt;2,IF('Données Envoyé Spécial'!$M300=P$2,'Données Envoyé Spécial'!$G300,""),"")</f>
        <v>0.46666666666666667</v>
      </c>
      <c r="R320" s="221">
        <v>158</v>
      </c>
    </row>
    <row r="321" spans="2:18" x14ac:dyDescent="0.25">
      <c r="B321" s="2">
        <f>IF('Données Envoyé Spécial'!$R220&lt;2,IF('Données Envoyé Spécial'!$M220=B$2,'Données Envoyé Spécial'!$D220,""),"")</f>
        <v>11</v>
      </c>
      <c r="C321" s="2">
        <f>IF('Données Envoyé Spécial'!$R394&lt;2,IF('Données Envoyé Spécial'!$M394=C$2,'Données Envoyé Spécial'!$D394,""),"")</f>
        <v>74800</v>
      </c>
      <c r="D321" s="2">
        <f>IF('Données Envoyé Spécial'!$R300&lt;2,IF('Données Envoyé Spécial'!$M300=D$2,'Données Envoyé Spécial'!$D300,""),"")</f>
        <v>112</v>
      </c>
      <c r="F321" s="2">
        <f>IF('Données Envoyé Spécial'!$R220&lt;2,IF('Données Envoyé Spécial'!$M220=F$2,'Données Envoyé Spécial'!$E220,""),"")</f>
        <v>27</v>
      </c>
      <c r="G321" t="str">
        <f>IF('Données Envoyé Spécial'!$R343&lt;2,IF('Données Envoyé Spécial'!$M343=G$2,'Données Envoyé Spécial'!$E343,""),"")</f>
        <v/>
      </c>
      <c r="H321">
        <f>IF('Données Envoyé Spécial'!$R300&lt;2,IF('Données Envoyé Spécial'!$M300=H$2,'Données Envoyé Spécial'!$E300,""),"")</f>
        <v>15</v>
      </c>
      <c r="J321">
        <f>IF('Données Envoyé Spécial'!$R220&lt;2,IF('Données Envoyé Spécial'!$M220=J$2,'Données Envoyé Spécial'!$F220,""),"")</f>
        <v>1</v>
      </c>
      <c r="K321" t="str">
        <f>IF('Données Envoyé Spécial'!$R181&lt;2,IF('Données Envoyé Spécial'!$M181=K$2,'Données Envoyé Spécial'!$F181,""),"")</f>
        <v/>
      </c>
      <c r="L321">
        <f>IF('Données Envoyé Spécial'!$R300&lt;2,IF('Données Envoyé Spécial'!$M300=L$2,'Données Envoyé Spécial'!$F300,""),"")</f>
        <v>7</v>
      </c>
      <c r="N321">
        <f>IF('Données Envoyé Spécial'!$R222&lt;2,IF('Données Envoyé Spécial'!$M222=N$2,'Données Envoyé Spécial'!$G222,""),"")</f>
        <v>0.22023809523809523</v>
      </c>
      <c r="O321" t="str">
        <f>IF('Données Envoyé Spécial'!$R308&lt;2,IF('Données Envoyé Spécial'!$M308=O$2,'Données Envoyé Spécial'!$G308,""),"")</f>
        <v/>
      </c>
      <c r="P321">
        <f>IF('Données Envoyé Spécial'!$R301&lt;2,IF('Données Envoyé Spécial'!$M301=P$2,'Données Envoyé Spécial'!$G301,""),"")</f>
        <v>0.2839506172839506</v>
      </c>
      <c r="R321" s="221">
        <v>160</v>
      </c>
    </row>
    <row r="322" spans="2:18" x14ac:dyDescent="0.25">
      <c r="B322" s="2" t="str">
        <f>IF('Données Envoyé Spécial'!$R221&lt;2,IF('Données Envoyé Spécial'!$M221=B$2,'Données Envoyé Spécial'!$D221,""),"")</f>
        <v/>
      </c>
      <c r="C322" s="2">
        <f>IF('Données Envoyé Spécial'!$R573&lt;2,IF('Données Envoyé Spécial'!$M573=C$2,'Données Envoyé Spécial'!$D573,""),"")</f>
        <v>6911</v>
      </c>
      <c r="D322" s="2">
        <f>IF('Données Envoyé Spécial'!$R301&lt;2,IF('Données Envoyé Spécial'!$M301=D$2,'Données Envoyé Spécial'!$D301,""),"")</f>
        <v>780</v>
      </c>
      <c r="F322" s="2" t="str">
        <f>IF('Données Envoyé Spécial'!$R221&lt;2,IF('Données Envoyé Spécial'!$M221=F$2,'Données Envoyé Spécial'!$E221,""),"")</f>
        <v/>
      </c>
      <c r="G322" t="str">
        <f>IF('Données Envoyé Spécial'!$R233&lt;2,IF('Données Envoyé Spécial'!$M233=G$2,'Données Envoyé Spécial'!$E233,""),"")</f>
        <v/>
      </c>
      <c r="H322">
        <f>IF('Données Envoyé Spécial'!$R301&lt;2,IF('Données Envoyé Spécial'!$M301=H$2,'Données Envoyé Spécial'!$E301,""),"")</f>
        <v>162</v>
      </c>
      <c r="J322" t="str">
        <f>IF('Données Envoyé Spécial'!$R221&lt;2,IF('Données Envoyé Spécial'!$M221=J$2,'Données Envoyé Spécial'!$F221,""),"")</f>
        <v/>
      </c>
      <c r="K322">
        <f>IF('Données Envoyé Spécial'!$R658&lt;2,IF('Données Envoyé Spécial'!$M658=K$2,'Données Envoyé Spécial'!$F658,""),"")</f>
        <v>2</v>
      </c>
      <c r="L322">
        <f>IF('Données Envoyé Spécial'!$R301&lt;2,IF('Données Envoyé Spécial'!$M301=L$2,'Données Envoyé Spécial'!$F301,""),"")</f>
        <v>46</v>
      </c>
      <c r="N322" t="str">
        <f>IF('Données Envoyé Spécial'!$R227&lt;2,IF('Données Envoyé Spécial'!$M227=N$2,'Données Envoyé Spécial'!$G227,""),"")</f>
        <v/>
      </c>
      <c r="O322" t="str">
        <f>IF('Données Envoyé Spécial'!$R640&lt;2,IF('Données Envoyé Spécial'!$M640=O$2,'Données Envoyé Spécial'!$G640,""),"")</f>
        <v/>
      </c>
      <c r="P322" t="str">
        <f>IF('Données Envoyé Spécial'!$R302&lt;2,IF('Données Envoyé Spécial'!$M302=P$2,'Données Envoyé Spécial'!$G302,""),"")</f>
        <v/>
      </c>
      <c r="R322" s="221">
        <v>160</v>
      </c>
    </row>
    <row r="323" spans="2:18" x14ac:dyDescent="0.25">
      <c r="B323" s="2">
        <f>IF('Données Envoyé Spécial'!$R222&lt;2,IF('Données Envoyé Spécial'!$M222=B$2,'Données Envoyé Spécial'!$D222,""),"")</f>
        <v>444</v>
      </c>
      <c r="C323" s="2">
        <f>IF('Données Envoyé Spécial'!$R860&lt;2,IF('Données Envoyé Spécial'!$M860=C$2,'Données Envoyé Spécial'!$D860,""),"")</f>
        <v>2297</v>
      </c>
      <c r="D323" s="2" t="str">
        <f>IF('Données Envoyé Spécial'!$R302&lt;2,IF('Données Envoyé Spécial'!$M302=D$2,'Données Envoyé Spécial'!$D302,""),"")</f>
        <v/>
      </c>
      <c r="F323" s="2">
        <f>IF('Données Envoyé Spécial'!$R222&lt;2,IF('Données Envoyé Spécial'!$M222=F$2,'Données Envoyé Spécial'!$E222,""),"")</f>
        <v>168</v>
      </c>
      <c r="G323">
        <f>IF('Données Envoyé Spécial'!$R929&lt;2,IF('Données Envoyé Spécial'!$M929=G$2,'Données Envoyé Spécial'!$E929,""),"")</f>
        <v>25</v>
      </c>
      <c r="H323" t="str">
        <f>IF('Données Envoyé Spécial'!$R302&lt;2,IF('Données Envoyé Spécial'!$M302=H$2,'Données Envoyé Spécial'!$E302,""),"")</f>
        <v/>
      </c>
      <c r="J323">
        <f>IF('Données Envoyé Spécial'!$R222&lt;2,IF('Données Envoyé Spécial'!$M222=J$2,'Données Envoyé Spécial'!$F222,""),"")</f>
        <v>37</v>
      </c>
      <c r="K323" t="str">
        <f>IF('Données Envoyé Spécial'!$R309&lt;2,IF('Données Envoyé Spécial'!$M309=K$2,'Données Envoyé Spécial'!$F309,""),"")</f>
        <v/>
      </c>
      <c r="L323" t="str">
        <f>IF('Données Envoyé Spécial'!$R302&lt;2,IF('Données Envoyé Spécial'!$M302=L$2,'Données Envoyé Spécial'!$F302,""),"")</f>
        <v/>
      </c>
      <c r="N323" t="str">
        <f>IF('Données Envoyé Spécial'!$R228&lt;2,IF('Données Envoyé Spécial'!$M228=N$2,'Données Envoyé Spécial'!$G228,""),"")</f>
        <v/>
      </c>
      <c r="O323">
        <f>IF('Données Envoyé Spécial'!$R440&lt;2,IF('Données Envoyé Spécial'!$M440=O$2,'Données Envoyé Spécial'!$G440,""),"")</f>
        <v>0.16190476190476191</v>
      </c>
      <c r="P323">
        <f>IF('Données Envoyé Spécial'!$R303&lt;2,IF('Données Envoyé Spécial'!$M303=P$2,'Données Envoyé Spécial'!$G303,""),"")</f>
        <v>4.2565872020075286</v>
      </c>
      <c r="R323" s="221">
        <v>161</v>
      </c>
    </row>
    <row r="324" spans="2:18" x14ac:dyDescent="0.25">
      <c r="B324" s="2" t="str">
        <f>IF('Données Envoyé Spécial'!$R227&lt;2,IF('Données Envoyé Spécial'!$M227=B$2,'Données Envoyé Spécial'!$D227,""),"")</f>
        <v/>
      </c>
      <c r="C324" s="2" t="str">
        <f>IF('Données Envoyé Spécial'!$R292&lt;2,IF('Données Envoyé Spécial'!$M292=C$2,'Données Envoyé Spécial'!$D292,""),"")</f>
        <v/>
      </c>
      <c r="D324" s="2">
        <f>IF('Données Envoyé Spécial'!$R304&lt;2,IF('Données Envoyé Spécial'!$M304=D$2,'Données Envoyé Spécial'!$D304,""),"")</f>
        <v>8264</v>
      </c>
      <c r="F324" s="2" t="str">
        <f>IF('Données Envoyé Spécial'!$R227&lt;2,IF('Données Envoyé Spécial'!$M227=F$2,'Données Envoyé Spécial'!$E227,""),"")</f>
        <v/>
      </c>
      <c r="G324">
        <f>IF('Données Envoyé Spécial'!$R523&lt;2,IF('Données Envoyé Spécial'!$M523=G$2,'Données Envoyé Spécial'!$E523,""),"")</f>
        <v>271</v>
      </c>
      <c r="H324">
        <f>IF('Données Envoyé Spécial'!$R304&lt;2,IF('Données Envoyé Spécial'!$M304=H$2,'Données Envoyé Spécial'!$E304,""),"")</f>
        <v>706</v>
      </c>
      <c r="J324" t="str">
        <f>IF('Données Envoyé Spécial'!$R227&lt;2,IF('Données Envoyé Spécial'!$M227=J$2,'Données Envoyé Spécial'!$F227,""),"")</f>
        <v/>
      </c>
      <c r="K324" t="str">
        <f>IF('Données Envoyé Spécial'!$R325&lt;2,IF('Données Envoyé Spécial'!$M325=K$2,'Données Envoyé Spécial'!$F325,""),"")</f>
        <v/>
      </c>
      <c r="L324">
        <f>IF('Données Envoyé Spécial'!$R304&lt;2,IF('Données Envoyé Spécial'!$M304=L$2,'Données Envoyé Spécial'!$F304,""),"")</f>
        <v>143</v>
      </c>
      <c r="N324">
        <f>IF('Données Envoyé Spécial'!$R231&lt;2,IF('Données Envoyé Spécial'!$M231=N$2,'Données Envoyé Spécial'!$G231,""),"")</f>
        <v>0.52410575427682737</v>
      </c>
      <c r="O324" t="str">
        <f>IF('Données Envoyé Spécial'!$R290&lt;2,IF('Données Envoyé Spécial'!$M290=O$2,'Données Envoyé Spécial'!$G290,""),"")</f>
        <v/>
      </c>
      <c r="P324">
        <f>IF('Données Envoyé Spécial'!$R304&lt;2,IF('Données Envoyé Spécial'!$M304=P$2,'Données Envoyé Spécial'!$G304,""),"")</f>
        <v>0.20254957507082152</v>
      </c>
      <c r="R324" s="221">
        <v>162</v>
      </c>
    </row>
    <row r="325" spans="2:18" x14ac:dyDescent="0.25">
      <c r="B325" s="2" t="str">
        <f>IF('Données Envoyé Spécial'!$R228&lt;2,IF('Données Envoyé Spécial'!$M228=B$2,'Données Envoyé Spécial'!$D228,""),"")</f>
        <v/>
      </c>
      <c r="C325" s="2" t="str">
        <f>IF('Données Envoyé Spécial'!$R71&lt;2,IF('Données Envoyé Spécial'!$M71=C$2,'Données Envoyé Spécial'!$D71,""),"")</f>
        <v/>
      </c>
      <c r="D325" s="2">
        <f>IF('Données Envoyé Spécial'!$R305&lt;2,IF('Données Envoyé Spécial'!$M305=D$2,'Données Envoyé Spécial'!$D305,""),"")</f>
        <v>879</v>
      </c>
      <c r="F325" s="2" t="str">
        <f>IF('Données Envoyé Spécial'!$R228&lt;2,IF('Données Envoyé Spécial'!$M228=F$2,'Données Envoyé Spécial'!$E228,""),"")</f>
        <v/>
      </c>
      <c r="G325">
        <f>IF('Données Envoyé Spécial'!$R524&lt;2,IF('Données Envoyé Spécial'!$M524=G$2,'Données Envoyé Spécial'!$E524,""),"")</f>
        <v>86</v>
      </c>
      <c r="H325">
        <f>IF('Données Envoyé Spécial'!$R305&lt;2,IF('Données Envoyé Spécial'!$M305=H$2,'Données Envoyé Spécial'!$E305,""),"")</f>
        <v>443</v>
      </c>
      <c r="J325" t="str">
        <f>IF('Données Envoyé Spécial'!$R228&lt;2,IF('Données Envoyé Spécial'!$M228=J$2,'Données Envoyé Spécial'!$F228,""),"")</f>
        <v/>
      </c>
      <c r="K325" t="str">
        <f>IF('Données Envoyé Spécial'!$R71&lt;2,IF('Données Envoyé Spécial'!$M71=K$2,'Données Envoyé Spécial'!$F71,""),"")</f>
        <v/>
      </c>
      <c r="L325">
        <f>IF('Données Envoyé Spécial'!$R305&lt;2,IF('Données Envoyé Spécial'!$M305=L$2,'Données Envoyé Spécial'!$F305,""),"")</f>
        <v>27</v>
      </c>
      <c r="N325">
        <f>IF('Données Envoyé Spécial'!$R233&lt;2,IF('Données Envoyé Spécial'!$M233=N$2,'Données Envoyé Spécial'!$G233,""),"")</f>
        <v>1.3478260869565217</v>
      </c>
      <c r="O325">
        <f>IF('Données Envoyé Spécial'!$R424&lt;2,IF('Données Envoyé Spécial'!$M424=O$2,'Données Envoyé Spécial'!$G424,""),"")</f>
        <v>7.6271186440677971E-2</v>
      </c>
      <c r="P325">
        <f>IF('Données Envoyé Spécial'!$R305&lt;2,IF('Données Envoyé Spécial'!$M305=P$2,'Données Envoyé Spécial'!$G305,""),"")</f>
        <v>6.0948081264108354E-2</v>
      </c>
      <c r="R325" s="221">
        <v>167</v>
      </c>
    </row>
    <row r="326" spans="2:18" x14ac:dyDescent="0.25">
      <c r="B326" s="2">
        <f>IF('Données Envoyé Spécial'!$R231&lt;2,IF('Données Envoyé Spécial'!$M231=B$2,'Données Envoyé Spécial'!$D231,""),"")</f>
        <v>583</v>
      </c>
      <c r="C326" s="2" t="str">
        <f>IF('Données Envoyé Spécial'!$R949&lt;2,IF('Données Envoyé Spécial'!$M949=C$2,'Données Envoyé Spécial'!$D949,""),"")</f>
        <v/>
      </c>
      <c r="D326" s="2">
        <f>IF('Données Envoyé Spécial'!$R307&lt;2,IF('Données Envoyé Spécial'!$M307=D$2,'Données Envoyé Spécial'!$D307,""),"")</f>
        <v>2996</v>
      </c>
      <c r="F326" s="2">
        <f>IF('Données Envoyé Spécial'!$R231&lt;2,IF('Données Envoyé Spécial'!$M231=F$2,'Données Envoyé Spécial'!$E231,""),"")</f>
        <v>1286</v>
      </c>
      <c r="G326">
        <f>IF('Données Envoyé Spécial'!$R499&lt;2,IF('Données Envoyé Spécial'!$M499=G$2,'Données Envoyé Spécial'!$E499,""),"")</f>
        <v>324</v>
      </c>
      <c r="H326">
        <f>IF('Données Envoyé Spécial'!$R307&lt;2,IF('Données Envoyé Spécial'!$M307=H$2,'Données Envoyé Spécial'!$E307,""),"")</f>
        <v>183</v>
      </c>
      <c r="J326">
        <f>IF('Données Envoyé Spécial'!$R231&lt;2,IF('Données Envoyé Spécial'!$M231=J$2,'Données Envoyé Spécial'!$F231,""),"")</f>
        <v>674</v>
      </c>
      <c r="K326" t="str">
        <f>IF('Données Envoyé Spécial'!$R296&lt;2,IF('Données Envoyé Spécial'!$M296=K$2,'Données Envoyé Spécial'!$F296,""),"")</f>
        <v/>
      </c>
      <c r="L326">
        <f>IF('Données Envoyé Spécial'!$R307&lt;2,IF('Données Envoyé Spécial'!$M307=L$2,'Données Envoyé Spécial'!$F307,""),"")</f>
        <v>43</v>
      </c>
      <c r="N326">
        <f>IF('Données Envoyé Spécial'!$R234&lt;2,IF('Données Envoyé Spécial'!$M234=N$2,'Données Envoyé Spécial'!$G234,""),"")</f>
        <v>0.51886792452830188</v>
      </c>
      <c r="O326">
        <f>IF('Données Envoyé Spécial'!$R658&lt;2,IF('Données Envoyé Spécial'!$M658=O$2,'Données Envoyé Spécial'!$G658,""),"")</f>
        <v>0.14285714285714285</v>
      </c>
      <c r="P326">
        <f>IF('Données Envoyé Spécial'!$R307&lt;2,IF('Données Envoyé Spécial'!$M307=P$2,'Données Envoyé Spécial'!$G307,""),"")</f>
        <v>0.23497267759562843</v>
      </c>
      <c r="R326" s="221">
        <v>168</v>
      </c>
    </row>
    <row r="327" spans="2:18" x14ac:dyDescent="0.25">
      <c r="B327" s="2">
        <f>IF('Données Envoyé Spécial'!$R233&lt;2,IF('Données Envoyé Spécial'!$M233=B$2,'Données Envoyé Spécial'!$D233,""),"")</f>
        <v>116</v>
      </c>
      <c r="C327" s="2" t="str">
        <f>IF('Données Envoyé Spécial'!$R189&lt;2,IF('Données Envoyé Spécial'!$M189=C$2,'Données Envoyé Spécial'!$D189,""),"")</f>
        <v/>
      </c>
      <c r="D327" s="2">
        <f>IF('Données Envoyé Spécial'!$R308&lt;2,IF('Données Envoyé Spécial'!$M308=D$2,'Données Envoyé Spécial'!$D308,""),"")</f>
        <v>45400</v>
      </c>
      <c r="F327" s="2">
        <f>IF('Données Envoyé Spécial'!$R233&lt;2,IF('Données Envoyé Spécial'!$M233=F$2,'Données Envoyé Spécial'!$E233,""),"")</f>
        <v>23</v>
      </c>
      <c r="G327">
        <f>IF('Données Envoyé Spécial'!$R761&lt;2,IF('Données Envoyé Spécial'!$M761=G$2,'Données Envoyé Spécial'!$E761,""),"")</f>
        <v>11</v>
      </c>
      <c r="H327">
        <f>IF('Données Envoyé Spécial'!$R308&lt;2,IF('Données Envoyé Spécial'!$M308=H$2,'Données Envoyé Spécial'!$E308,""),"")</f>
        <v>1837</v>
      </c>
      <c r="J327">
        <f>IF('Données Envoyé Spécial'!$R233&lt;2,IF('Données Envoyé Spécial'!$M233=J$2,'Données Envoyé Spécial'!$F233,""),"")</f>
        <v>31</v>
      </c>
      <c r="K327">
        <f>IF('Données Envoyé Spécial'!$R552&lt;2,IF('Données Envoyé Spécial'!$M552=K$2,'Données Envoyé Spécial'!$F552,""),"")</f>
        <v>14</v>
      </c>
      <c r="L327">
        <f>IF('Données Envoyé Spécial'!$R308&lt;2,IF('Données Envoyé Spécial'!$M308=L$2,'Données Envoyé Spécial'!$F308,""),"")</f>
        <v>765</v>
      </c>
      <c r="N327" t="str">
        <f>IF('Données Envoyé Spécial'!$R235&lt;2,IF('Données Envoyé Spécial'!$M235=N$2,'Données Envoyé Spécial'!$G235,""),"")</f>
        <v/>
      </c>
      <c r="O327">
        <f>IF('Données Envoyé Spécial'!$R679&lt;2,IF('Données Envoyé Spécial'!$M679=O$2,'Données Envoyé Spécial'!$G679,""),"")</f>
        <v>0.34099616858237547</v>
      </c>
      <c r="P327">
        <f>IF('Données Envoyé Spécial'!$R308&lt;2,IF('Données Envoyé Spécial'!$M308=P$2,'Données Envoyé Spécial'!$G308,""),"")</f>
        <v>0.41643984757757213</v>
      </c>
      <c r="R327" s="221">
        <v>169</v>
      </c>
    </row>
    <row r="328" spans="2:18" x14ac:dyDescent="0.25">
      <c r="B328" s="2">
        <f>IF('Données Envoyé Spécial'!$R234&lt;2,IF('Données Envoyé Spécial'!$M234=B$2,'Données Envoyé Spécial'!$D234,""),"")</f>
        <v>2623</v>
      </c>
      <c r="C328" s="2" t="str">
        <f>IF('Données Envoyé Spécial'!$R399&lt;2,IF('Données Envoyé Spécial'!$M399=C$2,'Données Envoyé Spécial'!$D399,""),"")</f>
        <v/>
      </c>
      <c r="D328" s="2" t="str">
        <f>IF('Données Envoyé Spécial'!$R309&lt;2,IF('Données Envoyé Spécial'!$M309=D$2,'Données Envoyé Spécial'!$D309,""),"")</f>
        <v/>
      </c>
      <c r="F328" s="2">
        <f>IF('Données Envoyé Spécial'!$R234&lt;2,IF('Données Envoyé Spécial'!$M234=F$2,'Données Envoyé Spécial'!$E234,""),"")</f>
        <v>106</v>
      </c>
      <c r="G328">
        <f>IF('Données Envoyé Spécial'!$R925&lt;2,IF('Données Envoyé Spécial'!$M925=G$2,'Données Envoyé Spécial'!$E925,""),"")</f>
        <v>3</v>
      </c>
      <c r="H328" t="str">
        <f>IF('Données Envoyé Spécial'!$R309&lt;2,IF('Données Envoyé Spécial'!$M309=H$2,'Données Envoyé Spécial'!$E309,""),"")</f>
        <v/>
      </c>
      <c r="J328">
        <f>IF('Données Envoyé Spécial'!$R234&lt;2,IF('Données Envoyé Spécial'!$M234=J$2,'Données Envoyé Spécial'!$F234,""),"")</f>
        <v>55</v>
      </c>
      <c r="K328">
        <f>IF('Données Envoyé Spécial'!$R925&lt;2,IF('Données Envoyé Spécial'!$M925=K$2,'Données Envoyé Spécial'!$F925,""),"")</f>
        <v>16</v>
      </c>
      <c r="L328" t="str">
        <f>IF('Données Envoyé Spécial'!$R309&lt;2,IF('Données Envoyé Spécial'!$M309=L$2,'Données Envoyé Spécial'!$F309,""),"")</f>
        <v/>
      </c>
      <c r="N328">
        <f>IF('Données Envoyé Spécial'!$R239&lt;2,IF('Données Envoyé Spécial'!$M239=N$2,'Données Envoyé Spécial'!$G239,""),"")</f>
        <v>1.2424242424242424</v>
      </c>
      <c r="O328">
        <f>IF('Données Envoyé Spécial'!$R420&lt;2,IF('Données Envoyé Spécial'!$M420=O$2,'Données Envoyé Spécial'!$G420,""),"")</f>
        <v>7.6923076923076927E-2</v>
      </c>
      <c r="P328" t="str">
        <f>IF('Données Envoyé Spécial'!$R309&lt;2,IF('Données Envoyé Spécial'!$M309=P$2,'Données Envoyé Spécial'!$G309,""),"")</f>
        <v/>
      </c>
      <c r="R328" s="221">
        <v>173</v>
      </c>
    </row>
    <row r="329" spans="2:18" x14ac:dyDescent="0.25">
      <c r="B329" s="2" t="str">
        <f>IF('Données Envoyé Spécial'!$R235&lt;2,IF('Données Envoyé Spécial'!$M235=B$2,'Données Envoyé Spécial'!$D235,""),"")</f>
        <v/>
      </c>
      <c r="C329" s="2" t="str">
        <f>IF('Données Envoyé Spécial'!$R197&lt;2,IF('Données Envoyé Spécial'!$M197=C$2,'Données Envoyé Spécial'!$D197,""),"")</f>
        <v/>
      </c>
      <c r="D329" s="2" t="str">
        <f>IF('Données Envoyé Spécial'!$R310&lt;2,IF('Données Envoyé Spécial'!$M310=D$2,'Données Envoyé Spécial'!$D310,""),"")</f>
        <v/>
      </c>
      <c r="F329" s="2" t="str">
        <f>IF('Données Envoyé Spécial'!$R235&lt;2,IF('Données Envoyé Spécial'!$M235=F$2,'Données Envoyé Spécial'!$E235,""),"")</f>
        <v/>
      </c>
      <c r="G329" t="str">
        <f>IF('Données Envoyé Spécial'!$R638&lt;2,IF('Données Envoyé Spécial'!$M638=G$2,'Données Envoyé Spécial'!$E638,""),"")</f>
        <v/>
      </c>
      <c r="H329" t="str">
        <f>IF('Données Envoyé Spécial'!$R310&lt;2,IF('Données Envoyé Spécial'!$M310=H$2,'Données Envoyé Spécial'!$E310,""),"")</f>
        <v/>
      </c>
      <c r="J329" t="str">
        <f>IF('Données Envoyé Spécial'!$R235&lt;2,IF('Données Envoyé Spécial'!$M235=J$2,'Données Envoyé Spécial'!$F235,""),"")</f>
        <v/>
      </c>
      <c r="K329">
        <f>IF('Données Envoyé Spécial'!$R393&lt;2,IF('Données Envoyé Spécial'!$M393=K$2,'Données Envoyé Spécial'!$F393,""),"")</f>
        <v>12</v>
      </c>
      <c r="L329" t="str">
        <f>IF('Données Envoyé Spécial'!$R310&lt;2,IF('Données Envoyé Spécial'!$M310=L$2,'Données Envoyé Spécial'!$F310,""),"")</f>
        <v/>
      </c>
      <c r="N329">
        <f>IF('Données Envoyé Spécial'!$R241&lt;2,IF('Données Envoyé Spécial'!$M241=N$2,'Données Envoyé Spécial'!$G241,""),"")</f>
        <v>0.36082474226804123</v>
      </c>
      <c r="O329">
        <f>IF('Données Envoyé Spécial'!$R359&lt;2,IF('Données Envoyé Spécial'!$M359=O$2,'Données Envoyé Spécial'!$G359,""),"")</f>
        <v>0.24167872648335745</v>
      </c>
      <c r="P329" t="str">
        <f>IF('Données Envoyé Spécial'!$R310&lt;2,IF('Données Envoyé Spécial'!$M310=P$2,'Données Envoyé Spécial'!$G310,""),"")</f>
        <v/>
      </c>
      <c r="R329" s="221">
        <v>175</v>
      </c>
    </row>
    <row r="330" spans="2:18" x14ac:dyDescent="0.25">
      <c r="B330" s="2">
        <f>IF('Données Envoyé Spécial'!$R239&lt;2,IF('Données Envoyé Spécial'!$M239=B$2,'Données Envoyé Spécial'!$D239,""),"")</f>
        <v>1544</v>
      </c>
      <c r="C330" s="2">
        <f>IF('Données Envoyé Spécial'!$R507&lt;2,IF('Données Envoyé Spécial'!$M507=C$2,'Données Envoyé Spécial'!$D507,""),"")</f>
        <v>591</v>
      </c>
      <c r="D330" s="2">
        <f>IF('Données Envoyé Spécial'!$R311&lt;2,IF('Données Envoyé Spécial'!$M311=D$2,'Données Envoyé Spécial'!$D311,""),"")</f>
        <v>181</v>
      </c>
      <c r="F330" s="2">
        <f>IF('Données Envoyé Spécial'!$R239&lt;2,IF('Données Envoyé Spécial'!$M239=F$2,'Données Envoyé Spécial'!$E239,""),"")</f>
        <v>462</v>
      </c>
      <c r="G330">
        <f>IF('Données Envoyé Spécial'!$R381&lt;2,IF('Données Envoyé Spécial'!$M381=G$2,'Données Envoyé Spécial'!$E381,""),"")</f>
        <v>49</v>
      </c>
      <c r="H330">
        <f>IF('Données Envoyé Spécial'!$R311&lt;2,IF('Données Envoyé Spécial'!$M311=H$2,'Données Envoyé Spécial'!$E311,""),"")</f>
        <v>71</v>
      </c>
      <c r="J330">
        <f>IF('Données Envoyé Spécial'!$R239&lt;2,IF('Données Envoyé Spécial'!$M239=J$2,'Données Envoyé Spécial'!$F239,""),"")</f>
        <v>574</v>
      </c>
      <c r="K330">
        <f>IF('Données Envoyé Spécial'!$R431&lt;2,IF('Données Envoyé Spécial'!$M431=K$2,'Données Envoyé Spécial'!$F431,""),"")</f>
        <v>3</v>
      </c>
      <c r="L330">
        <f>IF('Données Envoyé Spécial'!$R311&lt;2,IF('Données Envoyé Spécial'!$M311=L$2,'Données Envoyé Spécial'!$F311,""),"")</f>
        <v>205</v>
      </c>
      <c r="N330">
        <f>IF('Données Envoyé Spécial'!$R242&lt;2,IF('Données Envoyé Spécial'!$M242=N$2,'Données Envoyé Spécial'!$G242,""),"")</f>
        <v>0.8984375</v>
      </c>
      <c r="O330">
        <f>IF('Données Envoyé Spécial'!$R697&lt;2,IF('Données Envoyé Spécial'!$M697=O$2,'Données Envoyé Spécial'!$G697,""),"")</f>
        <v>0.47337278106508873</v>
      </c>
      <c r="P330">
        <f>IF('Données Envoyé Spécial'!$R311&lt;2,IF('Données Envoyé Spécial'!$M311=P$2,'Données Envoyé Spécial'!$G311,""),"")</f>
        <v>2.887323943661972</v>
      </c>
      <c r="R330" s="221">
        <v>175</v>
      </c>
    </row>
    <row r="331" spans="2:18" x14ac:dyDescent="0.25">
      <c r="B331" s="2">
        <f>IF('Données Envoyé Spécial'!$R241&lt;2,IF('Données Envoyé Spécial'!$M241=B$2,'Données Envoyé Spécial'!$D241,""),"")</f>
        <v>1107</v>
      </c>
      <c r="C331" s="2" t="str">
        <f>IF('Données Envoyé Spécial'!$R430&lt;2,IF('Données Envoyé Spécial'!$M430=C$2,'Données Envoyé Spécial'!$D430,""),"")</f>
        <v/>
      </c>
      <c r="D331" s="2">
        <f>IF('Données Envoyé Spécial'!$R312&lt;2,IF('Données Envoyé Spécial'!$M312=D$2,'Données Envoyé Spécial'!$D312,""),"")</f>
        <v>38100</v>
      </c>
      <c r="F331" s="2">
        <f>IF('Données Envoyé Spécial'!$R241&lt;2,IF('Données Envoyé Spécial'!$M241=F$2,'Données Envoyé Spécial'!$E241,""),"")</f>
        <v>97</v>
      </c>
      <c r="G331">
        <f>IF('Données Envoyé Spécial'!$R936&lt;2,IF('Données Envoyé Spécial'!$M936=G$2,'Données Envoyé Spécial'!$E936,""),"")</f>
        <v>0</v>
      </c>
      <c r="H331">
        <f>IF('Données Envoyé Spécial'!$R312&lt;2,IF('Données Envoyé Spécial'!$M312=H$2,'Données Envoyé Spécial'!$E312,""),"")</f>
        <v>366</v>
      </c>
      <c r="J331">
        <f>IF('Données Envoyé Spécial'!$R241&lt;2,IF('Données Envoyé Spécial'!$M241=J$2,'Données Envoyé Spécial'!$F241,""),"")</f>
        <v>35</v>
      </c>
      <c r="K331" t="str">
        <f>IF('Données Envoyé Spécial'!$R687&lt;2,IF('Données Envoyé Spécial'!$M687=K$2,'Données Envoyé Spécial'!$F687,""),"")</f>
        <v/>
      </c>
      <c r="L331">
        <f>IF('Données Envoyé Spécial'!$R312&lt;2,IF('Données Envoyé Spécial'!$M312=L$2,'Données Envoyé Spécial'!$F312,""),"")</f>
        <v>628</v>
      </c>
      <c r="N331">
        <f>IF('Données Envoyé Spécial'!$R243&lt;2,IF('Données Envoyé Spécial'!$M243=N$2,'Données Envoyé Spécial'!$G243,""),"")</f>
        <v>0.7243401759530792</v>
      </c>
      <c r="O331">
        <f>IF('Données Envoyé Spécial'!$R416&lt;2,IF('Données Envoyé Spécial'!$M416=O$2,'Données Envoyé Spécial'!$G416,""),"")</f>
        <v>0.72222222222222221</v>
      </c>
      <c r="P331">
        <f>IF('Données Envoyé Spécial'!$R312&lt;2,IF('Données Envoyé Spécial'!$M312=P$2,'Données Envoyé Spécial'!$G312,""),"")</f>
        <v>1.715846994535519</v>
      </c>
      <c r="R331" s="221">
        <v>175</v>
      </c>
    </row>
    <row r="332" spans="2:18" x14ac:dyDescent="0.25">
      <c r="B332" s="2">
        <f>IF('Données Envoyé Spécial'!$R242&lt;2,IF('Données Envoyé Spécial'!$M242=B$2,'Données Envoyé Spécial'!$D242,""),"")</f>
        <v>351</v>
      </c>
      <c r="C332" s="2" t="str">
        <f>IF('Données Envoyé Spécial'!$R662&lt;2,IF('Données Envoyé Spécial'!$M662=C$2,'Données Envoyé Spécial'!$D662,""),"")</f>
        <v/>
      </c>
      <c r="D332" s="2">
        <f>IF('Données Envoyé Spécial'!$R313&lt;2,IF('Données Envoyé Spécial'!$M313=D$2,'Données Envoyé Spécial'!$D313,""),"")</f>
        <v>4365</v>
      </c>
      <c r="F332" s="2">
        <f>IF('Données Envoyé Spécial'!$R242&lt;2,IF('Données Envoyé Spécial'!$M242=F$2,'Données Envoyé Spécial'!$E242,""),"")</f>
        <v>128</v>
      </c>
      <c r="G332">
        <f>IF('Données Envoyé Spécial'!$R431&lt;2,IF('Données Envoyé Spécial'!$M431=G$2,'Données Envoyé Spécial'!$E431,""),"")</f>
        <v>6</v>
      </c>
      <c r="H332">
        <f>IF('Données Envoyé Spécial'!$R313&lt;2,IF('Données Envoyé Spécial'!$M313=H$2,'Données Envoyé Spécial'!$E313,""),"")</f>
        <v>0</v>
      </c>
      <c r="J332">
        <f>IF('Données Envoyé Spécial'!$R242&lt;2,IF('Données Envoyé Spécial'!$M242=J$2,'Données Envoyé Spécial'!$F242,""),"")</f>
        <v>115</v>
      </c>
      <c r="K332" t="str">
        <f>IF('Données Envoyé Spécial'!$R949&lt;2,IF('Données Envoyé Spécial'!$M949=K$2,'Données Envoyé Spécial'!$F949,""),"")</f>
        <v/>
      </c>
      <c r="L332">
        <f>IF('Données Envoyé Spécial'!$R313&lt;2,IF('Données Envoyé Spécial'!$M313=L$2,'Données Envoyé Spécial'!$F313,""),"")</f>
        <v>66</v>
      </c>
      <c r="N332">
        <f>IF('Données Envoyé Spécial'!$R245&lt;2,IF('Données Envoyé Spécial'!$M245=N$2,'Données Envoyé Spécial'!$G245,""),"")</f>
        <v>4.6875</v>
      </c>
      <c r="O332">
        <f>IF('Données Envoyé Spécial'!$R449&lt;2,IF('Données Envoyé Spécial'!$M449=O$2,'Données Envoyé Spécial'!$G449,""),"")</f>
        <v>0.5714285714285714</v>
      </c>
      <c r="P332" t="str">
        <f>IF('Données Envoyé Spécial'!$R313&lt;2,IF('Données Envoyé Spécial'!$M313=P$2,'Données Envoyé Spécial'!$G313,""),"")</f>
        <v/>
      </c>
      <c r="R332" s="221">
        <v>182</v>
      </c>
    </row>
    <row r="333" spans="2:18" x14ac:dyDescent="0.25">
      <c r="B333" s="2">
        <f>IF('Données Envoyé Spécial'!$R243&lt;2,IF('Données Envoyé Spécial'!$M243=B$2,'Données Envoyé Spécial'!$D243,""),"")</f>
        <v>6051</v>
      </c>
      <c r="C333" s="2" t="str">
        <f>IF('Données Envoyé Spécial'!$R370&lt;2,IF('Données Envoyé Spécial'!$M370=C$2,'Données Envoyé Spécial'!$D370,""),"")</f>
        <v/>
      </c>
      <c r="D333" s="2">
        <f>IF('Données Envoyé Spécial'!$R314&lt;2,IF('Données Envoyé Spécial'!$M314=D$2,'Données Envoyé Spécial'!$D314,""),"")</f>
        <v>11800</v>
      </c>
      <c r="F333" s="2">
        <f>IF('Données Envoyé Spécial'!$R243&lt;2,IF('Données Envoyé Spécial'!$M243=F$2,'Données Envoyé Spécial'!$E243,""),"")</f>
        <v>341</v>
      </c>
      <c r="G333" t="str">
        <f>IF('Données Envoyé Spécial'!$R295&lt;2,IF('Données Envoyé Spécial'!$M295=G$2,'Données Envoyé Spécial'!$E295,""),"")</f>
        <v/>
      </c>
      <c r="H333">
        <f>IF('Données Envoyé Spécial'!$R314&lt;2,IF('Données Envoyé Spécial'!$M314=H$2,'Données Envoyé Spécial'!$E314,""),"")</f>
        <v>57</v>
      </c>
      <c r="J333">
        <f>IF('Données Envoyé Spécial'!$R243&lt;2,IF('Données Envoyé Spécial'!$M243=J$2,'Données Envoyé Spécial'!$F243,""),"")</f>
        <v>247</v>
      </c>
      <c r="K333" t="str">
        <f>IF('Données Envoyé Spécial'!$R352&lt;2,IF('Données Envoyé Spécial'!$M352=K$2,'Données Envoyé Spécial'!$F352,""),"")</f>
        <v/>
      </c>
      <c r="L333">
        <f>IF('Données Envoyé Spécial'!$R314&lt;2,IF('Données Envoyé Spécial'!$M314=L$2,'Données Envoyé Spécial'!$F314,""),"")</f>
        <v>24</v>
      </c>
      <c r="N333">
        <f>IF('Données Envoyé Spécial'!$R246&lt;2,IF('Données Envoyé Spécial'!$M246=N$2,'Données Envoyé Spécial'!$G246,""),"")</f>
        <v>0.43137254901960786</v>
      </c>
      <c r="O333" t="str">
        <f>IF('Données Envoyé Spécial'!$R946&lt;2,IF('Données Envoyé Spécial'!$M946=O$2,'Données Envoyé Spécial'!$G946,""),"")</f>
        <v/>
      </c>
      <c r="P333">
        <f>IF('Données Envoyé Spécial'!$R314&lt;2,IF('Données Envoyé Spécial'!$M314=P$2,'Données Envoyé Spécial'!$G314,""),"")</f>
        <v>0.42105263157894735</v>
      </c>
      <c r="R333" s="221">
        <v>185</v>
      </c>
    </row>
    <row r="334" spans="2:18" x14ac:dyDescent="0.25">
      <c r="B334" s="2">
        <f>IF('Données Envoyé Spécial'!$R245&lt;2,IF('Données Envoyé Spécial'!$M245=B$2,'Données Envoyé Spécial'!$D245,""),"")</f>
        <v>4168</v>
      </c>
      <c r="C334" s="2" t="str">
        <f>IF('Données Envoyé Spécial'!$R212&lt;2,IF('Données Envoyé Spécial'!$M212=C$2,'Données Envoyé Spécial'!$D212,""),"")</f>
        <v/>
      </c>
      <c r="D334" s="2">
        <f>IF('Données Envoyé Spécial'!$R315&lt;2,IF('Données Envoyé Spécial'!$M315=D$2,'Données Envoyé Spécial'!$D315,""),"")</f>
        <v>141</v>
      </c>
      <c r="F334" s="2">
        <f>IF('Données Envoyé Spécial'!$R245&lt;2,IF('Données Envoyé Spécial'!$M245=F$2,'Données Envoyé Spécial'!$E245,""),"")</f>
        <v>64</v>
      </c>
      <c r="G334">
        <f>IF('Données Envoyé Spécial'!$R866&lt;2,IF('Données Envoyé Spécial'!$M866=G$2,'Données Envoyé Spécial'!$E866,""),"")</f>
        <v>116</v>
      </c>
      <c r="H334">
        <f>IF('Données Envoyé Spécial'!$R315&lt;2,IF('Données Envoyé Spécial'!$M315=H$2,'Données Envoyé Spécial'!$E315,""),"")</f>
        <v>27</v>
      </c>
      <c r="J334">
        <f>IF('Données Envoyé Spécial'!$R245&lt;2,IF('Données Envoyé Spécial'!$M245=J$2,'Données Envoyé Spécial'!$F245,""),"")</f>
        <v>300</v>
      </c>
      <c r="K334">
        <f>IF('Données Envoyé Spécial'!$R428&lt;2,IF('Données Envoyé Spécial'!$M428=K$2,'Données Envoyé Spécial'!$F428,""),"")</f>
        <v>10</v>
      </c>
      <c r="L334">
        <f>IF('Données Envoyé Spécial'!$R315&lt;2,IF('Données Envoyé Spécial'!$M315=L$2,'Données Envoyé Spécial'!$F315,""),"")</f>
        <v>14</v>
      </c>
      <c r="N334">
        <f>IF('Données Envoyé Spécial'!$R247&lt;2,IF('Données Envoyé Spécial'!$M247=N$2,'Données Envoyé Spécial'!$G247,""),"")</f>
        <v>5.434782608695652E-2</v>
      </c>
      <c r="O334" t="str">
        <f>IF('Données Envoyé Spécial'!$R311&lt;2,IF('Données Envoyé Spécial'!$M311=O$2,'Données Envoyé Spécial'!$G311,""),"")</f>
        <v/>
      </c>
      <c r="P334">
        <f>IF('Données Envoyé Spécial'!$R315&lt;2,IF('Données Envoyé Spécial'!$M315=P$2,'Données Envoyé Spécial'!$G315,""),"")</f>
        <v>0.51851851851851849</v>
      </c>
      <c r="R334" s="221">
        <v>185</v>
      </c>
    </row>
    <row r="335" spans="2:18" x14ac:dyDescent="0.25">
      <c r="B335" s="2">
        <f>IF('Données Envoyé Spécial'!$R246&lt;2,IF('Données Envoyé Spécial'!$M246=B$2,'Données Envoyé Spécial'!$D246,""),"")</f>
        <v>2822</v>
      </c>
      <c r="C335" s="2">
        <f>IF('Données Envoyé Spécial'!$R565&lt;2,IF('Données Envoyé Spécial'!$M565=C$2,'Données Envoyé Spécial'!$D565,""),"")</f>
        <v>11100</v>
      </c>
      <c r="D335" s="2">
        <f>IF('Données Envoyé Spécial'!$R316&lt;2,IF('Données Envoyé Spécial'!$M316=D$2,'Données Envoyé Spécial'!$D316,""),"")</f>
        <v>22400</v>
      </c>
      <c r="F335" s="2">
        <f>IF('Données Envoyé Spécial'!$R246&lt;2,IF('Données Envoyé Spécial'!$M246=F$2,'Données Envoyé Spécial'!$E246,""),"")</f>
        <v>306</v>
      </c>
      <c r="G335" t="str">
        <f>IF('Données Envoyé Spécial'!$R127&lt;2,IF('Données Envoyé Spécial'!$M127=G$2,'Données Envoyé Spécial'!$E127,""),"")</f>
        <v/>
      </c>
      <c r="H335">
        <f>IF('Données Envoyé Spécial'!$R316&lt;2,IF('Données Envoyé Spécial'!$M316=H$2,'Données Envoyé Spécial'!$E316,""),"")</f>
        <v>404</v>
      </c>
      <c r="J335">
        <f>IF('Données Envoyé Spécial'!$R246&lt;2,IF('Données Envoyé Spécial'!$M246=J$2,'Données Envoyé Spécial'!$F246,""),"")</f>
        <v>132</v>
      </c>
      <c r="K335">
        <f>IF('Données Envoyé Spécial'!$R936&lt;2,IF('Données Envoyé Spécial'!$M936=K$2,'Données Envoyé Spécial'!$F936,""),"")</f>
        <v>0</v>
      </c>
      <c r="L335">
        <f>IF('Données Envoyé Spécial'!$R316&lt;2,IF('Données Envoyé Spécial'!$M316=L$2,'Données Envoyé Spécial'!$F316,""),"")</f>
        <v>436</v>
      </c>
      <c r="N335" t="str">
        <f>IF('Données Envoyé Spécial'!$R248&lt;2,IF('Données Envoyé Spécial'!$M248=N$2,'Données Envoyé Spécial'!$G248,""),"")</f>
        <v/>
      </c>
      <c r="O335" t="str">
        <f>IF('Données Envoyé Spécial'!$R346&lt;2,IF('Données Envoyé Spécial'!$M346=O$2,'Données Envoyé Spécial'!$G346,""),"")</f>
        <v/>
      </c>
      <c r="P335">
        <f>IF('Données Envoyé Spécial'!$R316&lt;2,IF('Données Envoyé Spécial'!$M316=P$2,'Données Envoyé Spécial'!$G316,""),"")</f>
        <v>1.0792079207920793</v>
      </c>
      <c r="R335" s="221">
        <v>191</v>
      </c>
    </row>
    <row r="336" spans="2:18" x14ac:dyDescent="0.25">
      <c r="B336" s="2">
        <f>IF('Données Envoyé Spécial'!$R247&lt;2,IF('Données Envoyé Spécial'!$M247=B$2,'Données Envoyé Spécial'!$D247,""),"")</f>
        <v>1469</v>
      </c>
      <c r="C336" s="2">
        <f>IF('Données Envoyé Spécial'!$R855&lt;2,IF('Données Envoyé Spécial'!$M855=C$2,'Données Envoyé Spécial'!$D855,""),"")</f>
        <v>16300</v>
      </c>
      <c r="D336" s="2">
        <f>IF('Données Envoyé Spécial'!$R317&lt;2,IF('Données Envoyé Spécial'!$M317=D$2,'Données Envoyé Spécial'!$D317,""),"")</f>
        <v>3977</v>
      </c>
      <c r="F336" s="2">
        <f>IF('Données Envoyé Spécial'!$R247&lt;2,IF('Données Envoyé Spécial'!$M247=F$2,'Données Envoyé Spécial'!$E247,""),"")</f>
        <v>184</v>
      </c>
      <c r="G336">
        <f>IF('Données Envoyé Spécial'!$R631&lt;2,IF('Données Envoyé Spécial'!$M631=G$2,'Données Envoyé Spécial'!$E631,""),"")</f>
        <v>194</v>
      </c>
      <c r="H336">
        <f>IF('Données Envoyé Spécial'!$R317&lt;2,IF('Données Envoyé Spécial'!$M317=H$2,'Données Envoyé Spécial'!$E317,""),"")</f>
        <v>178</v>
      </c>
      <c r="J336">
        <f>IF('Données Envoyé Spécial'!$R247&lt;2,IF('Données Envoyé Spécial'!$M247=J$2,'Données Envoyé Spécial'!$F247,""),"")</f>
        <v>10</v>
      </c>
      <c r="K336">
        <f>IF('Données Envoyé Spécial'!$R726&lt;2,IF('Données Envoyé Spécial'!$M726=K$2,'Données Envoyé Spécial'!$F726,""),"")</f>
        <v>36</v>
      </c>
      <c r="L336">
        <f>IF('Données Envoyé Spécial'!$R317&lt;2,IF('Données Envoyé Spécial'!$M317=L$2,'Données Envoyé Spécial'!$F317,""),"")</f>
        <v>82</v>
      </c>
      <c r="N336" t="str">
        <f>IF('Données Envoyé Spécial'!$R249&lt;2,IF('Données Envoyé Spécial'!$M249=N$2,'Données Envoyé Spécial'!$G249,""),"")</f>
        <v/>
      </c>
      <c r="O336">
        <f>IF('Données Envoyé Spécial'!$R917&lt;2,IF('Données Envoyé Spécial'!$M917=O$2,'Données Envoyé Spécial'!$G917,""),"")</f>
        <v>0.68412438625204586</v>
      </c>
      <c r="P336">
        <f>IF('Données Envoyé Spécial'!$R317&lt;2,IF('Données Envoyé Spécial'!$M317=P$2,'Données Envoyé Spécial'!$G317,""),"")</f>
        <v>0.4606741573033708</v>
      </c>
      <c r="R336" s="221">
        <v>199</v>
      </c>
    </row>
    <row r="337" spans="2:18" x14ac:dyDescent="0.25">
      <c r="B337" s="2" t="str">
        <f>IF('Données Envoyé Spécial'!$R248&lt;2,IF('Données Envoyé Spécial'!$M248=B$2,'Données Envoyé Spécial'!$D248,""),"")</f>
        <v/>
      </c>
      <c r="C337" s="2">
        <f>IF('Données Envoyé Spécial'!$R931&lt;2,IF('Données Envoyé Spécial'!$M931=C$2,'Données Envoyé Spécial'!$D931,""),"")</f>
        <v>13500</v>
      </c>
      <c r="D337" s="2">
        <f>IF('Données Envoyé Spécial'!$R318&lt;2,IF('Données Envoyé Spécial'!$M318=D$2,'Données Envoyé Spécial'!$D318,""),"")</f>
        <v>69400</v>
      </c>
      <c r="F337" s="2" t="str">
        <f>IF('Données Envoyé Spécial'!$R248&lt;2,IF('Données Envoyé Spécial'!$M248=F$2,'Données Envoyé Spécial'!$E248,""),"")</f>
        <v/>
      </c>
      <c r="G337">
        <f>IF('Données Envoyé Spécial'!$R495&lt;2,IF('Données Envoyé Spécial'!$M495=G$2,'Données Envoyé Spécial'!$E495,""),"")</f>
        <v>621</v>
      </c>
      <c r="H337">
        <f>IF('Données Envoyé Spécial'!$R318&lt;2,IF('Données Envoyé Spécial'!$M318=H$2,'Données Envoyé Spécial'!$E318,""),"")</f>
        <v>1192</v>
      </c>
      <c r="J337" t="str">
        <f>IF('Données Envoyé Spécial'!$R248&lt;2,IF('Données Envoyé Spécial'!$M248=J$2,'Données Envoyé Spécial'!$F248,""),"")</f>
        <v/>
      </c>
      <c r="K337" t="str">
        <f>IF('Données Envoyé Spécial'!$R509&lt;2,IF('Données Envoyé Spécial'!$M509=K$2,'Données Envoyé Spécial'!$F509,""),"")</f>
        <v/>
      </c>
      <c r="L337">
        <f>IF('Données Envoyé Spécial'!$R318&lt;2,IF('Données Envoyé Spécial'!$M318=L$2,'Données Envoyé Spécial'!$F318,""),"")</f>
        <v>1552</v>
      </c>
      <c r="N337">
        <f>IF('Données Envoyé Spécial'!$R250&lt;2,IF('Données Envoyé Spécial'!$M250=N$2,'Données Envoyé Spécial'!$G250,""),"")</f>
        <v>3.2751322751322753</v>
      </c>
      <c r="O337">
        <f>IF('Données Envoyé Spécial'!$R920&lt;2,IF('Données Envoyé Spécial'!$M920=O$2,'Données Envoyé Spécial'!$G920,""),"")</f>
        <v>0.1542056074766355</v>
      </c>
      <c r="P337">
        <f>IF('Données Envoyé Spécial'!$R318&lt;2,IF('Données Envoyé Spécial'!$M318=P$2,'Données Envoyé Spécial'!$G318,""),"")</f>
        <v>1.3020134228187918</v>
      </c>
      <c r="R337" s="221">
        <v>205</v>
      </c>
    </row>
    <row r="338" spans="2:18" x14ac:dyDescent="0.25">
      <c r="B338" s="2" t="str">
        <f>IF('Données Envoyé Spécial'!$R249&lt;2,IF('Données Envoyé Spécial'!$M249=B$2,'Données Envoyé Spécial'!$D249,""),"")</f>
        <v/>
      </c>
      <c r="C338" s="2">
        <f>IF('Données Envoyé Spécial'!$R582&lt;2,IF('Données Envoyé Spécial'!$M582=C$2,'Données Envoyé Spécial'!$D582,""),"")</f>
        <v>385</v>
      </c>
      <c r="D338" s="2" t="str">
        <f>IF('Données Envoyé Spécial'!$R319&lt;2,IF('Données Envoyé Spécial'!$M319=D$2,'Données Envoyé Spécial'!$D319,""),"")</f>
        <v/>
      </c>
      <c r="F338" s="2" t="str">
        <f>IF('Données Envoyé Spécial'!$R249&lt;2,IF('Données Envoyé Spécial'!$M249=F$2,'Données Envoyé Spécial'!$E249,""),"")</f>
        <v/>
      </c>
      <c r="G338">
        <f>IF('Données Envoyé Spécial'!$R924&lt;2,IF('Données Envoyé Spécial'!$M924=G$2,'Données Envoyé Spécial'!$E924,""),"")</f>
        <v>1414</v>
      </c>
      <c r="H338" t="str">
        <f>IF('Données Envoyé Spécial'!$R319&lt;2,IF('Données Envoyé Spécial'!$M319=H$2,'Données Envoyé Spécial'!$E319,""),"")</f>
        <v/>
      </c>
      <c r="J338" t="str">
        <f>IF('Données Envoyé Spécial'!$R249&lt;2,IF('Données Envoyé Spécial'!$M249=J$2,'Données Envoyé Spécial'!$F249,""),"")</f>
        <v/>
      </c>
      <c r="K338">
        <f>IF('Données Envoyé Spécial'!$R539&lt;2,IF('Données Envoyé Spécial'!$M539=K$2,'Données Envoyé Spécial'!$F539,""),"")</f>
        <v>620</v>
      </c>
      <c r="L338" t="str">
        <f>IF('Données Envoyé Spécial'!$R319&lt;2,IF('Données Envoyé Spécial'!$M319=L$2,'Données Envoyé Spécial'!$F319,""),"")</f>
        <v/>
      </c>
      <c r="N338" t="str">
        <f>IF('Données Envoyé Spécial'!$R251&lt;2,IF('Données Envoyé Spécial'!$M251=N$2,'Données Envoyé Spécial'!$G251,""),"")</f>
        <v/>
      </c>
      <c r="O338">
        <f>IF('Données Envoyé Spécial'!$R499&lt;2,IF('Données Envoyé Spécial'!$M499=O$2,'Données Envoyé Spécial'!$G499,""),"")</f>
        <v>0.9320987654320988</v>
      </c>
      <c r="P338" t="str">
        <f>IF('Données Envoyé Spécial'!$R319&lt;2,IF('Données Envoyé Spécial'!$M319=P$2,'Données Envoyé Spécial'!$G319,""),"")</f>
        <v/>
      </c>
      <c r="R338" s="221">
        <v>205</v>
      </c>
    </row>
    <row r="339" spans="2:18" x14ac:dyDescent="0.25">
      <c r="B339" s="2">
        <f>IF('Données Envoyé Spécial'!$R250&lt;2,IF('Données Envoyé Spécial'!$M250=B$2,'Données Envoyé Spécial'!$D250,""),"")</f>
        <v>7806</v>
      </c>
      <c r="C339" s="2" t="str">
        <f>IF('Données Envoyé Spécial'!$R207&lt;2,IF('Données Envoyé Spécial'!$M207=C$2,'Données Envoyé Spécial'!$D207,""),"")</f>
        <v/>
      </c>
      <c r="D339" s="2">
        <f>IF('Données Envoyé Spécial'!$R320&lt;2,IF('Données Envoyé Spécial'!$M320=D$2,'Données Envoyé Spécial'!$D320,""),"")</f>
        <v>113</v>
      </c>
      <c r="F339" s="2">
        <f>IF('Données Envoyé Spécial'!$R250&lt;2,IF('Données Envoyé Spécial'!$M250=F$2,'Données Envoyé Spécial'!$E250,""),"")</f>
        <v>189</v>
      </c>
      <c r="G339">
        <f>IF('Données Envoyé Spécial'!$R851&lt;2,IF('Données Envoyé Spécial'!$M851=G$2,'Données Envoyé Spécial'!$E851,""),"")</f>
        <v>55</v>
      </c>
      <c r="H339">
        <f>IF('Données Envoyé Spécial'!$R320&lt;2,IF('Données Envoyé Spécial'!$M320=H$2,'Données Envoyé Spécial'!$E320,""),"")</f>
        <v>249</v>
      </c>
      <c r="J339">
        <f>IF('Données Envoyé Spécial'!$R250&lt;2,IF('Données Envoyé Spécial'!$M250=J$2,'Données Envoyé Spécial'!$F250,""),"")</f>
        <v>619</v>
      </c>
      <c r="K339">
        <f>IF('Données Envoyé Spécial'!$R377&lt;2,IF('Données Envoyé Spécial'!$M377=K$2,'Données Envoyé Spécial'!$F377,""),"")</f>
        <v>77</v>
      </c>
      <c r="L339">
        <f>IF('Données Envoyé Spécial'!$R320&lt;2,IF('Données Envoyé Spécial'!$M320=L$2,'Données Envoyé Spécial'!$F320,""),"")</f>
        <v>30</v>
      </c>
      <c r="N339">
        <f>IF('Données Envoyé Spécial'!$R252&lt;2,IF('Données Envoyé Spécial'!$M252=N$2,'Données Envoyé Spécial'!$G252,""),"")</f>
        <v>9.0909090909090912E-2</v>
      </c>
      <c r="O339">
        <f>IF('Données Envoyé Spécial'!$R690&lt;2,IF('Données Envoyé Spécial'!$M690=O$2,'Données Envoyé Spécial'!$G690,""),"")</f>
        <v>0</v>
      </c>
      <c r="P339">
        <f>IF('Données Envoyé Spécial'!$R320&lt;2,IF('Données Envoyé Spécial'!$M320=P$2,'Données Envoyé Spécial'!$G320,""),"")</f>
        <v>0.12048192771084337</v>
      </c>
      <c r="R339" s="221">
        <v>206</v>
      </c>
    </row>
    <row r="340" spans="2:18" x14ac:dyDescent="0.25">
      <c r="B340" s="2" t="str">
        <f>IF('Données Envoyé Spécial'!$R251&lt;2,IF('Données Envoyé Spécial'!$M251=B$2,'Données Envoyé Spécial'!$D251,""),"")</f>
        <v/>
      </c>
      <c r="C340" s="2" t="str">
        <f>IF('Données Envoyé Spécial'!$R222&lt;2,IF('Données Envoyé Spécial'!$M222=C$2,'Données Envoyé Spécial'!$D222,""),"")</f>
        <v/>
      </c>
      <c r="D340" s="2" t="str">
        <f>IF('Données Envoyé Spécial'!$R321&lt;2,IF('Données Envoyé Spécial'!$M321=D$2,'Données Envoyé Spécial'!$D321,""),"")</f>
        <v/>
      </c>
      <c r="F340" s="2" t="str">
        <f>IF('Données Envoyé Spécial'!$R251&lt;2,IF('Données Envoyé Spécial'!$M251=F$2,'Données Envoyé Spécial'!$E251,""),"")</f>
        <v/>
      </c>
      <c r="G340" t="str">
        <f>IF('Données Envoyé Spécial'!$R214&lt;2,IF('Données Envoyé Spécial'!$M214=G$2,'Données Envoyé Spécial'!$E214,""),"")</f>
        <v/>
      </c>
      <c r="H340" t="str">
        <f>IF('Données Envoyé Spécial'!$R321&lt;2,IF('Données Envoyé Spécial'!$M321=H$2,'Données Envoyé Spécial'!$E321,""),"")</f>
        <v/>
      </c>
      <c r="J340" t="str">
        <f>IF('Données Envoyé Spécial'!$R251&lt;2,IF('Données Envoyé Spécial'!$M251=J$2,'Données Envoyé Spécial'!$F251,""),"")</f>
        <v/>
      </c>
      <c r="K340">
        <f>IF('Données Envoyé Spécial'!$R529&lt;2,IF('Données Envoyé Spécial'!$M529=K$2,'Données Envoyé Spécial'!$F529,""),"")</f>
        <v>1091</v>
      </c>
      <c r="L340" t="str">
        <f>IF('Données Envoyé Spécial'!$R321&lt;2,IF('Données Envoyé Spécial'!$M321=L$2,'Données Envoyé Spécial'!$F321,""),"")</f>
        <v/>
      </c>
      <c r="N340">
        <f>IF('Données Envoyé Spécial'!$R253&lt;2,IF('Données Envoyé Spécial'!$M253=N$2,'Données Envoyé Spécial'!$G253,""),"")</f>
        <v>0.22362869198312235</v>
      </c>
      <c r="O340">
        <f>IF('Données Envoyé Spécial'!$R483&lt;2,IF('Données Envoyé Spécial'!$M483=O$2,'Données Envoyé Spécial'!$G483,""),"")</f>
        <v>0.43229166666666669</v>
      </c>
      <c r="P340" t="str">
        <f>IF('Données Envoyé Spécial'!$R321&lt;2,IF('Données Envoyé Spécial'!$M321=P$2,'Données Envoyé Spécial'!$G321,""),"")</f>
        <v/>
      </c>
      <c r="R340" s="221">
        <v>212</v>
      </c>
    </row>
    <row r="341" spans="2:18" x14ac:dyDescent="0.25">
      <c r="B341" s="2">
        <f>IF('Données Envoyé Spécial'!$R252&lt;2,IF('Données Envoyé Spécial'!$M252=B$2,'Données Envoyé Spécial'!$D252,""),"")</f>
        <v>1</v>
      </c>
      <c r="C341" s="2">
        <f>IF('Données Envoyé Spécial'!$R896&lt;2,IF('Données Envoyé Spécial'!$M896=C$2,'Données Envoyé Spécial'!$D896,""),"")</f>
        <v>32200</v>
      </c>
      <c r="D341" s="2">
        <f>IF('Données Envoyé Spécial'!$R322&lt;2,IF('Données Envoyé Spécial'!$M322=D$2,'Données Envoyé Spécial'!$D322,""),"")</f>
        <v>12800</v>
      </c>
      <c r="F341" s="2">
        <f>IF('Données Envoyé Spécial'!$R252&lt;2,IF('Données Envoyé Spécial'!$M252=F$2,'Données Envoyé Spécial'!$E252,""),"")</f>
        <v>11</v>
      </c>
      <c r="G341" t="str">
        <f>IF('Données Envoyé Spécial'!$R342&lt;2,IF('Données Envoyé Spécial'!$M342=G$2,'Données Envoyé Spécial'!$E342,""),"")</f>
        <v/>
      </c>
      <c r="H341">
        <f>IF('Données Envoyé Spécial'!$R322&lt;2,IF('Données Envoyé Spécial'!$M322=H$2,'Données Envoyé Spécial'!$E322,""),"")</f>
        <v>754</v>
      </c>
      <c r="J341">
        <f>IF('Données Envoyé Spécial'!$R252&lt;2,IF('Données Envoyé Spécial'!$M252=J$2,'Données Envoyé Spécial'!$F252,""),"")</f>
        <v>1</v>
      </c>
      <c r="K341">
        <f>IF('Données Envoyé Spécial'!$R573&lt;2,IF('Données Envoyé Spécial'!$M573=K$2,'Données Envoyé Spécial'!$F573,""),"")</f>
        <v>433</v>
      </c>
      <c r="L341">
        <f>IF('Données Envoyé Spécial'!$R322&lt;2,IF('Données Envoyé Spécial'!$M322=L$2,'Données Envoyé Spécial'!$F322,""),"")</f>
        <v>503</v>
      </c>
      <c r="N341">
        <f>IF('Données Envoyé Spécial'!$R254&lt;2,IF('Données Envoyé Spécial'!$M254=N$2,'Données Envoyé Spécial'!$G254,""),"")</f>
        <v>0.9</v>
      </c>
      <c r="O341">
        <f>IF('Données Envoyé Spécial'!$R421&lt;2,IF('Données Envoyé Spécial'!$M421=O$2,'Données Envoyé Spécial'!$G421,""),"")</f>
        <v>0.19924812030075187</v>
      </c>
      <c r="P341">
        <f>IF('Données Envoyé Spécial'!$R322&lt;2,IF('Données Envoyé Spécial'!$M322=P$2,'Données Envoyé Spécial'!$G322,""),"")</f>
        <v>0.66710875331564989</v>
      </c>
      <c r="R341" s="221">
        <v>215</v>
      </c>
    </row>
    <row r="342" spans="2:18" x14ac:dyDescent="0.25">
      <c r="B342" s="2">
        <f>IF('Données Envoyé Spécial'!$R253&lt;2,IF('Données Envoyé Spécial'!$M253=B$2,'Données Envoyé Spécial'!$D253,""),"")</f>
        <v>3871</v>
      </c>
      <c r="C342" s="2">
        <f>IF('Données Envoyé Spécial'!$R406&lt;2,IF('Données Envoyé Spécial'!$M406=C$2,'Données Envoyé Spécial'!$D406,""),"")</f>
        <v>6555</v>
      </c>
      <c r="D342" s="2">
        <f>IF('Données Envoyé Spécial'!$R323&lt;2,IF('Données Envoyé Spécial'!$M323=D$2,'Données Envoyé Spécial'!$D323,""),"")</f>
        <v>10500</v>
      </c>
      <c r="F342" s="2">
        <f>IF('Données Envoyé Spécial'!$R253&lt;2,IF('Données Envoyé Spécial'!$M253=F$2,'Données Envoyé Spécial'!$E253,""),"")</f>
        <v>711</v>
      </c>
      <c r="G342">
        <f>IF('Données Envoyé Spécial'!$R860&lt;2,IF('Données Envoyé Spécial'!$M860=G$2,'Données Envoyé Spécial'!$E860,""),"")</f>
        <v>600</v>
      </c>
      <c r="H342">
        <f>IF('Données Envoyé Spécial'!$R323&lt;2,IF('Données Envoyé Spécial'!$M323=H$2,'Données Envoyé Spécial'!$E323,""),"")</f>
        <v>2710</v>
      </c>
      <c r="J342">
        <f>IF('Données Envoyé Spécial'!$R253&lt;2,IF('Données Envoyé Spécial'!$M253=J$2,'Données Envoyé Spécial'!$F253,""),"")</f>
        <v>159</v>
      </c>
      <c r="K342" t="str">
        <f>IF('Données Envoyé Spécial'!$R662&lt;2,IF('Données Envoyé Spécial'!$M662=K$2,'Données Envoyé Spécial'!$F662,""),"")</f>
        <v/>
      </c>
      <c r="L342">
        <f>IF('Données Envoyé Spécial'!$R323&lt;2,IF('Données Envoyé Spécial'!$M323=L$2,'Données Envoyé Spécial'!$F323,""),"")</f>
        <v>1382</v>
      </c>
      <c r="N342">
        <f>IF('Données Envoyé Spécial'!$R255&lt;2,IF('Données Envoyé Spécial'!$M255=N$2,'Données Envoyé Spécial'!$G255,""),"")</f>
        <v>0.370189701897019</v>
      </c>
      <c r="O342" t="str">
        <f>IF('Données Envoyé Spécial'!$R201&lt;2,IF('Données Envoyé Spécial'!$M201=O$2,'Données Envoyé Spécial'!$G201,""),"")</f>
        <v/>
      </c>
      <c r="P342">
        <f>IF('Données Envoyé Spécial'!$R323&lt;2,IF('Données Envoyé Spécial'!$M323=P$2,'Données Envoyé Spécial'!$G323,""),"")</f>
        <v>0.50996309963099629</v>
      </c>
      <c r="R342" s="221">
        <v>215</v>
      </c>
    </row>
    <row r="343" spans="2:18" x14ac:dyDescent="0.25">
      <c r="B343" s="2">
        <f>IF('Données Envoyé Spécial'!$R254&lt;2,IF('Données Envoyé Spécial'!$M254=B$2,'Données Envoyé Spécial'!$D254,""),"")</f>
        <v>1903</v>
      </c>
      <c r="C343" s="2" t="str">
        <f>IF('Données Envoyé Spécial'!$R719&lt;2,IF('Données Envoyé Spécial'!$M719=C$2,'Données Envoyé Spécial'!$D719,""),"")</f>
        <v/>
      </c>
      <c r="D343" s="2" t="str">
        <f>IF('Données Envoyé Spécial'!$R324&lt;2,IF('Données Envoyé Spécial'!$M324=D$2,'Données Envoyé Spécial'!$D324,""),"")</f>
        <v/>
      </c>
      <c r="F343" s="2">
        <f>IF('Données Envoyé Spécial'!$R254&lt;2,IF('Données Envoyé Spécial'!$M254=F$2,'Données Envoyé Spécial'!$E254,""),"")</f>
        <v>80</v>
      </c>
      <c r="G343">
        <f>IF('Données Envoyé Spécial'!$R459&lt;2,IF('Données Envoyé Spécial'!$M459=G$2,'Données Envoyé Spécial'!$E459,""),"")</f>
        <v>1326</v>
      </c>
      <c r="H343" t="str">
        <f>IF('Données Envoyé Spécial'!$R324&lt;2,IF('Données Envoyé Spécial'!$M324=H$2,'Données Envoyé Spécial'!$E324,""),"")</f>
        <v/>
      </c>
      <c r="J343">
        <f>IF('Données Envoyé Spécial'!$R254&lt;2,IF('Données Envoyé Spécial'!$M254=J$2,'Données Envoyé Spécial'!$F254,""),"")</f>
        <v>72</v>
      </c>
      <c r="K343" t="str">
        <f>IF('Données Envoyé Spécial'!$R178&lt;2,IF('Données Envoyé Spécial'!$M178=K$2,'Données Envoyé Spécial'!$F178,""),"")</f>
        <v/>
      </c>
      <c r="L343" t="str">
        <f>IF('Données Envoyé Spécial'!$R324&lt;2,IF('Données Envoyé Spécial'!$M324=L$2,'Données Envoyé Spécial'!$F324,""),"")</f>
        <v/>
      </c>
      <c r="N343">
        <f>IF('Données Envoyé Spécial'!$R258&lt;2,IF('Données Envoyé Spécial'!$M258=N$2,'Données Envoyé Spécial'!$G258,""),"")</f>
        <v>0.43956043956043955</v>
      </c>
      <c r="O343" t="str">
        <f>IF('Données Envoyé Spécial'!$R233&lt;2,IF('Données Envoyé Spécial'!$M233=O$2,'Données Envoyé Spécial'!$G233,""),"")</f>
        <v/>
      </c>
      <c r="P343" t="str">
        <f>IF('Données Envoyé Spécial'!$R324&lt;2,IF('Données Envoyé Spécial'!$M324=P$2,'Données Envoyé Spécial'!$G324,""),"")</f>
        <v/>
      </c>
      <c r="R343" s="221">
        <v>219</v>
      </c>
    </row>
    <row r="344" spans="2:18" x14ac:dyDescent="0.25">
      <c r="B344" s="2">
        <f>IF('Données Envoyé Spécial'!$R255&lt;2,IF('Données Envoyé Spécial'!$M255=B$2,'Données Envoyé Spécial'!$D255,""),"")</f>
        <v>50100</v>
      </c>
      <c r="C344" s="2" t="str">
        <f>IF('Données Envoyé Spécial'!$R310&lt;2,IF('Données Envoyé Spécial'!$M310=C$2,'Données Envoyé Spécial'!$D310,""),"")</f>
        <v/>
      </c>
      <c r="D344" s="2">
        <f>IF('Données Envoyé Spécial'!$R325&lt;2,IF('Données Envoyé Spécial'!$M325=D$2,'Données Envoyé Spécial'!$D325,""),"")</f>
        <v>51</v>
      </c>
      <c r="F344" s="2">
        <f>IF('Données Envoyé Spécial'!$R255&lt;2,IF('Données Envoyé Spécial'!$M255=F$2,'Données Envoyé Spécial'!$E255,""),"")</f>
        <v>1845</v>
      </c>
      <c r="G344">
        <f>IF('Données Envoyé Spécial'!$R468&lt;2,IF('Données Envoyé Spécial'!$M468=G$2,'Données Envoyé Spécial'!$E468,""),"")</f>
        <v>254</v>
      </c>
      <c r="H344">
        <f>IF('Données Envoyé Spécial'!$R325&lt;2,IF('Données Envoyé Spécial'!$M325=H$2,'Données Envoyé Spécial'!$E325,""),"")</f>
        <v>159</v>
      </c>
      <c r="J344">
        <f>IF('Données Envoyé Spécial'!$R255&lt;2,IF('Données Envoyé Spécial'!$M255=J$2,'Données Envoyé Spécial'!$F255,""),"")</f>
        <v>683</v>
      </c>
      <c r="K344" t="str">
        <f>IF('Données Envoyé Spécial'!$R728&lt;2,IF('Données Envoyé Spécial'!$M728=K$2,'Données Envoyé Spécial'!$F728,""),"")</f>
        <v/>
      </c>
      <c r="L344">
        <f>IF('Données Envoyé Spécial'!$R325&lt;2,IF('Données Envoyé Spécial'!$M325=L$2,'Données Envoyé Spécial'!$F325,""),"")</f>
        <v>25</v>
      </c>
      <c r="N344">
        <f>IF('Données Envoyé Spécial'!$R259&lt;2,IF('Données Envoyé Spécial'!$M259=N$2,'Données Envoyé Spécial'!$G259,""),"")</f>
        <v>0.37037037037037035</v>
      </c>
      <c r="O344">
        <f>IF('Données Envoyé Spécial'!$R417&lt;2,IF('Données Envoyé Spécial'!$M417=O$2,'Données Envoyé Spécial'!$G417,""),"")</f>
        <v>0.44444444444444442</v>
      </c>
      <c r="P344">
        <f>IF('Données Envoyé Spécial'!$R325&lt;2,IF('Données Envoyé Spécial'!$M325=P$2,'Données Envoyé Spécial'!$G325,""),"")</f>
        <v>0.15723270440251572</v>
      </c>
      <c r="R344" s="221">
        <v>224</v>
      </c>
    </row>
    <row r="345" spans="2:18" x14ac:dyDescent="0.25">
      <c r="B345" s="2">
        <f>IF('Données Envoyé Spécial'!$R258&lt;2,IF('Données Envoyé Spécial'!$M258=B$2,'Données Envoyé Spécial'!$D258,""),"")</f>
        <v>2781</v>
      </c>
      <c r="C345" s="2" t="str">
        <f>IF('Données Envoyé Spécial'!$R696&lt;2,IF('Données Envoyé Spécial'!$M696=C$2,'Données Envoyé Spécial'!$D696,""),"")</f>
        <v/>
      </c>
      <c r="D345" s="2" t="str">
        <f>IF('Données Envoyé Spécial'!$R326&lt;2,IF('Données Envoyé Spécial'!$M326=D$2,'Données Envoyé Spécial'!$D326,""),"")</f>
        <v/>
      </c>
      <c r="F345" s="2">
        <f>IF('Données Envoyé Spécial'!$R258&lt;2,IF('Données Envoyé Spécial'!$M258=F$2,'Données Envoyé Spécial'!$E258,""),"")</f>
        <v>91</v>
      </c>
      <c r="G345" t="str">
        <f>IF('Données Envoyé Spécial'!$R891&lt;2,IF('Données Envoyé Spécial'!$M891=G$2,'Données Envoyé Spécial'!$E891,""),"")</f>
        <v/>
      </c>
      <c r="H345" t="str">
        <f>IF('Données Envoyé Spécial'!$R326&lt;2,IF('Données Envoyé Spécial'!$M326=H$2,'Données Envoyé Spécial'!$E326,""),"")</f>
        <v/>
      </c>
      <c r="J345">
        <f>IF('Données Envoyé Spécial'!$R258&lt;2,IF('Données Envoyé Spécial'!$M258=J$2,'Données Envoyé Spécial'!$F258,""),"")</f>
        <v>40</v>
      </c>
      <c r="K345">
        <f>IF('Données Envoyé Spécial'!$R896&lt;2,IF('Données Envoyé Spécial'!$M896=K$2,'Données Envoyé Spécial'!$F896,""),"")</f>
        <v>353</v>
      </c>
      <c r="L345" t="str">
        <f>IF('Données Envoyé Spécial'!$R326&lt;2,IF('Données Envoyé Spécial'!$M326=L$2,'Données Envoyé Spécial'!$F326,""),"")</f>
        <v/>
      </c>
      <c r="N345">
        <f>IF('Données Envoyé Spécial'!$R260&lt;2,IF('Données Envoyé Spécial'!$M260=N$2,'Données Envoyé Spécial'!$G260,""),"")</f>
        <v>0.375</v>
      </c>
      <c r="O345">
        <f>IF('Données Envoyé Spécial'!$R402&lt;2,IF('Données Envoyé Spécial'!$M402=O$2,'Données Envoyé Spécial'!$G402,""),"")</f>
        <v>1.0215439856373429</v>
      </c>
      <c r="P345" t="str">
        <f>IF('Données Envoyé Spécial'!$R326&lt;2,IF('Données Envoyé Spécial'!$M326=P$2,'Données Envoyé Spécial'!$G326,""),"")</f>
        <v/>
      </c>
      <c r="R345" s="221">
        <v>224</v>
      </c>
    </row>
    <row r="346" spans="2:18" x14ac:dyDescent="0.25">
      <c r="B346" s="2">
        <f>IF('Données Envoyé Spécial'!$R259&lt;2,IF('Données Envoyé Spécial'!$M259=B$2,'Données Envoyé Spécial'!$D259,""),"")</f>
        <v>877</v>
      </c>
      <c r="C346" s="2">
        <f>IF('Données Envoyé Spécial'!$R428&lt;2,IF('Données Envoyé Spécial'!$M428=C$2,'Données Envoyé Spécial'!$D428,""),"")</f>
        <v>182</v>
      </c>
      <c r="D346" s="2" t="str">
        <f>IF('Données Envoyé Spécial'!$R327&lt;2,IF('Données Envoyé Spécial'!$M327=D$2,'Données Envoyé Spécial'!$D327,""),"")</f>
        <v/>
      </c>
      <c r="F346" s="2">
        <f>IF('Données Envoyé Spécial'!$R259&lt;2,IF('Données Envoyé Spécial'!$M259=F$2,'Données Envoyé Spécial'!$E259,""),"")</f>
        <v>81</v>
      </c>
      <c r="G346">
        <f>IF('Données Envoyé Spécial'!$R869&lt;2,IF('Données Envoyé Spécial'!$M869=G$2,'Données Envoyé Spécial'!$E869,""),"")</f>
        <v>15</v>
      </c>
      <c r="H346" t="str">
        <f>IF('Données Envoyé Spécial'!$R327&lt;2,IF('Données Envoyé Spécial'!$M327=H$2,'Données Envoyé Spécial'!$E327,""),"")</f>
        <v/>
      </c>
      <c r="J346">
        <f>IF('Données Envoyé Spécial'!$R259&lt;2,IF('Données Envoyé Spécial'!$M259=J$2,'Données Envoyé Spécial'!$F259,""),"")</f>
        <v>30</v>
      </c>
      <c r="K346" t="str">
        <f>IF('Données Envoyé Spécial'!$R331&lt;2,IF('Données Envoyé Spécial'!$M331=K$2,'Données Envoyé Spécial'!$F331,""),"")</f>
        <v/>
      </c>
      <c r="L346" t="str">
        <f>IF('Données Envoyé Spécial'!$R327&lt;2,IF('Données Envoyé Spécial'!$M327=L$2,'Données Envoyé Spécial'!$F327,""),"")</f>
        <v/>
      </c>
      <c r="N346" t="str">
        <f>IF('Données Envoyé Spécial'!$R261&lt;2,IF('Données Envoyé Spécial'!$M261=N$2,'Données Envoyé Spécial'!$G261,""),"")</f>
        <v/>
      </c>
      <c r="O346" t="str">
        <f>IF('Données Envoyé Spécial'!$R87&lt;2,IF('Données Envoyé Spécial'!$M87=O$2,'Données Envoyé Spécial'!$G87,""),"")</f>
        <v/>
      </c>
      <c r="P346" t="str">
        <f>IF('Données Envoyé Spécial'!$R327&lt;2,IF('Données Envoyé Spécial'!$M327=P$2,'Données Envoyé Spécial'!$G327,""),"")</f>
        <v/>
      </c>
      <c r="R346" s="221">
        <v>228</v>
      </c>
    </row>
    <row r="347" spans="2:18" x14ac:dyDescent="0.25">
      <c r="B347" s="2">
        <f>IF('Données Envoyé Spécial'!$R260&lt;2,IF('Données Envoyé Spécial'!$M260=B$2,'Données Envoyé Spécial'!$D260,""),"")</f>
        <v>523</v>
      </c>
      <c r="C347" s="2" t="str">
        <f>IF('Données Envoyé Spécial'!$R432&lt;2,IF('Données Envoyé Spécial'!$M432=C$2,'Données Envoyé Spécial'!$D432,""),"")</f>
        <v/>
      </c>
      <c r="D347" s="2" t="str">
        <f>IF('Données Envoyé Spécial'!$R328&lt;2,IF('Données Envoyé Spécial'!$M328=D$2,'Données Envoyé Spécial'!$D328,""),"")</f>
        <v/>
      </c>
      <c r="F347" s="2">
        <f>IF('Données Envoyé Spécial'!$R260&lt;2,IF('Données Envoyé Spécial'!$M260=F$2,'Données Envoyé Spécial'!$E260,""),"")</f>
        <v>8</v>
      </c>
      <c r="G347">
        <f>IF('Données Envoyé Spécial'!$R681&lt;2,IF('Données Envoyé Spécial'!$M681=G$2,'Données Envoyé Spécial'!$E681,""),"")</f>
        <v>363</v>
      </c>
      <c r="H347" t="str">
        <f>IF('Données Envoyé Spécial'!$R328&lt;2,IF('Données Envoyé Spécial'!$M328=H$2,'Données Envoyé Spécial'!$E328,""),"")</f>
        <v/>
      </c>
      <c r="J347">
        <f>IF('Données Envoyé Spécial'!$R260&lt;2,IF('Données Envoyé Spécial'!$M260=J$2,'Données Envoyé Spécial'!$F260,""),"")</f>
        <v>3</v>
      </c>
      <c r="K347" t="str">
        <f>IF('Données Envoyé Spécial'!$R349&lt;2,IF('Données Envoyé Spécial'!$M349=K$2,'Données Envoyé Spécial'!$F349,""),"")</f>
        <v/>
      </c>
      <c r="L347" t="str">
        <f>IF('Données Envoyé Spécial'!$R328&lt;2,IF('Données Envoyé Spécial'!$M328=L$2,'Données Envoyé Spécial'!$F328,""),"")</f>
        <v/>
      </c>
      <c r="N347">
        <f>IF('Données Envoyé Spécial'!$R262&lt;2,IF('Données Envoyé Spécial'!$M262=N$2,'Données Envoyé Spécial'!$G262,""),"")</f>
        <v>0.20424403183023873</v>
      </c>
      <c r="O347">
        <f>IF('Données Envoyé Spécial'!$R927&lt;2,IF('Données Envoyé Spécial'!$M927=O$2,'Données Envoyé Spécial'!$G927,""),"")</f>
        <v>1.7824497257769654</v>
      </c>
      <c r="P347" t="str">
        <f>IF('Données Envoyé Spécial'!$R328&lt;2,IF('Données Envoyé Spécial'!$M328=P$2,'Données Envoyé Spécial'!$G328,""),"")</f>
        <v/>
      </c>
      <c r="R347" s="221">
        <v>232</v>
      </c>
    </row>
    <row r="348" spans="2:18" x14ac:dyDescent="0.25">
      <c r="B348" s="2">
        <f>IF('Données Envoyé Spécial'!$R261&lt;2,IF('Données Envoyé Spécial'!$M261=B$2,'Données Envoyé Spécial'!$D261,""),"")</f>
        <v>393</v>
      </c>
      <c r="C348" s="2">
        <f>IF('Données Envoyé Spécial'!$R404&lt;2,IF('Données Envoyé Spécial'!$M404=C$2,'Données Envoyé Spécial'!$D404,""),"")</f>
        <v>2816</v>
      </c>
      <c r="D348" s="2">
        <f>IF('Données Envoyé Spécial'!$R329&lt;2,IF('Données Envoyé Spécial'!$M329=D$2,'Données Envoyé Spécial'!$D329,""),"")</f>
        <v>1587</v>
      </c>
      <c r="F348" s="2">
        <f>IF('Données Envoyé Spécial'!$R261&lt;2,IF('Données Envoyé Spécial'!$M261=F$2,'Données Envoyé Spécial'!$E261,""),"")</f>
        <v>0</v>
      </c>
      <c r="G348" t="str">
        <f>IF('Données Envoyé Spécial'!$R728&lt;2,IF('Données Envoyé Spécial'!$M728=G$2,'Données Envoyé Spécial'!$E728,""),"")</f>
        <v/>
      </c>
      <c r="H348">
        <f>IF('Données Envoyé Spécial'!$R329&lt;2,IF('Données Envoyé Spécial'!$M329=H$2,'Données Envoyé Spécial'!$E329,""),"")</f>
        <v>96</v>
      </c>
      <c r="J348">
        <f>IF('Données Envoyé Spécial'!$R261&lt;2,IF('Données Envoyé Spécial'!$M261=J$2,'Données Envoyé Spécial'!$F261,""),"")</f>
        <v>0</v>
      </c>
      <c r="K348">
        <f>IF('Données Envoyé Spécial'!$R517&lt;2,IF('Données Envoyé Spécial'!$M517=K$2,'Données Envoyé Spécial'!$F517,""),"")</f>
        <v>54</v>
      </c>
      <c r="L348">
        <f>IF('Données Envoyé Spécial'!$R329&lt;2,IF('Données Envoyé Spécial'!$M329=L$2,'Données Envoyé Spécial'!$F329,""),"")</f>
        <v>22</v>
      </c>
      <c r="N348" t="str">
        <f>IF('Données Envoyé Spécial'!$R263&lt;2,IF('Données Envoyé Spécial'!$M263=N$2,'Données Envoyé Spécial'!$G263,""),"")</f>
        <v/>
      </c>
      <c r="O348">
        <f>IF('Données Envoyé Spécial'!$R406&lt;2,IF('Données Envoyé Spécial'!$M406=O$2,'Données Envoyé Spécial'!$G406,""),"")</f>
        <v>0.51500000000000001</v>
      </c>
      <c r="P348">
        <f>IF('Données Envoyé Spécial'!$R329&lt;2,IF('Données Envoyé Spécial'!$M329=P$2,'Données Envoyé Spécial'!$G329,""),"")</f>
        <v>0.22916666666666666</v>
      </c>
      <c r="R348" s="221">
        <v>242</v>
      </c>
    </row>
    <row r="349" spans="2:18" x14ac:dyDescent="0.25">
      <c r="B349" s="2">
        <f>IF('Données Envoyé Spécial'!$R262&lt;2,IF('Données Envoyé Spécial'!$M262=B$2,'Données Envoyé Spécial'!$D262,""),"")</f>
        <v>2368</v>
      </c>
      <c r="C349" s="2" t="str">
        <f>IF('Données Envoyé Spécial'!$R152&lt;2,IF('Données Envoyé Spécial'!$M152=C$2,'Données Envoyé Spécial'!$D152,""),"")</f>
        <v/>
      </c>
      <c r="D349" s="2">
        <f>IF('Données Envoyé Spécial'!$R330&lt;2,IF('Données Envoyé Spécial'!$M330=D$2,'Données Envoyé Spécial'!$D330,""),"")</f>
        <v>3088</v>
      </c>
      <c r="F349" s="2">
        <f>IF('Données Envoyé Spécial'!$R262&lt;2,IF('Données Envoyé Spécial'!$M262=F$2,'Données Envoyé Spécial'!$E262,""),"")</f>
        <v>377</v>
      </c>
      <c r="G349">
        <f>IF('Données Envoyé Spécial'!$R726&lt;2,IF('Données Envoyé Spécial'!$M726=G$2,'Données Envoyé Spécial'!$E726,""),"")</f>
        <v>72</v>
      </c>
      <c r="H349">
        <f>IF('Données Envoyé Spécial'!$R330&lt;2,IF('Données Envoyé Spécial'!$M330=H$2,'Données Envoyé Spécial'!$E330,""),"")</f>
        <v>513</v>
      </c>
      <c r="J349">
        <f>IF('Données Envoyé Spécial'!$R262&lt;2,IF('Données Envoyé Spécial'!$M262=J$2,'Données Envoyé Spécial'!$F262,""),"")</f>
        <v>77</v>
      </c>
      <c r="K349" t="str">
        <f>IF('Données Envoyé Spécial'!$R150&lt;2,IF('Données Envoyé Spécial'!$M150=K$2,'Données Envoyé Spécial'!$F150,""),"")</f>
        <v/>
      </c>
      <c r="L349">
        <f>IF('Données Envoyé Spécial'!$R330&lt;2,IF('Données Envoyé Spécial'!$M330=L$2,'Données Envoyé Spécial'!$F330,""),"")</f>
        <v>148</v>
      </c>
      <c r="N349">
        <f>IF('Données Envoyé Spécial'!$R265&lt;2,IF('Données Envoyé Spécial'!$M265=N$2,'Données Envoyé Spécial'!$G265,""),"")</f>
        <v>0.4584837545126354</v>
      </c>
      <c r="O349" t="str">
        <f>IF('Données Envoyé Spécial'!$R126&lt;2,IF('Données Envoyé Spécial'!$M126=O$2,'Données Envoyé Spécial'!$G126,""),"")</f>
        <v/>
      </c>
      <c r="P349">
        <f>IF('Données Envoyé Spécial'!$R330&lt;2,IF('Données Envoyé Spécial'!$M330=P$2,'Données Envoyé Spécial'!$G330,""),"")</f>
        <v>0.28849902534113059</v>
      </c>
      <c r="R349" s="221">
        <v>243</v>
      </c>
    </row>
    <row r="350" spans="2:18" x14ac:dyDescent="0.25">
      <c r="B350" s="2" t="str">
        <f>IF('Données Envoyé Spécial'!$R263&lt;2,IF('Données Envoyé Spécial'!$M263=B$2,'Données Envoyé Spécial'!$D263,""),"")</f>
        <v/>
      </c>
      <c r="C350" s="2" t="str">
        <f>IF('Données Envoyé Spécial'!$R309&lt;2,IF('Données Envoyé Spécial'!$M309=C$2,'Données Envoyé Spécial'!$D309,""),"")</f>
        <v/>
      </c>
      <c r="D350" s="2">
        <f>IF('Données Envoyé Spécial'!$R331&lt;2,IF('Données Envoyé Spécial'!$M331=D$2,'Données Envoyé Spécial'!$D331,""),"")</f>
        <v>12400</v>
      </c>
      <c r="F350" s="2" t="str">
        <f>IF('Données Envoyé Spécial'!$R263&lt;2,IF('Données Envoyé Spécial'!$M263=F$2,'Données Envoyé Spécial'!$E263,""),"")</f>
        <v/>
      </c>
      <c r="G350" t="str">
        <f>IF('Données Envoyé Spécial'!$R110&lt;2,IF('Données Envoyé Spécial'!$M110=G$2,'Données Envoyé Spécial'!$E110,""),"")</f>
        <v/>
      </c>
      <c r="H350">
        <f>IF('Données Envoyé Spécial'!$R331&lt;2,IF('Données Envoyé Spécial'!$M331=H$2,'Données Envoyé Spécial'!$E331,""),"")</f>
        <v>350</v>
      </c>
      <c r="J350" t="str">
        <f>IF('Données Envoyé Spécial'!$R263&lt;2,IF('Données Envoyé Spécial'!$M263=J$2,'Données Envoyé Spécial'!$F263,""),"")</f>
        <v/>
      </c>
      <c r="K350" t="str">
        <f>IF('Données Envoyé Spécial'!$R865&lt;2,IF('Données Envoyé Spécial'!$M865=K$2,'Données Envoyé Spécial'!$F865,""),"")</f>
        <v/>
      </c>
      <c r="L350">
        <f>IF('Données Envoyé Spécial'!$R331&lt;2,IF('Données Envoyé Spécial'!$M331=L$2,'Données Envoyé Spécial'!$F331,""),"")</f>
        <v>108</v>
      </c>
      <c r="N350">
        <f>IF('Données Envoyé Spécial'!$R266&lt;2,IF('Données Envoyé Spécial'!$M266=N$2,'Données Envoyé Spécial'!$G266,""),"")</f>
        <v>0.14568345323741008</v>
      </c>
      <c r="O350" t="str">
        <f>IF('Données Envoyé Spécial'!$R525&lt;2,IF('Données Envoyé Spécial'!$M525=O$2,'Données Envoyé Spécial'!$G525,""),"")</f>
        <v/>
      </c>
      <c r="P350">
        <f>IF('Données Envoyé Spécial'!$R331&lt;2,IF('Données Envoyé Spécial'!$M331=P$2,'Données Envoyé Spécial'!$G331,""),"")</f>
        <v>0.30857142857142855</v>
      </c>
      <c r="R350" s="221">
        <v>244</v>
      </c>
    </row>
    <row r="351" spans="2:18" x14ac:dyDescent="0.25">
      <c r="B351" s="2">
        <f>IF('Données Envoyé Spécial'!$R265&lt;2,IF('Données Envoyé Spécial'!$M265=B$2,'Données Envoyé Spécial'!$D265,""),"")</f>
        <v>2289</v>
      </c>
      <c r="C351" s="2">
        <f>IF('Données Envoyé Spécial'!$R431&lt;2,IF('Données Envoyé Spécial'!$M431=C$2,'Données Envoyé Spécial'!$D431,""),"")</f>
        <v>14</v>
      </c>
      <c r="D351" s="2">
        <f>IF('Données Envoyé Spécial'!$R332&lt;2,IF('Données Envoyé Spécial'!$M332=D$2,'Données Envoyé Spécial'!$D332,""),"")</f>
        <v>1559</v>
      </c>
      <c r="F351" s="2">
        <f>IF('Données Envoyé Spécial'!$R265&lt;2,IF('Données Envoyé Spécial'!$M265=F$2,'Données Envoyé Spécial'!$E265,""),"")</f>
        <v>831</v>
      </c>
      <c r="G351">
        <f>IF('Données Envoyé Spécial'!$R517&lt;2,IF('Données Envoyé Spécial'!$M517=G$2,'Données Envoyé Spécial'!$E517,""),"")</f>
        <v>200</v>
      </c>
      <c r="H351">
        <f>IF('Données Envoyé Spécial'!$R332&lt;2,IF('Données Envoyé Spécial'!$M332=H$2,'Données Envoyé Spécial'!$E332,""),"")</f>
        <v>625</v>
      </c>
      <c r="J351">
        <f>IF('Données Envoyé Spécial'!$R265&lt;2,IF('Données Envoyé Spécial'!$M265=J$2,'Données Envoyé Spécial'!$F265,""),"")</f>
        <v>381</v>
      </c>
      <c r="K351" t="str">
        <f>IF('Données Envoyé Spécial'!$R301&lt;2,IF('Données Envoyé Spécial'!$M301=K$2,'Données Envoyé Spécial'!$F301,""),"")</f>
        <v/>
      </c>
      <c r="L351">
        <f>IF('Données Envoyé Spécial'!$R332&lt;2,IF('Données Envoyé Spécial'!$M332=L$2,'Données Envoyé Spécial'!$F332,""),"")</f>
        <v>82</v>
      </c>
      <c r="N351" t="str">
        <f>IF('Données Envoyé Spécial'!$R267&lt;2,IF('Données Envoyé Spécial'!$M267=N$2,'Données Envoyé Spécial'!$G267,""),"")</f>
        <v/>
      </c>
      <c r="O351">
        <f>IF('Données Envoyé Spécial'!$R511&lt;2,IF('Données Envoyé Spécial'!$M511=O$2,'Données Envoyé Spécial'!$G511,""),"")</f>
        <v>0.17647058823529413</v>
      </c>
      <c r="P351">
        <f>IF('Données Envoyé Spécial'!$R332&lt;2,IF('Données Envoyé Spécial'!$M332=P$2,'Données Envoyé Spécial'!$G332,""),"")</f>
        <v>0.13120000000000001</v>
      </c>
      <c r="R351" s="221">
        <v>246</v>
      </c>
    </row>
    <row r="352" spans="2:18" x14ac:dyDescent="0.25">
      <c r="B352" s="2">
        <f>IF('Données Envoyé Spécial'!$R266&lt;2,IF('Données Envoyé Spécial'!$M266=B$2,'Données Envoyé Spécial'!$D266,""),"")</f>
        <v>2283</v>
      </c>
      <c r="C352" s="2" t="str">
        <f>IF('Données Envoyé Spécial'!$R200&lt;2,IF('Données Envoyé Spécial'!$M200=C$2,'Données Envoyé Spécial'!$D200,""),"")</f>
        <v/>
      </c>
      <c r="D352" s="2" t="str">
        <f>IF('Données Envoyé Spécial'!$R333&lt;2,IF('Données Envoyé Spécial'!$M333=D$2,'Données Envoyé Spécial'!$D333,""),"")</f>
        <v/>
      </c>
      <c r="F352" s="2">
        <f>IF('Données Envoyé Spécial'!$R266&lt;2,IF('Données Envoyé Spécial'!$M266=F$2,'Données Envoyé Spécial'!$E266,""),"")</f>
        <v>1112</v>
      </c>
      <c r="G352" t="str">
        <f>IF('Données Envoyé Spécial'!$R120&lt;2,IF('Données Envoyé Spécial'!$M120=G$2,'Données Envoyé Spécial'!$E120,""),"")</f>
        <v/>
      </c>
      <c r="H352" t="str">
        <f>IF('Données Envoyé Spécial'!$R333&lt;2,IF('Données Envoyé Spécial'!$M333=H$2,'Données Envoyé Spécial'!$E333,""),"")</f>
        <v/>
      </c>
      <c r="J352">
        <f>IF('Données Envoyé Spécial'!$R266&lt;2,IF('Données Envoyé Spécial'!$M266=J$2,'Données Envoyé Spécial'!$F266,""),"")</f>
        <v>162</v>
      </c>
      <c r="K352">
        <f>IF('Données Envoyé Spécial'!$R903&lt;2,IF('Données Envoyé Spécial'!$M903=K$2,'Données Envoyé Spécial'!$F903,""),"")</f>
        <v>34</v>
      </c>
      <c r="L352" t="str">
        <f>IF('Données Envoyé Spécial'!$R333&lt;2,IF('Données Envoyé Spécial'!$M333=L$2,'Données Envoyé Spécial'!$F333,""),"")</f>
        <v/>
      </c>
      <c r="N352" t="str">
        <f>IF('Données Envoyé Spécial'!$R268&lt;2,IF('Données Envoyé Spécial'!$M268=N$2,'Données Envoyé Spécial'!$G268,""),"")</f>
        <v/>
      </c>
      <c r="O352">
        <f>IF('Données Envoyé Spécial'!$R631&lt;2,IF('Données Envoyé Spécial'!$M631=O$2,'Données Envoyé Spécial'!$G631,""),"")</f>
        <v>0.15463917525773196</v>
      </c>
      <c r="P352" t="str">
        <f>IF('Données Envoyé Spécial'!$R333&lt;2,IF('Données Envoyé Spécial'!$M333=P$2,'Données Envoyé Spécial'!$G333,""),"")</f>
        <v/>
      </c>
      <c r="R352" s="221">
        <v>249</v>
      </c>
    </row>
    <row r="353" spans="2:18" x14ac:dyDescent="0.25">
      <c r="B353" s="2" t="str">
        <f>IF('Données Envoyé Spécial'!$R267&lt;2,IF('Données Envoyé Spécial'!$M267=B$2,'Données Envoyé Spécial'!$D267,""),"")</f>
        <v/>
      </c>
      <c r="C353" s="2">
        <f>IF('Données Envoyé Spécial'!$R362&lt;2,IF('Données Envoyé Spécial'!$M362=C$2,'Données Envoyé Spécial'!$D362,""),"")</f>
        <v>5574</v>
      </c>
      <c r="D353" s="2">
        <f>IF('Données Envoyé Spécial'!$R335&lt;2,IF('Données Envoyé Spécial'!$M335=D$2,'Données Envoyé Spécial'!$D335,""),"")</f>
        <v>182</v>
      </c>
      <c r="F353" s="2" t="str">
        <f>IF('Données Envoyé Spécial'!$R267&lt;2,IF('Données Envoyé Spécial'!$M267=F$2,'Données Envoyé Spécial'!$E267,""),"")</f>
        <v/>
      </c>
      <c r="G353">
        <f>IF('Données Envoyé Spécial'!$R433&lt;2,IF('Données Envoyé Spécial'!$M433=G$2,'Données Envoyé Spécial'!$E433,""),"")</f>
        <v>272</v>
      </c>
      <c r="H353">
        <f>IF('Données Envoyé Spécial'!$R335&lt;2,IF('Données Envoyé Spécial'!$M335=H$2,'Données Envoyé Spécial'!$E335,""),"")</f>
        <v>45</v>
      </c>
      <c r="J353" t="str">
        <f>IF('Données Envoyé Spécial'!$R267&lt;2,IF('Données Envoyé Spécial'!$M267=J$2,'Données Envoyé Spécial'!$F267,""),"")</f>
        <v/>
      </c>
      <c r="K353">
        <f>IF('Données Envoyé Spécial'!$R920&lt;2,IF('Données Envoyé Spécial'!$M920=K$2,'Données Envoyé Spécial'!$F920,""),"")</f>
        <v>33</v>
      </c>
      <c r="L353">
        <f>IF('Données Envoyé Spécial'!$R335&lt;2,IF('Données Envoyé Spécial'!$M335=L$2,'Données Envoyé Spécial'!$F335,""),"")</f>
        <v>2</v>
      </c>
      <c r="N353">
        <f>IF('Données Envoyé Spécial'!$R269&lt;2,IF('Données Envoyé Spécial'!$M269=N$2,'Données Envoyé Spécial'!$G269,""),"")</f>
        <v>0.21739130434782608</v>
      </c>
      <c r="O353" t="str">
        <f>IF('Données Envoyé Spécial'!$R154&lt;2,IF('Données Envoyé Spécial'!$M154=O$2,'Données Envoyé Spécial'!$G154,""),"")</f>
        <v/>
      </c>
      <c r="P353">
        <f>IF('Données Envoyé Spécial'!$R335&lt;2,IF('Données Envoyé Spécial'!$M335=P$2,'Données Envoyé Spécial'!$G335,""),"")</f>
        <v>4.4444444444444446E-2</v>
      </c>
      <c r="R353" s="221">
        <v>252</v>
      </c>
    </row>
    <row r="354" spans="2:18" x14ac:dyDescent="0.25">
      <c r="B354" s="2" t="str">
        <f>IF('Données Envoyé Spécial'!$R268&lt;2,IF('Données Envoyé Spécial'!$M268=B$2,'Données Envoyé Spécial'!$D268,""),"")</f>
        <v/>
      </c>
      <c r="C354" s="2">
        <f>IF('Données Envoyé Spécial'!$R377&lt;2,IF('Données Envoyé Spécial'!$M377=C$2,'Données Envoyé Spécial'!$D377,""),"")</f>
        <v>1099</v>
      </c>
      <c r="D354" s="2">
        <f>IF('Données Envoyé Spécial'!$R336&lt;2,IF('Données Envoyé Spécial'!$M336=D$2,'Données Envoyé Spécial'!$D336,""),"")</f>
        <v>20500</v>
      </c>
      <c r="F354" s="2" t="str">
        <f>IF('Données Envoyé Spécial'!$R268&lt;2,IF('Données Envoyé Spécial'!$M268=F$2,'Données Envoyé Spécial'!$E268,""),"")</f>
        <v/>
      </c>
      <c r="G354">
        <f>IF('Données Envoyé Spécial'!$R616&lt;2,IF('Données Envoyé Spécial'!$M616=G$2,'Données Envoyé Spécial'!$E616,""),"")</f>
        <v>168</v>
      </c>
      <c r="H354">
        <f>IF('Données Envoyé Spécial'!$R336&lt;2,IF('Données Envoyé Spécial'!$M336=H$2,'Données Envoyé Spécial'!$E336,""),"")</f>
        <v>589</v>
      </c>
      <c r="J354" t="str">
        <f>IF('Données Envoyé Spécial'!$R268&lt;2,IF('Données Envoyé Spécial'!$M268=J$2,'Données Envoyé Spécial'!$F268,""),"")</f>
        <v/>
      </c>
      <c r="K354">
        <f>IF('Données Envoyé Spécial'!$R744&lt;2,IF('Données Envoyé Spécial'!$M744=K$2,'Données Envoyé Spécial'!$F744,""),"")</f>
        <v>23</v>
      </c>
      <c r="L354">
        <f>IF('Données Envoyé Spécial'!$R336&lt;2,IF('Données Envoyé Spécial'!$M336=L$2,'Données Envoyé Spécial'!$F336,""),"")</f>
        <v>471</v>
      </c>
      <c r="N354" t="str">
        <f>IF('Données Envoyé Spécial'!$R270&lt;2,IF('Données Envoyé Spécial'!$M270=N$2,'Données Envoyé Spécial'!$G270,""),"")</f>
        <v/>
      </c>
      <c r="O354" t="str">
        <f>IF('Données Envoyé Spécial'!$R214&lt;2,IF('Données Envoyé Spécial'!$M214=O$2,'Données Envoyé Spécial'!$G214,""),"")</f>
        <v/>
      </c>
      <c r="P354">
        <f>IF('Données Envoyé Spécial'!$R336&lt;2,IF('Données Envoyé Spécial'!$M336=P$2,'Données Envoyé Spécial'!$G336,""),"")</f>
        <v>0.79966044142614601</v>
      </c>
      <c r="R354" s="221">
        <v>257</v>
      </c>
    </row>
    <row r="355" spans="2:18" x14ac:dyDescent="0.25">
      <c r="B355" s="2">
        <f>IF('Données Envoyé Spécial'!$R269&lt;2,IF('Données Envoyé Spécial'!$M269=B$2,'Données Envoyé Spécial'!$D269,""),"")</f>
        <v>390</v>
      </c>
      <c r="C355" s="2">
        <f>IF('Données Envoyé Spécial'!$R467&lt;2,IF('Données Envoyé Spécial'!$M467=C$2,'Données Envoyé Spécial'!$D467,""),"")</f>
        <v>3316</v>
      </c>
      <c r="D355" s="2">
        <f>IF('Données Envoyé Spécial'!$R337&lt;2,IF('Données Envoyé Spécial'!$M337=D$2,'Données Envoyé Spécial'!$D337,""),"")</f>
        <v>214</v>
      </c>
      <c r="F355" s="2">
        <f>IF('Données Envoyé Spécial'!$R269&lt;2,IF('Données Envoyé Spécial'!$M269=F$2,'Données Envoyé Spécial'!$E269,""),"")</f>
        <v>46</v>
      </c>
      <c r="G355" t="str">
        <f>IF('Données Envoyé Spécial'!$R301&lt;2,IF('Données Envoyé Spécial'!$M301=G$2,'Données Envoyé Spécial'!$E301,""),"")</f>
        <v/>
      </c>
      <c r="H355">
        <f>IF('Données Envoyé Spécial'!$R337&lt;2,IF('Données Envoyé Spécial'!$M337=H$2,'Données Envoyé Spécial'!$E337,""),"")</f>
        <v>71</v>
      </c>
      <c r="J355">
        <f>IF('Données Envoyé Spécial'!$R269&lt;2,IF('Données Envoyé Spécial'!$M269=J$2,'Données Envoyé Spécial'!$F269,""),"")</f>
        <v>10</v>
      </c>
      <c r="K355">
        <f>IF('Données Envoyé Spécial'!$R499&lt;2,IF('Données Envoyé Spécial'!$M499=K$2,'Données Envoyé Spécial'!$F499,""),"")</f>
        <v>302</v>
      </c>
      <c r="L355">
        <f>IF('Données Envoyé Spécial'!$R337&lt;2,IF('Données Envoyé Spécial'!$M337=L$2,'Données Envoyé Spécial'!$F337,""),"")</f>
        <v>20</v>
      </c>
      <c r="N355">
        <f>IF('Données Envoyé Spécial'!$R271&lt;2,IF('Données Envoyé Spécial'!$M271=N$2,'Données Envoyé Spécial'!$G271,""),"")</f>
        <v>0.3054892601431981</v>
      </c>
      <c r="O355">
        <f>IF('Données Envoyé Spécial'!$R422&lt;2,IF('Données Envoyé Spécial'!$M422=O$2,'Données Envoyé Spécial'!$G422,""),"")</f>
        <v>0.16472966144517434</v>
      </c>
      <c r="P355">
        <f>IF('Données Envoyé Spécial'!$R337&lt;2,IF('Données Envoyé Spécial'!$M337=P$2,'Données Envoyé Spécial'!$G337,""),"")</f>
        <v>0.28169014084507044</v>
      </c>
      <c r="R355" s="221">
        <v>262</v>
      </c>
    </row>
    <row r="356" spans="2:18" x14ac:dyDescent="0.25">
      <c r="B356" s="2" t="str">
        <f>IF('Données Envoyé Spécial'!$R270&lt;2,IF('Données Envoyé Spécial'!$M270=B$2,'Données Envoyé Spécial'!$D270,""),"")</f>
        <v/>
      </c>
      <c r="C356" s="2">
        <f>IF('Données Envoyé Spécial'!$R492&lt;2,IF('Données Envoyé Spécial'!$M492=C$2,'Données Envoyé Spécial'!$D492,""),"")</f>
        <v>3642</v>
      </c>
      <c r="D356" s="2">
        <f>IF('Données Envoyé Spécial'!$R338&lt;2,IF('Données Envoyé Spécial'!$M338=D$2,'Données Envoyé Spécial'!$D338,""),"")</f>
        <v>154</v>
      </c>
      <c r="F356" s="2" t="str">
        <f>IF('Données Envoyé Spécial'!$R270&lt;2,IF('Données Envoyé Spécial'!$M270=F$2,'Données Envoyé Spécial'!$E270,""),"")</f>
        <v/>
      </c>
      <c r="G356" t="str">
        <f>IF('Données Envoyé Spécial'!$R509&lt;2,IF('Données Envoyé Spécial'!$M509=G$2,'Données Envoyé Spécial'!$E509,""),"")</f>
        <v/>
      </c>
      <c r="H356">
        <f>IF('Données Envoyé Spécial'!$R338&lt;2,IF('Données Envoyé Spécial'!$M338=H$2,'Données Envoyé Spécial'!$E338,""),"")</f>
        <v>124</v>
      </c>
      <c r="J356" t="str">
        <f>IF('Données Envoyé Spécial'!$R270&lt;2,IF('Données Envoyé Spécial'!$M270=J$2,'Données Envoyé Spécial'!$F270,""),"")</f>
        <v/>
      </c>
      <c r="K356" t="str">
        <f>IF('Données Envoyé Spécial'!$R339&lt;2,IF('Données Envoyé Spécial'!$M339=K$2,'Données Envoyé Spécial'!$F339,""),"")</f>
        <v/>
      </c>
      <c r="L356">
        <f>IF('Données Envoyé Spécial'!$R338&lt;2,IF('Données Envoyé Spécial'!$M338=L$2,'Données Envoyé Spécial'!$F338,""),"")</f>
        <v>46</v>
      </c>
      <c r="N356">
        <f>IF('Données Envoyé Spécial'!$R272&lt;2,IF('Données Envoyé Spécial'!$M272=N$2,'Données Envoyé Spécial'!$G272,""),"")</f>
        <v>5.3333333333333337E-2</v>
      </c>
      <c r="O356">
        <f>IF('Données Envoyé Spécial'!$R588&lt;2,IF('Données Envoyé Spécial'!$M588=O$2,'Données Envoyé Spécial'!$G588,""),"")</f>
        <v>0</v>
      </c>
      <c r="P356">
        <f>IF('Données Envoyé Spécial'!$R338&lt;2,IF('Données Envoyé Spécial'!$M338=P$2,'Données Envoyé Spécial'!$G338,""),"")</f>
        <v>0.37096774193548387</v>
      </c>
      <c r="R356" s="221">
        <v>263</v>
      </c>
    </row>
    <row r="357" spans="2:18" x14ac:dyDescent="0.25">
      <c r="B357" s="2">
        <f>IF('Données Envoyé Spécial'!$R271&lt;2,IF('Données Envoyé Spécial'!$M271=B$2,'Données Envoyé Spécial'!$D271,""),"")</f>
        <v>522</v>
      </c>
      <c r="C357" s="2">
        <f>IF('Données Envoyé Spécial'!$R726&lt;2,IF('Données Envoyé Spécial'!$M726=C$2,'Données Envoyé Spécial'!$D726,""),"")</f>
        <v>816</v>
      </c>
      <c r="D357" s="2" t="str">
        <f>IF('Données Envoyé Spécial'!$R339&lt;2,IF('Données Envoyé Spécial'!$M339=D$2,'Données Envoyé Spécial'!$D339,""),"")</f>
        <v/>
      </c>
      <c r="F357" s="2">
        <f>IF('Données Envoyé Spécial'!$R271&lt;2,IF('Données Envoyé Spécial'!$M271=F$2,'Données Envoyé Spécial'!$E271,""),"")</f>
        <v>419</v>
      </c>
      <c r="G357">
        <f>IF('Données Envoyé Spécial'!$R562&lt;2,IF('Données Envoyé Spécial'!$M562=G$2,'Données Envoyé Spécial'!$E562,""),"")</f>
        <v>45</v>
      </c>
      <c r="H357" t="str">
        <f>IF('Données Envoyé Spécial'!$R339&lt;2,IF('Données Envoyé Spécial'!$M339=H$2,'Données Envoyé Spécial'!$E339,""),"")</f>
        <v/>
      </c>
      <c r="J357">
        <f>IF('Données Envoyé Spécial'!$R271&lt;2,IF('Données Envoyé Spécial'!$M271=J$2,'Données Envoyé Spécial'!$F271,""),"")</f>
        <v>128</v>
      </c>
      <c r="K357" t="str">
        <f>IF('Données Envoyé Spécial'!$R233&lt;2,IF('Données Envoyé Spécial'!$M233=K$2,'Données Envoyé Spécial'!$F233,""),"")</f>
        <v/>
      </c>
      <c r="L357" t="str">
        <f>IF('Données Envoyé Spécial'!$R339&lt;2,IF('Données Envoyé Spécial'!$M339=L$2,'Données Envoyé Spécial'!$F339,""),"")</f>
        <v/>
      </c>
      <c r="N357">
        <f>IF('Données Envoyé Spécial'!$R274&lt;2,IF('Données Envoyé Spécial'!$M274=N$2,'Données Envoyé Spécial'!$G274,""),"")</f>
        <v>7.2058823529411766</v>
      </c>
      <c r="O357" t="str">
        <f>IF('Données Envoyé Spécial'!$R175&lt;2,IF('Données Envoyé Spécial'!$M175=O$2,'Données Envoyé Spécial'!$G175,""),"")</f>
        <v/>
      </c>
      <c r="P357" t="str">
        <f>IF('Données Envoyé Spécial'!$R339&lt;2,IF('Données Envoyé Spécial'!$M339=P$2,'Données Envoyé Spécial'!$G339,""),"")</f>
        <v/>
      </c>
      <c r="R357" s="221">
        <v>267</v>
      </c>
    </row>
    <row r="358" spans="2:18" x14ac:dyDescent="0.25">
      <c r="B358" s="2">
        <f>IF('Données Envoyé Spécial'!$R272&lt;2,IF('Données Envoyé Spécial'!$M272=B$2,'Données Envoyé Spécial'!$D272,""),"")</f>
        <v>149</v>
      </c>
      <c r="C358" s="2">
        <f>IF('Données Envoyé Spécial'!$R368&lt;2,IF('Données Envoyé Spécial'!$M368=C$2,'Données Envoyé Spécial'!$D368,""),"")</f>
        <v>22700</v>
      </c>
      <c r="D358" s="2">
        <f>IF('Données Envoyé Spécial'!$R340&lt;2,IF('Données Envoyé Spécial'!$M340=D$2,'Données Envoyé Spécial'!$D340,""),"")</f>
        <v>1427</v>
      </c>
      <c r="F358" s="2">
        <f>IF('Données Envoyé Spécial'!$R272&lt;2,IF('Données Envoyé Spécial'!$M272=F$2,'Données Envoyé Spécial'!$E272,""),"")</f>
        <v>75</v>
      </c>
      <c r="G358" t="str">
        <f>IF('Données Envoyé Spécial'!$R320&lt;2,IF('Données Envoyé Spécial'!$M320=G$2,'Données Envoyé Spécial'!$E320,""),"")</f>
        <v/>
      </c>
      <c r="H358">
        <f>IF('Données Envoyé Spécial'!$R340&lt;2,IF('Données Envoyé Spécial'!$M340=H$2,'Données Envoyé Spécial'!$E340,""),"")</f>
        <v>78</v>
      </c>
      <c r="J358">
        <f>IF('Données Envoyé Spécial'!$R272&lt;2,IF('Données Envoyé Spécial'!$M272=J$2,'Données Envoyé Spécial'!$F272,""),"")</f>
        <v>4</v>
      </c>
      <c r="K358">
        <f>IF('Données Envoyé Spécial'!$R942&lt;2,IF('Données Envoyé Spécial'!$M942=K$2,'Données Envoyé Spécial'!$F942,""),"")</f>
        <v>127</v>
      </c>
      <c r="L358">
        <f>IF('Données Envoyé Spécial'!$R340&lt;2,IF('Données Envoyé Spécial'!$M340=L$2,'Données Envoyé Spécial'!$F340,""),"")</f>
        <v>122</v>
      </c>
      <c r="N358">
        <f>IF('Données Envoyé Spécial'!$R275&lt;2,IF('Données Envoyé Spécial'!$M275=N$2,'Données Envoyé Spécial'!$G275,""),"")</f>
        <v>0.29586776859504132</v>
      </c>
      <c r="O358" t="str">
        <f>IF('Données Envoyé Spécial'!$R120&lt;2,IF('Données Envoyé Spécial'!$M120=O$2,'Données Envoyé Spécial'!$G120,""),"")</f>
        <v/>
      </c>
      <c r="P358">
        <f>IF('Données Envoyé Spécial'!$R340&lt;2,IF('Données Envoyé Spécial'!$M340=P$2,'Données Envoyé Spécial'!$G340,""),"")</f>
        <v>1.5641025641025641</v>
      </c>
      <c r="R358" s="221">
        <v>268</v>
      </c>
    </row>
    <row r="359" spans="2:18" x14ac:dyDescent="0.25">
      <c r="B359" s="2">
        <f>IF('Données Envoyé Spécial'!$R274&lt;2,IF('Données Envoyé Spécial'!$M274=B$2,'Données Envoyé Spécial'!$D274,""),"")</f>
        <v>5174</v>
      </c>
      <c r="C359" s="2">
        <f>IF('Données Envoyé Spécial'!$R672&lt;2,IF('Données Envoyé Spécial'!$M672=C$2,'Données Envoyé Spécial'!$D672,""),"")</f>
        <v>257</v>
      </c>
      <c r="D359" s="2" t="str">
        <f>IF('Données Envoyé Spécial'!$R341&lt;2,IF('Données Envoyé Spécial'!$M341=D$2,'Données Envoyé Spécial'!$D341,""),"")</f>
        <v/>
      </c>
      <c r="F359" s="2">
        <f>IF('Données Envoyé Spécial'!$R274&lt;2,IF('Données Envoyé Spécial'!$M274=F$2,'Données Envoyé Spécial'!$E274,""),"")</f>
        <v>34</v>
      </c>
      <c r="G359" t="str">
        <f>IF('Données Envoyé Spécial'!$R339&lt;2,IF('Données Envoyé Spécial'!$M339=G$2,'Données Envoyé Spécial'!$E339,""),"")</f>
        <v/>
      </c>
      <c r="H359" t="str">
        <f>IF('Données Envoyé Spécial'!$R341&lt;2,IF('Données Envoyé Spécial'!$M341=H$2,'Données Envoyé Spécial'!$E341,""),"")</f>
        <v/>
      </c>
      <c r="J359">
        <f>IF('Données Envoyé Spécial'!$R274&lt;2,IF('Données Envoyé Spécial'!$M274=J$2,'Données Envoyé Spécial'!$F274,""),"")</f>
        <v>245</v>
      </c>
      <c r="K359" t="str">
        <f>IF('Données Envoyé Spécial'!$R312&lt;2,IF('Données Envoyé Spécial'!$M312=K$2,'Données Envoyé Spécial'!$F312,""),"")</f>
        <v/>
      </c>
      <c r="L359" t="str">
        <f>IF('Données Envoyé Spécial'!$R341&lt;2,IF('Données Envoyé Spécial'!$M341=L$2,'Données Envoyé Spécial'!$F341,""),"")</f>
        <v/>
      </c>
      <c r="N359">
        <f>IF('Données Envoyé Spécial'!$R277&lt;2,IF('Données Envoyé Spécial'!$M277=N$2,'Données Envoyé Spécial'!$G277,""),"")</f>
        <v>0.37591240875912407</v>
      </c>
      <c r="O359" t="str">
        <f>IF('Données Envoyé Spécial'!$R283&lt;2,IF('Données Envoyé Spécial'!$M283=O$2,'Données Envoyé Spécial'!$G283,""),"")</f>
        <v/>
      </c>
      <c r="P359" t="str">
        <f>IF('Données Envoyé Spécial'!$R341&lt;2,IF('Données Envoyé Spécial'!$M341=P$2,'Données Envoyé Spécial'!$G341,""),"")</f>
        <v/>
      </c>
      <c r="R359" s="221">
        <v>272</v>
      </c>
    </row>
    <row r="360" spans="2:18" x14ac:dyDescent="0.25">
      <c r="B360" s="2">
        <f>IF('Données Envoyé Spécial'!$R275&lt;2,IF('Données Envoyé Spécial'!$M275=B$2,'Données Envoyé Spécial'!$D275,""),"")</f>
        <v>1267</v>
      </c>
      <c r="C360" s="2" t="str">
        <f>IF('Données Envoyé Spécial'!$R87&lt;2,IF('Données Envoyé Spécial'!$M87=C$2,'Données Envoyé Spécial'!$D87,""),"")</f>
        <v/>
      </c>
      <c r="D360" s="2">
        <f>IF('Données Envoyé Spécial'!$R342&lt;2,IF('Données Envoyé Spécial'!$M342=D$2,'Données Envoyé Spécial'!$D342,""),"")</f>
        <v>7268</v>
      </c>
      <c r="F360" s="2">
        <f>IF('Données Envoyé Spécial'!$R275&lt;2,IF('Données Envoyé Spécial'!$M275=F$2,'Données Envoyé Spécial'!$E275,""),"")</f>
        <v>605</v>
      </c>
      <c r="G360">
        <f>IF('Données Envoyé Spécial'!$R488&lt;2,IF('Données Envoyé Spécial'!$M488=G$2,'Données Envoyé Spécial'!$E488,""),"")</f>
        <v>191</v>
      </c>
      <c r="H360">
        <f>IF('Données Envoyé Spécial'!$R342&lt;2,IF('Données Envoyé Spécial'!$M342=H$2,'Données Envoyé Spécial'!$E342,""),"")</f>
        <v>273</v>
      </c>
      <c r="J360">
        <f>IF('Données Envoyé Spécial'!$R275&lt;2,IF('Données Envoyé Spécial'!$M275=J$2,'Données Envoyé Spécial'!$F275,""),"")</f>
        <v>179</v>
      </c>
      <c r="K360">
        <f>IF('Données Envoyé Spécial'!$R649&lt;2,IF('Données Envoyé Spécial'!$M649=K$2,'Données Envoyé Spécial'!$F649,""),"")</f>
        <v>19</v>
      </c>
      <c r="L360">
        <f>IF('Données Envoyé Spécial'!$R342&lt;2,IF('Données Envoyé Spécial'!$M342=L$2,'Données Envoyé Spécial'!$F342,""),"")</f>
        <v>75</v>
      </c>
      <c r="N360">
        <f>IF('Données Envoyé Spécial'!$R278&lt;2,IF('Données Envoyé Spécial'!$M278=N$2,'Données Envoyé Spécial'!$G278,""),"")</f>
        <v>9.8591549295774641E-2</v>
      </c>
      <c r="O360" t="str">
        <f>IF('Données Envoyé Spécial'!$R246&lt;2,IF('Données Envoyé Spécial'!$M246=O$2,'Données Envoyé Spécial'!$G246,""),"")</f>
        <v/>
      </c>
      <c r="P360">
        <f>IF('Données Envoyé Spécial'!$R342&lt;2,IF('Données Envoyé Spécial'!$M342=P$2,'Données Envoyé Spécial'!$G342,""),"")</f>
        <v>0.27472527472527475</v>
      </c>
      <c r="R360" s="221">
        <v>279</v>
      </c>
    </row>
    <row r="361" spans="2:18" x14ac:dyDescent="0.25">
      <c r="B361" s="2">
        <f>IF('Données Envoyé Spécial'!$R277&lt;2,IF('Données Envoyé Spécial'!$M277=B$2,'Données Envoyé Spécial'!$D277,""),"")</f>
        <v>6512</v>
      </c>
      <c r="C361" s="2" t="str">
        <f>IF('Données Envoyé Spécial'!$R120&lt;2,IF('Données Envoyé Spécial'!$M120=C$2,'Données Envoyé Spécial'!$D120,""),"")</f>
        <v/>
      </c>
      <c r="D361" s="2">
        <f>IF('Données Envoyé Spécial'!$R343&lt;2,IF('Données Envoyé Spécial'!$M343=D$2,'Données Envoyé Spécial'!$D343,""),"")</f>
        <v>1117</v>
      </c>
      <c r="F361" s="2">
        <f>IF('Données Envoyé Spécial'!$R277&lt;2,IF('Données Envoyé Spécial'!$M277=F$2,'Données Envoyé Spécial'!$E277,""),"")</f>
        <v>822</v>
      </c>
      <c r="G361" t="str">
        <f>IF('Données Envoyé Spécial'!$R696&lt;2,IF('Données Envoyé Spécial'!$M696=G$2,'Données Envoyé Spécial'!$E696,""),"")</f>
        <v/>
      </c>
      <c r="H361">
        <f>IF('Données Envoyé Spécial'!$R343&lt;2,IF('Données Envoyé Spécial'!$M343=H$2,'Données Envoyé Spécial'!$E343,""),"")</f>
        <v>467</v>
      </c>
      <c r="J361">
        <f>IF('Données Envoyé Spécial'!$R277&lt;2,IF('Données Envoyé Spécial'!$M277=J$2,'Données Envoyé Spécial'!$F277,""),"")</f>
        <v>309</v>
      </c>
      <c r="K361">
        <f>IF('Données Envoyé Spécial'!$R487&lt;2,IF('Données Envoyé Spécial'!$M487=K$2,'Données Envoyé Spécial'!$F487,""),"")</f>
        <v>263</v>
      </c>
      <c r="L361">
        <f>IF('Données Envoyé Spécial'!$R343&lt;2,IF('Données Envoyé Spécial'!$M343=L$2,'Données Envoyé Spécial'!$F343,""),"")</f>
        <v>124</v>
      </c>
      <c r="N361">
        <f>IF('Données Envoyé Spécial'!$R280&lt;2,IF('Données Envoyé Spécial'!$M280=N$2,'Données Envoyé Spécial'!$G280,""),"")</f>
        <v>0.7142857142857143</v>
      </c>
      <c r="O361">
        <f>IF('Données Envoyé Spécial'!$R881&lt;2,IF('Données Envoyé Spécial'!$M881=O$2,'Données Envoyé Spécial'!$G881,""),"")</f>
        <v>2.2424242424242422</v>
      </c>
      <c r="P361">
        <f>IF('Données Envoyé Spécial'!$R343&lt;2,IF('Données Envoyé Spécial'!$M343=P$2,'Données Envoyé Spécial'!$G343,""),"")</f>
        <v>0.26552462526766596</v>
      </c>
      <c r="R361" s="221">
        <v>282</v>
      </c>
    </row>
    <row r="362" spans="2:18" x14ac:dyDescent="0.25">
      <c r="B362" s="2">
        <f>IF('Données Envoyé Spécial'!$R278&lt;2,IF('Données Envoyé Spécial'!$M278=B$2,'Données Envoyé Spécial'!$D278,""),"")</f>
        <v>194</v>
      </c>
      <c r="C362" s="2" t="str">
        <f>IF('Données Envoyé Spécial'!$R349&lt;2,IF('Données Envoyé Spécial'!$M349=C$2,'Données Envoyé Spécial'!$D349,""),"")</f>
        <v/>
      </c>
      <c r="D362" s="2">
        <f>IF('Données Envoyé Spécial'!$R346&lt;2,IF('Données Envoyé Spécial'!$M346=D$2,'Données Envoyé Spécial'!$D346,""),"")</f>
        <v>7815</v>
      </c>
      <c r="F362" s="2">
        <f>IF('Données Envoyé Spécial'!$R278&lt;2,IF('Données Envoyé Spécial'!$M278=F$2,'Données Envoyé Spécial'!$E278,""),"")</f>
        <v>213</v>
      </c>
      <c r="G362" t="str">
        <f>IF('Données Envoyé Spécial'!$R331&lt;2,IF('Données Envoyé Spécial'!$M331=G$2,'Données Envoyé Spécial'!$E331,""),"")</f>
        <v/>
      </c>
      <c r="H362">
        <f>IF('Données Envoyé Spécial'!$R346&lt;2,IF('Données Envoyé Spécial'!$M346=H$2,'Données Envoyé Spécial'!$E346,""),"")</f>
        <v>187</v>
      </c>
      <c r="J362">
        <f>IF('Données Envoyé Spécial'!$R278&lt;2,IF('Données Envoyé Spécial'!$M278=J$2,'Données Envoyé Spécial'!$F278,""),"")</f>
        <v>21</v>
      </c>
      <c r="K362">
        <f>IF('Données Envoyé Spécial'!$R534&lt;2,IF('Données Envoyé Spécial'!$M534=K$2,'Données Envoyé Spécial'!$F534,""),"")</f>
        <v>153</v>
      </c>
      <c r="L362">
        <f>IF('Données Envoyé Spécial'!$R346&lt;2,IF('Données Envoyé Spécial'!$M346=L$2,'Données Envoyé Spécial'!$F346,""),"")</f>
        <v>40</v>
      </c>
      <c r="N362">
        <f>IF('Données Envoyé Spécial'!$R282&lt;2,IF('Données Envoyé Spécial'!$M282=N$2,'Données Envoyé Spécial'!$G282,""),"")</f>
        <v>0.18765432098765433</v>
      </c>
      <c r="O362">
        <f>IF('Données Envoyé Spécial'!$R377&lt;2,IF('Données Envoyé Spécial'!$M377=O$2,'Données Envoyé Spécial'!$G377,""),"")</f>
        <v>8.200212992545261E-2</v>
      </c>
      <c r="P362">
        <f>IF('Données Envoyé Spécial'!$R346&lt;2,IF('Données Envoyé Spécial'!$M346=P$2,'Données Envoyé Spécial'!$G346,""),"")</f>
        <v>0.21390374331550802</v>
      </c>
      <c r="R362" s="221">
        <v>286</v>
      </c>
    </row>
    <row r="363" spans="2:18" x14ac:dyDescent="0.25">
      <c r="B363" s="2">
        <f>IF('Données Envoyé Spécial'!$R280&lt;2,IF('Données Envoyé Spécial'!$M280=B$2,'Données Envoyé Spécial'!$D280,""),"")</f>
        <v>34</v>
      </c>
      <c r="C363" s="2" t="str">
        <f>IF('Données Envoyé Spécial'!$R181&lt;2,IF('Données Envoyé Spécial'!$M181=C$2,'Données Envoyé Spécial'!$D181,""),"")</f>
        <v/>
      </c>
      <c r="D363" s="2">
        <f>IF('Données Envoyé Spécial'!$R347&lt;2,IF('Données Envoyé Spécial'!$M347=D$2,'Données Envoyé Spécial'!$D347,""),"")</f>
        <v>2842</v>
      </c>
      <c r="F363" s="2">
        <f>IF('Données Envoyé Spécial'!$R280&lt;2,IF('Données Envoyé Spécial'!$M280=F$2,'Données Envoyé Spécial'!$E280,""),"")</f>
        <v>21</v>
      </c>
      <c r="G363" t="str">
        <f>IF('Données Envoyé Spécial'!$R181&lt;2,IF('Données Envoyé Spécial'!$M181=G$2,'Données Envoyé Spécial'!$E181,""),"")</f>
        <v/>
      </c>
      <c r="H363">
        <f>IF('Données Envoyé Spécial'!$R347&lt;2,IF('Données Envoyé Spécial'!$M347=H$2,'Données Envoyé Spécial'!$E347,""),"")</f>
        <v>492</v>
      </c>
      <c r="J363">
        <f>IF('Données Envoyé Spécial'!$R280&lt;2,IF('Données Envoyé Spécial'!$M280=J$2,'Données Envoyé Spécial'!$F280,""),"")</f>
        <v>15</v>
      </c>
      <c r="K363" t="str">
        <f>IF('Données Envoyé Spécial'!$R834&lt;2,IF('Données Envoyé Spécial'!$M834=K$2,'Données Envoyé Spécial'!$F834,""),"")</f>
        <v/>
      </c>
      <c r="L363">
        <f>IF('Données Envoyé Spécial'!$R347&lt;2,IF('Données Envoyé Spécial'!$M347=L$2,'Données Envoyé Spécial'!$F347,""),"")</f>
        <v>63</v>
      </c>
      <c r="N363" t="str">
        <f>IF('Données Envoyé Spécial'!$R283&lt;2,IF('Données Envoyé Spécial'!$M283=N$2,'Données Envoyé Spécial'!$G283,""),"")</f>
        <v/>
      </c>
      <c r="O363">
        <f>IF('Données Envoyé Spécial'!$R681&lt;2,IF('Données Envoyé Spécial'!$M681=O$2,'Données Envoyé Spécial'!$G681,""),"")</f>
        <v>0.43526170798898073</v>
      </c>
      <c r="P363">
        <f>IF('Données Envoyé Spécial'!$R347&lt;2,IF('Données Envoyé Spécial'!$M347=P$2,'Données Envoyé Spécial'!$G347,""),"")</f>
        <v>0.12804878048780488</v>
      </c>
      <c r="R363" s="221">
        <v>286</v>
      </c>
    </row>
    <row r="364" spans="2:18" x14ac:dyDescent="0.25">
      <c r="B364" s="2">
        <f>IF('Données Envoyé Spécial'!$R282&lt;2,IF('Données Envoyé Spécial'!$M282=B$2,'Données Envoyé Spécial'!$D282,""),"")</f>
        <v>6647</v>
      </c>
      <c r="C364" s="2" t="str">
        <f>IF('Données Envoyé Spécial'!$R290&lt;2,IF('Données Envoyé Spécial'!$M290=C$2,'Données Envoyé Spécial'!$D290,""),"")</f>
        <v/>
      </c>
      <c r="D364" s="2">
        <f>IF('Données Envoyé Spécial'!$R348&lt;2,IF('Données Envoyé Spécial'!$M348=D$2,'Données Envoyé Spécial'!$D348,""),"")</f>
        <v>703</v>
      </c>
      <c r="F364" s="2">
        <f>IF('Données Envoyé Spécial'!$R282&lt;2,IF('Données Envoyé Spécial'!$M282=F$2,'Données Envoyé Spécial'!$E282,""),"")</f>
        <v>405</v>
      </c>
      <c r="G364">
        <f>IF('Données Envoyé Spécial'!$R414&lt;2,IF('Données Envoyé Spécial'!$M414=G$2,'Données Envoyé Spécial'!$E414,""),"")</f>
        <v>273</v>
      </c>
      <c r="H364">
        <f>IF('Données Envoyé Spécial'!$R348&lt;2,IF('Données Envoyé Spécial'!$M348=H$2,'Données Envoyé Spécial'!$E348,""),"")</f>
        <v>138</v>
      </c>
      <c r="J364">
        <f>IF('Données Envoyé Spécial'!$R282&lt;2,IF('Données Envoyé Spécial'!$M282=J$2,'Données Envoyé Spécial'!$F282,""),"")</f>
        <v>76</v>
      </c>
      <c r="K364">
        <f>IF('Données Envoyé Spécial'!$R413&lt;2,IF('Données Envoyé Spécial'!$M413=K$2,'Données Envoyé Spécial'!$F413,""),"")</f>
        <v>36</v>
      </c>
      <c r="L364">
        <f>IF('Données Envoyé Spécial'!$R348&lt;2,IF('Données Envoyé Spécial'!$M348=L$2,'Données Envoyé Spécial'!$F348,""),"")</f>
        <v>28</v>
      </c>
      <c r="N364" t="str">
        <f>IF('Données Envoyé Spécial'!$R284&lt;2,IF('Données Envoyé Spécial'!$M284=N$2,'Données Envoyé Spécial'!$G284,""),"")</f>
        <v/>
      </c>
      <c r="O364" t="str">
        <f>IF('Données Envoyé Spécial'!$R950&lt;2,IF('Données Envoyé Spécial'!$M950=O$2,'Données Envoyé Spécial'!$G950,""),"")</f>
        <v/>
      </c>
      <c r="P364">
        <f>IF('Données Envoyé Spécial'!$R348&lt;2,IF('Données Envoyé Spécial'!$M348=P$2,'Données Envoyé Spécial'!$G348,""),"")</f>
        <v>0.20289855072463769</v>
      </c>
      <c r="R364" s="221">
        <v>287</v>
      </c>
    </row>
    <row r="365" spans="2:18" x14ac:dyDescent="0.25">
      <c r="B365" s="2" t="str">
        <f>IF('Données Envoyé Spécial'!$R283&lt;2,IF('Données Envoyé Spécial'!$M283=B$2,'Données Envoyé Spécial'!$D283,""),"")</f>
        <v/>
      </c>
      <c r="C365" s="2">
        <f>IF('Données Envoyé Spécial'!$R517&lt;2,IF('Données Envoyé Spécial'!$M517=C$2,'Données Envoyé Spécial'!$D517,""),"")</f>
        <v>1608</v>
      </c>
      <c r="D365" s="2" t="str">
        <f>IF('Données Envoyé Spécial'!$R349&lt;2,IF('Données Envoyé Spécial'!$M349=D$2,'Données Envoyé Spécial'!$D349,""),"")</f>
        <v/>
      </c>
      <c r="F365" s="2" t="str">
        <f>IF('Données Envoyé Spécial'!$R283&lt;2,IF('Données Envoyé Spécial'!$M283=F$2,'Données Envoyé Spécial'!$E283,""),"")</f>
        <v/>
      </c>
      <c r="G365">
        <f>IF('Données Envoyé Spécial'!$R461&lt;2,IF('Données Envoyé Spécial'!$M461=G$2,'Données Envoyé Spécial'!$E461,""),"")</f>
        <v>734</v>
      </c>
      <c r="H365" t="str">
        <f>IF('Données Envoyé Spécial'!$R349&lt;2,IF('Données Envoyé Spécial'!$M349=H$2,'Données Envoyé Spécial'!$E349,""),"")</f>
        <v/>
      </c>
      <c r="J365" t="str">
        <f>IF('Données Envoyé Spécial'!$R283&lt;2,IF('Données Envoyé Spécial'!$M283=J$2,'Données Envoyé Spécial'!$F283,""),"")</f>
        <v/>
      </c>
      <c r="K365" t="str">
        <f>IF('Données Envoyé Spécial'!$R315&lt;2,IF('Données Envoyé Spécial'!$M315=K$2,'Données Envoyé Spécial'!$F315,""),"")</f>
        <v/>
      </c>
      <c r="L365" t="str">
        <f>IF('Données Envoyé Spécial'!$R349&lt;2,IF('Données Envoyé Spécial'!$M349=L$2,'Données Envoyé Spécial'!$F349,""),"")</f>
        <v/>
      </c>
      <c r="N365">
        <f>IF('Données Envoyé Spécial'!$R285&lt;2,IF('Données Envoyé Spécial'!$M285=N$2,'Données Envoyé Spécial'!$G285,""),"")</f>
        <v>6.2583333333333337</v>
      </c>
      <c r="O365">
        <f>IF('Données Envoyé Spécial'!$R492&lt;2,IF('Données Envoyé Spécial'!$M492=O$2,'Données Envoyé Spécial'!$G492,""),"")</f>
        <v>0.62820512820512819</v>
      </c>
      <c r="P365" t="str">
        <f>IF('Données Envoyé Spécial'!$R349&lt;2,IF('Données Envoyé Spécial'!$M349=P$2,'Données Envoyé Spécial'!$G349,""),"")</f>
        <v/>
      </c>
      <c r="R365" s="221">
        <v>288</v>
      </c>
    </row>
    <row r="366" spans="2:18" x14ac:dyDescent="0.25">
      <c r="B366" s="2" t="str">
        <f>IF('Données Envoyé Spécial'!$R284&lt;2,IF('Données Envoyé Spécial'!$M284=B$2,'Données Envoyé Spécial'!$D284,""),"")</f>
        <v/>
      </c>
      <c r="C366" s="2" t="str">
        <f>IF('Données Envoyé Spécial'!$R946&lt;2,IF('Données Envoyé Spécial'!$M946=C$2,'Données Envoyé Spécial'!$D946,""),"")</f>
        <v/>
      </c>
      <c r="D366" s="2" t="str">
        <f>IF('Données Envoyé Spécial'!$R350&lt;2,IF('Données Envoyé Spécial'!$M350=D$2,'Données Envoyé Spécial'!$D350,""),"")</f>
        <v/>
      </c>
      <c r="F366" s="2" t="str">
        <f>IF('Données Envoyé Spécial'!$R284&lt;2,IF('Données Envoyé Spécial'!$M284=F$2,'Données Envoyé Spécial'!$E284,""),"")</f>
        <v/>
      </c>
      <c r="G366">
        <f>IF('Données Envoyé Spécial'!$R659&lt;2,IF('Données Envoyé Spécial'!$M659=G$2,'Données Envoyé Spécial'!$E659,""),"")</f>
        <v>65</v>
      </c>
      <c r="H366" t="str">
        <f>IF('Données Envoyé Spécial'!$R350&lt;2,IF('Données Envoyé Spécial'!$M350=H$2,'Données Envoyé Spécial'!$E350,""),"")</f>
        <v/>
      </c>
      <c r="J366" t="str">
        <f>IF('Données Envoyé Spécial'!$R284&lt;2,IF('Données Envoyé Spécial'!$M284=J$2,'Données Envoyé Spécial'!$F284,""),"")</f>
        <v/>
      </c>
      <c r="K366" t="str">
        <f>IF('Données Envoyé Spécial'!$R719&lt;2,IF('Données Envoyé Spécial'!$M719=K$2,'Données Envoyé Spécial'!$F719,""),"")</f>
        <v/>
      </c>
      <c r="L366" t="str">
        <f>IF('Données Envoyé Spécial'!$R350&lt;2,IF('Données Envoyé Spécial'!$M350=L$2,'Données Envoyé Spécial'!$F350,""),"")</f>
        <v/>
      </c>
      <c r="N366">
        <f>IF('Données Envoyé Spécial'!$R286&lt;2,IF('Données Envoyé Spécial'!$M286=N$2,'Données Envoyé Spécial'!$G286,""),"")</f>
        <v>0.45110410094637227</v>
      </c>
      <c r="O366">
        <f>IF('Données Envoyé Spécial'!$R797&lt;2,IF('Données Envoyé Spécial'!$M797=O$2,'Données Envoyé Spécial'!$G797,""),"")</f>
        <v>0.35399449035812675</v>
      </c>
      <c r="P366" t="str">
        <f>IF('Données Envoyé Spécial'!$R350&lt;2,IF('Données Envoyé Spécial'!$M350=P$2,'Données Envoyé Spécial'!$G350,""),"")</f>
        <v/>
      </c>
      <c r="R366" s="221">
        <v>294</v>
      </c>
    </row>
    <row r="367" spans="2:18" x14ac:dyDescent="0.25">
      <c r="B367" s="2">
        <f>IF('Données Envoyé Spécial'!$R285&lt;2,IF('Données Envoyé Spécial'!$M285=B$2,'Données Envoyé Spécial'!$D285,""),"")</f>
        <v>10400</v>
      </c>
      <c r="C367" s="2">
        <f>IF('Données Envoyé Spécial'!$R529&lt;2,IF('Données Envoyé Spécial'!$M529=C$2,'Données Envoyé Spécial'!$D529,""),"")</f>
        <v>12300</v>
      </c>
      <c r="D367" s="2" t="str">
        <f>IF('Données Envoyé Spécial'!$R351&lt;2,IF('Données Envoyé Spécial'!$M351=D$2,'Données Envoyé Spécial'!$D351,""),"")</f>
        <v/>
      </c>
      <c r="F367" s="2">
        <f>IF('Données Envoyé Spécial'!$R285&lt;2,IF('Données Envoyé Spécial'!$M285=F$2,'Données Envoyé Spécial'!$E285,""),"")</f>
        <v>360</v>
      </c>
      <c r="G367" t="str">
        <f>IF('Données Envoyé Spécial'!$R309&lt;2,IF('Données Envoyé Spécial'!$M309=G$2,'Données Envoyé Spécial'!$E309,""),"")</f>
        <v/>
      </c>
      <c r="H367" t="str">
        <f>IF('Données Envoyé Spécial'!$R351&lt;2,IF('Données Envoyé Spécial'!$M351=H$2,'Données Envoyé Spécial'!$E351,""),"")</f>
        <v/>
      </c>
      <c r="J367">
        <f>IF('Données Envoyé Spécial'!$R285&lt;2,IF('Données Envoyé Spécial'!$M285=J$2,'Données Envoyé Spécial'!$F285,""),"")</f>
        <v>2253</v>
      </c>
      <c r="K367">
        <f>IF('Données Envoyé Spécial'!$R598&lt;2,IF('Données Envoyé Spécial'!$M598=K$2,'Données Envoyé Spécial'!$F598,""),"")</f>
        <v>355</v>
      </c>
      <c r="L367" t="str">
        <f>IF('Données Envoyé Spécial'!$R351&lt;2,IF('Données Envoyé Spécial'!$M351=L$2,'Données Envoyé Spécial'!$F351,""),"")</f>
        <v/>
      </c>
      <c r="N367" t="str">
        <f>IF('Données Envoyé Spécial'!$R287&lt;2,IF('Données Envoyé Spécial'!$M287=N$2,'Données Envoyé Spécial'!$G287,""),"")</f>
        <v/>
      </c>
      <c r="O367" t="str">
        <f>IF('Données Envoyé Spécial'!$R627&lt;2,IF('Données Envoyé Spécial'!$M627=O$2,'Données Envoyé Spécial'!$G627,""),"")</f>
        <v/>
      </c>
      <c r="P367" t="str">
        <f>IF('Données Envoyé Spécial'!$R351&lt;2,IF('Données Envoyé Spécial'!$M351=P$2,'Données Envoyé Spécial'!$G351,""),"")</f>
        <v/>
      </c>
      <c r="R367" s="221">
        <v>296</v>
      </c>
    </row>
    <row r="368" spans="2:18" x14ac:dyDescent="0.25">
      <c r="B368" s="2">
        <f>IF('Données Envoyé Spécial'!$R286&lt;2,IF('Données Envoyé Spécial'!$M286=B$2,'Données Envoyé Spécial'!$D286,""),"")</f>
        <v>5910</v>
      </c>
      <c r="C368" s="2" t="str">
        <f>IF('Données Envoyé Spécial'!$R184&lt;2,IF('Données Envoyé Spécial'!$M184=C$2,'Données Envoyé Spécial'!$D184,""),"")</f>
        <v/>
      </c>
      <c r="D368" s="2" t="str">
        <f>IF('Données Envoyé Spécial'!$R352&lt;2,IF('Données Envoyé Spécial'!$M352=D$2,'Données Envoyé Spécial'!$D352,""),"")</f>
        <v/>
      </c>
      <c r="F368" s="2">
        <f>IF('Données Envoyé Spécial'!$R286&lt;2,IF('Données Envoyé Spécial'!$M286=F$2,'Données Envoyé Spécial'!$E286,""),"")</f>
        <v>317</v>
      </c>
      <c r="G368" t="str">
        <f>IF('Données Envoyé Spécial'!$R937&lt;2,IF('Données Envoyé Spécial'!$M937=G$2,'Données Envoyé Spécial'!$E937,""),"")</f>
        <v/>
      </c>
      <c r="H368" t="str">
        <f>IF('Données Envoyé Spécial'!$R352&lt;2,IF('Données Envoyé Spécial'!$M352=H$2,'Données Envoyé Spécial'!$E352,""),"")</f>
        <v/>
      </c>
      <c r="J368">
        <f>IF('Données Envoyé Spécial'!$R286&lt;2,IF('Données Envoyé Spécial'!$M286=J$2,'Données Envoyé Spécial'!$F286,""),"")</f>
        <v>143</v>
      </c>
      <c r="K368">
        <f>IF('Données Envoyé Spécial'!$R385&lt;2,IF('Données Envoyé Spécial'!$M385=K$2,'Données Envoyé Spécial'!$F385,""),"")</f>
        <v>52</v>
      </c>
      <c r="L368" t="str">
        <f>IF('Données Envoyé Spécial'!$R352&lt;2,IF('Données Envoyé Spécial'!$M352=L$2,'Données Envoyé Spécial'!$F352,""),"")</f>
        <v/>
      </c>
      <c r="N368" t="str">
        <f>IF('Données Envoyé Spécial'!$R288&lt;2,IF('Données Envoyé Spécial'!$M288=N$2,'Données Envoyé Spécial'!$G288,""),"")</f>
        <v/>
      </c>
      <c r="O368">
        <f>IF('Données Envoyé Spécial'!$R717&lt;2,IF('Données Envoyé Spécial'!$M717=O$2,'Données Envoyé Spécial'!$G717,""),"")</f>
        <v>1.4230769230769231</v>
      </c>
      <c r="P368" t="str">
        <f>IF('Données Envoyé Spécial'!$R352&lt;2,IF('Données Envoyé Spécial'!$M352=P$2,'Données Envoyé Spécial'!$G352,""),"")</f>
        <v/>
      </c>
      <c r="R368" s="221">
        <v>297</v>
      </c>
    </row>
    <row r="369" spans="2:18" x14ac:dyDescent="0.25">
      <c r="B369" s="2" t="str">
        <f>IF('Données Envoyé Spécial'!$R287&lt;2,IF('Données Envoyé Spécial'!$M287=B$2,'Données Envoyé Spécial'!$D287,""),"")</f>
        <v/>
      </c>
      <c r="C369" s="2" t="str">
        <f>IF('Données Envoyé Spécial'!$R834&lt;2,IF('Données Envoyé Spécial'!$M834=C$2,'Données Envoyé Spécial'!$D834,""),"")</f>
        <v/>
      </c>
      <c r="D369" s="2" t="str">
        <f>IF('Données Envoyé Spécial'!$R353&lt;2,IF('Données Envoyé Spécial'!$M353=D$2,'Données Envoyé Spécial'!$D353,""),"")</f>
        <v/>
      </c>
      <c r="F369" s="2" t="str">
        <f>IF('Données Envoyé Spécial'!$R287&lt;2,IF('Données Envoyé Spécial'!$M287=F$2,'Données Envoyé Spécial'!$E287,""),"")</f>
        <v/>
      </c>
      <c r="G369" t="str">
        <f>IF('Données Envoyé Spécial'!$R315&lt;2,IF('Données Envoyé Spécial'!$M315=G$2,'Données Envoyé Spécial'!$E315,""),"")</f>
        <v/>
      </c>
      <c r="H369" t="str">
        <f>IF('Données Envoyé Spécial'!$R353&lt;2,IF('Données Envoyé Spécial'!$M353=H$2,'Données Envoyé Spécial'!$E353,""),"")</f>
        <v/>
      </c>
      <c r="J369" t="str">
        <f>IF('Données Envoyé Spécial'!$R287&lt;2,IF('Données Envoyé Spécial'!$M287=J$2,'Données Envoyé Spécial'!$F287,""),"")</f>
        <v/>
      </c>
      <c r="K369">
        <f>IF('Données Envoyé Spécial'!$R496&lt;2,IF('Données Envoyé Spécial'!$M496=K$2,'Données Envoyé Spécial'!$F496,""),"")</f>
        <v>56</v>
      </c>
      <c r="L369" t="str">
        <f>IF('Données Envoyé Spécial'!$R353&lt;2,IF('Données Envoyé Spécial'!$M353=L$2,'Données Envoyé Spécial'!$F353,""),"")</f>
        <v/>
      </c>
      <c r="N369" t="str">
        <f>IF('Données Envoyé Spécial'!$R289&lt;2,IF('Données Envoyé Spécial'!$M289=N$2,'Données Envoyé Spécial'!$G289,""),"")</f>
        <v/>
      </c>
      <c r="O369" t="str">
        <f>IF('Données Envoyé Spécial'!$R910&lt;2,IF('Données Envoyé Spécial'!$M910=O$2,'Données Envoyé Spécial'!$G910,""),"")</f>
        <v/>
      </c>
      <c r="P369" t="str">
        <f>IF('Données Envoyé Spécial'!$R353&lt;2,IF('Données Envoyé Spécial'!$M353=P$2,'Données Envoyé Spécial'!$G353,""),"")</f>
        <v/>
      </c>
      <c r="R369" s="221">
        <v>299</v>
      </c>
    </row>
    <row r="370" spans="2:18" x14ac:dyDescent="0.25">
      <c r="B370" s="2" t="str">
        <f>IF('Données Envoyé Spécial'!$R288&lt;2,IF('Données Envoyé Spécial'!$M288=B$2,'Données Envoyé Spécial'!$D288,""),"")</f>
        <v/>
      </c>
      <c r="C370" s="2">
        <f>IF('Données Envoyé Spécial'!$R496&lt;2,IF('Données Envoyé Spécial'!$M496=C$2,'Données Envoyé Spécial'!$D496,""),"")</f>
        <v>5482</v>
      </c>
      <c r="D370" s="2" t="str">
        <f>IF('Données Envoyé Spécial'!$R354&lt;2,IF('Données Envoyé Spécial'!$M354=D$2,'Données Envoyé Spécial'!$D354,""),"")</f>
        <v/>
      </c>
      <c r="F370" s="2" t="str">
        <f>IF('Données Envoyé Spécial'!$R288&lt;2,IF('Données Envoyé Spécial'!$M288=F$2,'Données Envoyé Spécial'!$E288,""),"")</f>
        <v/>
      </c>
      <c r="G370" t="str">
        <f>IF('Données Envoyé Spécial'!$R189&lt;2,IF('Données Envoyé Spécial'!$M189=G$2,'Données Envoyé Spécial'!$E189,""),"")</f>
        <v/>
      </c>
      <c r="H370" t="str">
        <f>IF('Données Envoyé Spécial'!$R354&lt;2,IF('Données Envoyé Spécial'!$M354=H$2,'Données Envoyé Spécial'!$E354,""),"")</f>
        <v/>
      </c>
      <c r="J370" t="str">
        <f>IF('Données Envoyé Spécial'!$R288&lt;2,IF('Données Envoyé Spécial'!$M288=J$2,'Données Envoyé Spécial'!$F288,""),"")</f>
        <v/>
      </c>
      <c r="K370">
        <f>IF('Données Envoyé Spécial'!$R631&lt;2,IF('Données Envoyé Spécial'!$M631=K$2,'Données Envoyé Spécial'!$F631,""),"")</f>
        <v>30</v>
      </c>
      <c r="L370" t="str">
        <f>IF('Données Envoyé Spécial'!$R354&lt;2,IF('Données Envoyé Spécial'!$M354=L$2,'Données Envoyé Spécial'!$F354,""),"")</f>
        <v/>
      </c>
      <c r="N370" t="str">
        <f>IF('Données Envoyé Spécial'!$R290&lt;2,IF('Données Envoyé Spécial'!$M290=N$2,'Données Envoyé Spécial'!$G290,""),"")</f>
        <v/>
      </c>
      <c r="O370" t="str">
        <f>IF('Données Envoyé Spécial'!$R178&lt;2,IF('Données Envoyé Spécial'!$M178=O$2,'Données Envoyé Spécial'!$G178,""),"")</f>
        <v/>
      </c>
      <c r="P370" t="str">
        <f>IF('Données Envoyé Spécial'!$R354&lt;2,IF('Données Envoyé Spécial'!$M354=P$2,'Données Envoyé Spécial'!$G354,""),"")</f>
        <v/>
      </c>
      <c r="R370" s="221">
        <v>300</v>
      </c>
    </row>
    <row r="371" spans="2:18" x14ac:dyDescent="0.25">
      <c r="B371" s="2" t="str">
        <f>IF('Données Envoyé Spécial'!$R289&lt;2,IF('Données Envoyé Spécial'!$M289=B$2,'Données Envoyé Spécial'!$D289,""),"")</f>
        <v/>
      </c>
      <c r="C371" s="2">
        <f>IF('Données Envoyé Spécial'!$R744&lt;2,IF('Données Envoyé Spécial'!$M744=C$2,'Données Envoyé Spécial'!$D744,""),"")</f>
        <v>181</v>
      </c>
      <c r="D371" s="2" t="str">
        <f>IF('Données Envoyé Spécial'!$R355&lt;2,IF('Données Envoyé Spécial'!$M355=D$2,'Données Envoyé Spécial'!$D355,""),"")</f>
        <v/>
      </c>
      <c r="F371" s="2" t="str">
        <f>IF('Données Envoyé Spécial'!$R289&lt;2,IF('Données Envoyé Spécial'!$M289=F$2,'Données Envoyé Spécial'!$E289,""),"")</f>
        <v/>
      </c>
      <c r="G371">
        <f>IF('Données Envoyé Spécial'!$R782&lt;2,IF('Données Envoyé Spécial'!$M782=G$2,'Données Envoyé Spécial'!$E782,""),"")</f>
        <v>87</v>
      </c>
      <c r="H371" t="str">
        <f>IF('Données Envoyé Spécial'!$R355&lt;2,IF('Données Envoyé Spécial'!$M355=H$2,'Données Envoyé Spécial'!$E355,""),"")</f>
        <v/>
      </c>
      <c r="J371" t="str">
        <f>IF('Données Envoyé Spécial'!$R289&lt;2,IF('Données Envoyé Spécial'!$M289=J$2,'Données Envoyé Spécial'!$F289,""),"")</f>
        <v/>
      </c>
      <c r="K371">
        <f>IF('Données Envoyé Spécial'!$R353&lt;2,IF('Données Envoyé Spécial'!$M353=K$2,'Données Envoyé Spécial'!$F353,""),"")</f>
        <v>44</v>
      </c>
      <c r="L371" t="str">
        <f>IF('Données Envoyé Spécial'!$R355&lt;2,IF('Données Envoyé Spécial'!$M355=L$2,'Données Envoyé Spécial'!$F355,""),"")</f>
        <v/>
      </c>
      <c r="N371" t="str">
        <f>IF('Données Envoyé Spécial'!$R291&lt;2,IF('Données Envoyé Spécial'!$M291=N$2,'Données Envoyé Spécial'!$G291,""),"")</f>
        <v/>
      </c>
      <c r="O371" t="str">
        <f>IF('Données Envoyé Spécial'!$R399&lt;2,IF('Données Envoyé Spécial'!$M399=O$2,'Données Envoyé Spécial'!$G399,""),"")</f>
        <v/>
      </c>
      <c r="P371" t="str">
        <f>IF('Données Envoyé Spécial'!$R355&lt;2,IF('Données Envoyé Spécial'!$M355=P$2,'Données Envoyé Spécial'!$G355,""),"")</f>
        <v/>
      </c>
      <c r="R371" s="221">
        <v>302</v>
      </c>
    </row>
    <row r="372" spans="2:18" x14ac:dyDescent="0.25">
      <c r="B372" s="2" t="str">
        <f>IF('Données Envoyé Spécial'!$R290&lt;2,IF('Données Envoyé Spécial'!$M290=B$2,'Données Envoyé Spécial'!$D290,""),"")</f>
        <v/>
      </c>
      <c r="C372" s="2">
        <f>IF('Données Envoyé Spécial'!$R385&lt;2,IF('Données Envoyé Spécial'!$M385=C$2,'Données Envoyé Spécial'!$D385,""),"")</f>
        <v>556</v>
      </c>
      <c r="D372" s="2" t="str">
        <f>IF('Données Envoyé Spécial'!$R356&lt;2,IF('Données Envoyé Spécial'!$M356=D$2,'Données Envoyé Spécial'!$D356,""),"")</f>
        <v/>
      </c>
      <c r="F372" s="2" t="str">
        <f>IF('Données Envoyé Spécial'!$R290&lt;2,IF('Données Envoyé Spécial'!$M290=F$2,'Données Envoyé Spécial'!$E290,""),"")</f>
        <v/>
      </c>
      <c r="G372" t="str">
        <f>IF('Données Envoyé Spécial'!$R949&lt;2,IF('Données Envoyé Spécial'!$M949=G$2,'Données Envoyé Spécial'!$E949,""),"")</f>
        <v/>
      </c>
      <c r="H372" t="str">
        <f>IF('Données Envoyé Spécial'!$R356&lt;2,IF('Données Envoyé Spécial'!$M356=H$2,'Données Envoyé Spécial'!$E356,""),"")</f>
        <v/>
      </c>
      <c r="J372" t="str">
        <f>IF('Données Envoyé Spécial'!$R290&lt;2,IF('Données Envoyé Spécial'!$M290=J$2,'Données Envoyé Spécial'!$F290,""),"")</f>
        <v/>
      </c>
      <c r="K372" t="str">
        <f>IF('Données Envoyé Spécial'!$R944&lt;2,IF('Données Envoyé Spécial'!$M944=K$2,'Données Envoyé Spécial'!$F944,""),"")</f>
        <v/>
      </c>
      <c r="L372" t="str">
        <f>IF('Données Envoyé Spécial'!$R356&lt;2,IF('Données Envoyé Spécial'!$M356=L$2,'Données Envoyé Spécial'!$F356,""),"")</f>
        <v/>
      </c>
      <c r="N372" t="str">
        <f>IF('Données Envoyé Spécial'!$R292&lt;2,IF('Données Envoyé Spécial'!$M292=N$2,'Données Envoyé Spécial'!$G292,""),"")</f>
        <v/>
      </c>
      <c r="O372">
        <f>IF('Données Envoyé Spécial'!$R381&lt;2,IF('Données Envoyé Spécial'!$M381=O$2,'Données Envoyé Spécial'!$G381,""),"")</f>
        <v>0.12244897959183673</v>
      </c>
      <c r="P372" t="str">
        <f>IF('Données Envoyé Spécial'!$R356&lt;2,IF('Données Envoyé Spécial'!$M356=P$2,'Données Envoyé Spécial'!$G356,""),"")</f>
        <v/>
      </c>
      <c r="R372" s="221">
        <v>302</v>
      </c>
    </row>
    <row r="373" spans="2:18" x14ac:dyDescent="0.25">
      <c r="B373" s="2" t="str">
        <f>IF('Données Envoyé Spécial'!$R291&lt;2,IF('Données Envoyé Spécial'!$M291=B$2,'Données Envoyé Spécial'!$D291,""),"")</f>
        <v/>
      </c>
      <c r="C373" s="2">
        <f>IF('Données Envoyé Spécial'!$R422&lt;2,IF('Données Envoyé Spécial'!$M422=C$2,'Données Envoyé Spécial'!$D422,""),"")</f>
        <v>7413</v>
      </c>
      <c r="D373" s="2" t="str">
        <f>IF('Données Envoyé Spécial'!$R357&lt;2,IF('Données Envoyé Spécial'!$M357=D$2,'Données Envoyé Spécial'!$D357,""),"")</f>
        <v/>
      </c>
      <c r="F373" s="2" t="str">
        <f>IF('Données Envoyé Spécial'!$R291&lt;2,IF('Données Envoyé Spécial'!$M291=F$2,'Données Envoyé Spécial'!$E291,""),"")</f>
        <v/>
      </c>
      <c r="G373">
        <f>IF('Données Envoyé Spécial'!$R928&lt;2,IF('Données Envoyé Spécial'!$M928=G$2,'Données Envoyé Spécial'!$E928,""),"")</f>
        <v>170</v>
      </c>
      <c r="H373" t="str">
        <f>IF('Données Envoyé Spécial'!$R357&lt;2,IF('Données Envoyé Spécial'!$M357=H$2,'Données Envoyé Spécial'!$E357,""),"")</f>
        <v/>
      </c>
      <c r="J373" t="str">
        <f>IF('Données Envoyé Spécial'!$R291&lt;2,IF('Données Envoyé Spécial'!$M291=J$2,'Données Envoyé Spécial'!$F291,""),"")</f>
        <v/>
      </c>
      <c r="K373" t="str">
        <f>IF('Données Envoyé Spécial'!$R197&lt;2,IF('Données Envoyé Spécial'!$M197=K$2,'Données Envoyé Spécial'!$F197,""),"")</f>
        <v/>
      </c>
      <c r="L373" t="str">
        <f>IF('Données Envoyé Spécial'!$R357&lt;2,IF('Données Envoyé Spécial'!$M357=L$2,'Données Envoyé Spécial'!$F357,""),"")</f>
        <v/>
      </c>
      <c r="N373" t="str">
        <f>IF('Données Envoyé Spécial'!$R294&lt;2,IF('Données Envoyé Spécial'!$M294=N$2,'Données Envoyé Spécial'!$G294,""),"")</f>
        <v/>
      </c>
      <c r="O373">
        <f>IF('Données Envoyé Spécial'!$R654&lt;2,IF('Données Envoyé Spécial'!$M654=O$2,'Données Envoyé Spécial'!$G654,""),"")</f>
        <v>0.5</v>
      </c>
      <c r="P373" t="str">
        <f>IF('Données Envoyé Spécial'!$R357&lt;2,IF('Données Envoyé Spécial'!$M357=P$2,'Données Envoyé Spécial'!$G357,""),"")</f>
        <v/>
      </c>
      <c r="R373" s="221">
        <v>309</v>
      </c>
    </row>
    <row r="374" spans="2:18" x14ac:dyDescent="0.25">
      <c r="B374" s="2" t="str">
        <f>IF('Données Envoyé Spécial'!$R292&lt;2,IF('Données Envoyé Spécial'!$M292=B$2,'Données Envoyé Spécial'!$D292,""),"")</f>
        <v/>
      </c>
      <c r="C374" s="2">
        <f>IF('Données Envoyé Spécial'!$R659&lt;2,IF('Données Envoyé Spécial'!$M659=C$2,'Données Envoyé Spécial'!$D659,""),"")</f>
        <v>4696</v>
      </c>
      <c r="D374" s="2" t="str">
        <f>IF('Données Envoyé Spécial'!$R358&lt;2,IF('Données Envoyé Spécial'!$M358=D$2,'Données Envoyé Spécial'!$D358,""),"")</f>
        <v/>
      </c>
      <c r="F374" s="2" t="str">
        <f>IF('Données Envoyé Spécial'!$R292&lt;2,IF('Données Envoyé Spécial'!$M292=F$2,'Données Envoyé Spécial'!$E292,""),"")</f>
        <v/>
      </c>
      <c r="G374">
        <f>IF('Données Envoyé Spécial'!$R449&lt;2,IF('Données Envoyé Spécial'!$M449=G$2,'Données Envoyé Spécial'!$E449,""),"")</f>
        <v>826</v>
      </c>
      <c r="H374" t="str">
        <f>IF('Données Envoyé Spécial'!$R358&lt;2,IF('Données Envoyé Spécial'!$M358=H$2,'Données Envoyé Spécial'!$E358,""),"")</f>
        <v/>
      </c>
      <c r="J374" t="str">
        <f>IF('Données Envoyé Spécial'!$R292&lt;2,IF('Données Envoyé Spécial'!$M292=J$2,'Données Envoyé Spécial'!$F292,""),"")</f>
        <v/>
      </c>
      <c r="K374" t="str">
        <f>IF('Données Envoyé Spécial'!$R214&lt;2,IF('Données Envoyé Spécial'!$M214=K$2,'Données Envoyé Spécial'!$F214,""),"")</f>
        <v/>
      </c>
      <c r="L374" t="str">
        <f>IF('Données Envoyé Spécial'!$R358&lt;2,IF('Données Envoyé Spécial'!$M358=L$2,'Données Envoyé Spécial'!$F358,""),"")</f>
        <v/>
      </c>
      <c r="N374" t="str">
        <f>IF('Données Envoyé Spécial'!$R295&lt;2,IF('Données Envoyé Spécial'!$M295=N$2,'Données Envoyé Spécial'!$G295,""),"")</f>
        <v/>
      </c>
      <c r="O374">
        <f>IF('Données Envoyé Spécial'!$R911&lt;2,IF('Données Envoyé Spécial'!$M911=O$2,'Données Envoyé Spécial'!$G911,""),"")</f>
        <v>0.64948453608247425</v>
      </c>
      <c r="P374" t="str">
        <f>IF('Données Envoyé Spécial'!$R358&lt;2,IF('Données Envoyé Spécial'!$M358=P$2,'Données Envoyé Spécial'!$G358,""),"")</f>
        <v/>
      </c>
      <c r="R374" s="221">
        <v>312</v>
      </c>
    </row>
    <row r="375" spans="2:18" x14ac:dyDescent="0.25">
      <c r="B375" s="2" t="str">
        <f>IF('Données Envoyé Spécial'!$R294&lt;2,IF('Données Envoyé Spécial'!$M294=B$2,'Données Envoyé Spécial'!$D294,""),"")</f>
        <v/>
      </c>
      <c r="C375" s="2" t="str">
        <f>IF('Données Envoyé Spécial'!$R215&lt;2,IF('Données Envoyé Spécial'!$M215=C$2,'Données Envoyé Spécial'!$D215,""),"")</f>
        <v/>
      </c>
      <c r="D375" s="2" t="str">
        <f>IF('Données Envoyé Spécial'!$R359&lt;2,IF('Données Envoyé Spécial'!$M359=D$2,'Données Envoyé Spécial'!$D359,""),"")</f>
        <v/>
      </c>
      <c r="F375" s="2" t="str">
        <f>IF('Données Envoyé Spécial'!$R294&lt;2,IF('Données Envoyé Spécial'!$M294=F$2,'Données Envoyé Spécial'!$E294,""),"")</f>
        <v/>
      </c>
      <c r="G375" t="str">
        <f>IF('Données Envoyé Spécial'!$R785&lt;2,IF('Données Envoyé Spécial'!$M785=G$2,'Données Envoyé Spécial'!$E785,""),"")</f>
        <v/>
      </c>
      <c r="H375" t="str">
        <f>IF('Données Envoyé Spécial'!$R359&lt;2,IF('Données Envoyé Spécial'!$M359=H$2,'Données Envoyé Spécial'!$E359,""),"")</f>
        <v/>
      </c>
      <c r="J375" t="str">
        <f>IF('Données Envoyé Spécial'!$R294&lt;2,IF('Données Envoyé Spécial'!$M294=J$2,'Données Envoyé Spécial'!$F294,""),"")</f>
        <v/>
      </c>
      <c r="K375">
        <f>IF('Données Envoyé Spécial'!$R467&lt;2,IF('Données Envoyé Spécial'!$M467=K$2,'Données Envoyé Spécial'!$F467,""),"")</f>
        <v>77</v>
      </c>
      <c r="L375" t="str">
        <f>IF('Données Envoyé Spécial'!$R359&lt;2,IF('Données Envoyé Spécial'!$M359=L$2,'Données Envoyé Spécial'!$F359,""),"")</f>
        <v/>
      </c>
      <c r="N375" t="str">
        <f>IF('Données Envoyé Spécial'!$R296&lt;2,IF('Données Envoyé Spécial'!$M296=N$2,'Données Envoyé Spécial'!$G296,""),"")</f>
        <v/>
      </c>
      <c r="O375">
        <f>IF('Données Envoyé Spécial'!$R401&lt;2,IF('Données Envoyé Spécial'!$M401=O$2,'Données Envoyé Spécial'!$G401,""),"")</f>
        <v>1.7085714285714286</v>
      </c>
      <c r="P375" t="str">
        <f>IF('Données Envoyé Spécial'!$R359&lt;2,IF('Données Envoyé Spécial'!$M359=P$2,'Données Envoyé Spécial'!$G359,""),"")</f>
        <v/>
      </c>
      <c r="R375" s="221">
        <v>324</v>
      </c>
    </row>
    <row r="376" spans="2:18" x14ac:dyDescent="0.25">
      <c r="B376" s="2" t="str">
        <f>IF('Données Envoyé Spécial'!$R295&lt;2,IF('Données Envoyé Spécial'!$M295=B$2,'Données Envoyé Spécial'!$D295,""),"")</f>
        <v/>
      </c>
      <c r="C376" s="2">
        <f>IF('Données Envoyé Spécial'!$R906&lt;2,IF('Données Envoyé Spécial'!$M906=C$2,'Données Envoyé Spécial'!$D906,""),"")</f>
        <v>277</v>
      </c>
      <c r="D376" s="2" t="str">
        <f>IF('Données Envoyé Spécial'!$R360&lt;2,IF('Données Envoyé Spécial'!$M360=D$2,'Données Envoyé Spécial'!$D360,""),"")</f>
        <v/>
      </c>
      <c r="F376" s="2" t="str">
        <f>IF('Données Envoyé Spécial'!$R295&lt;2,IF('Données Envoyé Spécial'!$M295=F$2,'Données Envoyé Spécial'!$E295,""),"")</f>
        <v/>
      </c>
      <c r="G376" t="str">
        <f>IF('Données Envoyé Spécial'!$R197&lt;2,IF('Données Envoyé Spécial'!$M197=G$2,'Données Envoyé Spécial'!$E197,""),"")</f>
        <v/>
      </c>
      <c r="H376" t="str">
        <f>IF('Données Envoyé Spécial'!$R360&lt;2,IF('Données Envoyé Spécial'!$M360=H$2,'Données Envoyé Spécial'!$E360,""),"")</f>
        <v/>
      </c>
      <c r="J376" t="str">
        <f>IF('Données Envoyé Spécial'!$R295&lt;2,IF('Données Envoyé Spécial'!$M295=J$2,'Données Envoyé Spécial'!$F295,""),"")</f>
        <v/>
      </c>
      <c r="K376" t="str">
        <f>IF('Données Envoyé Spécial'!$R222&lt;2,IF('Données Envoyé Spécial'!$M222=K$2,'Données Envoyé Spécial'!$F222,""),"")</f>
        <v/>
      </c>
      <c r="L376" t="str">
        <f>IF('Données Envoyé Spécial'!$R360&lt;2,IF('Données Envoyé Spécial'!$M360=L$2,'Données Envoyé Spécial'!$F360,""),"")</f>
        <v/>
      </c>
      <c r="N376" t="str">
        <f>IF('Données Envoyé Spécial'!$R301&lt;2,IF('Données Envoyé Spécial'!$M301=N$2,'Données Envoyé Spécial'!$G301,""),"")</f>
        <v/>
      </c>
      <c r="O376" t="str">
        <f>IF('Données Envoyé Spécial'!$R895&lt;2,IF('Données Envoyé Spécial'!$M895=O$2,'Données Envoyé Spécial'!$G895,""),"")</f>
        <v/>
      </c>
      <c r="P376" t="str">
        <f>IF('Données Envoyé Spécial'!$R360&lt;2,IF('Données Envoyé Spécial'!$M360=P$2,'Données Envoyé Spécial'!$G360,""),"")</f>
        <v/>
      </c>
      <c r="R376" s="221">
        <v>326</v>
      </c>
    </row>
    <row r="377" spans="2:18" x14ac:dyDescent="0.25">
      <c r="B377" s="2" t="str">
        <f>IF('Données Envoyé Spécial'!$R296&lt;2,IF('Données Envoyé Spécial'!$M296=B$2,'Données Envoyé Spécial'!$D296,""),"")</f>
        <v/>
      </c>
      <c r="C377" s="2">
        <f>IF('Données Envoyé Spécial'!$R720&lt;2,IF('Données Envoyé Spécial'!$M720=C$2,'Données Envoyé Spécial'!$D720,""),"")</f>
        <v>2958</v>
      </c>
      <c r="D377" s="2" t="str">
        <f>IF('Données Envoyé Spécial'!$R361&lt;2,IF('Données Envoyé Spécial'!$M361=D$2,'Données Envoyé Spécial'!$D361,""),"")</f>
        <v/>
      </c>
      <c r="F377" s="2" t="str">
        <f>IF('Données Envoyé Spécial'!$R296&lt;2,IF('Données Envoyé Spécial'!$M296=F$2,'Données Envoyé Spécial'!$E296,""),"")</f>
        <v/>
      </c>
      <c r="G377" t="str">
        <f>IF('Données Envoyé Spécial'!$R865&lt;2,IF('Données Envoyé Spécial'!$M865=G$2,'Données Envoyé Spécial'!$E865,""),"")</f>
        <v/>
      </c>
      <c r="H377" t="str">
        <f>IF('Données Envoyé Spécial'!$R361&lt;2,IF('Données Envoyé Spécial'!$M361=H$2,'Données Envoyé Spécial'!$E361,""),"")</f>
        <v/>
      </c>
      <c r="J377" t="str">
        <f>IF('Données Envoyé Spécial'!$R296&lt;2,IF('Données Envoyé Spécial'!$M296=J$2,'Données Envoyé Spécial'!$F296,""),"")</f>
        <v/>
      </c>
      <c r="K377">
        <f>IF('Données Envoyé Spécial'!$R381&lt;2,IF('Données Envoyé Spécial'!$M381=K$2,'Données Envoyé Spécial'!$F381,""),"")</f>
        <v>6</v>
      </c>
      <c r="L377" t="str">
        <f>IF('Données Envoyé Spécial'!$R361&lt;2,IF('Données Envoyé Spécial'!$M361=L$2,'Données Envoyé Spécial'!$F361,""),"")</f>
        <v/>
      </c>
      <c r="N377" t="str">
        <f>IF('Données Envoyé Spécial'!$R302&lt;2,IF('Données Envoyé Spécial'!$M302=N$2,'Données Envoyé Spécial'!$G302,""),"")</f>
        <v/>
      </c>
      <c r="O377" t="str">
        <f>IF('Données Envoyé Spécial'!$R242&lt;2,IF('Données Envoyé Spécial'!$M242=O$2,'Données Envoyé Spécial'!$G242,""),"")</f>
        <v/>
      </c>
      <c r="P377" t="str">
        <f>IF('Données Envoyé Spécial'!$R361&lt;2,IF('Données Envoyé Spécial'!$M361=P$2,'Données Envoyé Spécial'!$G361,""),"")</f>
        <v/>
      </c>
      <c r="R377" s="221">
        <v>341</v>
      </c>
    </row>
    <row r="378" spans="2:18" x14ac:dyDescent="0.25">
      <c r="B378" s="2" t="str">
        <f>IF('Données Envoyé Spécial'!$R301&lt;2,IF('Données Envoyé Spécial'!$M301=B$2,'Données Envoyé Spécial'!$D301,""),"")</f>
        <v/>
      </c>
      <c r="C378" s="2">
        <f>IF('Données Envoyé Spécial'!$R383&lt;2,IF('Données Envoyé Spécial'!$M383=C$2,'Données Envoyé Spécial'!$D383,""),"")</f>
        <v>82</v>
      </c>
      <c r="D378" s="2" t="str">
        <f>IF('Données Envoyé Spécial'!$R362&lt;2,IF('Données Envoyé Spécial'!$M362=D$2,'Données Envoyé Spécial'!$D362,""),"")</f>
        <v/>
      </c>
      <c r="F378" s="2" t="str">
        <f>IF('Données Envoyé Spécial'!$R301&lt;2,IF('Données Envoyé Spécial'!$M301=F$2,'Données Envoyé Spécial'!$E301,""),"")</f>
        <v/>
      </c>
      <c r="G378" t="str">
        <f>IF('Données Envoyé Spécial'!$R944&lt;2,IF('Données Envoyé Spécial'!$M944=G$2,'Données Envoyé Spécial'!$E944,""),"")</f>
        <v/>
      </c>
      <c r="H378" t="str">
        <f>IF('Données Envoyé Spécial'!$R362&lt;2,IF('Données Envoyé Spécial'!$M362=H$2,'Données Envoyé Spécial'!$E362,""),"")</f>
        <v/>
      </c>
      <c r="J378" t="str">
        <f>IF('Données Envoyé Spécial'!$R301&lt;2,IF('Données Envoyé Spécial'!$M301=J$2,'Données Envoyé Spécial'!$F301,""),"")</f>
        <v/>
      </c>
      <c r="K378">
        <f>IF('Données Envoyé Spécial'!$R368&lt;2,IF('Données Envoyé Spécial'!$M368=K$2,'Données Envoyé Spécial'!$F368,""),"")</f>
        <v>462</v>
      </c>
      <c r="L378" t="str">
        <f>IF('Données Envoyé Spécial'!$R362&lt;2,IF('Données Envoyé Spécial'!$M362=L$2,'Données Envoyé Spécial'!$F362,""),"")</f>
        <v/>
      </c>
      <c r="N378" t="str">
        <f>IF('Données Envoyé Spécial'!$R303&lt;2,IF('Données Envoyé Spécial'!$M303=N$2,'Données Envoyé Spécial'!$G303,""),"")</f>
        <v/>
      </c>
      <c r="O378">
        <f>IF('Données Envoyé Spécial'!$R357&lt;2,IF('Données Envoyé Spécial'!$M357=O$2,'Données Envoyé Spécial'!$G357,""),"")</f>
        <v>0.31967213114754101</v>
      </c>
      <c r="P378" t="str">
        <f>IF('Données Envoyé Spécial'!$R362&lt;2,IF('Données Envoyé Spécial'!$M362=P$2,'Données Envoyé Spécial'!$G362,""),"")</f>
        <v/>
      </c>
      <c r="R378" s="221">
        <v>344</v>
      </c>
    </row>
    <row r="379" spans="2:18" x14ac:dyDescent="0.25">
      <c r="B379" s="2" t="str">
        <f>IF('Données Envoyé Spécial'!$R302&lt;2,IF('Données Envoyé Spécial'!$M302=B$2,'Données Envoyé Spécial'!$D302,""),"")</f>
        <v/>
      </c>
      <c r="C379" s="2" t="str">
        <f>IF('Données Envoyé Spécial'!$R395&lt;2,IF('Données Envoyé Spécial'!$M395=C$2,'Données Envoyé Spécial'!$D395,""),"")</f>
        <v/>
      </c>
      <c r="D379" s="2" t="str">
        <f>IF('Données Envoyé Spécial'!$R363&lt;2,IF('Données Envoyé Spécial'!$M363=D$2,'Données Envoyé Spécial'!$D363,""),"")</f>
        <v/>
      </c>
      <c r="F379" s="2" t="str">
        <f>IF('Données Envoyé Spécial'!$R302&lt;2,IF('Données Envoyé Spécial'!$M302=F$2,'Données Envoyé Spécial'!$E302,""),"")</f>
        <v/>
      </c>
      <c r="G379" t="str">
        <f>IF('Données Envoyé Spécial'!$R941&lt;2,IF('Données Envoyé Spécial'!$M941=G$2,'Données Envoyé Spécial'!$E941,""),"")</f>
        <v/>
      </c>
      <c r="H379" t="str">
        <f>IF('Données Envoyé Spécial'!$R363&lt;2,IF('Données Envoyé Spécial'!$M363=H$2,'Données Envoyé Spécial'!$E363,""),"")</f>
        <v/>
      </c>
      <c r="J379" t="str">
        <f>IF('Données Envoyé Spécial'!$R302&lt;2,IF('Données Envoyé Spécial'!$M302=J$2,'Données Envoyé Spécial'!$F302,""),"")</f>
        <v/>
      </c>
      <c r="K379" t="str">
        <f>IF('Données Envoyé Spécial'!$R792&lt;2,IF('Données Envoyé Spécial'!$M792=K$2,'Données Envoyé Spécial'!$F792,""),"")</f>
        <v/>
      </c>
      <c r="L379" t="str">
        <f>IF('Données Envoyé Spécial'!$R363&lt;2,IF('Données Envoyé Spécial'!$M363=L$2,'Données Envoyé Spécial'!$F363,""),"")</f>
        <v/>
      </c>
      <c r="N379" t="str">
        <f>IF('Données Envoyé Spécial'!$R306&lt;2,IF('Données Envoyé Spécial'!$M306=N$2,'Données Envoyé Spécial'!$G306,""),"")</f>
        <v/>
      </c>
      <c r="O379">
        <f>IF('Données Envoyé Spécial'!$R374&lt;2,IF('Données Envoyé Spécial'!$M374=O$2,'Données Envoyé Spécial'!$G374,""),"")</f>
        <v>0.15873015873015872</v>
      </c>
      <c r="P379" t="str">
        <f>IF('Données Envoyé Spécial'!$R363&lt;2,IF('Données Envoyé Spécial'!$M363=P$2,'Données Envoyé Spécial'!$G363,""),"")</f>
        <v/>
      </c>
      <c r="R379" s="221">
        <v>345</v>
      </c>
    </row>
    <row r="380" spans="2:18" x14ac:dyDescent="0.25">
      <c r="B380" s="2" t="str">
        <f>IF('Données Envoyé Spécial'!$R303&lt;2,IF('Données Envoyé Spécial'!$M303=B$2,'Données Envoyé Spécial'!$D303,""),"")</f>
        <v/>
      </c>
      <c r="C380" s="2" t="str">
        <f>IF('Données Envoyé Spécial'!$R328&lt;2,IF('Données Envoyé Spécial'!$M328=C$2,'Données Envoyé Spécial'!$D328,""),"")</f>
        <v/>
      </c>
      <c r="D380" s="2" t="str">
        <f>IF('Données Envoyé Spécial'!$R364&lt;2,IF('Données Envoyé Spécial'!$M364=D$2,'Données Envoyé Spécial'!$D364,""),"")</f>
        <v/>
      </c>
      <c r="F380" s="2" t="str">
        <f>IF('Données Envoyé Spécial'!$R303&lt;2,IF('Données Envoyé Spécial'!$M303=F$2,'Données Envoyé Spécial'!$E303,""),"")</f>
        <v/>
      </c>
      <c r="G380" t="str">
        <f>IF('Données Envoyé Spécial'!$R349&lt;2,IF('Données Envoyé Spécial'!$M349=G$2,'Données Envoyé Spécial'!$E349,""),"")</f>
        <v/>
      </c>
      <c r="H380" t="str">
        <f>IF('Données Envoyé Spécial'!$R364&lt;2,IF('Données Envoyé Spécial'!$M364=H$2,'Données Envoyé Spécial'!$E364,""),"")</f>
        <v/>
      </c>
      <c r="J380" t="str">
        <f>IF('Données Envoyé Spécial'!$R303&lt;2,IF('Données Envoyé Spécial'!$M303=J$2,'Données Envoyé Spécial'!$F303,""),"")</f>
        <v/>
      </c>
      <c r="K380">
        <f>IF('Données Envoyé Spécial'!$R681&lt;2,IF('Données Envoyé Spécial'!$M681=K$2,'Données Envoyé Spécial'!$F681,""),"")</f>
        <v>158</v>
      </c>
      <c r="L380" t="str">
        <f>IF('Données Envoyé Spécial'!$R364&lt;2,IF('Données Envoyé Spécial'!$M364=L$2,'Données Envoyé Spécial'!$F364,""),"")</f>
        <v/>
      </c>
      <c r="N380" t="str">
        <f>IF('Données Envoyé Spécial'!$R307&lt;2,IF('Données Envoyé Spécial'!$M307=N$2,'Données Envoyé Spécial'!$G307,""),"")</f>
        <v/>
      </c>
      <c r="O380">
        <f>IF('Données Envoyé Spécial'!$R926&lt;2,IF('Données Envoyé Spécial'!$M926=O$2,'Données Envoyé Spécial'!$G926,""),"")</f>
        <v>0.46813725490196079</v>
      </c>
      <c r="P380" t="str">
        <f>IF('Données Envoyé Spécial'!$R364&lt;2,IF('Données Envoyé Spécial'!$M364=P$2,'Données Envoyé Spécial'!$G364,""),"")</f>
        <v/>
      </c>
      <c r="R380" s="221">
        <v>351</v>
      </c>
    </row>
    <row r="381" spans="2:18" x14ac:dyDescent="0.25">
      <c r="B381" s="2" t="str">
        <f>IF('Données Envoyé Spécial'!$R306&lt;2,IF('Données Envoyé Spécial'!$M306=B$2,'Données Envoyé Spécial'!$D306,""),"")</f>
        <v/>
      </c>
      <c r="C381" s="2" t="str">
        <f>IF('Données Envoyé Spécial'!$R955&lt;2,IF('Données Envoyé Spécial'!$M955=C$2,'Données Envoyé Spécial'!$D955,""),"")</f>
        <v/>
      </c>
      <c r="D381" s="2" t="str">
        <f>IF('Données Envoyé Spécial'!$R365&lt;2,IF('Données Envoyé Spécial'!$M365=D$2,'Données Envoyé Spécial'!$D365,""),"")</f>
        <v/>
      </c>
      <c r="F381" s="2" t="str">
        <f>IF('Données Envoyé Spécial'!$R306&lt;2,IF('Données Envoyé Spécial'!$M306=F$2,'Données Envoyé Spécial'!$E306,""),"")</f>
        <v/>
      </c>
      <c r="G381" t="str">
        <f>IF('Données Envoyé Spécial'!$R292&lt;2,IF('Données Envoyé Spécial'!$M292=G$2,'Données Envoyé Spécial'!$E292,""),"")</f>
        <v/>
      </c>
      <c r="H381" t="str">
        <f>IF('Données Envoyé Spécial'!$R365&lt;2,IF('Données Envoyé Spécial'!$M365=H$2,'Données Envoyé Spécial'!$E365,""),"")</f>
        <v/>
      </c>
      <c r="J381" t="str">
        <f>IF('Données Envoyé Spécial'!$R306&lt;2,IF('Données Envoyé Spécial'!$M306=J$2,'Données Envoyé Spécial'!$F306,""),"")</f>
        <v/>
      </c>
      <c r="K381">
        <f>IF('Données Envoyé Spécial'!$R902&lt;2,IF('Données Envoyé Spécial'!$M902=K$2,'Données Envoyé Spécial'!$F902,""),"")</f>
        <v>16</v>
      </c>
      <c r="L381" t="str">
        <f>IF('Données Envoyé Spécial'!$R365&lt;2,IF('Données Envoyé Spécial'!$M365=L$2,'Données Envoyé Spécial'!$F365,""),"")</f>
        <v/>
      </c>
      <c r="N381" t="str">
        <f>IF('Données Envoyé Spécial'!$R308&lt;2,IF('Données Envoyé Spécial'!$M308=N$2,'Données Envoyé Spécial'!$G308,""),"")</f>
        <v/>
      </c>
      <c r="O381" t="str">
        <f>IF('Données Envoyé Spécial'!$R934&lt;2,IF('Données Envoyé Spécial'!$M934=O$2,'Données Envoyé Spécial'!$G934,""),"")</f>
        <v/>
      </c>
      <c r="P381" t="str">
        <f>IF('Données Envoyé Spécial'!$R365&lt;2,IF('Données Envoyé Spécial'!$M365=P$2,'Données Envoyé Spécial'!$G365,""),"")</f>
        <v/>
      </c>
      <c r="R381" s="221">
        <v>353</v>
      </c>
    </row>
    <row r="382" spans="2:18" x14ac:dyDescent="0.25">
      <c r="B382" s="2" t="str">
        <f>IF('Données Envoyé Spécial'!$R307&lt;2,IF('Données Envoyé Spécial'!$M307=B$2,'Données Envoyé Spécial'!$D307,""),"")</f>
        <v/>
      </c>
      <c r="C382" s="2" t="str">
        <f>IF('Données Envoyé Spécial'!$R233&lt;2,IF('Données Envoyé Spécial'!$M233=C$2,'Données Envoyé Spécial'!$D233,""),"")</f>
        <v/>
      </c>
      <c r="D382" s="2" t="str">
        <f>IF('Données Envoyé Spécial'!$R366&lt;2,IF('Données Envoyé Spécial'!$M366=D$2,'Données Envoyé Spécial'!$D366,""),"")</f>
        <v/>
      </c>
      <c r="F382" s="2" t="str">
        <f>IF('Données Envoyé Spécial'!$R307&lt;2,IF('Données Envoyé Spécial'!$M307=F$2,'Données Envoyé Spécial'!$E307,""),"")</f>
        <v/>
      </c>
      <c r="G382">
        <f>IF('Données Envoyé Spécial'!$R356&lt;2,IF('Données Envoyé Spécial'!$M356=G$2,'Données Envoyé Spécial'!$E356,""),"")</f>
        <v>133</v>
      </c>
      <c r="H382" t="str">
        <f>IF('Données Envoyé Spécial'!$R366&lt;2,IF('Données Envoyé Spécial'!$M366=H$2,'Données Envoyé Spécial'!$E366,""),"")</f>
        <v/>
      </c>
      <c r="J382" t="str">
        <f>IF('Données Envoyé Spécial'!$R307&lt;2,IF('Données Envoyé Spécial'!$M307=J$2,'Données Envoyé Spécial'!$F307,""),"")</f>
        <v/>
      </c>
      <c r="K382">
        <f>IF('Données Envoyé Spécial'!$R439&lt;2,IF('Données Envoyé Spécial'!$M439=K$2,'Données Envoyé Spécial'!$F439,""),"")</f>
        <v>54</v>
      </c>
      <c r="L382" t="str">
        <f>IF('Données Envoyé Spécial'!$R366&lt;2,IF('Données Envoyé Spécial'!$M366=L$2,'Données Envoyé Spécial'!$F366,""),"")</f>
        <v/>
      </c>
      <c r="N382" t="str">
        <f>IF('Données Envoyé Spécial'!$R309&lt;2,IF('Données Envoyé Spécial'!$M309=N$2,'Données Envoyé Spécial'!$G309,""),"")</f>
        <v/>
      </c>
      <c r="O382">
        <f>IF('Données Envoyé Spécial'!$R393&lt;2,IF('Données Envoyé Spécial'!$M393=O$2,'Données Envoyé Spécial'!$G393,""),"")</f>
        <v>0.34285714285714286</v>
      </c>
      <c r="P382" t="str">
        <f>IF('Données Envoyé Spécial'!$R366&lt;2,IF('Données Envoyé Spécial'!$M366=P$2,'Données Envoyé Spécial'!$G366,""),"")</f>
        <v/>
      </c>
      <c r="R382" s="221">
        <v>354</v>
      </c>
    </row>
    <row r="383" spans="2:18" x14ac:dyDescent="0.25">
      <c r="B383" s="2" t="str">
        <f>IF('Données Envoyé Spécial'!$R308&lt;2,IF('Données Envoyé Spécial'!$M308=B$2,'Données Envoyé Spécial'!$D308,""),"")</f>
        <v/>
      </c>
      <c r="C383" s="2">
        <f>IF('Données Envoyé Spécial'!$R926&lt;2,IF('Données Envoyé Spécial'!$M926=C$2,'Données Envoyé Spécial'!$D926,""),"")</f>
        <v>15500</v>
      </c>
      <c r="D383" s="2" t="str">
        <f>IF('Données Envoyé Spécial'!$R367&lt;2,IF('Données Envoyé Spécial'!$M367=D$2,'Données Envoyé Spécial'!$D367,""),"")</f>
        <v/>
      </c>
      <c r="F383" s="2" t="str">
        <f>IF('Données Envoyé Spécial'!$R308&lt;2,IF('Données Envoyé Spécial'!$M308=F$2,'Données Envoyé Spécial'!$E308,""),"")</f>
        <v/>
      </c>
      <c r="G383">
        <f>IF('Données Envoyé Spécial'!$R479&lt;2,IF('Données Envoyé Spécial'!$M479=G$2,'Données Envoyé Spécial'!$E479,""),"")</f>
        <v>84</v>
      </c>
      <c r="H383" t="str">
        <f>IF('Données Envoyé Spécial'!$R367&lt;2,IF('Données Envoyé Spécial'!$M367=H$2,'Données Envoyé Spécial'!$E367,""),"")</f>
        <v/>
      </c>
      <c r="J383" t="str">
        <f>IF('Données Envoyé Spécial'!$R308&lt;2,IF('Données Envoyé Spécial'!$M308=J$2,'Données Envoyé Spécial'!$F308,""),"")</f>
        <v/>
      </c>
      <c r="K383" t="str">
        <f>IF('Données Envoyé Spécial'!$R120&lt;2,IF('Données Envoyé Spécial'!$M120=K$2,'Données Envoyé Spécial'!$F120,""),"")</f>
        <v/>
      </c>
      <c r="L383" t="str">
        <f>IF('Données Envoyé Spécial'!$R367&lt;2,IF('Données Envoyé Spécial'!$M367=L$2,'Données Envoyé Spécial'!$F367,""),"")</f>
        <v/>
      </c>
      <c r="N383" t="str">
        <f>IF('Données Envoyé Spécial'!$R310&lt;2,IF('Données Envoyé Spécial'!$M310=N$2,'Données Envoyé Spécial'!$G310,""),"")</f>
        <v/>
      </c>
      <c r="O383">
        <f>IF('Données Envoyé Spécial'!$R565&lt;2,IF('Données Envoyé Spécial'!$M565=O$2,'Données Envoyé Spécial'!$G565,""),"")</f>
        <v>0.72399150743099783</v>
      </c>
      <c r="P383" t="str">
        <f>IF('Données Envoyé Spécial'!$R367&lt;2,IF('Données Envoyé Spécial'!$M367=P$2,'Données Envoyé Spécial'!$G367,""),"")</f>
        <v/>
      </c>
      <c r="R383" s="221">
        <v>355</v>
      </c>
    </row>
    <row r="384" spans="2:18" x14ac:dyDescent="0.25">
      <c r="B384" s="2" t="str">
        <f>IF('Données Envoyé Spécial'!$R309&lt;2,IF('Données Envoyé Spécial'!$M309=B$2,'Données Envoyé Spécial'!$D309,""),"")</f>
        <v/>
      </c>
      <c r="C384" s="2" t="str">
        <f>IF('Données Envoyé Spécial'!$R785&lt;2,IF('Données Envoyé Spécial'!$M785=C$2,'Données Envoyé Spécial'!$D785,""),"")</f>
        <v/>
      </c>
      <c r="D384" s="2" t="str">
        <f>IF('Données Envoyé Spécial'!$R368&lt;2,IF('Données Envoyé Spécial'!$M368=D$2,'Données Envoyé Spécial'!$D368,""),"")</f>
        <v/>
      </c>
      <c r="F384" s="2" t="str">
        <f>IF('Données Envoyé Spécial'!$R309&lt;2,IF('Données Envoyé Spécial'!$M309=F$2,'Données Envoyé Spécial'!$E309,""),"")</f>
        <v/>
      </c>
      <c r="G384" t="str">
        <f>IF('Données Envoyé Spécial'!$R687&lt;2,IF('Données Envoyé Spécial'!$M687=G$2,'Données Envoyé Spécial'!$E687,""),"")</f>
        <v/>
      </c>
      <c r="H384" t="str">
        <f>IF('Données Envoyé Spécial'!$R368&lt;2,IF('Données Envoyé Spécial'!$M368=H$2,'Données Envoyé Spécial'!$E368,""),"")</f>
        <v/>
      </c>
      <c r="J384" t="str">
        <f>IF('Données Envoyé Spécial'!$R309&lt;2,IF('Données Envoyé Spécial'!$M309=J$2,'Données Envoyé Spécial'!$F309,""),"")</f>
        <v/>
      </c>
      <c r="K384">
        <f>IF('Données Envoyé Spécial'!$R463&lt;2,IF('Données Envoyé Spécial'!$M463=K$2,'Données Envoyé Spécial'!$F463,""),"")</f>
        <v>35</v>
      </c>
      <c r="L384" t="str">
        <f>IF('Données Envoyé Spécial'!$R368&lt;2,IF('Données Envoyé Spécial'!$M368=L$2,'Données Envoyé Spécial'!$F368,""),"")</f>
        <v/>
      </c>
      <c r="N384" t="str">
        <f>IF('Données Envoyé Spécial'!$R311&lt;2,IF('Données Envoyé Spécial'!$M311=N$2,'Données Envoyé Spécial'!$G311,""),"")</f>
        <v/>
      </c>
      <c r="O384" t="str">
        <f>IF('Données Envoyé Spécial'!$R723&lt;2,IF('Données Envoyé Spécial'!$M723=O$2,'Données Envoyé Spécial'!$G723,""),"")</f>
        <v/>
      </c>
      <c r="P384" t="str">
        <f>IF('Données Envoyé Spécial'!$R368&lt;2,IF('Données Envoyé Spécial'!$M368=P$2,'Données Envoyé Spécial'!$G368,""),"")</f>
        <v/>
      </c>
      <c r="R384" s="221">
        <v>355</v>
      </c>
    </row>
    <row r="385" spans="2:18" x14ac:dyDescent="0.25">
      <c r="B385" s="2" t="str">
        <f>IF('Données Envoyé Spécial'!$R310&lt;2,IF('Données Envoyé Spécial'!$M310=B$2,'Données Envoyé Spécial'!$D310,""),"")</f>
        <v/>
      </c>
      <c r="C385" s="2" t="str">
        <f>IF('Données Envoyé Spécial'!$R325&lt;2,IF('Données Envoyé Spécial'!$M325=C$2,'Données Envoyé Spécial'!$D325,""),"")</f>
        <v/>
      </c>
      <c r="D385" s="2" t="str">
        <f>IF('Données Envoyé Spécial'!$R369&lt;2,IF('Données Envoyé Spécial'!$M369=D$2,'Données Envoyé Spécial'!$D369,""),"")</f>
        <v/>
      </c>
      <c r="F385" s="2" t="str">
        <f>IF('Données Envoyé Spécial'!$R310&lt;2,IF('Données Envoyé Spécial'!$M310=F$2,'Données Envoyé Spécial'!$E310,""),"")</f>
        <v/>
      </c>
      <c r="G385" t="str">
        <f>IF('Données Envoyé Spécial'!$R432&lt;2,IF('Données Envoyé Spécial'!$M432=G$2,'Données Envoyé Spécial'!$E432,""),"")</f>
        <v/>
      </c>
      <c r="H385" t="str">
        <f>IF('Données Envoyé Spécial'!$R369&lt;2,IF('Données Envoyé Spécial'!$M369=H$2,'Données Envoyé Spécial'!$E369,""),"")</f>
        <v/>
      </c>
      <c r="J385" t="str">
        <f>IF('Données Envoyé Spécial'!$R310&lt;2,IF('Données Envoyé Spécial'!$M310=J$2,'Données Envoyé Spécial'!$F310,""),"")</f>
        <v/>
      </c>
      <c r="K385">
        <f>IF('Données Envoyé Spécial'!$R449&lt;2,IF('Données Envoyé Spécial'!$M449=K$2,'Données Envoyé Spécial'!$F449,""),"")</f>
        <v>472</v>
      </c>
      <c r="L385" t="str">
        <f>IF('Données Envoyé Spécial'!$R369&lt;2,IF('Données Envoyé Spécial'!$M369=L$2,'Données Envoyé Spécial'!$F369,""),"")</f>
        <v/>
      </c>
      <c r="N385" t="str">
        <f>IF('Données Envoyé Spécial'!$R312&lt;2,IF('Données Envoyé Spécial'!$M312=N$2,'Données Envoyé Spécial'!$G312,""),"")</f>
        <v/>
      </c>
      <c r="O385">
        <f>IF('Données Envoyé Spécial'!$R849&lt;2,IF('Données Envoyé Spécial'!$M849=O$2,'Données Envoyé Spécial'!$G849,""),"")</f>
        <v>0.34124629080118696</v>
      </c>
      <c r="P385" t="str">
        <f>IF('Données Envoyé Spécial'!$R369&lt;2,IF('Données Envoyé Spécial'!$M369=P$2,'Données Envoyé Spécial'!$G369,""),"")</f>
        <v/>
      </c>
      <c r="R385" s="221">
        <v>358</v>
      </c>
    </row>
    <row r="386" spans="2:18" x14ac:dyDescent="0.25">
      <c r="B386" s="2" t="str">
        <f>IF('Données Envoyé Spécial'!$R311&lt;2,IF('Données Envoyé Spécial'!$M311=B$2,'Données Envoyé Spécial'!$D311,""),"")</f>
        <v/>
      </c>
      <c r="C386" s="2" t="str">
        <f>IF('Données Envoyé Spécial'!$R347&lt;2,IF('Données Envoyé Spécial'!$M347=C$2,'Données Envoyé Spécial'!$D347,""),"")</f>
        <v/>
      </c>
      <c r="D386" s="2" t="str">
        <f>IF('Données Envoyé Spécial'!$R370&lt;2,IF('Données Envoyé Spécial'!$M370=D$2,'Données Envoyé Spécial'!$D370,""),"")</f>
        <v/>
      </c>
      <c r="F386" s="2" t="str">
        <f>IF('Données Envoyé Spécial'!$R311&lt;2,IF('Données Envoyé Spécial'!$M311=F$2,'Données Envoyé Spécial'!$E311,""),"")</f>
        <v/>
      </c>
      <c r="G386" t="str">
        <f>IF('Données Envoyé Spécial'!$R126&lt;2,IF('Données Envoyé Spécial'!$M126=G$2,'Données Envoyé Spécial'!$E126,""),"")</f>
        <v/>
      </c>
      <c r="H386" t="str">
        <f>IF('Données Envoyé Spécial'!$R370&lt;2,IF('Données Envoyé Spécial'!$M370=H$2,'Données Envoyé Spécial'!$E370,""),"")</f>
        <v/>
      </c>
      <c r="J386" t="str">
        <f>IF('Données Envoyé Spécial'!$R311&lt;2,IF('Données Envoyé Spécial'!$M311=J$2,'Données Envoyé Spécial'!$F311,""),"")</f>
        <v/>
      </c>
      <c r="K386">
        <f>IF('Données Envoyé Spécial'!$R683&lt;2,IF('Données Envoyé Spécial'!$M683=K$2,'Données Envoyé Spécial'!$F683,""),"")</f>
        <v>66</v>
      </c>
      <c r="L386" t="str">
        <f>IF('Données Envoyé Spécial'!$R370&lt;2,IF('Données Envoyé Spécial'!$M370=L$2,'Données Envoyé Spécial'!$F370,""),"")</f>
        <v/>
      </c>
      <c r="N386" t="str">
        <f>IF('Données Envoyé Spécial'!$R313&lt;2,IF('Données Envoyé Spécial'!$M313=N$2,'Données Envoyé Spécial'!$G313,""),"")</f>
        <v/>
      </c>
      <c r="O386" t="str">
        <f>IF('Données Envoyé Spécial'!$R18&lt;2,IF('Données Envoyé Spécial'!$M18=O$2,'Données Envoyé Spécial'!$G18,""),"")</f>
        <v/>
      </c>
      <c r="P386" t="str">
        <f>IF('Données Envoyé Spécial'!$R370&lt;2,IF('Données Envoyé Spécial'!$M370=P$2,'Données Envoyé Spécial'!$G370,""),"")</f>
        <v/>
      </c>
      <c r="R386" s="221">
        <v>359</v>
      </c>
    </row>
    <row r="387" spans="2:18" x14ac:dyDescent="0.25">
      <c r="B387" s="2" t="str">
        <f>IF('Données Envoyé Spécial'!$R312&lt;2,IF('Données Envoyé Spécial'!$M312=B$2,'Données Envoyé Spécial'!$D312,""),"")</f>
        <v/>
      </c>
      <c r="C387" s="2">
        <f>IF('Données Envoyé Spécial'!$R534&lt;2,IF('Données Envoyé Spécial'!$M534=C$2,'Données Envoyé Spécial'!$D534,""),"")</f>
        <v>14900</v>
      </c>
      <c r="D387" s="2" t="str">
        <f>IF('Données Envoyé Spécial'!$R371&lt;2,IF('Données Envoyé Spécial'!$M371=D$2,'Données Envoyé Spécial'!$D371,""),"")</f>
        <v/>
      </c>
      <c r="F387" s="2" t="str">
        <f>IF('Données Envoyé Spécial'!$R312&lt;2,IF('Données Envoyé Spécial'!$M312=F$2,'Données Envoyé Spécial'!$E312,""),"")</f>
        <v/>
      </c>
      <c r="G387" t="str">
        <f>IF('Données Envoyé Spécial'!$R204&lt;2,IF('Données Envoyé Spécial'!$M204=G$2,'Données Envoyé Spécial'!$E204,""),"")</f>
        <v/>
      </c>
      <c r="H387" t="str">
        <f>IF('Données Envoyé Spécial'!$R371&lt;2,IF('Données Envoyé Spécial'!$M371=H$2,'Données Envoyé Spécial'!$E371,""),"")</f>
        <v/>
      </c>
      <c r="J387" t="str">
        <f>IF('Données Envoyé Spécial'!$R312&lt;2,IF('Données Envoyé Spécial'!$M312=J$2,'Données Envoyé Spécial'!$F312,""),"")</f>
        <v/>
      </c>
      <c r="K387" t="str">
        <f>IF('Données Envoyé Spécial'!$R695&lt;2,IF('Données Envoyé Spécial'!$M695=K$2,'Données Envoyé Spécial'!$F695,""),"")</f>
        <v/>
      </c>
      <c r="L387" t="str">
        <f>IF('Données Envoyé Spécial'!$R371&lt;2,IF('Données Envoyé Spécial'!$M371=L$2,'Données Envoyé Spécial'!$F371,""),"")</f>
        <v/>
      </c>
      <c r="N387" t="str">
        <f>IF('Données Envoyé Spécial'!$R314&lt;2,IF('Données Envoyé Spécial'!$M314=N$2,'Données Envoyé Spécial'!$G314,""),"")</f>
        <v/>
      </c>
      <c r="O387">
        <f>IF('Données Envoyé Spécial'!$R353&lt;2,IF('Données Envoyé Spécial'!$M353=O$2,'Données Envoyé Spécial'!$G353,""),"")</f>
        <v>0.17054263565891473</v>
      </c>
      <c r="P387" t="str">
        <f>IF('Données Envoyé Spécial'!$R371&lt;2,IF('Données Envoyé Spécial'!$M371=P$2,'Données Envoyé Spécial'!$G371,""),"")</f>
        <v/>
      </c>
      <c r="R387" s="221">
        <v>384</v>
      </c>
    </row>
    <row r="388" spans="2:18" x14ac:dyDescent="0.25">
      <c r="B388" s="2" t="str">
        <f>IF('Données Envoyé Spécial'!$R313&lt;2,IF('Données Envoyé Spécial'!$M313=B$2,'Données Envoyé Spécial'!$D313,""),"")</f>
        <v/>
      </c>
      <c r="C388" s="2" t="str">
        <f>IF('Données Envoyé Spécial'!$R311&lt;2,IF('Données Envoyé Spécial'!$M311=C$2,'Données Envoyé Spécial'!$D311,""),"")</f>
        <v/>
      </c>
      <c r="D388" s="2" t="str">
        <f>IF('Données Envoyé Spécial'!$R372&lt;2,IF('Données Envoyé Spécial'!$M372=D$2,'Données Envoyé Spécial'!$D372,""),"")</f>
        <v/>
      </c>
      <c r="F388" s="2" t="str">
        <f>IF('Données Envoyé Spécial'!$R313&lt;2,IF('Données Envoyé Spécial'!$M313=F$2,'Données Envoyé Spécial'!$E313,""),"")</f>
        <v/>
      </c>
      <c r="G388" t="str">
        <f>IF('Données Envoyé Spécial'!$R71&lt;2,IF('Données Envoyé Spécial'!$M71=G$2,'Données Envoyé Spécial'!$E71,""),"")</f>
        <v/>
      </c>
      <c r="H388" t="str">
        <f>IF('Données Envoyé Spécial'!$R372&lt;2,IF('Données Envoyé Spécial'!$M372=H$2,'Données Envoyé Spécial'!$E372,""),"")</f>
        <v/>
      </c>
      <c r="J388" t="str">
        <f>IF('Données Envoyé Spécial'!$R313&lt;2,IF('Données Envoyé Spécial'!$M313=J$2,'Données Envoyé Spécial'!$F313,""),"")</f>
        <v/>
      </c>
      <c r="K388" t="str">
        <f>IF('Données Envoyé Spécial'!$R638&lt;2,IF('Données Envoyé Spécial'!$M638=K$2,'Données Envoyé Spécial'!$F638,""),"")</f>
        <v/>
      </c>
      <c r="L388" t="str">
        <f>IF('Données Envoyé Spécial'!$R372&lt;2,IF('Données Envoyé Spécial'!$M372=L$2,'Données Envoyé Spécial'!$F372,""),"")</f>
        <v/>
      </c>
      <c r="N388" t="str">
        <f>IF('Données Envoyé Spécial'!$R315&lt;2,IF('Données Envoyé Spécial'!$M315=N$2,'Données Envoyé Spécial'!$G315,""),"")</f>
        <v/>
      </c>
      <c r="O388" t="str">
        <f>IF('Données Envoyé Spécial'!$R859&lt;2,IF('Données Envoyé Spécial'!$M859=O$2,'Données Envoyé Spécial'!$G859,""),"")</f>
        <v/>
      </c>
      <c r="P388" t="str">
        <f>IF('Données Envoyé Spécial'!$R372&lt;2,IF('Données Envoyé Spécial'!$M372=P$2,'Données Envoyé Spécial'!$G372,""),"")</f>
        <v/>
      </c>
      <c r="R388" s="221">
        <v>395</v>
      </c>
    </row>
    <row r="389" spans="2:18" x14ac:dyDescent="0.25">
      <c r="B389" s="2" t="str">
        <f>IF('Données Envoyé Spécial'!$R314&lt;2,IF('Données Envoyé Spécial'!$M314=B$2,'Données Envoyé Spécial'!$D314,""),"")</f>
        <v/>
      </c>
      <c r="C389" s="2" t="str">
        <f>IF('Données Envoyé Spécial'!$R656&lt;2,IF('Données Envoyé Spécial'!$M656=C$2,'Données Envoyé Spécial'!$D656,""),"")</f>
        <v/>
      </c>
      <c r="D389" s="2" t="str">
        <f>IF('Données Envoyé Spécial'!$R373&lt;2,IF('Données Envoyé Spécial'!$M373=D$2,'Données Envoyé Spécial'!$D373,""),"")</f>
        <v/>
      </c>
      <c r="F389" s="2" t="str">
        <f>IF('Données Envoyé Spécial'!$R314&lt;2,IF('Données Envoyé Spécial'!$M314=F$2,'Données Envoyé Spécial'!$E314,""),"")</f>
        <v/>
      </c>
      <c r="G389" t="str">
        <f>IF('Données Envoyé Spécial'!$R150&lt;2,IF('Données Envoyé Spécial'!$M150=G$2,'Données Envoyé Spécial'!$E150,""),"")</f>
        <v/>
      </c>
      <c r="H389" t="str">
        <f>IF('Données Envoyé Spécial'!$R373&lt;2,IF('Données Envoyé Spécial'!$M373=H$2,'Données Envoyé Spécial'!$E373,""),"")</f>
        <v/>
      </c>
      <c r="J389" t="str">
        <f>IF('Données Envoyé Spécial'!$R314&lt;2,IF('Données Envoyé Spécial'!$M314=J$2,'Données Envoyé Spécial'!$F314,""),"")</f>
        <v/>
      </c>
      <c r="K389">
        <f>IF('Données Envoyé Spécial'!$R761&lt;2,IF('Données Envoyé Spécial'!$M761=K$2,'Données Envoyé Spécial'!$F761,""),"")</f>
        <v>27</v>
      </c>
      <c r="L389" t="str">
        <f>IF('Données Envoyé Spécial'!$R373&lt;2,IF('Données Envoyé Spécial'!$M373=L$2,'Données Envoyé Spécial'!$F373,""),"")</f>
        <v/>
      </c>
      <c r="N389" t="str">
        <f>IF('Données Envoyé Spécial'!$R316&lt;2,IF('Données Envoyé Spécial'!$M316=N$2,'Données Envoyé Spécial'!$G316,""),"")</f>
        <v/>
      </c>
      <c r="O389" t="str">
        <f>IF('Données Envoyé Spécial'!$R792&lt;2,IF('Données Envoyé Spécial'!$M792=O$2,'Données Envoyé Spécial'!$G792,""),"")</f>
        <v/>
      </c>
      <c r="P389" t="str">
        <f>IF('Données Envoyé Spécial'!$R373&lt;2,IF('Données Envoyé Spécial'!$M373=P$2,'Données Envoyé Spécial'!$G373,""),"")</f>
        <v/>
      </c>
      <c r="R389" s="221">
        <v>403</v>
      </c>
    </row>
    <row r="390" spans="2:18" x14ac:dyDescent="0.25">
      <c r="B390" s="2" t="str">
        <f>IF('Données Envoyé Spécial'!$R315&lt;2,IF('Données Envoyé Spécial'!$M315=B$2,'Données Envoyé Spécial'!$D315,""),"")</f>
        <v/>
      </c>
      <c r="C390" s="2">
        <f>IF('Données Envoyé Spécial'!$R480&lt;2,IF('Données Envoyé Spécial'!$M480=C$2,'Données Envoyé Spécial'!$D480,""),"")</f>
        <v>1191</v>
      </c>
      <c r="D390" s="2" t="str">
        <f>IF('Données Envoyé Spécial'!$R374&lt;2,IF('Données Envoyé Spécial'!$M374=D$2,'Données Envoyé Spécial'!$D374,""),"")</f>
        <v/>
      </c>
      <c r="F390" s="2" t="str">
        <f>IF('Données Envoyé Spécial'!$R315&lt;2,IF('Données Envoyé Spécial'!$M315=F$2,'Données Envoyé Spécial'!$E315,""),"")</f>
        <v/>
      </c>
      <c r="G390">
        <f>IF('Données Envoyé Spécial'!$R565&lt;2,IF('Données Envoyé Spécial'!$M565=G$2,'Données Envoyé Spécial'!$E565,""),"")</f>
        <v>942</v>
      </c>
      <c r="H390" t="str">
        <f>IF('Données Envoyé Spécial'!$R374&lt;2,IF('Données Envoyé Spécial'!$M374=H$2,'Données Envoyé Spécial'!$E374,""),"")</f>
        <v/>
      </c>
      <c r="J390" t="str">
        <f>IF('Données Envoyé Spécial'!$R315&lt;2,IF('Données Envoyé Spécial'!$M315=J$2,'Données Envoyé Spécial'!$F315,""),"")</f>
        <v/>
      </c>
      <c r="K390" t="str">
        <f>IF('Données Envoyé Spécial'!$R743&lt;2,IF('Données Envoyé Spécial'!$M743=K$2,'Données Envoyé Spécial'!$F743,""),"")</f>
        <v/>
      </c>
      <c r="L390" t="str">
        <f>IF('Données Envoyé Spécial'!$R374&lt;2,IF('Données Envoyé Spécial'!$M374=L$2,'Données Envoyé Spécial'!$F374,""),"")</f>
        <v/>
      </c>
      <c r="N390" t="str">
        <f>IF('Données Envoyé Spécial'!$R317&lt;2,IF('Données Envoyé Spécial'!$M317=N$2,'Données Envoyé Spécial'!$G317,""),"")</f>
        <v/>
      </c>
      <c r="O390">
        <f>IF('Données Envoyé Spécial'!$R892&lt;2,IF('Données Envoyé Spécial'!$M892=O$2,'Données Envoyé Spécial'!$G892,""),"")</f>
        <v>6.1403508771929821E-2</v>
      </c>
      <c r="P390" t="str">
        <f>IF('Données Envoyé Spécial'!$R374&lt;2,IF('Données Envoyé Spécial'!$M374=P$2,'Données Envoyé Spécial'!$G374,""),"")</f>
        <v/>
      </c>
      <c r="R390" s="221">
        <v>404</v>
      </c>
    </row>
    <row r="391" spans="2:18" x14ac:dyDescent="0.25">
      <c r="B391" s="2" t="str">
        <f>IF('Données Envoyé Spécial'!$R316&lt;2,IF('Données Envoyé Spécial'!$M316=B$2,'Données Envoyé Spécial'!$D316,""),"")</f>
        <v/>
      </c>
      <c r="C391" s="2">
        <f>IF('Données Envoyé Spécial'!$R942&lt;2,IF('Données Envoyé Spécial'!$M942=C$2,'Données Envoyé Spécial'!$D942,""),"")</f>
        <v>12500</v>
      </c>
      <c r="D391" s="2" t="str">
        <f>IF('Données Envoyé Spécial'!$R375&lt;2,IF('Données Envoyé Spécial'!$M375=D$2,'Données Envoyé Spécial'!$D375,""),"")</f>
        <v/>
      </c>
      <c r="F391" s="2" t="str">
        <f>IF('Données Envoyé Spécial'!$R316&lt;2,IF('Données Envoyé Spécial'!$M316=F$2,'Données Envoyé Spécial'!$E316,""),"")</f>
        <v/>
      </c>
      <c r="G391">
        <f>IF('Données Envoyé Spécial'!$R797&lt;2,IF('Données Envoyé Spécial'!$M797=G$2,'Données Envoyé Spécial'!$E797,""),"")</f>
        <v>726</v>
      </c>
      <c r="H391" t="str">
        <f>IF('Données Envoyé Spécial'!$R375&lt;2,IF('Données Envoyé Spécial'!$M375=H$2,'Données Envoyé Spécial'!$E375,""),"")</f>
        <v/>
      </c>
      <c r="J391" t="str">
        <f>IF('Données Envoyé Spécial'!$R316&lt;2,IF('Données Envoyé Spécial'!$M316=J$2,'Données Envoyé Spécial'!$F316,""),"")</f>
        <v/>
      </c>
      <c r="K391" t="str">
        <f>IF('Données Envoyé Spécial'!$R310&lt;2,IF('Données Envoyé Spécial'!$M310=K$2,'Données Envoyé Spécial'!$F310,""),"")</f>
        <v/>
      </c>
      <c r="L391" t="str">
        <f>IF('Données Envoyé Spécial'!$R375&lt;2,IF('Données Envoyé Spécial'!$M375=L$2,'Données Envoyé Spécial'!$F375,""),"")</f>
        <v/>
      </c>
      <c r="N391" t="str">
        <f>IF('Données Envoyé Spécial'!$R318&lt;2,IF('Données Envoyé Spécial'!$M318=N$2,'Données Envoyé Spécial'!$G318,""),"")</f>
        <v/>
      </c>
      <c r="O391" t="str">
        <f>IF('Données Envoyé Spécial'!$R955&lt;2,IF('Données Envoyé Spécial'!$M955=O$2,'Données Envoyé Spécial'!$G955,""),"")</f>
        <v/>
      </c>
      <c r="P391" t="str">
        <f>IF('Données Envoyé Spécial'!$R375&lt;2,IF('Données Envoyé Spécial'!$M375=P$2,'Données Envoyé Spécial'!$G375,""),"")</f>
        <v/>
      </c>
      <c r="R391" s="221">
        <v>410</v>
      </c>
    </row>
    <row r="392" spans="2:18" x14ac:dyDescent="0.25">
      <c r="B392" s="2" t="str">
        <f>IF('Données Envoyé Spécial'!$R317&lt;2,IF('Données Envoyé Spécial'!$M317=B$2,'Données Envoyé Spécial'!$D317,""),"")</f>
        <v/>
      </c>
      <c r="C392" s="2">
        <f>IF('Données Envoyé Spécial'!$R552&lt;2,IF('Données Envoyé Spécial'!$M552=C$2,'Données Envoyé Spécial'!$D552,""),"")</f>
        <v>570</v>
      </c>
      <c r="D392" s="2" t="str">
        <f>IF('Données Envoyé Spécial'!$R376&lt;2,IF('Données Envoyé Spécial'!$M376=D$2,'Données Envoyé Spécial'!$D376,""),"")</f>
        <v/>
      </c>
      <c r="F392" s="2" t="str">
        <f>IF('Données Envoyé Spécial'!$R317&lt;2,IF('Données Envoyé Spécial'!$M317=F$2,'Données Envoyé Spécial'!$E317,""),"")</f>
        <v/>
      </c>
      <c r="G392">
        <f>IF('Données Envoyé Spécial'!$R903&lt;2,IF('Données Envoyé Spécial'!$M903=G$2,'Données Envoyé Spécial'!$E903,""),"")</f>
        <v>40</v>
      </c>
      <c r="H392" t="str">
        <f>IF('Données Envoyé Spécial'!$R376&lt;2,IF('Données Envoyé Spécial'!$M376=H$2,'Données Envoyé Spécial'!$E376,""),"")</f>
        <v/>
      </c>
      <c r="J392" t="str">
        <f>IF('Données Envoyé Spécial'!$R317&lt;2,IF('Données Envoyé Spécial'!$M317=J$2,'Données Envoyé Spécial'!$F317,""),"")</f>
        <v/>
      </c>
      <c r="K392">
        <f>IF('Données Envoyé Spécial'!$R842&lt;2,IF('Données Envoyé Spécial'!$M842=K$2,'Données Envoyé Spécial'!$F842,""),"")</f>
        <v>8230</v>
      </c>
      <c r="L392" t="str">
        <f>IF('Données Envoyé Spécial'!$R376&lt;2,IF('Données Envoyé Spécial'!$M376=L$2,'Données Envoyé Spécial'!$F376,""),"")</f>
        <v/>
      </c>
      <c r="N392" t="str">
        <f>IF('Données Envoyé Spécial'!$R319&lt;2,IF('Données Envoyé Spécial'!$M319=N$2,'Données Envoyé Spécial'!$G319,""),"")</f>
        <v/>
      </c>
      <c r="O392" t="str">
        <f>IF('Données Envoyé Spécial'!$R638&lt;2,IF('Données Envoyé Spécial'!$M638=O$2,'Données Envoyé Spécial'!$G638,""),"")</f>
        <v/>
      </c>
      <c r="P392" t="str">
        <f>IF('Données Envoyé Spécial'!$R376&lt;2,IF('Données Envoyé Spécial'!$M376=P$2,'Données Envoyé Spécial'!$G376,""),"")</f>
        <v/>
      </c>
      <c r="R392" s="221">
        <v>420</v>
      </c>
    </row>
    <row r="393" spans="2:18" x14ac:dyDescent="0.25">
      <c r="B393" s="2" t="str">
        <f>IF('Données Envoyé Spécial'!$R318&lt;2,IF('Données Envoyé Spécial'!$M318=B$2,'Données Envoyé Spécial'!$D318,""),"")</f>
        <v/>
      </c>
      <c r="C393" s="2">
        <f>IF('Données Envoyé Spécial'!$R761&lt;2,IF('Données Envoyé Spécial'!$M761=C$2,'Données Envoyé Spécial'!$D761,""),"")</f>
        <v>1088</v>
      </c>
      <c r="D393" s="2" t="str">
        <f>IF('Données Envoyé Spécial'!$R377&lt;2,IF('Données Envoyé Spécial'!$M377=D$2,'Données Envoyé Spécial'!$D377,""),"")</f>
        <v/>
      </c>
      <c r="F393" s="2" t="str">
        <f>IF('Données Envoyé Spécial'!$R318&lt;2,IF('Données Envoyé Spécial'!$M318=F$2,'Données Envoyé Spécial'!$E318,""),"")</f>
        <v/>
      </c>
      <c r="G393">
        <f>IF('Données Envoyé Spécial'!$R477&lt;2,IF('Données Envoyé Spécial'!$M477=G$2,'Données Envoyé Spécial'!$E477,""),"")</f>
        <v>117</v>
      </c>
      <c r="H393" t="str">
        <f>IF('Données Envoyé Spécial'!$R377&lt;2,IF('Données Envoyé Spécial'!$M377=H$2,'Données Envoyé Spécial'!$E377,""),"")</f>
        <v/>
      </c>
      <c r="J393" t="str">
        <f>IF('Données Envoyé Spécial'!$R318&lt;2,IF('Données Envoyé Spécial'!$M318=J$2,'Données Envoyé Spécial'!$F318,""),"")</f>
        <v/>
      </c>
      <c r="K393" t="str">
        <f>IF('Données Envoyé Spécial'!$R252&lt;2,IF('Données Envoyé Spécial'!$M252=K$2,'Données Envoyé Spécial'!$F252,""),"")</f>
        <v/>
      </c>
      <c r="L393" t="str">
        <f>IF('Données Envoyé Spécial'!$R377&lt;2,IF('Données Envoyé Spécial'!$M377=L$2,'Données Envoyé Spécial'!$F377,""),"")</f>
        <v/>
      </c>
      <c r="N393" t="str">
        <f>IF('Données Envoyé Spécial'!$R320&lt;2,IF('Données Envoyé Spécial'!$M320=N$2,'Données Envoyé Spécial'!$G320,""),"")</f>
        <v/>
      </c>
      <c r="O393" t="str">
        <f>IF('Données Envoyé Spécial'!$R110&lt;2,IF('Données Envoyé Spécial'!$M110=O$2,'Données Envoyé Spécial'!$G110,""),"")</f>
        <v/>
      </c>
      <c r="P393" t="str">
        <f>IF('Données Envoyé Spécial'!$R377&lt;2,IF('Données Envoyé Spécial'!$M377=P$2,'Données Envoyé Spécial'!$G377,""),"")</f>
        <v/>
      </c>
      <c r="R393" s="221">
        <v>427</v>
      </c>
    </row>
    <row r="394" spans="2:18" x14ac:dyDescent="0.25">
      <c r="B394" s="2" t="str">
        <f>IF('Données Envoyé Spécial'!$R319&lt;2,IF('Données Envoyé Spécial'!$M319=B$2,'Données Envoyé Spécial'!$D319,""),"")</f>
        <v/>
      </c>
      <c r="C394" s="2" t="str">
        <f>IF('Données Envoyé Spécial'!$R312&lt;2,IF('Données Envoyé Spécial'!$M312=C$2,'Données Envoyé Spécial'!$D312,""),"")</f>
        <v/>
      </c>
      <c r="D394" s="2" t="str">
        <f>IF('Données Envoyé Spécial'!$R378&lt;2,IF('Données Envoyé Spécial'!$M378=D$2,'Données Envoyé Spécial'!$D378,""),"")</f>
        <v/>
      </c>
      <c r="F394" s="2" t="str">
        <f>IF('Données Envoyé Spécial'!$R319&lt;2,IF('Données Envoyé Spécial'!$M319=F$2,'Données Envoyé Spécial'!$E319,""),"")</f>
        <v/>
      </c>
      <c r="G394">
        <f>IF('Données Envoyé Spécial'!$R428&lt;2,IF('Données Envoyé Spécial'!$M428=G$2,'Données Envoyé Spécial'!$E428,""),"")</f>
        <v>63</v>
      </c>
      <c r="H394" t="str">
        <f>IF('Données Envoyé Spécial'!$R378&lt;2,IF('Données Envoyé Spécial'!$M378=H$2,'Données Envoyé Spécial'!$E378,""),"")</f>
        <v/>
      </c>
      <c r="J394" t="str">
        <f>IF('Données Envoyé Spécial'!$R319&lt;2,IF('Données Envoyé Spécial'!$M319=J$2,'Données Envoyé Spécial'!$F319,""),"")</f>
        <v/>
      </c>
      <c r="K394">
        <f>IF('Données Envoyé Spécial'!$R700&lt;2,IF('Données Envoyé Spécial'!$M700=K$2,'Données Envoyé Spécial'!$F700,""),"")</f>
        <v>18</v>
      </c>
      <c r="L394" t="str">
        <f>IF('Données Envoyé Spécial'!$R378&lt;2,IF('Données Envoyé Spécial'!$M378=L$2,'Données Envoyé Spécial'!$F378,""),"")</f>
        <v/>
      </c>
      <c r="N394" t="str">
        <f>IF('Données Envoyé Spécial'!$R321&lt;2,IF('Données Envoyé Spécial'!$M321=N$2,'Données Envoyé Spécial'!$G321,""),"")</f>
        <v/>
      </c>
      <c r="O394">
        <f>IF('Données Envoyé Spécial'!$R761&lt;2,IF('Données Envoyé Spécial'!$M761=O$2,'Données Envoyé Spécial'!$G761,""),"")</f>
        <v>2.4545454545454546</v>
      </c>
      <c r="P394" t="str">
        <f>IF('Données Envoyé Spécial'!$R378&lt;2,IF('Données Envoyé Spécial'!$M378=P$2,'Données Envoyé Spécial'!$G378,""),"")</f>
        <v/>
      </c>
      <c r="R394" s="221">
        <v>428</v>
      </c>
    </row>
    <row r="395" spans="2:18" x14ac:dyDescent="0.25">
      <c r="B395" s="2" t="str">
        <f>IF('Données Envoyé Spécial'!$R320&lt;2,IF('Données Envoyé Spécial'!$M320=B$2,'Données Envoyé Spécial'!$D320,""),"")</f>
        <v/>
      </c>
      <c r="C395" s="2">
        <f>IF('Données Envoyé Spécial'!$R892&lt;2,IF('Données Envoyé Spécial'!$M892=C$2,'Données Envoyé Spécial'!$D892,""),"")</f>
        <v>26</v>
      </c>
      <c r="D395" s="2" t="str">
        <f>IF('Données Envoyé Spécial'!$R379&lt;2,IF('Données Envoyé Spécial'!$M379=D$2,'Données Envoyé Spécial'!$D379,""),"")</f>
        <v/>
      </c>
      <c r="F395" s="2" t="str">
        <f>IF('Données Envoyé Spécial'!$R320&lt;2,IF('Données Envoyé Spécial'!$M320=F$2,'Données Envoyé Spécial'!$E320,""),"")</f>
        <v/>
      </c>
      <c r="G395">
        <f>IF('Données Envoyé Spécial'!$R539&lt;2,IF('Données Envoyé Spécial'!$M539=G$2,'Données Envoyé Spécial'!$E539,""),"")</f>
        <v>387</v>
      </c>
      <c r="H395" t="str">
        <f>IF('Données Envoyé Spécial'!$R379&lt;2,IF('Données Envoyé Spécial'!$M379=H$2,'Données Envoyé Spécial'!$E379,""),"")</f>
        <v/>
      </c>
      <c r="J395" t="str">
        <f>IF('Données Envoyé Spécial'!$R320&lt;2,IF('Données Envoyé Spécial'!$M320=J$2,'Données Envoyé Spécial'!$F320,""),"")</f>
        <v/>
      </c>
      <c r="K395" t="str">
        <f>IF('Données Envoyé Spécial'!$R693&lt;2,IF('Données Envoyé Spécial'!$M693=K$2,'Données Envoyé Spécial'!$F693,""),"")</f>
        <v/>
      </c>
      <c r="L395" t="str">
        <f>IF('Données Envoyé Spécial'!$R379&lt;2,IF('Données Envoyé Spécial'!$M379=L$2,'Données Envoyé Spécial'!$F379,""),"")</f>
        <v/>
      </c>
      <c r="N395" t="str">
        <f>IF('Données Envoyé Spécial'!$R322&lt;2,IF('Données Envoyé Spécial'!$M322=N$2,'Données Envoyé Spécial'!$G322,""),"")</f>
        <v/>
      </c>
      <c r="O395">
        <f>IF('Données Envoyé Spécial'!$R843&lt;2,IF('Données Envoyé Spécial'!$M843=O$2,'Données Envoyé Spécial'!$G843,""),"")</f>
        <v>0.5</v>
      </c>
      <c r="P395" t="str">
        <f>IF('Données Envoyé Spécial'!$R379&lt;2,IF('Données Envoyé Spécial'!$M379=P$2,'Données Envoyé Spécial'!$G379,""),"")</f>
        <v/>
      </c>
      <c r="R395" s="221">
        <v>432</v>
      </c>
    </row>
    <row r="396" spans="2:18" x14ac:dyDescent="0.25">
      <c r="B396" s="2" t="str">
        <f>IF('Données Envoyé Spécial'!$R321&lt;2,IF('Données Envoyé Spécial'!$M321=B$2,'Données Envoyé Spécial'!$D321,""),"")</f>
        <v/>
      </c>
      <c r="C396" s="2">
        <f>IF('Données Envoyé Spécial'!$R458&lt;2,IF('Données Envoyé Spécial'!$M458=C$2,'Données Envoyé Spécial'!$D458,""),"")</f>
        <v>8408</v>
      </c>
      <c r="D396" s="2" t="str">
        <f>IF('Données Envoyé Spécial'!$R380&lt;2,IF('Données Envoyé Spécial'!$M380=D$2,'Données Envoyé Spécial'!$D380,""),"")</f>
        <v/>
      </c>
      <c r="F396" s="2" t="str">
        <f>IF('Données Envoyé Spécial'!$R321&lt;2,IF('Données Envoyé Spécial'!$M321=F$2,'Données Envoyé Spécial'!$E321,""),"")</f>
        <v/>
      </c>
      <c r="G396">
        <f>IF('Données Envoyé Spécial'!$R744&lt;2,IF('Données Envoyé Spécial'!$M744=G$2,'Données Envoyé Spécial'!$E744,""),"")</f>
        <v>105</v>
      </c>
      <c r="H396" t="str">
        <f>IF('Données Envoyé Spécial'!$R380&lt;2,IF('Données Envoyé Spécial'!$M380=H$2,'Données Envoyé Spécial'!$E380,""),"")</f>
        <v/>
      </c>
      <c r="J396" t="str">
        <f>IF('Données Envoyé Spécial'!$R321&lt;2,IF('Données Envoyé Spécial'!$M321=J$2,'Données Envoyé Spécial'!$F321,""),"")</f>
        <v/>
      </c>
      <c r="K396" t="str">
        <f>IF('Données Envoyé Spécial'!$R430&lt;2,IF('Données Envoyé Spécial'!$M430=K$2,'Données Envoyé Spécial'!$F430,""),"")</f>
        <v/>
      </c>
      <c r="L396" t="str">
        <f>IF('Données Envoyé Spécial'!$R380&lt;2,IF('Données Envoyé Spécial'!$M380=L$2,'Données Envoyé Spécial'!$F380,""),"")</f>
        <v/>
      </c>
      <c r="N396" t="str">
        <f>IF('Données Envoyé Spécial'!$R323&lt;2,IF('Données Envoyé Spécial'!$M323=N$2,'Données Envoyé Spécial'!$G323,""),"")</f>
        <v/>
      </c>
      <c r="O396" t="str">
        <f>IF('Données Envoyé Spécial'!$R189&lt;2,IF('Données Envoyé Spécial'!$M189=O$2,'Données Envoyé Spécial'!$G189,""),"")</f>
        <v/>
      </c>
      <c r="P396" t="str">
        <f>IF('Données Envoyé Spécial'!$R380&lt;2,IF('Données Envoyé Spécial'!$M380=P$2,'Données Envoyé Spécial'!$G380,""),"")</f>
        <v/>
      </c>
      <c r="R396" s="221">
        <v>433</v>
      </c>
    </row>
    <row r="397" spans="2:18" x14ac:dyDescent="0.25">
      <c r="B397" s="2" t="str">
        <f>IF('Données Envoyé Spécial'!$R322&lt;2,IF('Données Envoyé Spécial'!$M322=B$2,'Données Envoyé Spécial'!$D322,""),"")</f>
        <v/>
      </c>
      <c r="C397" s="2">
        <f>IF('Données Envoyé Spécial'!$R520&lt;2,IF('Données Envoyé Spécial'!$M520=C$2,'Données Envoyé Spécial'!$D520,""),"")</f>
        <v>56200</v>
      </c>
      <c r="D397" s="2" t="str">
        <f>IF('Données Envoyé Spécial'!$R381&lt;2,IF('Données Envoyé Spécial'!$M381=D$2,'Données Envoyé Spécial'!$D381,""),"")</f>
        <v/>
      </c>
      <c r="F397" s="2" t="str">
        <f>IF('Données Envoyé Spécial'!$R322&lt;2,IF('Données Envoyé Spécial'!$M322=F$2,'Données Envoyé Spécial'!$E322,""),"")</f>
        <v/>
      </c>
      <c r="G397" t="str">
        <f>IF('Données Envoyé Spécial'!$R312&lt;2,IF('Données Envoyé Spécial'!$M312=G$2,'Données Envoyé Spécial'!$E312,""),"")</f>
        <v/>
      </c>
      <c r="H397" t="str">
        <f>IF('Données Envoyé Spécial'!$R381&lt;2,IF('Données Envoyé Spécial'!$M381=H$2,'Données Envoyé Spécial'!$E381,""),"")</f>
        <v/>
      </c>
      <c r="J397" t="str">
        <f>IF('Données Envoyé Spécial'!$R322&lt;2,IF('Données Envoyé Spécial'!$M322=J$2,'Données Envoyé Spécial'!$F322,""),"")</f>
        <v/>
      </c>
      <c r="K397">
        <f>IF('Données Envoyé Spécial'!$R720&lt;2,IF('Données Envoyé Spécial'!$M720=K$2,'Données Envoyé Spécial'!$F720,""),"")</f>
        <v>3720</v>
      </c>
      <c r="L397" t="str">
        <f>IF('Données Envoyé Spécial'!$R381&lt;2,IF('Données Envoyé Spécial'!$M381=L$2,'Données Envoyé Spécial'!$F381,""),"")</f>
        <v/>
      </c>
      <c r="N397" t="str">
        <f>IF('Données Envoyé Spécial'!$R324&lt;2,IF('Données Envoyé Spécial'!$M324=N$2,'Données Envoyé Spécial'!$G324,""),"")</f>
        <v/>
      </c>
      <c r="O397">
        <f>IF('Données Envoyé Spécial'!$R383&lt;2,IF('Données Envoyé Spécial'!$M383=O$2,'Données Envoyé Spécial'!$G383,""),"")</f>
        <v>9.036144578313253E-2</v>
      </c>
      <c r="P397" t="str">
        <f>IF('Données Envoyé Spécial'!$R381&lt;2,IF('Données Envoyé Spécial'!$M381=P$2,'Données Envoyé Spécial'!$G381,""),"")</f>
        <v/>
      </c>
      <c r="R397" s="221">
        <v>433</v>
      </c>
    </row>
    <row r="398" spans="2:18" x14ac:dyDescent="0.25">
      <c r="B398" s="2" t="str">
        <f>IF('Données Envoyé Spécial'!$R323&lt;2,IF('Données Envoyé Spécial'!$M323=B$2,'Données Envoyé Spécial'!$D323,""),"")</f>
        <v/>
      </c>
      <c r="C398" s="2">
        <f>IF('Données Envoyé Spécial'!$R842&lt;2,IF('Données Envoyé Spécial'!$M842=C$2,'Données Envoyé Spécial'!$D842,""),"")</f>
        <v>121000</v>
      </c>
      <c r="D398" s="2" t="str">
        <f>IF('Données Envoyé Spécial'!$R382&lt;2,IF('Données Envoyé Spécial'!$M382=D$2,'Données Envoyé Spécial'!$D382,""),"")</f>
        <v/>
      </c>
      <c r="F398" s="2" t="str">
        <f>IF('Données Envoyé Spécial'!$R323&lt;2,IF('Données Envoyé Spécial'!$M323=F$2,'Données Envoyé Spécial'!$E323,""),"")</f>
        <v/>
      </c>
      <c r="G398">
        <f>IF('Données Envoyé Spécial'!$R896&lt;2,IF('Données Envoyé Spécial'!$M896=G$2,'Données Envoyé Spécial'!$E896,""),"")</f>
        <v>1278</v>
      </c>
      <c r="H398" t="str">
        <f>IF('Données Envoyé Spécial'!$R382&lt;2,IF('Données Envoyé Spécial'!$M382=H$2,'Données Envoyé Spécial'!$E382,""),"")</f>
        <v/>
      </c>
      <c r="J398" t="str">
        <f>IF('Données Envoyé Spécial'!$R323&lt;2,IF('Données Envoyé Spécial'!$M323=J$2,'Données Envoyé Spécial'!$F323,""),"")</f>
        <v/>
      </c>
      <c r="K398" t="str">
        <f>IF('Données Envoyé Spécial'!$R126&lt;2,IF('Données Envoyé Spécial'!$M126=K$2,'Données Envoyé Spécial'!$F126,""),"")</f>
        <v/>
      </c>
      <c r="L398" t="str">
        <f>IF('Données Envoyé Spécial'!$R382&lt;2,IF('Données Envoyé Spécial'!$M382=L$2,'Données Envoyé Spécial'!$F382,""),"")</f>
        <v/>
      </c>
      <c r="N398" t="str">
        <f>IF('Données Envoyé Spécial'!$R325&lt;2,IF('Données Envoyé Spécial'!$M325=N$2,'Données Envoyé Spécial'!$G325,""),"")</f>
        <v/>
      </c>
      <c r="O398">
        <f>IF('Données Envoyé Spécial'!$R888&lt;2,IF('Données Envoyé Spécial'!$M888=O$2,'Données Envoyé Spécial'!$G888,""),"")</f>
        <v>0.18181818181818182</v>
      </c>
      <c r="P398" t="str">
        <f>IF('Données Envoyé Spécial'!$R382&lt;2,IF('Données Envoyé Spécial'!$M382=P$2,'Données Envoyé Spécial'!$G382,""),"")</f>
        <v/>
      </c>
      <c r="R398" s="221">
        <v>462</v>
      </c>
    </row>
    <row r="399" spans="2:18" x14ac:dyDescent="0.25">
      <c r="B399" s="2" t="str">
        <f>IF('Données Envoyé Spécial'!$R324&lt;2,IF('Données Envoyé Spécial'!$M324=B$2,'Données Envoyé Spécial'!$D324,""),"")</f>
        <v/>
      </c>
      <c r="C399" s="2">
        <f>IF('Données Envoyé Spécial'!$R388&lt;2,IF('Données Envoyé Spécial'!$M388=C$2,'Données Envoyé Spécial'!$D388,""),"")</f>
        <v>2280</v>
      </c>
      <c r="D399" s="2" t="str">
        <f>IF('Données Envoyé Spécial'!$R383&lt;2,IF('Données Envoyé Spécial'!$M383=D$2,'Données Envoyé Spécial'!$D383,""),"")</f>
        <v/>
      </c>
      <c r="F399" s="2" t="str">
        <f>IF('Données Envoyé Spécial'!$R324&lt;2,IF('Données Envoyé Spécial'!$M324=F$2,'Données Envoyé Spécial'!$E324,""),"")</f>
        <v/>
      </c>
      <c r="G399">
        <f>IF('Données Envoyé Spécial'!$R351&lt;2,IF('Données Envoyé Spécial'!$M351=G$2,'Données Envoyé Spécial'!$E351,""),"")</f>
        <v>4991</v>
      </c>
      <c r="H399" t="str">
        <f>IF('Données Envoyé Spécial'!$R383&lt;2,IF('Données Envoyé Spécial'!$M383=H$2,'Données Envoyé Spécial'!$E383,""),"")</f>
        <v/>
      </c>
      <c r="J399" t="str">
        <f>IF('Données Envoyé Spécial'!$R324&lt;2,IF('Données Envoyé Spécial'!$M324=J$2,'Données Envoyé Spécial'!$F324,""),"")</f>
        <v/>
      </c>
      <c r="K399" t="str">
        <f>IF('Données Envoyé Spécial'!$R287&lt;2,IF('Données Envoyé Spécial'!$M287=K$2,'Données Envoyé Spécial'!$F287,""),"")</f>
        <v/>
      </c>
      <c r="L399" t="str">
        <f>IF('Données Envoyé Spécial'!$R383&lt;2,IF('Données Envoyé Spécial'!$M383=L$2,'Données Envoyé Spécial'!$F383,""),"")</f>
        <v/>
      </c>
      <c r="N399" t="str">
        <f>IF('Données Envoyé Spécial'!$R326&lt;2,IF('Données Envoyé Spécial'!$M326=N$2,'Données Envoyé Spécial'!$G326,""),"")</f>
        <v/>
      </c>
      <c r="O399" t="str">
        <f>IF('Données Envoyé Spécial'!$R292&lt;2,IF('Données Envoyé Spécial'!$M292=O$2,'Données Envoyé Spécial'!$G292,""),"")</f>
        <v/>
      </c>
      <c r="P399" t="str">
        <f>IF('Données Envoyé Spécial'!$R383&lt;2,IF('Données Envoyé Spécial'!$M383=P$2,'Données Envoyé Spécial'!$G383,""),"")</f>
        <v/>
      </c>
      <c r="R399" s="221">
        <v>465</v>
      </c>
    </row>
    <row r="400" spans="2:18" x14ac:dyDescent="0.25">
      <c r="B400" s="2" t="str">
        <f>IF('Données Envoyé Spécial'!$R325&lt;2,IF('Données Envoyé Spécial'!$M325=B$2,'Données Envoyé Spécial'!$D325,""),"")</f>
        <v/>
      </c>
      <c r="C400" s="2">
        <f>IF('Données Envoyé Spécial'!$R463&lt;2,IF('Données Envoyé Spécial'!$M463=C$2,'Données Envoyé Spécial'!$D463,""),"")</f>
        <v>2932</v>
      </c>
      <c r="D400" s="2" t="str">
        <f>IF('Données Envoyé Spécial'!$R384&lt;2,IF('Données Envoyé Spécial'!$M384=D$2,'Données Envoyé Spécial'!$D384,""),"")</f>
        <v/>
      </c>
      <c r="F400" s="2" t="str">
        <f>IF('Données Envoyé Spécial'!$R325&lt;2,IF('Données Envoyé Spécial'!$M325=F$2,'Données Envoyé Spécial'!$E325,""),"")</f>
        <v/>
      </c>
      <c r="G400">
        <f>IF('Données Envoyé Spécial'!$R926&lt;2,IF('Données Envoyé Spécial'!$M926=G$2,'Données Envoyé Spécial'!$E926,""),"")</f>
        <v>408</v>
      </c>
      <c r="H400" t="str">
        <f>IF('Données Envoyé Spécial'!$R384&lt;2,IF('Données Envoyé Spécial'!$M384=H$2,'Données Envoyé Spécial'!$E384,""),"")</f>
        <v/>
      </c>
      <c r="J400" t="str">
        <f>IF('Données Envoyé Spécial'!$R325&lt;2,IF('Données Envoyé Spécial'!$M325=J$2,'Données Envoyé Spécial'!$F325,""),"")</f>
        <v/>
      </c>
      <c r="K400" t="str">
        <f>IF('Données Envoyé Spécial'!$R110&lt;2,IF('Données Envoyé Spécial'!$M110=K$2,'Données Envoyé Spécial'!$F110,""),"")</f>
        <v/>
      </c>
      <c r="L400" t="str">
        <f>IF('Données Envoyé Spécial'!$R384&lt;2,IF('Données Envoyé Spécial'!$M384=L$2,'Données Envoyé Spécial'!$F384,""),"")</f>
        <v/>
      </c>
      <c r="N400" t="str">
        <f>IF('Données Envoyé Spécial'!$R327&lt;2,IF('Données Envoyé Spécial'!$M327=N$2,'Données Envoyé Spécial'!$G327,""),"")</f>
        <v/>
      </c>
      <c r="O400" t="str">
        <f>IF('Données Envoyé Spécial'!$R932&lt;2,IF('Données Envoyé Spécial'!$M932=O$2,'Données Envoyé Spécial'!$G932,""),"")</f>
        <v/>
      </c>
      <c r="P400" t="str">
        <f>IF('Données Envoyé Spécial'!$R384&lt;2,IF('Données Envoyé Spécial'!$M384=P$2,'Données Envoyé Spécial'!$G384,""),"")</f>
        <v/>
      </c>
      <c r="R400" s="221">
        <v>471</v>
      </c>
    </row>
    <row r="401" spans="2:18" x14ac:dyDescent="0.25">
      <c r="B401" s="2" t="str">
        <f>IF('Données Envoyé Spécial'!$R326&lt;2,IF('Données Envoyé Spécial'!$M326=B$2,'Données Envoyé Spécial'!$D326,""),"")</f>
        <v/>
      </c>
      <c r="C401" s="2">
        <f>IF('Données Envoyé Spécial'!$R381&lt;2,IF('Données Envoyé Spécial'!$M381=C$2,'Données Envoyé Spécial'!$D381,""),"")</f>
        <v>143</v>
      </c>
      <c r="D401" s="2" t="str">
        <f>IF('Données Envoyé Spécial'!$R385&lt;2,IF('Données Envoyé Spécial'!$M385=D$2,'Données Envoyé Spécial'!$D385,""),"")</f>
        <v/>
      </c>
      <c r="F401" s="2" t="str">
        <f>IF('Données Envoyé Spécial'!$R326&lt;2,IF('Données Envoyé Spécial'!$M326=F$2,'Données Envoyé Spécial'!$E326,""),"")</f>
        <v/>
      </c>
      <c r="G401" t="str">
        <f>IF('Données Envoyé Spécial'!$R290&lt;2,IF('Données Envoyé Spécial'!$M290=G$2,'Données Envoyé Spécial'!$E290,""),"")</f>
        <v/>
      </c>
      <c r="H401" t="str">
        <f>IF('Données Envoyé Spécial'!$R385&lt;2,IF('Données Envoyé Spécial'!$M385=H$2,'Données Envoyé Spécial'!$E385,""),"")</f>
        <v/>
      </c>
      <c r="J401" t="str">
        <f>IF('Données Envoyé Spécial'!$R326&lt;2,IF('Données Envoyé Spécial'!$M326=J$2,'Données Envoyé Spécial'!$F326,""),"")</f>
        <v/>
      </c>
      <c r="K401" t="str">
        <f>IF('Données Envoyé Spécial'!$R290&lt;2,IF('Données Envoyé Spécial'!$M290=K$2,'Données Envoyé Spécial'!$F290,""),"")</f>
        <v/>
      </c>
      <c r="L401" t="str">
        <f>IF('Données Envoyé Spécial'!$R385&lt;2,IF('Données Envoyé Spécial'!$M385=L$2,'Données Envoyé Spécial'!$F385,""),"")</f>
        <v/>
      </c>
      <c r="N401" t="str">
        <f>IF('Données Envoyé Spécial'!$R328&lt;2,IF('Données Envoyé Spécial'!$M328=N$2,'Données Envoyé Spécial'!$G328,""),"")</f>
        <v/>
      </c>
      <c r="O401" t="str">
        <f>IF('Données Envoyé Spécial'!$R696&lt;2,IF('Données Envoyé Spécial'!$M696=O$2,'Données Envoyé Spécial'!$G696,""),"")</f>
        <v/>
      </c>
      <c r="P401" t="str">
        <f>IF('Données Envoyé Spécial'!$R385&lt;2,IF('Données Envoyé Spécial'!$M385=P$2,'Données Envoyé Spécial'!$G385,""),"")</f>
        <v/>
      </c>
      <c r="R401" s="221">
        <v>472</v>
      </c>
    </row>
    <row r="402" spans="2:18" x14ac:dyDescent="0.25">
      <c r="B402" s="2" t="str">
        <f>IF('Données Envoyé Spécial'!$R327&lt;2,IF('Données Envoyé Spécial'!$M327=B$2,'Données Envoyé Spécial'!$D327,""),"")</f>
        <v/>
      </c>
      <c r="C402" s="2">
        <f>IF('Données Envoyé Spécial'!$R936&lt;2,IF('Données Envoyé Spécial'!$M936=C$2,'Données Envoyé Spécial'!$D936,""),"")</f>
        <v>0</v>
      </c>
      <c r="D402" s="2" t="str">
        <f>IF('Données Envoyé Spécial'!$R386&lt;2,IF('Données Envoyé Spécial'!$M386=D$2,'Données Envoyé Spécial'!$D386,""),"")</f>
        <v/>
      </c>
      <c r="F402" s="2" t="str">
        <f>IF('Données Envoyé Spécial'!$R327&lt;2,IF('Données Envoyé Spécial'!$M327=F$2,'Données Envoyé Spécial'!$E327,""),"")</f>
        <v/>
      </c>
      <c r="G402" t="str">
        <f>IF('Données Envoyé Spécial'!$R743&lt;2,IF('Données Envoyé Spécial'!$M743=G$2,'Données Envoyé Spécial'!$E743,""),"")</f>
        <v/>
      </c>
      <c r="H402" t="str">
        <f>IF('Données Envoyé Spécial'!$R386&lt;2,IF('Données Envoyé Spécial'!$M386=H$2,'Données Envoyé Spécial'!$E386,""),"")</f>
        <v/>
      </c>
      <c r="J402" t="str">
        <f>IF('Données Envoyé Spécial'!$R327&lt;2,IF('Données Envoyé Spécial'!$M327=J$2,'Données Envoyé Spécial'!$F327,""),"")</f>
        <v/>
      </c>
      <c r="K402">
        <f>IF('Données Envoyé Spécial'!$R458&lt;2,IF('Données Envoyé Spécial'!$M458=K$2,'Données Envoyé Spécial'!$F458,""),"")</f>
        <v>161</v>
      </c>
      <c r="L402" t="str">
        <f>IF('Données Envoyé Spécial'!$R386&lt;2,IF('Données Envoyé Spécial'!$M386=L$2,'Données Envoyé Spécial'!$F386,""),"")</f>
        <v/>
      </c>
      <c r="N402" t="str">
        <f>IF('Données Envoyé Spécial'!$R329&lt;2,IF('Données Envoyé Spécial'!$M329=N$2,'Données Envoyé Spécial'!$G329,""),"")</f>
        <v/>
      </c>
      <c r="O402">
        <f>IF('Données Envoyé Spécial'!$R573&lt;2,IF('Données Envoyé Spécial'!$M573=O$2,'Données Envoyé Spécial'!$G573,""),"")</f>
        <v>0.43737373737373736</v>
      </c>
      <c r="P402" t="str">
        <f>IF('Données Envoyé Spécial'!$R386&lt;2,IF('Données Envoyé Spécial'!$M386=P$2,'Données Envoyé Spécial'!$G386,""),"")</f>
        <v/>
      </c>
      <c r="R402" s="221">
        <v>531</v>
      </c>
    </row>
    <row r="403" spans="2:18" x14ac:dyDescent="0.25">
      <c r="B403" s="2" t="str">
        <f>IF('Données Envoyé Spécial'!$R328&lt;2,IF('Données Envoyé Spécial'!$M328=B$2,'Données Envoyé Spécial'!$D328,""),"")</f>
        <v/>
      </c>
      <c r="C403" s="2" t="str">
        <f>IF('Données Envoyé Spécial'!$R287&lt;2,IF('Données Envoyé Spécial'!$M287=C$2,'Données Envoyé Spécial'!$D287,""),"")</f>
        <v/>
      </c>
      <c r="D403" s="2" t="str">
        <f>IF('Données Envoyé Spécial'!$R387&lt;2,IF('Données Envoyé Spécial'!$M387=D$2,'Données Envoyé Spécial'!$D387,""),"")</f>
        <v/>
      </c>
      <c r="F403" s="2" t="str">
        <f>IF('Données Envoyé Spécial'!$R328&lt;2,IF('Données Envoyé Spécial'!$M328=F$2,'Données Envoyé Spécial'!$E328,""),"")</f>
        <v/>
      </c>
      <c r="G403">
        <f>IF('Données Envoyé Spécial'!$R704&lt;2,IF('Données Envoyé Spécial'!$M704=G$2,'Données Envoyé Spécial'!$E704,""),"")</f>
        <v>20</v>
      </c>
      <c r="H403" t="str">
        <f>IF('Données Envoyé Spécial'!$R387&lt;2,IF('Données Envoyé Spécial'!$M387=H$2,'Données Envoyé Spécial'!$E387,""),"")</f>
        <v/>
      </c>
      <c r="J403" t="str">
        <f>IF('Données Envoyé Spécial'!$R328&lt;2,IF('Données Envoyé Spécial'!$M328=J$2,'Données Envoyé Spécial'!$F328,""),"")</f>
        <v/>
      </c>
      <c r="K403" t="str">
        <f>IF('Données Envoyé Spécial'!$R696&lt;2,IF('Données Envoyé Spécial'!$M696=K$2,'Données Envoyé Spécial'!$F696,""),"")</f>
        <v/>
      </c>
      <c r="L403" t="str">
        <f>IF('Données Envoyé Spécial'!$R387&lt;2,IF('Données Envoyé Spécial'!$M387=L$2,'Données Envoyé Spécial'!$F387,""),"")</f>
        <v/>
      </c>
      <c r="N403" t="str">
        <f>IF('Données Envoyé Spécial'!$R330&lt;2,IF('Données Envoyé Spécial'!$M330=N$2,'Données Envoyé Spécial'!$G330,""),"")</f>
        <v/>
      </c>
      <c r="O403">
        <f>IF('Données Envoyé Spécial'!$R385&lt;2,IF('Données Envoyé Spécial'!$M385=O$2,'Données Envoyé Spécial'!$G385,""),"")</f>
        <v>5.7331863285556783E-2</v>
      </c>
      <c r="P403" t="str">
        <f>IF('Données Envoyé Spécial'!$R387&lt;2,IF('Données Envoyé Spécial'!$M387=P$2,'Données Envoyé Spécial'!$G387,""),"")</f>
        <v/>
      </c>
      <c r="R403" s="221">
        <v>539</v>
      </c>
    </row>
    <row r="404" spans="2:18" x14ac:dyDescent="0.25">
      <c r="B404" s="2" t="str">
        <f>IF('Données Envoyé Spécial'!$R329&lt;2,IF('Données Envoyé Spécial'!$M329=B$2,'Données Envoyé Spécial'!$D329,""),"")</f>
        <v/>
      </c>
      <c r="C404" s="2" t="str">
        <f>IF('Données Envoyé Spécial'!$R728&lt;2,IF('Données Envoyé Spécial'!$M728=C$2,'Données Envoyé Spécial'!$D728,""),"")</f>
        <v/>
      </c>
      <c r="D404" s="2" t="str">
        <f>IF('Données Envoyé Spécial'!$R388&lt;2,IF('Données Envoyé Spécial'!$M388=D$2,'Données Envoyé Spécial'!$D388,""),"")</f>
        <v/>
      </c>
      <c r="F404" s="2" t="str">
        <f>IF('Données Envoyé Spécial'!$R329&lt;2,IF('Données Envoyé Spécial'!$M329=F$2,'Données Envoyé Spécial'!$E329,""),"")</f>
        <v/>
      </c>
      <c r="G404" t="str">
        <f>IF('Données Envoyé Spécial'!$R834&lt;2,IF('Données Envoyé Spécial'!$M834=G$2,'Données Envoyé Spécial'!$E834,""),"")</f>
        <v/>
      </c>
      <c r="H404" t="str">
        <f>IF('Données Envoyé Spécial'!$R388&lt;2,IF('Données Envoyé Spécial'!$M388=H$2,'Données Envoyé Spécial'!$E388,""),"")</f>
        <v/>
      </c>
      <c r="J404" t="str">
        <f>IF('Données Envoyé Spécial'!$R329&lt;2,IF('Données Envoyé Spécial'!$M329=J$2,'Données Envoyé Spécial'!$F329,""),"")</f>
        <v/>
      </c>
      <c r="K404">
        <f>IF('Données Envoyé Spécial'!$R797&lt;2,IF('Données Envoyé Spécial'!$M797=K$2,'Données Envoyé Spécial'!$F797,""),"")</f>
        <v>257</v>
      </c>
      <c r="L404" t="str">
        <f>IF('Données Envoyé Spécial'!$R388&lt;2,IF('Données Envoyé Spécial'!$M388=L$2,'Données Envoyé Spécial'!$F388,""),"")</f>
        <v/>
      </c>
      <c r="N404" t="str">
        <f>IF('Données Envoyé Spécial'!$R331&lt;2,IF('Données Envoyé Spécial'!$M331=N$2,'Données Envoyé Spécial'!$G331,""),"")</f>
        <v/>
      </c>
      <c r="O404">
        <f>IF('Données Envoyé Spécial'!$R529&lt;2,IF('Données Envoyé Spécial'!$M529=O$2,'Données Envoyé Spécial'!$G529,""),"")</f>
        <v>1.0253759398496241</v>
      </c>
      <c r="P404" t="str">
        <f>IF('Données Envoyé Spécial'!$R388&lt;2,IF('Données Envoyé Spécial'!$M388=P$2,'Données Envoyé Spécial'!$G388,""),"")</f>
        <v/>
      </c>
      <c r="R404" s="221">
        <v>566</v>
      </c>
    </row>
    <row r="405" spans="2:18" x14ac:dyDescent="0.25">
      <c r="B405" s="2" t="str">
        <f>IF('Données Envoyé Spécial'!$R330&lt;2,IF('Données Envoyé Spécial'!$M330=B$2,'Données Envoyé Spécial'!$D330,""),"")</f>
        <v/>
      </c>
      <c r="C405" s="2" t="str">
        <f>IF('Données Envoyé Spécial'!$R859&lt;2,IF('Données Envoyé Spécial'!$M859=C$2,'Données Envoyé Spécial'!$D859,""),"")</f>
        <v/>
      </c>
      <c r="D405" s="2" t="str">
        <f>IF('Données Envoyé Spécial'!$R390&lt;2,IF('Données Envoyé Spécial'!$M390=D$2,'Données Envoyé Spécial'!$D390,""),"")</f>
        <v/>
      </c>
      <c r="F405" s="2" t="str">
        <f>IF('Données Envoyé Spécial'!$R330&lt;2,IF('Données Envoyé Spécial'!$M330=F$2,'Données Envoyé Spécial'!$E330,""),"")</f>
        <v/>
      </c>
      <c r="G405">
        <f>IF('Données Envoyé Spécial'!$R598&lt;2,IF('Données Envoyé Spécial'!$M598=G$2,'Données Envoyé Spécial'!$E598,""),"")</f>
        <v>1357</v>
      </c>
      <c r="H405" t="str">
        <f>IF('Données Envoyé Spécial'!$R390&lt;2,IF('Données Envoyé Spécial'!$M390=H$2,'Données Envoyé Spécial'!$E390,""),"")</f>
        <v/>
      </c>
      <c r="J405" t="str">
        <f>IF('Données Envoyé Spécial'!$R330&lt;2,IF('Données Envoyé Spécial'!$M330=J$2,'Données Envoyé Spécial'!$F330,""),"")</f>
        <v/>
      </c>
      <c r="K405">
        <f>IF('Données Envoyé Spécial'!$R616&lt;2,IF('Données Envoyé Spécial'!$M616=K$2,'Données Envoyé Spécial'!$F616,""),"")</f>
        <v>10</v>
      </c>
      <c r="L405" t="str">
        <f>IF('Données Envoyé Spécial'!$R390&lt;2,IF('Données Envoyé Spécial'!$M390=L$2,'Données Envoyé Spécial'!$F390,""),"")</f>
        <v/>
      </c>
      <c r="N405" t="str">
        <f>IF('Données Envoyé Spécial'!$R332&lt;2,IF('Données Envoyé Spécial'!$M332=N$2,'Données Envoyé Spécial'!$G332,""),"")</f>
        <v/>
      </c>
      <c r="O405">
        <f>IF('Données Envoyé Spécial'!$R668&lt;2,IF('Données Envoyé Spécial'!$M668=O$2,'Données Envoyé Spécial'!$G668,""),"")</f>
        <v>0.90934844192634556</v>
      </c>
      <c r="P405" t="str">
        <f>IF('Données Envoyé Spécial'!$R390&lt;2,IF('Données Envoyé Spécial'!$M390=P$2,'Données Envoyé Spécial'!$G390,""),"")</f>
        <v/>
      </c>
      <c r="R405" s="221">
        <v>567</v>
      </c>
    </row>
    <row r="406" spans="2:18" x14ac:dyDescent="0.25">
      <c r="B406" s="2" t="str">
        <f>IF('Données Envoyé Spécial'!$R331&lt;2,IF('Données Envoyé Spécial'!$M331=B$2,'Données Envoyé Spécial'!$D331,""),"")</f>
        <v/>
      </c>
      <c r="C406" s="2">
        <f>IF('Données Envoyé Spécial'!$R461&lt;2,IF('Données Envoyé Spécial'!$M461=C$2,'Données Envoyé Spécial'!$D461,""),"")</f>
        <v>14100</v>
      </c>
      <c r="D406" s="2" t="str">
        <f>IF('Données Envoyé Spécial'!$R391&lt;2,IF('Données Envoyé Spécial'!$M391=D$2,'Données Envoyé Spécial'!$D391,""),"")</f>
        <v/>
      </c>
      <c r="F406" s="2" t="str">
        <f>IF('Données Envoyé Spécial'!$R331&lt;2,IF('Données Envoyé Spécial'!$M331=F$2,'Données Envoyé Spécial'!$E331,""),"")</f>
        <v/>
      </c>
      <c r="G406" t="str">
        <f>IF('Données Envoyé Spécial'!$R147&lt;2,IF('Données Envoyé Spécial'!$M147=G$2,'Données Envoyé Spécial'!$E147,""),"")</f>
        <v/>
      </c>
      <c r="H406" t="str">
        <f>IF('Données Envoyé Spécial'!$R391&lt;2,IF('Données Envoyé Spécial'!$M391=H$2,'Données Envoyé Spécial'!$E391,""),"")</f>
        <v/>
      </c>
      <c r="J406" t="str">
        <f>IF('Données Envoyé Spécial'!$R331&lt;2,IF('Données Envoyé Spécial'!$M331=J$2,'Données Envoyé Spécial'!$F331,""),"")</f>
        <v/>
      </c>
      <c r="K406" t="str">
        <f>IF('Données Envoyé Spécial'!$R189&lt;2,IF('Données Envoyé Spécial'!$M189=K$2,'Données Envoyé Spécial'!$F189,""),"")</f>
        <v/>
      </c>
      <c r="L406" t="str">
        <f>IF('Données Envoyé Spécial'!$R391&lt;2,IF('Données Envoyé Spécial'!$M391=L$2,'Données Envoyé Spécial'!$F391,""),"")</f>
        <v/>
      </c>
      <c r="N406" t="str">
        <f>IF('Données Envoyé Spécial'!$R333&lt;2,IF('Données Envoyé Spécial'!$M333=N$2,'Données Envoyé Spécial'!$G333,""),"")</f>
        <v/>
      </c>
      <c r="O406" t="str">
        <f>IF('Données Envoyé Spécial'!$R719&lt;2,IF('Données Envoyé Spécial'!$M719=O$2,'Données Envoyé Spécial'!$G719,""),"")</f>
        <v/>
      </c>
      <c r="P406" t="str">
        <f>IF('Données Envoyé Spécial'!$R391&lt;2,IF('Données Envoyé Spécial'!$M391=P$2,'Données Envoyé Spécial'!$G391,""),"")</f>
        <v/>
      </c>
      <c r="R406" s="221">
        <v>569</v>
      </c>
    </row>
    <row r="407" spans="2:18" x14ac:dyDescent="0.25">
      <c r="B407" s="2" t="str">
        <f>IF('Données Envoyé Spécial'!$R332&lt;2,IF('Données Envoyé Spécial'!$M332=B$2,'Données Envoyé Spécial'!$D332,""),"")</f>
        <v/>
      </c>
      <c r="C407" s="2">
        <f>IF('Données Envoyé Spécial'!$R524&lt;2,IF('Données Envoyé Spécial'!$M524=C$2,'Données Envoyé Spécial'!$D524,""),"")</f>
        <v>5468</v>
      </c>
      <c r="D407" s="2" t="str">
        <f>IF('Données Envoyé Spécial'!$R392&lt;2,IF('Données Envoyé Spécial'!$M392=D$2,'Données Envoyé Spécial'!$D392,""),"")</f>
        <v/>
      </c>
      <c r="F407" s="2" t="str">
        <f>IF('Données Envoyé Spécial'!$R332&lt;2,IF('Données Envoyé Spécial'!$M332=F$2,'Données Envoyé Spécial'!$E332,""),"")</f>
        <v/>
      </c>
      <c r="G407">
        <f>IF('Données Envoyé Spécial'!$R480&lt;2,IF('Données Envoyé Spécial'!$M480=G$2,'Données Envoyé Spécial'!$E480,""),"")</f>
        <v>512</v>
      </c>
      <c r="H407" t="str">
        <f>IF('Données Envoyé Spécial'!$R392&lt;2,IF('Données Envoyé Spécial'!$M392=H$2,'Données Envoyé Spécial'!$E392,""),"")</f>
        <v/>
      </c>
      <c r="J407" t="str">
        <f>IF('Données Envoyé Spécial'!$R332&lt;2,IF('Données Envoyé Spécial'!$M332=J$2,'Données Envoyé Spécial'!$F332,""),"")</f>
        <v/>
      </c>
      <c r="K407">
        <f>IF('Données Envoyé Spécial'!$R408&lt;2,IF('Données Envoyé Spécial'!$M408=K$2,'Données Envoyé Spécial'!$F408,""),"")</f>
        <v>137</v>
      </c>
      <c r="L407" t="str">
        <f>IF('Données Envoyé Spécial'!$R392&lt;2,IF('Données Envoyé Spécial'!$M392=L$2,'Données Envoyé Spécial'!$F392,""),"")</f>
        <v/>
      </c>
      <c r="N407" t="str">
        <f>IF('Données Envoyé Spécial'!$R334&lt;2,IF('Données Envoyé Spécial'!$M334=N$2,'Données Envoyé Spécial'!$G334,""),"")</f>
        <v/>
      </c>
      <c r="O407" t="str">
        <f>IF('Données Envoyé Spécial'!$R307&lt;2,IF('Données Envoyé Spécial'!$M307=O$2,'Données Envoyé Spécial'!$G307,""),"")</f>
        <v/>
      </c>
      <c r="P407" t="str">
        <f>IF('Données Envoyé Spécial'!$R392&lt;2,IF('Données Envoyé Spécial'!$M392=P$2,'Données Envoyé Spécial'!$G392,""),"")</f>
        <v/>
      </c>
      <c r="R407" s="221">
        <v>582</v>
      </c>
    </row>
    <row r="408" spans="2:18" x14ac:dyDescent="0.25">
      <c r="B408" s="2" t="str">
        <f>IF('Données Envoyé Spécial'!$R333&lt;2,IF('Données Envoyé Spécial'!$M333=B$2,'Données Envoyé Spécial'!$D333,""),"")</f>
        <v/>
      </c>
      <c r="C408" s="2">
        <f>IF('Données Envoyé Spécial'!$R598&lt;2,IF('Données Envoyé Spécial'!$M598=C$2,'Données Envoyé Spécial'!$D598,""),"")</f>
        <v>14900</v>
      </c>
      <c r="D408" s="2" t="str">
        <f>IF('Données Envoyé Spécial'!$R393&lt;2,IF('Données Envoyé Spécial'!$M393=D$2,'Données Envoyé Spécial'!$D393,""),"")</f>
        <v/>
      </c>
      <c r="F408" s="2" t="str">
        <f>IF('Données Envoyé Spécial'!$R333&lt;2,IF('Données Envoyé Spécial'!$M333=F$2,'Données Envoyé Spécial'!$E333,""),"")</f>
        <v/>
      </c>
      <c r="G408" t="str">
        <f>IF('Données Envoyé Spécial'!$R325&lt;2,IF('Données Envoyé Spécial'!$M325=G$2,'Données Envoyé Spécial'!$E325,""),"")</f>
        <v/>
      </c>
      <c r="H408" t="str">
        <f>IF('Données Envoyé Spécial'!$R393&lt;2,IF('Données Envoyé Spécial'!$M393=H$2,'Données Envoyé Spécial'!$E393,""),"")</f>
        <v/>
      </c>
      <c r="J408" t="str">
        <f>IF('Données Envoyé Spécial'!$R333&lt;2,IF('Données Envoyé Spécial'!$M333=J$2,'Données Envoyé Spécial'!$F333,""),"")</f>
        <v/>
      </c>
      <c r="K408">
        <f>IF('Données Envoyé Spécial'!$R697&lt;2,IF('Données Envoyé Spécial'!$M697=K$2,'Données Envoyé Spécial'!$F697,""),"")</f>
        <v>80</v>
      </c>
      <c r="L408" t="str">
        <f>IF('Données Envoyé Spécial'!$R393&lt;2,IF('Données Envoyé Spécial'!$M393=L$2,'Données Envoyé Spécial'!$F393,""),"")</f>
        <v/>
      </c>
      <c r="N408" t="str">
        <f>IF('Données Envoyé Spécial'!$R335&lt;2,IF('Données Envoyé Spécial'!$M335=N$2,'Données Envoyé Spécial'!$G335,""),"")</f>
        <v/>
      </c>
      <c r="O408">
        <f>IF('Données Envoyé Spécial'!$R616&lt;2,IF('Données Envoyé Spécial'!$M616=O$2,'Données Envoyé Spécial'!$G616,""),"")</f>
        <v>5.9523809523809521E-2</v>
      </c>
      <c r="P408" t="str">
        <f>IF('Données Envoyé Spécial'!$R393&lt;2,IF('Données Envoyé Spécial'!$M393=P$2,'Données Envoyé Spécial'!$G393,""),"")</f>
        <v/>
      </c>
      <c r="R408" s="221">
        <v>590</v>
      </c>
    </row>
    <row r="409" spans="2:18" x14ac:dyDescent="0.25">
      <c r="B409" s="2" t="str">
        <f>IF('Données Envoyé Spécial'!$R334&lt;2,IF('Données Envoyé Spécial'!$M334=B$2,'Données Envoyé Spécial'!$D334,""),"")</f>
        <v/>
      </c>
      <c r="C409" s="2" t="str">
        <f>IF('Données Envoyé Spécial'!$R779&lt;2,IF('Données Envoyé Spécial'!$M779=C$2,'Données Envoyé Spécial'!$D779,""),"")</f>
        <v/>
      </c>
      <c r="D409" s="2" t="str">
        <f>IF('Données Envoyé Spécial'!$R394&lt;2,IF('Données Envoyé Spécial'!$M394=D$2,'Données Envoyé Spécial'!$D394,""),"")</f>
        <v/>
      </c>
      <c r="F409" s="2" t="str">
        <f>IF('Données Envoyé Spécial'!$R334&lt;2,IF('Données Envoyé Spécial'!$M334=F$2,'Données Envoyé Spécial'!$E334,""),"")</f>
        <v/>
      </c>
      <c r="G409" t="str">
        <f>IF('Données Envoyé Spécial'!$R136&lt;2,IF('Données Envoyé Spécial'!$M136=G$2,'Données Envoyé Spécial'!$E136,""),"")</f>
        <v/>
      </c>
      <c r="H409" t="str">
        <f>IF('Données Envoyé Spécial'!$R394&lt;2,IF('Données Envoyé Spécial'!$M394=H$2,'Données Envoyé Spécial'!$E394,""),"")</f>
        <v/>
      </c>
      <c r="J409" t="str">
        <f>IF('Données Envoyé Spécial'!$R334&lt;2,IF('Données Envoyé Spécial'!$M334=J$2,'Données Envoyé Spécial'!$F334,""),"")</f>
        <v/>
      </c>
      <c r="K409">
        <f>IF('Données Envoyé Spécial'!$R906&lt;2,IF('Données Envoyé Spécial'!$M906=K$2,'Données Envoyé Spécial'!$F906,""),"")</f>
        <v>29</v>
      </c>
      <c r="L409" t="str">
        <f>IF('Données Envoyé Spécial'!$R394&lt;2,IF('Données Envoyé Spécial'!$M394=L$2,'Données Envoyé Spécial'!$F394,""),"")</f>
        <v/>
      </c>
      <c r="N409" t="str">
        <f>IF('Données Envoyé Spécial'!$R336&lt;2,IF('Données Envoyé Spécial'!$M336=N$2,'Données Envoyé Spécial'!$G336,""),"")</f>
        <v/>
      </c>
      <c r="O409">
        <f>IF('Données Envoyé Spécial'!$R793&lt;2,IF('Données Envoyé Spécial'!$M793=O$2,'Données Envoyé Spécial'!$G793,""),"")</f>
        <v>0.20408163265306123</v>
      </c>
      <c r="P409" t="str">
        <f>IF('Données Envoyé Spécial'!$R394&lt;2,IF('Données Envoyé Spécial'!$M394=P$2,'Données Envoyé Spécial'!$G394,""),"")</f>
        <v/>
      </c>
      <c r="R409" s="221">
        <v>597</v>
      </c>
    </row>
    <row r="410" spans="2:18" x14ac:dyDescent="0.25">
      <c r="B410" s="2" t="str">
        <f>IF('Données Envoyé Spécial'!$R335&lt;2,IF('Données Envoyé Spécial'!$M335=B$2,'Données Envoyé Spécial'!$D335,""),"")</f>
        <v/>
      </c>
      <c r="C410" s="2" t="str">
        <f>IF('Données Envoyé Spécial'!$R129&lt;2,IF('Données Envoyé Spécial'!$M129=C$2,'Données Envoyé Spécial'!$D129,""),"")</f>
        <v/>
      </c>
      <c r="D410" s="2" t="str">
        <f>IF('Données Envoyé Spécial'!$R395&lt;2,IF('Données Envoyé Spécial'!$M395=D$2,'Données Envoyé Spécial'!$D395,""),"")</f>
        <v/>
      </c>
      <c r="F410" s="2" t="str">
        <f>IF('Données Envoyé Spécial'!$R335&lt;2,IF('Données Envoyé Spécial'!$M335=F$2,'Données Envoyé Spécial'!$E335,""),"")</f>
        <v/>
      </c>
      <c r="G410">
        <f>IF('Données Envoyé Spécial'!$R422&lt;2,IF('Données Envoyé Spécial'!$M422=G$2,'Données Envoyé Spécial'!$E422,""),"")</f>
        <v>1979</v>
      </c>
      <c r="H410" t="str">
        <f>IF('Données Envoyé Spécial'!$R395&lt;2,IF('Données Envoyé Spécial'!$M395=H$2,'Données Envoyé Spécial'!$E395,""),"")</f>
        <v/>
      </c>
      <c r="J410" t="str">
        <f>IF('Données Envoyé Spécial'!$R335&lt;2,IF('Données Envoyé Spécial'!$M335=J$2,'Données Envoyé Spécial'!$F335,""),"")</f>
        <v/>
      </c>
      <c r="K410" t="str">
        <f>IF('Données Envoyé Spécial'!$R184&lt;2,IF('Données Envoyé Spécial'!$M184=K$2,'Données Envoyé Spécial'!$F184,""),"")</f>
        <v/>
      </c>
      <c r="L410" t="str">
        <f>IF('Données Envoyé Spécial'!$R395&lt;2,IF('Données Envoyé Spécial'!$M395=L$2,'Données Envoyé Spécial'!$F395,""),"")</f>
        <v/>
      </c>
      <c r="N410" t="str">
        <f>IF('Données Envoyé Spécial'!$R337&lt;2,IF('Données Envoyé Spécial'!$M337=N$2,'Données Envoyé Spécial'!$G337,""),"")</f>
        <v/>
      </c>
      <c r="O410">
        <f>IF('Données Envoyé Spécial'!$R885&lt;2,IF('Données Envoyé Spécial'!$M885=O$2,'Données Envoyé Spécial'!$G885,""),"")</f>
        <v>0.12780269058295965</v>
      </c>
      <c r="P410" t="str">
        <f>IF('Données Envoyé Spécial'!$R395&lt;2,IF('Données Envoyé Spécial'!$M395=P$2,'Données Envoyé Spécial'!$G395,""),"")</f>
        <v/>
      </c>
      <c r="R410" s="221">
        <v>598</v>
      </c>
    </row>
    <row r="411" spans="2:18" x14ac:dyDescent="0.25">
      <c r="B411" s="2" t="str">
        <f>IF('Données Envoyé Spécial'!$R336&lt;2,IF('Données Envoyé Spécial'!$M336=B$2,'Données Envoyé Spécial'!$D336,""),"")</f>
        <v/>
      </c>
      <c r="C411" s="2">
        <f>IF('Données Envoyé Spécial'!$R920&lt;2,IF('Données Envoyé Spécial'!$M920=C$2,'Données Envoyé Spécial'!$D920,""),"")</f>
        <v>312</v>
      </c>
      <c r="D411" s="2" t="str">
        <f>IF('Données Envoyé Spécial'!$R396&lt;2,IF('Données Envoyé Spécial'!$M396=D$2,'Données Envoyé Spécial'!$D396,""),"")</f>
        <v/>
      </c>
      <c r="F411" s="2" t="str">
        <f>IF('Données Envoyé Spécial'!$R336&lt;2,IF('Données Envoyé Spécial'!$M336=F$2,'Données Envoyé Spécial'!$E336,""),"")</f>
        <v/>
      </c>
      <c r="G411" t="str">
        <f>IF('Données Envoyé Spécial'!$R261&lt;2,IF('Données Envoyé Spécial'!$M261=G$2,'Données Envoyé Spécial'!$E261,""),"")</f>
        <v/>
      </c>
      <c r="H411" t="str">
        <f>IF('Données Envoyé Spécial'!$R396&lt;2,IF('Données Envoyé Spécial'!$M396=H$2,'Données Envoyé Spécial'!$E396,""),"")</f>
        <v/>
      </c>
      <c r="J411" t="str">
        <f>IF('Données Envoyé Spécial'!$R336&lt;2,IF('Données Envoyé Spécial'!$M336=J$2,'Données Envoyé Spécial'!$F336,""),"")</f>
        <v/>
      </c>
      <c r="K411">
        <f>IF('Données Envoyé Spécial'!$R524&lt;2,IF('Données Envoyé Spécial'!$M524=K$2,'Données Envoyé Spécial'!$F524,""),"")</f>
        <v>18</v>
      </c>
      <c r="L411" t="str">
        <f>IF('Données Envoyé Spécial'!$R396&lt;2,IF('Données Envoyé Spécial'!$M396=L$2,'Données Envoyé Spécial'!$F396,""),"")</f>
        <v/>
      </c>
      <c r="N411" t="str">
        <f>IF('Données Envoyé Spécial'!$R338&lt;2,IF('Données Envoyé Spécial'!$M338=N$2,'Données Envoyé Spécial'!$G338,""),"")</f>
        <v/>
      </c>
      <c r="O411" t="str">
        <f>IF('Données Envoyé Spécial'!$R693&lt;2,IF('Données Envoyé Spécial'!$M693=O$2,'Données Envoyé Spécial'!$G693,""),"")</f>
        <v/>
      </c>
      <c r="P411" t="str">
        <f>IF('Données Envoyé Spécial'!$R396&lt;2,IF('Données Envoyé Spécial'!$M396=P$2,'Données Envoyé Spécial'!$G396,""),"")</f>
        <v/>
      </c>
      <c r="R411" s="221">
        <v>619</v>
      </c>
    </row>
    <row r="412" spans="2:18" x14ac:dyDescent="0.25">
      <c r="B412" s="2" t="str">
        <f>IF('Données Envoyé Spécial'!$R337&lt;2,IF('Données Envoyé Spécial'!$M337=B$2,'Données Envoyé Spécial'!$D337,""),"")</f>
        <v/>
      </c>
      <c r="C412" s="2" t="str">
        <f>IF('Données Envoyé Spécial'!$R352&lt;2,IF('Données Envoyé Spécial'!$M352=C$2,'Données Envoyé Spécial'!$D352,""),"")</f>
        <v/>
      </c>
      <c r="D412" s="2" t="str">
        <f>IF('Données Envoyé Spécial'!$R397&lt;2,IF('Données Envoyé Spécial'!$M397=D$2,'Données Envoyé Spécial'!$D397,""),"")</f>
        <v/>
      </c>
      <c r="F412" s="2" t="str">
        <f>IF('Données Envoyé Spécial'!$R337&lt;2,IF('Données Envoyé Spécial'!$M337=F$2,'Données Envoyé Spécial'!$E337,""),"")</f>
        <v/>
      </c>
      <c r="G412">
        <f>IF('Données Envoyé Spécial'!$R697&lt;2,IF('Données Envoyé Spécial'!$M697=G$2,'Données Envoyé Spécial'!$E697,""),"")</f>
        <v>169</v>
      </c>
      <c r="H412" t="str">
        <f>IF('Données Envoyé Spécial'!$R397&lt;2,IF('Données Envoyé Spécial'!$M397=H$2,'Données Envoyé Spécial'!$E397,""),"")</f>
        <v/>
      </c>
      <c r="J412" t="str">
        <f>IF('Données Envoyé Spécial'!$R337&lt;2,IF('Données Envoyé Spécial'!$M337=J$2,'Données Envoyé Spécial'!$F337,""),"")</f>
        <v/>
      </c>
      <c r="K412" t="str">
        <f>IF('Données Envoyé Spécial'!$R326&lt;2,IF('Données Envoyé Spécial'!$M326=K$2,'Données Envoyé Spécial'!$F326,""),"")</f>
        <v/>
      </c>
      <c r="L412" t="str">
        <f>IF('Données Envoyé Spécial'!$R397&lt;2,IF('Données Envoyé Spécial'!$M397=L$2,'Données Envoyé Spécial'!$F397,""),"")</f>
        <v/>
      </c>
      <c r="N412" t="str">
        <f>IF('Données Envoyé Spécial'!$R339&lt;2,IF('Données Envoyé Spécial'!$M339=N$2,'Données Envoyé Spécial'!$G339,""),"")</f>
        <v/>
      </c>
      <c r="O412" t="str">
        <f>IF('Données Envoyé Spécial'!$R328&lt;2,IF('Données Envoyé Spécial'!$M328=O$2,'Données Envoyé Spécial'!$G328,""),"")</f>
        <v/>
      </c>
      <c r="P412" t="str">
        <f>IF('Données Envoyé Spécial'!$R397&lt;2,IF('Données Envoyé Spécial'!$M397=P$2,'Données Envoyé Spécial'!$G397,""),"")</f>
        <v/>
      </c>
      <c r="R412" s="221">
        <v>620</v>
      </c>
    </row>
    <row r="413" spans="2:18" x14ac:dyDescent="0.25">
      <c r="B413" s="2" t="str">
        <f>IF('Données Envoyé Spécial'!$R338&lt;2,IF('Données Envoyé Spécial'!$M338=B$2,'Données Envoyé Spécial'!$D338,""),"")</f>
        <v/>
      </c>
      <c r="C413" s="2" t="str">
        <f>IF('Données Envoyé Spécial'!$R707&lt;2,IF('Données Envoyé Spécial'!$M707=C$2,'Données Envoyé Spécial'!$D707,""),"")</f>
        <v/>
      </c>
      <c r="D413" s="2" t="str">
        <f>IF('Données Envoyé Spécial'!$R398&lt;2,IF('Données Envoyé Spécial'!$M398=D$2,'Données Envoyé Spécial'!$D398,""),"")</f>
        <v/>
      </c>
      <c r="F413" s="2" t="str">
        <f>IF('Données Envoyé Spécial'!$R338&lt;2,IF('Données Envoyé Spécial'!$M338=F$2,'Données Envoyé Spécial'!$E338,""),"")</f>
        <v/>
      </c>
      <c r="G413">
        <f>IF('Données Envoyé Spécial'!$R421&lt;2,IF('Données Envoyé Spécial'!$M421=G$2,'Données Envoyé Spécial'!$E421,""),"")</f>
        <v>266</v>
      </c>
      <c r="H413" t="str">
        <f>IF('Données Envoyé Spécial'!$R398&lt;2,IF('Données Envoyé Spécial'!$M398=H$2,'Données Envoyé Spécial'!$E398,""),"")</f>
        <v/>
      </c>
      <c r="J413" t="str">
        <f>IF('Données Envoyé Spécial'!$R338&lt;2,IF('Données Envoyé Spécial'!$M338=J$2,'Données Envoyé Spécial'!$F338,""),"")</f>
        <v/>
      </c>
      <c r="K413" t="str">
        <f>IF('Données Envoyé Spécial'!$R395&lt;2,IF('Données Envoyé Spécial'!$M395=K$2,'Données Envoyé Spécial'!$F395,""),"")</f>
        <v/>
      </c>
      <c r="L413" t="str">
        <f>IF('Données Envoyé Spécial'!$R398&lt;2,IF('Données Envoyé Spécial'!$M398=L$2,'Données Envoyé Spécial'!$F398,""),"")</f>
        <v/>
      </c>
      <c r="N413" t="str">
        <f>IF('Données Envoyé Spécial'!$R340&lt;2,IF('Données Envoyé Spécial'!$M340=N$2,'Données Envoyé Spécial'!$G340,""),"")</f>
        <v/>
      </c>
      <c r="O413">
        <f>IF('Données Envoyé Spécial'!$R375&lt;2,IF('Données Envoyé Spécial'!$M375=O$2,'Données Envoyé Spécial'!$G375,""),"")</f>
        <v>0.15217391304347827</v>
      </c>
      <c r="P413" t="str">
        <f>IF('Données Envoyé Spécial'!$R398&lt;2,IF('Données Envoyé Spécial'!$M398=P$2,'Données Envoyé Spécial'!$G398,""),"")</f>
        <v/>
      </c>
      <c r="R413" s="221">
        <v>620</v>
      </c>
    </row>
    <row r="414" spans="2:18" x14ac:dyDescent="0.25">
      <c r="B414" s="2" t="str">
        <f>IF('Données Envoyé Spécial'!$R339&lt;2,IF('Données Envoyé Spécial'!$M339=B$2,'Données Envoyé Spécial'!$D339,""),"")</f>
        <v/>
      </c>
      <c r="C414" s="2">
        <f>IF('Données Envoyé Spécial'!$R869&lt;2,IF('Données Envoyé Spécial'!$M869=C$2,'Données Envoyé Spécial'!$D869,""),"")</f>
        <v>8</v>
      </c>
      <c r="D414" s="2" t="str">
        <f>IF('Données Envoyé Spécial'!$R399&lt;2,IF('Données Envoyé Spécial'!$M399=D$2,'Données Envoyé Spécial'!$D399,""),"")</f>
        <v/>
      </c>
      <c r="F414" s="2" t="str">
        <f>IF('Données Envoyé Spécial'!$R339&lt;2,IF('Données Envoyé Spécial'!$M339=F$2,'Données Envoyé Spécial'!$E339,""),"")</f>
        <v/>
      </c>
      <c r="G414" t="str">
        <f>IF('Données Envoyé Spécial'!$R430&lt;2,IF('Données Envoyé Spécial'!$M430=G$2,'Données Envoyé Spécial'!$E430,""),"")</f>
        <v/>
      </c>
      <c r="H414" t="str">
        <f>IF('Données Envoyé Spécial'!$R399&lt;2,IF('Données Envoyé Spécial'!$M399=H$2,'Données Envoyé Spécial'!$E399,""),"")</f>
        <v/>
      </c>
      <c r="J414" t="str">
        <f>IF('Données Envoyé Spécial'!$R339&lt;2,IF('Données Envoyé Spécial'!$M339=J$2,'Données Envoyé Spécial'!$F339,""),"")</f>
        <v/>
      </c>
      <c r="K414">
        <f>IF('Données Envoyé Spécial'!$R373&lt;2,IF('Données Envoyé Spécial'!$M373=K$2,'Données Envoyé Spécial'!$F373,""),"")</f>
        <v>4</v>
      </c>
      <c r="L414" t="str">
        <f>IF('Données Envoyé Spécial'!$R399&lt;2,IF('Données Envoyé Spécial'!$M399=L$2,'Données Envoyé Spécial'!$F399,""),"")</f>
        <v/>
      </c>
      <c r="N414" t="str">
        <f>IF('Données Envoyé Spécial'!$R341&lt;2,IF('Données Envoyé Spécial'!$M341=N$2,'Données Envoyé Spécial'!$G341,""),"")</f>
        <v/>
      </c>
      <c r="O414" t="str">
        <f>IF('Données Envoyé Spécial'!$R941&lt;2,IF('Données Envoyé Spécial'!$M941=O$2,'Données Envoyé Spécial'!$G941,""),"")</f>
        <v/>
      </c>
      <c r="P414" t="str">
        <f>IF('Données Envoyé Spécial'!$R399&lt;2,IF('Données Envoyé Spécial'!$M399=P$2,'Données Envoyé Spécial'!$G399,""),"")</f>
        <v/>
      </c>
      <c r="R414" s="221">
        <v>621</v>
      </c>
    </row>
    <row r="415" spans="2:18" x14ac:dyDescent="0.25">
      <c r="B415" s="2" t="str">
        <f>IF('Données Envoyé Spécial'!$R340&lt;2,IF('Données Envoyé Spécial'!$M340=B$2,'Données Envoyé Spécial'!$D340,""),"")</f>
        <v/>
      </c>
      <c r="C415" s="2" t="str">
        <f>IF('Données Envoyé Spécial'!$R693&lt;2,IF('Données Envoyé Spécial'!$M693=C$2,'Données Envoyé Spécial'!$D693,""),"")</f>
        <v/>
      </c>
      <c r="D415" s="2" t="str">
        <f>IF('Données Envoyé Spécial'!$R400&lt;2,IF('Données Envoyé Spécial'!$M400=D$2,'Données Envoyé Spécial'!$D400,""),"")</f>
        <v/>
      </c>
      <c r="F415" s="2" t="str">
        <f>IF('Données Envoyé Spécial'!$R340&lt;2,IF('Données Envoyé Spécial'!$M340=F$2,'Données Envoyé Spécial'!$E340,""),"")</f>
        <v/>
      </c>
      <c r="G415">
        <f>IF('Données Envoyé Spécial'!$R892&lt;2,IF('Données Envoyé Spécial'!$M892=G$2,'Données Envoyé Spécial'!$E892,""),"")</f>
        <v>228</v>
      </c>
      <c r="H415" t="str">
        <f>IF('Données Envoyé Spécial'!$R400&lt;2,IF('Données Envoyé Spécial'!$M400=H$2,'Données Envoyé Spécial'!$E400,""),"")</f>
        <v/>
      </c>
      <c r="J415" t="str">
        <f>IF('Données Envoyé Spécial'!$R340&lt;2,IF('Données Envoyé Spécial'!$M340=J$2,'Données Envoyé Spécial'!$F340,""),"")</f>
        <v/>
      </c>
      <c r="K415">
        <f>IF('Données Envoyé Spécial'!$R565&lt;2,IF('Données Envoyé Spécial'!$M565=K$2,'Données Envoyé Spécial'!$F565,""),"")</f>
        <v>682</v>
      </c>
      <c r="L415" t="str">
        <f>IF('Données Envoyé Spécial'!$R400&lt;2,IF('Données Envoyé Spécial'!$M400=L$2,'Données Envoyé Spécial'!$F400,""),"")</f>
        <v/>
      </c>
      <c r="N415" t="str">
        <f>IF('Données Envoyé Spécial'!$R342&lt;2,IF('Données Envoyé Spécial'!$M342=N$2,'Données Envoyé Spécial'!$G342,""),"")</f>
        <v/>
      </c>
      <c r="O415">
        <f>IF('Données Envoyé Spécial'!$R551&lt;2,IF('Données Envoyé Spécial'!$M551=O$2,'Données Envoyé Spécial'!$G551,""),"")</f>
        <v>2.7714285714285714</v>
      </c>
      <c r="P415" t="str">
        <f>IF('Données Envoyé Spécial'!$R400&lt;2,IF('Données Envoyé Spécial'!$M400=P$2,'Données Envoyé Spécial'!$G400,""),"")</f>
        <v/>
      </c>
      <c r="R415" s="221">
        <v>642</v>
      </c>
    </row>
    <row r="416" spans="2:18" x14ac:dyDescent="0.25">
      <c r="B416" s="2" t="str">
        <f>IF('Données Envoyé Spécial'!$R341&lt;2,IF('Données Envoyé Spécial'!$M341=B$2,'Données Envoyé Spécial'!$D341,""),"")</f>
        <v/>
      </c>
      <c r="C416" s="2" t="str">
        <f>IF('Données Envoyé Spécial'!$R296&lt;2,IF('Données Envoyé Spécial'!$M296=C$2,'Données Envoyé Spécial'!$D296,""),"")</f>
        <v/>
      </c>
      <c r="D416" s="2" t="str">
        <f>IF('Données Envoyé Spécial'!$R401&lt;2,IF('Données Envoyé Spécial'!$M401=D$2,'Données Envoyé Spécial'!$D401,""),"")</f>
        <v/>
      </c>
      <c r="F416" s="2" t="str">
        <f>IF('Données Envoyé Spécial'!$R341&lt;2,IF('Données Envoyé Spécial'!$M341=F$2,'Données Envoyé Spécial'!$E341,""),"")</f>
        <v/>
      </c>
      <c r="G416">
        <f>IF('Données Envoyé Spécial'!$R413&lt;2,IF('Données Envoyé Spécial'!$M413=G$2,'Données Envoyé Spécial'!$E413,""),"")</f>
        <v>119</v>
      </c>
      <c r="H416" t="str">
        <f>IF('Données Envoyé Spécial'!$R401&lt;2,IF('Données Envoyé Spécial'!$M401=H$2,'Données Envoyé Spécial'!$E401,""),"")</f>
        <v/>
      </c>
      <c r="J416" t="str">
        <f>IF('Données Envoyé Spécial'!$R341&lt;2,IF('Données Envoyé Spécial'!$M341=J$2,'Données Envoyé Spécial'!$F341,""),"")</f>
        <v/>
      </c>
      <c r="K416" t="str">
        <f>IF('Données Envoyé Spécial'!$R292&lt;2,IF('Données Envoyé Spécial'!$M292=K$2,'Données Envoyé Spécial'!$F292,""),"")</f>
        <v/>
      </c>
      <c r="L416" t="str">
        <f>IF('Données Envoyé Spécial'!$R401&lt;2,IF('Données Envoyé Spécial'!$M401=L$2,'Données Envoyé Spécial'!$F401,""),"")</f>
        <v/>
      </c>
      <c r="N416" t="str">
        <f>IF('Données Envoyé Spécial'!$R343&lt;2,IF('Données Envoyé Spécial'!$M343=N$2,'Données Envoyé Spécial'!$G343,""),"")</f>
        <v/>
      </c>
      <c r="O416" t="str">
        <f>IF('Données Envoyé Spécial'!$R266&lt;2,IF('Données Envoyé Spécial'!$M266=O$2,'Données Envoyé Spécial'!$G266,""),"")</f>
        <v/>
      </c>
      <c r="P416" t="str">
        <f>IF('Données Envoyé Spécial'!$R401&lt;2,IF('Données Envoyé Spécial'!$M401=P$2,'Données Envoyé Spécial'!$G401,""),"")</f>
        <v/>
      </c>
      <c r="R416" s="221">
        <v>644</v>
      </c>
    </row>
    <row r="417" spans="2:18" x14ac:dyDescent="0.25">
      <c r="B417" s="2" t="str">
        <f>IF('Données Envoyé Spécial'!$R342&lt;2,IF('Données Envoyé Spécial'!$M342=B$2,'Données Envoyé Spécial'!$D342,""),"")</f>
        <v/>
      </c>
      <c r="C417" s="2" t="str">
        <f>IF('Données Envoyé Spécial'!$R301&lt;2,IF('Données Envoyé Spécial'!$M301=C$2,'Données Envoyé Spécial'!$D301,""),"")</f>
        <v/>
      </c>
      <c r="D417" s="2" t="str">
        <f>IF('Données Envoyé Spécial'!$R402&lt;2,IF('Données Envoyé Spécial'!$M402=D$2,'Données Envoyé Spécial'!$D402,""),"")</f>
        <v/>
      </c>
      <c r="F417" s="2" t="str">
        <f>IF('Données Envoyé Spécial'!$R342&lt;2,IF('Données Envoyé Spécial'!$M342=F$2,'Données Envoyé Spécial'!$E342,""),"")</f>
        <v/>
      </c>
      <c r="G417">
        <f>IF('Données Envoyé Spécial'!$R383&lt;2,IF('Données Envoyé Spécial'!$M383=G$2,'Données Envoyé Spécial'!$E383,""),"")</f>
        <v>166</v>
      </c>
      <c r="H417" t="str">
        <f>IF('Données Envoyé Spécial'!$R402&lt;2,IF('Données Envoyé Spécial'!$M402=H$2,'Données Envoyé Spécial'!$E402,""),"")</f>
        <v/>
      </c>
      <c r="J417" t="str">
        <f>IF('Données Envoyé Spécial'!$R342&lt;2,IF('Données Envoyé Spécial'!$M342=J$2,'Données Envoyé Spécial'!$F342,""),"")</f>
        <v/>
      </c>
      <c r="K417">
        <f>IF('Données Envoyé Spécial'!$R421&lt;2,IF('Données Envoyé Spécial'!$M421=K$2,'Données Envoyé Spécial'!$F421,""),"")</f>
        <v>53</v>
      </c>
      <c r="L417" t="str">
        <f>IF('Données Envoyé Spécial'!$R402&lt;2,IF('Données Envoyé Spécial'!$M402=L$2,'Données Envoyé Spécial'!$F402,""),"")</f>
        <v/>
      </c>
      <c r="N417" t="str">
        <f>IF('Données Envoyé Spécial'!$R344&lt;2,IF('Données Envoyé Spécial'!$M344=N$2,'Données Envoyé Spécial'!$G344,""),"")</f>
        <v/>
      </c>
      <c r="O417" t="str">
        <f>IF('Données Envoyé Spécial'!$R324&lt;2,IF('Données Envoyé Spécial'!$M324=O$2,'Données Envoyé Spécial'!$G324,""),"")</f>
        <v/>
      </c>
      <c r="P417" t="str">
        <f>IF('Données Envoyé Spécial'!$R402&lt;2,IF('Données Envoyé Spécial'!$M402=P$2,'Données Envoyé Spécial'!$G402,""),"")</f>
        <v/>
      </c>
      <c r="R417" s="221">
        <v>644</v>
      </c>
    </row>
    <row r="418" spans="2:18" x14ac:dyDescent="0.25">
      <c r="B418" s="2" t="str">
        <f>IF('Données Envoyé Spécial'!$R343&lt;2,IF('Données Envoyé Spécial'!$M343=B$2,'Données Envoyé Spécial'!$D343,""),"")</f>
        <v/>
      </c>
      <c r="C418" s="2">
        <f>IF('Données Envoyé Spécial'!$R660&lt;2,IF('Données Envoyé Spécial'!$M660=C$2,'Données Envoyé Spécial'!$D660,""),"")</f>
        <v>13700</v>
      </c>
      <c r="D418" s="2" t="str">
        <f>IF('Données Envoyé Spécial'!$R403&lt;2,IF('Données Envoyé Spécial'!$M403=D$2,'Données Envoyé Spécial'!$D403,""),"")</f>
        <v/>
      </c>
      <c r="F418" s="2" t="str">
        <f>IF('Données Envoyé Spécial'!$R343&lt;2,IF('Données Envoyé Spécial'!$M343=F$2,'Données Envoyé Spécial'!$E343,""),"")</f>
        <v/>
      </c>
      <c r="G418">
        <f>IF('Données Envoyé Spécial'!$R649&lt;2,IF('Données Envoyé Spécial'!$M649=G$2,'Données Envoyé Spécial'!$E649,""),"")</f>
        <v>59</v>
      </c>
      <c r="H418" t="str">
        <f>IF('Données Envoyé Spécial'!$R403&lt;2,IF('Données Envoyé Spécial'!$M403=H$2,'Données Envoyé Spécial'!$E403,""),"")</f>
        <v/>
      </c>
      <c r="J418" t="str">
        <f>IF('Données Envoyé Spécial'!$R343&lt;2,IF('Données Envoyé Spécial'!$M343=J$2,'Données Envoyé Spécial'!$F343,""),"")</f>
        <v/>
      </c>
      <c r="K418">
        <f>IF('Données Envoyé Spécial'!$R771&lt;2,IF('Données Envoyé Spécial'!$M771=K$2,'Données Envoyé Spécial'!$F771,""),"")</f>
        <v>13</v>
      </c>
      <c r="L418" t="str">
        <f>IF('Données Envoyé Spécial'!$R403&lt;2,IF('Données Envoyé Spécial'!$M403=L$2,'Données Envoyé Spécial'!$F403,""),"")</f>
        <v/>
      </c>
      <c r="N418" t="str">
        <f>IF('Données Envoyé Spécial'!$R345&lt;2,IF('Données Envoyé Spécial'!$M345=N$2,'Données Envoyé Spécial'!$G345,""),"")</f>
        <v/>
      </c>
      <c r="O418" t="str">
        <f>IF('Données Envoyé Spécial'!$R645&lt;2,IF('Données Envoyé Spécial'!$M645=O$2,'Données Envoyé Spécial'!$G645,""),"")</f>
        <v/>
      </c>
      <c r="P418" t="str">
        <f>IF('Données Envoyé Spécial'!$R403&lt;2,IF('Données Envoyé Spécial'!$M403=P$2,'Données Envoyé Spécial'!$G403,""),"")</f>
        <v/>
      </c>
      <c r="R418" s="221">
        <v>680</v>
      </c>
    </row>
    <row r="419" spans="2:18" x14ac:dyDescent="0.25">
      <c r="B419" s="2" t="str">
        <f>IF('Données Envoyé Spécial'!$R344&lt;2,IF('Données Envoyé Spécial'!$M344=B$2,'Données Envoyé Spécial'!$D344,""),"")</f>
        <v/>
      </c>
      <c r="C419" s="2" t="str">
        <f>IF('Données Envoyé Spécial'!$R126&lt;2,IF('Données Envoyé Spécial'!$M126=C$2,'Données Envoyé Spécial'!$D126,""),"")</f>
        <v/>
      </c>
      <c r="D419" s="2" t="str">
        <f>IF('Données Envoyé Spécial'!$R404&lt;2,IF('Données Envoyé Spécial'!$M404=D$2,'Données Envoyé Spécial'!$D404,""),"")</f>
        <v/>
      </c>
      <c r="F419" s="2" t="str">
        <f>IF('Données Envoyé Spécial'!$R344&lt;2,IF('Données Envoyé Spécial'!$M344=F$2,'Données Envoyé Spécial'!$E344,""),"")</f>
        <v/>
      </c>
      <c r="G419">
        <f>IF('Données Envoyé Spécial'!$R374&lt;2,IF('Données Envoyé Spécial'!$M374=G$2,'Données Envoyé Spécial'!$E374,""),"")</f>
        <v>63</v>
      </c>
      <c r="H419" t="str">
        <f>IF('Données Envoyé Spécial'!$R404&lt;2,IF('Données Envoyé Spécial'!$M404=H$2,'Données Envoyé Spécial'!$E404,""),"")</f>
        <v/>
      </c>
      <c r="J419" t="str">
        <f>IF('Données Envoyé Spécial'!$R344&lt;2,IF('Données Envoyé Spécial'!$M344=J$2,'Données Envoyé Spécial'!$F344,""),"")</f>
        <v/>
      </c>
      <c r="K419">
        <f>IF('Données Envoyé Spécial'!$R422&lt;2,IF('Données Envoyé Spécial'!$M422=K$2,'Données Envoyé Spécial'!$F422,""),"")</f>
        <v>326</v>
      </c>
      <c r="L419" t="str">
        <f>IF('Données Envoyé Spécial'!$R404&lt;2,IF('Données Envoyé Spécial'!$M404=L$2,'Données Envoyé Spécial'!$F404,""),"")</f>
        <v/>
      </c>
      <c r="N419" t="str">
        <f>IF('Données Envoyé Spécial'!$R346&lt;2,IF('Données Envoyé Spécial'!$M346=N$2,'Données Envoyé Spécial'!$G346,""),"")</f>
        <v/>
      </c>
      <c r="O419">
        <f>IF('Données Envoyé Spécial'!$R528&lt;2,IF('Données Envoyé Spécial'!$M528=O$2,'Données Envoyé Spécial'!$G528,""),"")</f>
        <v>0.11904761904761904</v>
      </c>
      <c r="P419" t="str">
        <f>IF('Données Envoyé Spécial'!$R404&lt;2,IF('Données Envoyé Spécial'!$M404=P$2,'Données Envoyé Spécial'!$G404,""),"")</f>
        <v/>
      </c>
      <c r="R419" s="221">
        <v>682</v>
      </c>
    </row>
    <row r="420" spans="2:18" x14ac:dyDescent="0.25">
      <c r="B420" s="2" t="str">
        <f>IF('Données Envoyé Spécial'!$R345&lt;2,IF('Données Envoyé Spécial'!$M345=B$2,'Données Envoyé Spécial'!$D345,""),"")</f>
        <v/>
      </c>
      <c r="C420" s="2">
        <f>IF('Données Envoyé Spécial'!$R439&lt;2,IF('Données Envoyé Spécial'!$M439=C$2,'Données Envoyé Spécial'!$D439,""),"")</f>
        <v>1341</v>
      </c>
      <c r="D420" s="2" t="str">
        <f>IF('Données Envoyé Spécial'!$R405&lt;2,IF('Données Envoyé Spécial'!$M405=D$2,'Données Envoyé Spécial'!$D405,""),"")</f>
        <v/>
      </c>
      <c r="F420" s="2" t="str">
        <f>IF('Données Envoyé Spécial'!$R345&lt;2,IF('Données Envoyé Spécial'!$M345=F$2,'Données Envoyé Spécial'!$E345,""),"")</f>
        <v/>
      </c>
      <c r="G420" t="str">
        <f>IF('Données Envoyé Spécial'!$R779&lt;2,IF('Données Envoyé Spécial'!$M779=G$2,'Données Envoyé Spécial'!$E779,""),"")</f>
        <v/>
      </c>
      <c r="H420" t="str">
        <f>IF('Données Envoyé Spécial'!$R405&lt;2,IF('Données Envoyé Spécial'!$M405=H$2,'Données Envoyé Spécial'!$E405,""),"")</f>
        <v/>
      </c>
      <c r="J420" t="str">
        <f>IF('Données Envoyé Spécial'!$R345&lt;2,IF('Données Envoyé Spécial'!$M345=J$2,'Données Envoyé Spécial'!$F345,""),"")</f>
        <v/>
      </c>
      <c r="K420" t="str">
        <f>IF('Données Envoyé Spécial'!$R113&lt;2,IF('Données Envoyé Spécial'!$M113=K$2,'Données Envoyé Spécial'!$F113,""),"")</f>
        <v/>
      </c>
      <c r="L420" t="str">
        <f>IF('Données Envoyé Spécial'!$R405&lt;2,IF('Données Envoyé Spécial'!$M405=L$2,'Données Envoyé Spécial'!$F405,""),"")</f>
        <v/>
      </c>
      <c r="N420" t="str">
        <f>IF('Données Envoyé Spécial'!$R347&lt;2,IF('Données Envoyé Spécial'!$M347=N$2,'Données Envoyé Spécial'!$G347,""),"")</f>
        <v/>
      </c>
      <c r="O420">
        <f>IF('Données Envoyé Spécial'!$R842&lt;2,IF('Données Envoyé Spécial'!$M842=O$2,'Données Envoyé Spécial'!$G842,""),"")</f>
        <v>1.5900309119010818</v>
      </c>
      <c r="P420" t="str">
        <f>IF('Données Envoyé Spécial'!$R405&lt;2,IF('Données Envoyé Spécial'!$M405=P$2,'Données Envoyé Spécial'!$G405,""),"")</f>
        <v/>
      </c>
      <c r="R420" s="221">
        <v>687</v>
      </c>
    </row>
    <row r="421" spans="2:18" x14ac:dyDescent="0.25">
      <c r="B421" s="2" t="str">
        <f>IF('Données Envoyé Spécial'!$R346&lt;2,IF('Données Envoyé Spécial'!$M346=B$2,'Données Envoyé Spécial'!$D346,""),"")</f>
        <v/>
      </c>
      <c r="C421" s="2" t="str">
        <f>IF('Données Envoyé Spécial'!$R322&lt;2,IF('Données Envoyé Spécial'!$M322=C$2,'Données Envoyé Spécial'!$D322,""),"")</f>
        <v/>
      </c>
      <c r="D421" s="2" t="str">
        <f>IF('Données Envoyé Spécial'!$R406&lt;2,IF('Données Envoyé Spécial'!$M406=D$2,'Données Envoyé Spécial'!$D406,""),"")</f>
        <v/>
      </c>
      <c r="F421" s="2" t="str">
        <f>IF('Données Envoyé Spécial'!$R346&lt;2,IF('Données Envoyé Spécial'!$M346=F$2,'Données Envoyé Spécial'!$E346,""),"")</f>
        <v/>
      </c>
      <c r="G421" t="str">
        <f>IF('Données Envoyé Spécial'!$R255&lt;2,IF('Données Envoyé Spécial'!$M255=G$2,'Données Envoyé Spécial'!$E255,""),"")</f>
        <v/>
      </c>
      <c r="H421" t="str">
        <f>IF('Données Envoyé Spécial'!$R406&lt;2,IF('Données Envoyé Spécial'!$M406=H$2,'Données Envoyé Spécial'!$E406,""),"")</f>
        <v/>
      </c>
      <c r="J421" t="str">
        <f>IF('Données Envoyé Spécial'!$R346&lt;2,IF('Données Envoyé Spécial'!$M346=J$2,'Données Envoyé Spécial'!$F346,""),"")</f>
        <v/>
      </c>
      <c r="K421" t="str">
        <f>IF('Données Envoyé Spécial'!$R263&lt;2,IF('Données Envoyé Spécial'!$M263=K$2,'Données Envoyé Spécial'!$F263,""),"")</f>
        <v/>
      </c>
      <c r="L421" t="str">
        <f>IF('Données Envoyé Spécial'!$R406&lt;2,IF('Données Envoyé Spécial'!$M406=L$2,'Données Envoyé Spécial'!$F406,""),"")</f>
        <v/>
      </c>
      <c r="N421" t="str">
        <f>IF('Données Envoyé Spécial'!$R348&lt;2,IF('Données Envoyé Spécial'!$M348=N$2,'Données Envoyé Spécial'!$G348,""),"")</f>
        <v/>
      </c>
      <c r="O421">
        <f>IF('Données Envoyé Spécial'!$R942&lt;2,IF('Données Envoyé Spécial'!$M942=O$2,'Données Envoyé Spécial'!$G942,""),"")</f>
        <v>0.96212121212121215</v>
      </c>
      <c r="P421" t="str">
        <f>IF('Données Envoyé Spécial'!$R406&lt;2,IF('Données Envoyé Spécial'!$M406=P$2,'Données Envoyé Spécial'!$G406,""),"")</f>
        <v/>
      </c>
      <c r="R421" s="221">
        <v>718</v>
      </c>
    </row>
    <row r="422" spans="2:18" x14ac:dyDescent="0.25">
      <c r="B422" s="2" t="str">
        <f>IF('Données Envoyé Spécial'!$R347&lt;2,IF('Données Envoyé Spécial'!$M347=B$2,'Données Envoyé Spécial'!$D347,""),"")</f>
        <v/>
      </c>
      <c r="C422" s="2">
        <f>IF('Données Envoyé Spécial'!$R683&lt;2,IF('Données Envoyé Spécial'!$M683=C$2,'Données Envoyé Spécial'!$D683,""),"")</f>
        <v>2902</v>
      </c>
      <c r="D422" s="2" t="str">
        <f>IF('Données Envoyé Spécial'!$R407&lt;2,IF('Données Envoyé Spécial'!$M407=D$2,'Données Envoyé Spécial'!$D407,""),"")</f>
        <v/>
      </c>
      <c r="F422" s="2" t="str">
        <f>IF('Données Envoyé Spécial'!$R347&lt;2,IF('Données Envoyé Spécial'!$M347=F$2,'Données Envoyé Spécial'!$E347,""),"")</f>
        <v/>
      </c>
      <c r="G422">
        <f>IF('Données Envoyé Spécial'!$R902&lt;2,IF('Données Envoyé Spécial'!$M902=G$2,'Données Envoyé Spécial'!$E902,""),"")</f>
        <v>20</v>
      </c>
      <c r="H422" t="str">
        <f>IF('Données Envoyé Spécial'!$R407&lt;2,IF('Données Envoyé Spécial'!$M407=H$2,'Données Envoyé Spécial'!$E407,""),"")</f>
        <v/>
      </c>
      <c r="J422" t="str">
        <f>IF('Données Envoyé Spécial'!$R347&lt;2,IF('Données Envoyé Spécial'!$M347=J$2,'Données Envoyé Spécial'!$F347,""),"")</f>
        <v/>
      </c>
      <c r="K422">
        <f>IF('Données Envoyé Spécial'!$R926&lt;2,IF('Données Envoyé Spécial'!$M926=K$2,'Données Envoyé Spécial'!$F926,""),"")</f>
        <v>191</v>
      </c>
      <c r="L422" t="str">
        <f>IF('Données Envoyé Spécial'!$R407&lt;2,IF('Données Envoyé Spécial'!$M407=L$2,'Données Envoyé Spécial'!$F407,""),"")</f>
        <v/>
      </c>
      <c r="N422" t="str">
        <f>IF('Données Envoyé Spécial'!$R349&lt;2,IF('Données Envoyé Spécial'!$M349=N$2,'Données Envoyé Spécial'!$G349,""),"")</f>
        <v/>
      </c>
      <c r="O422">
        <f>IF('Données Envoyé Spécial'!$R524&lt;2,IF('Données Envoyé Spécial'!$M524=O$2,'Données Envoyé Spécial'!$G524,""),"")</f>
        <v>0.20930232558139536</v>
      </c>
      <c r="P422" t="str">
        <f>IF('Données Envoyé Spécial'!$R407&lt;2,IF('Données Envoyé Spécial'!$M407=P$2,'Données Envoyé Spécial'!$G407,""),"")</f>
        <v/>
      </c>
      <c r="R422" s="221">
        <v>718</v>
      </c>
    </row>
    <row r="423" spans="2:18" x14ac:dyDescent="0.25">
      <c r="B423" s="2" t="str">
        <f>IF('Données Envoyé Spécial'!$R348&lt;2,IF('Données Envoyé Spécial'!$M348=B$2,'Données Envoyé Spécial'!$D348,""),"")</f>
        <v/>
      </c>
      <c r="C423" s="2" t="str">
        <f>IF('Données Envoyé Spécial'!$R695&lt;2,IF('Données Envoyé Spécial'!$M695=C$2,'Données Envoyé Spécial'!$D695,""),"")</f>
        <v/>
      </c>
      <c r="D423" s="2" t="str">
        <f>IF('Données Envoyé Spécial'!$R408&lt;2,IF('Données Envoyé Spécial'!$M408=D$2,'Données Envoyé Spécial'!$D408,""),"")</f>
        <v/>
      </c>
      <c r="F423" s="2" t="str">
        <f>IF('Données Envoyé Spécial'!$R348&lt;2,IF('Données Envoyé Spécial'!$M348=F$2,'Données Envoyé Spécial'!$E348,""),"")</f>
        <v/>
      </c>
      <c r="G423" t="str">
        <f>IF('Données Envoyé Spécial'!$R932&lt;2,IF('Données Envoyé Spécial'!$M932=G$2,'Données Envoyé Spécial'!$E932,""),"")</f>
        <v/>
      </c>
      <c r="H423" t="str">
        <f>IF('Données Envoyé Spécial'!$R408&lt;2,IF('Données Envoyé Spécial'!$M408=H$2,'Données Envoyé Spécial'!$E408,""),"")</f>
        <v/>
      </c>
      <c r="J423" t="str">
        <f>IF('Données Envoyé Spécial'!$R348&lt;2,IF('Données Envoyé Spécial'!$M348=J$2,'Données Envoyé Spécial'!$F348,""),"")</f>
        <v/>
      </c>
      <c r="K423">
        <f>IF('Données Envoyé Spécial'!$R869&lt;2,IF('Données Envoyé Spécial'!$M869=K$2,'Données Envoyé Spécial'!$F869,""),"")</f>
        <v>8</v>
      </c>
      <c r="L423" t="str">
        <f>IF('Données Envoyé Spécial'!$R408&lt;2,IF('Données Envoyé Spécial'!$M408=L$2,'Données Envoyé Spécial'!$F408,""),"")</f>
        <v/>
      </c>
      <c r="N423" t="str">
        <f>IF('Données Envoyé Spécial'!$R350&lt;2,IF('Données Envoyé Spécial'!$M350=N$2,'Données Envoyé Spécial'!$G350,""),"")</f>
        <v/>
      </c>
      <c r="O423" t="str">
        <f>IF('Données Envoyé Spécial'!$R152&lt;2,IF('Données Envoyé Spécial'!$M152=O$2,'Données Envoyé Spécial'!$G152,""),"")</f>
        <v/>
      </c>
      <c r="P423" t="str">
        <f>IF('Données Envoyé Spécial'!$R408&lt;2,IF('Données Envoyé Spécial'!$M408=P$2,'Données Envoyé Spécial'!$G408,""),"")</f>
        <v/>
      </c>
      <c r="R423" s="221">
        <v>741</v>
      </c>
    </row>
    <row r="424" spans="2:18" x14ac:dyDescent="0.25">
      <c r="B424" s="2" t="str">
        <f>IF('Données Envoyé Spécial'!$R349&lt;2,IF('Données Envoyé Spécial'!$M349=B$2,'Données Envoyé Spécial'!$D349,""),"")</f>
        <v/>
      </c>
      <c r="C424" s="2" t="str">
        <f>IF('Données Envoyé Spécial'!$R792&lt;2,IF('Données Envoyé Spécial'!$M792=C$2,'Données Envoyé Spécial'!$D792,""),"")</f>
        <v/>
      </c>
      <c r="D424" s="2" t="str">
        <f>IF('Données Envoyé Spécial'!$R409&lt;2,IF('Données Envoyé Spécial'!$M409=D$2,'Données Envoyé Spécial'!$D409,""),"")</f>
        <v/>
      </c>
      <c r="F424" s="2" t="str">
        <f>IF('Données Envoyé Spécial'!$R349&lt;2,IF('Données Envoyé Spécial'!$M349=F$2,'Données Envoyé Spécial'!$E349,""),"")</f>
        <v/>
      </c>
      <c r="G424" t="str">
        <f>IF('Données Envoyé Spécial'!$R310&lt;2,IF('Données Envoyé Spécial'!$M310=G$2,'Données Envoyé Spécial'!$E310,""),"")</f>
        <v/>
      </c>
      <c r="H424" t="str">
        <f>IF('Données Envoyé Spécial'!$R409&lt;2,IF('Données Envoyé Spécial'!$M409=H$2,'Données Envoyé Spécial'!$E409,""),"")</f>
        <v/>
      </c>
      <c r="J424" t="str">
        <f>IF('Données Envoyé Spécial'!$R349&lt;2,IF('Données Envoyé Spécial'!$M349=J$2,'Données Envoyé Spécial'!$F349,""),"")</f>
        <v/>
      </c>
      <c r="K424" t="str">
        <f>IF('Données Envoyé Spécial'!$R38&lt;2,IF('Données Envoyé Spécial'!$M38=K$2,'Données Envoyé Spécial'!$F38,""),"")</f>
        <v/>
      </c>
      <c r="L424" t="str">
        <f>IF('Données Envoyé Spécial'!$R409&lt;2,IF('Données Envoyé Spécial'!$M409=L$2,'Données Envoyé Spécial'!$F409,""),"")</f>
        <v/>
      </c>
      <c r="N424" t="str">
        <f>IF('Données Envoyé Spécial'!$R351&lt;2,IF('Données Envoyé Spécial'!$M351=N$2,'Données Envoyé Spécial'!$G351,""),"")</f>
        <v/>
      </c>
      <c r="O424">
        <f>IF('Données Envoyé Spécial'!$R562&lt;2,IF('Données Envoyé Spécial'!$M562=O$2,'Données Envoyé Spécial'!$G562,""),"")</f>
        <v>0.17777777777777778</v>
      </c>
      <c r="P424" t="str">
        <f>IF('Données Envoyé Spécial'!$R409&lt;2,IF('Données Envoyé Spécial'!$M409=P$2,'Données Envoyé Spécial'!$G409,""),"")</f>
        <v/>
      </c>
      <c r="R424" s="221">
        <v>750</v>
      </c>
    </row>
    <row r="425" spans="2:18" x14ac:dyDescent="0.25">
      <c r="B425" s="2" t="str">
        <f>IF('Données Envoyé Spécial'!$R350&lt;2,IF('Données Envoyé Spécial'!$M350=B$2,'Données Envoyé Spécial'!$D350,""),"")</f>
        <v/>
      </c>
      <c r="C425" s="2">
        <f>IF('Données Envoyé Spécial'!$R616&lt;2,IF('Données Envoyé Spécial'!$M616=C$2,'Données Envoyé Spécial'!$D616,""),"")</f>
        <v>1504</v>
      </c>
      <c r="D425" s="2" t="str">
        <f>IF('Données Envoyé Spécial'!$R410&lt;2,IF('Données Envoyé Spécial'!$M410=D$2,'Données Envoyé Spécial'!$D410,""),"")</f>
        <v/>
      </c>
      <c r="F425" s="2" t="str">
        <f>IF('Données Envoyé Spécial'!$R350&lt;2,IF('Données Envoyé Spécial'!$M350=F$2,'Données Envoyé Spécial'!$E350,""),"")</f>
        <v/>
      </c>
      <c r="G425">
        <f>IF('Données Envoyé Spécial'!$R463&lt;2,IF('Données Envoyé Spécial'!$M463=G$2,'Données Envoyé Spécial'!$E463,""),"")</f>
        <v>119</v>
      </c>
      <c r="H425" t="str">
        <f>IF('Données Envoyé Spécial'!$R410&lt;2,IF('Données Envoyé Spécial'!$M410=H$2,'Données Envoyé Spécial'!$E410,""),"")</f>
        <v/>
      </c>
      <c r="J425" t="str">
        <f>IF('Données Envoyé Spécial'!$R350&lt;2,IF('Données Envoyé Spécial'!$M350=J$2,'Données Envoyé Spécial'!$F350,""),"")</f>
        <v/>
      </c>
      <c r="K425">
        <f>IF('Données Envoyé Spécial'!$R858&lt;2,IF('Données Envoyé Spécial'!$M858=K$2,'Données Envoyé Spécial'!$F858,""),"")</f>
        <v>22</v>
      </c>
      <c r="L425" t="str">
        <f>IF('Données Envoyé Spécial'!$R410&lt;2,IF('Données Envoyé Spécial'!$M410=L$2,'Données Envoyé Spécial'!$F410,""),"")</f>
        <v/>
      </c>
      <c r="N425" t="str">
        <f>IF('Données Envoyé Spécial'!$R352&lt;2,IF('Données Envoyé Spécial'!$M352=N$2,'Données Envoyé Spécial'!$G352,""),"")</f>
        <v/>
      </c>
      <c r="O425" t="str">
        <f>IF('Données Envoyé Spécial'!$R252&lt;2,IF('Données Envoyé Spécial'!$M252=O$2,'Données Envoyé Spécial'!$G252,""),"")</f>
        <v/>
      </c>
      <c r="P425" t="str">
        <f>IF('Données Envoyé Spécial'!$R410&lt;2,IF('Données Envoyé Spécial'!$M410=P$2,'Données Envoyé Spécial'!$G410,""),"")</f>
        <v/>
      </c>
      <c r="R425" s="221">
        <v>759</v>
      </c>
    </row>
    <row r="426" spans="2:18" x14ac:dyDescent="0.25">
      <c r="B426" s="2" t="str">
        <f>IF('Données Envoyé Spécial'!$R351&lt;2,IF('Données Envoyé Spécial'!$M351=B$2,'Données Envoyé Spécial'!$D351,""),"")</f>
        <v/>
      </c>
      <c r="C426" s="2" t="str">
        <f>IF('Données Envoyé Spécial'!$R38&lt;2,IF('Données Envoyé Spécial'!$M38=C$2,'Données Envoyé Spécial'!$D38,""),"")</f>
        <v/>
      </c>
      <c r="D426" s="2" t="str">
        <f>IF('Données Envoyé Spécial'!$R411&lt;2,IF('Données Envoyé Spécial'!$M411=D$2,'Données Envoyé Spécial'!$D411,""),"")</f>
        <v/>
      </c>
      <c r="F426" s="2" t="str">
        <f>IF('Données Envoyé Spécial'!$R351&lt;2,IF('Données Envoyé Spécial'!$M351=F$2,'Données Envoyé Spécial'!$E351,""),"")</f>
        <v/>
      </c>
      <c r="G426">
        <f>IF('Données Envoyé Spécial'!$R685&lt;2,IF('Données Envoyé Spécial'!$M685=G$2,'Données Envoyé Spécial'!$E685,""),"")</f>
        <v>73</v>
      </c>
      <c r="H426" t="str">
        <f>IF('Données Envoyé Spécial'!$R411&lt;2,IF('Données Envoyé Spécial'!$M411=H$2,'Données Envoyé Spécial'!$E411,""),"")</f>
        <v/>
      </c>
      <c r="J426" t="str">
        <f>IF('Données Envoyé Spécial'!$R351&lt;2,IF('Données Envoyé Spécial'!$M351=J$2,'Données Envoyé Spécial'!$F351,""),"")</f>
        <v/>
      </c>
      <c r="K426">
        <f>IF('Données Envoyé Spécial'!$R562&lt;2,IF('Données Envoyé Spécial'!$M562=K$2,'Données Envoyé Spécial'!$F562,""),"")</f>
        <v>8</v>
      </c>
      <c r="L426" t="str">
        <f>IF('Données Envoyé Spécial'!$R411&lt;2,IF('Données Envoyé Spécial'!$M411=L$2,'Données Envoyé Spécial'!$F411,""),"")</f>
        <v/>
      </c>
      <c r="N426" t="str">
        <f>IF('Données Envoyé Spécial'!$R353&lt;2,IF('Données Envoyé Spécial'!$M353=N$2,'Données Envoyé Spécial'!$G353,""),"")</f>
        <v/>
      </c>
      <c r="O426">
        <f>IF('Données Envoyé Spécial'!$R846&lt;2,IF('Données Envoyé Spécial'!$M846=O$2,'Données Envoyé Spécial'!$G846,""),"")</f>
        <v>0.4</v>
      </c>
      <c r="P426" t="str">
        <f>IF('Données Envoyé Spécial'!$R411&lt;2,IF('Données Envoyé Spécial'!$M411=P$2,'Données Envoyé Spécial'!$G411,""),"")</f>
        <v/>
      </c>
      <c r="R426" s="221">
        <v>769</v>
      </c>
    </row>
    <row r="427" spans="2:18" x14ac:dyDescent="0.25">
      <c r="B427" s="2" t="str">
        <f>IF('Données Envoyé Spécial'!$R352&lt;2,IF('Données Envoyé Spécial'!$M352=B$2,'Données Envoyé Spécial'!$D352,""),"")</f>
        <v/>
      </c>
      <c r="C427" s="2">
        <f>IF('Données Envoyé Spécial'!$R487&lt;2,IF('Données Envoyé Spécial'!$M487=C$2,'Données Envoyé Spécial'!$D487,""),"")</f>
        <v>4113</v>
      </c>
      <c r="D427" s="2" t="str">
        <f>IF('Données Envoyé Spécial'!$R412&lt;2,IF('Données Envoyé Spécial'!$M412=D$2,'Données Envoyé Spécial'!$D412,""),"")</f>
        <v/>
      </c>
      <c r="F427" s="2" t="str">
        <f>IF('Données Envoyé Spécial'!$R352&lt;2,IF('Données Envoyé Spécial'!$M352=F$2,'Données Envoyé Spécial'!$E352,""),"")</f>
        <v/>
      </c>
      <c r="G427" t="str">
        <f>IF('Données Envoyé Spécial'!$R934&lt;2,IF('Données Envoyé Spécial'!$M934=G$2,'Données Envoyé Spécial'!$E934,""),"")</f>
        <v/>
      </c>
      <c r="H427" t="str">
        <f>IF('Données Envoyé Spécial'!$R412&lt;2,IF('Données Envoyé Spécial'!$M412=H$2,'Données Envoyé Spécial'!$E412,""),"")</f>
        <v/>
      </c>
      <c r="J427" t="str">
        <f>IF('Données Envoyé Spécial'!$R352&lt;2,IF('Données Envoyé Spécial'!$M352=J$2,'Données Envoyé Spécial'!$F352,""),"")</f>
        <v/>
      </c>
      <c r="K427" t="str">
        <f>IF('Données Envoyé Spécial'!$R941&lt;2,IF('Données Envoyé Spécial'!$M941=K$2,'Données Envoyé Spécial'!$F941,""),"")</f>
        <v/>
      </c>
      <c r="L427" t="str">
        <f>IF('Données Envoyé Spécial'!$R412&lt;2,IF('Données Envoyé Spécial'!$M412=L$2,'Données Envoyé Spécial'!$F412,""),"")</f>
        <v/>
      </c>
      <c r="N427" t="str">
        <f>IF('Données Envoyé Spécial'!$R354&lt;2,IF('Données Envoyé Spécial'!$M354=N$2,'Données Envoyé Spécial'!$G354,""),"")</f>
        <v/>
      </c>
      <c r="O427">
        <f>IF('Données Envoyé Spécial'!$R685&lt;2,IF('Données Envoyé Spécial'!$M685=O$2,'Données Envoyé Spécial'!$G685,""),"")</f>
        <v>0.72602739726027399</v>
      </c>
      <c r="P427" t="str">
        <f>IF('Données Envoyé Spécial'!$R412&lt;2,IF('Données Envoyé Spécial'!$M412=P$2,'Données Envoyé Spécial'!$G412,""),"")</f>
        <v/>
      </c>
      <c r="R427" s="221">
        <v>783</v>
      </c>
    </row>
    <row r="428" spans="2:18" x14ac:dyDescent="0.25">
      <c r="B428" s="2" t="str">
        <f>IF('Données Envoyé Spécial'!$R353&lt;2,IF('Données Envoyé Spécial'!$M353=B$2,'Données Envoyé Spécial'!$D353,""),"")</f>
        <v/>
      </c>
      <c r="C428" s="2">
        <f>IF('Données Envoyé Spécial'!$R403&lt;2,IF('Données Envoyé Spécial'!$M403=C$2,'Données Envoyé Spécial'!$D403,""),"")</f>
        <v>198</v>
      </c>
      <c r="D428" s="2" t="str">
        <f>IF('Données Envoyé Spécial'!$R413&lt;2,IF('Données Envoyé Spécial'!$M413=D$2,'Données Envoyé Spécial'!$D413,""),"")</f>
        <v/>
      </c>
      <c r="F428" s="2" t="str">
        <f>IF('Données Envoyé Spécial'!$R353&lt;2,IF('Données Envoyé Spécial'!$M353=F$2,'Données Envoyé Spécial'!$E353,""),"")</f>
        <v/>
      </c>
      <c r="G428">
        <f>IF('Données Envoyé Spécial'!$R458&lt;2,IF('Données Envoyé Spécial'!$M458=G$2,'Données Envoyé Spécial'!$E458,""),"")</f>
        <v>539</v>
      </c>
      <c r="H428" t="str">
        <f>IF('Données Envoyé Spécial'!$R413&lt;2,IF('Données Envoyé Spécial'!$M413=H$2,'Données Envoyé Spécial'!$E413,""),"")</f>
        <v/>
      </c>
      <c r="J428" t="str">
        <f>IF('Données Envoyé Spécial'!$R353&lt;2,IF('Données Envoyé Spécial'!$M353=J$2,'Données Envoyé Spécial'!$F353,""),"")</f>
        <v/>
      </c>
      <c r="K428" t="str">
        <f>IF('Données Envoyé Spécial'!$R285&lt;2,IF('Données Envoyé Spécial'!$M285=K$2,'Données Envoyé Spécial'!$F285,""),"")</f>
        <v/>
      </c>
      <c r="L428" t="str">
        <f>IF('Données Envoyé Spécial'!$R413&lt;2,IF('Données Envoyé Spécial'!$M413=L$2,'Données Envoyé Spécial'!$F413,""),"")</f>
        <v/>
      </c>
      <c r="N428" t="str">
        <f>IF('Données Envoyé Spécial'!$R355&lt;2,IF('Données Envoyé Spécial'!$M355=N$2,'Données Envoyé Spécial'!$G355,""),"")</f>
        <v/>
      </c>
      <c r="O428" t="str">
        <f>IF('Données Envoyé Spécial'!$R395&lt;2,IF('Données Envoyé Spécial'!$M395=O$2,'Données Envoyé Spécial'!$G395,""),"")</f>
        <v/>
      </c>
      <c r="P428" t="str">
        <f>IF('Données Envoyé Spécial'!$R413&lt;2,IF('Données Envoyé Spécial'!$M413=P$2,'Données Envoyé Spécial'!$G413,""),"")</f>
        <v/>
      </c>
      <c r="R428" s="221">
        <v>881</v>
      </c>
    </row>
    <row r="429" spans="2:18" x14ac:dyDescent="0.25">
      <c r="B429" s="2" t="str">
        <f>IF('Données Envoyé Spécial'!$R354&lt;2,IF('Données Envoyé Spécial'!$M354=B$2,'Données Envoyé Spécial'!$D354,""),"")</f>
        <v/>
      </c>
      <c r="C429" s="2">
        <f>IF('Données Envoyé Spécial'!$R681&lt;2,IF('Données Envoyé Spécial'!$M681=C$2,'Données Envoyé Spécial'!$D681,""),"")</f>
        <v>7329</v>
      </c>
      <c r="D429" s="2" t="str">
        <f>IF('Données Envoyé Spécial'!$R414&lt;2,IF('Données Envoyé Spécial'!$M414=D$2,'Données Envoyé Spécial'!$D414,""),"")</f>
        <v/>
      </c>
      <c r="F429" s="2" t="str">
        <f>IF('Données Envoyé Spécial'!$R354&lt;2,IF('Données Envoyé Spécial'!$M354=F$2,'Données Envoyé Spécial'!$E354,""),"")</f>
        <v/>
      </c>
      <c r="G429" t="str">
        <f>IF('Données Envoyé Spécial'!$R311&lt;2,IF('Données Envoyé Spécial'!$M311=G$2,'Données Envoyé Spécial'!$E311,""),"")</f>
        <v/>
      </c>
      <c r="H429" t="str">
        <f>IF('Données Envoyé Spécial'!$R414&lt;2,IF('Données Envoyé Spécial'!$M414=H$2,'Données Envoyé Spécial'!$E414,""),"")</f>
        <v/>
      </c>
      <c r="J429" t="str">
        <f>IF('Données Envoyé Spécial'!$R354&lt;2,IF('Données Envoyé Spécial'!$M354=J$2,'Données Envoyé Spécial'!$F354,""),"")</f>
        <v/>
      </c>
      <c r="K429" t="str">
        <f>IF('Données Envoyé Spécial'!$R311&lt;2,IF('Données Envoyé Spécial'!$M311=K$2,'Données Envoyé Spécial'!$F311,""),"")</f>
        <v/>
      </c>
      <c r="L429" t="str">
        <f>IF('Données Envoyé Spécial'!$R414&lt;2,IF('Données Envoyé Spécial'!$M414=L$2,'Données Envoyé Spécial'!$F414,""),"")</f>
        <v/>
      </c>
      <c r="N429" t="str">
        <f>IF('Données Envoyé Spécial'!$R356&lt;2,IF('Données Envoyé Spécial'!$M356=N$2,'Données Envoyé Spécial'!$G356,""),"")</f>
        <v/>
      </c>
      <c r="O429">
        <f>IF('Données Envoyé Spécial'!$R367&lt;2,IF('Données Envoyé Spécial'!$M367=O$2,'Données Envoyé Spécial'!$G367,""),"")</f>
        <v>0.13703703703703704</v>
      </c>
      <c r="P429" t="str">
        <f>IF('Données Envoyé Spécial'!$R414&lt;2,IF('Données Envoyé Spécial'!$M414=P$2,'Données Envoyé Spécial'!$G414,""),"")</f>
        <v/>
      </c>
      <c r="R429" s="221">
        <v>891</v>
      </c>
    </row>
    <row r="430" spans="2:18" x14ac:dyDescent="0.25">
      <c r="B430" s="2" t="str">
        <f>IF('Données Envoyé Spécial'!$R355&lt;2,IF('Données Envoyé Spécial'!$M355=B$2,'Données Envoyé Spécial'!$D355,""),"")</f>
        <v/>
      </c>
      <c r="C430" s="2">
        <f>IF('Données Envoyé Spécial'!$R353&lt;2,IF('Données Envoyé Spécial'!$M353=C$2,'Données Envoyé Spécial'!$D353,""),"")</f>
        <v>764</v>
      </c>
      <c r="D430" s="2" t="str">
        <f>IF('Données Envoyé Spécial'!$R415&lt;2,IF('Données Envoyé Spécial'!$M415=D$2,'Données Envoyé Spécial'!$D415,""),"")</f>
        <v/>
      </c>
      <c r="F430" s="2" t="str">
        <f>IF('Données Envoyé Spécial'!$R355&lt;2,IF('Données Envoyé Spécial'!$M355=F$2,'Données Envoyé Spécial'!$E355,""),"")</f>
        <v/>
      </c>
      <c r="G430" t="str">
        <f>IF('Données Envoyé Spécial'!$R695&lt;2,IF('Données Envoyé Spécial'!$M695=G$2,'Données Envoyé Spécial'!$E695,""),"")</f>
        <v/>
      </c>
      <c r="H430" t="str">
        <f>IF('Données Envoyé Spécial'!$R415&lt;2,IF('Données Envoyé Spécial'!$M415=H$2,'Données Envoyé Spécial'!$E415,""),"")</f>
        <v/>
      </c>
      <c r="J430" t="str">
        <f>IF('Données Envoyé Spécial'!$R355&lt;2,IF('Données Envoyé Spécial'!$M355=J$2,'Données Envoyé Spécial'!$F355,""),"")</f>
        <v/>
      </c>
      <c r="K430" t="str">
        <f>IF('Données Envoyé Spécial'!$R656&lt;2,IF('Données Envoyé Spécial'!$M656=K$2,'Données Envoyé Spécial'!$F656,""),"")</f>
        <v/>
      </c>
      <c r="L430" t="str">
        <f>IF('Données Envoyé Spécial'!$R415&lt;2,IF('Données Envoyé Spécial'!$M415=L$2,'Données Envoyé Spécial'!$F415,""),"")</f>
        <v/>
      </c>
      <c r="N430" t="str">
        <f>IF('Données Envoyé Spécial'!$R357&lt;2,IF('Données Envoyé Spécial'!$M357=N$2,'Données Envoyé Spécial'!$G357,""),"")</f>
        <v/>
      </c>
      <c r="O430">
        <f>IF('Données Envoyé Spécial'!$R869&lt;2,IF('Données Envoyé Spécial'!$M869=O$2,'Données Envoyé Spécial'!$G869,""),"")</f>
        <v>0.53333333333333333</v>
      </c>
      <c r="P430" t="str">
        <f>IF('Données Envoyé Spécial'!$R415&lt;2,IF('Données Envoyé Spécial'!$M415=P$2,'Données Envoyé Spécial'!$G415,""),"")</f>
        <v/>
      </c>
      <c r="R430" s="221">
        <v>934</v>
      </c>
    </row>
    <row r="431" spans="2:18" x14ac:dyDescent="0.25">
      <c r="B431" s="2" t="str">
        <f>IF('Données Envoyé Spécial'!$R356&lt;2,IF('Données Envoyé Spécial'!$M356=B$2,'Données Envoyé Spécial'!$D356,""),"")</f>
        <v/>
      </c>
      <c r="C431" s="2">
        <f>IF('Données Envoyé Spécial'!$R856&lt;2,IF('Données Envoyé Spécial'!$M856=C$2,'Données Envoyé Spécial'!$D856,""),"")</f>
        <v>5982</v>
      </c>
      <c r="D431" s="2" t="str">
        <f>IF('Données Envoyé Spécial'!$R416&lt;2,IF('Données Envoyé Spécial'!$M416=D$2,'Données Envoyé Spécial'!$D416,""),"")</f>
        <v/>
      </c>
      <c r="F431" s="2" t="str">
        <f>IF('Données Envoyé Spécial'!$R356&lt;2,IF('Données Envoyé Spécial'!$M356=F$2,'Données Envoyé Spécial'!$E356,""),"")</f>
        <v/>
      </c>
      <c r="G431">
        <f>IF('Données Envoyé Spécial'!$R467&lt;2,IF('Données Envoyé Spécial'!$M467=G$2,'Données Envoyé Spécial'!$E467,""),"")</f>
        <v>391</v>
      </c>
      <c r="H431" t="str">
        <f>IF('Données Envoyé Spécial'!$R416&lt;2,IF('Données Envoyé Spécial'!$M416=H$2,'Données Envoyé Spécial'!$E416,""),"")</f>
        <v/>
      </c>
      <c r="J431" t="str">
        <f>IF('Données Envoyé Spécial'!$R356&lt;2,IF('Données Envoyé Spécial'!$M356=J$2,'Données Envoyé Spécial'!$F356,""),"")</f>
        <v/>
      </c>
      <c r="K431" t="str">
        <f>IF('Données Envoyé Spécial'!$R158&lt;2,IF('Données Envoyé Spécial'!$M158=K$2,'Données Envoyé Spécial'!$F158,""),"")</f>
        <v/>
      </c>
      <c r="L431" t="str">
        <f>IF('Données Envoyé Spécial'!$R416&lt;2,IF('Données Envoyé Spécial'!$M416=L$2,'Données Envoyé Spécial'!$F416,""),"")</f>
        <v/>
      </c>
      <c r="N431" t="str">
        <f>IF('Données Envoyé Spécial'!$R358&lt;2,IF('Données Envoyé Spécial'!$M358=N$2,'Données Envoyé Spécial'!$G358,""),"")</f>
        <v/>
      </c>
      <c r="O431" t="str">
        <f>IF('Données Envoyé Spécial'!$R184&lt;2,IF('Données Envoyé Spécial'!$M184=O$2,'Données Envoyé Spécial'!$G184,""),"")</f>
        <v/>
      </c>
      <c r="P431" t="str">
        <f>IF('Données Envoyé Spécial'!$R416&lt;2,IF('Données Envoyé Spécial'!$M416=P$2,'Données Envoyé Spécial'!$G416,""),"")</f>
        <v/>
      </c>
      <c r="R431" s="221">
        <v>936</v>
      </c>
    </row>
    <row r="432" spans="2:18" x14ac:dyDescent="0.25">
      <c r="B432" s="2" t="str">
        <f>IF('Données Envoyé Spécial'!$R357&lt;2,IF('Données Envoyé Spécial'!$M357=B$2,'Données Envoyé Spécial'!$D357,""),"")</f>
        <v/>
      </c>
      <c r="C432" s="2" t="str">
        <f>IF('Données Envoyé Spécial'!$R315&lt;2,IF('Données Envoyé Spécial'!$M315=C$2,'Données Envoyé Spécial'!$D315,""),"")</f>
        <v/>
      </c>
      <c r="D432" s="2" t="str">
        <f>IF('Données Envoyé Spécial'!$R417&lt;2,IF('Données Envoyé Spécial'!$M417=D$2,'Données Envoyé Spécial'!$D417,""),"")</f>
        <v/>
      </c>
      <c r="F432" s="2" t="str">
        <f>IF('Données Envoyé Spécial'!$R357&lt;2,IF('Données Envoyé Spécial'!$M357=F$2,'Données Envoyé Spécial'!$E357,""),"")</f>
        <v/>
      </c>
      <c r="G432" t="str">
        <f>IF('Données Envoyé Spécial'!$R153&lt;2,IF('Données Envoyé Spécial'!$M153=G$2,'Données Envoyé Spécial'!$E153,""),"")</f>
        <v/>
      </c>
      <c r="H432" t="str">
        <f>IF('Données Envoyé Spécial'!$R417&lt;2,IF('Données Envoyé Spécial'!$M417=H$2,'Données Envoyé Spécial'!$E417,""),"")</f>
        <v/>
      </c>
      <c r="J432" t="str">
        <f>IF('Données Envoyé Spécial'!$R357&lt;2,IF('Données Envoyé Spécial'!$M357=J$2,'Données Envoyé Spécial'!$F357,""),"")</f>
        <v/>
      </c>
      <c r="K432">
        <f>IF('Données Envoyé Spécial'!$R892&lt;2,IF('Données Envoyé Spécial'!$M892=K$2,'Données Envoyé Spécial'!$F892,""),"")</f>
        <v>14</v>
      </c>
      <c r="L432" t="str">
        <f>IF('Données Envoyé Spécial'!$R417&lt;2,IF('Données Envoyé Spécial'!$M417=L$2,'Données Envoyé Spécial'!$F417,""),"")</f>
        <v/>
      </c>
      <c r="N432" t="str">
        <f>IF('Données Envoyé Spécial'!$R359&lt;2,IF('Données Envoyé Spécial'!$M359=N$2,'Données Envoyé Spécial'!$G359,""),"")</f>
        <v/>
      </c>
      <c r="O432">
        <f>IF('Données Envoyé Spécial'!$R368&lt;2,IF('Données Envoyé Spécial'!$M368=O$2,'Données Envoyé Spécial'!$G368,""),"")</f>
        <v>0.69369369369369371</v>
      </c>
      <c r="P432" t="str">
        <f>IF('Données Envoyé Spécial'!$R417&lt;2,IF('Données Envoyé Spécial'!$M417=P$2,'Données Envoyé Spécial'!$G417,""),"")</f>
        <v/>
      </c>
      <c r="R432" s="221">
        <v>954</v>
      </c>
    </row>
    <row r="433" spans="2:18" x14ac:dyDescent="0.25">
      <c r="B433" s="2" t="str">
        <f>IF('Données Envoyé Spécial'!$R358&lt;2,IF('Données Envoyé Spécial'!$M358=B$2,'Données Envoyé Spécial'!$D358,""),"")</f>
        <v/>
      </c>
      <c r="C433" s="2">
        <f>IF('Données Envoyé Spécial'!$R902&lt;2,IF('Données Envoyé Spécial'!$M902=C$2,'Données Envoyé Spécial'!$D902,""),"")</f>
        <v>734</v>
      </c>
      <c r="D433" s="2" t="str">
        <f>IF('Données Envoyé Spécial'!$R418&lt;2,IF('Données Envoyé Spécial'!$M418=D$2,'Données Envoyé Spécial'!$D418,""),"")</f>
        <v/>
      </c>
      <c r="F433" s="2" t="str">
        <f>IF('Données Envoyé Spécial'!$R358&lt;2,IF('Données Envoyé Spécial'!$M358=F$2,'Données Envoyé Spécial'!$E358,""),"")</f>
        <v/>
      </c>
      <c r="G433" t="str">
        <f>IF('Données Envoyé Spécial'!$R285&lt;2,IF('Données Envoyé Spécial'!$M285=G$2,'Données Envoyé Spécial'!$E285,""),"")</f>
        <v/>
      </c>
      <c r="H433" t="str">
        <f>IF('Données Envoyé Spécial'!$R418&lt;2,IF('Données Envoyé Spécial'!$M418=H$2,'Données Envoyé Spécial'!$E418,""),"")</f>
        <v/>
      </c>
      <c r="J433" t="str">
        <f>IF('Données Envoyé Spécial'!$R358&lt;2,IF('Données Envoyé Spécial'!$M358=J$2,'Données Envoyé Spécial'!$F358,""),"")</f>
        <v/>
      </c>
      <c r="K433" t="str">
        <f>IF('Données Envoyé Spécial'!$R200&lt;2,IF('Données Envoyé Spécial'!$M200=K$2,'Données Envoyé Spécial'!$F200,""),"")</f>
        <v/>
      </c>
      <c r="L433" t="str">
        <f>IF('Données Envoyé Spécial'!$R418&lt;2,IF('Données Envoyé Spécial'!$M418=L$2,'Données Envoyé Spécial'!$F418,""),"")</f>
        <v/>
      </c>
      <c r="N433" t="str">
        <f>IF('Données Envoyé Spécial'!$R360&lt;2,IF('Données Envoyé Spécial'!$M360=N$2,'Données Envoyé Spécial'!$G360,""),"")</f>
        <v/>
      </c>
      <c r="O433">
        <f>IF('Données Envoyé Spécial'!$R879&lt;2,IF('Données Envoyé Spécial'!$M879=O$2,'Données Envoyé Spécial'!$G879,""),"")</f>
        <v>1.2028985507246377</v>
      </c>
      <c r="P433" t="str">
        <f>IF('Données Envoyé Spécial'!$R418&lt;2,IF('Données Envoyé Spécial'!$M418=P$2,'Données Envoyé Spécial'!$G418,""),"")</f>
        <v/>
      </c>
      <c r="R433" s="221">
        <v>966</v>
      </c>
    </row>
    <row r="434" spans="2:18" x14ac:dyDescent="0.25">
      <c r="B434" s="2" t="str">
        <f>IF('Données Envoyé Spécial'!$R359&lt;2,IF('Données Envoyé Spécial'!$M359=B$2,'Données Envoyé Spécial'!$D359,""),"")</f>
        <v/>
      </c>
      <c r="C434" s="2">
        <f>IF('Données Envoyé Spécial'!$R700&lt;2,IF('Données Envoyé Spécial'!$M700=C$2,'Données Envoyé Spécial'!$D700,""),"")</f>
        <v>354</v>
      </c>
      <c r="D434" s="2" t="str">
        <f>IF('Données Envoyé Spécial'!$R419&lt;2,IF('Données Envoyé Spécial'!$M419=D$2,'Données Envoyé Spécial'!$D419,""),"")</f>
        <v/>
      </c>
      <c r="F434" s="2" t="str">
        <f>IF('Données Envoyé Spécial'!$R359&lt;2,IF('Données Envoyé Spécial'!$M359=F$2,'Données Envoyé Spécial'!$E359,""),"")</f>
        <v/>
      </c>
      <c r="G434" t="str">
        <f>IF('Données Envoyé Spécial'!$R191&lt;2,IF('Données Envoyé Spécial'!$M191=G$2,'Données Envoyé Spécial'!$E191,""),"")</f>
        <v/>
      </c>
      <c r="H434" t="str">
        <f>IF('Données Envoyé Spécial'!$R419&lt;2,IF('Données Envoyé Spécial'!$M419=H$2,'Données Envoyé Spécial'!$E419,""),"")</f>
        <v/>
      </c>
      <c r="J434" t="str">
        <f>IF('Données Envoyé Spécial'!$R359&lt;2,IF('Données Envoyé Spécial'!$M359=J$2,'Données Envoyé Spécial'!$F359,""),"")</f>
        <v/>
      </c>
      <c r="K434" t="str">
        <f>IF('Données Envoyé Spécial'!$R937&lt;2,IF('Données Envoyé Spécial'!$M937=K$2,'Données Envoyé Spécial'!$F937,""),"")</f>
        <v/>
      </c>
      <c r="L434" t="str">
        <f>IF('Données Envoyé Spécial'!$R419&lt;2,IF('Données Envoyé Spécial'!$M419=L$2,'Données Envoyé Spécial'!$F419,""),"")</f>
        <v/>
      </c>
      <c r="N434" t="str">
        <f>IF('Données Envoyé Spécial'!$R361&lt;2,IF('Données Envoyé Spécial'!$M361=N$2,'Données Envoyé Spécial'!$G361,""),"")</f>
        <v/>
      </c>
      <c r="O434" t="str">
        <f>IF('Données Envoyé Spécial'!$R937&lt;2,IF('Données Envoyé Spécial'!$M937=O$2,'Données Envoyé Spécial'!$G937,""),"")</f>
        <v/>
      </c>
      <c r="P434" t="str">
        <f>IF('Données Envoyé Spécial'!$R419&lt;2,IF('Données Envoyé Spécial'!$M419=P$2,'Données Envoyé Spécial'!$G419,""),"")</f>
        <v/>
      </c>
      <c r="R434" s="221">
        <v>975</v>
      </c>
    </row>
    <row r="435" spans="2:18" x14ac:dyDescent="0.25">
      <c r="B435" s="2" t="str">
        <f>IF('Données Envoyé Spécial'!$R360&lt;2,IF('Données Envoyé Spécial'!$M360=B$2,'Données Envoyé Spécial'!$D360,""),"")</f>
        <v/>
      </c>
      <c r="C435" s="2">
        <f>IF('Données Envoyé Spécial'!$R357&lt;2,IF('Données Envoyé Spécial'!$M357=C$2,'Données Envoyé Spécial'!$D357,""),"")</f>
        <v>1465</v>
      </c>
      <c r="D435" s="2" t="str">
        <f>IF('Données Envoyé Spécial'!$R420&lt;2,IF('Données Envoyé Spécial'!$M420=D$2,'Données Envoyé Spécial'!$D420,""),"")</f>
        <v/>
      </c>
      <c r="F435" s="2" t="str">
        <f>IF('Données Envoyé Spécial'!$R360&lt;2,IF('Données Envoyé Spécial'!$M360=F$2,'Données Envoyé Spécial'!$E360,""),"")</f>
        <v/>
      </c>
      <c r="G435" t="str">
        <f>IF('Données Envoyé Spécial'!$R326&lt;2,IF('Données Envoyé Spécial'!$M326=G$2,'Données Envoyé Spécial'!$E326,""),"")</f>
        <v/>
      </c>
      <c r="H435" t="str">
        <f>IF('Données Envoyé Spécial'!$R420&lt;2,IF('Données Envoyé Spécial'!$M420=H$2,'Données Envoyé Spécial'!$E420,""),"")</f>
        <v/>
      </c>
      <c r="J435" t="str">
        <f>IF('Données Envoyé Spécial'!$R360&lt;2,IF('Données Envoyé Spécial'!$M360=J$2,'Données Envoyé Spécial'!$F360,""),"")</f>
        <v/>
      </c>
      <c r="K435" t="str">
        <f>IF('Données Envoyé Spécial'!$R347&lt;2,IF('Données Envoyé Spécial'!$M347=K$2,'Données Envoyé Spécial'!$F347,""),"")</f>
        <v/>
      </c>
      <c r="L435" t="str">
        <f>IF('Données Envoyé Spécial'!$R420&lt;2,IF('Données Envoyé Spécial'!$M420=L$2,'Données Envoyé Spécial'!$F420,""),"")</f>
        <v/>
      </c>
      <c r="N435" t="str">
        <f>IF('Données Envoyé Spécial'!$R362&lt;2,IF('Données Envoyé Spécial'!$M362=N$2,'Données Envoyé Spécial'!$G362,""),"")</f>
        <v/>
      </c>
      <c r="O435" t="str">
        <f>IF('Données Envoyé Spécial'!$R296&lt;2,IF('Données Envoyé Spécial'!$M296=O$2,'Données Envoyé Spécial'!$G296,""),"")</f>
        <v/>
      </c>
      <c r="P435" t="str">
        <f>IF('Données Envoyé Spécial'!$R420&lt;2,IF('Données Envoyé Spécial'!$M420=P$2,'Données Envoyé Spécial'!$G420,""),"")</f>
        <v/>
      </c>
      <c r="R435" s="221">
        <v>986</v>
      </c>
    </row>
    <row r="436" spans="2:18" x14ac:dyDescent="0.25">
      <c r="B436" s="2" t="str">
        <f>IF('Données Envoyé Spécial'!$R361&lt;2,IF('Données Envoyé Spécial'!$M361=B$2,'Données Envoyé Spécial'!$D361,""),"")</f>
        <v/>
      </c>
      <c r="C436" s="2">
        <f>IF('Données Envoyé Spécial'!$R372&lt;2,IF('Données Envoyé Spécial'!$M372=C$2,'Données Envoyé Spécial'!$D372,""),"")</f>
        <v>581</v>
      </c>
      <c r="D436" s="2" t="str">
        <f>IF('Données Envoyé Spécial'!$R421&lt;2,IF('Données Envoyé Spécial'!$M421=D$2,'Données Envoyé Spécial'!$D421,""),"")</f>
        <v/>
      </c>
      <c r="F436" s="2" t="str">
        <f>IF('Données Envoyé Spécial'!$R361&lt;2,IF('Données Envoyé Spécial'!$M361=F$2,'Données Envoyé Spécial'!$E361,""),"")</f>
        <v/>
      </c>
      <c r="G436" t="str">
        <f>IF('Données Envoyé Spécial'!$R656&lt;2,IF('Données Envoyé Spécial'!$M656=G$2,'Données Envoyé Spécial'!$E656,""),"")</f>
        <v/>
      </c>
      <c r="H436" t="str">
        <f>IF('Données Envoyé Spécial'!$R421&lt;2,IF('Données Envoyé Spécial'!$M421=H$2,'Données Envoyé Spécial'!$E421,""),"")</f>
        <v/>
      </c>
      <c r="J436" t="str">
        <f>IF('Données Envoyé Spécial'!$R361&lt;2,IF('Données Envoyé Spécial'!$M361=J$2,'Données Envoyé Spécial'!$F361,""),"")</f>
        <v/>
      </c>
      <c r="K436">
        <f>IF('Données Envoyé Spécial'!$R374&lt;2,IF('Données Envoyé Spécial'!$M374=K$2,'Données Envoyé Spécial'!$F374,""),"")</f>
        <v>10</v>
      </c>
      <c r="L436" t="str">
        <f>IF('Données Envoyé Spécial'!$R421&lt;2,IF('Données Envoyé Spécial'!$M421=L$2,'Données Envoyé Spécial'!$F421,""),"")</f>
        <v/>
      </c>
      <c r="N436" t="str">
        <f>IF('Données Envoyé Spécial'!$R363&lt;2,IF('Données Envoyé Spécial'!$M363=N$2,'Données Envoyé Spécial'!$G363,""),"")</f>
        <v/>
      </c>
      <c r="O436" t="str">
        <f>IF('Données Envoyé Spécial'!$R135&lt;2,IF('Données Envoyé Spécial'!$M135=O$2,'Données Envoyé Spécial'!$G135,""),"")</f>
        <v/>
      </c>
      <c r="P436" t="str">
        <f>IF('Données Envoyé Spécial'!$R421&lt;2,IF('Données Envoyé Spécial'!$M421=P$2,'Données Envoyé Spécial'!$G421,""),"")</f>
        <v/>
      </c>
      <c r="R436" s="221">
        <v>1003</v>
      </c>
    </row>
    <row r="437" spans="2:18" x14ac:dyDescent="0.25">
      <c r="B437" s="2" t="str">
        <f>IF('Données Envoyé Spécial'!$R362&lt;2,IF('Données Envoyé Spécial'!$M362=B$2,'Données Envoyé Spécial'!$D362,""),"")</f>
        <v/>
      </c>
      <c r="C437" s="2">
        <f>IF('Données Envoyé Spécial'!$R771&lt;2,IF('Données Envoyé Spécial'!$M771=C$2,'Données Envoyé Spécial'!$D771,""),"")</f>
        <v>983</v>
      </c>
      <c r="D437" s="2" t="str">
        <f>IF('Données Envoyé Spécial'!$R422&lt;2,IF('Données Envoyé Spécial'!$M422=D$2,'Données Envoyé Spécial'!$D422,""),"")</f>
        <v/>
      </c>
      <c r="F437" s="2" t="str">
        <f>IF('Données Envoyé Spécial'!$R362&lt;2,IF('Données Envoyé Spécial'!$M362=F$2,'Données Envoyé Spécial'!$E362,""),"")</f>
        <v/>
      </c>
      <c r="G437">
        <f>IF('Données Envoyé Spécial'!$R496&lt;2,IF('Données Envoyé Spécial'!$M496=G$2,'Données Envoyé Spécial'!$E496,""),"")</f>
        <v>199</v>
      </c>
      <c r="H437" t="str">
        <f>IF('Données Envoyé Spécial'!$R422&lt;2,IF('Données Envoyé Spécial'!$M422=H$2,'Données Envoyé Spécial'!$E422,""),"")</f>
        <v/>
      </c>
      <c r="J437" t="str">
        <f>IF('Données Envoyé Spécial'!$R362&lt;2,IF('Données Envoyé Spécial'!$M362=J$2,'Données Envoyé Spécial'!$F362,""),"")</f>
        <v/>
      </c>
      <c r="K437">
        <f>IF('Données Envoyé Spécial'!$R383&lt;2,IF('Données Envoyé Spécial'!$M383=K$2,'Données Envoyé Spécial'!$F383,""),"")</f>
        <v>15</v>
      </c>
      <c r="L437" t="str">
        <f>IF('Données Envoyé Spécial'!$R422&lt;2,IF('Données Envoyé Spécial'!$M422=L$2,'Données Envoyé Spécial'!$F422,""),"")</f>
        <v/>
      </c>
      <c r="N437" t="str">
        <f>IF('Données Envoyé Spécial'!$R364&lt;2,IF('Données Envoyé Spécial'!$M364=N$2,'Données Envoyé Spécial'!$G364,""),"")</f>
        <v/>
      </c>
      <c r="O437" t="str">
        <f>IF('Données Envoyé Spécial'!$R352&lt;2,IF('Données Envoyé Spécial'!$M352=O$2,'Données Envoyé Spécial'!$G352,""),"")</f>
        <v/>
      </c>
      <c r="P437" t="str">
        <f>IF('Données Envoyé Spécial'!$R422&lt;2,IF('Données Envoyé Spécial'!$M422=P$2,'Données Envoyé Spécial'!$G422,""),"")</f>
        <v/>
      </c>
      <c r="R437" s="221">
        <v>1091</v>
      </c>
    </row>
    <row r="438" spans="2:18" x14ac:dyDescent="0.25">
      <c r="B438" s="2" t="str">
        <f>IF('Données Envoyé Spécial'!$R363&lt;2,IF('Données Envoyé Spécial'!$M363=B$2,'Données Envoyé Spécial'!$D363,""),"")</f>
        <v/>
      </c>
      <c r="C438" s="2">
        <f>IF('Données Envoyé Spécial'!$R539&lt;2,IF('Données Envoyé Spécial'!$M539=C$2,'Données Envoyé Spécial'!$D539,""),"")</f>
        <v>12300</v>
      </c>
      <c r="D438" s="2" t="str">
        <f>IF('Données Envoyé Spécial'!$R423&lt;2,IF('Données Envoyé Spécial'!$M423=D$2,'Données Envoyé Spécial'!$D423,""),"")</f>
        <v/>
      </c>
      <c r="F438" s="2" t="str">
        <f>IF('Données Envoyé Spécial'!$R363&lt;2,IF('Données Envoyé Spécial'!$M363=F$2,'Données Envoyé Spécial'!$E363,""),"")</f>
        <v/>
      </c>
      <c r="G438">
        <f>IF('Données Envoyé Spécial'!$R357&lt;2,IF('Données Envoyé Spécial'!$M357=G$2,'Données Envoyé Spécial'!$E357,""),"")</f>
        <v>122</v>
      </c>
      <c r="H438" t="str">
        <f>IF('Données Envoyé Spécial'!$R423&lt;2,IF('Données Envoyé Spécial'!$M423=H$2,'Données Envoyé Spécial'!$E423,""),"")</f>
        <v/>
      </c>
      <c r="J438" t="str">
        <f>IF('Données Envoyé Spécial'!$R363&lt;2,IF('Données Envoyé Spécial'!$M363=J$2,'Données Envoyé Spécial'!$F363,""),"")</f>
        <v/>
      </c>
      <c r="K438">
        <f>IF('Données Envoyé Spécial'!$R839&lt;2,IF('Données Envoyé Spécial'!$M839=K$2,'Données Envoyé Spécial'!$F839,""),"")</f>
        <v>8</v>
      </c>
      <c r="L438" t="str">
        <f>IF('Données Envoyé Spécial'!$R423&lt;2,IF('Données Envoyé Spécial'!$M423=L$2,'Données Envoyé Spécial'!$F423,""),"")</f>
        <v/>
      </c>
      <c r="N438" t="str">
        <f>IF('Données Envoyé Spécial'!$R365&lt;2,IF('Données Envoyé Spécial'!$M365=N$2,'Données Envoyé Spécial'!$G365,""),"")</f>
        <v/>
      </c>
      <c r="O438">
        <f>IF('Données Envoyé Spécial'!$R391&lt;2,IF('Données Envoyé Spécial'!$M391=O$2,'Données Envoyé Spécial'!$G391,""),"")</f>
        <v>0.71514846502264717</v>
      </c>
      <c r="P438" t="str">
        <f>IF('Données Envoyé Spécial'!$R423&lt;2,IF('Données Envoyé Spécial'!$M423=P$2,'Données Envoyé Spécial'!$G423,""),"")</f>
        <v/>
      </c>
      <c r="R438" s="221">
        <v>1094</v>
      </c>
    </row>
    <row r="439" spans="2:18" x14ac:dyDescent="0.25">
      <c r="B439" s="2" t="str">
        <f>IF('Données Envoyé Spécial'!$R364&lt;2,IF('Données Envoyé Spécial'!$M364=B$2,'Données Envoyé Spécial'!$D364,""),"")</f>
        <v/>
      </c>
      <c r="C439" s="2">
        <f>IF('Données Envoyé Spécial'!$R929&lt;2,IF('Données Envoyé Spécial'!$M929=C$2,'Données Envoyé Spécial'!$D929,""),"")</f>
        <v>16</v>
      </c>
      <c r="D439" s="2" t="str">
        <f>IF('Données Envoyé Spécial'!$R424&lt;2,IF('Données Envoyé Spécial'!$M424=D$2,'Données Envoyé Spécial'!$D424,""),"")</f>
        <v/>
      </c>
      <c r="F439" s="2" t="str">
        <f>IF('Données Envoyé Spécial'!$R364&lt;2,IF('Données Envoyé Spécial'!$M364=F$2,'Données Envoyé Spécial'!$E364,""),"")</f>
        <v/>
      </c>
      <c r="G439">
        <f>IF('Données Envoyé Spécial'!$R690&lt;2,IF('Données Envoyé Spécial'!$M690=G$2,'Données Envoyé Spécial'!$E690,""),"")</f>
        <v>16</v>
      </c>
      <c r="H439" t="str">
        <f>IF('Données Envoyé Spécial'!$R424&lt;2,IF('Données Envoyé Spécial'!$M424=H$2,'Données Envoyé Spécial'!$E424,""),"")</f>
        <v/>
      </c>
      <c r="J439" t="str">
        <f>IF('Données Envoyé Spécial'!$R364&lt;2,IF('Données Envoyé Spécial'!$M364=J$2,'Données Envoyé Spécial'!$F364,""),"")</f>
        <v/>
      </c>
      <c r="K439">
        <f>IF('Données Envoyé Spécial'!$R440&lt;2,IF('Données Envoyé Spécial'!$M440=K$2,'Données Envoyé Spécial'!$F440,""),"")</f>
        <v>17</v>
      </c>
      <c r="L439" t="str">
        <f>IF('Données Envoyé Spécial'!$R424&lt;2,IF('Données Envoyé Spécial'!$M424=L$2,'Données Envoyé Spécial'!$F424,""),"")</f>
        <v/>
      </c>
      <c r="N439" t="str">
        <f>IF('Données Envoyé Spécial'!$R366&lt;2,IF('Données Envoyé Spécial'!$M366=N$2,'Données Envoyé Spécial'!$G366,""),"")</f>
        <v/>
      </c>
      <c r="O439">
        <f>IF('Données Envoyé Spécial'!$R648&lt;2,IF('Données Envoyé Spécial'!$M648=O$2,'Données Envoyé Spécial'!$G648,""),"")</f>
        <v>0.14285714285714285</v>
      </c>
      <c r="P439" t="str">
        <f>IF('Données Envoyé Spécial'!$R424&lt;2,IF('Données Envoyé Spécial'!$M424=P$2,'Données Envoyé Spécial'!$G424,""),"")</f>
        <v/>
      </c>
      <c r="R439" s="221">
        <v>1110</v>
      </c>
    </row>
    <row r="440" spans="2:18" x14ac:dyDescent="0.25">
      <c r="B440" s="2" t="str">
        <f>IF('Données Envoyé Spécial'!$R365&lt;2,IF('Données Envoyé Spécial'!$M365=B$2,'Données Envoyé Spécial'!$D365,""),"")</f>
        <v/>
      </c>
      <c r="C440" s="2">
        <f>IF('Données Envoyé Spécial'!$R793&lt;2,IF('Données Envoyé Spécial'!$M793=C$2,'Données Envoyé Spécial'!$D793,""),"")</f>
        <v>20</v>
      </c>
      <c r="D440" s="2" t="str">
        <f>IF('Données Envoyé Spécial'!$R425&lt;2,IF('Données Envoyé Spécial'!$M425=D$2,'Données Envoyé Spécial'!$D425,""),"")</f>
        <v/>
      </c>
      <c r="F440" s="2" t="str">
        <f>IF('Données Envoyé Spécial'!$R365&lt;2,IF('Données Envoyé Spécial'!$M365=F$2,'Données Envoyé Spécial'!$E365,""),"")</f>
        <v/>
      </c>
      <c r="G440">
        <f>IF('Données Envoyé Spécial'!$R648&lt;2,IF('Données Envoyé Spécial'!$M648=G$2,'Données Envoyé Spécial'!$E648,""),"")</f>
        <v>98</v>
      </c>
      <c r="H440" t="str">
        <f>IF('Données Envoyé Spécial'!$R425&lt;2,IF('Données Envoyé Spécial'!$M425=H$2,'Données Envoyé Spécial'!$E425,""),"")</f>
        <v/>
      </c>
      <c r="J440" t="str">
        <f>IF('Données Envoyé Spécial'!$R365&lt;2,IF('Données Envoyé Spécial'!$M365=J$2,'Données Envoyé Spécial'!$F365,""),"")</f>
        <v/>
      </c>
      <c r="K440" t="str">
        <f>IF('Données Envoyé Spécial'!$R34&lt;2,IF('Données Envoyé Spécial'!$M34=K$2,'Données Envoyé Spécial'!$F34,""),"")</f>
        <v/>
      </c>
      <c r="L440" t="str">
        <f>IF('Données Envoyé Spécial'!$R425&lt;2,IF('Données Envoyé Spécial'!$M425=L$2,'Données Envoyé Spécial'!$F425,""),"")</f>
        <v/>
      </c>
      <c r="N440" t="str">
        <f>IF('Données Envoyé Spécial'!$R367&lt;2,IF('Données Envoyé Spécial'!$M367=N$2,'Données Envoyé Spécial'!$G367,""),"")</f>
        <v/>
      </c>
      <c r="O440" t="str">
        <f>IF('Données Envoyé Spécial'!$R204&lt;2,IF('Données Envoyé Spécial'!$M204=O$2,'Données Envoyé Spécial'!$G204,""),"")</f>
        <v/>
      </c>
      <c r="P440" t="str">
        <f>IF('Données Envoyé Spécial'!$R425&lt;2,IF('Données Envoyé Spécial'!$M425=P$2,'Données Envoyé Spécial'!$G425,""),"")</f>
        <v/>
      </c>
      <c r="R440" s="221">
        <v>1130</v>
      </c>
    </row>
    <row r="441" spans="2:18" x14ac:dyDescent="0.25">
      <c r="B441" s="2" t="str">
        <f>IF('Données Envoyé Spécial'!$R366&lt;2,IF('Données Envoyé Spécial'!$M366=B$2,'Données Envoyé Spécial'!$D366,""),"")</f>
        <v/>
      </c>
      <c r="C441" s="2">
        <f>IF('Données Envoyé Spécial'!$R449&lt;2,IF('Données Envoyé Spécial'!$M449=C$2,'Données Envoyé Spécial'!$D449,""),"")</f>
        <v>10200</v>
      </c>
      <c r="D441" s="2" t="str">
        <f>IF('Données Envoyé Spécial'!$R426&lt;2,IF('Données Envoyé Spécial'!$M426=D$2,'Données Envoyé Spécial'!$D426,""),"")</f>
        <v/>
      </c>
      <c r="F441" s="2" t="str">
        <f>IF('Données Envoyé Spécial'!$R366&lt;2,IF('Données Envoyé Spécial'!$M366=F$2,'Données Envoyé Spécial'!$E366,""),"")</f>
        <v/>
      </c>
      <c r="G441">
        <f>IF('Données Envoyé Spécial'!$R440&lt;2,IF('Données Envoyé Spécial'!$M440=G$2,'Données Envoyé Spécial'!$E440,""),"")</f>
        <v>105</v>
      </c>
      <c r="H441" t="str">
        <f>IF('Données Envoyé Spécial'!$R426&lt;2,IF('Données Envoyé Spécial'!$M426=H$2,'Données Envoyé Spécial'!$E426,""),"")</f>
        <v/>
      </c>
      <c r="J441" t="str">
        <f>IF('Données Envoyé Spécial'!$R366&lt;2,IF('Données Envoyé Spécial'!$M366=J$2,'Données Envoyé Spécial'!$F366,""),"")</f>
        <v/>
      </c>
      <c r="K441" t="str">
        <f>IF('Données Envoyé Spécial'!$R129&lt;2,IF('Données Envoyé Spécial'!$M129=K$2,'Données Envoyé Spécial'!$F129,""),"")</f>
        <v/>
      </c>
      <c r="L441" t="str">
        <f>IF('Données Envoyé Spécial'!$R426&lt;2,IF('Données Envoyé Spécial'!$M426=L$2,'Données Envoyé Spécial'!$F426,""),"")</f>
        <v/>
      </c>
      <c r="N441" t="str">
        <f>IF('Données Envoyé Spécial'!$R368&lt;2,IF('Données Envoyé Spécial'!$M368=N$2,'Données Envoyé Spécial'!$G368,""),"")</f>
        <v/>
      </c>
      <c r="O441" t="str">
        <f>IF('Données Envoyé Spécial'!$R103&lt;2,IF('Données Envoyé Spécial'!$M103=O$2,'Données Envoyé Spécial'!$G103,""),"")</f>
        <v/>
      </c>
      <c r="P441" t="str">
        <f>IF('Données Envoyé Spécial'!$R426&lt;2,IF('Données Envoyé Spécial'!$M426=P$2,'Données Envoyé Spécial'!$G426,""),"")</f>
        <v/>
      </c>
      <c r="R441" s="221">
        <v>1153</v>
      </c>
    </row>
    <row r="442" spans="2:18" x14ac:dyDescent="0.25">
      <c r="B442" s="2" t="str">
        <f>IF('Données Envoyé Spécial'!$R367&lt;2,IF('Données Envoyé Spécial'!$M367=B$2,'Données Envoyé Spécial'!$D367,""),"")</f>
        <v/>
      </c>
      <c r="C442" s="2">
        <f>IF('Données Envoyé Spécial'!$R440&lt;2,IF('Données Envoyé Spécial'!$M440=C$2,'Données Envoyé Spécial'!$D440,""),"")</f>
        <v>92</v>
      </c>
      <c r="D442" s="2" t="str">
        <f>IF('Données Envoyé Spécial'!$R427&lt;2,IF('Données Envoyé Spécial'!$M427=D$2,'Données Envoyé Spécial'!$D427,""),"")</f>
        <v/>
      </c>
      <c r="F442" s="2" t="str">
        <f>IF('Données Envoyé Spécial'!$R367&lt;2,IF('Données Envoyé Spécial'!$M367=F$2,'Données Envoyé Spécial'!$E367,""),"")</f>
        <v/>
      </c>
      <c r="G442" t="str">
        <f>IF('Données Envoyé Spécial'!$R222&lt;2,IF('Données Envoyé Spécial'!$M222=G$2,'Données Envoyé Spécial'!$E222,""),"")</f>
        <v/>
      </c>
      <c r="H442" t="str">
        <f>IF('Données Envoyé Spécial'!$R427&lt;2,IF('Données Envoyé Spécial'!$M427=H$2,'Données Envoyé Spécial'!$E427,""),"")</f>
        <v/>
      </c>
      <c r="J442" t="str">
        <f>IF('Données Envoyé Spécial'!$R367&lt;2,IF('Données Envoyé Spécial'!$M367=J$2,'Données Envoyé Spécial'!$F367,""),"")</f>
        <v/>
      </c>
      <c r="K442">
        <f>IF('Données Envoyé Spécial'!$R690&lt;2,IF('Données Envoyé Spécial'!$M690=K$2,'Données Envoyé Spécial'!$F690,""),"")</f>
        <v>0</v>
      </c>
      <c r="L442" t="str">
        <f>IF('Données Envoyé Spécial'!$R427&lt;2,IF('Données Envoyé Spécial'!$M427=L$2,'Données Envoyé Spécial'!$F427,""),"")</f>
        <v/>
      </c>
      <c r="N442" t="str">
        <f>IF('Données Envoyé Spécial'!$R369&lt;2,IF('Données Envoyé Spécial'!$M369=N$2,'Données Envoyé Spécial'!$G369,""),"")</f>
        <v/>
      </c>
      <c r="O442">
        <f>IF('Données Envoyé Spécial'!$R858&lt;2,IF('Données Envoyé Spécial'!$M858=O$2,'Données Envoyé Spécial'!$G858,""),"")</f>
        <v>0.1981981981981982</v>
      </c>
      <c r="P442" t="str">
        <f>IF('Données Envoyé Spécial'!$R427&lt;2,IF('Données Envoyé Spécial'!$M427=P$2,'Données Envoyé Spécial'!$G427,""),"")</f>
        <v/>
      </c>
      <c r="R442" s="221">
        <v>1209</v>
      </c>
    </row>
    <row r="443" spans="2:18" x14ac:dyDescent="0.25">
      <c r="B443" s="2" t="str">
        <f>IF('Données Envoyé Spécial'!$R368&lt;2,IF('Données Envoyé Spécial'!$M368=B$2,'Données Envoyé Spécial'!$D368,""),"")</f>
        <v/>
      </c>
      <c r="C443" s="2" t="str">
        <f>IF('Données Envoyé Spécial'!$R941&lt;2,IF('Données Envoyé Spécial'!$M941=C$2,'Données Envoyé Spécial'!$D941,""),"")</f>
        <v/>
      </c>
      <c r="D443" s="2" t="str">
        <f>IF('Données Envoyé Spécial'!$R428&lt;2,IF('Données Envoyé Spécial'!$M428=D$2,'Données Envoyé Spécial'!$D428,""),"")</f>
        <v/>
      </c>
      <c r="F443" s="2" t="str">
        <f>IF('Données Envoyé Spécial'!$R368&lt;2,IF('Données Envoyé Spécial'!$M368=F$2,'Données Envoyé Spécial'!$E368,""),"")</f>
        <v/>
      </c>
      <c r="G443" t="str">
        <f>IF('Données Envoyé Spécial'!$R154&lt;2,IF('Données Envoyé Spécial'!$M154=G$2,'Données Envoyé Spécial'!$E154,""),"")</f>
        <v/>
      </c>
      <c r="H443" t="str">
        <f>IF('Données Envoyé Spécial'!$R428&lt;2,IF('Données Envoyé Spécial'!$M428=H$2,'Données Envoyé Spécial'!$E428,""),"")</f>
        <v/>
      </c>
      <c r="J443" t="str">
        <f>IF('Données Envoyé Spécial'!$R368&lt;2,IF('Données Envoyé Spécial'!$M368=J$2,'Données Envoyé Spécial'!$F368,""),"")</f>
        <v/>
      </c>
      <c r="K443">
        <f>IF('Données Envoyé Spécial'!$R660&lt;2,IF('Données Envoyé Spécial'!$M660=K$2,'Données Envoyé Spécial'!$F660,""),"")</f>
        <v>169</v>
      </c>
      <c r="L443" t="str">
        <f>IF('Données Envoyé Spécial'!$R428&lt;2,IF('Données Envoyé Spécial'!$M428=L$2,'Données Envoyé Spécial'!$F428,""),"")</f>
        <v/>
      </c>
      <c r="N443" t="str">
        <f>IF('Données Envoyé Spécial'!$R370&lt;2,IF('Données Envoyé Spécial'!$M370=N$2,'Données Envoyé Spécial'!$G370,""),"")</f>
        <v/>
      </c>
      <c r="O443" t="str">
        <f>IF('Données Envoyé Spécial'!$R887&lt;2,IF('Données Envoyé Spécial'!$M887=O$2,'Données Envoyé Spécial'!$G887,""),"")</f>
        <v/>
      </c>
      <c r="P443" t="str">
        <f>IF('Données Envoyé Spécial'!$R428&lt;2,IF('Données Envoyé Spécial'!$M428=P$2,'Données Envoyé Spécial'!$G428,""),"")</f>
        <v/>
      </c>
      <c r="R443" s="221">
        <v>1210</v>
      </c>
    </row>
    <row r="444" spans="2:18" x14ac:dyDescent="0.25">
      <c r="B444" s="2" t="str">
        <f>IF('Données Envoyé Spécial'!$R369&lt;2,IF('Données Envoyé Spécial'!$M369=B$2,'Données Envoyé Spécial'!$D369,""),"")</f>
        <v/>
      </c>
      <c r="C444" s="2" t="str">
        <f>IF('Données Envoyé Spécial'!$R934&lt;2,IF('Données Envoyé Spécial'!$M934=C$2,'Données Envoyé Spécial'!$D934,""),"")</f>
        <v/>
      </c>
      <c r="D444" s="2" t="str">
        <f>IF('Données Envoyé Spécial'!$R429&lt;2,IF('Données Envoyé Spécial'!$M429=D$2,'Données Envoyé Spécial'!$D429,""),"")</f>
        <v/>
      </c>
      <c r="F444" s="2" t="str">
        <f>IF('Données Envoyé Spécial'!$R369&lt;2,IF('Données Envoyé Spécial'!$M369=F$2,'Données Envoyé Spécial'!$E369,""),"")</f>
        <v/>
      </c>
      <c r="G444">
        <f>IF('Données Envoyé Spécial'!$R793&lt;2,IF('Données Envoyé Spécial'!$M793=G$2,'Données Envoyé Spécial'!$E793,""),"")</f>
        <v>49</v>
      </c>
      <c r="H444" t="str">
        <f>IF('Données Envoyé Spécial'!$R429&lt;2,IF('Données Envoyé Spécial'!$M429=H$2,'Données Envoyé Spécial'!$E429,""),"")</f>
        <v/>
      </c>
      <c r="J444" t="str">
        <f>IF('Données Envoyé Spécial'!$R369&lt;2,IF('Données Envoyé Spécial'!$M369=J$2,'Données Envoyé Spécial'!$F369,""),"")</f>
        <v/>
      </c>
      <c r="K444" t="str">
        <f>IF('Données Envoyé Spécial'!$R934&lt;2,IF('Données Envoyé Spécial'!$M934=K$2,'Données Envoyé Spécial'!$F934,""),"")</f>
        <v/>
      </c>
      <c r="L444" t="str">
        <f>IF('Données Envoyé Spécial'!$R429&lt;2,IF('Données Envoyé Spécial'!$M429=L$2,'Données Envoyé Spécial'!$F429,""),"")</f>
        <v/>
      </c>
      <c r="N444" t="str">
        <f>IF('Données Envoyé Spécial'!$R371&lt;2,IF('Données Envoyé Spécial'!$M371=N$2,'Données Envoyé Spécial'!$G371,""),"")</f>
        <v/>
      </c>
      <c r="O444">
        <f>IF('Données Envoyé Spécial'!$R354&lt;2,IF('Données Envoyé Spécial'!$M354=O$2,'Données Envoyé Spécial'!$G354,""),"")</f>
        <v>0.44808743169398907</v>
      </c>
      <c r="P444" t="str">
        <f>IF('Données Envoyé Spécial'!$R429&lt;2,IF('Données Envoyé Spécial'!$M429=P$2,'Données Envoyé Spécial'!$G429,""),"")</f>
        <v/>
      </c>
      <c r="R444" s="221">
        <v>1280</v>
      </c>
    </row>
    <row r="445" spans="2:18" x14ac:dyDescent="0.25">
      <c r="B445" s="2" t="str">
        <f>IF('Données Envoyé Spécial'!$R370&lt;2,IF('Données Envoyé Spécial'!$M370=B$2,'Données Envoyé Spécial'!$D370,""),"")</f>
        <v/>
      </c>
      <c r="C445" s="2" t="str">
        <f>IF('Données Envoyé Spécial'!$R263&lt;2,IF('Données Envoyé Spécial'!$M263=C$2,'Données Envoyé Spécial'!$D263,""),"")</f>
        <v/>
      </c>
      <c r="D445" s="2" t="str">
        <f>IF('Données Envoyé Spécial'!$R430&lt;2,IF('Données Envoyé Spécial'!$M430=D$2,'Données Envoyé Spécial'!$D430,""),"")</f>
        <v/>
      </c>
      <c r="F445" s="2" t="str">
        <f>IF('Données Envoyé Spécial'!$R370&lt;2,IF('Données Envoyé Spécial'!$M370=F$2,'Données Envoyé Spécial'!$E370,""),"")</f>
        <v/>
      </c>
      <c r="G445">
        <f>IF('Données Envoyé Spécial'!$R849&lt;2,IF('Données Envoyé Spécial'!$M849=G$2,'Données Envoyé Spécial'!$E849,""),"")</f>
        <v>337</v>
      </c>
      <c r="H445" t="str">
        <f>IF('Données Envoyé Spécial'!$R430&lt;2,IF('Données Envoyé Spécial'!$M430=H$2,'Données Envoyé Spécial'!$E430,""),"")</f>
        <v/>
      </c>
      <c r="J445" t="str">
        <f>IF('Données Envoyé Spécial'!$R370&lt;2,IF('Données Envoyé Spécial'!$M370=J$2,'Données Envoyé Spécial'!$F370,""),"")</f>
        <v/>
      </c>
      <c r="K445">
        <f>IF('Données Envoyé Spécial'!$R452&lt;2,IF('Données Envoyé Spécial'!$M452=K$2,'Données Envoyé Spécial'!$F452,""),"")</f>
        <v>123</v>
      </c>
      <c r="L445" t="str">
        <f>IF('Données Envoyé Spécial'!$R430&lt;2,IF('Données Envoyé Spécial'!$M430=L$2,'Données Envoyé Spécial'!$F430,""),"")</f>
        <v/>
      </c>
      <c r="N445" t="str">
        <f>IF('Données Envoyé Spécial'!$R372&lt;2,IF('Données Envoyé Spécial'!$M372=N$2,'Données Envoyé Spécial'!$G372,""),"")</f>
        <v/>
      </c>
      <c r="O445" t="str">
        <f>IF('Données Envoyé Spécial'!$R38&lt;2,IF('Données Envoyé Spécial'!$M38=O$2,'Données Envoyé Spécial'!$G38,""),"")</f>
        <v/>
      </c>
      <c r="P445" t="str">
        <f>IF('Données Envoyé Spécial'!$R430&lt;2,IF('Données Envoyé Spécial'!$M430=P$2,'Données Envoyé Spécial'!$G430,""),"")</f>
        <v/>
      </c>
      <c r="R445" s="221">
        <v>1371</v>
      </c>
    </row>
    <row r="446" spans="2:18" x14ac:dyDescent="0.25">
      <c r="B446" s="2" t="str">
        <f>IF('Données Envoyé Spécial'!$R371&lt;2,IF('Données Envoyé Spécial'!$M371=B$2,'Données Envoyé Spécial'!$D371,""),"")</f>
        <v/>
      </c>
      <c r="C446" s="2">
        <f>IF('Données Envoyé Spécial'!$R797&lt;2,IF('Données Envoyé Spécial'!$M797=C$2,'Données Envoyé Spécial'!$D797,""),"")</f>
        <v>11000</v>
      </c>
      <c r="D446" s="2" t="str">
        <f>IF('Données Envoyé Spécial'!$R431&lt;2,IF('Données Envoyé Spécial'!$M431=D$2,'Données Envoyé Spécial'!$D431,""),"")</f>
        <v/>
      </c>
      <c r="F446" s="2" t="str">
        <f>IF('Données Envoyé Spécial'!$R371&lt;2,IF('Données Envoyé Spécial'!$M371=F$2,'Données Envoyé Spécial'!$E371,""),"")</f>
        <v/>
      </c>
      <c r="G446">
        <f>IF('Données Envoyé Spécial'!$R534&lt;2,IF('Données Envoyé Spécial'!$M534=G$2,'Données Envoyé Spécial'!$E534,""),"")</f>
        <v>329</v>
      </c>
      <c r="H446" t="str">
        <f>IF('Données Envoyé Spécial'!$R431&lt;2,IF('Données Envoyé Spécial'!$M431=H$2,'Données Envoyé Spécial'!$E431,""),"")</f>
        <v/>
      </c>
      <c r="J446" t="str">
        <f>IF('Données Envoyé Spécial'!$R371&lt;2,IF('Données Envoyé Spécial'!$M371=J$2,'Données Envoyé Spécial'!$F371,""),"")</f>
        <v/>
      </c>
      <c r="K446" t="str">
        <f>IF('Données Envoyé Spécial'!$R932&lt;2,IF('Données Envoyé Spécial'!$M932=K$2,'Données Envoyé Spécial'!$F932,""),"")</f>
        <v/>
      </c>
      <c r="L446" t="str">
        <f>IF('Données Envoyé Spécial'!$R431&lt;2,IF('Données Envoyé Spécial'!$M431=L$2,'Données Envoyé Spécial'!$F431,""),"")</f>
        <v/>
      </c>
      <c r="N446" t="str">
        <f>IF('Données Envoyé Spécial'!$R373&lt;2,IF('Données Envoyé Spécial'!$M373=N$2,'Données Envoyé Spécial'!$G373,""),"")</f>
        <v/>
      </c>
      <c r="O446">
        <f>IF('Données Envoyé Spécial'!$R487&lt;2,IF('Données Envoyé Spécial'!$M487=O$2,'Données Envoyé Spécial'!$G487,""),"")</f>
        <v>0.51976284584980237</v>
      </c>
      <c r="P446" t="str">
        <f>IF('Données Envoyé Spécial'!$R431&lt;2,IF('Données Envoyé Spécial'!$M431=P$2,'Données Envoyé Spécial'!$G431,""),"")</f>
        <v/>
      </c>
      <c r="R446" s="221">
        <v>1392</v>
      </c>
    </row>
    <row r="447" spans="2:18" x14ac:dyDescent="0.25">
      <c r="B447" s="2" t="str">
        <f>IF('Données Envoyé Spécial'!$R372&lt;2,IF('Données Envoyé Spécial'!$M372=B$2,'Données Envoyé Spécial'!$D372,""),"")</f>
        <v/>
      </c>
      <c r="C447" s="2">
        <f>IF('Données Envoyé Spécial'!$R858&lt;2,IF('Données Envoyé Spécial'!$M858=C$2,'Données Envoyé Spécial'!$D858,""),"")</f>
        <v>2380</v>
      </c>
      <c r="D447" s="2" t="str">
        <f>IF('Données Envoyé Spécial'!$R432&lt;2,IF('Données Envoyé Spécial'!$M432=D$2,'Données Envoyé Spécial'!$D432,""),"")</f>
        <v/>
      </c>
      <c r="F447" s="2" t="str">
        <f>IF('Données Envoyé Spécial'!$R372&lt;2,IF('Données Envoyé Spécial'!$M372=F$2,'Données Envoyé Spécial'!$E372,""),"")</f>
        <v/>
      </c>
      <c r="G447">
        <f>IF('Données Envoyé Spécial'!$R552&lt;2,IF('Données Envoyé Spécial'!$M552=G$2,'Données Envoyé Spécial'!$E552,""),"")</f>
        <v>265</v>
      </c>
      <c r="H447" t="str">
        <f>IF('Données Envoyé Spécial'!$R432&lt;2,IF('Données Envoyé Spécial'!$M432=H$2,'Données Envoyé Spécial'!$E432,""),"")</f>
        <v/>
      </c>
      <c r="J447" t="str">
        <f>IF('Données Envoyé Spécial'!$R372&lt;2,IF('Données Envoyé Spécial'!$M372=J$2,'Données Envoyé Spécial'!$F372,""),"")</f>
        <v/>
      </c>
      <c r="K447" t="str">
        <f>IF('Données Envoyé Spécial'!$R204&lt;2,IF('Données Envoyé Spécial'!$M204=K$2,'Données Envoyé Spécial'!$F204,""),"")</f>
        <v/>
      </c>
      <c r="L447" t="str">
        <f>IF('Données Envoyé Spécial'!$R432&lt;2,IF('Données Envoyé Spécial'!$M432=L$2,'Données Envoyé Spécial'!$F432,""),"")</f>
        <v/>
      </c>
      <c r="N447" t="str">
        <f>IF('Données Envoyé Spécial'!$R374&lt;2,IF('Données Envoyé Spécial'!$M374=N$2,'Données Envoyé Spécial'!$G374,""),"")</f>
        <v/>
      </c>
      <c r="O447" t="str">
        <f>IF('Données Envoyé Spécial'!$R694&lt;2,IF('Données Envoyé Spécial'!$M694=O$2,'Données Envoyé Spécial'!$G694,""),"")</f>
        <v/>
      </c>
      <c r="P447" t="str">
        <f>IF('Données Envoyé Spécial'!$R432&lt;2,IF('Données Envoyé Spécial'!$M432=P$2,'Données Envoyé Spécial'!$G432,""),"")</f>
        <v/>
      </c>
      <c r="R447" s="221">
        <v>1408</v>
      </c>
    </row>
    <row r="448" spans="2:18" x14ac:dyDescent="0.25">
      <c r="B448" s="2" t="str">
        <f>IF('Données Envoyé Spécial'!$R373&lt;2,IF('Données Envoyé Spécial'!$M373=B$2,'Données Envoyé Spécial'!$D373,""),"")</f>
        <v/>
      </c>
      <c r="C448" s="2" t="str">
        <f>IF('Données Envoyé Spécial'!$R154&lt;2,IF('Données Envoyé Spécial'!$M154=C$2,'Données Envoyé Spécial'!$D154,""),"")</f>
        <v/>
      </c>
      <c r="D448" s="2" t="str">
        <f>IF('Données Envoyé Spécial'!$R433&lt;2,IF('Données Envoyé Spécial'!$M433=D$2,'Données Envoyé Spécial'!$D433,""),"")</f>
        <v/>
      </c>
      <c r="F448" s="2" t="str">
        <f>IF('Données Envoyé Spécial'!$R373&lt;2,IF('Données Envoyé Spécial'!$M373=F$2,'Données Envoyé Spécial'!$E373,""),"")</f>
        <v/>
      </c>
      <c r="G448">
        <f>IF('Données Envoyé Spécial'!$R720&lt;2,IF('Données Envoyé Spécial'!$M720=G$2,'Données Envoyé Spécial'!$E720,""),"")</f>
        <v>1938</v>
      </c>
      <c r="H448" t="str">
        <f>IF('Données Envoyé Spécial'!$R433&lt;2,IF('Données Envoyé Spécial'!$M433=H$2,'Données Envoyé Spécial'!$E433,""),"")</f>
        <v/>
      </c>
      <c r="J448" t="str">
        <f>IF('Données Envoyé Spécial'!$R373&lt;2,IF('Données Envoyé Spécial'!$M373=J$2,'Données Envoyé Spécial'!$F373,""),"")</f>
        <v/>
      </c>
      <c r="K448" t="str">
        <f>IF('Données Envoyé Spécial'!$R154&lt;2,IF('Données Envoyé Spécial'!$M154=K$2,'Données Envoyé Spécial'!$F154,""),"")</f>
        <v/>
      </c>
      <c r="L448" t="str">
        <f>IF('Données Envoyé Spécial'!$R433&lt;2,IF('Données Envoyé Spécial'!$M433=L$2,'Données Envoyé Spécial'!$F433,""),"")</f>
        <v/>
      </c>
      <c r="N448" t="str">
        <f>IF('Données Envoyé Spécial'!$R375&lt;2,IF('Données Envoyé Spécial'!$M375=N$2,'Données Envoyé Spécial'!$G375,""),"")</f>
        <v/>
      </c>
      <c r="O448" t="str">
        <f>IF('Données Envoyé Spécial'!$R158&lt;2,IF('Données Envoyé Spécial'!$M158=O$2,'Données Envoyé Spécial'!$G158,""),"")</f>
        <v/>
      </c>
      <c r="P448" t="str">
        <f>IF('Données Envoyé Spécial'!$R433&lt;2,IF('Données Envoyé Spécial'!$M433=P$2,'Données Envoyé Spécial'!$G433,""),"")</f>
        <v/>
      </c>
      <c r="R448" s="221">
        <v>1421</v>
      </c>
    </row>
    <row r="449" spans="2:18" x14ac:dyDescent="0.25">
      <c r="B449" s="2" t="str">
        <f>IF('Données Envoyé Spécial'!$R374&lt;2,IF('Données Envoyé Spécial'!$M374=B$2,'Données Envoyé Spécial'!$D374,""),"")</f>
        <v/>
      </c>
      <c r="C449" s="2">
        <f>IF('Données Envoyé Spécial'!$R421&lt;2,IF('Données Envoyé Spécial'!$M421=C$2,'Données Envoyé Spécial'!$D421,""),"")</f>
        <v>1341</v>
      </c>
      <c r="D449" s="2" t="str">
        <f>IF('Données Envoyé Spécial'!$R434&lt;2,IF('Données Envoyé Spécial'!$M434=D$2,'Données Envoyé Spécial'!$D434,""),"")</f>
        <v/>
      </c>
      <c r="F449" s="2" t="str">
        <f>IF('Données Envoyé Spécial'!$R374&lt;2,IF('Données Envoyé Spécial'!$M374=F$2,'Données Envoyé Spécial'!$E374,""),"")</f>
        <v/>
      </c>
      <c r="G449" t="str">
        <f>IF('Données Envoyé Spécial'!$R200&lt;2,IF('Données Envoyé Spécial'!$M200=G$2,'Données Envoyé Spécial'!$E200,""),"")</f>
        <v/>
      </c>
      <c r="H449" t="str">
        <f>IF('Données Envoyé Spécial'!$R434&lt;2,IF('Données Envoyé Spécial'!$M434=H$2,'Données Envoyé Spécial'!$E434,""),"")</f>
        <v/>
      </c>
      <c r="J449" t="str">
        <f>IF('Données Envoyé Spécial'!$R374&lt;2,IF('Données Envoyé Spécial'!$M374=J$2,'Données Envoyé Spécial'!$F374,""),"")</f>
        <v/>
      </c>
      <c r="K449" t="str">
        <f>IF('Données Envoyé Spécial'!$R322&lt;2,IF('Données Envoyé Spécial'!$M322=K$2,'Données Envoyé Spécial'!$F322,""),"")</f>
        <v/>
      </c>
      <c r="L449" t="str">
        <f>IF('Données Envoyé Spécial'!$R434&lt;2,IF('Données Envoyé Spécial'!$M434=L$2,'Données Envoyé Spécial'!$F434,""),"")</f>
        <v/>
      </c>
      <c r="N449" t="str">
        <f>IF('Données Envoyé Spécial'!$R376&lt;2,IF('Données Envoyé Spécial'!$M376=N$2,'Données Envoyé Spécial'!$G376,""),"")</f>
        <v/>
      </c>
      <c r="O449" t="str">
        <f>IF('Données Envoyé Spécial'!$R287&lt;2,IF('Données Envoyé Spécial'!$M287=O$2,'Données Envoyé Spécial'!$G287,""),"")</f>
        <v/>
      </c>
      <c r="P449" t="str">
        <f>IF('Données Envoyé Spécial'!$R434&lt;2,IF('Données Envoyé Spécial'!$M434=P$2,'Données Envoyé Spécial'!$G434,""),"")</f>
        <v/>
      </c>
      <c r="R449" s="221">
        <v>1502</v>
      </c>
    </row>
    <row r="450" spans="2:18" x14ac:dyDescent="0.25">
      <c r="B450" s="2" t="str">
        <f>IF('Données Envoyé Spécial'!$R375&lt;2,IF('Données Envoyé Spécial'!$M375=B$2,'Données Envoyé Spécial'!$D375,""),"")</f>
        <v/>
      </c>
      <c r="C450" s="2" t="str">
        <f>IF('Données Envoyé Spécial'!$R214&lt;2,IF('Données Envoyé Spécial'!$M214=C$2,'Données Envoyé Spécial'!$D214,""),"")</f>
        <v/>
      </c>
      <c r="D450" s="2" t="str">
        <f>IF('Données Envoyé Spécial'!$R435&lt;2,IF('Données Envoyé Spécial'!$M435=D$2,'Données Envoyé Spécial'!$D435,""),"")</f>
        <v/>
      </c>
      <c r="F450" s="2" t="str">
        <f>IF('Données Envoyé Spécial'!$R375&lt;2,IF('Données Envoyé Spécial'!$M375=F$2,'Données Envoyé Spécial'!$E375,""),"")</f>
        <v/>
      </c>
      <c r="G450">
        <f>IF('Données Envoyé Spécial'!$R927&lt;2,IF('Données Envoyé Spécial'!$M927=G$2,'Données Envoyé Spécial'!$E927,""),"")</f>
        <v>547</v>
      </c>
      <c r="H450" t="str">
        <f>IF('Données Envoyé Spécial'!$R435&lt;2,IF('Données Envoyé Spécial'!$M435=H$2,'Données Envoyé Spécial'!$E435,""),"")</f>
        <v/>
      </c>
      <c r="J450" t="str">
        <f>IF('Données Envoyé Spécial'!$R375&lt;2,IF('Données Envoyé Spécial'!$M375=J$2,'Données Envoyé Spécial'!$F375,""),"")</f>
        <v/>
      </c>
      <c r="K450">
        <f>IF('Données Envoyé Spécial'!$R929&lt;2,IF('Données Envoyé Spécial'!$M929=K$2,'Données Envoyé Spécial'!$F929,""),"")</f>
        <v>0</v>
      </c>
      <c r="L450" t="str">
        <f>IF('Données Envoyé Spécial'!$R435&lt;2,IF('Données Envoyé Spécial'!$M435=L$2,'Données Envoyé Spécial'!$F435,""),"")</f>
        <v/>
      </c>
      <c r="N450" t="str">
        <f>IF('Données Envoyé Spécial'!$R377&lt;2,IF('Données Envoyé Spécial'!$M377=N$2,'Données Envoyé Spécial'!$G377,""),"")</f>
        <v/>
      </c>
      <c r="O450">
        <f>IF('Données Envoyé Spécial'!$R855&lt;2,IF('Données Envoyé Spécial'!$M855=O$2,'Données Envoyé Spécial'!$G855,""),"")</f>
        <v>0.94936708860759489</v>
      </c>
      <c r="P450" t="str">
        <f>IF('Données Envoyé Spécial'!$R435&lt;2,IF('Données Envoyé Spécial'!$M435=P$2,'Données Envoyé Spécial'!$G435,""),"")</f>
        <v/>
      </c>
      <c r="R450" s="221">
        <v>1595</v>
      </c>
    </row>
    <row r="451" spans="2:18" x14ac:dyDescent="0.25">
      <c r="B451" s="2" t="str">
        <f>IF('Données Envoyé Spécial'!$R376&lt;2,IF('Données Envoyé Spécial'!$M376=B$2,'Données Envoyé Spécial'!$D376,""),"")</f>
        <v/>
      </c>
      <c r="C451" s="2">
        <f>IF('Données Envoyé Spécial'!$R374&lt;2,IF('Données Envoyé Spécial'!$M374=C$2,'Données Envoyé Spécial'!$D374,""),"")</f>
        <v>100</v>
      </c>
      <c r="D451" s="2" t="str">
        <f>IF('Données Envoyé Spécial'!$R436&lt;2,IF('Données Envoyé Spécial'!$M436=D$2,'Données Envoyé Spécial'!$D436,""),"")</f>
        <v/>
      </c>
      <c r="F451" s="2" t="str">
        <f>IF('Données Envoyé Spécial'!$R376&lt;2,IF('Données Envoyé Spécial'!$M376=F$2,'Données Envoyé Spécial'!$E376,""),"")</f>
        <v/>
      </c>
      <c r="G451">
        <f>IF('Données Envoyé Spécial'!$R660&lt;2,IF('Données Envoyé Spécial'!$M660=G$2,'Données Envoyé Spécial'!$E660,""),"")</f>
        <v>2257</v>
      </c>
      <c r="H451" t="str">
        <f>IF('Données Envoyé Spécial'!$R436&lt;2,IF('Données Envoyé Spécial'!$M436=H$2,'Données Envoyé Spécial'!$E436,""),"")</f>
        <v/>
      </c>
      <c r="J451" t="str">
        <f>IF('Données Envoyé Spécial'!$R376&lt;2,IF('Données Envoyé Spécial'!$M376=J$2,'Données Envoyé Spécial'!$F376,""),"")</f>
        <v/>
      </c>
      <c r="K451">
        <f>IF('Données Envoyé Spécial'!$R357&lt;2,IF('Données Envoyé Spécial'!$M357=K$2,'Données Envoyé Spécial'!$F357,""),"")</f>
        <v>39</v>
      </c>
      <c r="L451" t="str">
        <f>IF('Données Envoyé Spécial'!$R436&lt;2,IF('Données Envoyé Spécial'!$M436=L$2,'Données Envoyé Spécial'!$F436,""),"")</f>
        <v/>
      </c>
      <c r="N451" t="str">
        <f>IF('Données Envoyé Spécial'!$R378&lt;2,IF('Données Envoyé Spécial'!$M378=N$2,'Données Envoyé Spécial'!$G378,""),"")</f>
        <v/>
      </c>
      <c r="O451" t="str">
        <f>IF('Données Envoyé Spécial'!$R707&lt;2,IF('Données Envoyé Spécial'!$M707=O$2,'Données Envoyé Spécial'!$G707,""),"")</f>
        <v/>
      </c>
      <c r="P451" t="str">
        <f>IF('Données Envoyé Spécial'!$R436&lt;2,IF('Données Envoyé Spécial'!$M436=P$2,'Données Envoyé Spécial'!$G436,""),"")</f>
        <v/>
      </c>
      <c r="R451" s="221">
        <v>1602</v>
      </c>
    </row>
    <row r="452" spans="2:18" x14ac:dyDescent="0.25">
      <c r="B452" s="2" t="str">
        <f>IF('Données Envoyé Spécial'!$R377&lt;2,IF('Données Envoyé Spécial'!$M377=B$2,'Données Envoyé Spécial'!$D377,""),"")</f>
        <v/>
      </c>
      <c r="C452" s="2">
        <f>IF('Données Envoyé Spécial'!$R927&lt;2,IF('Données Envoyé Spécial'!$M927=C$2,'Données Envoyé Spécial'!$D927,""),"")</f>
        <v>82200</v>
      </c>
      <c r="D452" s="2" t="str">
        <f>IF('Données Envoyé Spécial'!$R437&lt;2,IF('Données Envoyé Spécial'!$M437=D$2,'Données Envoyé Spécial'!$D437,""),"")</f>
        <v/>
      </c>
      <c r="F452" s="2" t="str">
        <f>IF('Données Envoyé Spécial'!$R377&lt;2,IF('Données Envoyé Spécial'!$M377=F$2,'Données Envoyé Spécial'!$E377,""),"")</f>
        <v/>
      </c>
      <c r="G452">
        <f>IF('Données Envoyé Spécial'!$R683&lt;2,IF('Données Envoyé Spécial'!$M683=G$2,'Données Envoyé Spécial'!$E683,""),"")</f>
        <v>141</v>
      </c>
      <c r="H452" t="str">
        <f>IF('Données Envoyé Spécial'!$R437&lt;2,IF('Données Envoyé Spécial'!$M437=H$2,'Données Envoyé Spécial'!$E437,""),"")</f>
        <v/>
      </c>
      <c r="J452" t="str">
        <f>IF('Données Envoyé Spécial'!$R377&lt;2,IF('Données Envoyé Spécial'!$M377=J$2,'Données Envoyé Spécial'!$F377,""),"")</f>
        <v/>
      </c>
      <c r="K452">
        <f>IF('Données Envoyé Spécial'!$R927&lt;2,IF('Données Envoyé Spécial'!$M927=K$2,'Données Envoyé Spécial'!$F927,""),"")</f>
        <v>975</v>
      </c>
      <c r="L452" t="str">
        <f>IF('Données Envoyé Spécial'!$R437&lt;2,IF('Données Envoyé Spécial'!$M437=L$2,'Données Envoyé Spécial'!$F437,""),"")</f>
        <v/>
      </c>
      <c r="N452" t="str">
        <f>IF('Données Envoyé Spécial'!$R379&lt;2,IF('Données Envoyé Spécial'!$M379=N$2,'Données Envoyé Spécial'!$G379,""),"")</f>
        <v/>
      </c>
      <c r="O452" t="str">
        <f>IF('Données Envoyé Spécial'!$R662&lt;2,IF('Données Envoyé Spécial'!$M662=O$2,'Données Envoyé Spécial'!$G662,""),"")</f>
        <v/>
      </c>
      <c r="P452" t="str">
        <f>IF('Données Envoyé Spécial'!$R437&lt;2,IF('Données Envoyé Spécial'!$M437=P$2,'Données Envoyé Spécial'!$G437,""),"")</f>
        <v/>
      </c>
      <c r="R452" s="221">
        <v>1672</v>
      </c>
    </row>
    <row r="453" spans="2:18" x14ac:dyDescent="0.25">
      <c r="B453" s="2" t="str">
        <f>IF('Données Envoyé Spécial'!$R378&lt;2,IF('Données Envoyé Spécial'!$M378=B$2,'Données Envoyé Spécial'!$D378,""),"")</f>
        <v/>
      </c>
      <c r="C453" s="2">
        <f>IF('Données Envoyé Spécial'!$R384&lt;2,IF('Données Envoyé Spécial'!$M384=C$2,'Données Envoyé Spécial'!$D384,""),"")</f>
        <v>12</v>
      </c>
      <c r="D453" s="2" t="str">
        <f>IF('Données Envoyé Spécial'!$R438&lt;2,IF('Données Envoyé Spécial'!$M438=D$2,'Données Envoyé Spécial'!$D438,""),"")</f>
        <v/>
      </c>
      <c r="F453" s="2" t="str">
        <f>IF('Données Envoyé Spécial'!$R378&lt;2,IF('Données Envoyé Spécial'!$M378=F$2,'Données Envoyé Spécial'!$E378,""),"")</f>
        <v/>
      </c>
      <c r="G453">
        <f>IF('Données Envoyé Spécial'!$R839&lt;2,IF('Données Envoyé Spécial'!$M839=G$2,'Données Envoyé Spécial'!$E839,""),"")</f>
        <v>8</v>
      </c>
      <c r="H453" t="str">
        <f>IF('Données Envoyé Spécial'!$R438&lt;2,IF('Données Envoyé Spécial'!$M438=H$2,'Données Envoyé Spécial'!$E438,""),"")</f>
        <v/>
      </c>
      <c r="J453" t="str">
        <f>IF('Données Envoyé Spécial'!$R378&lt;2,IF('Données Envoyé Spécial'!$M378=J$2,'Données Envoyé Spécial'!$F378,""),"")</f>
        <v/>
      </c>
      <c r="K453">
        <f>IF('Données Envoyé Spécial'!$R849&lt;2,IF('Données Envoyé Spécial'!$M849=K$2,'Données Envoyé Spécial'!$F849,""),"")</f>
        <v>115</v>
      </c>
      <c r="L453" t="str">
        <f>IF('Données Envoyé Spécial'!$R438&lt;2,IF('Données Envoyé Spécial'!$M438=L$2,'Données Envoyé Spécial'!$F438,""),"")</f>
        <v/>
      </c>
      <c r="N453" t="str">
        <f>IF('Données Envoyé Spécial'!$R380&lt;2,IF('Données Envoyé Spécial'!$M380=N$2,'Données Envoyé Spécial'!$G380,""),"")</f>
        <v/>
      </c>
      <c r="O453">
        <f>IF('Données Envoyé Spécial'!$R408&lt;2,IF('Données Envoyé Spécial'!$M408=O$2,'Données Envoyé Spécial'!$G408,""),"")</f>
        <v>0.67487684729064035</v>
      </c>
      <c r="P453" t="str">
        <f>IF('Données Envoyé Spécial'!$R438&lt;2,IF('Données Envoyé Spécial'!$M438=P$2,'Données Envoyé Spécial'!$G438,""),"")</f>
        <v/>
      </c>
      <c r="R453" s="221">
        <v>1915</v>
      </c>
    </row>
    <row r="454" spans="2:18" x14ac:dyDescent="0.25">
      <c r="B454" s="2" t="str">
        <f>IF('Données Envoyé Spécial'!$R379&lt;2,IF('Données Envoyé Spécial'!$M379=B$2,'Données Envoyé Spécial'!$D379,""),"")</f>
        <v/>
      </c>
      <c r="C454" s="2" t="str">
        <f>IF('Données Envoyé Spécial'!$R63&lt;2,IF('Données Envoyé Spécial'!$M63=C$2,'Données Envoyé Spécial'!$D63,""),"")</f>
        <v/>
      </c>
      <c r="D454" s="2" t="str">
        <f>IF('Données Envoyé Spécial'!$R439&lt;2,IF('Données Envoyé Spécial'!$M439=D$2,'Données Envoyé Spécial'!$D439,""),"")</f>
        <v/>
      </c>
      <c r="F454" s="2" t="str">
        <f>IF('Données Envoyé Spécial'!$R379&lt;2,IF('Données Envoyé Spécial'!$M379=F$2,'Données Envoyé Spécial'!$E379,""),"")</f>
        <v/>
      </c>
      <c r="G454">
        <f>IF('Données Envoyé Spécial'!$R906&lt;2,IF('Données Envoyé Spécial'!$M906=G$2,'Données Envoyé Spécial'!$E906,""),"")</f>
        <v>58</v>
      </c>
      <c r="H454" t="str">
        <f>IF('Données Envoyé Spécial'!$R439&lt;2,IF('Données Envoyé Spécial'!$M439=H$2,'Données Envoyé Spécial'!$E439,""),"")</f>
        <v/>
      </c>
      <c r="J454" t="str">
        <f>IF('Données Envoyé Spécial'!$R379&lt;2,IF('Données Envoyé Spécial'!$M379=J$2,'Données Envoyé Spécial'!$F379,""),"")</f>
        <v/>
      </c>
      <c r="K454">
        <f>IF('Données Envoyé Spécial'!$R639&lt;2,IF('Données Envoyé Spécial'!$M639=K$2,'Données Envoyé Spécial'!$F639,""),"")</f>
        <v>98</v>
      </c>
      <c r="L454" t="str">
        <f>IF('Données Envoyé Spécial'!$R439&lt;2,IF('Données Envoyé Spécial'!$M439=L$2,'Données Envoyé Spécial'!$F439,""),"")</f>
        <v/>
      </c>
      <c r="N454" t="str">
        <f>IF('Données Envoyé Spécial'!$R381&lt;2,IF('Données Envoyé Spécial'!$M381=N$2,'Données Envoyé Spécial'!$G381,""),"")</f>
        <v/>
      </c>
      <c r="O454">
        <f>IF('Données Envoyé Spécial'!$R771&lt;2,IF('Données Envoyé Spécial'!$M771=O$2,'Données Envoyé Spécial'!$G771,""),"")</f>
        <v>8.6092715231788075E-2</v>
      </c>
      <c r="P454" t="str">
        <f>IF('Données Envoyé Spécial'!$R439&lt;2,IF('Données Envoyé Spécial'!$M439=P$2,'Données Envoyé Spécial'!$G439,""),"")</f>
        <v/>
      </c>
      <c r="R454" s="221">
        <v>1954</v>
      </c>
    </row>
    <row r="455" spans="2:18" x14ac:dyDescent="0.25">
      <c r="B455" s="2" t="str">
        <f>IF('Données Envoyé Spécial'!$R380&lt;2,IF('Données Envoyé Spécial'!$M380=B$2,'Données Envoyé Spécial'!$D380,""),"")</f>
        <v/>
      </c>
      <c r="C455" s="2">
        <f>IF('Données Envoyé Spécial'!$R849&lt;2,IF('Données Envoyé Spécial'!$M849=C$2,'Données Envoyé Spécial'!$D849,""),"")</f>
        <v>1678</v>
      </c>
      <c r="D455" s="2" t="str">
        <f>IF('Données Envoyé Spécial'!$R440&lt;2,IF('Données Envoyé Spécial'!$M440=D$2,'Données Envoyé Spécial'!$D440,""),"")</f>
        <v/>
      </c>
      <c r="F455" s="2" t="str">
        <f>IF('Données Envoyé Spécial'!$R380&lt;2,IF('Données Envoyé Spécial'!$M380=F$2,'Données Envoyé Spécial'!$E380,""),"")</f>
        <v/>
      </c>
      <c r="G455" t="str">
        <f>IF('Données Envoyé Spécial'!$R129&lt;2,IF('Données Envoyé Spécial'!$M129=G$2,'Données Envoyé Spécial'!$E129,""),"")</f>
        <v/>
      </c>
      <c r="H455" t="str">
        <f>IF('Données Envoyé Spécial'!$R440&lt;2,IF('Données Envoyé Spécial'!$M440=H$2,'Données Envoyé Spécial'!$E440,""),"")</f>
        <v/>
      </c>
      <c r="J455" t="str">
        <f>IF('Données Envoyé Spécial'!$R380&lt;2,IF('Données Envoyé Spécial'!$M380=J$2,'Données Envoyé Spécial'!$F380,""),"")</f>
        <v/>
      </c>
      <c r="K455">
        <f>IF('Données Envoyé Spécial'!$R384&lt;2,IF('Données Envoyé Spécial'!$M384=K$2,'Données Envoyé Spécial'!$F384,""),"")</f>
        <v>2</v>
      </c>
      <c r="L455" t="str">
        <f>IF('Données Envoyé Spécial'!$R440&lt;2,IF('Données Envoyé Spécial'!$M440=L$2,'Données Envoyé Spécial'!$F440,""),"")</f>
        <v/>
      </c>
      <c r="N455" t="str">
        <f>IF('Données Envoyé Spécial'!$R382&lt;2,IF('Données Envoyé Spécial'!$M382=N$2,'Données Envoyé Spécial'!$G382,""),"")</f>
        <v/>
      </c>
      <c r="O455">
        <f>IF('Données Envoyé Spécial'!$R831&lt;2,IF('Données Envoyé Spécial'!$M831=O$2,'Données Envoyé Spécial'!$G831,""),"")</f>
        <v>2.9666666666666668</v>
      </c>
      <c r="P455" t="str">
        <f>IF('Données Envoyé Spécial'!$R440&lt;2,IF('Données Envoyé Spécial'!$M440=P$2,'Données Envoyé Spécial'!$G440,""),"")</f>
        <v/>
      </c>
      <c r="R455" s="221">
        <v>1967</v>
      </c>
    </row>
    <row r="456" spans="2:18" x14ac:dyDescent="0.25">
      <c r="B456" s="2" t="str">
        <f>IF('Données Envoyé Spécial'!$R381&lt;2,IF('Données Envoyé Spécial'!$M381=B$2,'Données Envoyé Spécial'!$D381,""),"")</f>
        <v/>
      </c>
      <c r="C456" s="2" t="str">
        <f>IF('Données Envoyé Spécial'!$R158&lt;2,IF('Données Envoyé Spécial'!$M158=C$2,'Données Envoyé Spécial'!$D158,""),"")</f>
        <v/>
      </c>
      <c r="D456" s="2" t="str">
        <f>IF('Données Envoyé Spécial'!$R441&lt;2,IF('Données Envoyé Spécial'!$M441=D$2,'Données Envoyé Spécial'!$D441,""),"")</f>
        <v/>
      </c>
      <c r="F456" s="2" t="str">
        <f>IF('Données Envoyé Spécial'!$R381&lt;2,IF('Données Envoyé Spécial'!$M381=F$2,'Données Envoyé Spécial'!$E381,""),"")</f>
        <v/>
      </c>
      <c r="G456">
        <f>IF('Données Envoyé Spécial'!$R373&lt;2,IF('Données Envoyé Spécial'!$M373=G$2,'Données Envoyé Spécial'!$E373,""),"")</f>
        <v>90</v>
      </c>
      <c r="H456" t="str">
        <f>IF('Données Envoyé Spécial'!$R441&lt;2,IF('Données Envoyé Spécial'!$M441=H$2,'Données Envoyé Spécial'!$E441,""),"")</f>
        <v/>
      </c>
      <c r="J456" t="str">
        <f>IF('Données Envoyé Spécial'!$R381&lt;2,IF('Données Envoyé Spécial'!$M381=J$2,'Données Envoyé Spécial'!$F381,""),"")</f>
        <v/>
      </c>
      <c r="K456">
        <f>IF('Données Envoyé Spécial'!$R856&lt;2,IF('Données Envoyé Spécial'!$M856=K$2,'Données Envoyé Spécial'!$F856,""),"")</f>
        <v>140</v>
      </c>
      <c r="L456" t="str">
        <f>IF('Données Envoyé Spécial'!$R441&lt;2,IF('Données Envoyé Spécial'!$M441=L$2,'Données Envoyé Spécial'!$F441,""),"")</f>
        <v/>
      </c>
      <c r="N456" t="str">
        <f>IF('Données Envoyé Spécial'!$R383&lt;2,IF('Données Envoyé Spécial'!$M383=N$2,'Données Envoyé Spécial'!$G383,""),"")</f>
        <v/>
      </c>
      <c r="O456" t="str">
        <f>IF('Données Envoyé Spécial'!$R113&lt;2,IF('Données Envoyé Spécial'!$M113=O$2,'Données Envoyé Spécial'!$G113,""),"")</f>
        <v/>
      </c>
      <c r="P456" t="str">
        <f>IF('Données Envoyé Spécial'!$R441&lt;2,IF('Données Envoyé Spécial'!$M441=P$2,'Données Envoyé Spécial'!$G441,""),"")</f>
        <v/>
      </c>
      <c r="R456" s="221">
        <v>1991</v>
      </c>
    </row>
    <row r="457" spans="2:18" x14ac:dyDescent="0.25">
      <c r="B457" s="2" t="str">
        <f>IF('Données Envoyé Spécial'!$R382&lt;2,IF('Données Envoyé Spécial'!$M382=B$2,'Données Envoyé Spécial'!$D382,""),"")</f>
        <v/>
      </c>
      <c r="C457" s="2" t="str">
        <f>IF('Données Envoyé Spécial'!$R932&lt;2,IF('Données Envoyé Spécial'!$M932=C$2,'Données Envoyé Spécial'!$D932,""),"")</f>
        <v/>
      </c>
      <c r="D457" s="2" t="str">
        <f>IF('Données Envoyé Spécial'!$R442&lt;2,IF('Données Envoyé Spécial'!$M442=D$2,'Données Envoyé Spécial'!$D442,""),"")</f>
        <v/>
      </c>
      <c r="F457" s="2" t="str">
        <f>IF('Données Envoyé Spécial'!$R382&lt;2,IF('Données Envoyé Spécial'!$M382=F$2,'Données Envoyé Spécial'!$E382,""),"")</f>
        <v/>
      </c>
      <c r="G457">
        <f>IF('Données Envoyé Spécial'!$R439&lt;2,IF('Données Envoyé Spécial'!$M439=G$2,'Données Envoyé Spécial'!$E439,""),"")</f>
        <v>40</v>
      </c>
      <c r="H457" t="str">
        <f>IF('Données Envoyé Spécial'!$R442&lt;2,IF('Données Envoyé Spécial'!$M442=H$2,'Données Envoyé Spécial'!$E442,""),"")</f>
        <v/>
      </c>
      <c r="J457" t="str">
        <f>IF('Données Envoyé Spécial'!$R382&lt;2,IF('Données Envoyé Spécial'!$M382=J$2,'Données Envoyé Spécial'!$F382,""),"")</f>
        <v/>
      </c>
      <c r="K457" t="str">
        <f>IF('Données Envoyé Spécial'!$R392&lt;2,IF('Données Envoyé Spécial'!$M392=K$2,'Données Envoyé Spécial'!$F392,""),"")</f>
        <v/>
      </c>
      <c r="L457" t="str">
        <f>IF('Données Envoyé Spécial'!$R442&lt;2,IF('Données Envoyé Spécial'!$M442=L$2,'Données Envoyé Spécial'!$F442,""),"")</f>
        <v/>
      </c>
      <c r="N457" t="str">
        <f>IF('Données Envoyé Spécial'!$R384&lt;2,IF('Données Envoyé Spécial'!$M384=N$2,'Données Envoyé Spécial'!$G384,""),"")</f>
        <v/>
      </c>
      <c r="O457" t="str">
        <f>IF('Données Envoyé Spécial'!$R153&lt;2,IF('Données Envoyé Spécial'!$M153=O$2,'Données Envoyé Spécial'!$G153,""),"")</f>
        <v/>
      </c>
      <c r="P457" t="str">
        <f>IF('Données Envoyé Spécial'!$R442&lt;2,IF('Données Envoyé Spécial'!$M442=P$2,'Données Envoyé Spécial'!$G442,""),"")</f>
        <v/>
      </c>
      <c r="R457" s="221">
        <v>2172</v>
      </c>
    </row>
    <row r="458" spans="2:18" x14ac:dyDescent="0.25">
      <c r="B458" s="2" t="str">
        <f>IF('Données Envoyé Spécial'!$R383&lt;2,IF('Données Envoyé Spécial'!$M383=B$2,'Données Envoyé Spécial'!$D383,""),"")</f>
        <v/>
      </c>
      <c r="C458" s="2" t="str">
        <f>IF('Données Envoyé Spécial'!$R937&lt;2,IF('Données Envoyé Spécial'!$M937=C$2,'Données Envoyé Spécial'!$D937,""),"")</f>
        <v/>
      </c>
      <c r="D458" s="2" t="str">
        <f>IF('Données Envoyé Spécial'!$R443&lt;2,IF('Données Envoyé Spécial'!$M443=D$2,'Données Envoyé Spécial'!$D443,""),"")</f>
        <v/>
      </c>
      <c r="F458" s="2" t="str">
        <f>IF('Données Envoyé Spécial'!$R383&lt;2,IF('Données Envoyé Spécial'!$M383=F$2,'Données Envoyé Spécial'!$E383,""),"")</f>
        <v/>
      </c>
      <c r="G458">
        <f>IF('Données Envoyé Spécial'!$R856&lt;2,IF('Données Envoyé Spécial'!$M856=G$2,'Données Envoyé Spécial'!$E856,""),"")</f>
        <v>438</v>
      </c>
      <c r="H458" t="str">
        <f>IF('Données Envoyé Spécial'!$R443&lt;2,IF('Données Envoyé Spécial'!$M443=H$2,'Données Envoyé Spécial'!$E443,""),"")</f>
        <v/>
      </c>
      <c r="J458" t="str">
        <f>IF('Données Envoyé Spécial'!$R383&lt;2,IF('Données Envoyé Spécial'!$M383=J$2,'Données Envoyé Spécial'!$F383,""),"")</f>
        <v/>
      </c>
      <c r="K458">
        <f>IF('Données Envoyé Spécial'!$R685&lt;2,IF('Données Envoyé Spécial'!$M685=K$2,'Données Envoyé Spécial'!$F685,""),"")</f>
        <v>53</v>
      </c>
      <c r="L458" t="str">
        <f>IF('Données Envoyé Spécial'!$R443&lt;2,IF('Données Envoyé Spécial'!$M443=L$2,'Données Envoyé Spécial'!$F443,""),"")</f>
        <v/>
      </c>
      <c r="N458" t="str">
        <f>IF('Données Envoyé Spécial'!$R385&lt;2,IF('Données Envoyé Spécial'!$M385=N$2,'Données Envoyé Spécial'!$G385,""),"")</f>
        <v/>
      </c>
      <c r="O458">
        <f>IF('Données Envoyé Spécial'!$R704&lt;2,IF('Données Envoyé Spécial'!$M704=O$2,'Données Envoyé Spécial'!$G704,""),"")</f>
        <v>0.1</v>
      </c>
      <c r="P458" t="str">
        <f>IF('Données Envoyé Spécial'!$R443&lt;2,IF('Données Envoyé Spécial'!$M443=P$2,'Données Envoyé Spécial'!$G443,""),"")</f>
        <v/>
      </c>
      <c r="R458" s="221">
        <v>2229</v>
      </c>
    </row>
    <row r="459" spans="2:18" x14ac:dyDescent="0.25">
      <c r="B459" s="2" t="str">
        <f>IF('Données Envoyé Spécial'!$R384&lt;2,IF('Données Envoyé Spécial'!$M384=B$2,'Données Envoyé Spécial'!$D384,""),"")</f>
        <v/>
      </c>
      <c r="C459" s="2" t="str">
        <f>IF('Données Envoyé Spécial'!$R392&lt;2,IF('Données Envoyé Spécial'!$M392=C$2,'Données Envoyé Spécial'!$D392,""),"")</f>
        <v/>
      </c>
      <c r="D459" s="2" t="str">
        <f>IF('Données Envoyé Spécial'!$R444&lt;2,IF('Données Envoyé Spécial'!$M444=D$2,'Données Envoyé Spécial'!$D444,""),"")</f>
        <v/>
      </c>
      <c r="F459" s="2" t="str">
        <f>IF('Données Envoyé Spécial'!$R384&lt;2,IF('Données Envoyé Spécial'!$M384=F$2,'Données Envoyé Spécial'!$E384,""),"")</f>
        <v/>
      </c>
      <c r="G459">
        <f>IF('Données Envoyé Spécial'!$R452&lt;2,IF('Données Envoyé Spécial'!$M452=G$2,'Données Envoyé Spécial'!$E452,""),"")</f>
        <v>416</v>
      </c>
      <c r="H459" t="str">
        <f>IF('Données Envoyé Spécial'!$R444&lt;2,IF('Données Envoyé Spécial'!$M444=H$2,'Données Envoyé Spécial'!$E444,""),"")</f>
        <v/>
      </c>
      <c r="J459" t="str">
        <f>IF('Données Envoyé Spécial'!$R384&lt;2,IF('Données Envoyé Spécial'!$M384=J$2,'Données Envoyé Spécial'!$F384,""),"")</f>
        <v/>
      </c>
      <c r="K459">
        <f>IF('Données Envoyé Spécial'!$R793&lt;2,IF('Données Envoyé Spécial'!$M793=K$2,'Données Envoyé Spécial'!$F793,""),"")</f>
        <v>10</v>
      </c>
      <c r="L459" t="str">
        <f>IF('Données Envoyé Spécial'!$R444&lt;2,IF('Données Envoyé Spécial'!$M444=L$2,'Données Envoyé Spécial'!$F444,""),"")</f>
        <v/>
      </c>
      <c r="N459" t="str">
        <f>IF('Données Envoyé Spécial'!$R386&lt;2,IF('Données Envoyé Spécial'!$M386=N$2,'Données Envoyé Spécial'!$G386,""),"")</f>
        <v/>
      </c>
      <c r="O459">
        <f>IF('Données Envoyé Spécial'!$R929&lt;2,IF('Données Envoyé Spécial'!$M929=O$2,'Données Envoyé Spécial'!$G929,""),"")</f>
        <v>0</v>
      </c>
      <c r="P459" t="str">
        <f>IF('Données Envoyé Spécial'!$R444&lt;2,IF('Données Envoyé Spécial'!$M444=P$2,'Données Envoyé Spécial'!$G444,""),"")</f>
        <v/>
      </c>
      <c r="R459" s="221">
        <v>2332</v>
      </c>
    </row>
    <row r="460" spans="2:18" x14ac:dyDescent="0.25">
      <c r="B460" s="2" t="str">
        <f>IF('Données Envoyé Spécial'!$R385&lt;2,IF('Données Envoyé Spécial'!$M385=B$2,'Données Envoyé Spécial'!$D385,""),"")</f>
        <v/>
      </c>
      <c r="C460" s="2">
        <f>IF('Données Envoyé Spécial'!$R846&lt;2,IF('Données Envoyé Spécial'!$M846=C$2,'Données Envoyé Spécial'!$D846,""),"")</f>
        <v>487</v>
      </c>
      <c r="D460" s="2" t="str">
        <f>IF('Données Envoyé Spécial'!$R445&lt;2,IF('Données Envoyé Spécial'!$M445=D$2,'Données Envoyé Spécial'!$D445,""),"")</f>
        <v/>
      </c>
      <c r="F460" s="2" t="str">
        <f>IF('Données Envoyé Spécial'!$R385&lt;2,IF('Données Envoyé Spécial'!$M385=F$2,'Données Envoyé Spécial'!$E385,""),"")</f>
        <v/>
      </c>
      <c r="G460" t="str">
        <f>IF('Données Envoyé Spécial'!$R322&lt;2,IF('Données Envoyé Spécial'!$M322=G$2,'Données Envoyé Spécial'!$E322,""),"")</f>
        <v/>
      </c>
      <c r="H460" t="str">
        <f>IF('Données Envoyé Spécial'!$R445&lt;2,IF('Données Envoyé Spécial'!$M445=H$2,'Données Envoyé Spécial'!$E445,""),"")</f>
        <v/>
      </c>
      <c r="J460" t="str">
        <f>IF('Données Envoyé Spécial'!$R385&lt;2,IF('Données Envoyé Spécial'!$M385=J$2,'Données Envoyé Spécial'!$F385,""),"")</f>
        <v/>
      </c>
      <c r="K460" t="str">
        <f>IF('Données Envoyé Spécial'!$R785&lt;2,IF('Données Envoyé Spécial'!$M785=K$2,'Données Envoyé Spécial'!$F785,""),"")</f>
        <v/>
      </c>
      <c r="L460" t="str">
        <f>IF('Données Envoyé Spécial'!$R445&lt;2,IF('Données Envoyé Spécial'!$M445=L$2,'Données Envoyé Spécial'!$F445,""),"")</f>
        <v/>
      </c>
      <c r="N460" t="str">
        <f>IF('Données Envoyé Spécial'!$R387&lt;2,IF('Données Envoyé Spécial'!$M387=N$2,'Données Envoyé Spécial'!$G387,""),"")</f>
        <v/>
      </c>
      <c r="O460" t="str">
        <f>IF('Données Envoyé Spécial'!$R785&lt;2,IF('Données Envoyé Spécial'!$M785=O$2,'Données Envoyé Spécial'!$G785,""),"")</f>
        <v/>
      </c>
      <c r="P460" t="str">
        <f>IF('Données Envoyé Spécial'!$R445&lt;2,IF('Données Envoyé Spécial'!$M445=P$2,'Données Envoyé Spécial'!$G445,""),"")</f>
        <v/>
      </c>
      <c r="R460" s="221">
        <v>2518</v>
      </c>
    </row>
    <row r="461" spans="2:18" x14ac:dyDescent="0.25">
      <c r="B461" s="2" t="str">
        <f>IF('Données Envoyé Spécial'!$R386&lt;2,IF('Données Envoyé Spécial'!$M386=B$2,'Données Envoyé Spécial'!$D386,""),"")</f>
        <v/>
      </c>
      <c r="C461" s="2" t="str">
        <f>IF('Données Envoyé Spécial'!$R34&lt;2,IF('Données Envoyé Spécial'!$M34=C$2,'Données Envoyé Spécial'!$D34,""),"")</f>
        <v/>
      </c>
      <c r="D461" s="2" t="str">
        <f>IF('Données Envoyé Spécial'!$R446&lt;2,IF('Données Envoyé Spécial'!$M446=D$2,'Données Envoyé Spécial'!$D446,""),"")</f>
        <v/>
      </c>
      <c r="F461" s="2" t="str">
        <f>IF('Données Envoyé Spécial'!$R386&lt;2,IF('Données Envoyé Spécial'!$M386=F$2,'Données Envoyé Spécial'!$E386,""),"")</f>
        <v/>
      </c>
      <c r="G461" t="str">
        <f>IF('Données Envoyé Spécial'!$R34&lt;2,IF('Données Envoyé Spécial'!$M34=G$2,'Données Envoyé Spécial'!$E34,""),"")</f>
        <v/>
      </c>
      <c r="H461" t="str">
        <f>IF('Données Envoyé Spécial'!$R446&lt;2,IF('Données Envoyé Spécial'!$M446=H$2,'Données Envoyé Spécial'!$E446,""),"")</f>
        <v/>
      </c>
      <c r="J461" t="str">
        <f>IF('Données Envoyé Spécial'!$R386&lt;2,IF('Données Envoyé Spécial'!$M386=J$2,'Données Envoyé Spécial'!$F386,""),"")</f>
        <v/>
      </c>
      <c r="K461">
        <f>IF('Données Envoyé Spécial'!$R704&lt;2,IF('Données Envoyé Spécial'!$M704=K$2,'Données Envoyé Spécial'!$F704,""),"")</f>
        <v>2</v>
      </c>
      <c r="L461" t="str">
        <f>IF('Données Envoyé Spécial'!$R446&lt;2,IF('Données Envoyé Spécial'!$M446=L$2,'Données Envoyé Spécial'!$F446,""),"")</f>
        <v/>
      </c>
      <c r="N461" t="str">
        <f>IF('Données Envoyé Spécial'!$R388&lt;2,IF('Données Envoyé Spécial'!$M388=N$2,'Données Envoyé Spécial'!$G388,""),"")</f>
        <v/>
      </c>
      <c r="O461">
        <f>IF('Données Envoyé Spécial'!$R700&lt;2,IF('Données Envoyé Spécial'!$M700=O$2,'Données Envoyé Spécial'!$G700,""),"")</f>
        <v>5.3892215568862277E-2</v>
      </c>
      <c r="P461" t="str">
        <f>IF('Données Envoyé Spécial'!$R446&lt;2,IF('Données Envoyé Spécial'!$M446=P$2,'Données Envoyé Spécial'!$G446,""),"")</f>
        <v/>
      </c>
      <c r="R461" s="221">
        <v>3264</v>
      </c>
    </row>
    <row r="462" spans="2:18" x14ac:dyDescent="0.25">
      <c r="B462" s="2" t="str">
        <f>IF('Données Envoyé Spécial'!$R387&lt;2,IF('Données Envoyé Spécial'!$M387=B$2,'Données Envoyé Spécial'!$D387,""),"")</f>
        <v/>
      </c>
      <c r="C462" s="2">
        <f>IF('Données Envoyé Spécial'!$R839&lt;2,IF('Données Envoyé Spécial'!$M839=C$2,'Données Envoyé Spécial'!$D839,""),"")</f>
        <v>1612</v>
      </c>
      <c r="D462" s="2" t="str">
        <f>IF('Données Envoyé Spécial'!$R447&lt;2,IF('Données Envoyé Spécial'!$M447=D$2,'Données Envoyé Spécial'!$D447,""),"")</f>
        <v/>
      </c>
      <c r="F462" s="2" t="str">
        <f>IF('Données Envoyé Spécial'!$R387&lt;2,IF('Données Envoyé Spécial'!$M387=F$2,'Données Envoyé Spécial'!$E387,""),"")</f>
        <v/>
      </c>
      <c r="G462" t="str">
        <f>IF('Données Envoyé Spécial'!$R392&lt;2,IF('Données Envoyé Spécial'!$M392=G$2,'Données Envoyé Spécial'!$E392,""),"")</f>
        <v/>
      </c>
      <c r="H462" t="str">
        <f>IF('Données Envoyé Spécial'!$R447&lt;2,IF('Données Envoyé Spécial'!$M447=H$2,'Données Envoyé Spécial'!$E447,""),"")</f>
        <v/>
      </c>
      <c r="J462" t="str">
        <f>IF('Données Envoyé Spécial'!$R387&lt;2,IF('Données Envoyé Spécial'!$M387=J$2,'Données Envoyé Spécial'!$F387,""),"")</f>
        <v/>
      </c>
      <c r="K462">
        <f>IF('Données Envoyé Spécial'!$R648&lt;2,IF('Données Envoyé Spécial'!$M648=K$2,'Données Envoyé Spécial'!$F648,""),"")</f>
        <v>14</v>
      </c>
      <c r="L462" t="str">
        <f>IF('Données Envoyé Spécial'!$R447&lt;2,IF('Données Envoyé Spécial'!$M447=L$2,'Données Envoyé Spécial'!$F447,""),"")</f>
        <v/>
      </c>
      <c r="N462" t="str">
        <f>IF('Données Envoyé Spécial'!$R389&lt;2,IF('Données Envoyé Spécial'!$M389=N$2,'Données Envoyé Spécial'!$G389,""),"")</f>
        <v/>
      </c>
      <c r="O462">
        <f>IF('Données Envoyé Spécial'!$R935&lt;2,IF('Données Envoyé Spécial'!$M935=O$2,'Données Envoyé Spécial'!$G935,""),"")</f>
        <v>0.62655601659751037</v>
      </c>
      <c r="P462" t="str">
        <f>IF('Données Envoyé Spécial'!$R447&lt;2,IF('Données Envoyé Spécial'!$M447=P$2,'Données Envoyé Spécial'!$G447,""),"")</f>
        <v/>
      </c>
      <c r="R462" s="221">
        <v>3720</v>
      </c>
    </row>
    <row r="463" spans="2:18" x14ac:dyDescent="0.25">
      <c r="B463" s="2" t="str">
        <f>IF('Données Envoyé Spécial'!$R388&lt;2,IF('Données Envoyé Spécial'!$M388=B$2,'Données Envoyé Spécial'!$D388,""),"")</f>
        <v/>
      </c>
      <c r="C463" s="2">
        <f>IF('Données Envoyé Spécial'!$R639&lt;2,IF('Données Envoyé Spécial'!$M639=C$2,'Données Envoyé Spécial'!$D639,""),"")</f>
        <v>14500</v>
      </c>
      <c r="D463" s="2" t="str">
        <f>IF('Données Envoyé Spécial'!$R448&lt;2,IF('Données Envoyé Spécial'!$M448=D$2,'Données Envoyé Spécial'!$D448,""),"")</f>
        <v/>
      </c>
      <c r="F463" s="2" t="str">
        <f>IF('Données Envoyé Spécial'!$R388&lt;2,IF('Données Envoyé Spécial'!$M388=F$2,'Données Envoyé Spécial'!$E388,""),"")</f>
        <v/>
      </c>
      <c r="G463" t="str">
        <f>IF('Données Envoyé Spécial'!$R347&lt;2,IF('Données Envoyé Spécial'!$M347=G$2,'Données Envoyé Spécial'!$E347,""),"")</f>
        <v/>
      </c>
      <c r="H463" t="str">
        <f>IF('Données Envoyé Spécial'!$R448&lt;2,IF('Données Envoyé Spécial'!$M448=H$2,'Données Envoyé Spécial'!$E448,""),"")</f>
        <v/>
      </c>
      <c r="J463" t="str">
        <f>IF('Données Envoyé Spécial'!$R388&lt;2,IF('Données Envoyé Spécial'!$M388=J$2,'Données Envoyé Spécial'!$F388,""),"")</f>
        <v/>
      </c>
      <c r="K463" t="str">
        <f>IF('Données Envoyé Spécial'!$R63&lt;2,IF('Données Envoyé Spécial'!$M63=K$2,'Données Envoyé Spécial'!$F63,""),"")</f>
        <v/>
      </c>
      <c r="L463" t="str">
        <f>IF('Données Envoyé Spécial'!$R448&lt;2,IF('Données Envoyé Spécial'!$M448=L$2,'Données Envoyé Spécial'!$F448,""),"")</f>
        <v/>
      </c>
      <c r="N463" t="str">
        <f>IF('Données Envoyé Spécial'!$R390&lt;2,IF('Données Envoyé Spécial'!$M390=N$2,'Données Envoyé Spécial'!$G390,""),"")</f>
        <v/>
      </c>
      <c r="O463" t="str">
        <f>IF('Données Envoyé Spécial'!$R263&lt;2,IF('Données Envoyé Spécial'!$M263=O$2,'Données Envoyé Spécial'!$G263,""),"")</f>
        <v/>
      </c>
      <c r="P463" t="str">
        <f>IF('Données Envoyé Spécial'!$R448&lt;2,IF('Données Envoyé Spécial'!$M448=P$2,'Données Envoyé Spécial'!$G448,""),"")</f>
        <v/>
      </c>
      <c r="R463" s="221">
        <v>5006</v>
      </c>
    </row>
    <row r="464" spans="2:18" x14ac:dyDescent="0.25">
      <c r="B464" s="2" t="str">
        <f>IF('Données Envoyé Spécial'!$R389&lt;2,IF('Données Envoyé Spécial'!$M389=B$2,'Données Envoyé Spécial'!$D389,""),"")</f>
        <v/>
      </c>
      <c r="C464" s="2" t="str">
        <f>IF('Données Envoyé Spécial'!$R204&lt;2,IF('Données Envoyé Spécial'!$M204=C$2,'Données Envoyé Spécial'!$D204,""),"")</f>
        <v/>
      </c>
      <c r="D464" s="2" t="str">
        <f>IF('Données Envoyé Spécial'!$R449&lt;2,IF('Données Envoyé Spécial'!$M449=D$2,'Données Envoyé Spécial'!$D449,""),"")</f>
        <v/>
      </c>
      <c r="F464" s="2" t="str">
        <f>IF('Données Envoyé Spécial'!$R389&lt;2,IF('Données Envoyé Spécial'!$M389=F$2,'Données Envoyé Spécial'!$E389,""),"")</f>
        <v/>
      </c>
      <c r="G464">
        <f>IF('Données Envoyé Spécial'!$R639&lt;2,IF('Données Envoyé Spécial'!$M639=G$2,'Données Envoyé Spécial'!$E639,""),"")</f>
        <v>243</v>
      </c>
      <c r="H464" t="str">
        <f>IF('Données Envoyé Spécial'!$R449&lt;2,IF('Données Envoyé Spécial'!$M449=H$2,'Données Envoyé Spécial'!$E449,""),"")</f>
        <v/>
      </c>
      <c r="J464" t="str">
        <f>IF('Données Envoyé Spécial'!$R389&lt;2,IF('Données Envoyé Spécial'!$M389=J$2,'Données Envoyé Spécial'!$F389,""),"")</f>
        <v/>
      </c>
      <c r="K464" t="str">
        <f>IF('Données Envoyé Spécial'!$R153&lt;2,IF('Données Envoyé Spécial'!$M153=K$2,'Données Envoyé Spécial'!$F153,""),"")</f>
        <v/>
      </c>
      <c r="L464" t="str">
        <f>IF('Données Envoyé Spécial'!$R449&lt;2,IF('Données Envoyé Spécial'!$M449=L$2,'Données Envoyé Spécial'!$F449,""),"")</f>
        <v/>
      </c>
      <c r="N464" t="str">
        <f>IF('Données Envoyé Spécial'!$R391&lt;2,IF('Données Envoyé Spécial'!$M391=N$2,'Données Envoyé Spécial'!$G391,""),"")</f>
        <v/>
      </c>
      <c r="O464">
        <f>IF('Données Envoyé Spécial'!$R476&lt;2,IF('Données Envoyé Spécial'!$M476=O$2,'Données Envoyé Spécial'!$G476,""),"")</f>
        <v>5.5555555555555552E-2</v>
      </c>
      <c r="P464" t="str">
        <f>IF('Données Envoyé Spécial'!$R449&lt;2,IF('Données Envoyé Spécial'!$M449=P$2,'Données Envoyé Spécial'!$G449,""),"")</f>
        <v/>
      </c>
      <c r="R464" s="221">
        <v>5522</v>
      </c>
    </row>
    <row r="465" spans="2:18" x14ac:dyDescent="0.25">
      <c r="B465" s="2" t="str">
        <f>IF('Données Envoyé Spécial'!$R390&lt;2,IF('Données Envoyé Spécial'!$M390=B$2,'Données Envoyé Spécial'!$D390,""),"")</f>
        <v/>
      </c>
      <c r="C465" s="2" t="str">
        <f>IF('Données Envoyé Spécial'!$R153&lt;2,IF('Données Envoyé Spécial'!$M153=C$2,'Données Envoyé Spécial'!$D153,""),"")</f>
        <v/>
      </c>
      <c r="D465" s="2" t="str">
        <f>IF('Données Envoyé Spécial'!$R450&lt;2,IF('Données Envoyé Spécial'!$M450=D$2,'Données Envoyé Spécial'!$D450,""),"")</f>
        <v/>
      </c>
      <c r="F465" s="2" t="str">
        <f>IF('Données Envoyé Spécial'!$R390&lt;2,IF('Données Envoyé Spécial'!$M390=F$2,'Données Envoyé Spécial'!$E390,""),"")</f>
        <v/>
      </c>
      <c r="G465">
        <f>IF('Données Envoyé Spécial'!$R846&lt;2,IF('Données Envoyé Spécial'!$M846=G$2,'Données Envoyé Spécial'!$E846,""),"")</f>
        <v>20</v>
      </c>
      <c r="H465" t="str">
        <f>IF('Données Envoyé Spécial'!$R450&lt;2,IF('Données Envoyé Spécial'!$M450=H$2,'Données Envoyé Spécial'!$E450,""),"")</f>
        <v/>
      </c>
      <c r="J465" t="str">
        <f>IF('Données Envoyé Spécial'!$R390&lt;2,IF('Données Envoyé Spécial'!$M390=J$2,'Données Envoyé Spécial'!$F390,""),"")</f>
        <v/>
      </c>
      <c r="K465">
        <f>IF('Données Envoyé Spécial'!$R846&lt;2,IF('Données Envoyé Spécial'!$M846=K$2,'Données Envoyé Spécial'!$F846,""),"")</f>
        <v>8</v>
      </c>
      <c r="L465" t="str">
        <f>IF('Données Envoyé Spécial'!$R450&lt;2,IF('Données Envoyé Spécial'!$M450=L$2,'Données Envoyé Spécial'!$F450,""),"")</f>
        <v/>
      </c>
      <c r="N465" t="str">
        <f>IF('Données Envoyé Spécial'!$R392&lt;2,IF('Données Envoyé Spécial'!$M392=N$2,'Données Envoyé Spécial'!$G392,""),"")</f>
        <v/>
      </c>
      <c r="O465">
        <f>IF('Données Envoyé Spécial'!$R480&lt;2,IF('Données Envoyé Spécial'!$M480=O$2,'Données Envoyé Spécial'!$G480,""),"")</f>
        <v>0.4453125</v>
      </c>
      <c r="P465" t="str">
        <f>IF('Données Envoyé Spécial'!$R450&lt;2,IF('Données Envoyé Spécial'!$M450=P$2,'Données Envoyé Spécial'!$G450,""),"")</f>
        <v/>
      </c>
      <c r="R465" s="221">
        <v>8230</v>
      </c>
    </row>
    <row r="466" spans="2:18" x14ac:dyDescent="0.25">
      <c r="B466" s="2" t="str">
        <f>IF('Données Envoyé Spécial'!$R391&lt;2,IF('Données Envoyé Spécial'!$M391=B$2,'Données Envoyé Spécial'!$D391,""),"")</f>
        <v/>
      </c>
      <c r="C466" s="2">
        <f>IF('Données Envoyé Spécial'!$R704&lt;2,IF('Données Envoyé Spécial'!$M704=C$2,'Données Envoyé Spécial'!$D704,""),"")</f>
        <v>37</v>
      </c>
      <c r="D466" s="2" t="str">
        <f>IF('Données Envoyé Spécial'!$R451&lt;2,IF('Données Envoyé Spécial'!$M451=D$2,'Données Envoyé Spécial'!$D451,""),"")</f>
        <v/>
      </c>
      <c r="F466" s="2" t="str">
        <f>IF('Données Envoyé Spécial'!$R391&lt;2,IF('Données Envoyé Spécial'!$M391=F$2,'Données Envoyé Spécial'!$E391,""),"")</f>
        <v/>
      </c>
      <c r="G466">
        <f>IF('Données Envoyé Spécial'!$R384&lt;2,IF('Données Envoyé Spécial'!$M384=G$2,'Données Envoyé Spécial'!$E384,""),"")</f>
        <v>34</v>
      </c>
      <c r="H466" t="str">
        <f>IF('Données Envoyé Spécial'!$R451&lt;2,IF('Données Envoyé Spécial'!$M451=H$2,'Données Envoyé Spécial'!$E451,""),"")</f>
        <v/>
      </c>
      <c r="J466" t="str">
        <f>IF('Données Envoyé Spécial'!$R391&lt;2,IF('Données Envoyé Spécial'!$M391=J$2,'Données Envoyé Spécial'!$F391,""),"")</f>
        <v/>
      </c>
      <c r="K466">
        <f>IF('Données Envoyé Spécial'!$R480&lt;2,IF('Données Envoyé Spécial'!$M480=K$2,'Données Envoyé Spécial'!$F480,""),"")</f>
        <v>228</v>
      </c>
      <c r="L466" t="str">
        <f>IF('Données Envoyé Spécial'!$R451&lt;2,IF('Données Envoyé Spécial'!$M451=L$2,'Données Envoyé Spécial'!$F451,""),"")</f>
        <v/>
      </c>
      <c r="N466" t="str">
        <f>IF('Données Envoyé Spécial'!$R393&lt;2,IF('Données Envoyé Spécial'!$M393=N$2,'Données Envoyé Spécial'!$G393,""),"")</f>
        <v/>
      </c>
      <c r="O466" t="str">
        <f>IF('Données Envoyé Spécial'!$R63&lt;2,IF('Données Envoyé Spécial'!$M63=O$2,'Données Envoyé Spécial'!$G63,""),"")</f>
        <v/>
      </c>
      <c r="P466" t="str">
        <f>IF('Données Envoyé Spécial'!$R451&lt;2,IF('Données Envoyé Spécial'!$M451=P$2,'Données Envoyé Spécial'!$G451,""),"")</f>
        <v/>
      </c>
      <c r="R466" s="221">
        <v>22900</v>
      </c>
    </row>
    <row r="467" spans="2:18" x14ac:dyDescent="0.25">
      <c r="B467" s="2" t="str">
        <f>IF('Données Envoyé Spécial'!$R392&lt;2,IF('Données Envoyé Spécial'!$M392=B$2,'Données Envoyé Spécial'!$D392,""),"")</f>
        <v/>
      </c>
      <c r="C467" s="2" t="str">
        <f>IF('Données Envoyé Spécial'!$R5&lt;2,IF('Données Envoyé Spécial'!$M5=C$2,'Données Envoyé Spécial'!$D5,""),"")</f>
        <v/>
      </c>
      <c r="D467" s="2" t="str">
        <f>IF('Données Envoyé Spécial'!$R452&lt;2,IF('Données Envoyé Spécial'!$M452=D$2,'Données Envoyé Spécial'!$D452,""),"")</f>
        <v/>
      </c>
      <c r="F467" s="2" t="str">
        <f>IF('Données Envoyé Spécial'!$R392&lt;2,IF('Données Envoyé Spécial'!$M392=F$2,'Données Envoyé Spécial'!$E392,""),"")</f>
        <v/>
      </c>
      <c r="G467" t="str">
        <f>IF('Données Envoyé Spécial'!$R723&lt;2,IF('Données Envoyé Spécial'!$M723=G$2,'Données Envoyé Spécial'!$E723,""),"")</f>
        <v/>
      </c>
      <c r="H467" t="str">
        <f>IF('Données Envoyé Spécial'!$R452&lt;2,IF('Données Envoyé Spécial'!$M452=H$2,'Données Envoyé Spécial'!$E452,""),"")</f>
        <v/>
      </c>
      <c r="J467" t="str">
        <f>IF('Données Envoyé Spécial'!$R392&lt;2,IF('Données Envoyé Spécial'!$M392=J$2,'Données Envoyé Spécial'!$F392,""),"")</f>
        <v/>
      </c>
      <c r="K467" t="str">
        <f>IF('Données Envoyé Spécial'!$R723&lt;2,IF('Données Envoyé Spécial'!$M723=K$2,'Données Envoyé Spécial'!$F723,""),"")</f>
        <v/>
      </c>
      <c r="L467" t="str">
        <f>IF('Données Envoyé Spécial'!$R452&lt;2,IF('Données Envoyé Spécial'!$M452=L$2,'Données Envoyé Spécial'!$F452,""),"")</f>
        <v/>
      </c>
      <c r="N467" t="str">
        <f>IF('Données Envoyé Spécial'!$R394&lt;2,IF('Données Envoyé Spécial'!$M394=N$2,'Données Envoyé Spécial'!$G394,""),"")</f>
        <v/>
      </c>
      <c r="O467" t="str">
        <f>IF('Données Envoyé Spécial'!$R5&lt;2,IF('Données Envoyé Spécial'!$M5=O$2,'Données Envoyé Spécial'!$G5,""),"")</f>
        <v/>
      </c>
      <c r="P467" t="str">
        <f>IF('Données Envoyé Spécial'!$R452&lt;2,IF('Données Envoyé Spécial'!$M452=P$2,'Données Envoyé Spécial'!$G452,""),"")</f>
        <v/>
      </c>
      <c r="R467" s="221">
        <v>25200</v>
      </c>
    </row>
    <row r="468" spans="2:18" x14ac:dyDescent="0.25">
      <c r="B468" s="241" t="str">
        <f>IF('Données Envoyé Spécial'!$R393&lt;2,IF('Données Envoyé Spécial'!$M393=B$2,'Données Envoyé Spécial'!$D393,""),"")</f>
        <v/>
      </c>
      <c r="C468" s="241" t="str">
        <f>IF('Données Envoyé Spécial'!$R6&lt;2,IF('Données Envoyé Spécial'!$M6=C$2,'Données Envoyé Spécial'!$D6,""),"")</f>
        <v/>
      </c>
      <c r="D468" s="241" t="str">
        <f>IF('Données Envoyé Spécial'!$R453&lt;2,IF('Données Envoyé Spécial'!$M453=D$2,'Données Envoyé Spécial'!$D453,""),"")</f>
        <v/>
      </c>
      <c r="E468" s="241"/>
      <c r="F468" s="241" t="str">
        <f>IF('Données Envoyé Spécial'!$R393&lt;2,IF('Données Envoyé Spécial'!$M393=F$2,'Données Envoyé Spécial'!$E393,""),"")</f>
        <v/>
      </c>
      <c r="G468" s="188" t="str">
        <f>IF('Données Envoyé Spécial'!$R5&lt;2,IF('Données Envoyé Spécial'!$M5=G$2,'Données Envoyé Spécial'!$E5,""),"")</f>
        <v/>
      </c>
      <c r="H468" s="188" t="str">
        <f>IF('Données Envoyé Spécial'!$R453&lt;2,IF('Données Envoyé Spécial'!$M453=H$2,'Données Envoyé Spécial'!$E453,""),"")</f>
        <v/>
      </c>
      <c r="I468" s="188"/>
      <c r="J468" s="188" t="str">
        <f>IF('Données Envoyé Spécial'!$R393&lt;2,IF('Données Envoyé Spécial'!$M393=J$2,'Données Envoyé Spécial'!$F393,""),"")</f>
        <v/>
      </c>
      <c r="K468" s="188" t="str">
        <f>IF('Données Envoyé Spécial'!$R5&lt;2,IF('Données Envoyé Spécial'!$M5=K$2,'Données Envoyé Spécial'!$F5,""),"")</f>
        <v/>
      </c>
      <c r="L468" s="188" t="str">
        <f>IF('Données Envoyé Spécial'!$R453&lt;2,IF('Données Envoyé Spécial'!$M453=L$2,'Données Envoyé Spécial'!$F453,""),"")</f>
        <v/>
      </c>
      <c r="M468" s="188"/>
      <c r="N468" s="188" t="str">
        <f>IF('Données Envoyé Spécial'!$R395&lt;2,IF('Données Envoyé Spécial'!$M395=N$2,'Données Envoyé Spécial'!$G395,""),"")</f>
        <v/>
      </c>
      <c r="O468" s="188" t="str">
        <f>IF('Données Envoyé Spécial'!$R6&lt;2,IF('Données Envoyé Spécial'!$M6=O$2,'Données Envoyé Spécial'!$G6,""),"")</f>
        <v/>
      </c>
      <c r="P468" s="188" t="str">
        <f>IF('Données Envoyé Spécial'!$R453&lt;2,IF('Données Envoyé Spécial'!$M453=P$2,'Données Envoyé Spécial'!$G453,""),"")</f>
        <v/>
      </c>
      <c r="Q468" s="188"/>
      <c r="R468" s="222">
        <v>0</v>
      </c>
    </row>
    <row r="469" spans="2:18" x14ac:dyDescent="0.25">
      <c r="B469" s="2" t="str">
        <f>IF('Données Envoyé Spécial'!$R394&lt;2,IF('Données Envoyé Spécial'!$M394=B$2,'Données Envoyé Spécial'!$D394,""),"")</f>
        <v/>
      </c>
      <c r="C469" s="2" t="str">
        <f>IF('Données Envoyé Spécial'!$R7&lt;2,IF('Données Envoyé Spécial'!$M7=C$2,'Données Envoyé Spécial'!$D7,""),"")</f>
        <v/>
      </c>
      <c r="D469" s="2" t="str">
        <f>IF('Données Envoyé Spécial'!$R454&lt;2,IF('Données Envoyé Spécial'!$M454=D$2,'Données Envoyé Spécial'!$D454,""),"")</f>
        <v/>
      </c>
      <c r="F469" s="2" t="str">
        <f>IF('Données Envoyé Spécial'!$R394&lt;2,IF('Données Envoyé Spécial'!$M394=F$2,'Données Envoyé Spécial'!$E394,""),"")</f>
        <v/>
      </c>
      <c r="G469" t="str">
        <f>IF('Données Envoyé Spécial'!$R6&lt;2,IF('Données Envoyé Spécial'!$M6=G$2,'Données Envoyé Spécial'!$E6,""),"")</f>
        <v/>
      </c>
      <c r="H469" t="str">
        <f>IF('Données Envoyé Spécial'!$R454&lt;2,IF('Données Envoyé Spécial'!$M454=H$2,'Données Envoyé Spécial'!$E454,""),"")</f>
        <v/>
      </c>
      <c r="J469" t="str">
        <f>IF('Données Envoyé Spécial'!$R394&lt;2,IF('Données Envoyé Spécial'!$M394=J$2,'Données Envoyé Spécial'!$F394,""),"")</f>
        <v/>
      </c>
      <c r="K469" t="str">
        <f>IF('Données Envoyé Spécial'!$R6&lt;2,IF('Données Envoyé Spécial'!$M6=K$2,'Données Envoyé Spécial'!$F6,""),"")</f>
        <v/>
      </c>
      <c r="L469" t="str">
        <f>IF('Données Envoyé Spécial'!$R454&lt;2,IF('Données Envoyé Spécial'!$M454=L$2,'Données Envoyé Spécial'!$F454,""),"")</f>
        <v/>
      </c>
      <c r="N469" t="str">
        <f>IF('Données Envoyé Spécial'!$R396&lt;2,IF('Données Envoyé Spécial'!$M396=N$2,'Données Envoyé Spécial'!$G396,""),"")</f>
        <v/>
      </c>
      <c r="O469" t="str">
        <f>IF('Données Envoyé Spécial'!$R7&lt;2,IF('Données Envoyé Spécial'!$M7=O$2,'Données Envoyé Spécial'!$G7,""),"")</f>
        <v/>
      </c>
      <c r="P469" t="str">
        <f>IF('Données Envoyé Spécial'!$R454&lt;2,IF('Données Envoyé Spécial'!$M454=P$2,'Données Envoyé Spécial'!$G454,""),"")</f>
        <v/>
      </c>
      <c r="R469" s="221">
        <v>0</v>
      </c>
    </row>
    <row r="470" spans="2:18" x14ac:dyDescent="0.25">
      <c r="B470" s="2" t="str">
        <f>IF('Données Envoyé Spécial'!$R395&lt;2,IF('Données Envoyé Spécial'!$M395=B$2,'Données Envoyé Spécial'!$D395,""),"")</f>
        <v/>
      </c>
      <c r="C470" s="2" t="str">
        <f>IF('Données Envoyé Spécial'!$R8&lt;2,IF('Données Envoyé Spécial'!$M8=C$2,'Données Envoyé Spécial'!$D8,""),"")</f>
        <v/>
      </c>
      <c r="D470" s="2" t="str">
        <f>IF('Données Envoyé Spécial'!$R455&lt;2,IF('Données Envoyé Spécial'!$M455=D$2,'Données Envoyé Spécial'!$D455,""),"")</f>
        <v/>
      </c>
      <c r="F470" s="2" t="str">
        <f>IF('Données Envoyé Spécial'!$R395&lt;2,IF('Données Envoyé Spécial'!$M395=F$2,'Données Envoyé Spécial'!$E395,""),"")</f>
        <v/>
      </c>
      <c r="G470" t="str">
        <f>IF('Données Envoyé Spécial'!$R7&lt;2,IF('Données Envoyé Spécial'!$M7=G$2,'Données Envoyé Spécial'!$E7,""),"")</f>
        <v/>
      </c>
      <c r="H470" t="str">
        <f>IF('Données Envoyé Spécial'!$R455&lt;2,IF('Données Envoyé Spécial'!$M455=H$2,'Données Envoyé Spécial'!$E455,""),"")</f>
        <v/>
      </c>
      <c r="J470" t="str">
        <f>IF('Données Envoyé Spécial'!$R395&lt;2,IF('Données Envoyé Spécial'!$M395=J$2,'Données Envoyé Spécial'!$F395,""),"")</f>
        <v/>
      </c>
      <c r="K470" t="str">
        <f>IF('Données Envoyé Spécial'!$R7&lt;2,IF('Données Envoyé Spécial'!$M7=K$2,'Données Envoyé Spécial'!$F7,""),"")</f>
        <v/>
      </c>
      <c r="L470" t="str">
        <f>IF('Données Envoyé Spécial'!$R455&lt;2,IF('Données Envoyé Spécial'!$M455=L$2,'Données Envoyé Spécial'!$F455,""),"")</f>
        <v/>
      </c>
      <c r="N470" t="str">
        <f>IF('Données Envoyé Spécial'!$R397&lt;2,IF('Données Envoyé Spécial'!$M397=N$2,'Données Envoyé Spécial'!$G397,""),"")</f>
        <v/>
      </c>
      <c r="O470" t="str">
        <f>IF('Données Envoyé Spécial'!$R8&lt;2,IF('Données Envoyé Spécial'!$M8=O$2,'Données Envoyé Spécial'!$G8,""),"")</f>
        <v/>
      </c>
      <c r="P470" t="str">
        <f>IF('Données Envoyé Spécial'!$R455&lt;2,IF('Données Envoyé Spécial'!$M455=P$2,'Données Envoyé Spécial'!$G455,""),"")</f>
        <v/>
      </c>
      <c r="R470" s="221">
        <v>2</v>
      </c>
    </row>
    <row r="471" spans="2:18" x14ac:dyDescent="0.25">
      <c r="B471" s="2" t="str">
        <f>IF('Données Envoyé Spécial'!$R396&lt;2,IF('Données Envoyé Spécial'!$M396=B$2,'Données Envoyé Spécial'!$D396,""),"")</f>
        <v/>
      </c>
      <c r="C471" s="2" t="str">
        <f>IF('Données Envoyé Spécial'!$R9&lt;2,IF('Données Envoyé Spécial'!$M9=C$2,'Données Envoyé Spécial'!$D9,""),"")</f>
        <v/>
      </c>
      <c r="D471" s="2" t="str">
        <f>IF('Données Envoyé Spécial'!$R456&lt;2,IF('Données Envoyé Spécial'!$M456=D$2,'Données Envoyé Spécial'!$D456,""),"")</f>
        <v/>
      </c>
      <c r="F471" s="2" t="str">
        <f>IF('Données Envoyé Spécial'!$R396&lt;2,IF('Données Envoyé Spécial'!$M396=F$2,'Données Envoyé Spécial'!$E396,""),"")</f>
        <v/>
      </c>
      <c r="G471" t="str">
        <f>IF('Données Envoyé Spécial'!$R8&lt;2,IF('Données Envoyé Spécial'!$M8=G$2,'Données Envoyé Spécial'!$E8,""),"")</f>
        <v/>
      </c>
      <c r="H471" t="str">
        <f>IF('Données Envoyé Spécial'!$R456&lt;2,IF('Données Envoyé Spécial'!$M456=H$2,'Données Envoyé Spécial'!$E456,""),"")</f>
        <v/>
      </c>
      <c r="J471" t="str">
        <f>IF('Données Envoyé Spécial'!$R396&lt;2,IF('Données Envoyé Spécial'!$M396=J$2,'Données Envoyé Spécial'!$F396,""),"")</f>
        <v/>
      </c>
      <c r="K471" t="str">
        <f>IF('Données Envoyé Spécial'!$R8&lt;2,IF('Données Envoyé Spécial'!$M8=K$2,'Données Envoyé Spécial'!$F8,""),"")</f>
        <v/>
      </c>
      <c r="L471" t="str">
        <f>IF('Données Envoyé Spécial'!$R456&lt;2,IF('Données Envoyé Spécial'!$M456=L$2,'Données Envoyé Spécial'!$F456,""),"")</f>
        <v/>
      </c>
      <c r="N471" t="str">
        <f>IF('Données Envoyé Spécial'!$R398&lt;2,IF('Données Envoyé Spécial'!$M398=N$2,'Données Envoyé Spécial'!$G398,""),"")</f>
        <v/>
      </c>
      <c r="O471" t="str">
        <f>IF('Données Envoyé Spécial'!$R9&lt;2,IF('Données Envoyé Spécial'!$M9=O$2,'Données Envoyé Spécial'!$G9,""),"")</f>
        <v/>
      </c>
      <c r="P471" t="str">
        <f>IF('Données Envoyé Spécial'!$R456&lt;2,IF('Données Envoyé Spécial'!$M456=P$2,'Données Envoyé Spécial'!$G456,""),"")</f>
        <v/>
      </c>
      <c r="R471" s="221">
        <v>5</v>
      </c>
    </row>
    <row r="472" spans="2:18" x14ac:dyDescent="0.25">
      <c r="B472" s="2" t="s">
        <v>5600</v>
      </c>
      <c r="C472" s="2" t="str">
        <f>IF('Données Envoyé Spécial'!$R10&lt;2,IF('Données Envoyé Spécial'!$M10=C$2,'Données Envoyé Spécial'!$D10,""),"")</f>
        <v/>
      </c>
      <c r="D472" s="2" t="str">
        <f>IF('Données Envoyé Spécial'!$R457&lt;2,IF('Données Envoyé Spécial'!$M457=D$2,'Données Envoyé Spécial'!$D457,""),"")</f>
        <v/>
      </c>
      <c r="F472" s="2" t="str">
        <f>IF('Données Envoyé Spécial'!$R397&lt;2,IF('Données Envoyé Spécial'!$M397=F$2,'Données Envoyé Spécial'!$E397,""),"")</f>
        <v/>
      </c>
      <c r="G472" t="str">
        <f>IF('Données Envoyé Spécial'!$R9&lt;2,IF('Données Envoyé Spécial'!$M9=G$2,'Données Envoyé Spécial'!$E9,""),"")</f>
        <v/>
      </c>
      <c r="H472" t="str">
        <f>IF('Données Envoyé Spécial'!$R457&lt;2,IF('Données Envoyé Spécial'!$M457=H$2,'Données Envoyé Spécial'!$E457,""),"")</f>
        <v/>
      </c>
      <c r="J472" t="str">
        <f>IF('Données Envoyé Spécial'!$R397&lt;2,IF('Données Envoyé Spécial'!$M397=J$2,'Données Envoyé Spécial'!$F397,""),"")</f>
        <v/>
      </c>
      <c r="K472" t="str">
        <f>IF('Données Envoyé Spécial'!$R9&lt;2,IF('Données Envoyé Spécial'!$M9=K$2,'Données Envoyé Spécial'!$F9,""),"")</f>
        <v/>
      </c>
      <c r="L472" t="s">
        <v>5607</v>
      </c>
      <c r="N472" t="str">
        <f>IF('Données Envoyé Spécial'!$R399&lt;2,IF('Données Envoyé Spécial'!$M399=N$2,'Données Envoyé Spécial'!$G399,""),"")</f>
        <v/>
      </c>
      <c r="O472" t="str">
        <f>IF('Données Envoyé Spécial'!$R10&lt;2,IF('Données Envoyé Spécial'!$M10=O$2,'Données Envoyé Spécial'!$G10,""),"")</f>
        <v/>
      </c>
      <c r="P472" t="str">
        <f>IF('Données Envoyé Spécial'!$R457&lt;2,IF('Données Envoyé Spécial'!$M457=P$2,'Données Envoyé Spécial'!$G457,""),"")</f>
        <v/>
      </c>
      <c r="R472" s="221">
        <v>7</v>
      </c>
    </row>
    <row r="473" spans="2:18" x14ac:dyDescent="0.25">
      <c r="B473" s="2" t="s">
        <v>5575</v>
      </c>
      <c r="C473" s="2" t="str">
        <f>IF('Données Envoyé Spécial'!$R11&lt;2,IF('Données Envoyé Spécial'!$M11=C$2,'Données Envoyé Spécial'!$D11,""),"")</f>
        <v/>
      </c>
      <c r="D473" s="2" t="str">
        <f>IF('Données Envoyé Spécial'!$R458&lt;2,IF('Données Envoyé Spécial'!$M458=D$2,'Données Envoyé Spécial'!$D458,""),"")</f>
        <v/>
      </c>
      <c r="F473" s="2" t="str">
        <f>IF('Données Envoyé Spécial'!$R398&lt;2,IF('Données Envoyé Spécial'!$M398=F$2,'Données Envoyé Spécial'!$E398,""),"")</f>
        <v/>
      </c>
      <c r="G473" t="str">
        <f>IF('Données Envoyé Spécial'!$R10&lt;2,IF('Données Envoyé Spécial'!$M10=G$2,'Données Envoyé Spécial'!$E10,""),"")</f>
        <v/>
      </c>
      <c r="H473" t="str">
        <f>IF('Données Envoyé Spécial'!$R458&lt;2,IF('Données Envoyé Spécial'!$M458=H$2,'Données Envoyé Spécial'!$E458,""),"")</f>
        <v/>
      </c>
      <c r="J473" t="str">
        <f>IF('Données Envoyé Spécial'!$R398&lt;2,IF('Données Envoyé Spécial'!$M398=J$2,'Données Envoyé Spécial'!$F398,""),"")</f>
        <v/>
      </c>
      <c r="K473" t="str">
        <f>IF('Données Envoyé Spécial'!$R10&lt;2,IF('Données Envoyé Spécial'!$M10=K$2,'Données Envoyé Spécial'!$F10,""),"")</f>
        <v/>
      </c>
      <c r="L473" t="s">
        <v>5605</v>
      </c>
      <c r="N473" t="str">
        <f>IF('Données Envoyé Spécial'!$R400&lt;2,IF('Données Envoyé Spécial'!$M400=N$2,'Données Envoyé Spécial'!$G400,""),"")</f>
        <v/>
      </c>
      <c r="O473" t="str">
        <f>IF('Données Envoyé Spécial'!$R11&lt;2,IF('Données Envoyé Spécial'!$M11=O$2,'Données Envoyé Spécial'!$G11,""),"")</f>
        <v/>
      </c>
      <c r="P473" t="str">
        <f>IF('Données Envoyé Spécial'!$R458&lt;2,IF('Données Envoyé Spécial'!$M458=P$2,'Données Envoyé Spécial'!$G458,""),"")</f>
        <v/>
      </c>
      <c r="R473" s="221">
        <v>13</v>
      </c>
    </row>
    <row r="474" spans="2:18" x14ac:dyDescent="0.25">
      <c r="B474" s="2" t="s">
        <v>5576</v>
      </c>
      <c r="C474" s="2" t="str">
        <f>IF('Données Envoyé Spécial'!$R12&lt;2,IF('Données Envoyé Spécial'!$M12=C$2,'Données Envoyé Spécial'!$D12,""),"")</f>
        <v/>
      </c>
      <c r="D474" s="2" t="str">
        <f>IF('Données Envoyé Spécial'!$R459&lt;2,IF('Données Envoyé Spécial'!$M459=D$2,'Données Envoyé Spécial'!$D459,""),"")</f>
        <v/>
      </c>
      <c r="F474" s="2" t="str">
        <f>IF('Données Envoyé Spécial'!$R399&lt;2,IF('Données Envoyé Spécial'!$M399=F$2,'Données Envoyé Spécial'!$E399,""),"")</f>
        <v/>
      </c>
      <c r="G474" t="str">
        <f>IF('Données Envoyé Spécial'!$R11&lt;2,IF('Données Envoyé Spécial'!$M11=G$2,'Données Envoyé Spécial'!$E11,""),"")</f>
        <v/>
      </c>
      <c r="H474" t="str">
        <f>IF('Données Envoyé Spécial'!$R459&lt;2,IF('Données Envoyé Spécial'!$M459=H$2,'Données Envoyé Spécial'!$E459,""),"")</f>
        <v/>
      </c>
      <c r="J474" t="str">
        <f>IF('Données Envoyé Spécial'!$R399&lt;2,IF('Données Envoyé Spécial'!$M399=J$2,'Données Envoyé Spécial'!$F399,""),"")</f>
        <v/>
      </c>
      <c r="K474" t="str">
        <f>IF('Données Envoyé Spécial'!$R11&lt;2,IF('Données Envoyé Spécial'!$M11=K$2,'Données Envoyé Spécial'!$F11,""),"")</f>
        <v/>
      </c>
      <c r="L474" t="s">
        <v>5576</v>
      </c>
      <c r="N474" t="str">
        <f>IF('Données Envoyé Spécial'!$R401&lt;2,IF('Données Envoyé Spécial'!$M401=N$2,'Données Envoyé Spécial'!$G401,""),"")</f>
        <v/>
      </c>
      <c r="O474" t="str">
        <f>IF('Données Envoyé Spécial'!$R12&lt;2,IF('Données Envoyé Spécial'!$M12=O$2,'Données Envoyé Spécial'!$G12,""),"")</f>
        <v/>
      </c>
      <c r="P474" t="str">
        <f>IF('Données Envoyé Spécial'!$R459&lt;2,IF('Données Envoyé Spécial'!$M459=P$2,'Données Envoyé Spécial'!$G459,""),"")</f>
        <v/>
      </c>
      <c r="R474" s="221">
        <v>14</v>
      </c>
    </row>
    <row r="475" spans="2:18" x14ac:dyDescent="0.25">
      <c r="B475" s="2" t="s">
        <v>5598</v>
      </c>
      <c r="C475" s="2" t="str">
        <f>IF('Données Envoyé Spécial'!$R13&lt;2,IF('Données Envoyé Spécial'!$M13=C$2,'Données Envoyé Spécial'!$D13,""),"")</f>
        <v/>
      </c>
      <c r="D475" s="2" t="str">
        <f>IF('Données Envoyé Spécial'!$R460&lt;2,IF('Données Envoyé Spécial'!$M460=D$2,'Données Envoyé Spécial'!$D460,""),"")</f>
        <v/>
      </c>
      <c r="F475" s="2" t="str">
        <f>IF('Données Envoyé Spécial'!$R400&lt;2,IF('Données Envoyé Spécial'!$M400=F$2,'Données Envoyé Spécial'!$E400,""),"")</f>
        <v/>
      </c>
      <c r="G475" t="str">
        <f>IF('Données Envoyé Spécial'!$R12&lt;2,IF('Données Envoyé Spécial'!$M12=G$2,'Données Envoyé Spécial'!$E12,""),"")</f>
        <v/>
      </c>
      <c r="H475" t="str">
        <f>IF('Données Envoyé Spécial'!$R460&lt;2,IF('Données Envoyé Spécial'!$M460=H$2,'Données Envoyé Spécial'!$E460,""),"")</f>
        <v/>
      </c>
      <c r="J475" t="str">
        <f>IF('Données Envoyé Spécial'!$R400&lt;2,IF('Données Envoyé Spécial'!$M400=J$2,'Données Envoyé Spécial'!$F400,""),"")</f>
        <v/>
      </c>
      <c r="K475" t="str">
        <f>IF('Données Envoyé Spécial'!$R12&lt;2,IF('Données Envoyé Spécial'!$M12=K$2,'Données Envoyé Spécial'!$F12,""),"")</f>
        <v/>
      </c>
      <c r="L475" t="s">
        <v>5598</v>
      </c>
      <c r="N475" t="str">
        <f>IF('Données Envoyé Spécial'!$R402&lt;2,IF('Données Envoyé Spécial'!$M402=N$2,'Données Envoyé Spécial'!$G402,""),"")</f>
        <v/>
      </c>
      <c r="O475" t="str">
        <f>IF('Données Envoyé Spécial'!$R13&lt;2,IF('Données Envoyé Spécial'!$M13=O$2,'Données Envoyé Spécial'!$G13,""),"")</f>
        <v/>
      </c>
      <c r="P475" t="str">
        <f>IF('Données Envoyé Spécial'!$R460&lt;2,IF('Données Envoyé Spécial'!$M460=P$2,'Données Envoyé Spécial'!$G460,""),"")</f>
        <v/>
      </c>
      <c r="R475" s="221">
        <v>22</v>
      </c>
    </row>
    <row r="476" spans="2:18" x14ac:dyDescent="0.25">
      <c r="B476" s="2" t="s">
        <v>5598</v>
      </c>
      <c r="C476" s="2" t="str">
        <f>IF('Données Envoyé Spécial'!$R14&lt;2,IF('Données Envoyé Spécial'!$M14=C$2,'Données Envoyé Spécial'!$D14,""),"")</f>
        <v/>
      </c>
      <c r="D476" s="2" t="str">
        <f>IF('Données Envoyé Spécial'!$R461&lt;2,IF('Données Envoyé Spécial'!$M461=D$2,'Données Envoyé Spécial'!$D461,""),"")</f>
        <v/>
      </c>
      <c r="F476" s="2" t="str">
        <f>IF('Données Envoyé Spécial'!$R401&lt;2,IF('Données Envoyé Spécial'!$M401=F$2,'Données Envoyé Spécial'!$E401,""),"")</f>
        <v/>
      </c>
      <c r="G476" t="str">
        <f>IF('Données Envoyé Spécial'!$R13&lt;2,IF('Données Envoyé Spécial'!$M13=G$2,'Données Envoyé Spécial'!$E13,""),"")</f>
        <v/>
      </c>
      <c r="H476" t="str">
        <f>IF('Données Envoyé Spécial'!$R461&lt;2,IF('Données Envoyé Spécial'!$M461=H$2,'Données Envoyé Spécial'!$E461,""),"")</f>
        <v/>
      </c>
      <c r="J476" t="str">
        <f>IF('Données Envoyé Spécial'!$R401&lt;2,IF('Données Envoyé Spécial'!$M401=J$2,'Données Envoyé Spécial'!$F401,""),"")</f>
        <v/>
      </c>
      <c r="K476" t="str">
        <f>IF('Données Envoyé Spécial'!$R13&lt;2,IF('Données Envoyé Spécial'!$M13=K$2,'Données Envoyé Spécial'!$F13,""),"")</f>
        <v/>
      </c>
      <c r="L476" t="s">
        <v>5598</v>
      </c>
      <c r="N476" t="str">
        <f>IF('Données Envoyé Spécial'!$R403&lt;2,IF('Données Envoyé Spécial'!$M403=N$2,'Données Envoyé Spécial'!$G403,""),"")</f>
        <v/>
      </c>
      <c r="O476" t="str">
        <f>IF('Données Envoyé Spécial'!$R14&lt;2,IF('Données Envoyé Spécial'!$M14=O$2,'Données Envoyé Spécial'!$G14,""),"")</f>
        <v/>
      </c>
      <c r="P476" t="str">
        <f>IF('Données Envoyé Spécial'!$R461&lt;2,IF('Données Envoyé Spécial'!$M461=P$2,'Données Envoyé Spécial'!$G461,""),"")</f>
        <v/>
      </c>
      <c r="R476" s="221">
        <v>24</v>
      </c>
    </row>
    <row r="477" spans="2:18" ht="34.15" customHeight="1" x14ac:dyDescent="0.25">
      <c r="C477" s="2" t="str">
        <f>IF('Données Envoyé Spécial'!$R15&lt;2,IF('Données Envoyé Spécial'!$M15=C$2,'Données Envoyé Spécial'!$D15,""),"")</f>
        <v/>
      </c>
      <c r="D477" s="2" t="str">
        <f>IF('Données Envoyé Spécial'!$R462&lt;2,IF('Données Envoyé Spécial'!$M462=D$2,'Données Envoyé Spécial'!$D462,""),"")</f>
        <v/>
      </c>
      <c r="F477" s="2" t="str">
        <f>IF('Données Envoyé Spécial'!$R402&lt;2,IF('Données Envoyé Spécial'!$M402=F$2,'Données Envoyé Spécial'!$E402,""),"")</f>
        <v/>
      </c>
      <c r="G477" t="str">
        <f>IF('Données Envoyé Spécial'!$R14&lt;2,IF('Données Envoyé Spécial'!$M14=G$2,'Données Envoyé Spécial'!$E14,""),"")</f>
        <v/>
      </c>
      <c r="H477" t="str">
        <f>IF('Données Envoyé Spécial'!$R462&lt;2,IF('Données Envoyé Spécial'!$M462=H$2,'Données Envoyé Spécial'!$E462,""),"")</f>
        <v/>
      </c>
      <c r="J477" t="str">
        <f>IF('Données Envoyé Spécial'!$R402&lt;2,IF('Données Envoyé Spécial'!$M402=J$2,'Données Envoyé Spécial'!$F402,""),"")</f>
        <v/>
      </c>
      <c r="K477" t="str">
        <f>IF('Données Envoyé Spécial'!$R14&lt;2,IF('Données Envoyé Spécial'!$M14=K$2,'Données Envoyé Spécial'!$F14,""),"")</f>
        <v/>
      </c>
      <c r="N477" t="str">
        <f>IF('Données Envoyé Spécial'!$R404&lt;2,IF('Données Envoyé Spécial'!$M404=N$2,'Données Envoyé Spécial'!$G404,""),"")</f>
        <v/>
      </c>
      <c r="O477" t="str">
        <f>IF('Données Envoyé Spécial'!$R15&lt;2,IF('Données Envoyé Spécial'!$M15=O$2,'Données Envoyé Spécial'!$G15,""),"")</f>
        <v/>
      </c>
      <c r="P477" t="str">
        <f>IF('Données Envoyé Spécial'!$R462&lt;2,IF('Données Envoyé Spécial'!$M462=P$2,'Données Envoyé Spécial'!$G462,""),"")</f>
        <v/>
      </c>
      <c r="R477" s="221">
        <v>25</v>
      </c>
    </row>
    <row r="478" spans="2:18" ht="17.649999999999999" customHeight="1" x14ac:dyDescent="0.25">
      <c r="B478" s="2" t="str">
        <f>IF('Données Envoyé Spécial'!$R403&lt;2,IF('Données Envoyé Spécial'!$M403=B$2,'Données Envoyé Spécial'!$D403,""),"")</f>
        <v/>
      </c>
      <c r="C478" s="2" t="str">
        <f>IF('Données Envoyé Spécial'!$R16&lt;2,IF('Données Envoyé Spécial'!$M16=C$2,'Données Envoyé Spécial'!$D16,""),"")</f>
        <v/>
      </c>
      <c r="D478" s="2" t="str">
        <f>IF('Données Envoyé Spécial'!$R463&lt;2,IF('Données Envoyé Spécial'!$M463=D$2,'Données Envoyé Spécial'!$D463,""),"")</f>
        <v/>
      </c>
      <c r="F478" s="2" t="str">
        <f>IF('Données Envoyé Spécial'!$R403&lt;2,IF('Données Envoyé Spécial'!$M403=F$2,'Données Envoyé Spécial'!$E403,""),"")</f>
        <v/>
      </c>
      <c r="G478" t="str">
        <f>IF('Données Envoyé Spécial'!$R15&lt;2,IF('Données Envoyé Spécial'!$M15=G$2,'Données Envoyé Spécial'!$E15,""),"")</f>
        <v/>
      </c>
      <c r="H478" t="str">
        <f>IF('Données Envoyé Spécial'!$R463&lt;2,IF('Données Envoyé Spécial'!$M463=H$2,'Données Envoyé Spécial'!$E463,""),"")</f>
        <v/>
      </c>
      <c r="J478" t="str">
        <f>IF('Données Envoyé Spécial'!$R403&lt;2,IF('Données Envoyé Spécial'!$M403=J$2,'Données Envoyé Spécial'!$F403,""),"")</f>
        <v/>
      </c>
      <c r="K478" t="str">
        <f>IF('Données Envoyé Spécial'!$R15&lt;2,IF('Données Envoyé Spécial'!$M15=K$2,'Données Envoyé Spécial'!$F15,""),"")</f>
        <v/>
      </c>
      <c r="L478" t="str">
        <f>IF('Données Envoyé Spécial'!$R463&lt;2,IF('Données Envoyé Spécial'!$M463=L$2,'Données Envoyé Spécial'!$F463,""),"")</f>
        <v/>
      </c>
      <c r="N478" t="str">
        <f>IF('Données Envoyé Spécial'!$R406&lt;2,IF('Données Envoyé Spécial'!$M406=N$2,'Données Envoyé Spécial'!$G406,""),"")</f>
        <v/>
      </c>
      <c r="O478" t="str">
        <f>IF('Données Envoyé Spécial'!$R16&lt;2,IF('Données Envoyé Spécial'!$M16=O$2,'Données Envoyé Spécial'!$G16,""),"")</f>
        <v/>
      </c>
      <c r="P478" t="str">
        <f>IF('Données Envoyé Spécial'!$R463&lt;2,IF('Données Envoyé Spécial'!$M463=P$2,'Données Envoyé Spécial'!$G463,""),"")</f>
        <v/>
      </c>
      <c r="R478" s="221">
        <v>27</v>
      </c>
    </row>
    <row r="479" spans="2:18" ht="34.15" customHeight="1" x14ac:dyDescent="0.25">
      <c r="B479" s="2" t="str">
        <f>IF('Données Envoyé Spécial'!$R404&lt;2,IF('Données Envoyé Spécial'!$M404=B$2,'Données Envoyé Spécial'!$D404,""),"")</f>
        <v/>
      </c>
      <c r="C479" s="2" t="str">
        <f>IF('Données Envoyé Spécial'!$R17&lt;2,IF('Données Envoyé Spécial'!$M17=C$2,'Données Envoyé Spécial'!$D17,""),"")</f>
        <v/>
      </c>
      <c r="D479" s="2" t="str">
        <f>IF('Données Envoyé Spécial'!$R464&lt;2,IF('Données Envoyé Spécial'!$M464=D$2,'Données Envoyé Spécial'!$D464,""),"")</f>
        <v/>
      </c>
      <c r="F479" s="2" t="str">
        <f>IF('Données Envoyé Spécial'!$R404&lt;2,IF('Données Envoyé Spécial'!$M404=F$2,'Données Envoyé Spécial'!$E404,""),"")</f>
        <v/>
      </c>
      <c r="G479" t="str">
        <f>IF('Données Envoyé Spécial'!$R16&lt;2,IF('Données Envoyé Spécial'!$M16=G$2,'Données Envoyé Spécial'!$E16,""),"")</f>
        <v/>
      </c>
      <c r="H479" t="str">
        <f>IF('Données Envoyé Spécial'!$R464&lt;2,IF('Données Envoyé Spécial'!$M464=H$2,'Données Envoyé Spécial'!$E464,""),"")</f>
        <v/>
      </c>
      <c r="J479" t="str">
        <f>IF('Données Envoyé Spécial'!$R404&lt;2,IF('Données Envoyé Spécial'!$M404=J$2,'Données Envoyé Spécial'!$F404,""),"")</f>
        <v/>
      </c>
      <c r="K479" t="str">
        <f>IF('Données Envoyé Spécial'!$R16&lt;2,IF('Données Envoyé Spécial'!$M16=K$2,'Données Envoyé Spécial'!$F16,""),"")</f>
        <v/>
      </c>
      <c r="L479" t="str">
        <f>IF('Données Envoyé Spécial'!$R464&lt;2,IF('Données Envoyé Spécial'!$M464=L$2,'Données Envoyé Spécial'!$F464,""),"")</f>
        <v/>
      </c>
      <c r="N479" t="str">
        <f>IF('Données Envoyé Spécial'!$R407&lt;2,IF('Données Envoyé Spécial'!$M407=N$2,'Données Envoyé Spécial'!$G407,""),"")</f>
        <v/>
      </c>
      <c r="O479" t="str">
        <f>IF('Données Envoyé Spécial'!$R17&lt;2,IF('Données Envoyé Spécial'!$M17=O$2,'Données Envoyé Spécial'!$G17,""),"")</f>
        <v/>
      </c>
      <c r="P479" t="str">
        <f>IF('Données Envoyé Spécial'!$R464&lt;2,IF('Données Envoyé Spécial'!$M464=P$2,'Données Envoyé Spécial'!$G464,""),"")</f>
        <v/>
      </c>
      <c r="R479" s="221">
        <v>29</v>
      </c>
    </row>
    <row r="480" spans="2:18" ht="16.350000000000001" customHeight="1" x14ac:dyDescent="0.25">
      <c r="B480" s="2" t="str">
        <f>IF('Données Envoyé Spécial'!$R406&lt;2,IF('Données Envoyé Spécial'!$M406=B$2,'Données Envoyé Spécial'!$D406,""),"")</f>
        <v/>
      </c>
      <c r="C480" s="2" t="str">
        <f>IF('Données Envoyé Spécial'!$R19&lt;2,IF('Données Envoyé Spécial'!$M19=C$2,'Données Envoyé Spécial'!$D19,""),"")</f>
        <v/>
      </c>
      <c r="D480" s="2" t="str">
        <f>IF('Données Envoyé Spécial'!$R465&lt;2,IF('Données Envoyé Spécial'!$M465=D$2,'Données Envoyé Spécial'!$D465,""),"")</f>
        <v/>
      </c>
      <c r="F480" s="2" t="str">
        <f>IF('Données Envoyé Spécial'!$R406&lt;2,IF('Données Envoyé Spécial'!$M406=F$2,'Données Envoyé Spécial'!$E406,""),"")</f>
        <v/>
      </c>
      <c r="G480" t="str">
        <f>IF('Données Envoyé Spécial'!$R17&lt;2,IF('Données Envoyé Spécial'!$M17=G$2,'Données Envoyé Spécial'!$E17,""),"")</f>
        <v/>
      </c>
      <c r="H480" t="str">
        <f>IF('Données Envoyé Spécial'!$R465&lt;2,IF('Données Envoyé Spécial'!$M465=H$2,'Données Envoyé Spécial'!$E465,""),"")</f>
        <v/>
      </c>
      <c r="J480" t="str">
        <f>IF('Données Envoyé Spécial'!$R406&lt;2,IF('Données Envoyé Spécial'!$M406=J$2,'Données Envoyé Spécial'!$F406,""),"")</f>
        <v/>
      </c>
      <c r="K480" t="str">
        <f>IF('Données Envoyé Spécial'!$R17&lt;2,IF('Données Envoyé Spécial'!$M17=K$2,'Données Envoyé Spécial'!$F17,""),"")</f>
        <v/>
      </c>
      <c r="L480" t="str">
        <f>IF('Données Envoyé Spécial'!$R465&lt;2,IF('Données Envoyé Spécial'!$M465=L$2,'Données Envoyé Spécial'!$F465,""),"")</f>
        <v/>
      </c>
      <c r="N480" t="str">
        <f>IF('Données Envoyé Spécial'!$R408&lt;2,IF('Données Envoyé Spécial'!$M408=N$2,'Données Envoyé Spécial'!$G408,""),"")</f>
        <v/>
      </c>
      <c r="O480" t="str">
        <f>IF('Données Envoyé Spécial'!$R19&lt;2,IF('Données Envoyé Spécial'!$M19=O$2,'Données Envoyé Spécial'!$G19,""),"")</f>
        <v/>
      </c>
      <c r="P480" t="str">
        <f>IF('Données Envoyé Spécial'!$R465&lt;2,IF('Données Envoyé Spécial'!$M465=P$2,'Données Envoyé Spécial'!$G465,""),"")</f>
        <v/>
      </c>
      <c r="R480" s="221">
        <v>30</v>
      </c>
    </row>
    <row r="481" spans="2:25" x14ac:dyDescent="0.25">
      <c r="B481" s="2" t="s">
        <v>5577</v>
      </c>
      <c r="C481" s="2" t="str">
        <f>IF('Données Envoyé Spécial'!$R20&lt;2,IF('Données Envoyé Spécial'!$M20=C$2,'Données Envoyé Spécial'!$D20,""),"")</f>
        <v/>
      </c>
      <c r="D481" s="2" t="str">
        <f>IF('Données Envoyé Spécial'!$R467&lt;2,IF('Données Envoyé Spécial'!$M467=D$2,'Données Envoyé Spécial'!$D467,""),"")</f>
        <v/>
      </c>
      <c r="F481" s="2" t="str">
        <f>IF('Données Envoyé Spécial'!$R407&lt;2,IF('Données Envoyé Spécial'!$M407=F$2,'Données Envoyé Spécial'!$E407,""),"")</f>
        <v/>
      </c>
      <c r="G481" t="str">
        <f>IF('Données Envoyé Spécial'!$R19&lt;2,IF('Données Envoyé Spécial'!$M19=G$2,'Données Envoyé Spécial'!$E19,""),"")</f>
        <v/>
      </c>
      <c r="H481" t="str">
        <f>IF('Données Envoyé Spécial'!$R467&lt;2,IF('Données Envoyé Spécial'!$M467=H$2,'Données Envoyé Spécial'!$E467,""),"")</f>
        <v/>
      </c>
      <c r="J481" t="str">
        <f>IF('Données Envoyé Spécial'!$R407&lt;2,IF('Données Envoyé Spécial'!$M407=J$2,'Données Envoyé Spécial'!$F407,""),"")</f>
        <v/>
      </c>
      <c r="K481" t="str">
        <f>IF('Données Envoyé Spécial'!$R19&lt;2,IF('Données Envoyé Spécial'!$M19=K$2,'Données Envoyé Spécial'!$F19,""),"")</f>
        <v/>
      </c>
      <c r="L481" t="s">
        <v>5577</v>
      </c>
      <c r="N481" t="str">
        <f>IF('Données Envoyé Spécial'!$R409&lt;2,IF('Données Envoyé Spécial'!$M409=N$2,'Données Envoyé Spécial'!$G409,""),"")</f>
        <v/>
      </c>
      <c r="O481" t="str">
        <f>IF('Données Envoyé Spécial'!$R20&lt;2,IF('Données Envoyé Spécial'!$M20=O$2,'Données Envoyé Spécial'!$G20,""),"")</f>
        <v/>
      </c>
      <c r="P481" t="str">
        <f>IF('Données Envoyé Spécial'!$R467&lt;2,IF('Données Envoyé Spécial'!$M467=P$2,'Données Envoyé Spécial'!$G467,""),"")</f>
        <v/>
      </c>
      <c r="R481" s="221">
        <v>30</v>
      </c>
    </row>
    <row r="482" spans="2:25" ht="15.75" thickBot="1" x14ac:dyDescent="0.3">
      <c r="B482" s="2" t="str">
        <f>IF('Données Envoyé Spécial'!$R408&lt;2,IF('Données Envoyé Spécial'!$M408=B$2,'Données Envoyé Spécial'!$D408,""),"")</f>
        <v/>
      </c>
      <c r="C482" s="2" t="str">
        <f>IF('Données Envoyé Spécial'!$R21&lt;2,IF('Données Envoyé Spécial'!$M21=C$2,'Données Envoyé Spécial'!$D21,""),"")</f>
        <v/>
      </c>
      <c r="D482" s="2" t="str">
        <f>IF('Données Envoyé Spécial'!$R468&lt;2,IF('Données Envoyé Spécial'!$M468=D$2,'Données Envoyé Spécial'!$D468,""),"")</f>
        <v/>
      </c>
      <c r="F482" s="2" t="str">
        <f>IF('Données Envoyé Spécial'!$R408&lt;2,IF('Données Envoyé Spécial'!$M408=F$2,'Données Envoyé Spécial'!$E408,""),"")</f>
        <v/>
      </c>
      <c r="G482" t="str">
        <f>IF('Données Envoyé Spécial'!$R20&lt;2,IF('Données Envoyé Spécial'!$M20=G$2,'Données Envoyé Spécial'!$E20,""),"")</f>
        <v/>
      </c>
      <c r="H482" t="str">
        <f>IF('Données Envoyé Spécial'!$R468&lt;2,IF('Données Envoyé Spécial'!$M468=H$2,'Données Envoyé Spécial'!$E468,""),"")</f>
        <v/>
      </c>
      <c r="J482" t="str">
        <f>IF('Données Envoyé Spécial'!$R408&lt;2,IF('Données Envoyé Spécial'!$M408=J$2,'Données Envoyé Spécial'!$F408,""),"")</f>
        <v/>
      </c>
      <c r="K482" t="str">
        <f>IF('Données Envoyé Spécial'!$R20&lt;2,IF('Données Envoyé Spécial'!$M20=K$2,'Données Envoyé Spécial'!$F20,""),"")</f>
        <v/>
      </c>
      <c r="L482" t="str">
        <f>IF('Données Envoyé Spécial'!$R468&lt;2,IF('Données Envoyé Spécial'!$M468=L$2,'Données Envoyé Spécial'!$F468,""),"")</f>
        <v/>
      </c>
      <c r="N482" t="str">
        <f>IF('Données Envoyé Spécial'!$R410&lt;2,IF('Données Envoyé Spécial'!$M410=N$2,'Données Envoyé Spécial'!$G410,""),"")</f>
        <v/>
      </c>
      <c r="O482" t="str">
        <f>IF('Données Envoyé Spécial'!$R21&lt;2,IF('Données Envoyé Spécial'!$M21=O$2,'Données Envoyé Spécial'!$G21,""),"")</f>
        <v/>
      </c>
      <c r="P482" t="str">
        <f>IF('Données Envoyé Spécial'!$R468&lt;2,IF('Données Envoyé Spécial'!$M468=P$2,'Données Envoyé Spécial'!$G468,""),"")</f>
        <v/>
      </c>
      <c r="R482" s="221">
        <v>31</v>
      </c>
      <c r="T482" s="204"/>
      <c r="U482" s="204"/>
      <c r="V482" s="204"/>
      <c r="W482" s="204"/>
      <c r="X482" s="204"/>
      <c r="Y482" s="204"/>
    </row>
    <row r="483" spans="2:25" x14ac:dyDescent="0.25">
      <c r="B483" s="242" t="s">
        <v>5578</v>
      </c>
      <c r="C483" s="243" t="s">
        <v>5579</v>
      </c>
      <c r="D483" s="243" t="s">
        <v>5580</v>
      </c>
      <c r="E483" s="243" t="s">
        <v>5581</v>
      </c>
      <c r="F483" s="243" t="s">
        <v>5582</v>
      </c>
      <c r="G483" s="191" t="s">
        <v>5583</v>
      </c>
      <c r="H483" s="191" t="s">
        <v>5584</v>
      </c>
      <c r="I483" s="191" t="s">
        <v>5585</v>
      </c>
      <c r="J483" t="str">
        <f>IF('Données Envoyé Spécial'!$R409&lt;2,IF('Données Envoyé Spécial'!$M409=J$2,'Données Envoyé Spécial'!$F409,""),"")</f>
        <v/>
      </c>
      <c r="K483" t="str">
        <f>IF('Données Envoyé Spécial'!$R21&lt;2,IF('Données Envoyé Spécial'!$M21=K$2,'Données Envoyé Spécial'!$F21,""),"")</f>
        <v/>
      </c>
      <c r="L483" s="190" t="s">
        <v>5578</v>
      </c>
      <c r="M483" s="191" t="s">
        <v>5579</v>
      </c>
      <c r="N483" s="191" t="s">
        <v>5580</v>
      </c>
      <c r="O483" s="191" t="s">
        <v>5581</v>
      </c>
      <c r="P483" s="191" t="s">
        <v>5582</v>
      </c>
      <c r="Q483" s="191" t="s">
        <v>5583</v>
      </c>
      <c r="R483" s="223">
        <v>31</v>
      </c>
      <c r="S483" s="191" t="s">
        <v>5585</v>
      </c>
      <c r="T483" s="204"/>
      <c r="U483" s="204"/>
      <c r="V483" s="204"/>
      <c r="W483" s="204"/>
      <c r="X483" s="204"/>
      <c r="Y483" s="204"/>
    </row>
    <row r="484" spans="2:25" ht="15.75" thickBot="1" x14ac:dyDescent="0.3">
      <c r="B484" s="244" t="s">
        <v>15</v>
      </c>
      <c r="C484" s="245">
        <v>198</v>
      </c>
      <c r="D484" s="245">
        <v>0</v>
      </c>
      <c r="E484" s="245">
        <v>198</v>
      </c>
      <c r="F484" s="246">
        <v>1</v>
      </c>
      <c r="G484" s="195">
        <v>185000</v>
      </c>
      <c r="H484" s="195">
        <v>8442.2171717171714</v>
      </c>
      <c r="I484" s="195">
        <v>18814.876194693192</v>
      </c>
      <c r="J484" t="str">
        <f>IF('Données Envoyé Spécial'!$R410&lt;2,IF('Données Envoyé Spécial'!$M410=J$2,'Données Envoyé Spécial'!$F410,""),"")</f>
        <v/>
      </c>
      <c r="K484" t="str">
        <f>IF('Données Envoyé Spécial'!$R22&lt;2,IF('Données Envoyé Spécial'!$M22=K$2,'Données Envoyé Spécial'!$F22,""),"")</f>
        <v/>
      </c>
      <c r="L484" s="193" t="s">
        <v>15</v>
      </c>
      <c r="M484" s="194">
        <v>198</v>
      </c>
      <c r="N484" s="194">
        <v>0</v>
      </c>
      <c r="O484" s="194">
        <v>198</v>
      </c>
      <c r="P484" s="195">
        <v>0</v>
      </c>
      <c r="Q484" s="195">
        <v>5128</v>
      </c>
      <c r="R484" s="224">
        <v>40</v>
      </c>
      <c r="S484" s="195">
        <v>776.67372069960652</v>
      </c>
      <c r="T484" s="204"/>
      <c r="U484" s="204"/>
      <c r="V484" s="204"/>
      <c r="W484" s="204"/>
      <c r="X484" s="204"/>
      <c r="Y484" s="204"/>
    </row>
    <row r="485" spans="2:25" x14ac:dyDescent="0.25">
      <c r="B485" s="2" t="str">
        <f>IF('Données Envoyé Spécial'!$R411&lt;2,IF('Données Envoyé Spécial'!$M411=B$2,'Données Envoyé Spécial'!$D411,""),"")</f>
        <v/>
      </c>
      <c r="C485" s="2" t="str">
        <f>IF('Données Envoyé Spécial'!$R24&lt;2,IF('Données Envoyé Spécial'!$M24=C$2,'Données Envoyé Spécial'!$D24,""),"")</f>
        <v/>
      </c>
      <c r="D485" s="2" t="str">
        <f>IF('Données Envoyé Spécial'!$R471&lt;2,IF('Données Envoyé Spécial'!$M471=D$2,'Données Envoyé Spécial'!$D471,""),"")</f>
        <v/>
      </c>
      <c r="F485" s="2" t="str">
        <f>IF('Données Envoyé Spécial'!$R411&lt;2,IF('Données Envoyé Spécial'!$M411=F$2,'Données Envoyé Spécial'!$E411,""),"")</f>
        <v/>
      </c>
      <c r="G485" t="str">
        <f>IF('Données Envoyé Spécial'!$R23&lt;2,IF('Données Envoyé Spécial'!$M23=G$2,'Données Envoyé Spécial'!$E23,""),"")</f>
        <v/>
      </c>
      <c r="H485" t="str">
        <f>IF('Données Envoyé Spécial'!$R471&lt;2,IF('Données Envoyé Spécial'!$M471=H$2,'Données Envoyé Spécial'!$E471,""),"")</f>
        <v/>
      </c>
      <c r="J485" t="str">
        <f>IF('Données Envoyé Spécial'!$R411&lt;2,IF('Données Envoyé Spécial'!$M411=J$2,'Données Envoyé Spécial'!$F411,""),"")</f>
        <v/>
      </c>
      <c r="K485" t="str">
        <f>IF('Données Envoyé Spécial'!$R23&lt;2,IF('Données Envoyé Spécial'!$M23=K$2,'Données Envoyé Spécial'!$F23,""),"")</f>
        <v/>
      </c>
      <c r="L485" t="str">
        <f>IF('Données Envoyé Spécial'!$R471&lt;2,IF('Données Envoyé Spécial'!$M471=L$2,'Données Envoyé Spécial'!$F471,""),"")</f>
        <v/>
      </c>
      <c r="N485" t="str">
        <f>IF('Données Envoyé Spécial'!$R413&lt;2,IF('Données Envoyé Spécial'!$M413=N$2,'Données Envoyé Spécial'!$G413,""),"")</f>
        <v/>
      </c>
      <c r="O485" t="str">
        <f>IF('Données Envoyé Spécial'!$R24&lt;2,IF('Données Envoyé Spécial'!$M24=O$2,'Données Envoyé Spécial'!$G24,""),"")</f>
        <v/>
      </c>
      <c r="P485" t="str">
        <f>IF('Données Envoyé Spécial'!$R471&lt;2,IF('Données Envoyé Spécial'!$M471=P$2,'Données Envoyé Spécial'!$G471,""),"")</f>
        <v/>
      </c>
      <c r="R485" s="221">
        <v>43</v>
      </c>
      <c r="T485" s="204"/>
      <c r="U485" s="205"/>
      <c r="V485" s="206"/>
      <c r="W485" s="206"/>
      <c r="X485" s="206"/>
      <c r="Y485" s="204"/>
    </row>
    <row r="486" spans="2:25" x14ac:dyDescent="0.25">
      <c r="B486" s="2" t="str">
        <f>IF('Données Envoyé Spécial'!$R412&lt;2,IF('Données Envoyé Spécial'!$M412=B$2,'Données Envoyé Spécial'!$D412,""),"")</f>
        <v/>
      </c>
      <c r="C486" s="2" t="str">
        <f>IF('Données Envoyé Spécial'!$R25&lt;2,IF('Données Envoyé Spécial'!$M25=C$2,'Données Envoyé Spécial'!$D25,""),"")</f>
        <v/>
      </c>
      <c r="D486" s="2" t="str">
        <f>IF('Données Envoyé Spécial'!$R472&lt;2,IF('Données Envoyé Spécial'!$M472=D$2,'Données Envoyé Spécial'!$D472,""),"")</f>
        <v/>
      </c>
      <c r="F486" s="2" t="str">
        <f>IF('Données Envoyé Spécial'!$R412&lt;2,IF('Données Envoyé Spécial'!$M412=F$2,'Données Envoyé Spécial'!$E412,""),"")</f>
        <v/>
      </c>
      <c r="G486" t="str">
        <f>IF('Données Envoyé Spécial'!$R24&lt;2,IF('Données Envoyé Spécial'!$M24=G$2,'Données Envoyé Spécial'!$E24,""),"")</f>
        <v/>
      </c>
      <c r="H486" t="str">
        <f>IF('Données Envoyé Spécial'!$R472&lt;2,IF('Données Envoyé Spécial'!$M472=H$2,'Données Envoyé Spécial'!$E472,""),"")</f>
        <v/>
      </c>
      <c r="J486" t="str">
        <f>IF('Données Envoyé Spécial'!$R412&lt;2,IF('Données Envoyé Spécial'!$M412=J$2,'Données Envoyé Spécial'!$F412,""),"")</f>
        <v/>
      </c>
      <c r="K486" t="str">
        <f>IF('Données Envoyé Spécial'!$R24&lt;2,IF('Données Envoyé Spécial'!$M24=K$2,'Données Envoyé Spécial'!$F24,""),"")</f>
        <v/>
      </c>
      <c r="L486" t="str">
        <f>IF('Données Envoyé Spécial'!$R472&lt;2,IF('Données Envoyé Spécial'!$M472=L$2,'Données Envoyé Spécial'!$F472,""),"")</f>
        <v/>
      </c>
      <c r="N486" t="str">
        <f>IF('Données Envoyé Spécial'!$R414&lt;2,IF('Données Envoyé Spécial'!$M414=N$2,'Données Envoyé Spécial'!$G414,""),"")</f>
        <v/>
      </c>
      <c r="O486" t="str">
        <f>IF('Données Envoyé Spécial'!$R25&lt;2,IF('Données Envoyé Spécial'!$M25=O$2,'Données Envoyé Spécial'!$G25,""),"")</f>
        <v/>
      </c>
      <c r="P486" t="str">
        <f>IF('Données Envoyé Spécial'!$R472&lt;2,IF('Données Envoyé Spécial'!$M472=P$2,'Données Envoyé Spécial'!$G472,""),"")</f>
        <v/>
      </c>
      <c r="R486" s="221">
        <v>46</v>
      </c>
      <c r="T486" s="204"/>
      <c r="U486" s="207"/>
      <c r="V486" s="208"/>
      <c r="W486" s="208"/>
      <c r="X486" s="208"/>
      <c r="Y486" s="204"/>
    </row>
    <row r="487" spans="2:25" x14ac:dyDescent="0.25">
      <c r="B487" s="2" t="s">
        <v>5586</v>
      </c>
      <c r="C487" s="2" t="str">
        <f>IF('Données Envoyé Spécial'!$R26&lt;2,IF('Données Envoyé Spécial'!$M26=C$2,'Données Envoyé Spécial'!$D26,""),"")</f>
        <v/>
      </c>
      <c r="D487" s="2" t="str">
        <f>IF('Données Envoyé Spécial'!$R473&lt;2,IF('Données Envoyé Spécial'!$M473=D$2,'Données Envoyé Spécial'!$D473,""),"")</f>
        <v/>
      </c>
      <c r="F487" s="2" t="str">
        <f>IF('Données Envoyé Spécial'!$R413&lt;2,IF('Données Envoyé Spécial'!$M413=F$2,'Données Envoyé Spécial'!$E413,""),"")</f>
        <v/>
      </c>
      <c r="G487" t="str">
        <f>IF('Données Envoyé Spécial'!$R25&lt;2,IF('Données Envoyé Spécial'!$M25=G$2,'Données Envoyé Spécial'!$E25,""),"")</f>
        <v/>
      </c>
      <c r="H487" t="str">
        <f>IF('Données Envoyé Spécial'!$R473&lt;2,IF('Données Envoyé Spécial'!$M473=H$2,'Données Envoyé Spécial'!$E473,""),"")</f>
        <v/>
      </c>
      <c r="J487" t="str">
        <f>IF('Données Envoyé Spécial'!$R413&lt;2,IF('Données Envoyé Spécial'!$M413=J$2,'Données Envoyé Spécial'!$F413,""),"")</f>
        <v/>
      </c>
      <c r="K487" t="str">
        <f>IF('Données Envoyé Spécial'!$R25&lt;2,IF('Données Envoyé Spécial'!$M25=K$2,'Données Envoyé Spécial'!$F25,""),"")</f>
        <v/>
      </c>
      <c r="L487" t="s">
        <v>5586</v>
      </c>
      <c r="N487" t="str">
        <f>IF('Données Envoyé Spécial'!$R415&lt;2,IF('Données Envoyé Spécial'!$M415=N$2,'Données Envoyé Spécial'!$G415,""),"")</f>
        <v/>
      </c>
      <c r="O487" t="str">
        <f>IF('Données Envoyé Spécial'!$R26&lt;2,IF('Données Envoyé Spécial'!$M26=O$2,'Données Envoyé Spécial'!$G26,""),"")</f>
        <v/>
      </c>
      <c r="P487" t="str">
        <f>IF('Données Envoyé Spécial'!$R473&lt;2,IF('Données Envoyé Spécial'!$M473=P$2,'Données Envoyé Spécial'!$G473,""),"")</f>
        <v/>
      </c>
      <c r="R487" s="221">
        <v>63</v>
      </c>
      <c r="T487" s="204"/>
      <c r="U487" s="207"/>
      <c r="V487" s="208"/>
      <c r="W487" s="208"/>
      <c r="X487" s="208"/>
      <c r="Y487" s="204"/>
    </row>
    <row r="488" spans="2:25" ht="15.75" thickBot="1" x14ac:dyDescent="0.3">
      <c r="B488" s="2" t="str">
        <f>IF('Données Envoyé Spécial'!$R414&lt;2,IF('Données Envoyé Spécial'!$M414=B$2,'Données Envoyé Spécial'!$D414,""),"")</f>
        <v/>
      </c>
      <c r="C488" s="2" t="str">
        <f>IF('Données Envoyé Spécial'!$R27&lt;2,IF('Données Envoyé Spécial'!$M27=C$2,'Données Envoyé Spécial'!$D27,""),"")</f>
        <v/>
      </c>
      <c r="D488" s="2" t="str">
        <f>IF('Données Envoyé Spécial'!$R474&lt;2,IF('Données Envoyé Spécial'!$M474=D$2,'Données Envoyé Spécial'!$D474,""),"")</f>
        <v/>
      </c>
      <c r="F488" s="2" t="str">
        <f>IF('Données Envoyé Spécial'!$R414&lt;2,IF('Données Envoyé Spécial'!$M414=F$2,'Données Envoyé Spécial'!$E414,""),"")</f>
        <v/>
      </c>
      <c r="G488" t="str">
        <f>IF('Données Envoyé Spécial'!$R26&lt;2,IF('Données Envoyé Spécial'!$M26=G$2,'Données Envoyé Spécial'!$E26,""),"")</f>
        <v/>
      </c>
      <c r="H488" t="str">
        <f>IF('Données Envoyé Spécial'!$R474&lt;2,IF('Données Envoyé Spécial'!$M474=H$2,'Données Envoyé Spécial'!$E474,""),"")</f>
        <v/>
      </c>
      <c r="J488" t="str">
        <f>IF('Données Envoyé Spécial'!$R414&lt;2,IF('Données Envoyé Spécial'!$M414=J$2,'Données Envoyé Spécial'!$F414,""),"")</f>
        <v/>
      </c>
      <c r="K488" t="str">
        <f>IF('Données Envoyé Spécial'!$R26&lt;2,IF('Données Envoyé Spécial'!$M26=K$2,'Données Envoyé Spécial'!$F26,""),"")</f>
        <v/>
      </c>
      <c r="L488" t="str">
        <f>IF('Données Envoyé Spécial'!$R474&lt;2,IF('Données Envoyé Spécial'!$M474=L$2,'Données Envoyé Spécial'!$F474,""),"")</f>
        <v/>
      </c>
      <c r="N488" t="str">
        <f>IF('Données Envoyé Spécial'!$R416&lt;2,IF('Données Envoyé Spécial'!$M416=N$2,'Données Envoyé Spécial'!$G416,""),"")</f>
        <v/>
      </c>
      <c r="O488" t="str">
        <f>IF('Données Envoyé Spécial'!$R27&lt;2,IF('Données Envoyé Spécial'!$M27=O$2,'Données Envoyé Spécial'!$G27,""),"")</f>
        <v/>
      </c>
      <c r="P488" t="str">
        <f>IF('Données Envoyé Spécial'!$R474&lt;2,IF('Données Envoyé Spécial'!$M474=P$2,'Données Envoyé Spécial'!$G474,""),"")</f>
        <v/>
      </c>
      <c r="R488" s="221">
        <v>63</v>
      </c>
      <c r="T488" s="204"/>
      <c r="U488" s="207"/>
      <c r="V488" s="208"/>
      <c r="W488" s="208"/>
      <c r="X488" s="208"/>
      <c r="Y488" s="204"/>
    </row>
    <row r="489" spans="2:25" x14ac:dyDescent="0.25">
      <c r="B489" s="243" t="s">
        <v>5587</v>
      </c>
      <c r="C489" s="243" t="s">
        <v>5593</v>
      </c>
      <c r="D489" s="243" t="s">
        <v>5594</v>
      </c>
      <c r="E489" s="243" t="s">
        <v>5595</v>
      </c>
      <c r="F489" s="243" t="s">
        <v>5596</v>
      </c>
      <c r="G489" s="191" t="s">
        <v>5597</v>
      </c>
      <c r="H489" t="str">
        <f>IF('Données Envoyé Spécial'!$R475&lt;2,IF('Données Envoyé Spécial'!$M475=H$2,'Données Envoyé Spécial'!$E475,""),"")</f>
        <v/>
      </c>
      <c r="J489" t="str">
        <f>IF('Données Envoyé Spécial'!$R415&lt;2,IF('Données Envoyé Spécial'!$M415=J$2,'Données Envoyé Spécial'!$F415,""),"")</f>
        <v/>
      </c>
      <c r="K489" t="str">
        <f>IF('Données Envoyé Spécial'!$R27&lt;2,IF('Données Envoyé Spécial'!$M27=K$2,'Données Envoyé Spécial'!$F27,""),"")</f>
        <v/>
      </c>
      <c r="L489" s="191" t="s">
        <v>5587</v>
      </c>
      <c r="M489" s="191" t="s">
        <v>5593</v>
      </c>
      <c r="N489" s="191" t="s">
        <v>5594</v>
      </c>
      <c r="O489" s="191" t="s">
        <v>5595</v>
      </c>
      <c r="P489" s="191" t="s">
        <v>5596</v>
      </c>
      <c r="Q489" s="191" t="s">
        <v>5597</v>
      </c>
      <c r="R489" s="221">
        <v>66</v>
      </c>
      <c r="U489" s="50"/>
      <c r="V489" s="201"/>
      <c r="W489" s="201"/>
      <c r="X489" s="201"/>
    </row>
    <row r="490" spans="2:25" x14ac:dyDescent="0.25">
      <c r="B490" s="247" t="s">
        <v>5588</v>
      </c>
      <c r="C490" s="248">
        <v>185000</v>
      </c>
      <c r="D490" s="248"/>
      <c r="E490" s="248"/>
      <c r="F490" s="248"/>
      <c r="G490" s="200"/>
      <c r="H490" t="str">
        <f>IF('Données Envoyé Spécial'!$R476&lt;2,IF('Données Envoyé Spécial'!$M476=H$2,'Données Envoyé Spécial'!$E476,""),"")</f>
        <v/>
      </c>
      <c r="J490" t="str">
        <f>IF('Données Envoyé Spécial'!$R416&lt;2,IF('Données Envoyé Spécial'!$M416=J$2,'Données Envoyé Spécial'!$F416,""),"")</f>
        <v/>
      </c>
      <c r="K490" t="str">
        <f>IF('Données Envoyé Spécial'!$R28&lt;2,IF('Données Envoyé Spécial'!$M28=K$2,'Données Envoyé Spécial'!$F28,""),"")</f>
        <v/>
      </c>
      <c r="L490" s="197" t="s">
        <v>5588</v>
      </c>
      <c r="M490" s="200">
        <v>5128</v>
      </c>
      <c r="N490" s="200"/>
      <c r="O490" s="200"/>
      <c r="P490" s="200"/>
      <c r="Q490" s="200"/>
      <c r="R490" s="221">
        <v>73</v>
      </c>
      <c r="U490" s="50"/>
      <c r="V490" s="201"/>
      <c r="W490" s="201"/>
      <c r="X490" s="201"/>
    </row>
    <row r="491" spans="2:25" x14ac:dyDescent="0.25">
      <c r="B491" s="249">
        <v>0.99</v>
      </c>
      <c r="C491" s="250">
        <v>71440.000000000276</v>
      </c>
      <c r="D491" s="250">
        <v>51000</v>
      </c>
      <c r="E491" s="250">
        <v>185000</v>
      </c>
      <c r="F491" s="250">
        <v>56100</v>
      </c>
      <c r="G491" s="201">
        <v>185000</v>
      </c>
      <c r="H491" t="str">
        <f>IF('Données Envoyé Spécial'!$R477&lt;2,IF('Données Envoyé Spécial'!$M477=H$2,'Données Envoyé Spécial'!$E477,""),"")</f>
        <v/>
      </c>
      <c r="J491" t="str">
        <f>IF('Données Envoyé Spécial'!$R417&lt;2,IF('Données Envoyé Spécial'!$M417=J$2,'Données Envoyé Spécial'!$F417,""),"")</f>
        <v/>
      </c>
      <c r="K491" t="str">
        <f>IF('Données Envoyé Spécial'!$R29&lt;2,IF('Données Envoyé Spécial'!$M29=K$2,'Données Envoyé Spécial'!$F29,""),"")</f>
        <v/>
      </c>
      <c r="L491" s="198">
        <v>0.99</v>
      </c>
      <c r="M491" s="201">
        <v>3784.4000000000069</v>
      </c>
      <c r="N491" s="201">
        <v>3197</v>
      </c>
      <c r="O491" s="201">
        <v>5128</v>
      </c>
      <c r="P491" s="201">
        <v>3402</v>
      </c>
      <c r="Q491" s="201">
        <v>5128</v>
      </c>
      <c r="R491" s="221">
        <v>75</v>
      </c>
      <c r="U491" s="50"/>
      <c r="V491" s="201"/>
      <c r="W491" s="201"/>
      <c r="X491" s="201"/>
    </row>
    <row r="492" spans="2:25" x14ac:dyDescent="0.25">
      <c r="B492" s="249">
        <v>0.95</v>
      </c>
      <c r="C492" s="250">
        <v>44309.999999999985</v>
      </c>
      <c r="D492" s="250">
        <v>26358</v>
      </c>
      <c r="E492" s="250">
        <v>56100</v>
      </c>
      <c r="F492" s="250">
        <v>26358</v>
      </c>
      <c r="G492" s="201">
        <v>63300</v>
      </c>
      <c r="H492" t="str">
        <f>IF('Données Envoyé Spécial'!$R478&lt;2,IF('Données Envoyé Spécial'!$M478=H$2,'Données Envoyé Spécial'!$E478,""),"")</f>
        <v/>
      </c>
      <c r="J492" t="str">
        <f>IF('Données Envoyé Spécial'!$R418&lt;2,IF('Données Envoyé Spécial'!$M418=J$2,'Données Envoyé Spécial'!$F418,""),"")</f>
        <v/>
      </c>
      <c r="K492" t="str">
        <f>IF('Données Envoyé Spécial'!$R30&lt;2,IF('Données Envoyé Spécial'!$M30=K$2,'Données Envoyé Spécial'!$F30,""),"")</f>
        <v/>
      </c>
      <c r="L492" s="198">
        <v>0.95</v>
      </c>
      <c r="M492" s="201">
        <v>1808.3999999999996</v>
      </c>
      <c r="N492" s="201">
        <v>1169</v>
      </c>
      <c r="O492" s="201">
        <v>3402</v>
      </c>
      <c r="P492" s="201">
        <v>1169</v>
      </c>
      <c r="Q492" s="201">
        <v>3655</v>
      </c>
      <c r="R492" s="221">
        <v>82</v>
      </c>
      <c r="U492" s="50"/>
      <c r="V492" s="201"/>
      <c r="W492" s="201"/>
      <c r="X492" s="201"/>
    </row>
    <row r="493" spans="2:25" x14ac:dyDescent="0.25">
      <c r="B493" s="249">
        <v>0.9</v>
      </c>
      <c r="C493" s="250">
        <v>21680.000000000033</v>
      </c>
      <c r="D493" s="250">
        <v>16100</v>
      </c>
      <c r="E493" s="250">
        <v>32400</v>
      </c>
      <c r="F493" s="250">
        <v>16100</v>
      </c>
      <c r="G493" s="201">
        <v>36900</v>
      </c>
      <c r="H493" t="str">
        <f>IF('Données Envoyé Spécial'!$R479&lt;2,IF('Données Envoyé Spécial'!$M479=H$2,'Données Envoyé Spécial'!$E479,""),"")</f>
        <v/>
      </c>
      <c r="J493" t="str">
        <f>IF('Données Envoyé Spécial'!$R419&lt;2,IF('Données Envoyé Spécial'!$M419=J$2,'Données Envoyé Spécial'!$F419,""),"")</f>
        <v/>
      </c>
      <c r="K493" t="str">
        <f>IF('Données Envoyé Spécial'!$R31&lt;2,IF('Données Envoyé Spécial'!$M31=K$2,'Données Envoyé Spécial'!$F31,""),"")</f>
        <v/>
      </c>
      <c r="L493" s="198">
        <v>0.9</v>
      </c>
      <c r="M493" s="201">
        <v>1032.8000000000009</v>
      </c>
      <c r="N493" s="201">
        <v>741</v>
      </c>
      <c r="O493" s="201">
        <v>1648</v>
      </c>
      <c r="P493" s="201">
        <v>741</v>
      </c>
      <c r="Q493" s="201">
        <v>1776</v>
      </c>
      <c r="R493" s="221">
        <v>82</v>
      </c>
      <c r="U493" s="50"/>
      <c r="V493" s="201"/>
      <c r="W493" s="201"/>
      <c r="X493" s="201"/>
    </row>
    <row r="494" spans="2:25" x14ac:dyDescent="0.25">
      <c r="B494" s="249" t="s">
        <v>5589</v>
      </c>
      <c r="C494" s="250">
        <v>6578.5</v>
      </c>
      <c r="D494" s="250">
        <v>5556</v>
      </c>
      <c r="E494" s="250">
        <v>9775</v>
      </c>
      <c r="F494" s="250">
        <v>5174</v>
      </c>
      <c r="G494" s="201">
        <v>10100</v>
      </c>
      <c r="H494" t="str">
        <f>IF('Données Envoyé Spécial'!$R480&lt;2,IF('Données Envoyé Spécial'!$M480=H$2,'Données Envoyé Spécial'!$E480,""),"")</f>
        <v/>
      </c>
      <c r="J494" t="str">
        <f>IF('Données Envoyé Spécial'!$R420&lt;2,IF('Données Envoyé Spécial'!$M420=J$2,'Données Envoyé Spécial'!$F420,""),"")</f>
        <v/>
      </c>
      <c r="K494" t="str">
        <f>IF('Données Envoyé Spécial'!$R32&lt;2,IF('Données Envoyé Spécial'!$M32=K$2,'Données Envoyé Spécial'!$F32,""),"")</f>
        <v/>
      </c>
      <c r="L494" s="198" t="s">
        <v>5589</v>
      </c>
      <c r="M494" s="201">
        <v>422.5</v>
      </c>
      <c r="N494" s="201">
        <v>300</v>
      </c>
      <c r="O494" s="201">
        <v>550</v>
      </c>
      <c r="P494" s="201">
        <v>299</v>
      </c>
      <c r="Q494" s="201">
        <v>574</v>
      </c>
      <c r="R494" s="221">
        <v>108</v>
      </c>
      <c r="U494" s="50"/>
      <c r="V494" s="201"/>
      <c r="W494" s="201"/>
      <c r="X494" s="201"/>
    </row>
    <row r="495" spans="2:25" x14ac:dyDescent="0.25">
      <c r="B495" s="249" t="s">
        <v>5590</v>
      </c>
      <c r="C495" s="250">
        <v>2289</v>
      </c>
      <c r="D495" s="250">
        <v>1771</v>
      </c>
      <c r="E495" s="250">
        <v>3140</v>
      </c>
      <c r="F495" s="250">
        <v>1771</v>
      </c>
      <c r="G495" s="201">
        <v>3140</v>
      </c>
      <c r="H495" t="str">
        <f>IF('Données Envoyé Spécial'!$R481&lt;2,IF('Données Envoyé Spécial'!$M481=H$2,'Données Envoyé Spécial'!$E481,""),"")</f>
        <v/>
      </c>
      <c r="J495" t="str">
        <f>IF('Données Envoyé Spécial'!$R421&lt;2,IF('Données Envoyé Spécial'!$M421=J$2,'Données Envoyé Spécial'!$F421,""),"")</f>
        <v/>
      </c>
      <c r="K495" t="str">
        <f>IF('Données Envoyé Spécial'!$R33&lt;2,IF('Données Envoyé Spécial'!$M33=K$2,'Données Envoyé Spécial'!$F33,""),"")</f>
        <v/>
      </c>
      <c r="L495" s="198" t="s">
        <v>5590</v>
      </c>
      <c r="M495" s="201">
        <v>125</v>
      </c>
      <c r="N495" s="201">
        <v>95</v>
      </c>
      <c r="O495" s="201">
        <v>181</v>
      </c>
      <c r="P495" s="201">
        <v>95</v>
      </c>
      <c r="Q495" s="201">
        <v>181</v>
      </c>
      <c r="R495" s="221">
        <v>122</v>
      </c>
      <c r="U495" s="50"/>
      <c r="V495" s="201"/>
      <c r="W495" s="201"/>
      <c r="X495" s="201"/>
    </row>
    <row r="496" spans="2:25" x14ac:dyDescent="0.25">
      <c r="B496" s="249" t="s">
        <v>5591</v>
      </c>
      <c r="C496" s="250">
        <v>550</v>
      </c>
      <c r="D496" s="250">
        <v>413</v>
      </c>
      <c r="E496" s="250">
        <v>903</v>
      </c>
      <c r="F496" s="250">
        <v>405</v>
      </c>
      <c r="G496" s="201">
        <v>910</v>
      </c>
      <c r="H496" t="str">
        <f>IF('Données Envoyé Spécial'!$R482&lt;2,IF('Données Envoyé Spécial'!$M482=H$2,'Données Envoyé Spécial'!$E482,""),"")</f>
        <v/>
      </c>
      <c r="J496" t="str">
        <f>IF('Données Envoyé Spécial'!$R422&lt;2,IF('Données Envoyé Spécial'!$M422=J$2,'Données Envoyé Spécial'!$F422,""),"")</f>
        <v/>
      </c>
      <c r="K496" t="str">
        <f>IF('Données Envoyé Spécial'!$R35&lt;2,IF('Données Envoyé Spécial'!$M35=K$2,'Données Envoyé Spécial'!$F35,""),"")</f>
        <v/>
      </c>
      <c r="L496" s="198" t="s">
        <v>5591</v>
      </c>
      <c r="M496" s="201">
        <v>35</v>
      </c>
      <c r="N496" s="201">
        <v>26</v>
      </c>
      <c r="O496" s="201">
        <v>51</v>
      </c>
      <c r="P496" s="201">
        <v>25</v>
      </c>
      <c r="Q496" s="201">
        <v>53</v>
      </c>
      <c r="R496" s="221">
        <v>124</v>
      </c>
      <c r="U496" s="50"/>
      <c r="V496" s="201"/>
      <c r="W496" s="201"/>
      <c r="X496" s="201"/>
    </row>
    <row r="497" spans="2:24" x14ac:dyDescent="0.25">
      <c r="B497" s="249">
        <v>0.1</v>
      </c>
      <c r="C497" s="250">
        <v>190</v>
      </c>
      <c r="D497" s="250">
        <v>108</v>
      </c>
      <c r="E497" s="250">
        <v>282</v>
      </c>
      <c r="F497" s="250">
        <v>94</v>
      </c>
      <c r="G497" s="201">
        <v>282</v>
      </c>
      <c r="H497" t="str">
        <f>IF('Données Envoyé Spécial'!$R483&lt;2,IF('Données Envoyé Spécial'!$M483=H$2,'Données Envoyé Spécial'!$E483,""),"")</f>
        <v/>
      </c>
      <c r="J497" t="str">
        <f>IF('Données Envoyé Spécial'!$R423&lt;2,IF('Données Envoyé Spécial'!$M423=J$2,'Données Envoyé Spécial'!$F423,""),"")</f>
        <v/>
      </c>
      <c r="K497" t="str">
        <f>IF('Données Envoyé Spécial'!$R36&lt;2,IF('Données Envoyé Spécial'!$M36=K$2,'Données Envoyé Spécial'!$F36,""),"")</f>
        <v/>
      </c>
      <c r="L497" s="198">
        <v>0.1</v>
      </c>
      <c r="M497" s="201">
        <v>10</v>
      </c>
      <c r="N497" s="201">
        <v>4</v>
      </c>
      <c r="O497" s="201">
        <v>18</v>
      </c>
      <c r="P497" s="201">
        <v>4</v>
      </c>
      <c r="Q497" s="201">
        <v>18</v>
      </c>
      <c r="R497" s="221">
        <v>143</v>
      </c>
      <c r="U497" s="50"/>
      <c r="V497" s="201"/>
      <c r="W497" s="201"/>
      <c r="X497" s="201"/>
    </row>
    <row r="498" spans="2:24" x14ac:dyDescent="0.25">
      <c r="B498" s="249">
        <v>0.05</v>
      </c>
      <c r="C498" s="250">
        <v>66.900000000000006</v>
      </c>
      <c r="D498" s="250">
        <v>11</v>
      </c>
      <c r="E498" s="250">
        <v>129</v>
      </c>
      <c r="F498" s="250">
        <v>9</v>
      </c>
      <c r="G498" s="201">
        <v>129</v>
      </c>
      <c r="H498" t="str">
        <f>IF('Données Envoyé Spécial'!$R484&lt;2,IF('Données Envoyé Spécial'!$M484=H$2,'Données Envoyé Spécial'!$E484,""),"")</f>
        <v/>
      </c>
      <c r="J498" t="str">
        <f>IF('Données Envoyé Spécial'!$R424&lt;2,IF('Données Envoyé Spécial'!$M424=J$2,'Données Envoyé Spécial'!$F424,""),"")</f>
        <v/>
      </c>
      <c r="K498" t="str">
        <f>IF('Données Envoyé Spécial'!$R37&lt;2,IF('Données Envoyé Spécial'!$M37=K$2,'Données Envoyé Spécial'!$F37,""),"")</f>
        <v/>
      </c>
      <c r="L498" s="198">
        <v>0.05</v>
      </c>
      <c r="M498" s="201">
        <v>4</v>
      </c>
      <c r="N498" s="201">
        <v>1</v>
      </c>
      <c r="O498" s="201">
        <v>8</v>
      </c>
      <c r="P498" s="201">
        <v>1</v>
      </c>
      <c r="Q498" s="201">
        <v>8</v>
      </c>
      <c r="R498" s="221">
        <v>148</v>
      </c>
      <c r="U498" s="50"/>
      <c r="V498" s="201"/>
      <c r="W498" s="201"/>
      <c r="X498" s="201"/>
    </row>
    <row r="499" spans="2:24" x14ac:dyDescent="0.25">
      <c r="B499" s="249">
        <v>0.01</v>
      </c>
      <c r="C499" s="250">
        <v>3.94</v>
      </c>
      <c r="D499" s="250">
        <v>1</v>
      </c>
      <c r="E499" s="250">
        <v>18</v>
      </c>
      <c r="F499" s="250">
        <v>1</v>
      </c>
      <c r="G499" s="201">
        <v>4</v>
      </c>
      <c r="H499" t="str">
        <f>IF('Données Envoyé Spécial'!$R485&lt;2,IF('Données Envoyé Spécial'!$M485=H$2,'Données Envoyé Spécial'!$E485,""),"")</f>
        <v/>
      </c>
      <c r="J499" t="str">
        <f>IF('Données Envoyé Spécial'!$R425&lt;2,IF('Données Envoyé Spécial'!$M425=J$2,'Données Envoyé Spécial'!$F425,""),"")</f>
        <v/>
      </c>
      <c r="K499" t="str">
        <f>IF('Données Envoyé Spécial'!$R39&lt;2,IF('Données Envoyé Spécial'!$M39=K$2,'Données Envoyé Spécial'!$F39,""),"")</f>
        <v/>
      </c>
      <c r="L499" s="198">
        <v>0.01</v>
      </c>
      <c r="M499" s="201">
        <v>0.98</v>
      </c>
      <c r="N499" s="201">
        <v>0</v>
      </c>
      <c r="O499" s="201">
        <v>2</v>
      </c>
      <c r="P499" s="201">
        <v>0</v>
      </c>
      <c r="Q499" s="201">
        <v>1</v>
      </c>
      <c r="R499" s="221">
        <v>205</v>
      </c>
      <c r="U499" s="50"/>
      <c r="V499" s="201"/>
      <c r="W499" s="201"/>
      <c r="X499" s="201"/>
    </row>
    <row r="500" spans="2:24" ht="15.75" thickBot="1" x14ac:dyDescent="0.3">
      <c r="B500" s="251" t="s">
        <v>5592</v>
      </c>
      <c r="C500" s="252">
        <v>1</v>
      </c>
      <c r="D500" s="252"/>
      <c r="E500" s="252"/>
      <c r="F500" s="252"/>
      <c r="G500" s="202"/>
      <c r="H500" t="str">
        <f>IF('Données Envoyé Spécial'!$R486&lt;2,IF('Données Envoyé Spécial'!$M486=H$2,'Données Envoyé Spécial'!$E486,""),"")</f>
        <v/>
      </c>
      <c r="J500" t="str">
        <f>IF('Données Envoyé Spécial'!$R426&lt;2,IF('Données Envoyé Spécial'!$M426=J$2,'Données Envoyé Spécial'!$F426,""),"")</f>
        <v/>
      </c>
      <c r="K500" t="str">
        <f>IF('Données Envoyé Spécial'!$R41&lt;2,IF('Données Envoyé Spécial'!$M41=K$2,'Données Envoyé Spécial'!$F41,""),"")</f>
        <v/>
      </c>
      <c r="L500" s="199" t="s">
        <v>5592</v>
      </c>
      <c r="M500" s="202">
        <v>0</v>
      </c>
      <c r="N500" s="202"/>
      <c r="O500" s="202"/>
      <c r="P500" s="202"/>
      <c r="Q500" s="202"/>
      <c r="R500" s="221">
        <v>218</v>
      </c>
      <c r="U500" s="50"/>
      <c r="V500" s="201"/>
      <c r="W500" s="201"/>
      <c r="X500" s="201"/>
    </row>
    <row r="501" spans="2:24" x14ac:dyDescent="0.25">
      <c r="B501" s="2" t="str">
        <f>IF('Données Envoyé Spécial'!$R427&lt;2,IF('Données Envoyé Spécial'!$M427=B$2,'Données Envoyé Spécial'!$D427,""),"")</f>
        <v/>
      </c>
      <c r="C501" s="2" t="str">
        <f>IF('Données Envoyé Spécial'!$R44&lt;2,IF('Données Envoyé Spécial'!$M44=C$2,'Données Envoyé Spécial'!$D44,""),"")</f>
        <v/>
      </c>
      <c r="D501" s="2" t="str">
        <f>IF('Données Envoyé Spécial'!$R487&lt;2,IF('Données Envoyé Spécial'!$M487=D$2,'Données Envoyé Spécial'!$D487,""),"")</f>
        <v/>
      </c>
      <c r="F501" s="2" t="str">
        <f>IF('Données Envoyé Spécial'!$R427&lt;2,IF('Données Envoyé Spécial'!$M427=F$2,'Données Envoyé Spécial'!$E427,""),"")</f>
        <v/>
      </c>
      <c r="G501" t="str">
        <f>IF('Données Envoyé Spécial'!$R42&lt;2,IF('Données Envoyé Spécial'!$M42=G$2,'Données Envoyé Spécial'!$E42,""),"")</f>
        <v/>
      </c>
      <c r="H501" t="str">
        <f>IF('Données Envoyé Spécial'!$R487&lt;2,IF('Données Envoyé Spécial'!$M487=H$2,'Données Envoyé Spécial'!$E487,""),"")</f>
        <v/>
      </c>
      <c r="J501" t="str">
        <f>IF('Données Envoyé Spécial'!$R427&lt;2,IF('Données Envoyé Spécial'!$M427=J$2,'Données Envoyé Spécial'!$F427,""),"")</f>
        <v/>
      </c>
      <c r="K501" t="str">
        <f>IF('Données Envoyé Spécial'!$R42&lt;2,IF('Données Envoyé Spécial'!$M42=K$2,'Données Envoyé Spécial'!$F42,""),"")</f>
        <v/>
      </c>
      <c r="L501" t="str">
        <f>IF('Données Envoyé Spécial'!$R487&lt;2,IF('Données Envoyé Spécial'!$M487=L$2,'Données Envoyé Spécial'!$F487,""),"")</f>
        <v/>
      </c>
      <c r="N501" t="str">
        <f>IF('Données Envoyé Spécial'!$R429&lt;2,IF('Données Envoyé Spécial'!$M429=N$2,'Données Envoyé Spécial'!$G429,""),"")</f>
        <v/>
      </c>
      <c r="O501" t="str">
        <f>IF('Données Envoyé Spécial'!$R44&lt;2,IF('Données Envoyé Spécial'!$M44=O$2,'Données Envoyé Spécial'!$G44,""),"")</f>
        <v/>
      </c>
      <c r="P501" t="str">
        <f>IF('Données Envoyé Spécial'!$R487&lt;2,IF('Données Envoyé Spécial'!$M487=P$2,'Données Envoyé Spécial'!$G487,""),"")</f>
        <v/>
      </c>
      <c r="R501" s="221">
        <v>243</v>
      </c>
      <c r="U501" s="50"/>
      <c r="V501" s="201"/>
      <c r="W501" s="201"/>
      <c r="X501" s="201"/>
    </row>
    <row r="502" spans="2:24" x14ac:dyDescent="0.25">
      <c r="B502" s="2" t="str">
        <f>IF('Données Envoyé Spécial'!$R428&lt;2,IF('Données Envoyé Spécial'!$M428=B$2,'Données Envoyé Spécial'!$D428,""),"")</f>
        <v/>
      </c>
      <c r="C502" s="2" t="str">
        <f>IF('Données Envoyé Spécial'!$R46&lt;2,IF('Données Envoyé Spécial'!$M46=C$2,'Données Envoyé Spécial'!$D46,""),"")</f>
        <v/>
      </c>
      <c r="D502" s="2" t="str">
        <f>IF('Données Envoyé Spécial'!$R488&lt;2,IF('Données Envoyé Spécial'!$M488=D$2,'Données Envoyé Spécial'!$D488,""),"")</f>
        <v/>
      </c>
      <c r="F502" s="2" t="str">
        <f>IF('Données Envoyé Spécial'!$R428&lt;2,IF('Données Envoyé Spécial'!$M428=F$2,'Données Envoyé Spécial'!$E428,""),"")</f>
        <v/>
      </c>
      <c r="G502" t="str">
        <f>IF('Données Envoyé Spécial'!$R44&lt;2,IF('Données Envoyé Spécial'!$M44=G$2,'Données Envoyé Spécial'!$E44,""),"")</f>
        <v/>
      </c>
      <c r="H502" t="str">
        <f>IF('Données Envoyé Spécial'!$R488&lt;2,IF('Données Envoyé Spécial'!$M488=H$2,'Données Envoyé Spécial'!$E488,""),"")</f>
        <v/>
      </c>
      <c r="J502" t="str">
        <f>IF('Données Envoyé Spécial'!$R428&lt;2,IF('Données Envoyé Spécial'!$M428=J$2,'Données Envoyé Spécial'!$F428,""),"")</f>
        <v/>
      </c>
      <c r="K502" t="str">
        <f>IF('Données Envoyé Spécial'!$R44&lt;2,IF('Données Envoyé Spécial'!$M44=K$2,'Données Envoyé Spécial'!$F44,""),"")</f>
        <v/>
      </c>
      <c r="L502" t="str">
        <f>IF('Données Envoyé Spécial'!$R488&lt;2,IF('Données Envoyé Spécial'!$M488=L$2,'Données Envoyé Spécial'!$F488,""),"")</f>
        <v/>
      </c>
      <c r="N502" t="str">
        <f>IF('Données Envoyé Spécial'!$R430&lt;2,IF('Données Envoyé Spécial'!$M430=N$2,'Données Envoyé Spécial'!$G430,""),"")</f>
        <v/>
      </c>
      <c r="O502" t="str">
        <f>IF('Données Envoyé Spécial'!$R46&lt;2,IF('Données Envoyé Spécial'!$M46=O$2,'Données Envoyé Spécial'!$G46,""),"")</f>
        <v/>
      </c>
      <c r="P502" t="str">
        <f>IF('Données Envoyé Spécial'!$R488&lt;2,IF('Données Envoyé Spécial'!$M488=P$2,'Données Envoyé Spécial'!$G488,""),"")</f>
        <v/>
      </c>
      <c r="R502" s="221">
        <v>287</v>
      </c>
      <c r="U502" s="50"/>
      <c r="V502" s="201"/>
      <c r="W502" s="201"/>
      <c r="X502" s="201"/>
    </row>
    <row r="503" spans="2:24" x14ac:dyDescent="0.25">
      <c r="B503" s="253" t="s">
        <v>5599</v>
      </c>
      <c r="C503" s="2" t="str">
        <f>IF('Données Envoyé Spécial'!$R47&lt;2,IF('Données Envoyé Spécial'!$M47=C$2,'Données Envoyé Spécial'!$D47,""),"")</f>
        <v/>
      </c>
      <c r="D503" s="2" t="str">
        <f>IF('Données Envoyé Spécial'!$R490&lt;2,IF('Données Envoyé Spécial'!$M490=D$2,'Données Envoyé Spécial'!$D490,""),"")</f>
        <v/>
      </c>
      <c r="F503" s="2" t="str">
        <f>IF('Données Envoyé Spécial'!$R429&lt;2,IF('Données Envoyé Spécial'!$M429=F$2,'Données Envoyé Spécial'!$E429,""),"")</f>
        <v/>
      </c>
      <c r="G503" t="str">
        <f>IF('Données Envoyé Spécial'!$R46&lt;2,IF('Données Envoyé Spécial'!$M46=G$2,'Données Envoyé Spécial'!$E46,""),"")</f>
        <v/>
      </c>
      <c r="H503" t="str">
        <f>IF('Données Envoyé Spécial'!$R490&lt;2,IF('Données Envoyé Spécial'!$M490=H$2,'Données Envoyé Spécial'!$E490,""),"")</f>
        <v/>
      </c>
      <c r="J503" t="str">
        <f>IF('Données Envoyé Spécial'!$R429&lt;2,IF('Données Envoyé Spécial'!$M429=J$2,'Données Envoyé Spécial'!$F429,""),"")</f>
        <v/>
      </c>
      <c r="K503" t="str">
        <f>IF('Données Envoyé Spécial'!$R46&lt;2,IF('Données Envoyé Spécial'!$M46=K$2,'Données Envoyé Spécial'!$F46,""),"")</f>
        <v/>
      </c>
      <c r="L503" s="186" t="s">
        <v>5606</v>
      </c>
      <c r="N503" t="str">
        <f>IF('Données Envoyé Spécial'!$R431&lt;2,IF('Données Envoyé Spécial'!$M431=N$2,'Données Envoyé Spécial'!$G431,""),"")</f>
        <v/>
      </c>
      <c r="O503" t="str">
        <f>IF('Données Envoyé Spécial'!$R47&lt;2,IF('Données Envoyé Spécial'!$M47=O$2,'Données Envoyé Spécial'!$G47,""),"")</f>
        <v/>
      </c>
      <c r="P503" t="str">
        <f>IF('Données Envoyé Spécial'!$R490&lt;2,IF('Données Envoyé Spécial'!$M490=P$2,'Données Envoyé Spécial'!$G490,""),"")</f>
        <v/>
      </c>
      <c r="R503" s="221">
        <v>341</v>
      </c>
      <c r="U503" s="50"/>
      <c r="V503" s="201"/>
      <c r="W503" s="201"/>
      <c r="X503" s="201"/>
    </row>
    <row r="504" spans="2:24" x14ac:dyDescent="0.25">
      <c r="B504" s="253" t="s">
        <v>5599</v>
      </c>
      <c r="C504" s="2" t="str">
        <f>IF('Données Envoyé Spécial'!$R48&lt;2,IF('Données Envoyé Spécial'!$M48=C$2,'Données Envoyé Spécial'!$D48,""),"")</f>
        <v/>
      </c>
      <c r="D504" s="2" t="str">
        <f>IF('Données Envoyé Spécial'!$R491&lt;2,IF('Données Envoyé Spécial'!$M491=D$2,'Données Envoyé Spécial'!$D491,""),"")</f>
        <v/>
      </c>
      <c r="F504" s="2" t="str">
        <f>IF('Données Envoyé Spécial'!$R430&lt;2,IF('Données Envoyé Spécial'!$M430=F$2,'Données Envoyé Spécial'!$E430,""),"")</f>
        <v/>
      </c>
      <c r="G504" t="str">
        <f>IF('Données Envoyé Spécial'!$R47&lt;2,IF('Données Envoyé Spécial'!$M47=G$2,'Données Envoyé Spécial'!$E47,""),"")</f>
        <v/>
      </c>
      <c r="H504" t="str">
        <f>IF('Données Envoyé Spécial'!$R491&lt;2,IF('Données Envoyé Spécial'!$M491=H$2,'Données Envoyé Spécial'!$E491,""),"")</f>
        <v/>
      </c>
      <c r="J504" t="str">
        <f>IF('Données Envoyé Spécial'!$R430&lt;2,IF('Données Envoyé Spécial'!$M430=J$2,'Données Envoyé Spécial'!$F430,""),"")</f>
        <v/>
      </c>
      <c r="K504" t="str">
        <f>IF('Données Envoyé Spécial'!$R47&lt;2,IF('Données Envoyé Spécial'!$M47=K$2,'Données Envoyé Spécial'!$F47,""),"")</f>
        <v/>
      </c>
      <c r="L504" s="186" t="s">
        <v>5606</v>
      </c>
      <c r="N504" t="str">
        <f>IF('Données Envoyé Spécial'!$R432&lt;2,IF('Données Envoyé Spécial'!$M432=N$2,'Données Envoyé Spécial'!$G432,""),"")</f>
        <v/>
      </c>
      <c r="O504" t="str">
        <f>IF('Données Envoyé Spécial'!$R48&lt;2,IF('Données Envoyé Spécial'!$M48=O$2,'Données Envoyé Spécial'!$G48,""),"")</f>
        <v/>
      </c>
      <c r="P504" t="str">
        <f>IF('Données Envoyé Spécial'!$R491&lt;2,IF('Données Envoyé Spécial'!$M491=P$2,'Données Envoyé Spécial'!$G491,""),"")</f>
        <v/>
      </c>
      <c r="R504" s="221">
        <v>436</v>
      </c>
      <c r="U504" s="50"/>
      <c r="V504" s="201"/>
      <c r="W504" s="201"/>
      <c r="X504" s="201"/>
    </row>
    <row r="505" spans="2:24" x14ac:dyDescent="0.25">
      <c r="B505" s="2" t="str">
        <f>IF('Données Envoyé Spécial'!$R431&lt;2,IF('Données Envoyé Spécial'!$M431=B$2,'Données Envoyé Spécial'!$D431,""),"")</f>
        <v/>
      </c>
      <c r="C505" s="2" t="str">
        <f>IF('Données Envoyé Spécial'!$R49&lt;2,IF('Données Envoyé Spécial'!$M49=C$2,'Données Envoyé Spécial'!$D49,""),"")</f>
        <v/>
      </c>
      <c r="D505" s="2" t="str">
        <f>IF('Données Envoyé Spécial'!$R492&lt;2,IF('Données Envoyé Spécial'!$M492=D$2,'Données Envoyé Spécial'!$D492,""),"")</f>
        <v/>
      </c>
      <c r="F505" s="2" t="str">
        <f>IF('Données Envoyé Spécial'!$R431&lt;2,IF('Données Envoyé Spécial'!$M431=F$2,'Données Envoyé Spécial'!$E431,""),"")</f>
        <v/>
      </c>
      <c r="G505" t="str">
        <f>IF('Données Envoyé Spécial'!$R48&lt;2,IF('Données Envoyé Spécial'!$M48=G$2,'Données Envoyé Spécial'!$E48,""),"")</f>
        <v/>
      </c>
      <c r="H505" t="str">
        <f>IF('Données Envoyé Spécial'!$R492&lt;2,IF('Données Envoyé Spécial'!$M492=H$2,'Données Envoyé Spécial'!$E492,""),"")</f>
        <v/>
      </c>
      <c r="J505" t="str">
        <f>IF('Données Envoyé Spécial'!$R431&lt;2,IF('Données Envoyé Spécial'!$M431=J$2,'Données Envoyé Spécial'!$F431,""),"")</f>
        <v/>
      </c>
      <c r="K505" t="str">
        <f>IF('Données Envoyé Spécial'!$R48&lt;2,IF('Données Envoyé Spécial'!$M48=K$2,'Données Envoyé Spécial'!$F48,""),"")</f>
        <v/>
      </c>
      <c r="L505" t="str">
        <f>IF('Données Envoyé Spécial'!$R492&lt;2,IF('Données Envoyé Spécial'!$M492=L$2,'Données Envoyé Spécial'!$F492,""),"")</f>
        <v/>
      </c>
      <c r="N505" t="str">
        <f>IF('Données Envoyé Spécial'!$R433&lt;2,IF('Données Envoyé Spécial'!$M433=N$2,'Données Envoyé Spécial'!$G433,""),"")</f>
        <v/>
      </c>
      <c r="O505" t="str">
        <f>IF('Données Envoyé Spécial'!$R49&lt;2,IF('Données Envoyé Spécial'!$M49=O$2,'Données Envoyé Spécial'!$G49,""),"")</f>
        <v/>
      </c>
      <c r="P505" t="str">
        <f>IF('Données Envoyé Spécial'!$R492&lt;2,IF('Données Envoyé Spécial'!$M492=P$2,'Données Envoyé Spécial'!$G492,""),"")</f>
        <v/>
      </c>
      <c r="R505" s="221">
        <v>471</v>
      </c>
      <c r="U505" s="50"/>
      <c r="V505" s="201"/>
      <c r="W505" s="201"/>
      <c r="X505" s="201"/>
    </row>
    <row r="506" spans="2:24" x14ac:dyDescent="0.25">
      <c r="B506" s="2" t="str">
        <f>IF('Données Envoyé Spécial'!$R432&lt;2,IF('Données Envoyé Spécial'!$M432=B$2,'Données Envoyé Spécial'!$D432,""),"")</f>
        <v/>
      </c>
      <c r="C506" s="2" t="str">
        <f>IF('Données Envoyé Spécial'!$R50&lt;2,IF('Données Envoyé Spécial'!$M50=C$2,'Données Envoyé Spécial'!$D50,""),"")</f>
        <v/>
      </c>
      <c r="D506" s="2" t="str">
        <f>IF('Données Envoyé Spécial'!$R494&lt;2,IF('Données Envoyé Spécial'!$M494=D$2,'Données Envoyé Spécial'!$D494,""),"")</f>
        <v/>
      </c>
      <c r="F506" s="2" t="str">
        <f>IF('Données Envoyé Spécial'!$R432&lt;2,IF('Données Envoyé Spécial'!$M432=F$2,'Données Envoyé Spécial'!$E432,""),"")</f>
        <v/>
      </c>
      <c r="G506" t="str">
        <f>IF('Données Envoyé Spécial'!$R49&lt;2,IF('Données Envoyé Spécial'!$M49=G$2,'Données Envoyé Spécial'!$E49,""),"")</f>
        <v/>
      </c>
      <c r="H506" t="str">
        <f>IF('Données Envoyé Spécial'!$R494&lt;2,IF('Données Envoyé Spécial'!$M494=H$2,'Données Envoyé Spécial'!$E494,""),"")</f>
        <v/>
      </c>
      <c r="J506" t="str">
        <f>IF('Données Envoyé Spécial'!$R432&lt;2,IF('Données Envoyé Spécial'!$M432=J$2,'Données Envoyé Spécial'!$F432,""),"")</f>
        <v/>
      </c>
      <c r="K506" t="str">
        <f>IF('Données Envoyé Spécial'!$R49&lt;2,IF('Données Envoyé Spécial'!$M49=K$2,'Données Envoyé Spécial'!$F49,""),"")</f>
        <v/>
      </c>
      <c r="L506" t="str">
        <f>IF('Données Envoyé Spécial'!$R494&lt;2,IF('Données Envoyé Spécial'!$M494=L$2,'Données Envoyé Spécial'!$F494,""),"")</f>
        <v/>
      </c>
      <c r="N506" t="str">
        <f>IF('Données Envoyé Spécial'!$R434&lt;2,IF('Données Envoyé Spécial'!$M434=N$2,'Données Envoyé Spécial'!$G434,""),"")</f>
        <v/>
      </c>
      <c r="O506" t="str">
        <f>IF('Données Envoyé Spécial'!$R50&lt;2,IF('Données Envoyé Spécial'!$M50=O$2,'Données Envoyé Spécial'!$G50,""),"")</f>
        <v/>
      </c>
      <c r="P506" t="str">
        <f>IF('Données Envoyé Spécial'!$R494&lt;2,IF('Données Envoyé Spécial'!$M494=P$2,'Données Envoyé Spécial'!$G494,""),"")</f>
        <v/>
      </c>
      <c r="R506" s="221">
        <v>503</v>
      </c>
      <c r="U506" s="50"/>
      <c r="V506" s="201"/>
      <c r="W506" s="201"/>
      <c r="X506" s="201"/>
    </row>
    <row r="507" spans="2:24" x14ac:dyDescent="0.25">
      <c r="B507" s="240"/>
      <c r="C507" s="2" t="str">
        <f>IF('Données Envoyé Spécial'!$R51&lt;2,IF('Données Envoyé Spécial'!$M51=C$2,'Données Envoyé Spécial'!$D51,""),"")</f>
        <v/>
      </c>
      <c r="D507" s="2" t="str">
        <f>IF('Données Envoyé Spécial'!$R495&lt;2,IF('Données Envoyé Spécial'!$M495=D$2,'Données Envoyé Spécial'!$D495,""),"")</f>
        <v/>
      </c>
      <c r="F507" s="2" t="str">
        <f>IF('Données Envoyé Spécial'!$R433&lt;2,IF('Données Envoyé Spécial'!$M433=F$2,'Données Envoyé Spécial'!$E433,""),"")</f>
        <v/>
      </c>
      <c r="G507" t="str">
        <f>IF('Données Envoyé Spécial'!$R50&lt;2,IF('Données Envoyé Spécial'!$M50=G$2,'Données Envoyé Spécial'!$E50,""),"")</f>
        <v/>
      </c>
      <c r="H507" t="str">
        <f>IF('Données Envoyé Spécial'!$R495&lt;2,IF('Données Envoyé Spécial'!$M495=H$2,'Données Envoyé Spécial'!$E495,""),"")</f>
        <v/>
      </c>
      <c r="J507" t="str">
        <f>IF('Données Envoyé Spécial'!$R433&lt;2,IF('Données Envoyé Spécial'!$M433=J$2,'Données Envoyé Spécial'!$F433,""),"")</f>
        <v/>
      </c>
      <c r="K507" t="str">
        <f>IF('Données Envoyé Spécial'!$R50&lt;2,IF('Données Envoyé Spécial'!$M50=K$2,'Données Envoyé Spécial'!$F50,""),"")</f>
        <v/>
      </c>
      <c r="L507" s="184"/>
      <c r="N507" t="str">
        <f>IF('Données Envoyé Spécial'!$R435&lt;2,IF('Données Envoyé Spécial'!$M435=N$2,'Données Envoyé Spécial'!$G435,""),"")</f>
        <v/>
      </c>
      <c r="O507" t="str">
        <f>IF('Données Envoyé Spécial'!$R51&lt;2,IF('Données Envoyé Spécial'!$M51=O$2,'Données Envoyé Spécial'!$G51,""),"")</f>
        <v/>
      </c>
      <c r="P507" t="str">
        <f>IF('Données Envoyé Spécial'!$R495&lt;2,IF('Données Envoyé Spécial'!$M495=P$2,'Données Envoyé Spécial'!$G495,""),"")</f>
        <v/>
      </c>
      <c r="R507" s="221">
        <v>574</v>
      </c>
      <c r="U507" s="50"/>
      <c r="V507" s="201"/>
      <c r="W507" s="201"/>
      <c r="X507" s="201"/>
    </row>
    <row r="508" spans="2:24" x14ac:dyDescent="0.25">
      <c r="C508" s="2" t="str">
        <f>IF('Données Envoyé Spécial'!$R52&lt;2,IF('Données Envoyé Spécial'!$M52=C$2,'Données Envoyé Spécial'!$D52,""),"")</f>
        <v/>
      </c>
      <c r="D508" s="2" t="str">
        <f>IF('Données Envoyé Spécial'!$R496&lt;2,IF('Données Envoyé Spécial'!$M496=D$2,'Données Envoyé Spécial'!$D496,""),"")</f>
        <v/>
      </c>
      <c r="F508" s="2" t="str">
        <f>IF('Données Envoyé Spécial'!$R434&lt;2,IF('Données Envoyé Spécial'!$M434=F$2,'Données Envoyé Spécial'!$E434,""),"")</f>
        <v/>
      </c>
      <c r="G508" t="str">
        <f>IF('Données Envoyé Spécial'!$R51&lt;2,IF('Données Envoyé Spécial'!$M51=G$2,'Données Envoyé Spécial'!$E51,""),"")</f>
        <v/>
      </c>
      <c r="H508" t="str">
        <f>IF('Données Envoyé Spécial'!$R496&lt;2,IF('Données Envoyé Spécial'!$M496=H$2,'Données Envoyé Spécial'!$E496,""),"")</f>
        <v/>
      </c>
      <c r="J508" t="str">
        <f>IF('Données Envoyé Spécial'!$R434&lt;2,IF('Données Envoyé Spécial'!$M434=J$2,'Données Envoyé Spécial'!$F434,""),"")</f>
        <v/>
      </c>
      <c r="K508" t="str">
        <f>IF('Données Envoyé Spécial'!$R51&lt;2,IF('Données Envoyé Spécial'!$M51=K$2,'Données Envoyé Spécial'!$F51,""),"")</f>
        <v/>
      </c>
      <c r="L508" t="str">
        <f>IF('Données Envoyé Spécial'!$R496&lt;2,IF('Données Envoyé Spécial'!$M496=L$2,'Données Envoyé Spécial'!$F496,""),"")</f>
        <v/>
      </c>
      <c r="N508" t="str">
        <f>IF('Données Envoyé Spécial'!$R436&lt;2,IF('Données Envoyé Spécial'!$M436=N$2,'Données Envoyé Spécial'!$G436,""),"")</f>
        <v/>
      </c>
      <c r="O508" t="str">
        <f>IF('Données Envoyé Spécial'!$R52&lt;2,IF('Données Envoyé Spécial'!$M52=O$2,'Données Envoyé Spécial'!$G52,""),"")</f>
        <v/>
      </c>
      <c r="P508" t="str">
        <f>IF('Données Envoyé Spécial'!$R496&lt;2,IF('Données Envoyé Spécial'!$M496=P$2,'Données Envoyé Spécial'!$G496,""),"")</f>
        <v/>
      </c>
      <c r="R508" s="221">
        <v>628</v>
      </c>
      <c r="U508" s="50"/>
      <c r="V508" s="201"/>
      <c r="W508" s="201"/>
      <c r="X508" s="201"/>
    </row>
    <row r="509" spans="2:24" x14ac:dyDescent="0.25">
      <c r="B509" s="2" t="s">
        <v>5612</v>
      </c>
      <c r="C509" s="2" t="str">
        <f>IF('Données Envoyé Spécial'!$R53&lt;2,IF('Données Envoyé Spécial'!$M53=C$2,'Données Envoyé Spécial'!$D53,""),"")</f>
        <v/>
      </c>
      <c r="D509" s="2" t="str">
        <f>IF('Données Envoyé Spécial'!$R497&lt;2,IF('Données Envoyé Spécial'!$M497=D$2,'Données Envoyé Spécial'!$D497,""),"")</f>
        <v/>
      </c>
      <c r="F509" s="2" t="str">
        <f>IF('Données Envoyé Spécial'!$R435&lt;2,IF('Données Envoyé Spécial'!$M435=F$2,'Données Envoyé Spécial'!$E435,""),"")</f>
        <v/>
      </c>
      <c r="G509" t="str">
        <f>IF('Données Envoyé Spécial'!$R52&lt;2,IF('Données Envoyé Spécial'!$M52=G$2,'Données Envoyé Spécial'!$E52,""),"")</f>
        <v/>
      </c>
      <c r="H509" t="str">
        <f>IF('Données Envoyé Spécial'!$R497&lt;2,IF('Données Envoyé Spécial'!$M497=H$2,'Données Envoyé Spécial'!$E497,""),"")</f>
        <v/>
      </c>
      <c r="J509" t="str">
        <f>IF('Données Envoyé Spécial'!$R435&lt;2,IF('Données Envoyé Spécial'!$M435=J$2,'Données Envoyé Spécial'!$F435,""),"")</f>
        <v/>
      </c>
      <c r="K509" t="str">
        <f>IF('Données Envoyé Spécial'!$R52&lt;2,IF('Données Envoyé Spécial'!$M52=K$2,'Données Envoyé Spécial'!$F52,""),"")</f>
        <v/>
      </c>
      <c r="L509" t="str">
        <f>IF('Données Envoyé Spécial'!$R497&lt;2,IF('Données Envoyé Spécial'!$M497=L$2,'Données Envoyé Spécial'!$F497,""),"")</f>
        <v/>
      </c>
      <c r="N509" t="str">
        <f>IF('Données Envoyé Spécial'!$R438&lt;2,IF('Données Envoyé Spécial'!$M438=N$2,'Données Envoyé Spécial'!$G438,""),"")</f>
        <v/>
      </c>
      <c r="O509" t="str">
        <f>IF('Données Envoyé Spécial'!$R53&lt;2,IF('Données Envoyé Spécial'!$M53=O$2,'Données Envoyé Spécial'!$G53,""),"")</f>
        <v/>
      </c>
      <c r="P509" t="str">
        <f>IF('Données Envoyé Spécial'!$R497&lt;2,IF('Données Envoyé Spécial'!$M497=P$2,'Données Envoyé Spécial'!$G497,""),"")</f>
        <v/>
      </c>
      <c r="R509" s="221">
        <v>765</v>
      </c>
      <c r="U509" s="50"/>
      <c r="V509" s="201"/>
      <c r="W509" s="201"/>
      <c r="X509" s="201"/>
    </row>
    <row r="510" spans="2:24" x14ac:dyDescent="0.25">
      <c r="B510" s="2" t="s">
        <v>5609</v>
      </c>
      <c r="C510" s="2" t="str">
        <f>IF('Données Envoyé Spécial'!$R54&lt;2,IF('Données Envoyé Spécial'!$M54=C$2,'Données Envoyé Spécial'!$D54,""),"")</f>
        <v/>
      </c>
      <c r="D510" s="2" t="str">
        <f>IF('Données Envoyé Spécial'!$R498&lt;2,IF('Données Envoyé Spécial'!$M498=D$2,'Données Envoyé Spécial'!$D498,""),"")</f>
        <v/>
      </c>
      <c r="F510" s="2" t="str">
        <f>IF('Données Envoyé Spécial'!$R436&lt;2,IF('Données Envoyé Spécial'!$M436=F$2,'Données Envoyé Spécial'!$E436,""),"")</f>
        <v/>
      </c>
      <c r="G510" t="str">
        <f>IF('Données Envoyé Spécial'!$R53&lt;2,IF('Données Envoyé Spécial'!$M53=G$2,'Données Envoyé Spécial'!$E53,""),"")</f>
        <v/>
      </c>
      <c r="H510" t="str">
        <f>IF('Données Envoyé Spécial'!$R498&lt;2,IF('Données Envoyé Spécial'!$M498=H$2,'Données Envoyé Spécial'!$E498,""),"")</f>
        <v/>
      </c>
      <c r="J510" t="str">
        <f>IF('Données Envoyé Spécial'!$R436&lt;2,IF('Données Envoyé Spécial'!$M436=J$2,'Données Envoyé Spécial'!$F436,""),"")</f>
        <v/>
      </c>
      <c r="K510" t="str">
        <f>IF('Données Envoyé Spécial'!$R53&lt;2,IF('Données Envoyé Spécial'!$M53=K$2,'Données Envoyé Spécial'!$F53,""),"")</f>
        <v/>
      </c>
      <c r="L510" t="str">
        <f>IF('Données Envoyé Spécial'!$R498&lt;2,IF('Données Envoyé Spécial'!$M498=L$2,'Données Envoyé Spécial'!$F498,""),"")</f>
        <v/>
      </c>
      <c r="N510" t="str">
        <f>IF('Données Envoyé Spécial'!$R439&lt;2,IF('Données Envoyé Spécial'!$M439=N$2,'Données Envoyé Spécial'!$G439,""),"")</f>
        <v/>
      </c>
      <c r="O510" t="str">
        <f>IF('Données Envoyé Spécial'!$R54&lt;2,IF('Données Envoyé Spécial'!$M54=O$2,'Données Envoyé Spécial'!$G54,""),"")</f>
        <v/>
      </c>
      <c r="P510" t="str">
        <f>IF('Données Envoyé Spécial'!$R498&lt;2,IF('Données Envoyé Spécial'!$M498=P$2,'Données Envoyé Spécial'!$G498,""),"")</f>
        <v/>
      </c>
      <c r="R510" s="221">
        <v>822</v>
      </c>
      <c r="U510" s="50"/>
      <c r="V510" s="201"/>
      <c r="W510" s="201"/>
      <c r="X510" s="201"/>
    </row>
    <row r="511" spans="2:24" x14ac:dyDescent="0.25">
      <c r="B511" s="2" t="s">
        <v>5576</v>
      </c>
      <c r="C511" s="2" t="str">
        <f>IF('Données Envoyé Spécial'!$R55&lt;2,IF('Données Envoyé Spécial'!$M55=C$2,'Données Envoyé Spécial'!$D55,""),"")</f>
        <v/>
      </c>
      <c r="D511" s="2" t="str">
        <f>IF('Données Envoyé Spécial'!$R499&lt;2,IF('Données Envoyé Spécial'!$M499=D$2,'Données Envoyé Spécial'!$D499,""),"")</f>
        <v/>
      </c>
      <c r="F511" s="2" t="str">
        <f>IF('Données Envoyé Spécial'!$R438&lt;2,IF('Données Envoyé Spécial'!$M438=F$2,'Données Envoyé Spécial'!$E438,""),"")</f>
        <v/>
      </c>
      <c r="G511" t="str">
        <f>IF('Données Envoyé Spécial'!$R54&lt;2,IF('Données Envoyé Spécial'!$M54=G$2,'Données Envoyé Spécial'!$E54,""),"")</f>
        <v/>
      </c>
      <c r="H511" t="str">
        <f>IF('Données Envoyé Spécial'!$R499&lt;2,IF('Données Envoyé Spécial'!$M499=H$2,'Données Envoyé Spécial'!$E499,""),"")</f>
        <v/>
      </c>
      <c r="J511" t="str">
        <f>IF('Données Envoyé Spécial'!$R438&lt;2,IF('Données Envoyé Spécial'!$M438=J$2,'Données Envoyé Spécial'!$F438,""),"")</f>
        <v/>
      </c>
      <c r="K511" t="str">
        <f>IF('Données Envoyé Spécial'!$R54&lt;2,IF('Données Envoyé Spécial'!$M54=K$2,'Données Envoyé Spécial'!$F54,""),"")</f>
        <v/>
      </c>
      <c r="L511" t="str">
        <f>IF('Données Envoyé Spécial'!$R499&lt;2,IF('Données Envoyé Spécial'!$M499=L$2,'Données Envoyé Spécial'!$F499,""),"")</f>
        <v/>
      </c>
      <c r="N511" t="str">
        <f>IF('Données Envoyé Spécial'!$R440&lt;2,IF('Données Envoyé Spécial'!$M440=N$2,'Données Envoyé Spécial'!$G440,""),"")</f>
        <v/>
      </c>
      <c r="O511" t="str">
        <f>IF('Données Envoyé Spécial'!$R55&lt;2,IF('Données Envoyé Spécial'!$M55=O$2,'Données Envoyé Spécial'!$G55,""),"")</f>
        <v/>
      </c>
      <c r="P511" t="str">
        <f>IF('Données Envoyé Spécial'!$R499&lt;2,IF('Données Envoyé Spécial'!$M499=P$2,'Données Envoyé Spécial'!$G499,""),"")</f>
        <v/>
      </c>
      <c r="R511" s="221">
        <v>1382</v>
      </c>
      <c r="U511" s="50"/>
      <c r="V511" s="201"/>
      <c r="W511" s="201"/>
      <c r="X511" s="201"/>
    </row>
    <row r="512" spans="2:24" x14ac:dyDescent="0.25">
      <c r="B512" s="2" t="s">
        <v>5598</v>
      </c>
      <c r="C512" s="2" t="str">
        <f>IF('Données Envoyé Spécial'!$R56&lt;2,IF('Données Envoyé Spécial'!$M56=C$2,'Données Envoyé Spécial'!$D56,""),"")</f>
        <v/>
      </c>
      <c r="D512" s="2" t="str">
        <f>IF('Données Envoyé Spécial'!$R500&lt;2,IF('Données Envoyé Spécial'!$M500=D$2,'Données Envoyé Spécial'!$D500,""),"")</f>
        <v/>
      </c>
      <c r="F512" s="2" t="str">
        <f>IF('Données Envoyé Spécial'!$R439&lt;2,IF('Données Envoyé Spécial'!$M439=F$2,'Données Envoyé Spécial'!$E439,""),"")</f>
        <v/>
      </c>
      <c r="G512" t="str">
        <f>IF('Données Envoyé Spécial'!$R55&lt;2,IF('Données Envoyé Spécial'!$M55=G$2,'Données Envoyé Spécial'!$E55,""),"")</f>
        <v/>
      </c>
      <c r="H512" t="str">
        <f>IF('Données Envoyé Spécial'!$R500&lt;2,IF('Données Envoyé Spécial'!$M500=H$2,'Données Envoyé Spécial'!$E500,""),"")</f>
        <v/>
      </c>
      <c r="J512" t="str">
        <f>IF('Données Envoyé Spécial'!$R439&lt;2,IF('Données Envoyé Spécial'!$M439=J$2,'Données Envoyé Spécial'!$F439,""),"")</f>
        <v/>
      </c>
      <c r="K512" t="str">
        <f>IF('Données Envoyé Spécial'!$R55&lt;2,IF('Données Envoyé Spécial'!$M55=K$2,'Données Envoyé Spécial'!$F55,""),"")</f>
        <v/>
      </c>
      <c r="L512" t="str">
        <f>IF('Données Envoyé Spécial'!$R500&lt;2,IF('Données Envoyé Spécial'!$M500=L$2,'Données Envoyé Spécial'!$F500,""),"")</f>
        <v/>
      </c>
      <c r="N512" t="str">
        <f>IF('Données Envoyé Spécial'!$R441&lt;2,IF('Données Envoyé Spécial'!$M441=N$2,'Données Envoyé Spécial'!$G441,""),"")</f>
        <v/>
      </c>
      <c r="O512" t="str">
        <f>IF('Données Envoyé Spécial'!$R56&lt;2,IF('Données Envoyé Spécial'!$M56=O$2,'Données Envoyé Spécial'!$G56,""),"")</f>
        <v/>
      </c>
      <c r="P512" t="str">
        <f>IF('Données Envoyé Spécial'!$R500&lt;2,IF('Données Envoyé Spécial'!$M500=P$2,'Données Envoyé Spécial'!$G500,""),"")</f>
        <v/>
      </c>
      <c r="R512" s="221">
        <v>1552</v>
      </c>
      <c r="U512" s="50"/>
      <c r="V512" s="201"/>
      <c r="W512" s="201"/>
      <c r="X512" s="201"/>
    </row>
    <row r="513" spans="2:24" x14ac:dyDescent="0.25">
      <c r="B513" s="2" t="s">
        <v>5598</v>
      </c>
      <c r="C513" s="2" t="str">
        <f>IF('Données Envoyé Spécial'!$R57&lt;2,IF('Données Envoyé Spécial'!$M57=C$2,'Données Envoyé Spécial'!$D57,""),"")</f>
        <v/>
      </c>
      <c r="D513" s="2" t="str">
        <f>IF('Données Envoyé Spécial'!$R501&lt;2,IF('Données Envoyé Spécial'!$M501=D$2,'Données Envoyé Spécial'!$D501,""),"")</f>
        <v/>
      </c>
      <c r="F513" s="2" t="str">
        <f>IF('Données Envoyé Spécial'!$R440&lt;2,IF('Données Envoyé Spécial'!$M440=F$2,'Données Envoyé Spécial'!$E440,""),"")</f>
        <v/>
      </c>
      <c r="G513" t="str">
        <f>IF('Données Envoyé Spécial'!$R56&lt;2,IF('Données Envoyé Spécial'!$M56=G$2,'Données Envoyé Spécial'!$E56,""),"")</f>
        <v/>
      </c>
      <c r="H513" t="str">
        <f>IF('Données Envoyé Spécial'!$R501&lt;2,IF('Données Envoyé Spécial'!$M501=H$2,'Données Envoyé Spécial'!$E501,""),"")</f>
        <v/>
      </c>
      <c r="J513" t="str">
        <f>IF('Données Envoyé Spécial'!$R440&lt;2,IF('Données Envoyé Spécial'!$M440=J$2,'Données Envoyé Spécial'!$F440,""),"")</f>
        <v/>
      </c>
      <c r="K513" t="str">
        <f>IF('Données Envoyé Spécial'!$R56&lt;2,IF('Données Envoyé Spécial'!$M56=K$2,'Données Envoyé Spécial'!$F56,""),"")</f>
        <v/>
      </c>
      <c r="L513" t="str">
        <f>IF('Données Envoyé Spécial'!$R501&lt;2,IF('Données Envoyé Spécial'!$M501=L$2,'Données Envoyé Spécial'!$F501,""),"")</f>
        <v/>
      </c>
      <c r="N513" t="str">
        <f>IF('Données Envoyé Spécial'!$R442&lt;2,IF('Données Envoyé Spécial'!$M442=N$2,'Données Envoyé Spécial'!$G442,""),"")</f>
        <v/>
      </c>
      <c r="O513" t="str">
        <f>IF('Données Envoyé Spécial'!$R57&lt;2,IF('Données Envoyé Spécial'!$M57=O$2,'Données Envoyé Spécial'!$G57,""),"")</f>
        <v/>
      </c>
      <c r="P513" t="str">
        <f>IF('Données Envoyé Spécial'!$R501&lt;2,IF('Données Envoyé Spécial'!$M501=P$2,'Données Envoyé Spécial'!$G501,""),"")</f>
        <v/>
      </c>
      <c r="R513" s="221">
        <v>6785</v>
      </c>
      <c r="U513" s="50"/>
      <c r="V513" s="201"/>
      <c r="W513" s="201"/>
      <c r="X513" s="201"/>
    </row>
    <row r="514" spans="2:24" ht="34.15" customHeight="1" x14ac:dyDescent="0.25">
      <c r="D514" s="2" t="str">
        <f>IF('Données Envoyé Spécial'!$R502&lt;2,IF('Données Envoyé Spécial'!$M502=D$2,'Données Envoyé Spécial'!$D502,""),"")</f>
        <v/>
      </c>
      <c r="F514" s="2" t="str">
        <f>IF('Données Envoyé Spécial'!$R441&lt;2,IF('Données Envoyé Spécial'!$M441=F$2,'Données Envoyé Spécial'!$E441,""),"")</f>
        <v/>
      </c>
      <c r="G514" t="str">
        <f>IF('Données Envoyé Spécial'!$R57&lt;2,IF('Données Envoyé Spécial'!$M57=G$2,'Données Envoyé Spécial'!$E57,""),"")</f>
        <v/>
      </c>
      <c r="H514" t="str">
        <f>IF('Données Envoyé Spécial'!$R502&lt;2,IF('Données Envoyé Spécial'!$M502=H$2,'Données Envoyé Spécial'!$E502,""),"")</f>
        <v/>
      </c>
      <c r="J514" t="str">
        <f>IF('Données Envoyé Spécial'!$R441&lt;2,IF('Données Envoyé Spécial'!$M441=J$2,'Données Envoyé Spécial'!$F441,""),"")</f>
        <v/>
      </c>
      <c r="K514" t="str">
        <f>IF('Données Envoyé Spécial'!$R57&lt;2,IF('Données Envoyé Spécial'!$M57=K$2,'Données Envoyé Spécial'!$F57,""),"")</f>
        <v/>
      </c>
      <c r="L514" t="str">
        <f>IF('Données Envoyé Spécial'!$R502&lt;2,IF('Données Envoyé Spécial'!$M502=L$2,'Données Envoyé Spécial'!$F502,""),"")</f>
        <v/>
      </c>
      <c r="N514" t="str">
        <f>IF('Données Envoyé Spécial'!$R443&lt;2,IF('Données Envoyé Spécial'!$M443=N$2,'Données Envoyé Spécial'!$G443,""),"")</f>
        <v/>
      </c>
      <c r="O514" t="str">
        <f>IF('Données Envoyé Spécial'!$R58&lt;2,IF('Données Envoyé Spécial'!$M58=O$2,'Données Envoyé Spécial'!$G58,""),"")</f>
        <v/>
      </c>
      <c r="P514" t="str">
        <f>IF('Données Envoyé Spécial'!$R502&lt;2,IF('Données Envoyé Spécial'!$M502=P$2,'Données Envoyé Spécial'!$G502,""),"")</f>
        <v/>
      </c>
      <c r="R514" s="221">
        <v>0</v>
      </c>
      <c r="U514" s="50"/>
      <c r="V514" s="201"/>
      <c r="W514" s="201"/>
      <c r="X514" s="201"/>
    </row>
    <row r="515" spans="2:24" ht="16.350000000000001" customHeight="1" x14ac:dyDescent="0.25">
      <c r="B515" s="2" t="str">
        <f>IF('Données Envoyé Spécial'!$R442&lt;2,IF('Données Envoyé Spécial'!$M442=B$2,'Données Envoyé Spécial'!$D442,""),"")</f>
        <v/>
      </c>
      <c r="C515" s="2" t="str">
        <f>IF('Données Envoyé Spécial'!$R58&lt;2,IF('Données Envoyé Spécial'!$M58=C$2,'Données Envoyé Spécial'!$D58,""),"")</f>
        <v/>
      </c>
      <c r="D515" s="2" t="str">
        <f>IF('Données Envoyé Spécial'!$R503&lt;2,IF('Données Envoyé Spécial'!$M503=D$2,'Données Envoyé Spécial'!$D503,""),"")</f>
        <v/>
      </c>
      <c r="F515" s="2" t="str">
        <f>IF('Données Envoyé Spécial'!$R442&lt;2,IF('Données Envoyé Spécial'!$M442=F$2,'Données Envoyé Spécial'!$E442,""),"")</f>
        <v/>
      </c>
      <c r="G515" t="str">
        <f>IF('Données Envoyé Spécial'!$R58&lt;2,IF('Données Envoyé Spécial'!$M58=G$2,'Données Envoyé Spécial'!$E58,""),"")</f>
        <v/>
      </c>
      <c r="H515" t="str">
        <f>IF('Données Envoyé Spécial'!$R503&lt;2,IF('Données Envoyé Spécial'!$M503=H$2,'Données Envoyé Spécial'!$E503,""),"")</f>
        <v/>
      </c>
      <c r="J515" t="str">
        <f>IF('Données Envoyé Spécial'!$R442&lt;2,IF('Données Envoyé Spécial'!$M442=J$2,'Données Envoyé Spécial'!$F442,""),"")</f>
        <v/>
      </c>
      <c r="K515" t="str">
        <f>IF('Données Envoyé Spécial'!$R58&lt;2,IF('Données Envoyé Spécial'!$M58=K$2,'Données Envoyé Spécial'!$F58,""),"")</f>
        <v/>
      </c>
      <c r="L515" t="str">
        <f>IF('Données Envoyé Spécial'!$R503&lt;2,IF('Données Envoyé Spécial'!$M503=L$2,'Données Envoyé Spécial'!$F503,""),"")</f>
        <v/>
      </c>
      <c r="N515" t="str">
        <f>IF('Données Envoyé Spécial'!$R444&lt;2,IF('Données Envoyé Spécial'!$M444=N$2,'Données Envoyé Spécial'!$G444,""),"")</f>
        <v/>
      </c>
      <c r="O515" t="str">
        <f>IF('Données Envoyé Spécial'!$R59&lt;2,IF('Données Envoyé Spécial'!$M59=O$2,'Données Envoyé Spécial'!$G59,""),"")</f>
        <v/>
      </c>
      <c r="P515" t="str">
        <f>IF('Données Envoyé Spécial'!$R503&lt;2,IF('Données Envoyé Spécial'!$M503=P$2,'Données Envoyé Spécial'!$G503,""),"")</f>
        <v/>
      </c>
      <c r="R515" s="221">
        <v>1</v>
      </c>
      <c r="U515" s="50"/>
      <c r="V515" s="201"/>
      <c r="W515" s="201"/>
      <c r="X515" s="201"/>
    </row>
    <row r="516" spans="2:24" x14ac:dyDescent="0.25">
      <c r="B516" s="2" t="str">
        <f>IF('Données Envoyé Spécial'!$R443&lt;2,IF('Données Envoyé Spécial'!$M443=B$2,'Données Envoyé Spécial'!$D443,""),"")</f>
        <v/>
      </c>
      <c r="C516" s="2" t="str">
        <f>IF('Données Envoyé Spécial'!$R59&lt;2,IF('Données Envoyé Spécial'!$M59=C$2,'Données Envoyé Spécial'!$D59,""),"")</f>
        <v/>
      </c>
      <c r="D516" s="2" t="str">
        <f>IF('Données Envoyé Spécial'!$R505&lt;2,IF('Données Envoyé Spécial'!$M505=D$2,'Données Envoyé Spécial'!$D505,""),"")</f>
        <v/>
      </c>
      <c r="F516" s="2" t="str">
        <f>IF('Données Envoyé Spécial'!$R443&lt;2,IF('Données Envoyé Spécial'!$M443=F$2,'Données Envoyé Spécial'!$E443,""),"")</f>
        <v/>
      </c>
      <c r="G516" t="str">
        <f>IF('Données Envoyé Spécial'!$R59&lt;2,IF('Données Envoyé Spécial'!$M59=G$2,'Données Envoyé Spécial'!$E59,""),"")</f>
        <v/>
      </c>
      <c r="H516" t="str">
        <f>IF('Données Envoyé Spécial'!$R505&lt;2,IF('Données Envoyé Spécial'!$M505=H$2,'Données Envoyé Spécial'!$E505,""),"")</f>
        <v/>
      </c>
      <c r="J516" t="str">
        <f>IF('Données Envoyé Spécial'!$R443&lt;2,IF('Données Envoyé Spécial'!$M443=J$2,'Données Envoyé Spécial'!$F443,""),"")</f>
        <v/>
      </c>
      <c r="K516" t="str">
        <f>IF('Données Envoyé Spécial'!$R59&lt;2,IF('Données Envoyé Spécial'!$M59=K$2,'Données Envoyé Spécial'!$F59,""),"")</f>
        <v/>
      </c>
      <c r="L516" t="str">
        <f>IF('Données Envoyé Spécial'!$R505&lt;2,IF('Données Envoyé Spécial'!$M505=L$2,'Données Envoyé Spécial'!$F505,""),"")</f>
        <v/>
      </c>
      <c r="N516" t="str">
        <f>IF('Données Envoyé Spécial'!$R445&lt;2,IF('Données Envoyé Spécial'!$M445=N$2,'Données Envoyé Spécial'!$G445,""),"")</f>
        <v/>
      </c>
      <c r="O516" t="str">
        <f>IF('Données Envoyé Spécial'!$R60&lt;2,IF('Données Envoyé Spécial'!$M60=O$2,'Données Envoyé Spécial'!$G60,""),"")</f>
        <v/>
      </c>
      <c r="P516" t="str">
        <f>IF('Données Envoyé Spécial'!$R505&lt;2,IF('Données Envoyé Spécial'!$M505=P$2,'Données Envoyé Spécial'!$G505,""),"")</f>
        <v/>
      </c>
      <c r="R516" s="221">
        <v>1</v>
      </c>
      <c r="U516" s="50"/>
      <c r="V516" s="201"/>
      <c r="W516" s="201"/>
      <c r="X516" s="201"/>
    </row>
    <row r="517" spans="2:24" x14ac:dyDescent="0.25">
      <c r="B517" s="2" t="str">
        <f>IF('Données Envoyé Spécial'!$R444&lt;2,IF('Données Envoyé Spécial'!$M444=B$2,'Données Envoyé Spécial'!$D444,""),"")</f>
        <v/>
      </c>
      <c r="C517" s="2" t="str">
        <f>IF('Données Envoyé Spécial'!$R60&lt;2,IF('Données Envoyé Spécial'!$M60=C$2,'Données Envoyé Spécial'!$D60,""),"")</f>
        <v/>
      </c>
      <c r="D517" s="2" t="str">
        <f>IF('Données Envoyé Spécial'!$R506&lt;2,IF('Données Envoyé Spécial'!$M506=D$2,'Données Envoyé Spécial'!$D506,""),"")</f>
        <v/>
      </c>
      <c r="F517" s="2" t="str">
        <f>IF('Données Envoyé Spécial'!$R444&lt;2,IF('Données Envoyé Spécial'!$M444=F$2,'Données Envoyé Spécial'!$E444,""),"")</f>
        <v/>
      </c>
      <c r="G517" t="str">
        <f>IF('Données Envoyé Spécial'!$R60&lt;2,IF('Données Envoyé Spécial'!$M60=G$2,'Données Envoyé Spécial'!$E60,""),"")</f>
        <v/>
      </c>
      <c r="H517" t="str">
        <f>IF('Données Envoyé Spécial'!$R506&lt;2,IF('Données Envoyé Spécial'!$M506=H$2,'Données Envoyé Spécial'!$E506,""),"")</f>
        <v/>
      </c>
      <c r="J517" t="str">
        <f>IF('Données Envoyé Spécial'!$R444&lt;2,IF('Données Envoyé Spécial'!$M444=J$2,'Données Envoyé Spécial'!$F444,""),"")</f>
        <v/>
      </c>
      <c r="K517" t="str">
        <f>IF('Données Envoyé Spécial'!$R60&lt;2,IF('Données Envoyé Spécial'!$M60=K$2,'Données Envoyé Spécial'!$F60,""),"")</f>
        <v/>
      </c>
      <c r="L517" t="str">
        <f>IF('Données Envoyé Spécial'!$R506&lt;2,IF('Données Envoyé Spécial'!$M506=L$2,'Données Envoyé Spécial'!$F506,""),"")</f>
        <v/>
      </c>
      <c r="N517" t="str">
        <f>IF('Données Envoyé Spécial'!$R446&lt;2,IF('Données Envoyé Spécial'!$M446=N$2,'Données Envoyé Spécial'!$G446,""),"")</f>
        <v/>
      </c>
      <c r="O517" t="str">
        <f>IF('Données Envoyé Spécial'!$R61&lt;2,IF('Données Envoyé Spécial'!$M61=O$2,'Données Envoyé Spécial'!$G61,""),"")</f>
        <v/>
      </c>
      <c r="P517" t="str">
        <f>IF('Données Envoyé Spécial'!$R506&lt;2,IF('Données Envoyé Spécial'!$M506=P$2,'Données Envoyé Spécial'!$G506,""),"")</f>
        <v/>
      </c>
      <c r="R517" s="221">
        <v>1</v>
      </c>
      <c r="U517" s="50"/>
      <c r="V517" s="201"/>
      <c r="W517" s="201"/>
      <c r="X517" s="201"/>
    </row>
    <row r="518" spans="2:24" x14ac:dyDescent="0.25">
      <c r="B518" s="2" t="s">
        <v>5577</v>
      </c>
      <c r="C518" s="2" t="str">
        <f>IF('Données Envoyé Spécial'!$R61&lt;2,IF('Données Envoyé Spécial'!$M61=C$2,'Données Envoyé Spécial'!$D61,""),"")</f>
        <v/>
      </c>
      <c r="D518" s="2" t="str">
        <f>IF('Données Envoyé Spécial'!$R507&lt;2,IF('Données Envoyé Spécial'!$M507=D$2,'Données Envoyé Spécial'!$D507,""),"")</f>
        <v/>
      </c>
      <c r="F518" s="2" t="str">
        <f>IF('Données Envoyé Spécial'!$R445&lt;2,IF('Données Envoyé Spécial'!$M445=F$2,'Données Envoyé Spécial'!$E445,""),"")</f>
        <v/>
      </c>
      <c r="G518" t="str">
        <f>IF('Données Envoyé Spécial'!$R61&lt;2,IF('Données Envoyé Spécial'!$M61=G$2,'Données Envoyé Spécial'!$E61,""),"")</f>
        <v/>
      </c>
      <c r="H518" t="str">
        <f>IF('Données Envoyé Spécial'!$R507&lt;2,IF('Données Envoyé Spécial'!$M507=H$2,'Données Envoyé Spécial'!$E507,""),"")</f>
        <v/>
      </c>
      <c r="J518" t="str">
        <f>IF('Données Envoyé Spécial'!$R445&lt;2,IF('Données Envoyé Spécial'!$M445=J$2,'Données Envoyé Spécial'!$F445,""),"")</f>
        <v/>
      </c>
      <c r="K518" t="str">
        <f>IF('Données Envoyé Spécial'!$R61&lt;2,IF('Données Envoyé Spécial'!$M61=K$2,'Données Envoyé Spécial'!$F61,""),"")</f>
        <v/>
      </c>
      <c r="L518" t="str">
        <f>IF('Données Envoyé Spécial'!$R507&lt;2,IF('Données Envoyé Spécial'!$M507=L$2,'Données Envoyé Spécial'!$F507,""),"")</f>
        <v/>
      </c>
      <c r="N518" t="str">
        <f>IF('Données Envoyé Spécial'!$R448&lt;2,IF('Données Envoyé Spécial'!$M448=N$2,'Données Envoyé Spécial'!$G448,""),"")</f>
        <v/>
      </c>
      <c r="O518" t="str">
        <f>IF('Données Envoyé Spécial'!$R62&lt;2,IF('Données Envoyé Spécial'!$M62=O$2,'Données Envoyé Spécial'!$G62,""),"")</f>
        <v/>
      </c>
      <c r="P518" t="str">
        <f>IF('Données Envoyé Spécial'!$R507&lt;2,IF('Données Envoyé Spécial'!$M507=P$2,'Données Envoyé Spécial'!$G507,""),"")</f>
        <v/>
      </c>
      <c r="R518" s="221">
        <v>2</v>
      </c>
      <c r="U518" s="50"/>
      <c r="V518" s="201"/>
      <c r="W518" s="201"/>
      <c r="X518" s="201"/>
    </row>
    <row r="519" spans="2:24" ht="15.75" thickBot="1" x14ac:dyDescent="0.3">
      <c r="B519" s="2" t="str">
        <f>IF('Données Envoyé Spécial'!$R446&lt;2,IF('Données Envoyé Spécial'!$M446=B$2,'Données Envoyé Spécial'!$D446,""),"")</f>
        <v/>
      </c>
      <c r="C519" s="2" t="str">
        <f>IF('Données Envoyé Spécial'!$R62&lt;2,IF('Données Envoyé Spécial'!$M62=C$2,'Données Envoyé Spécial'!$D62,""),"")</f>
        <v/>
      </c>
      <c r="D519" s="2" t="str">
        <f>IF('Données Envoyé Spécial'!$R508&lt;2,IF('Données Envoyé Spécial'!$M508=D$2,'Données Envoyé Spécial'!$D508,""),"")</f>
        <v/>
      </c>
      <c r="F519" s="2" t="str">
        <f>IF('Données Envoyé Spécial'!$R446&lt;2,IF('Données Envoyé Spécial'!$M446=F$2,'Données Envoyé Spécial'!$E446,""),"")</f>
        <v/>
      </c>
      <c r="G519" t="str">
        <f>IF('Données Envoyé Spécial'!$R62&lt;2,IF('Données Envoyé Spécial'!$M62=G$2,'Données Envoyé Spécial'!$E62,""),"")</f>
        <v/>
      </c>
      <c r="H519" t="str">
        <f>IF('Données Envoyé Spécial'!$R508&lt;2,IF('Données Envoyé Spécial'!$M508=H$2,'Données Envoyé Spécial'!$E508,""),"")</f>
        <v/>
      </c>
      <c r="J519" t="str">
        <f>IF('Données Envoyé Spécial'!$R446&lt;2,IF('Données Envoyé Spécial'!$M446=J$2,'Données Envoyé Spécial'!$F446,""),"")</f>
        <v/>
      </c>
      <c r="K519" t="str">
        <f>IF('Données Envoyé Spécial'!$R62&lt;2,IF('Données Envoyé Spécial'!$M62=K$2,'Données Envoyé Spécial'!$F62,""),"")</f>
        <v/>
      </c>
      <c r="L519" t="str">
        <f>IF('Données Envoyé Spécial'!$R508&lt;2,IF('Données Envoyé Spécial'!$M508=L$2,'Données Envoyé Spécial'!$F508,""),"")</f>
        <v/>
      </c>
      <c r="N519" t="str">
        <f>IF('Données Envoyé Spécial'!$R449&lt;2,IF('Données Envoyé Spécial'!$M449=N$2,'Données Envoyé Spécial'!$G449,""),"")</f>
        <v/>
      </c>
      <c r="O519" t="str">
        <f>IF('Données Envoyé Spécial'!$R64&lt;2,IF('Données Envoyé Spécial'!$M64=O$2,'Données Envoyé Spécial'!$G64,""),"")</f>
        <v/>
      </c>
      <c r="P519" t="str">
        <f>IF('Données Envoyé Spécial'!$R508&lt;2,IF('Données Envoyé Spécial'!$M508=P$2,'Données Envoyé Spécial'!$G508,""),"")</f>
        <v/>
      </c>
      <c r="R519" s="221">
        <v>3</v>
      </c>
      <c r="U519" s="50"/>
      <c r="V519" s="201"/>
      <c r="W519" s="201"/>
      <c r="X519" s="201"/>
    </row>
    <row r="520" spans="2:24" x14ac:dyDescent="0.25">
      <c r="B520" s="242" t="s">
        <v>5578</v>
      </c>
      <c r="C520" s="243" t="s">
        <v>5579</v>
      </c>
      <c r="D520" s="243" t="s">
        <v>5580</v>
      </c>
      <c r="E520" s="243" t="s">
        <v>5581</v>
      </c>
      <c r="F520" s="243" t="s">
        <v>5582</v>
      </c>
      <c r="G520" s="191" t="s">
        <v>5583</v>
      </c>
      <c r="H520" s="191" t="s">
        <v>5584</v>
      </c>
      <c r="I520" s="191" t="s">
        <v>5585</v>
      </c>
      <c r="J520" t="str">
        <f>IF('Données Envoyé Spécial'!$R448&lt;2,IF('Données Envoyé Spécial'!$M448=J$2,'Données Envoyé Spécial'!$F448,""),"")</f>
        <v/>
      </c>
      <c r="K520" t="str">
        <f>IF('Données Envoyé Spécial'!$R64&lt;2,IF('Données Envoyé Spécial'!$M64=K$2,'Données Envoyé Spécial'!$F64,""),"")</f>
        <v/>
      </c>
      <c r="L520" t="str">
        <f>IF('Données Envoyé Spécial'!$R509&lt;2,IF('Données Envoyé Spécial'!$M509=L$2,'Données Envoyé Spécial'!$F509,""),"")</f>
        <v/>
      </c>
      <c r="N520" t="str">
        <f>IF('Données Envoyé Spécial'!$R450&lt;2,IF('Données Envoyé Spécial'!$M450=N$2,'Données Envoyé Spécial'!$G450,""),"")</f>
        <v/>
      </c>
      <c r="O520" t="str">
        <f>IF('Données Envoyé Spécial'!$R65&lt;2,IF('Données Envoyé Spécial'!$M65=O$2,'Données Envoyé Spécial'!$G65,""),"")</f>
        <v/>
      </c>
      <c r="P520" t="str">
        <f>IF('Données Envoyé Spécial'!$R509&lt;2,IF('Données Envoyé Spécial'!$M509=P$2,'Données Envoyé Spécial'!$G509,""),"")</f>
        <v/>
      </c>
      <c r="R520" s="221">
        <v>3</v>
      </c>
      <c r="U520" s="50"/>
      <c r="V520" s="201"/>
      <c r="W520" s="201"/>
      <c r="X520" s="201"/>
    </row>
    <row r="521" spans="2:24" ht="15.75" thickBot="1" x14ac:dyDescent="0.3">
      <c r="B521" s="244" t="s">
        <v>5610</v>
      </c>
      <c r="C521" s="245">
        <v>709</v>
      </c>
      <c r="D521" s="245">
        <v>0</v>
      </c>
      <c r="E521" s="245">
        <v>709</v>
      </c>
      <c r="F521" s="246">
        <v>0</v>
      </c>
      <c r="G521" s="195">
        <v>25200</v>
      </c>
      <c r="H521" s="195">
        <v>385.07898448519052</v>
      </c>
      <c r="I521" s="195">
        <v>1456.367175435111</v>
      </c>
      <c r="J521" t="str">
        <f>IF('Données Envoyé Spécial'!$R449&lt;2,IF('Données Envoyé Spécial'!$M449=J$2,'Données Envoyé Spécial'!$F449,""),"")</f>
        <v/>
      </c>
      <c r="K521" t="str">
        <f>IF('Données Envoyé Spécial'!$R65&lt;2,IF('Données Envoyé Spécial'!$M65=K$2,'Données Envoyé Spécial'!$F65,""),"")</f>
        <v/>
      </c>
      <c r="L521" t="str">
        <f>IF('Données Envoyé Spécial'!$R510&lt;2,IF('Données Envoyé Spécial'!$M510=L$2,'Données Envoyé Spécial'!$F510,""),"")</f>
        <v/>
      </c>
      <c r="N521" t="str">
        <f>IF('Données Envoyé Spécial'!$R451&lt;2,IF('Données Envoyé Spécial'!$M451=N$2,'Données Envoyé Spécial'!$G451,""),"")</f>
        <v/>
      </c>
      <c r="O521" t="str">
        <f>IF('Données Envoyé Spécial'!$R66&lt;2,IF('Données Envoyé Spécial'!$M66=O$2,'Données Envoyé Spécial'!$G66,""),"")</f>
        <v/>
      </c>
      <c r="P521" t="str">
        <f>IF('Données Envoyé Spécial'!$R510&lt;2,IF('Données Envoyé Spécial'!$M510=P$2,'Données Envoyé Spécial'!$G510,""),"")</f>
        <v/>
      </c>
      <c r="R521" s="221">
        <v>3</v>
      </c>
      <c r="U521" s="50"/>
      <c r="V521" s="201"/>
      <c r="W521" s="201"/>
      <c r="X521" s="201"/>
    </row>
    <row r="522" spans="2:24" x14ac:dyDescent="0.25">
      <c r="B522" s="2" t="str">
        <f>IF('Données Envoyé Spécial'!$R450&lt;2,IF('Données Envoyé Spécial'!$M450=B$2,'Données Envoyé Spécial'!$D450,""),"")</f>
        <v/>
      </c>
      <c r="C522" s="2" t="str">
        <f>IF('Données Envoyé Spécial'!$R66&lt;2,IF('Données Envoyé Spécial'!$M66=C$2,'Données Envoyé Spécial'!$D66,""),"")</f>
        <v/>
      </c>
      <c r="D522" s="2" t="str">
        <f>IF('Données Envoyé Spécial'!$R511&lt;2,IF('Données Envoyé Spécial'!$M511=D$2,'Données Envoyé Spécial'!$D511,""),"")</f>
        <v/>
      </c>
      <c r="F522" s="2" t="str">
        <f>IF('Données Envoyé Spécial'!$R450&lt;2,IF('Données Envoyé Spécial'!$M450=F$2,'Données Envoyé Spécial'!$E450,""),"")</f>
        <v/>
      </c>
      <c r="G522" t="str">
        <f>IF('Données Envoyé Spécial'!$R66&lt;2,IF('Données Envoyé Spécial'!$M66=G$2,'Données Envoyé Spécial'!$E66,""),"")</f>
        <v/>
      </c>
      <c r="H522" t="str">
        <f>IF('Données Envoyé Spécial'!$R511&lt;2,IF('Données Envoyé Spécial'!$M511=H$2,'Données Envoyé Spécial'!$E511,""),"")</f>
        <v/>
      </c>
      <c r="J522" t="str">
        <f>IF('Données Envoyé Spécial'!$R450&lt;2,IF('Données Envoyé Spécial'!$M450=J$2,'Données Envoyé Spécial'!$F450,""),"")</f>
        <v/>
      </c>
      <c r="K522" t="str">
        <f>IF('Données Envoyé Spécial'!$R66&lt;2,IF('Données Envoyé Spécial'!$M66=K$2,'Données Envoyé Spécial'!$F66,""),"")</f>
        <v/>
      </c>
      <c r="L522" t="str">
        <f>IF('Données Envoyé Spécial'!$R511&lt;2,IF('Données Envoyé Spécial'!$M511=L$2,'Données Envoyé Spécial'!$F511,""),"")</f>
        <v/>
      </c>
      <c r="N522" t="str">
        <f>IF('Données Envoyé Spécial'!$R452&lt;2,IF('Données Envoyé Spécial'!$M452=N$2,'Données Envoyé Spécial'!$G452,""),"")</f>
        <v/>
      </c>
      <c r="O522" t="str">
        <f>IF('Données Envoyé Spécial'!$R68&lt;2,IF('Données Envoyé Spécial'!$M68=O$2,'Données Envoyé Spécial'!$G68,""),"")</f>
        <v/>
      </c>
      <c r="P522" t="str">
        <f>IF('Données Envoyé Spécial'!$R511&lt;2,IF('Données Envoyé Spécial'!$M511=P$2,'Données Envoyé Spécial'!$G511,""),"")</f>
        <v/>
      </c>
      <c r="R522" s="221">
        <v>4</v>
      </c>
      <c r="U522" s="50"/>
      <c r="V522" s="201"/>
      <c r="W522" s="201"/>
      <c r="X522" s="201"/>
    </row>
    <row r="523" spans="2:24" x14ac:dyDescent="0.25">
      <c r="B523" s="2" t="str">
        <f>IF('Données Envoyé Spécial'!$R451&lt;2,IF('Données Envoyé Spécial'!$M451=B$2,'Données Envoyé Spécial'!$D451,""),"")</f>
        <v/>
      </c>
      <c r="C523" s="2" t="str">
        <f>IF('Données Envoyé Spécial'!$R68&lt;2,IF('Données Envoyé Spécial'!$M68=C$2,'Données Envoyé Spécial'!$D68,""),"")</f>
        <v/>
      </c>
      <c r="D523" s="2" t="str">
        <f>IF('Données Envoyé Spécial'!$R512&lt;2,IF('Données Envoyé Spécial'!$M512=D$2,'Données Envoyé Spécial'!$D512,""),"")</f>
        <v/>
      </c>
      <c r="F523" s="2" t="str">
        <f>IF('Données Envoyé Spécial'!$R451&lt;2,IF('Données Envoyé Spécial'!$M451=F$2,'Données Envoyé Spécial'!$E451,""),"")</f>
        <v/>
      </c>
      <c r="G523" t="str">
        <f>IF('Données Envoyé Spécial'!$R68&lt;2,IF('Données Envoyé Spécial'!$M68=G$2,'Données Envoyé Spécial'!$E68,""),"")</f>
        <v/>
      </c>
      <c r="H523" t="str">
        <f>IF('Données Envoyé Spécial'!$R512&lt;2,IF('Données Envoyé Spécial'!$M512=H$2,'Données Envoyé Spécial'!$E512,""),"")</f>
        <v/>
      </c>
      <c r="J523" t="str">
        <f>IF('Données Envoyé Spécial'!$R451&lt;2,IF('Données Envoyé Spécial'!$M451=J$2,'Données Envoyé Spécial'!$F451,""),"")</f>
        <v/>
      </c>
      <c r="K523" t="str">
        <f>IF('Données Envoyé Spécial'!$R68&lt;2,IF('Données Envoyé Spécial'!$M68=K$2,'Données Envoyé Spécial'!$F68,""),"")</f>
        <v/>
      </c>
      <c r="L523" t="str">
        <f>IF('Données Envoyé Spécial'!$R512&lt;2,IF('Données Envoyé Spécial'!$M512=L$2,'Données Envoyé Spécial'!$F512,""),"")</f>
        <v/>
      </c>
      <c r="N523" t="str">
        <f>IF('Données Envoyé Spécial'!$R453&lt;2,IF('Données Envoyé Spécial'!$M453=N$2,'Données Envoyé Spécial'!$G453,""),"")</f>
        <v/>
      </c>
      <c r="O523" t="str">
        <f>IF('Données Envoyé Spécial'!$R70&lt;2,IF('Données Envoyé Spécial'!$M70=O$2,'Données Envoyé Spécial'!$G70,""),"")</f>
        <v/>
      </c>
      <c r="P523" t="str">
        <f>IF('Données Envoyé Spécial'!$R512&lt;2,IF('Données Envoyé Spécial'!$M512=P$2,'Données Envoyé Spécial'!$G512,""),"")</f>
        <v/>
      </c>
      <c r="R523" s="221">
        <v>4</v>
      </c>
      <c r="U523" s="50"/>
      <c r="V523" s="201"/>
      <c r="W523" s="201"/>
      <c r="X523" s="201"/>
    </row>
    <row r="524" spans="2:24" x14ac:dyDescent="0.25">
      <c r="B524" s="2" t="s">
        <v>5586</v>
      </c>
      <c r="C524" s="2" t="str">
        <f>IF('Données Envoyé Spécial'!$R70&lt;2,IF('Données Envoyé Spécial'!$M70=C$2,'Données Envoyé Spécial'!$D70,""),"")</f>
        <v/>
      </c>
      <c r="D524" s="2" t="str">
        <f>IF('Données Envoyé Spécial'!$R513&lt;2,IF('Données Envoyé Spécial'!$M513=D$2,'Données Envoyé Spécial'!$D513,""),"")</f>
        <v/>
      </c>
      <c r="F524" s="2" t="str">
        <f>IF('Données Envoyé Spécial'!$R452&lt;2,IF('Données Envoyé Spécial'!$M452=F$2,'Données Envoyé Spécial'!$E452,""),"")</f>
        <v/>
      </c>
      <c r="G524" t="str">
        <f>IF('Données Envoyé Spécial'!$R70&lt;2,IF('Données Envoyé Spécial'!$M70=G$2,'Données Envoyé Spécial'!$E70,""),"")</f>
        <v/>
      </c>
      <c r="H524" t="str">
        <f>IF('Données Envoyé Spécial'!$R513&lt;2,IF('Données Envoyé Spécial'!$M513=H$2,'Données Envoyé Spécial'!$E513,""),"")</f>
        <v/>
      </c>
      <c r="J524" t="str">
        <f>IF('Données Envoyé Spécial'!$R452&lt;2,IF('Données Envoyé Spécial'!$M452=J$2,'Données Envoyé Spécial'!$F452,""),"")</f>
        <v/>
      </c>
      <c r="K524" t="str">
        <f>IF('Données Envoyé Spécial'!$R70&lt;2,IF('Données Envoyé Spécial'!$M70=K$2,'Données Envoyé Spécial'!$F70,""),"")</f>
        <v/>
      </c>
      <c r="L524" t="str">
        <f>IF('Données Envoyé Spécial'!$R513&lt;2,IF('Données Envoyé Spécial'!$M513=L$2,'Données Envoyé Spécial'!$F513,""),"")</f>
        <v/>
      </c>
      <c r="N524" t="str">
        <f>IF('Données Envoyé Spécial'!$R455&lt;2,IF('Données Envoyé Spécial'!$M455=N$2,'Données Envoyé Spécial'!$G455,""),"")</f>
        <v/>
      </c>
      <c r="O524" t="str">
        <f>IF('Données Envoyé Spécial'!$R72&lt;2,IF('Données Envoyé Spécial'!$M72=O$2,'Données Envoyé Spécial'!$G72,""),"")</f>
        <v/>
      </c>
      <c r="P524" t="str">
        <f>IF('Données Envoyé Spécial'!$R513&lt;2,IF('Données Envoyé Spécial'!$M513=P$2,'Données Envoyé Spécial'!$G513,""),"")</f>
        <v/>
      </c>
      <c r="R524" s="221">
        <v>4</v>
      </c>
      <c r="U524" s="50"/>
      <c r="V524" s="201"/>
      <c r="W524" s="201"/>
      <c r="X524" s="201"/>
    </row>
    <row r="525" spans="2:24" ht="15.75" thickBot="1" x14ac:dyDescent="0.3">
      <c r="B525" s="2" t="str">
        <f>IF('Données Envoyé Spécial'!$R453&lt;2,IF('Données Envoyé Spécial'!$M453=B$2,'Données Envoyé Spécial'!$D453,""),"")</f>
        <v/>
      </c>
      <c r="C525" s="2" t="str">
        <f>IF('Données Envoyé Spécial'!$R72&lt;2,IF('Données Envoyé Spécial'!$M72=C$2,'Données Envoyé Spécial'!$D72,""),"")</f>
        <v/>
      </c>
      <c r="D525" s="2" t="str">
        <f>IF('Données Envoyé Spécial'!$R514&lt;2,IF('Données Envoyé Spécial'!$M514=D$2,'Données Envoyé Spécial'!$D514,""),"")</f>
        <v/>
      </c>
      <c r="F525" s="2" t="s">
        <v>5569</v>
      </c>
      <c r="G525" t="str">
        <f>IF('Données Envoyé Spécial'!$R72&lt;2,IF('Données Envoyé Spécial'!$M72=G$2,'Données Envoyé Spécial'!$E72,""),"")</f>
        <v/>
      </c>
      <c r="H525" t="str">
        <f>IF('Données Envoyé Spécial'!$R514&lt;2,IF('Données Envoyé Spécial'!$M514=H$2,'Données Envoyé Spécial'!$E514,""),"")</f>
        <v/>
      </c>
      <c r="J525" t="str">
        <f>IF('Données Envoyé Spécial'!$R453&lt;2,IF('Données Envoyé Spécial'!$M453=J$2,'Données Envoyé Spécial'!$F453,""),"")</f>
        <v/>
      </c>
      <c r="K525" t="str">
        <f>IF('Données Envoyé Spécial'!$R72&lt;2,IF('Données Envoyé Spécial'!$M72=K$2,'Données Envoyé Spécial'!$F72,""),"")</f>
        <v/>
      </c>
      <c r="L525" t="str">
        <f>IF('Données Envoyé Spécial'!$R514&lt;2,IF('Données Envoyé Spécial'!$M514=L$2,'Données Envoyé Spécial'!$F514,""),"")</f>
        <v/>
      </c>
      <c r="N525" t="str">
        <f>IF('Données Envoyé Spécial'!$R456&lt;2,IF('Données Envoyé Spécial'!$M456=N$2,'Données Envoyé Spécial'!$G456,""),"")</f>
        <v/>
      </c>
      <c r="O525" t="str">
        <f>IF('Données Envoyé Spécial'!$R73&lt;2,IF('Données Envoyé Spécial'!$M73=O$2,'Données Envoyé Spécial'!$G73,""),"")</f>
        <v/>
      </c>
      <c r="P525" t="s">
        <v>5569</v>
      </c>
      <c r="R525" s="221">
        <v>4</v>
      </c>
      <c r="U525" s="50"/>
      <c r="V525" s="201"/>
      <c r="W525" s="201"/>
      <c r="X525" s="201"/>
    </row>
    <row r="526" spans="2:24" x14ac:dyDescent="0.25">
      <c r="B526" s="243" t="s">
        <v>5587</v>
      </c>
      <c r="C526" s="243" t="s">
        <v>5593</v>
      </c>
      <c r="D526" s="243" t="s">
        <v>5594</v>
      </c>
      <c r="E526" s="243" t="s">
        <v>5595</v>
      </c>
      <c r="F526" s="243" t="s">
        <v>5596</v>
      </c>
      <c r="G526" s="191" t="s">
        <v>5597</v>
      </c>
      <c r="H526" t="str">
        <f>IF('Données Envoyé Spécial'!$R515&lt;2,IF('Données Envoyé Spécial'!$M515=H$2,'Données Envoyé Spécial'!$E515,""),"")</f>
        <v/>
      </c>
      <c r="J526" t="str">
        <f>IF('Données Envoyé Spécial'!$R455&lt;2,IF('Données Envoyé Spécial'!$M455=J$2,'Données Envoyé Spécial'!$F455,""),"")</f>
        <v/>
      </c>
      <c r="K526" t="str">
        <f>IF('Données Envoyé Spécial'!$R73&lt;2,IF('Données Envoyé Spécial'!$M73=K$2,'Données Envoyé Spécial'!$F73,""),"")</f>
        <v/>
      </c>
      <c r="L526" t="str">
        <f>IF('Données Envoyé Spécial'!$R515&lt;2,IF('Données Envoyé Spécial'!$M515=L$2,'Données Envoyé Spécial'!$F515,""),"")</f>
        <v/>
      </c>
      <c r="N526" t="str">
        <f>IF('Données Envoyé Spécial'!$R458&lt;2,IF('Données Envoyé Spécial'!$M458=N$2,'Données Envoyé Spécial'!$G458,""),"")</f>
        <v/>
      </c>
      <c r="O526" t="str">
        <f>IF('Données Envoyé Spécial'!$R74&lt;2,IF('Données Envoyé Spécial'!$M74=O$2,'Données Envoyé Spécial'!$G74,""),"")</f>
        <v/>
      </c>
      <c r="P526" t="str">
        <f>IF('Données Envoyé Spécial'!$R515&lt;2,IF('Données Envoyé Spécial'!$M515=P$2,'Données Envoyé Spécial'!$G515,""),"")</f>
        <v/>
      </c>
      <c r="R526" s="221">
        <v>6</v>
      </c>
      <c r="U526" s="50"/>
      <c r="V526" s="201"/>
      <c r="W526" s="201"/>
      <c r="X526" s="201"/>
    </row>
    <row r="527" spans="2:24" x14ac:dyDescent="0.25">
      <c r="B527" s="247" t="s">
        <v>5588</v>
      </c>
      <c r="C527" s="248">
        <v>25200</v>
      </c>
      <c r="D527" s="248"/>
      <c r="E527" s="248"/>
      <c r="F527" s="248"/>
      <c r="G527" s="200"/>
      <c r="H527" t="str">
        <f>IF('Données Envoyé Spécial'!$R516&lt;2,IF('Données Envoyé Spécial'!$M516=H$2,'Données Envoyé Spécial'!$E516,""),"")</f>
        <v/>
      </c>
      <c r="J527" t="str">
        <f>IF('Données Envoyé Spécial'!$R456&lt;2,IF('Données Envoyé Spécial'!$M456=J$2,'Données Envoyé Spécial'!$F456,""),"")</f>
        <v/>
      </c>
      <c r="K527" t="str">
        <f>IF('Données Envoyé Spécial'!$R74&lt;2,IF('Données Envoyé Spécial'!$M74=K$2,'Données Envoyé Spécial'!$F74,""),"")</f>
        <v/>
      </c>
      <c r="L527" t="str">
        <f>IF('Données Envoyé Spécial'!$R516&lt;2,IF('Données Envoyé Spécial'!$M516=L$2,'Données Envoyé Spécial'!$F516,""),"")</f>
        <v/>
      </c>
      <c r="N527" t="str">
        <f>IF('Données Envoyé Spécial'!$R459&lt;2,IF('Données Envoyé Spécial'!$M459=N$2,'Données Envoyé Spécial'!$G459,""),"")</f>
        <v/>
      </c>
      <c r="O527" t="str">
        <f>IF('Données Envoyé Spécial'!$R75&lt;2,IF('Données Envoyé Spécial'!$M75=O$2,'Données Envoyé Spécial'!$G75,""),"")</f>
        <v/>
      </c>
      <c r="P527" t="str">
        <f>IF('Données Envoyé Spécial'!$R516&lt;2,IF('Données Envoyé Spécial'!$M516=P$2,'Données Envoyé Spécial'!$G516,""),"")</f>
        <v/>
      </c>
      <c r="R527" s="221">
        <v>7</v>
      </c>
      <c r="U527" s="50"/>
      <c r="V527" s="201"/>
      <c r="W527" s="201"/>
      <c r="X527" s="201"/>
    </row>
    <row r="528" spans="2:24" x14ac:dyDescent="0.25">
      <c r="B528" s="249">
        <v>0.99</v>
      </c>
      <c r="C528" s="250">
        <v>4380.6999999999789</v>
      </c>
      <c r="D528" s="250">
        <v>3264</v>
      </c>
      <c r="E528" s="250">
        <v>8230</v>
      </c>
      <c r="F528" s="250">
        <v>3197</v>
      </c>
      <c r="G528" s="201">
        <v>8230</v>
      </c>
      <c r="H528" t="str">
        <f>IF('Données Envoyé Spécial'!$R517&lt;2,IF('Données Envoyé Spécial'!$M517=H$2,'Données Envoyé Spécial'!$E517,""),"")</f>
        <v/>
      </c>
      <c r="J528" t="str">
        <f>IF('Données Envoyé Spécial'!$R458&lt;2,IF('Données Envoyé Spécial'!$M458=J$2,'Données Envoyé Spécial'!$F458,""),"")</f>
        <v/>
      </c>
      <c r="K528" t="str">
        <f>IF('Données Envoyé Spécial'!$R75&lt;2,IF('Données Envoyé Spécial'!$M75=K$2,'Données Envoyé Spécial'!$F75,""),"")</f>
        <v/>
      </c>
      <c r="L528" t="str">
        <f>IF('Données Envoyé Spécial'!$R517&lt;2,IF('Données Envoyé Spécial'!$M517=L$2,'Données Envoyé Spécial'!$F517,""),"")</f>
        <v/>
      </c>
      <c r="N528" t="str">
        <f>IF('Données Envoyé Spécial'!$R461&lt;2,IF('Données Envoyé Spécial'!$M461=N$2,'Données Envoyé Spécial'!$G461,""),"")</f>
        <v/>
      </c>
      <c r="O528" t="str">
        <f>IF('Données Envoyé Spécial'!$R76&lt;2,IF('Données Envoyé Spécial'!$M76=O$2,'Données Envoyé Spécial'!$G76,""),"")</f>
        <v/>
      </c>
      <c r="P528" t="str">
        <f>IF('Données Envoyé Spécial'!$R517&lt;2,IF('Données Envoyé Spécial'!$M517=P$2,'Données Envoyé Spécial'!$G517,""),"")</f>
        <v/>
      </c>
      <c r="R528" s="221">
        <v>7</v>
      </c>
      <c r="U528" s="50"/>
      <c r="V528" s="201"/>
      <c r="W528" s="201"/>
      <c r="X528" s="201"/>
    </row>
    <row r="529" spans="2:24" x14ac:dyDescent="0.25">
      <c r="B529" s="249">
        <v>0.95</v>
      </c>
      <c r="C529" s="250">
        <v>1415.1499999999994</v>
      </c>
      <c r="D529" s="250">
        <v>1153</v>
      </c>
      <c r="E529" s="250">
        <v>1915</v>
      </c>
      <c r="F529" s="250">
        <v>1153</v>
      </c>
      <c r="G529" s="201">
        <v>1915</v>
      </c>
      <c r="H529" t="str">
        <f>IF('Données Envoyé Spécial'!$R518&lt;2,IF('Données Envoyé Spécial'!$M518=H$2,'Données Envoyé Spécial'!$E518,""),"")</f>
        <v/>
      </c>
      <c r="J529" t="str">
        <f>IF('Données Envoyé Spécial'!$R459&lt;2,IF('Données Envoyé Spécial'!$M459=J$2,'Données Envoyé Spécial'!$F459,""),"")</f>
        <v/>
      </c>
      <c r="K529" t="str">
        <f>IF('Données Envoyé Spécial'!$R76&lt;2,IF('Données Envoyé Spécial'!$M76=K$2,'Données Envoyé Spécial'!$F76,""),"")</f>
        <v/>
      </c>
      <c r="L529" t="str">
        <f>IF('Données Envoyé Spécial'!$R518&lt;2,IF('Données Envoyé Spécial'!$M518=L$2,'Données Envoyé Spécial'!$F518,""),"")</f>
        <v/>
      </c>
      <c r="N529" t="str">
        <f>IF('Données Envoyé Spécial'!$R463&lt;2,IF('Données Envoyé Spécial'!$M463=N$2,'Données Envoyé Spécial'!$G463,""),"")</f>
        <v/>
      </c>
      <c r="O529" t="str">
        <f>IF('Données Envoyé Spécial'!$R77&lt;2,IF('Données Envoyé Spécial'!$M77=O$2,'Données Envoyé Spécial'!$G77,""),"")</f>
        <v/>
      </c>
      <c r="P529" t="str">
        <f>IF('Données Envoyé Spécial'!$R518&lt;2,IF('Données Envoyé Spécial'!$M518=P$2,'Données Envoyé Spécial'!$G518,""),"")</f>
        <v/>
      </c>
      <c r="R529" s="221">
        <v>8</v>
      </c>
      <c r="U529" s="50"/>
      <c r="V529" s="201"/>
      <c r="W529" s="201"/>
      <c r="X529" s="201"/>
    </row>
    <row r="530" spans="2:24" x14ac:dyDescent="0.25">
      <c r="B530" s="249">
        <v>0.9</v>
      </c>
      <c r="C530" s="250">
        <v>783.60000000000014</v>
      </c>
      <c r="D530" s="250">
        <v>679</v>
      </c>
      <c r="E530" s="250">
        <v>1003</v>
      </c>
      <c r="F530" s="250">
        <v>679</v>
      </c>
      <c r="G530" s="201">
        <v>1003</v>
      </c>
      <c r="H530" t="str">
        <f>IF('Données Envoyé Spécial'!$R519&lt;2,IF('Données Envoyé Spécial'!$M519=H$2,'Données Envoyé Spécial'!$E519,""),"")</f>
        <v/>
      </c>
      <c r="J530" t="str">
        <f>IF('Données Envoyé Spécial'!$R461&lt;2,IF('Données Envoyé Spécial'!$M461=J$2,'Données Envoyé Spécial'!$F461,""),"")</f>
        <v/>
      </c>
      <c r="K530" t="str">
        <f>IF('Données Envoyé Spécial'!$R77&lt;2,IF('Données Envoyé Spécial'!$M77=K$2,'Données Envoyé Spécial'!$F77,""),"")</f>
        <v/>
      </c>
      <c r="L530" t="str">
        <f>IF('Données Envoyé Spécial'!$R519&lt;2,IF('Données Envoyé Spécial'!$M519=L$2,'Données Envoyé Spécial'!$F519,""),"")</f>
        <v/>
      </c>
      <c r="N530" t="str">
        <f>IF('Données Envoyé Spécial'!$R464&lt;2,IF('Données Envoyé Spécial'!$M464=N$2,'Données Envoyé Spécial'!$G464,""),"")</f>
        <v/>
      </c>
      <c r="O530" t="str">
        <f>IF('Données Envoyé Spécial'!$R78&lt;2,IF('Données Envoyé Spécial'!$M78=O$2,'Données Envoyé Spécial'!$G78,""),"")</f>
        <v/>
      </c>
      <c r="P530" t="str">
        <f>IF('Données Envoyé Spécial'!$R519&lt;2,IF('Données Envoyé Spécial'!$M519=P$2,'Données Envoyé Spécial'!$G519,""),"")</f>
        <v/>
      </c>
      <c r="R530" s="221">
        <v>8</v>
      </c>
      <c r="U530" s="50"/>
      <c r="V530" s="201"/>
      <c r="W530" s="201"/>
      <c r="X530" s="201"/>
    </row>
    <row r="531" spans="2:24" x14ac:dyDescent="0.25">
      <c r="B531" s="249" t="s">
        <v>5589</v>
      </c>
      <c r="C531" s="250">
        <v>292.5</v>
      </c>
      <c r="D531" s="250">
        <v>243</v>
      </c>
      <c r="E531" s="250">
        <v>345</v>
      </c>
      <c r="F531" s="250">
        <v>243</v>
      </c>
      <c r="G531" s="201">
        <v>345</v>
      </c>
      <c r="H531" t="str">
        <f>IF('Données Envoyé Spécial'!$R520&lt;2,IF('Données Envoyé Spécial'!$M520=H$2,'Données Envoyé Spécial'!$E520,""),"")</f>
        <v/>
      </c>
      <c r="J531" t="str">
        <f>IF('Données Envoyé Spécial'!$R463&lt;2,IF('Données Envoyé Spécial'!$M463=J$2,'Données Envoyé Spécial'!$F463,""),"")</f>
        <v/>
      </c>
      <c r="K531" t="str">
        <f>IF('Données Envoyé Spécial'!$R78&lt;2,IF('Données Envoyé Spécial'!$M78=K$2,'Données Envoyé Spécial'!$F78,""),"")</f>
        <v/>
      </c>
      <c r="L531" t="str">
        <f>IF('Données Envoyé Spécial'!$R520&lt;2,IF('Données Envoyé Spécial'!$M520=L$2,'Données Envoyé Spécial'!$F520,""),"")</f>
        <v/>
      </c>
      <c r="N531" t="str">
        <f>IF('Données Envoyé Spécial'!$R465&lt;2,IF('Données Envoyé Spécial'!$M465=N$2,'Données Envoyé Spécial'!$G465,""),"")</f>
        <v/>
      </c>
      <c r="O531" t="str">
        <f>IF('Données Envoyé Spécial'!$R79&lt;2,IF('Données Envoyé Spécial'!$M79=O$2,'Données Envoyé Spécial'!$G79,""),"")</f>
        <v/>
      </c>
      <c r="P531" t="str">
        <f>IF('Données Envoyé Spécial'!$R520&lt;2,IF('Données Envoyé Spécial'!$M520=P$2,'Données Envoyé Spécial'!$G520,""),"")</f>
        <v/>
      </c>
      <c r="R531" s="221">
        <v>9</v>
      </c>
      <c r="U531" s="50"/>
      <c r="V531" s="201"/>
      <c r="W531" s="201"/>
      <c r="X531" s="201"/>
    </row>
    <row r="532" spans="2:24" x14ac:dyDescent="0.25">
      <c r="B532" s="249" t="s">
        <v>5590</v>
      </c>
      <c r="C532" s="250">
        <v>74.5</v>
      </c>
      <c r="D532" s="250">
        <v>63</v>
      </c>
      <c r="E532" s="250">
        <v>87</v>
      </c>
      <c r="F532" s="250">
        <v>63</v>
      </c>
      <c r="G532" s="201">
        <v>87</v>
      </c>
      <c r="H532" t="str">
        <f>IF('Données Envoyé Spécial'!$R521&lt;2,IF('Données Envoyé Spécial'!$M521=H$2,'Données Envoyé Spécial'!$E521,""),"")</f>
        <v/>
      </c>
      <c r="J532" t="str">
        <f>IF('Données Envoyé Spécial'!$R464&lt;2,IF('Données Envoyé Spécial'!$M464=J$2,'Données Envoyé Spécial'!$F464,""),"")</f>
        <v/>
      </c>
      <c r="K532" t="str">
        <f>IF('Données Envoyé Spécial'!$R79&lt;2,IF('Données Envoyé Spécial'!$M79=K$2,'Données Envoyé Spécial'!$F79,""),"")</f>
        <v/>
      </c>
      <c r="L532" t="str">
        <f>IF('Données Envoyé Spécial'!$R521&lt;2,IF('Données Envoyé Spécial'!$M521=L$2,'Données Envoyé Spécial'!$F521,""),"")</f>
        <v/>
      </c>
      <c r="N532" t="str">
        <f>IF('Données Envoyé Spécial'!$R466&lt;2,IF('Données Envoyé Spécial'!$M466=N$2,'Données Envoyé Spécial'!$G466,""),"")</f>
        <v/>
      </c>
      <c r="O532" t="str">
        <f>IF('Données Envoyé Spécial'!$R80&lt;2,IF('Données Envoyé Spécial'!$M80=O$2,'Données Envoyé Spécial'!$G80,""),"")</f>
        <v/>
      </c>
      <c r="P532" t="str">
        <f>IF('Données Envoyé Spécial'!$R521&lt;2,IF('Données Envoyé Spécial'!$M521=P$2,'Données Envoyé Spécial'!$G521,""),"")</f>
        <v/>
      </c>
      <c r="R532" s="221">
        <v>10</v>
      </c>
      <c r="U532" s="50"/>
      <c r="V532" s="201"/>
      <c r="W532" s="201"/>
      <c r="X532" s="201"/>
    </row>
    <row r="533" spans="2:24" x14ac:dyDescent="0.25">
      <c r="B533" s="249" t="s">
        <v>5591</v>
      </c>
      <c r="C533" s="250">
        <v>21</v>
      </c>
      <c r="D533" s="250">
        <v>17</v>
      </c>
      <c r="E533" s="250">
        <v>26</v>
      </c>
      <c r="F533" s="250">
        <v>16</v>
      </c>
      <c r="G533" s="201">
        <v>26</v>
      </c>
      <c r="H533" t="str">
        <f>IF('Données Envoyé Spécial'!$R522&lt;2,IF('Données Envoyé Spécial'!$M522=H$2,'Données Envoyé Spécial'!$E522,""),"")</f>
        <v/>
      </c>
      <c r="J533" t="str">
        <f>IF('Données Envoyé Spécial'!$R465&lt;2,IF('Données Envoyé Spécial'!$M465=J$2,'Données Envoyé Spécial'!$F465,""),"")</f>
        <v/>
      </c>
      <c r="K533" t="str">
        <f>IF('Données Envoyé Spécial'!$R80&lt;2,IF('Données Envoyé Spécial'!$M80=K$2,'Données Envoyé Spécial'!$F80,""),"")</f>
        <v/>
      </c>
      <c r="L533" t="str">
        <f>IF('Données Envoyé Spécial'!$R522&lt;2,IF('Données Envoyé Spécial'!$M522=L$2,'Données Envoyé Spécial'!$F522,""),"")</f>
        <v/>
      </c>
      <c r="N533" t="str">
        <f>IF('Données Envoyé Spécial'!$R467&lt;2,IF('Données Envoyé Spécial'!$M467=N$2,'Données Envoyé Spécial'!$G467,""),"")</f>
        <v/>
      </c>
      <c r="O533" t="str">
        <f>IF('Données Envoyé Spécial'!$R81&lt;2,IF('Données Envoyé Spécial'!$M81=O$2,'Données Envoyé Spécial'!$G81,""),"")</f>
        <v/>
      </c>
      <c r="P533" t="str">
        <f>IF('Données Envoyé Spécial'!$R522&lt;2,IF('Données Envoyé Spécial'!$M522=P$2,'Données Envoyé Spécial'!$G522,""),"")</f>
        <v/>
      </c>
      <c r="R533" s="221">
        <v>10</v>
      </c>
      <c r="U533" s="50"/>
      <c r="V533" s="201"/>
      <c r="W533" s="201"/>
      <c r="X533" s="201"/>
    </row>
    <row r="534" spans="2:24" x14ac:dyDescent="0.25">
      <c r="B534" s="249">
        <v>0.1</v>
      </c>
      <c r="C534" s="250">
        <v>6</v>
      </c>
      <c r="D534" s="250">
        <v>4</v>
      </c>
      <c r="E534" s="250">
        <v>7</v>
      </c>
      <c r="F534" s="250">
        <v>4</v>
      </c>
      <c r="G534" s="201">
        <v>7</v>
      </c>
      <c r="H534" t="str">
        <f>IF('Données Envoyé Spécial'!$R523&lt;2,IF('Données Envoyé Spécial'!$M523=H$2,'Données Envoyé Spécial'!$E523,""),"")</f>
        <v/>
      </c>
      <c r="J534" t="str">
        <f>IF('Données Envoyé Spécial'!$R466&lt;2,IF('Données Envoyé Spécial'!$M466=J$2,'Données Envoyé Spécial'!$F466,""),"")</f>
        <v/>
      </c>
      <c r="K534" t="str">
        <f>IF('Données Envoyé Spécial'!$R81&lt;2,IF('Données Envoyé Spécial'!$M81=K$2,'Données Envoyé Spécial'!$F81,""),"")</f>
        <v/>
      </c>
      <c r="L534" t="str">
        <f>IF('Données Envoyé Spécial'!$R523&lt;2,IF('Données Envoyé Spécial'!$M523=L$2,'Données Envoyé Spécial'!$F523,""),"")</f>
        <v/>
      </c>
      <c r="N534" t="str">
        <f>IF('Données Envoyé Spécial'!$R468&lt;2,IF('Données Envoyé Spécial'!$M468=N$2,'Données Envoyé Spécial'!$G468,""),"")</f>
        <v/>
      </c>
      <c r="O534" t="str">
        <f>IF('Données Envoyé Spécial'!$R82&lt;2,IF('Données Envoyé Spécial'!$M82=O$2,'Données Envoyé Spécial'!$G82,""),"")</f>
        <v/>
      </c>
      <c r="P534" t="str">
        <f>IF('Données Envoyé Spécial'!$R523&lt;2,IF('Données Envoyé Spécial'!$M523=P$2,'Données Envoyé Spécial'!$G523,""),"")</f>
        <v/>
      </c>
      <c r="R534" s="221">
        <v>10</v>
      </c>
      <c r="U534" s="50"/>
      <c r="V534" s="201"/>
      <c r="W534" s="201"/>
      <c r="X534" s="201"/>
    </row>
    <row r="535" spans="2:24" x14ac:dyDescent="0.25">
      <c r="B535" s="249">
        <v>0.05</v>
      </c>
      <c r="C535" s="250">
        <v>2.4500000000000028</v>
      </c>
      <c r="D535" s="250">
        <v>1</v>
      </c>
      <c r="E535" s="250">
        <v>3</v>
      </c>
      <c r="F535" s="250">
        <v>1</v>
      </c>
      <c r="G535" s="201">
        <v>3</v>
      </c>
      <c r="H535" t="str">
        <f>IF('Données Envoyé Spécial'!$R524&lt;2,IF('Données Envoyé Spécial'!$M524=H$2,'Données Envoyé Spécial'!$E524,""),"")</f>
        <v/>
      </c>
      <c r="J535" t="str">
        <f>IF('Données Envoyé Spécial'!$R467&lt;2,IF('Données Envoyé Spécial'!$M467=J$2,'Données Envoyé Spécial'!$F467,""),"")</f>
        <v/>
      </c>
      <c r="K535" t="str">
        <f>IF('Données Envoyé Spécial'!$R82&lt;2,IF('Données Envoyé Spécial'!$M82=K$2,'Données Envoyé Spécial'!$F82,""),"")</f>
        <v/>
      </c>
      <c r="L535" t="str">
        <f>IF('Données Envoyé Spécial'!$R524&lt;2,IF('Données Envoyé Spécial'!$M524=L$2,'Données Envoyé Spécial'!$F524,""),"")</f>
        <v/>
      </c>
      <c r="N535" t="str">
        <f>IF('Données Envoyé Spécial'!$R469&lt;2,IF('Données Envoyé Spécial'!$M469=N$2,'Données Envoyé Spécial'!$G469,""),"")</f>
        <v/>
      </c>
      <c r="O535" t="str">
        <f>IF('Données Envoyé Spécial'!$R83&lt;2,IF('Données Envoyé Spécial'!$M83=O$2,'Données Envoyé Spécial'!$G83,""),"")</f>
        <v/>
      </c>
      <c r="P535" t="str">
        <f>IF('Données Envoyé Spécial'!$R524&lt;2,IF('Données Envoyé Spécial'!$M524=P$2,'Données Envoyé Spécial'!$G524,""),"")</f>
        <v/>
      </c>
      <c r="R535" s="221">
        <v>11</v>
      </c>
      <c r="U535" s="50"/>
      <c r="V535" s="201"/>
      <c r="W535" s="201"/>
      <c r="X535" s="201"/>
    </row>
    <row r="536" spans="2:24" x14ac:dyDescent="0.25">
      <c r="B536" s="249">
        <v>0.01</v>
      </c>
      <c r="C536" s="250">
        <v>0</v>
      </c>
      <c r="D536" s="250">
        <v>0</v>
      </c>
      <c r="E536" s="250">
        <v>0</v>
      </c>
      <c r="F536" s="250">
        <v>0</v>
      </c>
      <c r="G536" s="201">
        <v>0</v>
      </c>
      <c r="H536" t="str">
        <f>IF('Données Envoyé Spécial'!$R525&lt;2,IF('Données Envoyé Spécial'!$M525=H$2,'Données Envoyé Spécial'!$E525,""),"")</f>
        <v/>
      </c>
      <c r="J536" t="str">
        <f>IF('Données Envoyé Spécial'!$R468&lt;2,IF('Données Envoyé Spécial'!$M468=J$2,'Données Envoyé Spécial'!$F468,""),"")</f>
        <v/>
      </c>
      <c r="K536" t="str">
        <f>IF('Données Envoyé Spécial'!$R83&lt;2,IF('Données Envoyé Spécial'!$M83=K$2,'Données Envoyé Spécial'!$F83,""),"")</f>
        <v/>
      </c>
      <c r="L536" t="str">
        <f>IF('Données Envoyé Spécial'!$R525&lt;2,IF('Données Envoyé Spécial'!$M525=L$2,'Données Envoyé Spécial'!$F525,""),"")</f>
        <v/>
      </c>
      <c r="N536" t="str">
        <f>IF('Données Envoyé Spécial'!$R470&lt;2,IF('Données Envoyé Spécial'!$M470=N$2,'Données Envoyé Spécial'!$G470,""),"")</f>
        <v/>
      </c>
      <c r="O536" t="str">
        <f>IF('Données Envoyé Spécial'!$R84&lt;2,IF('Données Envoyé Spécial'!$M84=O$2,'Données Envoyé Spécial'!$G84,""),"")</f>
        <v/>
      </c>
      <c r="P536" t="str">
        <f>IF('Données Envoyé Spécial'!$R525&lt;2,IF('Données Envoyé Spécial'!$M525=P$2,'Données Envoyé Spécial'!$G525,""),"")</f>
        <v/>
      </c>
      <c r="R536" s="221">
        <v>13</v>
      </c>
      <c r="U536" s="50"/>
      <c r="V536" s="201"/>
      <c r="W536" s="201"/>
      <c r="X536" s="201"/>
    </row>
    <row r="537" spans="2:24" ht="15.75" thickBot="1" x14ac:dyDescent="0.3">
      <c r="B537" s="251" t="s">
        <v>5592</v>
      </c>
      <c r="C537" s="252">
        <v>0</v>
      </c>
      <c r="D537" s="252"/>
      <c r="E537" s="252"/>
      <c r="F537" s="252"/>
      <c r="G537" s="202"/>
      <c r="H537" t="str">
        <f>IF('Données Envoyé Spécial'!$R526&lt;2,IF('Données Envoyé Spécial'!$M526=H$2,'Données Envoyé Spécial'!$E526,""),"")</f>
        <v/>
      </c>
      <c r="J537" t="str">
        <f>IF('Données Envoyé Spécial'!$R469&lt;2,IF('Données Envoyé Spécial'!$M469=J$2,'Données Envoyé Spécial'!$F469,""),"")</f>
        <v/>
      </c>
      <c r="K537" t="str">
        <f>IF('Données Envoyé Spécial'!$R84&lt;2,IF('Données Envoyé Spécial'!$M84=K$2,'Données Envoyé Spécial'!$F84,""),"")</f>
        <v/>
      </c>
      <c r="L537" t="str">
        <f>IF('Données Envoyé Spécial'!$R526&lt;2,IF('Données Envoyé Spécial'!$M526=L$2,'Données Envoyé Spécial'!$F526,""),"")</f>
        <v/>
      </c>
      <c r="N537" t="str">
        <f>IF('Données Envoyé Spécial'!$R471&lt;2,IF('Données Envoyé Spécial'!$M471=N$2,'Données Envoyé Spécial'!$G471,""),"")</f>
        <v/>
      </c>
      <c r="O537" t="str">
        <f>IF('Données Envoyé Spécial'!$R85&lt;2,IF('Données Envoyé Spécial'!$M85=O$2,'Données Envoyé Spécial'!$G85,""),"")</f>
        <v/>
      </c>
      <c r="P537" t="str">
        <f>IF('Données Envoyé Spécial'!$R526&lt;2,IF('Données Envoyé Spécial'!$M526=P$2,'Données Envoyé Spécial'!$G526,""),"")</f>
        <v/>
      </c>
      <c r="R537" s="221">
        <v>15</v>
      </c>
      <c r="U537" s="50"/>
      <c r="V537" s="201"/>
      <c r="W537" s="201"/>
      <c r="X537" s="201"/>
    </row>
    <row r="538" spans="2:24" x14ac:dyDescent="0.25">
      <c r="B538" s="2" t="str">
        <f>IF('Données Envoyé Spécial'!$R470&lt;2,IF('Données Envoyé Spécial'!$M470=B$2,'Données Envoyé Spécial'!$D470,""),"")</f>
        <v/>
      </c>
      <c r="C538" s="2" t="str">
        <f>IF('Données Envoyé Spécial'!$R85&lt;2,IF('Données Envoyé Spécial'!$M85=C$2,'Données Envoyé Spécial'!$D85,""),"")</f>
        <v/>
      </c>
      <c r="D538" s="2" t="str">
        <f>IF('Données Envoyé Spécial'!$R527&lt;2,IF('Données Envoyé Spécial'!$M527=D$2,'Données Envoyé Spécial'!$D527,""),"")</f>
        <v/>
      </c>
      <c r="F538" s="2" t="str">
        <f>IF('Données Envoyé Spécial'!$R470&lt;2,IF('Données Envoyé Spécial'!$M470=F$2,'Données Envoyé Spécial'!$E470,""),"")</f>
        <v/>
      </c>
      <c r="G538" t="str">
        <f>IF('Données Envoyé Spécial'!$R85&lt;2,IF('Données Envoyé Spécial'!$M85=G$2,'Données Envoyé Spécial'!$E85,""),"")</f>
        <v/>
      </c>
      <c r="H538" t="str">
        <f>IF('Données Envoyé Spécial'!$R527&lt;2,IF('Données Envoyé Spécial'!$M527=H$2,'Données Envoyé Spécial'!$E527,""),"")</f>
        <v/>
      </c>
      <c r="J538" t="str">
        <f>IF('Données Envoyé Spécial'!$R470&lt;2,IF('Données Envoyé Spécial'!$M470=J$2,'Données Envoyé Spécial'!$F470,""),"")</f>
        <v/>
      </c>
      <c r="K538" t="str">
        <f>IF('Données Envoyé Spécial'!$R85&lt;2,IF('Données Envoyé Spécial'!$M85=K$2,'Données Envoyé Spécial'!$F85,""),"")</f>
        <v/>
      </c>
      <c r="L538" t="str">
        <f>IF('Données Envoyé Spécial'!$R527&lt;2,IF('Données Envoyé Spécial'!$M527=L$2,'Données Envoyé Spécial'!$F527,""),"")</f>
        <v/>
      </c>
      <c r="N538" t="str">
        <f>IF('Données Envoyé Spécial'!$R472&lt;2,IF('Données Envoyé Spécial'!$M472=N$2,'Données Envoyé Spécial'!$G472,""),"")</f>
        <v/>
      </c>
      <c r="O538" t="str">
        <f>IF('Données Envoyé Spécial'!$R86&lt;2,IF('Données Envoyé Spécial'!$M86=O$2,'Données Envoyé Spécial'!$G86,""),"")</f>
        <v/>
      </c>
      <c r="P538" t="str">
        <f>IF('Données Envoyé Spécial'!$R527&lt;2,IF('Données Envoyé Spécial'!$M527=P$2,'Données Envoyé Spécial'!$G527,""),"")</f>
        <v/>
      </c>
      <c r="R538" s="221">
        <v>15</v>
      </c>
      <c r="U538" s="50"/>
      <c r="V538" s="201"/>
      <c r="W538" s="201"/>
      <c r="X538" s="201"/>
    </row>
    <row r="539" spans="2:24" x14ac:dyDescent="0.25">
      <c r="B539" s="2" t="str">
        <f>IF('Données Envoyé Spécial'!$R471&lt;2,IF('Données Envoyé Spécial'!$M471=B$2,'Données Envoyé Spécial'!$D471,""),"")</f>
        <v/>
      </c>
      <c r="C539" s="2" t="str">
        <f>IF('Données Envoyé Spécial'!$R86&lt;2,IF('Données Envoyé Spécial'!$M86=C$2,'Données Envoyé Spécial'!$D86,""),"")</f>
        <v/>
      </c>
      <c r="D539" s="2" t="str">
        <f>IF('Données Envoyé Spécial'!$R528&lt;2,IF('Données Envoyé Spécial'!$M528=D$2,'Données Envoyé Spécial'!$D528,""),"")</f>
        <v/>
      </c>
      <c r="F539" s="2" t="str">
        <f>IF('Données Envoyé Spécial'!$R471&lt;2,IF('Données Envoyé Spécial'!$M471=F$2,'Données Envoyé Spécial'!$E471,""),"")</f>
        <v/>
      </c>
      <c r="G539" t="str">
        <f>IF('Données Envoyé Spécial'!$R86&lt;2,IF('Données Envoyé Spécial'!$M86=G$2,'Données Envoyé Spécial'!$E86,""),"")</f>
        <v/>
      </c>
      <c r="H539" t="str">
        <f>IF('Données Envoyé Spécial'!$R528&lt;2,IF('Données Envoyé Spécial'!$M528=H$2,'Données Envoyé Spécial'!$E528,""),"")</f>
        <v/>
      </c>
      <c r="J539" t="str">
        <f>IF('Données Envoyé Spécial'!$R471&lt;2,IF('Données Envoyé Spécial'!$M471=J$2,'Données Envoyé Spécial'!$F471,""),"")</f>
        <v/>
      </c>
      <c r="K539" t="str">
        <f>IF('Données Envoyé Spécial'!$R86&lt;2,IF('Données Envoyé Spécial'!$M86=K$2,'Données Envoyé Spécial'!$F86,""),"")</f>
        <v/>
      </c>
      <c r="L539" t="str">
        <f>IF('Données Envoyé Spécial'!$R528&lt;2,IF('Données Envoyé Spécial'!$M528=L$2,'Données Envoyé Spécial'!$F528,""),"")</f>
        <v/>
      </c>
      <c r="N539" t="str">
        <f>IF('Données Envoyé Spécial'!$R473&lt;2,IF('Données Envoyé Spécial'!$M473=N$2,'Données Envoyé Spécial'!$G473,""),"")</f>
        <v/>
      </c>
      <c r="O539" t="str">
        <f>IF('Données Envoyé Spécial'!$R88&lt;2,IF('Données Envoyé Spécial'!$M88=O$2,'Données Envoyé Spécial'!$G88,""),"")</f>
        <v/>
      </c>
      <c r="P539" t="str">
        <f>IF('Données Envoyé Spécial'!$R528&lt;2,IF('Données Envoyé Spécial'!$M528=P$2,'Données Envoyé Spécial'!$G528,""),"")</f>
        <v/>
      </c>
      <c r="R539" s="221">
        <v>15</v>
      </c>
      <c r="U539" s="50"/>
      <c r="V539" s="201"/>
      <c r="W539" s="201"/>
      <c r="X539" s="201"/>
    </row>
    <row r="540" spans="2:24" x14ac:dyDescent="0.25">
      <c r="B540" s="253" t="s">
        <v>5611</v>
      </c>
      <c r="C540" s="2" t="str">
        <f>IF('Données Envoyé Spécial'!$R88&lt;2,IF('Données Envoyé Spécial'!$M88=C$2,'Données Envoyé Spécial'!$D88,""),"")</f>
        <v/>
      </c>
      <c r="D540" s="2" t="str">
        <f>IF('Données Envoyé Spécial'!$R529&lt;2,IF('Données Envoyé Spécial'!$M529=D$2,'Données Envoyé Spécial'!$D529,""),"")</f>
        <v/>
      </c>
      <c r="F540" s="2" t="str">
        <f>IF('Données Envoyé Spécial'!$R472&lt;2,IF('Données Envoyé Spécial'!$M472=F$2,'Données Envoyé Spécial'!$E472,""),"")</f>
        <v/>
      </c>
      <c r="G540" t="str">
        <f>IF('Données Envoyé Spécial'!$R88&lt;2,IF('Données Envoyé Spécial'!$M88=G$2,'Données Envoyé Spécial'!$E88,""),"")</f>
        <v/>
      </c>
      <c r="H540" t="str">
        <f>IF('Données Envoyé Spécial'!$R529&lt;2,IF('Données Envoyé Spécial'!$M529=H$2,'Données Envoyé Spécial'!$E529,""),"")</f>
        <v/>
      </c>
      <c r="J540" t="str">
        <f>IF('Données Envoyé Spécial'!$R472&lt;2,IF('Données Envoyé Spécial'!$M472=J$2,'Données Envoyé Spécial'!$F472,""),"")</f>
        <v/>
      </c>
      <c r="K540" t="str">
        <f>IF('Données Envoyé Spécial'!$R88&lt;2,IF('Données Envoyé Spécial'!$M88=K$2,'Données Envoyé Spécial'!$F88,""),"")</f>
        <v/>
      </c>
      <c r="L540" t="str">
        <f>IF('Données Envoyé Spécial'!$R529&lt;2,IF('Données Envoyé Spécial'!$M529=L$2,'Données Envoyé Spécial'!$F529,""),"")</f>
        <v/>
      </c>
      <c r="N540" t="str">
        <f>IF('Données Envoyé Spécial'!$R474&lt;2,IF('Données Envoyé Spécial'!$M474=N$2,'Données Envoyé Spécial'!$G474,""),"")</f>
        <v/>
      </c>
      <c r="O540" t="str">
        <f>IF('Données Envoyé Spécial'!$R89&lt;2,IF('Données Envoyé Spécial'!$M89=O$2,'Données Envoyé Spécial'!$G89,""),"")</f>
        <v/>
      </c>
      <c r="P540" t="str">
        <f>IF('Données Envoyé Spécial'!$R529&lt;2,IF('Données Envoyé Spécial'!$M529=P$2,'Données Envoyé Spécial'!$G529,""),"")</f>
        <v/>
      </c>
      <c r="R540" s="221">
        <v>15</v>
      </c>
      <c r="U540" s="50"/>
      <c r="V540" s="201"/>
      <c r="W540" s="201"/>
      <c r="X540" s="201"/>
    </row>
    <row r="541" spans="2:24" x14ac:dyDescent="0.25">
      <c r="B541" s="253" t="s">
        <v>5611</v>
      </c>
      <c r="C541" s="2" t="str">
        <f>IF('Données Envoyé Spécial'!$R89&lt;2,IF('Données Envoyé Spécial'!$M89=C$2,'Données Envoyé Spécial'!$D89,""),"")</f>
        <v/>
      </c>
      <c r="D541" s="2" t="str">
        <f>IF('Données Envoyé Spécial'!$R531&lt;2,IF('Données Envoyé Spécial'!$M531=D$2,'Données Envoyé Spécial'!$D531,""),"")</f>
        <v/>
      </c>
      <c r="F541" s="2" t="str">
        <f>IF('Données Envoyé Spécial'!$R473&lt;2,IF('Données Envoyé Spécial'!$M473=F$2,'Données Envoyé Spécial'!$E473,""),"")</f>
        <v/>
      </c>
      <c r="G541" t="str">
        <f>IF('Données Envoyé Spécial'!$R89&lt;2,IF('Données Envoyé Spécial'!$M89=G$2,'Données Envoyé Spécial'!$E89,""),"")</f>
        <v/>
      </c>
      <c r="H541" t="str">
        <f>IF('Données Envoyé Spécial'!$R531&lt;2,IF('Données Envoyé Spécial'!$M531=H$2,'Données Envoyé Spécial'!$E531,""),"")</f>
        <v/>
      </c>
      <c r="J541" t="str">
        <f>IF('Données Envoyé Spécial'!$R473&lt;2,IF('Données Envoyé Spécial'!$M473=J$2,'Données Envoyé Spécial'!$F473,""),"")</f>
        <v/>
      </c>
      <c r="K541" t="str">
        <f>IF('Données Envoyé Spécial'!$R89&lt;2,IF('Données Envoyé Spécial'!$M89=K$2,'Données Envoyé Spécial'!$F89,""),"")</f>
        <v/>
      </c>
      <c r="L541" t="str">
        <f>IF('Données Envoyé Spécial'!$R531&lt;2,IF('Données Envoyé Spécial'!$M531=L$2,'Données Envoyé Spécial'!$F531,""),"")</f>
        <v/>
      </c>
      <c r="N541" t="str">
        <f>IF('Données Envoyé Spécial'!$R475&lt;2,IF('Données Envoyé Spécial'!$M475=N$2,'Données Envoyé Spécial'!$G475,""),"")</f>
        <v/>
      </c>
      <c r="O541" t="str">
        <f>IF('Données Envoyé Spécial'!$R90&lt;2,IF('Données Envoyé Spécial'!$M90=O$2,'Données Envoyé Spécial'!$G90,""),"")</f>
        <v/>
      </c>
      <c r="P541" t="str">
        <f>IF('Données Envoyé Spécial'!$R531&lt;2,IF('Données Envoyé Spécial'!$M531=P$2,'Données Envoyé Spécial'!$G531,""),"")</f>
        <v/>
      </c>
      <c r="R541" s="221">
        <v>18</v>
      </c>
      <c r="U541" s="50"/>
      <c r="V541" s="201"/>
      <c r="W541" s="201"/>
      <c r="X541" s="201"/>
    </row>
    <row r="542" spans="2:24" x14ac:dyDescent="0.25">
      <c r="B542" s="2" t="str">
        <f>IF('Données Envoyé Spécial'!$R474&lt;2,IF('Données Envoyé Spécial'!$M474=B$2,'Données Envoyé Spécial'!$D474,""),"")</f>
        <v/>
      </c>
      <c r="C542" s="2" t="str">
        <f>IF('Données Envoyé Spécial'!$R90&lt;2,IF('Données Envoyé Spécial'!$M90=C$2,'Données Envoyé Spécial'!$D90,""),"")</f>
        <v/>
      </c>
      <c r="D542" s="2" t="str">
        <f>IF('Données Envoyé Spécial'!$R532&lt;2,IF('Données Envoyé Spécial'!$M532=D$2,'Données Envoyé Spécial'!$D532,""),"")</f>
        <v/>
      </c>
      <c r="F542" s="2" t="str">
        <f>IF('Données Envoyé Spécial'!$R474&lt;2,IF('Données Envoyé Spécial'!$M474=F$2,'Données Envoyé Spécial'!$E474,""),"")</f>
        <v/>
      </c>
      <c r="G542" t="str">
        <f>IF('Données Envoyé Spécial'!$R90&lt;2,IF('Données Envoyé Spécial'!$M90=G$2,'Données Envoyé Spécial'!$E90,""),"")</f>
        <v/>
      </c>
      <c r="H542" t="str">
        <f>IF('Données Envoyé Spécial'!$R532&lt;2,IF('Données Envoyé Spécial'!$M532=H$2,'Données Envoyé Spécial'!$E532,""),"")</f>
        <v/>
      </c>
      <c r="O542" t="str">
        <f>IF('Données Envoyé Spécial'!$R91&lt;2,IF('Données Envoyé Spécial'!$M91=O$2,'Données Envoyé Spécial'!$G91,""),"")</f>
        <v/>
      </c>
      <c r="P542" t="str">
        <f>IF('Données Envoyé Spécial'!$R532&lt;2,IF('Données Envoyé Spécial'!$M532=P$2,'Données Envoyé Spécial'!$G532,""),"")</f>
        <v/>
      </c>
      <c r="R542" s="221">
        <v>19</v>
      </c>
      <c r="U542" s="50"/>
      <c r="V542" s="201"/>
      <c r="W542" s="201"/>
      <c r="X542" s="201"/>
    </row>
    <row r="543" spans="2:24" x14ac:dyDescent="0.25">
      <c r="B543" s="2" t="str">
        <f>IF('Données Envoyé Spécial'!$R475&lt;2,IF('Données Envoyé Spécial'!$M475=B$2,'Données Envoyé Spécial'!$D475,""),"")</f>
        <v/>
      </c>
      <c r="C543" s="2" t="str">
        <f>IF('Données Envoyé Spécial'!$R91&lt;2,IF('Données Envoyé Spécial'!$M91=C$2,'Données Envoyé Spécial'!$D91,""),"")</f>
        <v/>
      </c>
      <c r="E543" s="2" t="str">
        <f>IF('Données Envoyé Spécial'!$R475&lt;2,IF('Données Envoyé Spécial'!$M475=F$2,'Données Envoyé Spécial'!$E475,""),"")</f>
        <v/>
      </c>
      <c r="F543" t="str">
        <f>IF('Données Envoyé Spécial'!$R533&lt;2,IF('Données Envoyé Spécial'!$M533=H$2,'Données Envoyé Spécial'!$E533,""),"")</f>
        <v/>
      </c>
      <c r="H543" t="str">
        <f>IF('Données Envoyé Spécial'!$R91&lt;2,IF('Données Envoyé Spécial'!$M91=K$2,'Données Envoyé Spécial'!$F91,""),"")</f>
        <v/>
      </c>
      <c r="K543" t="str">
        <f>IF('Données Envoyé Spécial'!$R533&lt;2,IF('Données Envoyé Spécial'!$M533=L$2,'Données Envoyé Spécial'!$F533,""),"")</f>
        <v/>
      </c>
      <c r="O543" t="str">
        <f>IF('Données Envoyé Spécial'!$R92&lt;2,IF('Données Envoyé Spécial'!$M92=O$2,'Données Envoyé Spécial'!$G92,""),"")</f>
        <v/>
      </c>
      <c r="P543" t="str">
        <f>IF('Données Envoyé Spécial'!$R533&lt;2,IF('Données Envoyé Spécial'!$M533=P$2,'Données Envoyé Spécial'!$G533,""),"")</f>
        <v/>
      </c>
      <c r="R543" s="221">
        <v>20</v>
      </c>
      <c r="U543" s="50"/>
      <c r="V543" s="201"/>
      <c r="W543" s="201"/>
      <c r="X543" s="201"/>
    </row>
    <row r="544" spans="2:24" x14ac:dyDescent="0.25">
      <c r="B544" s="240" t="s">
        <v>15</v>
      </c>
      <c r="C544" s="240"/>
      <c r="D544" s="240" t="s">
        <v>5535</v>
      </c>
      <c r="E544" s="240"/>
      <c r="F544" s="240" t="s">
        <v>5536</v>
      </c>
      <c r="G544" s="184"/>
      <c r="H544" t="str">
        <f>IF('Données Envoyé Spécial'!$R476&lt;2,IF('Données Envoyé Spécial'!$M476=J$2,'Données Envoyé Spécial'!$F476,""),"")</f>
        <v/>
      </c>
      <c r="J544" s="133"/>
      <c r="K544" t="str">
        <f>IF('Données Envoyé Spécial'!$R92&lt;2,IF('Données Envoyé Spécial'!$M92=K$2,'Données Envoyé Spécial'!$F92,""),"")</f>
        <v/>
      </c>
      <c r="O544" t="str">
        <f>IF('Données Envoyé Spécial'!$R93&lt;2,IF('Données Envoyé Spécial'!$M93=O$2,'Données Envoyé Spécial'!$G93,""),"")</f>
        <v/>
      </c>
      <c r="P544" t="str">
        <f>IF('Données Envoyé Spécial'!$R534&lt;2,IF('Données Envoyé Spécial'!$M534=P$2,'Données Envoyé Spécial'!$G534,""),"")</f>
        <v/>
      </c>
      <c r="R544" s="221">
        <v>21</v>
      </c>
      <c r="U544" s="50"/>
      <c r="V544" s="201"/>
      <c r="W544" s="201"/>
      <c r="X544" s="201"/>
    </row>
    <row r="545" spans="2:24" x14ac:dyDescent="0.25">
      <c r="J545" s="105"/>
      <c r="O545" t="str">
        <f>IF('Données Envoyé Spécial'!$R94&lt;2,IF('Données Envoyé Spécial'!$M94=O$2,'Données Envoyé Spécial'!$G94,""),"")</f>
        <v/>
      </c>
      <c r="P545" t="str">
        <f>IF('Données Envoyé Spécial'!$R536&lt;2,IF('Données Envoyé Spécial'!$M536=P$2,'Données Envoyé Spécial'!$G536,""),"")</f>
        <v/>
      </c>
      <c r="R545" s="221">
        <v>21</v>
      </c>
      <c r="U545" s="50"/>
      <c r="V545" s="201"/>
      <c r="W545" s="201"/>
      <c r="X545" s="201"/>
    </row>
    <row r="546" spans="2:24" x14ac:dyDescent="0.25">
      <c r="B546" s="2" t="s">
        <v>1218</v>
      </c>
      <c r="C546" s="238">
        <v>2</v>
      </c>
      <c r="D546" s="2" t="s">
        <v>525</v>
      </c>
      <c r="E546" s="238">
        <v>1</v>
      </c>
      <c r="F546" s="2" t="s">
        <v>67</v>
      </c>
      <c r="G546">
        <v>1</v>
      </c>
      <c r="J546" s="279"/>
      <c r="O546" t="str">
        <f>IF('Données Envoyé Spécial'!$R95&lt;2,IF('Données Envoyé Spécial'!$M95=O$2,'Données Envoyé Spécial'!$G95,""),"")</f>
        <v/>
      </c>
      <c r="P546" t="str">
        <f>IF('Données Envoyé Spécial'!$R537&lt;2,IF('Données Envoyé Spécial'!$M537=P$2,'Données Envoyé Spécial'!$G537,""),"")</f>
        <v/>
      </c>
      <c r="R546" s="221">
        <v>21</v>
      </c>
      <c r="U546" s="50"/>
      <c r="V546" s="201"/>
      <c r="W546" s="201"/>
      <c r="X546" s="201"/>
    </row>
    <row r="547" spans="2:24" x14ac:dyDescent="0.25">
      <c r="B547" s="254" t="s">
        <v>272</v>
      </c>
      <c r="C547" s="238">
        <v>1</v>
      </c>
      <c r="D547" s="2" t="s">
        <v>4921</v>
      </c>
      <c r="E547" s="2">
        <v>2</v>
      </c>
      <c r="F547" s="2" t="s">
        <v>19</v>
      </c>
      <c r="G547">
        <v>4</v>
      </c>
      <c r="J547" s="105"/>
      <c r="O547" t="str">
        <f>IF('Données Envoyé Spécial'!$R96&lt;2,IF('Données Envoyé Spécial'!$M96=O$2,'Données Envoyé Spécial'!$G96,""),"")</f>
        <v/>
      </c>
      <c r="P547" t="str">
        <f>IF('Données Envoyé Spécial'!$R538&lt;2,IF('Données Envoyé Spécial'!$M538=P$2,'Données Envoyé Spécial'!$G538,""),"")</f>
        <v/>
      </c>
      <c r="R547" s="221">
        <v>23</v>
      </c>
      <c r="U547" s="50"/>
      <c r="V547" s="201"/>
      <c r="W547" s="201"/>
      <c r="X547" s="201"/>
    </row>
    <row r="548" spans="2:24" x14ac:dyDescent="0.25">
      <c r="B548" s="2" t="s">
        <v>55</v>
      </c>
      <c r="C548" s="238">
        <v>1</v>
      </c>
      <c r="D548" s="2" t="s">
        <v>490</v>
      </c>
      <c r="E548" s="2">
        <v>1</v>
      </c>
      <c r="F548" s="2" t="s">
        <v>680</v>
      </c>
      <c r="G548">
        <v>1</v>
      </c>
      <c r="J548" s="105"/>
      <c r="O548" t="str">
        <f>IF('Données Envoyé Spécial'!$R97&lt;2,IF('Données Envoyé Spécial'!$M97=O$2,'Données Envoyé Spécial'!$G97,""),"")</f>
        <v/>
      </c>
      <c r="P548" t="str">
        <f>IF('Données Envoyé Spécial'!$R539&lt;2,IF('Données Envoyé Spécial'!$M539=P$2,'Données Envoyé Spécial'!$G539,""),"")</f>
        <v/>
      </c>
      <c r="R548" s="221">
        <v>24</v>
      </c>
      <c r="U548" s="50"/>
      <c r="V548" s="201"/>
      <c r="W548" s="201"/>
      <c r="X548" s="201"/>
    </row>
    <row r="549" spans="2:24" x14ac:dyDescent="0.25">
      <c r="B549" s="2" t="s">
        <v>35</v>
      </c>
      <c r="C549" s="238">
        <v>1</v>
      </c>
      <c r="D549" s="2" t="s">
        <v>84</v>
      </c>
      <c r="E549" s="2">
        <v>1</v>
      </c>
      <c r="J549" s="133"/>
      <c r="O549" t="str">
        <f>IF('Données Envoyé Spécial'!$R98&lt;2,IF('Données Envoyé Spécial'!$M98=O$2,'Données Envoyé Spécial'!$G98,""),"")</f>
        <v/>
      </c>
      <c r="P549" t="str">
        <f>IF('Données Envoyé Spécial'!$R540&lt;2,IF('Données Envoyé Spécial'!$M540=P$2,'Données Envoyé Spécial'!$G540,""),"")</f>
        <v/>
      </c>
      <c r="R549" s="221">
        <v>24</v>
      </c>
      <c r="U549" s="50"/>
      <c r="V549" s="201"/>
      <c r="W549" s="201"/>
      <c r="X549" s="201"/>
    </row>
    <row r="550" spans="2:24" x14ac:dyDescent="0.25">
      <c r="B550" s="254" t="s">
        <v>330</v>
      </c>
      <c r="C550" s="238">
        <v>1</v>
      </c>
      <c r="D550" s="2" t="s">
        <v>561</v>
      </c>
      <c r="E550" s="2">
        <v>2</v>
      </c>
      <c r="J550" s="105"/>
      <c r="O550" t="str">
        <f>IF('Données Envoyé Spécial'!$R99&lt;2,IF('Données Envoyé Spécial'!$M99=O$2,'Données Envoyé Spécial'!$G99,""),"")</f>
        <v/>
      </c>
      <c r="P550" t="str">
        <f>IF('Données Envoyé Spécial'!$R542&lt;2,IF('Données Envoyé Spécial'!$M542=P$2,'Données Envoyé Spécial'!$G542,""),"")</f>
        <v/>
      </c>
      <c r="R550" s="221">
        <v>25</v>
      </c>
      <c r="U550" s="50"/>
      <c r="V550" s="201"/>
      <c r="W550" s="201"/>
      <c r="X550" s="201"/>
    </row>
    <row r="551" spans="2:24" x14ac:dyDescent="0.25">
      <c r="B551" s="2" t="s">
        <v>144</v>
      </c>
      <c r="C551" s="238">
        <v>1</v>
      </c>
      <c r="D551" s="2" t="s">
        <v>455</v>
      </c>
      <c r="E551" s="2">
        <v>1</v>
      </c>
      <c r="J551" s="105"/>
      <c r="O551" t="str">
        <f>IF('Données Envoyé Spécial'!$R100&lt;2,IF('Données Envoyé Spécial'!$M100=O$2,'Données Envoyé Spécial'!$G100,""),"")</f>
        <v/>
      </c>
      <c r="P551" t="str">
        <f>IF('Données Envoyé Spécial'!$R543&lt;2,IF('Données Envoyé Spécial'!$M543=P$2,'Données Envoyé Spécial'!$G543,""),"")</f>
        <v/>
      </c>
      <c r="R551" s="221">
        <v>26</v>
      </c>
      <c r="U551" s="50"/>
      <c r="V551" s="201"/>
      <c r="W551" s="201"/>
      <c r="X551" s="201"/>
    </row>
    <row r="552" spans="2:24" x14ac:dyDescent="0.25">
      <c r="B552" s="254" t="s">
        <v>335</v>
      </c>
      <c r="C552" s="238">
        <v>1</v>
      </c>
      <c r="D552" s="2" t="s">
        <v>713</v>
      </c>
      <c r="E552" s="2">
        <v>1</v>
      </c>
      <c r="F552" s="2" t="s">
        <v>5571</v>
      </c>
      <c r="J552" s="133"/>
      <c r="O552" t="str">
        <f>IF('Données Envoyé Spécial'!$R101&lt;2,IF('Données Envoyé Spécial'!$M101=O$2,'Données Envoyé Spécial'!$G101,""),"")</f>
        <v/>
      </c>
      <c r="P552" t="str">
        <f>IF('Données Envoyé Spécial'!$R544&lt;2,IF('Données Envoyé Spécial'!$M544=P$2,'Données Envoyé Spécial'!$G544,""),"")</f>
        <v/>
      </c>
      <c r="R552" s="221">
        <v>26</v>
      </c>
      <c r="U552" s="50"/>
      <c r="V552" s="201"/>
      <c r="W552" s="201"/>
      <c r="X552" s="201"/>
    </row>
    <row r="553" spans="2:24" ht="34.15" customHeight="1" x14ac:dyDescent="0.25">
      <c r="B553" s="254" t="s">
        <v>32</v>
      </c>
      <c r="C553" s="238">
        <v>2</v>
      </c>
      <c r="D553" s="2" t="s">
        <v>181</v>
      </c>
      <c r="E553" s="2">
        <v>1</v>
      </c>
      <c r="F553"/>
      <c r="J553" s="105"/>
      <c r="K553" t="str">
        <f>IF('Données Envoyé Spécial'!$R545&lt;2,IF('Données Envoyé Spécial'!$M545=L$2,'Données Envoyé Spécial'!$F545,""),"")</f>
        <v/>
      </c>
      <c r="O553" t="str">
        <f>IF('Données Envoyé Spécial'!$R102&lt;2,IF('Données Envoyé Spécial'!$M102=O$2,'Données Envoyé Spécial'!$G102,""),"")</f>
        <v/>
      </c>
      <c r="P553" t="str">
        <f>IF('Données Envoyé Spécial'!$R545&lt;2,IF('Données Envoyé Spécial'!$M545=P$2,'Données Envoyé Spécial'!$G545,""),"")</f>
        <v/>
      </c>
      <c r="R553" s="221">
        <v>26</v>
      </c>
      <c r="U553" s="50"/>
      <c r="V553" s="201"/>
      <c r="W553" s="201"/>
      <c r="X553" s="201"/>
    </row>
    <row r="554" spans="2:24" ht="34.15" customHeight="1" x14ac:dyDescent="0.25">
      <c r="B554" s="2" t="s">
        <v>23</v>
      </c>
      <c r="C554" s="238">
        <v>3</v>
      </c>
      <c r="D554" s="2" t="s">
        <v>107</v>
      </c>
      <c r="E554" s="2">
        <v>1</v>
      </c>
      <c r="F554"/>
      <c r="J554" s="133"/>
      <c r="K554" t="str">
        <f>IF('Données Envoyé Spécial'!$R546&lt;2,IF('Données Envoyé Spécial'!$M546=L$2,'Données Envoyé Spécial'!$F546,""),"")</f>
        <v/>
      </c>
      <c r="O554" t="str">
        <f>IF('Données Envoyé Spécial'!$R104&lt;2,IF('Données Envoyé Spécial'!$M104=O$2,'Données Envoyé Spécial'!$G104,""),"")</f>
        <v/>
      </c>
      <c r="P554" t="str">
        <f>IF('Données Envoyé Spécial'!$R546&lt;2,IF('Données Envoyé Spécial'!$M546=P$2,'Données Envoyé Spécial'!$G546,""),"")</f>
        <v/>
      </c>
      <c r="R554" s="221">
        <v>27</v>
      </c>
      <c r="U554" s="50"/>
      <c r="V554" s="201"/>
      <c r="W554" s="201"/>
      <c r="X554" s="201"/>
    </row>
    <row r="555" spans="2:24" ht="16.350000000000001" customHeight="1" x14ac:dyDescent="0.25">
      <c r="B555" s="2" t="s">
        <v>107</v>
      </c>
      <c r="C555" s="238">
        <v>1</v>
      </c>
      <c r="D555" s="2" t="s">
        <v>5650</v>
      </c>
      <c r="E555" s="2">
        <v>1</v>
      </c>
      <c r="J555" s="133"/>
      <c r="L555" t="str">
        <f>IF('Données Envoyé Spécial'!$R547&lt;2,IF('Données Envoyé Spécial'!$M547=L$2,'Données Envoyé Spécial'!$F547,""),"")</f>
        <v/>
      </c>
      <c r="N555" t="str">
        <f>IF('Données Envoyé Spécial'!$R489&lt;2,IF('Données Envoyé Spécial'!$M489=N$2,'Données Envoyé Spécial'!$G489,""),"")</f>
        <v/>
      </c>
      <c r="O555" t="str">
        <f>IF('Données Envoyé Spécial'!$R105&lt;2,IF('Données Envoyé Spécial'!$M105=O$2,'Données Envoyé Spécial'!$G105,""),"")</f>
        <v/>
      </c>
      <c r="P555" t="str">
        <f>IF('Données Envoyé Spécial'!$R547&lt;2,IF('Données Envoyé Spécial'!$M547=P$2,'Données Envoyé Spécial'!$G547,""),"")</f>
        <v/>
      </c>
      <c r="R555" s="221">
        <v>29</v>
      </c>
      <c r="U555" s="50"/>
      <c r="V555" s="201"/>
      <c r="W555" s="201"/>
      <c r="X555" s="201"/>
    </row>
    <row r="556" spans="2:24" x14ac:dyDescent="0.25">
      <c r="B556" s="2" t="s">
        <v>153</v>
      </c>
      <c r="C556" s="238">
        <v>1</v>
      </c>
      <c r="D556" s="2" t="s">
        <v>5649</v>
      </c>
      <c r="E556" s="2">
        <v>1</v>
      </c>
      <c r="J556" s="133"/>
      <c r="L556" t="str">
        <f>IF('Données Envoyé Spécial'!$R548&lt;2,IF('Données Envoyé Spécial'!$M548=L$2,'Données Envoyé Spécial'!$F548,""),"")</f>
        <v/>
      </c>
      <c r="N556" t="str">
        <f>IF('Données Envoyé Spécial'!$R490&lt;2,IF('Données Envoyé Spécial'!$M490=N$2,'Données Envoyé Spécial'!$G490,""),"")</f>
        <v/>
      </c>
      <c r="O556" t="str">
        <f>IF('Données Envoyé Spécial'!$R106&lt;2,IF('Données Envoyé Spécial'!$M106=O$2,'Données Envoyé Spécial'!$G106,""),"")</f>
        <v/>
      </c>
      <c r="P556" t="str">
        <f>IF('Données Envoyé Spécial'!$R548&lt;2,IF('Données Envoyé Spécial'!$M548=P$2,'Données Envoyé Spécial'!$G548,""),"")</f>
        <v/>
      </c>
      <c r="R556" s="221">
        <v>29</v>
      </c>
      <c r="U556" s="50"/>
      <c r="V556" s="201"/>
      <c r="W556" s="201"/>
      <c r="X556" s="201"/>
    </row>
    <row r="557" spans="2:24" x14ac:dyDescent="0.25">
      <c r="B557" s="2" t="s">
        <v>5646</v>
      </c>
      <c r="C557" s="238">
        <v>1</v>
      </c>
      <c r="D557" s="2" t="s">
        <v>5648</v>
      </c>
      <c r="E557" s="2">
        <v>1</v>
      </c>
      <c r="G557" s="186"/>
      <c r="J557" s="103"/>
      <c r="L557" t="str">
        <f>IF('Données Envoyé Spécial'!$R549&lt;2,IF('Données Envoyé Spécial'!$M549=L$2,'Données Envoyé Spécial'!$F549,""),"")</f>
        <v/>
      </c>
      <c r="N557" t="str">
        <f>IF('Données Envoyé Spécial'!$R491&lt;2,IF('Données Envoyé Spécial'!$M491=N$2,'Données Envoyé Spécial'!$G491,""),"")</f>
        <v/>
      </c>
      <c r="O557" t="str">
        <f>IF('Données Envoyé Spécial'!$R107&lt;2,IF('Données Envoyé Spécial'!$M107=O$2,'Données Envoyé Spécial'!$G107,""),"")</f>
        <v/>
      </c>
      <c r="P557" t="str">
        <f>IF('Données Envoyé Spécial'!$R549&lt;2,IF('Données Envoyé Spécial'!$M549=P$2,'Données Envoyé Spécial'!$G549,""),"")</f>
        <v/>
      </c>
      <c r="R557" s="221">
        <v>30</v>
      </c>
      <c r="U557" s="50"/>
      <c r="V557" s="201"/>
      <c r="W557" s="201"/>
      <c r="X557" s="201"/>
    </row>
    <row r="558" spans="2:24" x14ac:dyDescent="0.25">
      <c r="B558" s="254" t="s">
        <v>295</v>
      </c>
      <c r="C558" s="238">
        <v>1</v>
      </c>
      <c r="D558" s="2" t="s">
        <v>122</v>
      </c>
      <c r="E558" s="2">
        <v>3</v>
      </c>
      <c r="G558" s="186"/>
      <c r="J558" s="133"/>
      <c r="L558" t="str">
        <f>IF('Données Envoyé Spécial'!$R550&lt;2,IF('Données Envoyé Spécial'!$M550=L$2,'Données Envoyé Spécial'!$F550,""),"")</f>
        <v/>
      </c>
      <c r="N558" t="str">
        <f>IF('Données Envoyé Spécial'!$R492&lt;2,IF('Données Envoyé Spécial'!$M492=N$2,'Données Envoyé Spécial'!$G492,""),"")</f>
        <v/>
      </c>
      <c r="O558" t="str">
        <f>IF('Données Envoyé Spécial'!$R108&lt;2,IF('Données Envoyé Spécial'!$M108=O$2,'Données Envoyé Spécial'!$G108,""),"")</f>
        <v/>
      </c>
      <c r="P558" t="str">
        <f>IF('Données Envoyé Spécial'!$R550&lt;2,IF('Données Envoyé Spécial'!$M550=P$2,'Données Envoyé Spécial'!$G550,""),"")</f>
        <v/>
      </c>
      <c r="R558" s="221">
        <v>30</v>
      </c>
      <c r="U558" s="50"/>
      <c r="V558" s="201"/>
      <c r="W558" s="201"/>
      <c r="X558" s="201"/>
    </row>
    <row r="559" spans="2:24" x14ac:dyDescent="0.25">
      <c r="B559" s="2" t="s">
        <v>12</v>
      </c>
      <c r="C559" s="238">
        <v>2</v>
      </c>
      <c r="D559" s="2" t="s">
        <v>943</v>
      </c>
      <c r="E559" s="2">
        <v>1</v>
      </c>
      <c r="J559" s="105"/>
      <c r="L559" t="str">
        <f>IF('Données Envoyé Spécial'!$R551&lt;2,IF('Données Envoyé Spécial'!$M551=L$2,'Données Envoyé Spécial'!$F551,""),"")</f>
        <v/>
      </c>
      <c r="N559" t="str">
        <f>IF('Données Envoyé Spécial'!$R493&lt;2,IF('Données Envoyé Spécial'!$M493=N$2,'Données Envoyé Spécial'!$G493,""),"")</f>
        <v/>
      </c>
      <c r="O559" t="str">
        <f>IF('Données Envoyé Spécial'!$R109&lt;2,IF('Données Envoyé Spécial'!$M109=O$2,'Données Envoyé Spécial'!$G109,""),"")</f>
        <v/>
      </c>
      <c r="P559" t="str">
        <f>IF('Données Envoyé Spécial'!$R551&lt;2,IF('Données Envoyé Spécial'!$M551=P$2,'Données Envoyé Spécial'!$G551,""),"")</f>
        <v/>
      </c>
      <c r="R559" s="221">
        <v>31</v>
      </c>
      <c r="U559" s="50"/>
      <c r="V559" s="201"/>
      <c r="W559" s="201"/>
      <c r="X559" s="201"/>
    </row>
    <row r="560" spans="2:24" x14ac:dyDescent="0.25">
      <c r="B560" s="254" t="s">
        <v>5129</v>
      </c>
      <c r="C560" s="238">
        <v>2</v>
      </c>
      <c r="D560" s="2" t="s">
        <v>77</v>
      </c>
      <c r="E560" s="2">
        <v>1</v>
      </c>
      <c r="J560" s="133"/>
      <c r="L560" t="str">
        <f>IF('Données Envoyé Spécial'!$R552&lt;2,IF('Données Envoyé Spécial'!$M552=L$2,'Données Envoyé Spécial'!$F552,""),"")</f>
        <v/>
      </c>
      <c r="N560" t="str">
        <f>IF('Données Envoyé Spécial'!$R494&lt;2,IF('Données Envoyé Spécial'!$M494=N$2,'Données Envoyé Spécial'!$G494,""),"")</f>
        <v/>
      </c>
      <c r="O560" t="str">
        <f>IF('Données Envoyé Spécial'!$R111&lt;2,IF('Données Envoyé Spécial'!$M111=O$2,'Données Envoyé Spécial'!$G111,""),"")</f>
        <v/>
      </c>
      <c r="P560" t="str">
        <f>IF('Données Envoyé Spécial'!$R552&lt;2,IF('Données Envoyé Spécial'!$M552=P$2,'Données Envoyé Spécial'!$G552,""),"")</f>
        <v/>
      </c>
      <c r="R560" s="221">
        <v>31</v>
      </c>
      <c r="U560" s="50"/>
      <c r="V560" s="201"/>
      <c r="W560" s="201"/>
      <c r="X560" s="201"/>
    </row>
    <row r="561" spans="2:24" x14ac:dyDescent="0.25">
      <c r="B561" s="254" t="s">
        <v>29</v>
      </c>
      <c r="C561" s="2">
        <v>1</v>
      </c>
      <c r="D561" s="2" t="s">
        <v>518</v>
      </c>
      <c r="E561" s="2">
        <v>1</v>
      </c>
      <c r="J561" s="105"/>
      <c r="L561" t="str">
        <f>IF('Données Envoyé Spécial'!$R553&lt;2,IF('Données Envoyé Spécial'!$M553=L$2,'Données Envoyé Spécial'!$F553,""),"")</f>
        <v/>
      </c>
      <c r="N561" t="str">
        <f>IF('Données Envoyé Spécial'!$R495&lt;2,IF('Données Envoyé Spécial'!$M495=N$2,'Données Envoyé Spécial'!$G495,""),"")</f>
        <v/>
      </c>
      <c r="O561" t="str">
        <f>IF('Données Envoyé Spécial'!$R114&lt;2,IF('Données Envoyé Spécial'!$M114=O$2,'Données Envoyé Spécial'!$G114,""),"")</f>
        <v/>
      </c>
      <c r="P561" t="str">
        <f>IF('Données Envoyé Spécial'!$R553&lt;2,IF('Données Envoyé Spécial'!$M553=P$2,'Données Envoyé Spécial'!$G553,""),"")</f>
        <v/>
      </c>
      <c r="R561" s="221">
        <v>32</v>
      </c>
      <c r="U561" s="50"/>
      <c r="V561" s="201"/>
      <c r="W561" s="201"/>
      <c r="X561" s="201"/>
    </row>
    <row r="562" spans="2:24" x14ac:dyDescent="0.25">
      <c r="B562" s="254" t="s">
        <v>687</v>
      </c>
      <c r="C562" s="238">
        <v>1</v>
      </c>
      <c r="D562" s="256" t="s">
        <v>418</v>
      </c>
      <c r="E562" s="2">
        <v>2</v>
      </c>
      <c r="J562" s="105"/>
      <c r="L562" t="str">
        <f>IF('Données Envoyé Spécial'!$R555&lt;2,IF('Données Envoyé Spécial'!$M555=L$2,'Données Envoyé Spécial'!$F555,""),"")</f>
        <v/>
      </c>
      <c r="N562" t="str">
        <f>IF('Données Envoyé Spécial'!$R496&lt;2,IF('Données Envoyé Spécial'!$M496=N$2,'Données Envoyé Spécial'!$G496,""),"")</f>
        <v/>
      </c>
      <c r="O562" t="str">
        <f>IF('Données Envoyé Spécial'!$R115&lt;2,IF('Données Envoyé Spécial'!$M115=O$2,'Données Envoyé Spécial'!$G115,""),"")</f>
        <v/>
      </c>
      <c r="P562" t="str">
        <f>IF('Données Envoyé Spécial'!$R555&lt;2,IF('Données Envoyé Spécial'!$M555=P$2,'Données Envoyé Spécial'!$G555,""),"")</f>
        <v/>
      </c>
      <c r="R562" s="221">
        <v>35</v>
      </c>
      <c r="U562" s="50"/>
      <c r="V562" s="201"/>
      <c r="W562" s="201"/>
      <c r="X562" s="201"/>
    </row>
    <row r="563" spans="2:24" x14ac:dyDescent="0.25">
      <c r="B563" s="254" t="s">
        <v>320</v>
      </c>
      <c r="C563" s="238">
        <v>1</v>
      </c>
      <c r="D563" s="2" t="s">
        <v>202</v>
      </c>
      <c r="E563" s="2">
        <v>2</v>
      </c>
      <c r="J563" s="105"/>
      <c r="L563" t="str">
        <f>IF('Données Envoyé Spécial'!$R556&lt;2,IF('Données Envoyé Spécial'!$M556=L$2,'Données Envoyé Spécial'!$F556,""),"")</f>
        <v/>
      </c>
      <c r="N563" t="str">
        <f>IF('Données Envoyé Spécial'!$R497&lt;2,IF('Données Envoyé Spécial'!$M497=N$2,'Données Envoyé Spécial'!$G497,""),"")</f>
        <v/>
      </c>
      <c r="O563" t="str">
        <f>IF('Données Envoyé Spécial'!$R116&lt;2,IF('Données Envoyé Spécial'!$M116=O$2,'Données Envoyé Spécial'!$G116,""),"")</f>
        <v/>
      </c>
      <c r="P563" t="str">
        <f>IF('Données Envoyé Spécial'!$R556&lt;2,IF('Données Envoyé Spécial'!$M556=P$2,'Données Envoyé Spécial'!$G556,""),"")</f>
        <v/>
      </c>
      <c r="R563" s="221">
        <v>35</v>
      </c>
      <c r="U563" s="50"/>
      <c r="V563" s="201"/>
      <c r="W563" s="201"/>
      <c r="X563" s="201"/>
    </row>
    <row r="564" spans="2:24" x14ac:dyDescent="0.25">
      <c r="B564" s="2" t="s">
        <v>19</v>
      </c>
      <c r="C564" s="238">
        <v>33</v>
      </c>
      <c r="D564" s="2" t="s">
        <v>838</v>
      </c>
      <c r="E564" s="2">
        <v>1</v>
      </c>
      <c r="J564" s="133"/>
      <c r="L564" t="str">
        <f>IF('Données Envoyé Spécial'!$R557&lt;2,IF('Données Envoyé Spécial'!$M557=L$2,'Données Envoyé Spécial'!$F557,""),"")</f>
        <v/>
      </c>
      <c r="N564" t="str">
        <f>IF('Données Envoyé Spécial'!$R498&lt;2,IF('Données Envoyé Spécial'!$M498=N$2,'Données Envoyé Spécial'!$G498,""),"")</f>
        <v/>
      </c>
      <c r="O564" t="str">
        <f>IF('Données Envoyé Spécial'!$R117&lt;2,IF('Données Envoyé Spécial'!$M117=O$2,'Données Envoyé Spécial'!$G117,""),"")</f>
        <v/>
      </c>
      <c r="P564" t="str">
        <f>IF('Données Envoyé Spécial'!$R557&lt;2,IF('Données Envoyé Spécial'!$M557=P$2,'Données Envoyé Spécial'!$G557,""),"")</f>
        <v/>
      </c>
      <c r="R564" s="221">
        <v>35</v>
      </c>
      <c r="U564" s="50"/>
      <c r="V564" s="201"/>
      <c r="W564" s="201"/>
      <c r="X564" s="201"/>
    </row>
    <row r="565" spans="2:24" x14ac:dyDescent="0.25">
      <c r="D565" s="257" t="s">
        <v>5642</v>
      </c>
      <c r="E565" s="2">
        <v>1</v>
      </c>
      <c r="J565" s="133"/>
      <c r="L565" t="str">
        <f>IF('Données Envoyé Spécial'!$R558&lt;2,IF('Données Envoyé Spécial'!$M558=L$2,'Données Envoyé Spécial'!$F558,""),"")</f>
        <v/>
      </c>
      <c r="N565" t="str">
        <f>IF('Données Envoyé Spécial'!$R499&lt;2,IF('Données Envoyé Spécial'!$M499=N$2,'Données Envoyé Spécial'!$G499,""),"")</f>
        <v/>
      </c>
      <c r="O565" t="str">
        <f>IF('Données Envoyé Spécial'!$R119&lt;2,IF('Données Envoyé Spécial'!$M119=O$2,'Données Envoyé Spécial'!$G119,""),"")</f>
        <v/>
      </c>
      <c r="P565" t="str">
        <f>IF('Données Envoyé Spécial'!$R558&lt;2,IF('Données Envoyé Spécial'!$M558=P$2,'Données Envoyé Spécial'!$G558,""),"")</f>
        <v/>
      </c>
      <c r="R565" s="221">
        <v>39</v>
      </c>
      <c r="U565" s="50"/>
      <c r="V565" s="201"/>
      <c r="W565" s="201"/>
      <c r="X565" s="201"/>
    </row>
    <row r="566" spans="2:24" x14ac:dyDescent="0.25">
      <c r="D566" s="2" t="s">
        <v>12</v>
      </c>
      <c r="E566" s="2">
        <v>1</v>
      </c>
      <c r="J566" s="133"/>
      <c r="L566" t="str">
        <f>IF('Données Envoyé Spécial'!$R559&lt;2,IF('Données Envoyé Spécial'!$M559=L$2,'Données Envoyé Spécial'!$F559,""),"")</f>
        <v/>
      </c>
      <c r="N566" t="str">
        <f>IF('Données Envoyé Spécial'!$R500&lt;2,IF('Données Envoyé Spécial'!$M500=N$2,'Données Envoyé Spécial'!$G500,""),"")</f>
        <v/>
      </c>
      <c r="O566" t="str">
        <f>IF('Données Envoyé Spécial'!$R121&lt;2,IF('Données Envoyé Spécial'!$M121=O$2,'Données Envoyé Spécial'!$G121,""),"")</f>
        <v/>
      </c>
      <c r="P566" t="str">
        <f>IF('Données Envoyé Spécial'!$R559&lt;2,IF('Données Envoyé Spécial'!$M559=P$2,'Données Envoyé Spécial'!$G559,""),"")</f>
        <v/>
      </c>
      <c r="R566" s="221">
        <v>40</v>
      </c>
      <c r="U566" s="50"/>
      <c r="V566" s="201"/>
      <c r="W566" s="201"/>
      <c r="X566" s="201"/>
    </row>
    <row r="567" spans="2:24" x14ac:dyDescent="0.25">
      <c r="D567" s="2" t="s">
        <v>220</v>
      </c>
      <c r="E567" s="2">
        <v>3</v>
      </c>
      <c r="J567" s="133"/>
      <c r="L567" t="str">
        <f>IF('Données Envoyé Spécial'!$R560&lt;2,IF('Données Envoyé Spécial'!$M560=L$2,'Données Envoyé Spécial'!$F560,""),"")</f>
        <v/>
      </c>
      <c r="N567" t="str">
        <f>IF('Données Envoyé Spécial'!$R501&lt;2,IF('Données Envoyé Spécial'!$M501=N$2,'Données Envoyé Spécial'!$G501,""),"")</f>
        <v/>
      </c>
      <c r="O567" t="str">
        <f>IF('Données Envoyé Spécial'!$R122&lt;2,IF('Données Envoyé Spécial'!$M122=O$2,'Données Envoyé Spécial'!$G122,""),"")</f>
        <v/>
      </c>
      <c r="P567" t="str">
        <f>IF('Données Envoyé Spécial'!$R560&lt;2,IF('Données Envoyé Spécial'!$M560=P$2,'Données Envoyé Spécial'!$G560,""),"")</f>
        <v/>
      </c>
      <c r="R567" s="221">
        <v>40</v>
      </c>
      <c r="U567" s="50"/>
      <c r="V567" s="201"/>
      <c r="W567" s="201"/>
      <c r="X567" s="201"/>
    </row>
    <row r="568" spans="2:24" x14ac:dyDescent="0.25">
      <c r="C568" s="238"/>
      <c r="D568" s="2" t="s">
        <v>5638</v>
      </c>
      <c r="E568" s="2">
        <v>2</v>
      </c>
      <c r="J568" s="103"/>
      <c r="L568" t="str">
        <f>IF('Données Envoyé Spécial'!$R561&lt;2,IF('Données Envoyé Spécial'!$M561=L$2,'Données Envoyé Spécial'!$F561,""),"")</f>
        <v/>
      </c>
      <c r="N568" t="str">
        <f>IF('Données Envoyé Spécial'!$R502&lt;2,IF('Données Envoyé Spécial'!$M502=N$2,'Données Envoyé Spécial'!$G502,""),"")</f>
        <v/>
      </c>
      <c r="O568" t="str">
        <f>IF('Données Envoyé Spécial'!$R123&lt;2,IF('Données Envoyé Spécial'!$M123=O$2,'Données Envoyé Spécial'!$G123,""),"")</f>
        <v/>
      </c>
      <c r="P568" t="str">
        <f>IF('Données Envoyé Spécial'!$R561&lt;2,IF('Données Envoyé Spécial'!$M561=P$2,'Données Envoyé Spécial'!$G561,""),"")</f>
        <v/>
      </c>
      <c r="R568" s="221">
        <v>41</v>
      </c>
      <c r="U568" s="50"/>
      <c r="V568" s="201"/>
      <c r="W568" s="201"/>
      <c r="X568" s="201"/>
    </row>
    <row r="569" spans="2:24" x14ac:dyDescent="0.25">
      <c r="B569" s="2" t="s">
        <v>5654</v>
      </c>
      <c r="H569" t="s">
        <v>5653</v>
      </c>
      <c r="J569" s="105"/>
      <c r="L569" t="str">
        <f>IF('Données Envoyé Spécial'!$R562&lt;2,IF('Données Envoyé Spécial'!$M562=L$2,'Données Envoyé Spécial'!$F562,""),"")</f>
        <v/>
      </c>
      <c r="N569" t="str">
        <f>IF('Données Envoyé Spécial'!$R503&lt;2,IF('Données Envoyé Spécial'!$M503=N$2,'Données Envoyé Spécial'!$G503,""),"")</f>
        <v/>
      </c>
      <c r="O569" t="str">
        <f>IF('Données Envoyé Spécial'!$R124&lt;2,IF('Données Envoyé Spécial'!$M124=O$2,'Données Envoyé Spécial'!$G124,""),"")</f>
        <v/>
      </c>
      <c r="P569" t="str">
        <f>IF('Données Envoyé Spécial'!$R562&lt;2,IF('Données Envoyé Spécial'!$M562=P$2,'Données Envoyé Spécial'!$G562,""),"")</f>
        <v/>
      </c>
      <c r="R569" s="221">
        <v>42</v>
      </c>
      <c r="U569" s="50"/>
      <c r="V569" s="201"/>
      <c r="W569" s="201"/>
      <c r="X569" s="201"/>
    </row>
    <row r="570" spans="2:24" x14ac:dyDescent="0.25">
      <c r="B570" s="2" t="s">
        <v>5643</v>
      </c>
      <c r="H570" t="s">
        <v>5651</v>
      </c>
      <c r="J570" s="105"/>
      <c r="L570" t="str">
        <f>IF('Données Envoyé Spécial'!$R563&lt;2,IF('Données Envoyé Spécial'!$M563=L$2,'Données Envoyé Spécial'!$F563,""),"")</f>
        <v/>
      </c>
      <c r="N570" t="str">
        <f>IF('Données Envoyé Spécial'!$R504&lt;2,IF('Données Envoyé Spécial'!$M504=N$2,'Données Envoyé Spécial'!$G504,""),"")</f>
        <v/>
      </c>
      <c r="O570" t="str">
        <f>IF('Données Envoyé Spécial'!$R128&lt;2,IF('Données Envoyé Spécial'!$M128=O$2,'Données Envoyé Spécial'!$G128,""),"")</f>
        <v/>
      </c>
      <c r="P570" t="str">
        <f>IF('Données Envoyé Spécial'!$R563&lt;2,IF('Données Envoyé Spécial'!$M563=P$2,'Données Envoyé Spécial'!$G563,""),"")</f>
        <v/>
      </c>
      <c r="R570" s="221">
        <v>43</v>
      </c>
      <c r="U570" s="50"/>
      <c r="V570" s="201"/>
      <c r="W570" s="201"/>
      <c r="X570" s="201"/>
    </row>
    <row r="571" spans="2:24" x14ac:dyDescent="0.25">
      <c r="B571" s="2" t="s">
        <v>5644</v>
      </c>
      <c r="C571" s="238"/>
      <c r="H571" t="s">
        <v>5652</v>
      </c>
      <c r="J571" s="133"/>
      <c r="L571" t="str">
        <f>IF('Données Envoyé Spécial'!$R564&lt;2,IF('Données Envoyé Spécial'!$M564=L$2,'Données Envoyé Spécial'!$F564,""),"")</f>
        <v/>
      </c>
      <c r="N571" t="str">
        <f>IF('Données Envoyé Spécial'!$R505&lt;2,IF('Données Envoyé Spécial'!$M505=N$2,'Données Envoyé Spécial'!$G505,""),"")</f>
        <v/>
      </c>
      <c r="O571" t="str">
        <f>IF('Données Envoyé Spécial'!$R133&lt;2,IF('Données Envoyé Spécial'!$M133=O$2,'Données Envoyé Spécial'!$G133,""),"")</f>
        <v/>
      </c>
      <c r="P571" t="str">
        <f>IF('Données Envoyé Spécial'!$R564&lt;2,IF('Données Envoyé Spécial'!$M564=P$2,'Données Envoyé Spécial'!$G564,""),"")</f>
        <v/>
      </c>
      <c r="R571" s="221">
        <v>46</v>
      </c>
      <c r="U571" s="50"/>
      <c r="V571" s="201"/>
      <c r="W571" s="201"/>
      <c r="X571" s="201"/>
    </row>
    <row r="572" spans="2:24" x14ac:dyDescent="0.25">
      <c r="B572" s="2" t="s">
        <v>5637</v>
      </c>
      <c r="C572" s="238"/>
      <c r="H572" t="s">
        <v>5634</v>
      </c>
      <c r="J572" s="105"/>
      <c r="L572" t="str">
        <f>IF('Données Envoyé Spécial'!$R565&lt;2,IF('Données Envoyé Spécial'!$M565=L$2,'Données Envoyé Spécial'!$F565,""),"")</f>
        <v/>
      </c>
      <c r="N572" t="str">
        <f>IF('Données Envoyé Spécial'!$R506&lt;2,IF('Données Envoyé Spécial'!$M506=N$2,'Données Envoyé Spécial'!$G506,""),"")</f>
        <v/>
      </c>
      <c r="O572" t="str">
        <f>IF('Données Envoyé Spécial'!$R139&lt;2,IF('Données Envoyé Spécial'!$M139=O$2,'Données Envoyé Spécial'!$G139,""),"")</f>
        <v/>
      </c>
      <c r="P572" t="str">
        <f>IF('Données Envoyé Spécial'!$R565&lt;2,IF('Données Envoyé Spécial'!$M565=P$2,'Données Envoyé Spécial'!$G565,""),"")</f>
        <v/>
      </c>
      <c r="R572" s="221">
        <v>49</v>
      </c>
      <c r="U572" s="50"/>
      <c r="V572" s="201"/>
      <c r="W572" s="201"/>
      <c r="X572" s="201"/>
    </row>
    <row r="573" spans="2:24" x14ac:dyDescent="0.25">
      <c r="B573" s="2" t="s">
        <v>5634</v>
      </c>
      <c r="C573" s="238"/>
      <c r="H573" t="s">
        <v>5635</v>
      </c>
      <c r="J573" s="105"/>
      <c r="L573" t="str">
        <f>IF('Données Envoyé Spécial'!$R566&lt;2,IF('Données Envoyé Spécial'!$M566=L$2,'Données Envoyé Spécial'!$F566,""),"")</f>
        <v/>
      </c>
      <c r="N573" t="str">
        <f>IF('Données Envoyé Spécial'!$R507&lt;2,IF('Données Envoyé Spécial'!$M507=N$2,'Données Envoyé Spécial'!$G507,""),"")</f>
        <v/>
      </c>
      <c r="O573" t="str">
        <f>IF('Données Envoyé Spécial'!$R142&lt;2,IF('Données Envoyé Spécial'!$M142=O$2,'Données Envoyé Spécial'!$G142,""),"")</f>
        <v/>
      </c>
      <c r="P573" t="str">
        <f>IF('Données Envoyé Spécial'!$R566&lt;2,IF('Données Envoyé Spécial'!$M566=P$2,'Données Envoyé Spécial'!$G566,""),"")</f>
        <v/>
      </c>
      <c r="R573" s="221">
        <v>49</v>
      </c>
      <c r="U573" s="50"/>
      <c r="V573" s="201"/>
      <c r="W573" s="201"/>
      <c r="X573" s="201"/>
    </row>
    <row r="574" spans="2:24" ht="34.15" customHeight="1" x14ac:dyDescent="0.25">
      <c r="B574" s="2" t="s">
        <v>5635</v>
      </c>
      <c r="C574" s="238"/>
      <c r="J574" s="105"/>
      <c r="L574" t="str">
        <f>IF('Données Envoyé Spécial'!$R567&lt;2,IF('Données Envoyé Spécial'!$M567=L$2,'Données Envoyé Spécial'!$F567,""),"")</f>
        <v/>
      </c>
      <c r="N574" t="str">
        <f>IF('Données Envoyé Spécial'!$R509&lt;2,IF('Données Envoyé Spécial'!$M509=N$2,'Données Envoyé Spécial'!$G509,""),"")</f>
        <v/>
      </c>
      <c r="O574" t="str">
        <f>IF('Données Envoyé Spécial'!$R143&lt;2,IF('Données Envoyé Spécial'!$M143=O$2,'Données Envoyé Spécial'!$G143,""),"")</f>
        <v/>
      </c>
      <c r="P574" t="str">
        <f>IF('Données Envoyé Spécial'!$R567&lt;2,IF('Données Envoyé Spécial'!$M567=P$2,'Données Envoyé Spécial'!$G567,""),"")</f>
        <v/>
      </c>
      <c r="R574" s="221">
        <v>51</v>
      </c>
      <c r="U574" s="50"/>
      <c r="V574" s="201"/>
      <c r="W574" s="201"/>
      <c r="X574" s="201"/>
    </row>
    <row r="575" spans="2:24" ht="34.15" customHeight="1" x14ac:dyDescent="0.25">
      <c r="C575" s="238"/>
      <c r="J575" s="105"/>
      <c r="L575" t="str">
        <f>IF('Données Envoyé Spécial'!$R568&lt;2,IF('Données Envoyé Spécial'!$M568=L$2,'Données Envoyé Spécial'!$F568,""),"")</f>
        <v/>
      </c>
      <c r="N575" t="str">
        <f>IF('Données Envoyé Spécial'!$R510&lt;2,IF('Données Envoyé Spécial'!$M510=N$2,'Données Envoyé Spécial'!$G510,""),"")</f>
        <v/>
      </c>
      <c r="O575" t="str">
        <f>IF('Données Envoyé Spécial'!$R146&lt;2,IF('Données Envoyé Spécial'!$M146=O$2,'Données Envoyé Spécial'!$G146,""),"")</f>
        <v/>
      </c>
      <c r="P575" t="str">
        <f>IF('Données Envoyé Spécial'!$R568&lt;2,IF('Données Envoyé Spécial'!$M568=P$2,'Données Envoyé Spécial'!$G568,""),"")</f>
        <v/>
      </c>
      <c r="R575" s="221">
        <v>53</v>
      </c>
      <c r="U575" s="50"/>
      <c r="V575" s="201"/>
      <c r="W575" s="201"/>
      <c r="X575" s="201"/>
    </row>
    <row r="576" spans="2:24" ht="23.65" customHeight="1" x14ac:dyDescent="0.25">
      <c r="C576" s="238"/>
      <c r="E576" s="2" t="s">
        <v>5571</v>
      </c>
      <c r="J576" s="105"/>
      <c r="L576" t="str">
        <f>IF('Données Envoyé Spécial'!$R569&lt;2,IF('Données Envoyé Spécial'!$M569=L$2,'Données Envoyé Spécial'!$F569,""),"")</f>
        <v/>
      </c>
      <c r="N576" t="str">
        <f>IF('Données Envoyé Spécial'!$R511&lt;2,IF('Données Envoyé Spécial'!$M511=N$2,'Données Envoyé Spécial'!$G511,""),"")</f>
        <v/>
      </c>
      <c r="O576" t="str">
        <f>IF('Données Envoyé Spécial'!$R151&lt;2,IF('Données Envoyé Spécial'!$M151=O$2,'Données Envoyé Spécial'!$G151,""),"")</f>
        <v/>
      </c>
      <c r="P576" t="str">
        <f>IF('Données Envoyé Spécial'!$R569&lt;2,IF('Données Envoyé Spécial'!$M569=P$2,'Données Envoyé Spécial'!$G569,""),"")</f>
        <v/>
      </c>
      <c r="R576" s="221">
        <v>55</v>
      </c>
      <c r="U576" s="50"/>
      <c r="V576" s="201"/>
      <c r="W576" s="201"/>
      <c r="X576" s="201"/>
    </row>
    <row r="577" spans="2:24" x14ac:dyDescent="0.25">
      <c r="C577" s="238"/>
      <c r="D577" s="2" t="s">
        <v>5571</v>
      </c>
      <c r="E577" s="2" t="s">
        <v>5571</v>
      </c>
      <c r="J577" s="133"/>
      <c r="L577" t="str">
        <f>IF('Données Envoyé Spécial'!$R570&lt;2,IF('Données Envoyé Spécial'!$M570=L$2,'Données Envoyé Spécial'!$F570,""),"")</f>
        <v/>
      </c>
      <c r="N577" t="str">
        <f>IF('Données Envoyé Spécial'!$R512&lt;2,IF('Données Envoyé Spécial'!$M512=N$2,'Données Envoyé Spécial'!$G512,""),"")</f>
        <v/>
      </c>
      <c r="O577" t="str">
        <f>IF('Données Envoyé Spécial'!$R155&lt;2,IF('Données Envoyé Spécial'!$M155=O$2,'Données Envoyé Spécial'!$G155,""),"")</f>
        <v/>
      </c>
      <c r="P577" t="str">
        <f>IF('Données Envoyé Spécial'!$R570&lt;2,IF('Données Envoyé Spécial'!$M570=P$2,'Données Envoyé Spécial'!$G570,""),"")</f>
        <v/>
      </c>
      <c r="R577" s="221">
        <v>55</v>
      </c>
      <c r="U577" s="50"/>
      <c r="V577" s="201"/>
      <c r="W577" s="201"/>
      <c r="X577" s="201"/>
    </row>
    <row r="578" spans="2:24" x14ac:dyDescent="0.25">
      <c r="C578" s="238"/>
      <c r="D578" s="2" t="s">
        <v>5571</v>
      </c>
      <c r="E578" s="2" t="s">
        <v>5571</v>
      </c>
      <c r="H578" s="186" t="s">
        <v>5636</v>
      </c>
      <c r="J578" s="105"/>
      <c r="L578" t="str">
        <f>IF('Données Envoyé Spécial'!$R571&lt;2,IF('Données Envoyé Spécial'!$M571=L$2,'Données Envoyé Spécial'!$F571,""),"")</f>
        <v/>
      </c>
      <c r="N578" t="str">
        <f>IF('Données Envoyé Spécial'!$R513&lt;2,IF('Données Envoyé Spécial'!$M513=N$2,'Données Envoyé Spécial'!$G513,""),"")</f>
        <v/>
      </c>
      <c r="O578" t="str">
        <f>IF('Données Envoyé Spécial'!$R156&lt;2,IF('Données Envoyé Spécial'!$M156=O$2,'Données Envoyé Spécial'!$G156,""),"")</f>
        <v/>
      </c>
      <c r="P578" t="str">
        <f>IF('Données Envoyé Spécial'!$R571&lt;2,IF('Données Envoyé Spécial'!$M571=P$2,'Données Envoyé Spécial'!$G571,""),"")</f>
        <v/>
      </c>
      <c r="R578" s="221">
        <v>57</v>
      </c>
      <c r="U578" s="50"/>
      <c r="V578" s="201"/>
      <c r="W578" s="201"/>
      <c r="X578" s="201"/>
    </row>
    <row r="579" spans="2:24" x14ac:dyDescent="0.25">
      <c r="B579" s="253" t="s">
        <v>5636</v>
      </c>
      <c r="C579" s="238"/>
      <c r="D579" s="2" t="s">
        <v>5571</v>
      </c>
      <c r="E579" s="2" t="s">
        <v>5571</v>
      </c>
      <c r="H579" s="186"/>
      <c r="J579" s="105"/>
      <c r="L579" t="str">
        <f>IF('Données Envoyé Spécial'!$R572&lt;2,IF('Données Envoyé Spécial'!$M572=L$2,'Données Envoyé Spécial'!$F572,""),"")</f>
        <v/>
      </c>
      <c r="N579" t="str">
        <f>IF('Données Envoyé Spécial'!$R514&lt;2,IF('Données Envoyé Spécial'!$M514=N$2,'Données Envoyé Spécial'!$G514,""),"")</f>
        <v/>
      </c>
      <c r="O579" t="str">
        <f>IF('Données Envoyé Spécial'!$R159&lt;2,IF('Données Envoyé Spécial'!$M159=O$2,'Données Envoyé Spécial'!$G159,""),"")</f>
        <v/>
      </c>
      <c r="P579" t="str">
        <f>IF('Données Envoyé Spécial'!$R572&lt;2,IF('Données Envoyé Spécial'!$M572=P$2,'Données Envoyé Spécial'!$G572,""),"")</f>
        <v/>
      </c>
      <c r="R579" s="221">
        <v>59</v>
      </c>
      <c r="U579" s="50"/>
      <c r="V579" s="201"/>
      <c r="W579" s="201"/>
      <c r="X579" s="201"/>
    </row>
    <row r="580" spans="2:24" x14ac:dyDescent="0.25">
      <c r="C580" s="238"/>
      <c r="D580" s="2" t="s">
        <v>5571</v>
      </c>
      <c r="E580" s="2" t="s">
        <v>5571</v>
      </c>
      <c r="J580" s="133"/>
      <c r="L580" t="str">
        <f>IF('Données Envoyé Spécial'!$R573&lt;2,IF('Données Envoyé Spécial'!$M573=L$2,'Données Envoyé Spécial'!$F573,""),"")</f>
        <v/>
      </c>
      <c r="N580" t="str">
        <f>IF('Données Envoyé Spécial'!$R515&lt;2,IF('Données Envoyé Spécial'!$M515=N$2,'Données Envoyé Spécial'!$G515,""),"")</f>
        <v/>
      </c>
      <c r="O580" t="str">
        <f>IF('Données Envoyé Spécial'!$R160&lt;2,IF('Données Envoyé Spécial'!$M160=O$2,'Données Envoyé Spécial'!$G160,""),"")</f>
        <v/>
      </c>
      <c r="P580" t="str">
        <f>IF('Données Envoyé Spécial'!$R573&lt;2,IF('Données Envoyé Spécial'!$M573=P$2,'Données Envoyé Spécial'!$G573,""),"")</f>
        <v/>
      </c>
      <c r="R580" s="221">
        <v>61</v>
      </c>
      <c r="U580" s="50"/>
      <c r="V580" s="201"/>
      <c r="W580" s="201"/>
      <c r="X580" s="201"/>
    </row>
    <row r="581" spans="2:24" x14ac:dyDescent="0.25">
      <c r="C581" s="238"/>
      <c r="D581" s="2" t="s">
        <v>5571</v>
      </c>
      <c r="E581" s="2" t="s">
        <v>5571</v>
      </c>
      <c r="J581" s="133"/>
      <c r="L581" t="str">
        <f>IF('Données Envoyé Spécial'!$R574&lt;2,IF('Données Envoyé Spécial'!$M574=L$2,'Données Envoyé Spécial'!$F574,""),"")</f>
        <v/>
      </c>
      <c r="N581" t="str">
        <f>IF('Données Envoyé Spécial'!$R516&lt;2,IF('Données Envoyé Spécial'!$M516=N$2,'Données Envoyé Spécial'!$G516,""),"")</f>
        <v/>
      </c>
      <c r="O581" t="str">
        <f>IF('Données Envoyé Spécial'!$R161&lt;2,IF('Données Envoyé Spécial'!$M161=O$2,'Données Envoyé Spécial'!$G161,""),"")</f>
        <v/>
      </c>
      <c r="P581" t="str">
        <f>IF('Données Envoyé Spécial'!$R574&lt;2,IF('Données Envoyé Spécial'!$M574=P$2,'Données Envoyé Spécial'!$G574,""),"")</f>
        <v/>
      </c>
      <c r="R581" s="221">
        <v>64</v>
      </c>
      <c r="U581" s="50"/>
      <c r="V581" s="201"/>
      <c r="W581" s="201"/>
      <c r="X581" s="201"/>
    </row>
    <row r="582" spans="2:24" x14ac:dyDescent="0.25">
      <c r="B582" s="258"/>
      <c r="C582" s="238"/>
      <c r="D582" s="2" t="s">
        <v>5571</v>
      </c>
      <c r="E582" s="2" t="s">
        <v>5571</v>
      </c>
      <c r="J582" s="133"/>
      <c r="L582" t="str">
        <f>IF('Données Envoyé Spécial'!$R575&lt;2,IF('Données Envoyé Spécial'!$M575=L$2,'Données Envoyé Spécial'!$F575,""),"")</f>
        <v/>
      </c>
      <c r="N582" t="str">
        <f>IF('Données Envoyé Spécial'!$R517&lt;2,IF('Données Envoyé Spécial'!$M517=N$2,'Données Envoyé Spécial'!$G517,""),"")</f>
        <v/>
      </c>
      <c r="O582" t="str">
        <f>IF('Données Envoyé Spécial'!$R162&lt;2,IF('Données Envoyé Spécial'!$M162=O$2,'Données Envoyé Spécial'!$G162,""),"")</f>
        <v/>
      </c>
      <c r="P582" t="str">
        <f>IF('Données Envoyé Spécial'!$R575&lt;2,IF('Données Envoyé Spécial'!$M575=P$2,'Données Envoyé Spécial'!$G575,""),"")</f>
        <v/>
      </c>
      <c r="R582" s="221">
        <v>65</v>
      </c>
      <c r="U582" s="50"/>
      <c r="V582" s="201"/>
      <c r="W582" s="201"/>
      <c r="X582" s="201"/>
    </row>
    <row r="583" spans="2:24" x14ac:dyDescent="0.25">
      <c r="B583" s="254"/>
      <c r="C583" s="238"/>
      <c r="D583" s="2" t="s">
        <v>5571</v>
      </c>
      <c r="E583" s="2" t="s">
        <v>5571</v>
      </c>
      <c r="J583" s="133"/>
      <c r="L583" t="str">
        <f>IF('Données Envoyé Spécial'!$R576&lt;2,IF('Données Envoyé Spécial'!$M576=L$2,'Données Envoyé Spécial'!$F576,""),"")</f>
        <v/>
      </c>
      <c r="N583" t="str">
        <f>IF('Données Envoyé Spécial'!$R518&lt;2,IF('Données Envoyé Spécial'!$M518=N$2,'Données Envoyé Spécial'!$G518,""),"")</f>
        <v/>
      </c>
      <c r="O583" t="str">
        <f>IF('Données Envoyé Spécial'!$R163&lt;2,IF('Données Envoyé Spécial'!$M163=O$2,'Données Envoyé Spécial'!$G163,""),"")</f>
        <v/>
      </c>
      <c r="P583" t="str">
        <f>IF('Données Envoyé Spécial'!$R576&lt;2,IF('Données Envoyé Spécial'!$M576=P$2,'Données Envoyé Spécial'!$G576,""),"")</f>
        <v/>
      </c>
      <c r="R583" s="221">
        <v>65</v>
      </c>
      <c r="U583" s="50"/>
      <c r="V583" s="201"/>
      <c r="W583" s="201"/>
      <c r="X583" s="201"/>
    </row>
    <row r="584" spans="2:24" x14ac:dyDescent="0.25">
      <c r="B584" s="254"/>
      <c r="C584" s="238"/>
      <c r="D584" s="2" t="s">
        <v>5571</v>
      </c>
      <c r="E584" s="2" t="s">
        <v>5571</v>
      </c>
      <c r="J584" s="105"/>
      <c r="L584" t="str">
        <f>IF('Données Envoyé Spécial'!$R577&lt;2,IF('Données Envoyé Spécial'!$M577=L$2,'Données Envoyé Spécial'!$F577,""),"")</f>
        <v/>
      </c>
      <c r="N584" t="str">
        <f>IF('Données Envoyé Spécial'!$R519&lt;2,IF('Données Envoyé Spécial'!$M519=N$2,'Données Envoyé Spécial'!$G519,""),"")</f>
        <v/>
      </c>
      <c r="O584" t="str">
        <f>IF('Données Envoyé Spécial'!$R164&lt;2,IF('Données Envoyé Spécial'!$M164=O$2,'Données Envoyé Spécial'!$G164,""),"")</f>
        <v/>
      </c>
      <c r="P584" t="str">
        <f>IF('Données Envoyé Spécial'!$R577&lt;2,IF('Données Envoyé Spécial'!$M577=P$2,'Données Envoyé Spécial'!$G577,""),"")</f>
        <v/>
      </c>
      <c r="R584" s="221">
        <v>69</v>
      </c>
      <c r="U584" s="50"/>
      <c r="V584" s="201"/>
      <c r="W584" s="201"/>
      <c r="X584" s="201"/>
    </row>
    <row r="585" spans="2:24" x14ac:dyDescent="0.25">
      <c r="B585" s="254"/>
      <c r="C585" s="238"/>
      <c r="D585" s="2" t="s">
        <v>5571</v>
      </c>
      <c r="E585" s="2" t="s">
        <v>5571</v>
      </c>
      <c r="J585" s="133"/>
      <c r="L585" t="str">
        <f>IF('Données Envoyé Spécial'!$R578&lt;2,IF('Données Envoyé Spécial'!$M578=L$2,'Données Envoyé Spécial'!$F578,""),"")</f>
        <v/>
      </c>
      <c r="N585" t="str">
        <f>IF('Données Envoyé Spécial'!$R520&lt;2,IF('Données Envoyé Spécial'!$M520=N$2,'Données Envoyé Spécial'!$G520,""),"")</f>
        <v/>
      </c>
      <c r="O585" t="str">
        <f>IF('Données Envoyé Spécial'!$R165&lt;2,IF('Données Envoyé Spécial'!$M165=O$2,'Données Envoyé Spécial'!$G165,""),"")</f>
        <v/>
      </c>
      <c r="P585" t="str">
        <f>IF('Données Envoyé Spécial'!$R578&lt;2,IF('Données Envoyé Spécial'!$M578=P$2,'Données Envoyé Spécial'!$G578,""),"")</f>
        <v/>
      </c>
      <c r="R585" s="221">
        <v>70</v>
      </c>
      <c r="U585" s="50"/>
      <c r="V585" s="201"/>
      <c r="W585" s="201"/>
      <c r="X585" s="201"/>
    </row>
    <row r="586" spans="2:24" x14ac:dyDescent="0.25">
      <c r="B586" s="254"/>
      <c r="C586" s="238"/>
      <c r="D586" s="2" t="s">
        <v>5571</v>
      </c>
      <c r="E586" s="2" t="s">
        <v>5571</v>
      </c>
      <c r="J586" s="133"/>
      <c r="L586" t="str">
        <f>IF('Données Envoyé Spécial'!$R579&lt;2,IF('Données Envoyé Spécial'!$M579=L$2,'Données Envoyé Spécial'!$F579,""),"")</f>
        <v/>
      </c>
      <c r="N586" t="str">
        <f>IF('Données Envoyé Spécial'!$R521&lt;2,IF('Données Envoyé Spécial'!$M521=N$2,'Données Envoyé Spécial'!$G521,""),"")</f>
        <v/>
      </c>
      <c r="O586" t="str">
        <f>IF('Données Envoyé Spécial'!$R166&lt;2,IF('Données Envoyé Spécial'!$M166=O$2,'Données Envoyé Spécial'!$G166,""),"")</f>
        <v/>
      </c>
      <c r="P586" t="str">
        <f>IF('Données Envoyé Spécial'!$R579&lt;2,IF('Données Envoyé Spécial'!$M579=P$2,'Données Envoyé Spécial'!$G579,""),"")</f>
        <v/>
      </c>
      <c r="R586" s="221">
        <v>71</v>
      </c>
      <c r="U586" s="50"/>
      <c r="V586" s="201"/>
      <c r="W586" s="201"/>
      <c r="X586" s="201"/>
    </row>
    <row r="587" spans="2:24" x14ac:dyDescent="0.25">
      <c r="B587" s="254"/>
      <c r="C587" s="238"/>
      <c r="D587" s="238"/>
      <c r="E587" s="238"/>
      <c r="F587" s="2" t="s">
        <v>5571</v>
      </c>
      <c r="G587" s="2" t="s">
        <v>5571</v>
      </c>
      <c r="H587" s="2"/>
      <c r="J587" s="105"/>
      <c r="L587" t="str">
        <f>IF('Données Envoyé Spécial'!$R580&lt;2,IF('Données Envoyé Spécial'!$M580=L$2,'Données Envoyé Spécial'!$F580,""),"")</f>
        <v/>
      </c>
      <c r="N587" t="str">
        <f>IF('Données Envoyé Spécial'!$R522&lt;2,IF('Données Envoyé Spécial'!$M522=N$2,'Données Envoyé Spécial'!$G522,""),"")</f>
        <v/>
      </c>
      <c r="O587" t="str">
        <f>IF('Données Envoyé Spécial'!$R167&lt;2,IF('Données Envoyé Spécial'!$M167=O$2,'Données Envoyé Spécial'!$G167,""),"")</f>
        <v/>
      </c>
      <c r="P587" t="str">
        <f>IF('Données Envoyé Spécial'!$R580&lt;2,IF('Données Envoyé Spécial'!$M580=P$2,'Données Envoyé Spécial'!$G580,""),"")</f>
        <v/>
      </c>
      <c r="R587" s="221">
        <v>72</v>
      </c>
      <c r="U587" s="50"/>
      <c r="V587" s="201"/>
      <c r="W587" s="201"/>
      <c r="X587" s="201"/>
    </row>
    <row r="588" spans="2:24" x14ac:dyDescent="0.25">
      <c r="B588" s="254"/>
      <c r="C588" s="238"/>
      <c r="D588" s="238"/>
      <c r="E588" s="238"/>
      <c r="F588" s="2" t="s">
        <v>5571</v>
      </c>
      <c r="G588" s="2" t="s">
        <v>5571</v>
      </c>
      <c r="H588" s="2"/>
      <c r="I588" s="239"/>
      <c r="J588" s="133"/>
      <c r="L588" t="str">
        <f>IF('Données Envoyé Spécial'!$R581&lt;2,IF('Données Envoyé Spécial'!$M581=L$2,'Données Envoyé Spécial'!$F581,""),"")</f>
        <v/>
      </c>
      <c r="N588" t="str">
        <f>IF('Données Envoyé Spécial'!$R523&lt;2,IF('Données Envoyé Spécial'!$M523=N$2,'Données Envoyé Spécial'!$G523,""),"")</f>
        <v/>
      </c>
      <c r="O588" t="str">
        <f>IF('Données Envoyé Spécial'!$R168&lt;2,IF('Données Envoyé Spécial'!$M168=O$2,'Données Envoyé Spécial'!$G168,""),"")</f>
        <v/>
      </c>
      <c r="P588" t="str">
        <f>IF('Données Envoyé Spécial'!$R581&lt;2,IF('Données Envoyé Spécial'!$M581=P$2,'Données Envoyé Spécial'!$G581,""),"")</f>
        <v/>
      </c>
      <c r="R588" s="221">
        <v>72</v>
      </c>
      <c r="U588" s="50"/>
      <c r="V588" s="201"/>
      <c r="W588" s="201"/>
      <c r="X588" s="201"/>
    </row>
    <row r="589" spans="2:24" x14ac:dyDescent="0.25">
      <c r="B589" s="254"/>
      <c r="C589" s="238"/>
      <c r="D589" s="238"/>
      <c r="E589" s="238"/>
      <c r="F589" s="2" t="s">
        <v>5571</v>
      </c>
      <c r="G589" s="2" t="s">
        <v>5571</v>
      </c>
      <c r="H589" s="2"/>
      <c r="I589" s="239"/>
      <c r="J589" s="105"/>
      <c r="L589" t="str">
        <f>IF('Données Envoyé Spécial'!$R582&lt;2,IF('Données Envoyé Spécial'!$M582=L$2,'Données Envoyé Spécial'!$F582,""),"")</f>
        <v/>
      </c>
      <c r="N589" t="str">
        <f>IF('Données Envoyé Spécial'!$R524&lt;2,IF('Données Envoyé Spécial'!$M524=N$2,'Données Envoyé Spécial'!$G524,""),"")</f>
        <v/>
      </c>
      <c r="O589" t="str">
        <f>IF('Données Envoyé Spécial'!$R169&lt;2,IF('Données Envoyé Spécial'!$M169=O$2,'Données Envoyé Spécial'!$G169,""),"")</f>
        <v/>
      </c>
      <c r="P589" t="str">
        <f>IF('Données Envoyé Spécial'!$R582&lt;2,IF('Données Envoyé Spécial'!$M582=P$2,'Données Envoyé Spécial'!$G582,""),"")</f>
        <v/>
      </c>
      <c r="R589" s="221">
        <v>73</v>
      </c>
      <c r="U589" s="50"/>
      <c r="V589" s="201"/>
      <c r="W589" s="201"/>
      <c r="X589" s="201"/>
    </row>
    <row r="590" spans="2:24" x14ac:dyDescent="0.25">
      <c r="B590" s="254"/>
      <c r="C590" s="238"/>
      <c r="D590" s="238"/>
      <c r="E590" s="238"/>
      <c r="F590" s="2" t="s">
        <v>5571</v>
      </c>
      <c r="G590" s="2" t="s">
        <v>5571</v>
      </c>
      <c r="H590" s="2"/>
      <c r="J590" s="133"/>
      <c r="L590" t="str">
        <f>IF('Données Envoyé Spécial'!$R583&lt;2,IF('Données Envoyé Spécial'!$M583=L$2,'Données Envoyé Spécial'!$F583,""),"")</f>
        <v/>
      </c>
      <c r="N590" t="str">
        <f>IF('Données Envoyé Spécial'!$R525&lt;2,IF('Données Envoyé Spécial'!$M525=N$2,'Données Envoyé Spécial'!$G525,""),"")</f>
        <v/>
      </c>
      <c r="O590" t="str">
        <f>IF('Données Envoyé Spécial'!$R170&lt;2,IF('Données Envoyé Spécial'!$M170=O$2,'Données Envoyé Spécial'!$G170,""),"")</f>
        <v/>
      </c>
      <c r="P590" t="str">
        <f>IF('Données Envoyé Spécial'!$R583&lt;2,IF('Données Envoyé Spécial'!$M583=P$2,'Données Envoyé Spécial'!$G583,""),"")</f>
        <v/>
      </c>
      <c r="R590" s="221">
        <v>76</v>
      </c>
      <c r="U590" s="50"/>
      <c r="V590" s="201"/>
      <c r="W590" s="201"/>
      <c r="X590" s="201"/>
    </row>
    <row r="591" spans="2:24" x14ac:dyDescent="0.25">
      <c r="B591" s="254"/>
      <c r="C591" s="238"/>
      <c r="D591" s="238"/>
      <c r="E591" s="238"/>
      <c r="F591" s="2" t="s">
        <v>5571</v>
      </c>
      <c r="G591" s="2" t="s">
        <v>5571</v>
      </c>
      <c r="H591" s="2"/>
      <c r="J591" s="105"/>
      <c r="L591" t="str">
        <f>IF('Données Envoyé Spécial'!$R584&lt;2,IF('Données Envoyé Spécial'!$M584=L$2,'Données Envoyé Spécial'!$F584,""),"")</f>
        <v/>
      </c>
      <c r="N591" t="str">
        <f>IF('Données Envoyé Spécial'!$R526&lt;2,IF('Données Envoyé Spécial'!$M526=N$2,'Données Envoyé Spécial'!$G526,""),"")</f>
        <v/>
      </c>
      <c r="O591" t="str">
        <f>IF('Données Envoyé Spécial'!$R171&lt;2,IF('Données Envoyé Spécial'!$M171=O$2,'Données Envoyé Spécial'!$G171,""),"")</f>
        <v/>
      </c>
      <c r="P591" t="str">
        <f>IF('Données Envoyé Spécial'!$R584&lt;2,IF('Données Envoyé Spécial'!$M584=P$2,'Données Envoyé Spécial'!$G584,""),"")</f>
        <v/>
      </c>
      <c r="R591" s="221">
        <v>77</v>
      </c>
      <c r="U591" s="50"/>
      <c r="V591" s="201"/>
      <c r="W591" s="201"/>
      <c r="X591" s="201"/>
    </row>
    <row r="592" spans="2:24" x14ac:dyDescent="0.25">
      <c r="B592" s="254"/>
      <c r="C592" s="238"/>
      <c r="D592" s="238"/>
      <c r="E592" s="238"/>
      <c r="F592" s="2" t="s">
        <v>5571</v>
      </c>
      <c r="G592" s="2" t="s">
        <v>5571</v>
      </c>
      <c r="H592" s="2"/>
      <c r="J592" s="133"/>
      <c r="L592" t="str">
        <f>IF('Données Envoyé Spécial'!$R585&lt;2,IF('Données Envoyé Spécial'!$M585=L$2,'Données Envoyé Spécial'!$F585,""),"")</f>
        <v/>
      </c>
      <c r="N592" t="str">
        <f>IF('Données Envoyé Spécial'!$R527&lt;2,IF('Données Envoyé Spécial'!$M527=N$2,'Données Envoyé Spécial'!$G527,""),"")</f>
        <v/>
      </c>
      <c r="O592" t="str">
        <f>IF('Données Envoyé Spécial'!$R173&lt;2,IF('Données Envoyé Spécial'!$M173=O$2,'Données Envoyé Spécial'!$G173,""),"")</f>
        <v/>
      </c>
      <c r="P592" t="str">
        <f>IF('Données Envoyé Spécial'!$R585&lt;2,IF('Données Envoyé Spécial'!$M585=P$2,'Données Envoyé Spécial'!$G585,""),"")</f>
        <v/>
      </c>
      <c r="R592" s="221">
        <v>79</v>
      </c>
      <c r="U592" s="50"/>
      <c r="V592" s="201"/>
      <c r="W592" s="201"/>
      <c r="X592" s="201"/>
    </row>
    <row r="593" spans="2:24" x14ac:dyDescent="0.25">
      <c r="B593" s="254"/>
      <c r="C593" s="238"/>
      <c r="D593" s="238"/>
      <c r="E593" s="238"/>
      <c r="F593" s="2" t="s">
        <v>5571</v>
      </c>
      <c r="G593" s="2" t="s">
        <v>5571</v>
      </c>
      <c r="H593" s="2"/>
      <c r="J593" s="105"/>
      <c r="L593" t="str">
        <f>IF('Données Envoyé Spécial'!$R586&lt;2,IF('Données Envoyé Spécial'!$M586=L$2,'Données Envoyé Spécial'!$F586,""),"")</f>
        <v/>
      </c>
      <c r="N593" t="str">
        <f>IF('Données Envoyé Spécial'!$R528&lt;2,IF('Données Envoyé Spécial'!$M528=N$2,'Données Envoyé Spécial'!$G528,""),"")</f>
        <v/>
      </c>
      <c r="O593" t="str">
        <f>IF('Données Envoyé Spécial'!$R174&lt;2,IF('Données Envoyé Spécial'!$M174=O$2,'Données Envoyé Spécial'!$G174,""),"")</f>
        <v/>
      </c>
      <c r="P593" t="str">
        <f>IF('Données Envoyé Spécial'!$R586&lt;2,IF('Données Envoyé Spécial'!$M586=P$2,'Données Envoyé Spécial'!$G586,""),"")</f>
        <v/>
      </c>
      <c r="R593" s="221">
        <v>79</v>
      </c>
      <c r="U593" s="50"/>
      <c r="V593" s="201"/>
      <c r="W593" s="201"/>
      <c r="X593" s="201"/>
    </row>
    <row r="594" spans="2:24" x14ac:dyDescent="0.25">
      <c r="B594" s="254"/>
      <c r="C594" s="238"/>
      <c r="D594" s="238"/>
      <c r="E594" s="238"/>
      <c r="F594" s="2" t="s">
        <v>5571</v>
      </c>
      <c r="G594" s="2" t="s">
        <v>5571</v>
      </c>
      <c r="H594" s="2"/>
      <c r="J594" s="133"/>
      <c r="L594" t="str">
        <f>IF('Données Envoyé Spécial'!$R588&lt;2,IF('Données Envoyé Spécial'!$M588=L$2,'Données Envoyé Spécial'!$F588,""),"")</f>
        <v/>
      </c>
      <c r="N594" t="str">
        <f>IF('Données Envoyé Spécial'!$R529&lt;2,IF('Données Envoyé Spécial'!$M529=N$2,'Données Envoyé Spécial'!$G529,""),"")</f>
        <v/>
      </c>
      <c r="O594" t="str">
        <f>IF('Données Envoyé Spécial'!$R176&lt;2,IF('Données Envoyé Spécial'!$M176=O$2,'Données Envoyé Spécial'!$G176,""),"")</f>
        <v/>
      </c>
      <c r="P594" t="str">
        <f>IF('Données Envoyé Spécial'!$R588&lt;2,IF('Données Envoyé Spécial'!$M588=P$2,'Données Envoyé Spécial'!$G588,""),"")</f>
        <v/>
      </c>
      <c r="R594" s="221">
        <v>85</v>
      </c>
      <c r="U594" s="50"/>
      <c r="V594" s="201"/>
      <c r="W594" s="201"/>
      <c r="X594" s="201"/>
    </row>
    <row r="595" spans="2:24" x14ac:dyDescent="0.25">
      <c r="B595" s="254"/>
      <c r="C595" s="238"/>
      <c r="D595" s="238"/>
      <c r="E595" s="238"/>
      <c r="F595" s="2" t="s">
        <v>5571</v>
      </c>
      <c r="G595" s="2" t="s">
        <v>5571</v>
      </c>
      <c r="H595" s="2"/>
      <c r="J595" s="105"/>
      <c r="L595" t="str">
        <f>IF('Données Envoyé Spécial'!$R589&lt;2,IF('Données Envoyé Spécial'!$M589=L$2,'Données Envoyé Spécial'!$F589,""),"")</f>
        <v/>
      </c>
      <c r="N595" t="str">
        <f>IF('Données Envoyé Spécial'!$R530&lt;2,IF('Données Envoyé Spécial'!$M530=N$2,'Données Envoyé Spécial'!$G530,""),"")</f>
        <v/>
      </c>
      <c r="O595" t="str">
        <f>IF('Données Envoyé Spécial'!$R177&lt;2,IF('Données Envoyé Spécial'!$M177=O$2,'Données Envoyé Spécial'!$G177,""),"")</f>
        <v/>
      </c>
      <c r="P595" t="str">
        <f>IF('Données Envoyé Spécial'!$R589&lt;2,IF('Données Envoyé Spécial'!$M589=P$2,'Données Envoyé Spécial'!$G589,""),"")</f>
        <v/>
      </c>
      <c r="R595" s="221">
        <v>86</v>
      </c>
      <c r="U595" s="50"/>
      <c r="V595" s="201"/>
      <c r="W595" s="201"/>
      <c r="X595" s="201"/>
    </row>
    <row r="596" spans="2:24" x14ac:dyDescent="0.25">
      <c r="B596" s="254"/>
      <c r="C596" s="238"/>
      <c r="D596" s="238"/>
      <c r="E596" s="238"/>
      <c r="F596" s="2" t="s">
        <v>5571</v>
      </c>
      <c r="G596" s="2" t="s">
        <v>5571</v>
      </c>
      <c r="H596" s="2"/>
      <c r="J596" s="105"/>
      <c r="L596" t="str">
        <f>IF('Données Envoyé Spécial'!$R590&lt;2,IF('Données Envoyé Spécial'!$M590=L$2,'Données Envoyé Spécial'!$F590,""),"")</f>
        <v/>
      </c>
      <c r="N596" t="str">
        <f>IF('Données Envoyé Spécial'!$R531&lt;2,IF('Données Envoyé Spécial'!$M531=N$2,'Données Envoyé Spécial'!$G531,""),"")</f>
        <v/>
      </c>
      <c r="O596" t="str">
        <f>IF('Données Envoyé Spécial'!$R179&lt;2,IF('Données Envoyé Spécial'!$M179=O$2,'Données Envoyé Spécial'!$G179,""),"")</f>
        <v/>
      </c>
      <c r="P596" t="str">
        <f>IF('Données Envoyé Spécial'!$R590&lt;2,IF('Données Envoyé Spécial'!$M590=P$2,'Données Envoyé Spécial'!$G590,""),"")</f>
        <v/>
      </c>
      <c r="R596" s="221">
        <v>92</v>
      </c>
      <c r="U596" s="50"/>
      <c r="V596" s="201"/>
      <c r="W596" s="201"/>
      <c r="X596" s="201"/>
    </row>
    <row r="597" spans="2:24" x14ac:dyDescent="0.25">
      <c r="B597" s="254"/>
      <c r="C597" s="238"/>
      <c r="D597" s="238"/>
      <c r="E597" s="238"/>
      <c r="F597" s="2" t="s">
        <v>5571</v>
      </c>
      <c r="G597" s="2" t="s">
        <v>5571</v>
      </c>
      <c r="H597" s="2"/>
      <c r="J597" s="133"/>
      <c r="L597" t="str">
        <f>IF('Données Envoyé Spécial'!$R591&lt;2,IF('Données Envoyé Spécial'!$M591=L$2,'Données Envoyé Spécial'!$F591,""),"")</f>
        <v/>
      </c>
      <c r="N597" t="str">
        <f>IF('Données Envoyé Spécial'!$R532&lt;2,IF('Données Envoyé Spécial'!$M532=N$2,'Données Envoyé Spécial'!$G532,""),"")</f>
        <v/>
      </c>
      <c r="O597" t="str">
        <f>IF('Données Envoyé Spécial'!$R180&lt;2,IF('Données Envoyé Spécial'!$M180=O$2,'Données Envoyé Spécial'!$G180,""),"")</f>
        <v/>
      </c>
      <c r="P597" t="str">
        <f>IF('Données Envoyé Spécial'!$R591&lt;2,IF('Données Envoyé Spécial'!$M591=P$2,'Données Envoyé Spécial'!$G591,""),"")</f>
        <v/>
      </c>
      <c r="R597" s="221">
        <v>92</v>
      </c>
      <c r="U597" s="50"/>
      <c r="V597" s="201"/>
      <c r="W597" s="201"/>
      <c r="X597" s="201"/>
    </row>
    <row r="598" spans="2:24" x14ac:dyDescent="0.25">
      <c r="B598" s="254"/>
      <c r="C598" s="238"/>
      <c r="D598" s="238"/>
      <c r="E598" s="238"/>
      <c r="F598" s="2" t="s">
        <v>5571</v>
      </c>
      <c r="G598" s="2" t="s">
        <v>5571</v>
      </c>
      <c r="H598" s="2"/>
      <c r="J598" s="105"/>
      <c r="L598" t="str">
        <f>IF('Données Envoyé Spécial'!$R592&lt;2,IF('Données Envoyé Spécial'!$M592=L$2,'Données Envoyé Spécial'!$F592,""),"")</f>
        <v/>
      </c>
      <c r="N598" t="str">
        <f>IF('Données Envoyé Spécial'!$R533&lt;2,IF('Données Envoyé Spécial'!$M533=N$2,'Données Envoyé Spécial'!$G533,""),"")</f>
        <v/>
      </c>
      <c r="O598" t="str">
        <f>IF('Données Envoyé Spécial'!$R182&lt;2,IF('Données Envoyé Spécial'!$M182=O$2,'Données Envoyé Spécial'!$G182,""),"")</f>
        <v/>
      </c>
      <c r="P598" t="str">
        <f>IF('Données Envoyé Spécial'!$R592&lt;2,IF('Données Envoyé Spécial'!$M592=P$2,'Données Envoyé Spécial'!$G592,""),"")</f>
        <v/>
      </c>
      <c r="R598" s="221">
        <v>95</v>
      </c>
      <c r="U598" s="50"/>
      <c r="V598" s="201"/>
      <c r="W598" s="201"/>
      <c r="X598" s="201"/>
    </row>
    <row r="599" spans="2:24" x14ac:dyDescent="0.25">
      <c r="B599" s="254"/>
      <c r="C599" s="238"/>
      <c r="D599" s="238"/>
      <c r="E599" s="238"/>
      <c r="F599" s="2" t="s">
        <v>5571</v>
      </c>
      <c r="G599" s="2" t="s">
        <v>5571</v>
      </c>
      <c r="H599" s="2"/>
      <c r="J599" s="133"/>
      <c r="L599" t="str">
        <f>IF('Données Envoyé Spécial'!$R593&lt;2,IF('Données Envoyé Spécial'!$M593=L$2,'Données Envoyé Spécial'!$F593,""),"")</f>
        <v/>
      </c>
      <c r="N599" t="str">
        <f>IF('Données Envoyé Spécial'!$R534&lt;2,IF('Données Envoyé Spécial'!$M534=N$2,'Données Envoyé Spécial'!$G534,""),"")</f>
        <v/>
      </c>
      <c r="O599" t="str">
        <f>IF('Données Envoyé Spécial'!$R183&lt;2,IF('Données Envoyé Spécial'!$M183=O$2,'Données Envoyé Spécial'!$G183,""),"")</f>
        <v/>
      </c>
      <c r="P599" t="str">
        <f>IF('Données Envoyé Spécial'!$R593&lt;2,IF('Données Envoyé Spécial'!$M593=P$2,'Données Envoyé Spécial'!$G593,""),"")</f>
        <v/>
      </c>
      <c r="R599" s="221">
        <v>100</v>
      </c>
      <c r="U599" s="50"/>
      <c r="V599" s="201"/>
      <c r="W599" s="201"/>
      <c r="X599" s="201"/>
    </row>
    <row r="600" spans="2:24" x14ac:dyDescent="0.25">
      <c r="B600" s="254"/>
      <c r="C600" s="238"/>
      <c r="D600" s="238"/>
      <c r="E600" s="238"/>
      <c r="F600" s="2" t="s">
        <v>5571</v>
      </c>
      <c r="G600" s="2" t="s">
        <v>5571</v>
      </c>
      <c r="H600" s="2"/>
      <c r="J600" s="105"/>
      <c r="L600" t="str">
        <f>IF('Données Envoyé Spécial'!$R594&lt;2,IF('Données Envoyé Spécial'!$M594=L$2,'Données Envoyé Spécial'!$F594,""),"")</f>
        <v/>
      </c>
      <c r="N600" t="str">
        <f>IF('Données Envoyé Spécial'!$R535&lt;2,IF('Données Envoyé Spécial'!$M535=N$2,'Données Envoyé Spécial'!$G535,""),"")</f>
        <v/>
      </c>
      <c r="O600" t="str">
        <f>IF('Données Envoyé Spécial'!$R185&lt;2,IF('Données Envoyé Spécial'!$M185=O$2,'Données Envoyé Spécial'!$G185,""),"")</f>
        <v/>
      </c>
      <c r="P600" t="str">
        <f>IF('Données Envoyé Spécial'!$R594&lt;2,IF('Données Envoyé Spécial'!$M594=P$2,'Données Envoyé Spécial'!$G594,""),"")</f>
        <v/>
      </c>
      <c r="R600" s="221">
        <v>103</v>
      </c>
      <c r="U600" s="50"/>
      <c r="V600" s="201"/>
      <c r="W600" s="201"/>
      <c r="X600" s="201"/>
    </row>
    <row r="601" spans="2:24" x14ac:dyDescent="0.25">
      <c r="B601" s="254"/>
      <c r="C601" s="238"/>
      <c r="D601" s="238"/>
      <c r="E601" s="238"/>
      <c r="F601" s="2" t="s">
        <v>5571</v>
      </c>
      <c r="G601" s="2" t="s">
        <v>5571</v>
      </c>
      <c r="H601" s="2"/>
      <c r="J601" s="133"/>
      <c r="L601" t="str">
        <f>IF('Données Envoyé Spécial'!$R595&lt;2,IF('Données Envoyé Spécial'!$M595=L$2,'Données Envoyé Spécial'!$F595,""),"")</f>
        <v/>
      </c>
      <c r="N601" t="str">
        <f>IF('Données Envoyé Spécial'!$R536&lt;2,IF('Données Envoyé Spécial'!$M536=N$2,'Données Envoyé Spécial'!$G536,""),"")</f>
        <v/>
      </c>
      <c r="O601" t="str">
        <f>IF('Données Envoyé Spécial'!$R186&lt;2,IF('Données Envoyé Spécial'!$M186=O$2,'Données Envoyé Spécial'!$G186,""),"")</f>
        <v/>
      </c>
      <c r="P601" t="str">
        <f>IF('Données Envoyé Spécial'!$R595&lt;2,IF('Données Envoyé Spécial'!$M595=P$2,'Données Envoyé Spécial'!$G595,""),"")</f>
        <v/>
      </c>
      <c r="R601" s="221">
        <v>104</v>
      </c>
      <c r="U601" s="50"/>
      <c r="V601" s="201"/>
      <c r="W601" s="201"/>
      <c r="X601" s="201"/>
    </row>
    <row r="602" spans="2:24" x14ac:dyDescent="0.25">
      <c r="F602" s="2" t="s">
        <v>5571</v>
      </c>
      <c r="G602" s="2" t="s">
        <v>5571</v>
      </c>
      <c r="H602" s="2"/>
      <c r="J602" s="105"/>
      <c r="L602" t="str">
        <f>IF('Données Envoyé Spécial'!$R598&lt;2,IF('Données Envoyé Spécial'!$M598=L$2,'Données Envoyé Spécial'!$F598,""),"")</f>
        <v/>
      </c>
      <c r="N602" t="str">
        <f>IF('Données Envoyé Spécial'!$R537&lt;2,IF('Données Envoyé Spécial'!$M537=N$2,'Données Envoyé Spécial'!$G537,""),"")</f>
        <v/>
      </c>
      <c r="O602" t="str">
        <f>IF('Données Envoyé Spécial'!$R187&lt;2,IF('Données Envoyé Spécial'!$M187=O$2,'Données Envoyé Spécial'!$G187,""),"")</f>
        <v/>
      </c>
      <c r="P602" t="str">
        <f>IF('Données Envoyé Spécial'!$R598&lt;2,IF('Données Envoyé Spécial'!$M598=P$2,'Données Envoyé Spécial'!$G598,""),"")</f>
        <v/>
      </c>
      <c r="R602" s="221">
        <v>108</v>
      </c>
      <c r="U602" s="50"/>
      <c r="V602" s="201"/>
      <c r="W602" s="201"/>
      <c r="X602" s="201"/>
    </row>
    <row r="603" spans="2:24" x14ac:dyDescent="0.25">
      <c r="F603" s="2" t="s">
        <v>5571</v>
      </c>
      <c r="G603" s="2" t="s">
        <v>5571</v>
      </c>
      <c r="H603" s="2"/>
      <c r="J603" s="133"/>
      <c r="L603" t="str">
        <f>IF('Données Envoyé Spécial'!$R599&lt;2,IF('Données Envoyé Spécial'!$M599=L$2,'Données Envoyé Spécial'!$F599,""),"")</f>
        <v/>
      </c>
      <c r="N603" t="str">
        <f>IF('Données Envoyé Spécial'!$R538&lt;2,IF('Données Envoyé Spécial'!$M538=N$2,'Données Envoyé Spécial'!$G538,""),"")</f>
        <v/>
      </c>
      <c r="O603" t="str">
        <f>IF('Données Envoyé Spécial'!$R188&lt;2,IF('Données Envoyé Spécial'!$M188=O$2,'Données Envoyé Spécial'!$G188,""),"")</f>
        <v/>
      </c>
      <c r="P603" t="str">
        <f>IF('Données Envoyé Spécial'!$R599&lt;2,IF('Données Envoyé Spécial'!$M599=P$2,'Données Envoyé Spécial'!$G599,""),"")</f>
        <v/>
      </c>
      <c r="R603" s="221">
        <v>108</v>
      </c>
      <c r="U603" s="50"/>
      <c r="V603" s="201"/>
      <c r="W603" s="201"/>
      <c r="X603" s="201"/>
    </row>
    <row r="604" spans="2:24" x14ac:dyDescent="0.25">
      <c r="F604" s="2" t="s">
        <v>5571</v>
      </c>
      <c r="G604" s="2" t="s">
        <v>5571</v>
      </c>
      <c r="H604" s="2"/>
      <c r="J604" s="105"/>
      <c r="L604" t="str">
        <f>IF('Données Envoyé Spécial'!$R600&lt;2,IF('Données Envoyé Spécial'!$M600=L$2,'Données Envoyé Spécial'!$F600,""),"")</f>
        <v/>
      </c>
      <c r="N604" t="str">
        <f>IF('Données Envoyé Spécial'!$R539&lt;2,IF('Données Envoyé Spécial'!$M539=N$2,'Données Envoyé Spécial'!$G539,""),"")</f>
        <v/>
      </c>
      <c r="O604" t="str">
        <f>IF('Données Envoyé Spécial'!$R192&lt;2,IF('Données Envoyé Spécial'!$M192=O$2,'Données Envoyé Spécial'!$G192,""),"")</f>
        <v/>
      </c>
      <c r="P604" t="str">
        <f>IF('Données Envoyé Spécial'!$R600&lt;2,IF('Données Envoyé Spécial'!$M600=P$2,'Données Envoyé Spécial'!$G600,""),"")</f>
        <v/>
      </c>
      <c r="R604" s="221">
        <v>109</v>
      </c>
      <c r="U604" s="50"/>
      <c r="V604" s="201"/>
      <c r="W604" s="201"/>
      <c r="X604" s="201"/>
    </row>
    <row r="605" spans="2:24" x14ac:dyDescent="0.25">
      <c r="F605" s="2" t="s">
        <v>5571</v>
      </c>
      <c r="G605" s="2" t="s">
        <v>5571</v>
      </c>
      <c r="H605" s="2"/>
      <c r="J605" s="133"/>
      <c r="L605" t="str">
        <f>IF('Données Envoyé Spécial'!$R601&lt;2,IF('Données Envoyé Spécial'!$M601=L$2,'Données Envoyé Spécial'!$F601,""),"")</f>
        <v/>
      </c>
      <c r="N605" t="str">
        <f>IF('Données Envoyé Spécial'!$R541&lt;2,IF('Données Envoyé Spécial'!$M541=N$2,'Données Envoyé Spécial'!$G541,""),"")</f>
        <v/>
      </c>
      <c r="O605" t="str">
        <f>IF('Données Envoyé Spécial'!$R193&lt;2,IF('Données Envoyé Spécial'!$M193=O$2,'Données Envoyé Spécial'!$G193,""),"")</f>
        <v/>
      </c>
      <c r="P605" t="str">
        <f>IF('Données Envoyé Spécial'!$R601&lt;2,IF('Données Envoyé Spécial'!$M601=P$2,'Données Envoyé Spécial'!$G601,""),"")</f>
        <v/>
      </c>
      <c r="R605" s="221">
        <v>111</v>
      </c>
      <c r="U605" s="50"/>
      <c r="V605" s="201"/>
      <c r="W605" s="201"/>
      <c r="X605" s="201"/>
    </row>
    <row r="606" spans="2:24" x14ac:dyDescent="0.25">
      <c r="B606" s="2" t="s">
        <v>5571</v>
      </c>
      <c r="F606" s="2" t="s">
        <v>5571</v>
      </c>
      <c r="G606" s="2" t="s">
        <v>5571</v>
      </c>
      <c r="H606" s="2"/>
      <c r="J606" s="105"/>
      <c r="L606" t="str">
        <f>IF('Données Envoyé Spécial'!$R602&lt;2,IF('Données Envoyé Spécial'!$M602=L$2,'Données Envoyé Spécial'!$F602,""),"")</f>
        <v/>
      </c>
      <c r="N606" t="str">
        <f>IF('Données Envoyé Spécial'!$R542&lt;2,IF('Données Envoyé Spécial'!$M542=N$2,'Données Envoyé Spécial'!$G542,""),"")</f>
        <v/>
      </c>
      <c r="O606" t="str">
        <f>IF('Données Envoyé Spécial'!$R194&lt;2,IF('Données Envoyé Spécial'!$M194=O$2,'Données Envoyé Spécial'!$G194,""),"")</f>
        <v/>
      </c>
      <c r="P606" t="str">
        <f>IF('Données Envoyé Spécial'!$R602&lt;2,IF('Données Envoyé Spécial'!$M602=P$2,'Données Envoyé Spécial'!$G602,""),"")</f>
        <v/>
      </c>
      <c r="R606" s="221">
        <v>113</v>
      </c>
      <c r="U606" s="50"/>
      <c r="V606" s="201"/>
      <c r="W606" s="201"/>
      <c r="X606" s="201"/>
    </row>
    <row r="607" spans="2:24" x14ac:dyDescent="0.25">
      <c r="B607" s="2" t="s">
        <v>5571</v>
      </c>
      <c r="F607" s="2" t="s">
        <v>5571</v>
      </c>
      <c r="G607" s="2" t="s">
        <v>5571</v>
      </c>
      <c r="H607" s="2"/>
      <c r="J607" s="133"/>
      <c r="L607" t="str">
        <f>IF('Données Envoyé Spécial'!$R603&lt;2,IF('Données Envoyé Spécial'!$M603=L$2,'Données Envoyé Spécial'!$F603,""),"")</f>
        <v/>
      </c>
      <c r="N607" t="str">
        <f>IF('Données Envoyé Spécial'!$R545&lt;2,IF('Données Envoyé Spécial'!$M545=N$2,'Données Envoyé Spécial'!$G545,""),"")</f>
        <v/>
      </c>
      <c r="O607" t="str">
        <f>IF('Données Envoyé Spécial'!$R196&lt;2,IF('Données Envoyé Spécial'!$M196=O$2,'Données Envoyé Spécial'!$G196,""),"")</f>
        <v/>
      </c>
      <c r="P607" t="str">
        <f>IF('Données Envoyé Spécial'!$R603&lt;2,IF('Données Envoyé Spécial'!$M603=P$2,'Données Envoyé Spécial'!$G603,""),"")</f>
        <v/>
      </c>
      <c r="R607" s="221">
        <v>115</v>
      </c>
      <c r="U607" s="50"/>
      <c r="V607" s="201"/>
      <c r="W607" s="201"/>
      <c r="X607" s="201"/>
    </row>
    <row r="608" spans="2:24" x14ac:dyDescent="0.25">
      <c r="G608" s="2" t="s">
        <v>5571</v>
      </c>
      <c r="H608" s="2"/>
      <c r="J608" s="133"/>
      <c r="L608" t="str">
        <f>IF('Données Envoyé Spécial'!$R604&lt;2,IF('Données Envoyé Spécial'!$M604=L$2,'Données Envoyé Spécial'!$F604,""),"")</f>
        <v/>
      </c>
      <c r="N608" t="str">
        <f>IF('Données Envoyé Spécial'!$R546&lt;2,IF('Données Envoyé Spécial'!$M546=N$2,'Données Envoyé Spécial'!$G546,""),"")</f>
        <v/>
      </c>
      <c r="O608" t="str">
        <f>IF('Données Envoyé Spécial'!$R198&lt;2,IF('Données Envoyé Spécial'!$M198=O$2,'Données Envoyé Spécial'!$G198,""),"")</f>
        <v/>
      </c>
      <c r="P608" t="str">
        <f>IF('Données Envoyé Spécial'!$R604&lt;2,IF('Données Envoyé Spécial'!$M604=P$2,'Données Envoyé Spécial'!$G604,""),"")</f>
        <v/>
      </c>
      <c r="R608" s="221">
        <v>116</v>
      </c>
      <c r="U608" s="50"/>
      <c r="V608" s="201"/>
      <c r="W608" s="201"/>
      <c r="X608" s="201"/>
    </row>
    <row r="609" spans="2:24" x14ac:dyDescent="0.25">
      <c r="B609" s="240" t="s">
        <v>5658</v>
      </c>
      <c r="F609" s="2" t="s">
        <v>5571</v>
      </c>
      <c r="G609" s="2" t="s">
        <v>5571</v>
      </c>
      <c r="H609" s="2"/>
      <c r="J609" s="105"/>
      <c r="L609" t="str">
        <f>IF('Données Envoyé Spécial'!$R605&lt;2,IF('Données Envoyé Spécial'!$M605=L$2,'Données Envoyé Spécial'!$F605,""),"")</f>
        <v/>
      </c>
      <c r="N609" t="str">
        <f>IF('Données Envoyé Spécial'!$R548&lt;2,IF('Données Envoyé Spécial'!$M548=N$2,'Données Envoyé Spécial'!$G548,""),"")</f>
        <v/>
      </c>
      <c r="O609" t="str">
        <f>IF('Données Envoyé Spécial'!$R199&lt;2,IF('Données Envoyé Spécial'!$M199=O$2,'Données Envoyé Spécial'!$G199,""),"")</f>
        <v/>
      </c>
      <c r="P609" t="str">
        <f>IF('Données Envoyé Spécial'!$R605&lt;2,IF('Données Envoyé Spécial'!$M605=P$2,'Données Envoyé Spécial'!$G605,""),"")</f>
        <v/>
      </c>
      <c r="R609" s="221">
        <v>117</v>
      </c>
      <c r="U609" s="50"/>
      <c r="V609" s="201"/>
      <c r="W609" s="201"/>
      <c r="X609" s="201"/>
    </row>
    <row r="610" spans="2:24" x14ac:dyDescent="0.25">
      <c r="F610" s="2" t="s">
        <v>5571</v>
      </c>
      <c r="G610" s="2" t="s">
        <v>5571</v>
      </c>
      <c r="H610" s="2"/>
      <c r="J610" s="133"/>
      <c r="L610" t="str">
        <f>IF('Données Envoyé Spécial'!$R606&lt;2,IF('Données Envoyé Spécial'!$M606=L$2,'Données Envoyé Spécial'!$F606,""),"")</f>
        <v/>
      </c>
      <c r="N610" t="str">
        <f>IF('Données Envoyé Spécial'!$R551&lt;2,IF('Données Envoyé Spécial'!$M551=N$2,'Données Envoyé Spécial'!$G551,""),"")</f>
        <v/>
      </c>
      <c r="O610" t="str">
        <f>IF('Données Envoyé Spécial'!$R202&lt;2,IF('Données Envoyé Spécial'!$M202=O$2,'Données Envoyé Spécial'!$G202,""),"")</f>
        <v/>
      </c>
      <c r="P610" t="str">
        <f>IF('Données Envoyé Spécial'!$R606&lt;2,IF('Données Envoyé Spécial'!$M606=P$2,'Données Envoyé Spécial'!$G606,""),"")</f>
        <v/>
      </c>
      <c r="R610" s="221">
        <v>118</v>
      </c>
      <c r="U610" s="50"/>
      <c r="V610" s="201"/>
      <c r="W610" s="201"/>
      <c r="X610" s="201"/>
    </row>
    <row r="611" spans="2:24" x14ac:dyDescent="0.25">
      <c r="B611" s="240" t="s">
        <v>5534</v>
      </c>
      <c r="C611" s="240"/>
      <c r="D611" s="240" t="s">
        <v>5535</v>
      </c>
      <c r="F611" s="2" t="s">
        <v>5571</v>
      </c>
      <c r="G611" s="2" t="s">
        <v>5571</v>
      </c>
      <c r="H611" s="2"/>
      <c r="J611" s="105"/>
      <c r="L611" t="str">
        <f>IF('Données Envoyé Spécial'!$R607&lt;2,IF('Données Envoyé Spécial'!$M607=L$2,'Données Envoyé Spécial'!$F607,""),"")</f>
        <v/>
      </c>
      <c r="N611" t="str">
        <f>IF('Données Envoyé Spécial'!$R552&lt;2,IF('Données Envoyé Spécial'!$M552=N$2,'Données Envoyé Spécial'!$G552,""),"")</f>
        <v/>
      </c>
      <c r="O611" t="str">
        <f>IF('Données Envoyé Spécial'!$R203&lt;2,IF('Données Envoyé Spécial'!$M203=O$2,'Données Envoyé Spécial'!$G203,""),"")</f>
        <v/>
      </c>
      <c r="P611" t="str">
        <f>IF('Données Envoyé Spécial'!$R607&lt;2,IF('Données Envoyé Spécial'!$M607=P$2,'Données Envoyé Spécial'!$G607,""),"")</f>
        <v/>
      </c>
      <c r="R611" s="221">
        <v>124</v>
      </c>
      <c r="U611" s="50"/>
      <c r="V611" s="201"/>
      <c r="W611" s="201"/>
      <c r="X611" s="201"/>
    </row>
    <row r="612" spans="2:24" x14ac:dyDescent="0.25">
      <c r="B612" s="2" t="s">
        <v>23</v>
      </c>
      <c r="C612" s="2">
        <v>2</v>
      </c>
      <c r="D612" s="2" t="s">
        <v>5310</v>
      </c>
      <c r="E612" s="2">
        <v>1</v>
      </c>
      <c r="F612" s="2" t="s">
        <v>5571</v>
      </c>
      <c r="G612" s="2" t="s">
        <v>5571</v>
      </c>
      <c r="H612" s="2"/>
      <c r="J612" s="133"/>
      <c r="L612" t="str">
        <f>IF('Données Envoyé Spécial'!$R608&lt;2,IF('Données Envoyé Spécial'!$M608=L$2,'Données Envoyé Spécial'!$F608,""),"")</f>
        <v/>
      </c>
      <c r="N612" t="str">
        <f>IF('Données Envoyé Spécial'!$R553&lt;2,IF('Données Envoyé Spécial'!$M553=N$2,'Données Envoyé Spécial'!$G553,""),"")</f>
        <v/>
      </c>
      <c r="O612" t="str">
        <f>IF('Données Envoyé Spécial'!$R205&lt;2,IF('Données Envoyé Spécial'!$M205=O$2,'Données Envoyé Spécial'!$G205,""),"")</f>
        <v/>
      </c>
      <c r="P612" t="str">
        <f>IF('Données Envoyé Spécial'!$R608&lt;2,IF('Données Envoyé Spécial'!$M608=P$2,'Données Envoyé Spécial'!$G608,""),"")</f>
        <v/>
      </c>
      <c r="R612" s="221">
        <v>125</v>
      </c>
      <c r="U612" s="50"/>
      <c r="V612" s="201"/>
      <c r="W612" s="201"/>
      <c r="X612" s="201"/>
    </row>
    <row r="613" spans="2:24" x14ac:dyDescent="0.25">
      <c r="B613" s="254" t="s">
        <v>5204</v>
      </c>
      <c r="C613" s="2">
        <v>1</v>
      </c>
      <c r="D613" s="2" t="s">
        <v>5110</v>
      </c>
      <c r="E613" s="2">
        <v>1</v>
      </c>
      <c r="F613" s="2" t="s">
        <v>5571</v>
      </c>
      <c r="G613" s="2" t="s">
        <v>5571</v>
      </c>
      <c r="H613" s="2"/>
      <c r="J613" s="105"/>
      <c r="L613" t="str">
        <f>IF('Données Envoyé Spécial'!$R609&lt;2,IF('Données Envoyé Spécial'!$M609=L$2,'Données Envoyé Spécial'!$F609,""),"")</f>
        <v/>
      </c>
      <c r="N613" t="str">
        <f>IF('Données Envoyé Spécial'!$R554&lt;2,IF('Données Envoyé Spécial'!$M554=N$2,'Données Envoyé Spécial'!$G554,""),"")</f>
        <v/>
      </c>
      <c r="O613" t="str">
        <f>IF('Données Envoyé Spécial'!$R206&lt;2,IF('Données Envoyé Spécial'!$M206=O$2,'Données Envoyé Spécial'!$G206,""),"")</f>
        <v/>
      </c>
      <c r="P613" t="str">
        <f>IF('Données Envoyé Spécial'!$R609&lt;2,IF('Données Envoyé Spécial'!$M609=P$2,'Données Envoyé Spécial'!$G609,""),"")</f>
        <v/>
      </c>
      <c r="R613" s="221">
        <v>128</v>
      </c>
      <c r="U613" s="50"/>
      <c r="V613" s="201"/>
      <c r="W613" s="201"/>
      <c r="X613" s="201"/>
    </row>
    <row r="614" spans="2:24" x14ac:dyDescent="0.25">
      <c r="B614" s="254" t="s">
        <v>5190</v>
      </c>
      <c r="C614" s="2">
        <v>1</v>
      </c>
      <c r="D614" s="2" t="s">
        <v>5233</v>
      </c>
      <c r="E614" s="2">
        <v>1</v>
      </c>
      <c r="F614" s="2" t="s">
        <v>5571</v>
      </c>
      <c r="G614" s="2" t="s">
        <v>5571</v>
      </c>
      <c r="H614" s="2"/>
      <c r="J614" s="133"/>
      <c r="L614" t="str">
        <f>IF('Données Envoyé Spécial'!$R610&lt;2,IF('Données Envoyé Spécial'!$M610=L$2,'Données Envoyé Spécial'!$F610,""),"")</f>
        <v/>
      </c>
      <c r="N614" t="str">
        <f>IF('Données Envoyé Spécial'!$R555&lt;2,IF('Données Envoyé Spécial'!$M555=N$2,'Données Envoyé Spécial'!$G555,""),"")</f>
        <v/>
      </c>
      <c r="O614" t="str">
        <f>IF('Données Envoyé Spécial'!$R208&lt;2,IF('Données Envoyé Spécial'!$M208=O$2,'Données Envoyé Spécial'!$G208,""),"")</f>
        <v/>
      </c>
      <c r="P614" t="str">
        <f>IF('Données Envoyé Spécial'!$R610&lt;2,IF('Données Envoyé Spécial'!$M610=P$2,'Données Envoyé Spécial'!$G610,""),"")</f>
        <v/>
      </c>
      <c r="R614" s="221">
        <v>130</v>
      </c>
      <c r="U614" s="50"/>
      <c r="V614" s="201"/>
      <c r="W614" s="201"/>
      <c r="X614" s="201"/>
    </row>
    <row r="615" spans="2:24" x14ac:dyDescent="0.25">
      <c r="B615" s="254" t="s">
        <v>5120</v>
      </c>
      <c r="C615" s="2">
        <v>1</v>
      </c>
      <c r="D615" s="2" t="s">
        <v>5065</v>
      </c>
      <c r="E615" s="2">
        <v>2</v>
      </c>
      <c r="F615" s="2" t="s">
        <v>5571</v>
      </c>
      <c r="G615" s="2" t="s">
        <v>5571</v>
      </c>
      <c r="H615" s="2"/>
      <c r="J615" s="105"/>
      <c r="L615" t="str">
        <f>IF('Données Envoyé Spécial'!$R611&lt;2,IF('Données Envoyé Spécial'!$M611=L$2,'Données Envoyé Spécial'!$F611,""),"")</f>
        <v/>
      </c>
      <c r="N615" t="str">
        <f>IF('Données Envoyé Spécial'!$R556&lt;2,IF('Données Envoyé Spécial'!$M556=N$2,'Données Envoyé Spécial'!$G556,""),"")</f>
        <v/>
      </c>
      <c r="O615" t="str">
        <f>IF('Données Envoyé Spécial'!$R209&lt;2,IF('Données Envoyé Spécial'!$M209=O$2,'Données Envoyé Spécial'!$G209,""),"")</f>
        <v/>
      </c>
      <c r="P615" t="str">
        <f>IF('Données Envoyé Spécial'!$R611&lt;2,IF('Données Envoyé Spécial'!$M611=P$2,'Données Envoyé Spécial'!$G611,""),"")</f>
        <v/>
      </c>
      <c r="R615" s="221">
        <v>132</v>
      </c>
      <c r="U615" s="50"/>
      <c r="V615" s="201"/>
      <c r="W615" s="201"/>
      <c r="X615" s="201"/>
    </row>
    <row r="616" spans="2:24" x14ac:dyDescent="0.25">
      <c r="B616" s="254" t="s">
        <v>5129</v>
      </c>
      <c r="C616" s="2">
        <v>1</v>
      </c>
      <c r="D616" s="2" t="s">
        <v>4921</v>
      </c>
      <c r="E616" s="2">
        <v>2</v>
      </c>
      <c r="F616" s="2" t="s">
        <v>5571</v>
      </c>
      <c r="G616" s="2" t="s">
        <v>5571</v>
      </c>
      <c r="H616" s="2"/>
      <c r="J616" s="133"/>
      <c r="L616" t="str">
        <f>IF('Données Envoyé Spécial'!$R612&lt;2,IF('Données Envoyé Spécial'!$M612=L$2,'Données Envoyé Spécial'!$F612,""),"")</f>
        <v/>
      </c>
      <c r="N616" t="str">
        <f>IF('Données Envoyé Spécial'!$R557&lt;2,IF('Données Envoyé Spécial'!$M557=N$2,'Données Envoyé Spécial'!$G557,""),"")</f>
        <v/>
      </c>
      <c r="O616" t="str">
        <f>IF('Données Envoyé Spécial'!$R216&lt;2,IF('Données Envoyé Spécial'!$M216=O$2,'Données Envoyé Spécial'!$G216,""),"")</f>
        <v/>
      </c>
      <c r="P616" t="str">
        <f>IF('Données Envoyé Spécial'!$R612&lt;2,IF('Données Envoyé Spécial'!$M612=P$2,'Données Envoyé Spécial'!$G612,""),"")</f>
        <v/>
      </c>
      <c r="R616" s="221">
        <v>134</v>
      </c>
      <c r="U616" s="50"/>
      <c r="V616" s="201"/>
      <c r="W616" s="201"/>
      <c r="X616" s="201"/>
    </row>
    <row r="617" spans="2:24" x14ac:dyDescent="0.25">
      <c r="B617" s="2" t="s">
        <v>5052</v>
      </c>
      <c r="C617" s="2">
        <v>1</v>
      </c>
      <c r="D617" s="2" t="s">
        <v>55</v>
      </c>
      <c r="E617" s="2">
        <v>1</v>
      </c>
      <c r="F617" s="2" t="s">
        <v>5571</v>
      </c>
      <c r="G617" s="2" t="s">
        <v>5571</v>
      </c>
      <c r="H617" s="2"/>
      <c r="J617" s="105"/>
      <c r="L617" t="str">
        <f>IF('Données Envoyé Spécial'!$R613&lt;2,IF('Données Envoyé Spécial'!$M613=L$2,'Données Envoyé Spécial'!$F613,""),"")</f>
        <v/>
      </c>
      <c r="N617" t="str">
        <f>IF('Données Envoyé Spécial'!$R558&lt;2,IF('Données Envoyé Spécial'!$M558=N$2,'Données Envoyé Spécial'!$G558,""),"")</f>
        <v/>
      </c>
      <c r="O617" t="str">
        <f>IF('Données Envoyé Spécial'!$R218&lt;2,IF('Données Envoyé Spécial'!$M218=O$2,'Données Envoyé Spécial'!$G218,""),"")</f>
        <v/>
      </c>
      <c r="P617" t="str">
        <f>IF('Données Envoyé Spécial'!$R613&lt;2,IF('Données Envoyé Spécial'!$M613=P$2,'Données Envoyé Spécial'!$G613,""),"")</f>
        <v/>
      </c>
      <c r="R617" s="221">
        <v>143</v>
      </c>
      <c r="U617" s="50"/>
      <c r="V617" s="201"/>
      <c r="W617" s="201"/>
      <c r="X617" s="201"/>
    </row>
    <row r="618" spans="2:24" x14ac:dyDescent="0.25">
      <c r="B618" s="255" t="s">
        <v>19</v>
      </c>
      <c r="C618" s="2">
        <v>9</v>
      </c>
      <c r="D618" s="2" t="s">
        <v>5255</v>
      </c>
      <c r="E618" s="2">
        <v>1</v>
      </c>
      <c r="F618" s="2" t="s">
        <v>5571</v>
      </c>
      <c r="G618" s="2" t="s">
        <v>5571</v>
      </c>
      <c r="H618" s="2"/>
      <c r="J618" s="133"/>
      <c r="L618" t="str">
        <f>IF('Données Envoyé Spécial'!$R614&lt;2,IF('Données Envoyé Spécial'!$M614=L$2,'Données Envoyé Spécial'!$F614,""),"")</f>
        <v/>
      </c>
      <c r="N618" t="str">
        <f>IF('Données Envoyé Spécial'!$R559&lt;2,IF('Données Envoyé Spécial'!$M559=N$2,'Données Envoyé Spécial'!$G559,""),"")</f>
        <v/>
      </c>
      <c r="O618" t="str">
        <f>IF('Données Envoyé Spécial'!$R223&lt;2,IF('Données Envoyé Spécial'!$M223=O$2,'Données Envoyé Spécial'!$G223,""),"")</f>
        <v/>
      </c>
      <c r="P618" t="str">
        <f>IF('Données Envoyé Spécial'!$R614&lt;2,IF('Données Envoyé Spécial'!$M614=P$2,'Données Envoyé Spécial'!$G614,""),"")</f>
        <v/>
      </c>
      <c r="R618" s="221">
        <v>156</v>
      </c>
      <c r="U618" s="50"/>
      <c r="V618" s="201"/>
      <c r="W618" s="201"/>
      <c r="X618" s="201"/>
    </row>
    <row r="619" spans="2:24" x14ac:dyDescent="0.25">
      <c r="D619" s="2" t="s">
        <v>5263</v>
      </c>
      <c r="E619" s="2">
        <v>1</v>
      </c>
      <c r="F619" s="2" t="s">
        <v>5571</v>
      </c>
      <c r="G619" s="2" t="s">
        <v>5571</v>
      </c>
      <c r="H619" s="2"/>
      <c r="J619" s="105"/>
      <c r="L619" t="str">
        <f>IF('Données Envoyé Spécial'!$R615&lt;2,IF('Données Envoyé Spécial'!$M615=L$2,'Données Envoyé Spécial'!$F615,""),"")</f>
        <v/>
      </c>
      <c r="N619" t="str">
        <f>IF('Données Envoyé Spécial'!$R560&lt;2,IF('Données Envoyé Spécial'!$M560=N$2,'Données Envoyé Spécial'!$G560,""),"")</f>
        <v/>
      </c>
      <c r="O619" t="str">
        <f>IF('Données Envoyé Spécial'!$R224&lt;2,IF('Données Envoyé Spécial'!$M224=O$2,'Données Envoyé Spécial'!$G224,""),"")</f>
        <v/>
      </c>
      <c r="P619" t="str">
        <f>IF('Données Envoyé Spécial'!$R615&lt;2,IF('Données Envoyé Spécial'!$M615=P$2,'Données Envoyé Spécial'!$G615,""),"")</f>
        <v/>
      </c>
      <c r="R619" s="221">
        <v>156</v>
      </c>
      <c r="U619" s="50"/>
      <c r="V619" s="201"/>
      <c r="W619" s="201"/>
      <c r="X619" s="201"/>
    </row>
    <row r="620" spans="2:24" x14ac:dyDescent="0.25">
      <c r="D620" s="2" t="s">
        <v>5167</v>
      </c>
      <c r="E620" s="2">
        <v>1</v>
      </c>
      <c r="F620" s="2" t="s">
        <v>5571</v>
      </c>
      <c r="G620" s="2" t="s">
        <v>5571</v>
      </c>
      <c r="H620" s="2"/>
      <c r="J620" s="133"/>
      <c r="L620" t="str">
        <f>IF('Données Envoyé Spécial'!$R616&lt;2,IF('Données Envoyé Spécial'!$M616=L$2,'Données Envoyé Spécial'!$F616,""),"")</f>
        <v/>
      </c>
      <c r="N620" t="str">
        <f>IF('Données Envoyé Spécial'!$R561&lt;2,IF('Données Envoyé Spécial'!$M561=N$2,'Données Envoyé Spécial'!$G561,""),"")</f>
        <v/>
      </c>
      <c r="O620" t="str">
        <f>IF('Données Envoyé Spécial'!$R225&lt;2,IF('Données Envoyé Spécial'!$M225=O$2,'Données Envoyé Spécial'!$G225,""),"")</f>
        <v/>
      </c>
      <c r="P620" t="str">
        <f>IF('Données Envoyé Spécial'!$R616&lt;2,IF('Données Envoyé Spécial'!$M616=P$2,'Données Envoyé Spécial'!$G616,""),"")</f>
        <v/>
      </c>
      <c r="R620" s="221">
        <v>159</v>
      </c>
      <c r="U620" s="50"/>
      <c r="V620" s="201"/>
      <c r="W620" s="201"/>
      <c r="X620" s="201"/>
    </row>
    <row r="621" spans="2:24" x14ac:dyDescent="0.25">
      <c r="D621" s="2" t="s">
        <v>5127</v>
      </c>
      <c r="E621" s="2">
        <v>1</v>
      </c>
      <c r="F621" s="2" t="s">
        <v>5571</v>
      </c>
      <c r="G621" s="2" t="s">
        <v>5571</v>
      </c>
      <c r="H621" s="2"/>
      <c r="J621" s="105"/>
      <c r="L621" t="str">
        <f>IF('Données Envoyé Spécial'!$R617&lt;2,IF('Données Envoyé Spécial'!$M617=L$2,'Données Envoyé Spécial'!$F617,""),"")</f>
        <v/>
      </c>
      <c r="N621" t="str">
        <f>IF('Données Envoyé Spécial'!$R562&lt;2,IF('Données Envoyé Spécial'!$M562=N$2,'Données Envoyé Spécial'!$G562,""),"")</f>
        <v/>
      </c>
      <c r="O621" t="str">
        <f>IF('Données Envoyé Spécial'!$R226&lt;2,IF('Données Envoyé Spécial'!$M226=O$2,'Données Envoyé Spécial'!$G226,""),"")</f>
        <v/>
      </c>
      <c r="P621" t="str">
        <f>IF('Données Envoyé Spécial'!$R617&lt;2,IF('Données Envoyé Spécial'!$M617=P$2,'Données Envoyé Spécial'!$G617,""),"")</f>
        <v/>
      </c>
      <c r="R621" s="221">
        <v>162</v>
      </c>
      <c r="U621" s="50"/>
      <c r="V621" s="201"/>
      <c r="W621" s="201"/>
      <c r="X621" s="201"/>
    </row>
    <row r="622" spans="2:24" x14ac:dyDescent="0.25">
      <c r="D622" s="2" t="s">
        <v>5265</v>
      </c>
      <c r="E622" s="2">
        <v>1</v>
      </c>
      <c r="F622" s="2" t="s">
        <v>5571</v>
      </c>
      <c r="G622" s="2" t="s">
        <v>5571</v>
      </c>
      <c r="H622" s="2"/>
      <c r="J622" s="133"/>
      <c r="L622" t="str">
        <f>IF('Données Envoyé Spécial'!$R618&lt;2,IF('Données Envoyé Spécial'!$M618=L$2,'Données Envoyé Spécial'!$F618,""),"")</f>
        <v/>
      </c>
      <c r="N622" t="str">
        <f>IF('Données Envoyé Spécial'!$R563&lt;2,IF('Données Envoyé Spécial'!$M563=N$2,'Données Envoyé Spécial'!$G563,""),"")</f>
        <v/>
      </c>
      <c r="O622" t="str">
        <f>IF('Données Envoyé Spécial'!$R227&lt;2,IF('Données Envoyé Spécial'!$M227=O$2,'Données Envoyé Spécial'!$G227,""),"")</f>
        <v/>
      </c>
      <c r="P622" t="str">
        <f>IF('Données Envoyé Spécial'!$R618&lt;2,IF('Données Envoyé Spécial'!$M618=P$2,'Données Envoyé Spécial'!$G618,""),"")</f>
        <v/>
      </c>
      <c r="R622" s="221">
        <v>163</v>
      </c>
      <c r="U622" s="50"/>
      <c r="V622" s="201"/>
      <c r="W622" s="201"/>
      <c r="X622" s="201"/>
    </row>
    <row r="623" spans="2:24" x14ac:dyDescent="0.25">
      <c r="D623" s="2" t="s">
        <v>5331</v>
      </c>
      <c r="E623" s="2">
        <v>1</v>
      </c>
      <c r="F623" s="2" t="s">
        <v>5571</v>
      </c>
      <c r="G623" s="2" t="s">
        <v>5571</v>
      </c>
      <c r="H623" s="2"/>
      <c r="J623" s="105"/>
      <c r="L623" t="str">
        <f>IF('Données Envoyé Spécial'!$R619&lt;2,IF('Données Envoyé Spécial'!$M619=L$2,'Données Envoyé Spécial'!$F619,""),"")</f>
        <v/>
      </c>
      <c r="N623" t="str">
        <f>IF('Données Envoyé Spécial'!$R564&lt;2,IF('Données Envoyé Spécial'!$M564=N$2,'Données Envoyé Spécial'!$G564,""),"")</f>
        <v/>
      </c>
      <c r="O623" t="str">
        <f>IF('Données Envoyé Spécial'!$R229&lt;2,IF('Données Envoyé Spécial'!$M229=O$2,'Données Envoyé Spécial'!$G229,""),"")</f>
        <v/>
      </c>
      <c r="P623" t="str">
        <f>IF('Données Envoyé Spécial'!$R619&lt;2,IF('Données Envoyé Spécial'!$M619=P$2,'Données Envoyé Spécial'!$G619,""),"")</f>
        <v/>
      </c>
      <c r="R623" s="221">
        <v>167</v>
      </c>
      <c r="U623" s="50"/>
      <c r="V623" s="201"/>
      <c r="W623" s="201"/>
      <c r="X623" s="201"/>
    </row>
    <row r="624" spans="2:24" x14ac:dyDescent="0.25">
      <c r="B624" s="259"/>
      <c r="D624" s="2" t="s">
        <v>5228</v>
      </c>
      <c r="E624" s="2">
        <v>1</v>
      </c>
      <c r="F624" s="2" t="s">
        <v>5571</v>
      </c>
      <c r="G624" s="2" t="s">
        <v>5571</v>
      </c>
      <c r="H624" s="2"/>
      <c r="J624" s="105"/>
      <c r="L624" t="str">
        <f>IF('Données Envoyé Spécial'!$R620&lt;2,IF('Données Envoyé Spécial'!$M620=L$2,'Données Envoyé Spécial'!$F620,""),"")</f>
        <v/>
      </c>
      <c r="N624" t="str">
        <f>IF('Données Envoyé Spécial'!$R565&lt;2,IF('Données Envoyé Spécial'!$M565=N$2,'Données Envoyé Spécial'!$G565,""),"")</f>
        <v/>
      </c>
      <c r="O624" t="str">
        <f>IF('Données Envoyé Spécial'!$R230&lt;2,IF('Données Envoyé Spécial'!$M230=O$2,'Données Envoyé Spécial'!$G230,""),"")</f>
        <v/>
      </c>
      <c r="P624" t="str">
        <f>IF('Données Envoyé Spécial'!$R620&lt;2,IF('Données Envoyé Spécial'!$M620=P$2,'Données Envoyé Spécial'!$G620,""),"")</f>
        <v/>
      </c>
      <c r="R624" s="221">
        <v>174</v>
      </c>
      <c r="U624" s="50"/>
      <c r="V624" s="201"/>
      <c r="W624" s="201"/>
      <c r="X624" s="201"/>
    </row>
    <row r="625" spans="2:24" x14ac:dyDescent="0.25">
      <c r="B625" s="254"/>
      <c r="D625" s="2" t="s">
        <v>5272</v>
      </c>
      <c r="E625" s="2">
        <v>1</v>
      </c>
      <c r="F625" s="2" t="s">
        <v>5571</v>
      </c>
      <c r="G625" s="2" t="s">
        <v>5571</v>
      </c>
      <c r="H625" s="2"/>
      <c r="J625" s="105"/>
      <c r="L625" t="str">
        <f>IF('Données Envoyé Spécial'!$R621&lt;2,IF('Données Envoyé Spécial'!$M621=L$2,'Données Envoyé Spécial'!$F621,""),"")</f>
        <v/>
      </c>
      <c r="N625" t="str">
        <f>IF('Données Envoyé Spécial'!$R566&lt;2,IF('Données Envoyé Spécial'!$M566=N$2,'Données Envoyé Spécial'!$G566,""),"")</f>
        <v/>
      </c>
      <c r="O625" t="str">
        <f>IF('Données Envoyé Spécial'!$R232&lt;2,IF('Données Envoyé Spécial'!$M232=O$2,'Données Envoyé Spécial'!$G232,""),"")</f>
        <v/>
      </c>
      <c r="P625" t="str">
        <f>IF('Données Envoyé Spécial'!$R621&lt;2,IF('Données Envoyé Spécial'!$M621=P$2,'Données Envoyé Spécial'!$G621,""),"")</f>
        <v/>
      </c>
      <c r="R625" s="221">
        <v>179</v>
      </c>
      <c r="U625" s="50"/>
      <c r="V625" s="201"/>
      <c r="W625" s="201"/>
      <c r="X625" s="201"/>
    </row>
    <row r="626" spans="2:24" x14ac:dyDescent="0.25">
      <c r="B626" s="254"/>
      <c r="D626" s="2" t="s">
        <v>5307</v>
      </c>
      <c r="E626" s="2">
        <v>1</v>
      </c>
      <c r="F626" s="2" t="s">
        <v>5571</v>
      </c>
      <c r="G626" s="2" t="s">
        <v>5571</v>
      </c>
      <c r="H626" s="2"/>
      <c r="J626" s="133"/>
      <c r="L626" t="str">
        <f>IF('Données Envoyé Spécial'!$R622&lt;2,IF('Données Envoyé Spécial'!$M622=L$2,'Données Envoyé Spécial'!$F622,""),"")</f>
        <v/>
      </c>
      <c r="N626" t="str">
        <f>IF('Données Envoyé Spécial'!$R567&lt;2,IF('Données Envoyé Spécial'!$M567=N$2,'Données Envoyé Spécial'!$G567,""),"")</f>
        <v/>
      </c>
      <c r="O626" t="str">
        <f>IF('Données Envoyé Spécial'!$R234&lt;2,IF('Données Envoyé Spécial'!$M234=O$2,'Données Envoyé Spécial'!$G234,""),"")</f>
        <v/>
      </c>
      <c r="P626" t="str">
        <f>IF('Données Envoyé Spécial'!$R622&lt;2,IF('Données Envoyé Spécial'!$M622=P$2,'Données Envoyé Spécial'!$G622,""),"")</f>
        <v/>
      </c>
      <c r="R626" s="221">
        <v>181</v>
      </c>
      <c r="U626" s="50"/>
      <c r="V626" s="201"/>
      <c r="W626" s="201"/>
      <c r="X626" s="201"/>
    </row>
    <row r="627" spans="2:24" x14ac:dyDescent="0.25">
      <c r="B627" s="254"/>
      <c r="D627" s="2" t="s">
        <v>5244</v>
      </c>
      <c r="E627" s="2">
        <v>1</v>
      </c>
      <c r="F627" s="2" t="s">
        <v>5571</v>
      </c>
      <c r="G627" s="2" t="s">
        <v>5571</v>
      </c>
      <c r="H627" s="2"/>
      <c r="J627" s="105"/>
      <c r="L627" t="str">
        <f>IF('Données Envoyé Spécial'!$R623&lt;2,IF('Données Envoyé Spécial'!$M623=L$2,'Données Envoyé Spécial'!$F623,""),"")</f>
        <v/>
      </c>
      <c r="N627" t="str">
        <f>IF('Données Envoyé Spécial'!$R568&lt;2,IF('Données Envoyé Spécial'!$M568=N$2,'Données Envoyé Spécial'!$G568,""),"")</f>
        <v/>
      </c>
      <c r="O627" t="str">
        <f>IF('Données Envoyé Spécial'!$R235&lt;2,IF('Données Envoyé Spécial'!$M235=O$2,'Données Envoyé Spécial'!$G235,""),"")</f>
        <v/>
      </c>
      <c r="P627" t="str">
        <f>IF('Données Envoyé Spécial'!$R623&lt;2,IF('Données Envoyé Spécial'!$M623=P$2,'Données Envoyé Spécial'!$G623,""),"")</f>
        <v/>
      </c>
      <c r="R627" s="221">
        <v>185</v>
      </c>
      <c r="U627" s="50"/>
      <c r="V627" s="201"/>
      <c r="W627" s="201"/>
      <c r="X627" s="201"/>
    </row>
    <row r="628" spans="2:24" x14ac:dyDescent="0.25">
      <c r="B628" s="254"/>
      <c r="F628" s="2" t="s">
        <v>5571</v>
      </c>
      <c r="G628" s="2" t="s">
        <v>5571</v>
      </c>
      <c r="H628" s="2"/>
      <c r="J628" s="133"/>
      <c r="L628" t="str">
        <f>IF('Données Envoyé Spécial'!$R624&lt;2,IF('Données Envoyé Spécial'!$M624=L$2,'Données Envoyé Spécial'!$F624,""),"")</f>
        <v/>
      </c>
      <c r="N628" t="str">
        <f>IF('Données Envoyé Spécial'!$R569&lt;2,IF('Données Envoyé Spécial'!$M569=N$2,'Données Envoyé Spécial'!$G569,""),"")</f>
        <v/>
      </c>
      <c r="O628" t="str">
        <f>IF('Données Envoyé Spécial'!$R236&lt;2,IF('Données Envoyé Spécial'!$M236=O$2,'Données Envoyé Spécial'!$G236,""),"")</f>
        <v/>
      </c>
      <c r="P628" t="str">
        <f>IF('Données Envoyé Spécial'!$R624&lt;2,IF('Données Envoyé Spécial'!$M624=P$2,'Données Envoyé Spécial'!$G624,""),"")</f>
        <v/>
      </c>
      <c r="R628" s="221">
        <v>186</v>
      </c>
      <c r="U628" s="50"/>
      <c r="V628" s="201"/>
      <c r="W628" s="201"/>
      <c r="X628" s="201"/>
    </row>
    <row r="629" spans="2:24" x14ac:dyDescent="0.25">
      <c r="F629" s="2" t="s">
        <v>5571</v>
      </c>
      <c r="G629" s="2" t="s">
        <v>5571</v>
      </c>
      <c r="H629" s="2"/>
      <c r="J629" s="105"/>
      <c r="L629" t="str">
        <f>IF('Données Envoyé Spécial'!$R625&lt;2,IF('Données Envoyé Spécial'!$M625=L$2,'Données Envoyé Spécial'!$F625,""),"")</f>
        <v/>
      </c>
      <c r="N629" t="str">
        <f>IF('Données Envoyé Spécial'!$R570&lt;2,IF('Données Envoyé Spécial'!$M570=N$2,'Données Envoyé Spécial'!$G570,""),"")</f>
        <v/>
      </c>
      <c r="O629" t="str">
        <f>IF('Données Envoyé Spécial'!$R237&lt;2,IF('Données Envoyé Spécial'!$M237=O$2,'Données Envoyé Spécial'!$G237,""),"")</f>
        <v/>
      </c>
      <c r="P629" t="str">
        <f>IF('Données Envoyé Spécial'!$R625&lt;2,IF('Données Envoyé Spécial'!$M625=P$2,'Données Envoyé Spécial'!$G625,""),"")</f>
        <v/>
      </c>
      <c r="R629" s="221">
        <v>186</v>
      </c>
      <c r="U629" s="50"/>
      <c r="V629" s="201"/>
      <c r="W629" s="201"/>
      <c r="X629" s="201"/>
    </row>
    <row r="630" spans="2:24" x14ac:dyDescent="0.25">
      <c r="B630" s="2" t="s">
        <v>5661</v>
      </c>
      <c r="F630" s="2" t="s">
        <v>5571</v>
      </c>
      <c r="G630" s="2" t="s">
        <v>5571</v>
      </c>
      <c r="H630" s="2" t="s">
        <v>5664</v>
      </c>
      <c r="J630" s="133"/>
      <c r="L630" t="str">
        <f>IF('Données Envoyé Spécial'!$R626&lt;2,IF('Données Envoyé Spécial'!$M626=L$2,'Données Envoyé Spécial'!$F626,""),"")</f>
        <v/>
      </c>
      <c r="N630" t="str">
        <f>IF('Données Envoyé Spécial'!$R571&lt;2,IF('Données Envoyé Spécial'!$M571=N$2,'Données Envoyé Spécial'!$G571,""),"")</f>
        <v/>
      </c>
      <c r="O630" t="str">
        <f>IF('Données Envoyé Spécial'!$R238&lt;2,IF('Données Envoyé Spécial'!$M238=O$2,'Données Envoyé Spécial'!$G238,""),"")</f>
        <v/>
      </c>
      <c r="P630" t="str">
        <f>IF('Données Envoyé Spécial'!$R626&lt;2,IF('Données Envoyé Spécial'!$M626=P$2,'Données Envoyé Spécial'!$G626,""),"")</f>
        <v/>
      </c>
      <c r="R630" s="221">
        <v>196</v>
      </c>
      <c r="U630" s="50"/>
      <c r="V630" s="201"/>
      <c r="W630" s="201"/>
      <c r="X630" s="201"/>
    </row>
    <row r="631" spans="2:24" x14ac:dyDescent="0.25">
      <c r="B631" s="2" t="s">
        <v>5659</v>
      </c>
      <c r="D631" s="2" t="s">
        <v>5571</v>
      </c>
      <c r="F631" s="2" t="s">
        <v>5571</v>
      </c>
      <c r="G631" s="2" t="s">
        <v>5571</v>
      </c>
      <c r="H631" s="2" t="s">
        <v>5662</v>
      </c>
      <c r="J631" s="105"/>
      <c r="L631" t="str">
        <f>IF('Données Envoyé Spécial'!$R627&lt;2,IF('Données Envoyé Spécial'!$M627=L$2,'Données Envoyé Spécial'!$F627,""),"")</f>
        <v/>
      </c>
      <c r="N631" t="str">
        <f>IF('Données Envoyé Spécial'!$R573&lt;2,IF('Données Envoyé Spécial'!$M573=N$2,'Données Envoyé Spécial'!$G573,""),"")</f>
        <v/>
      </c>
      <c r="O631" t="str">
        <f>IF('Données Envoyé Spécial'!$R239&lt;2,IF('Données Envoyé Spécial'!$M239=O$2,'Données Envoyé Spécial'!$G239,""),"")</f>
        <v/>
      </c>
      <c r="P631" t="str">
        <f>IF('Données Envoyé Spécial'!$R627&lt;2,IF('Données Envoyé Spécial'!$M627=P$2,'Données Envoyé Spécial'!$G627,""),"")</f>
        <v/>
      </c>
      <c r="R631" s="221">
        <v>200</v>
      </c>
      <c r="U631" s="50"/>
      <c r="V631" s="201"/>
      <c r="W631" s="201"/>
      <c r="X631" s="201"/>
    </row>
    <row r="632" spans="2:24" x14ac:dyDescent="0.25">
      <c r="B632" s="2" t="s">
        <v>5660</v>
      </c>
      <c r="C632" s="2" t="s">
        <v>5571</v>
      </c>
      <c r="F632" s="2" t="s">
        <v>5571</v>
      </c>
      <c r="G632" s="2" t="s">
        <v>5571</v>
      </c>
      <c r="H632" s="2" t="s">
        <v>5663</v>
      </c>
      <c r="J632" s="133"/>
      <c r="L632" t="str">
        <f>IF('Données Envoyé Spécial'!$R628&lt;2,IF('Données Envoyé Spécial'!$M628=L$2,'Données Envoyé Spécial'!$F628,""),"")</f>
        <v/>
      </c>
      <c r="N632" t="str">
        <f>IF('Données Envoyé Spécial'!$R574&lt;2,IF('Données Envoyé Spécial'!$M574=N$2,'Données Envoyé Spécial'!$G574,""),"")</f>
        <v/>
      </c>
      <c r="O632" t="str">
        <f>IF('Données Envoyé Spécial'!$R240&lt;2,IF('Données Envoyé Spécial'!$M240=O$2,'Données Envoyé Spécial'!$G240,""),"")</f>
        <v/>
      </c>
      <c r="P632" t="str">
        <f>IF('Données Envoyé Spécial'!$R628&lt;2,IF('Données Envoyé Spécial'!$M628=P$2,'Données Envoyé Spécial'!$G628,""),"")</f>
        <v/>
      </c>
      <c r="R632" s="221">
        <v>204</v>
      </c>
      <c r="U632" s="50"/>
      <c r="V632" s="201"/>
      <c r="W632" s="201"/>
      <c r="X632" s="201"/>
    </row>
    <row r="633" spans="2:24" x14ac:dyDescent="0.25">
      <c r="B633" s="2" t="s">
        <v>5637</v>
      </c>
      <c r="C633" s="2" t="s">
        <v>5571</v>
      </c>
      <c r="F633" s="2" t="s">
        <v>5571</v>
      </c>
      <c r="G633" s="2" t="s">
        <v>5571</v>
      </c>
      <c r="H633" s="2" t="s">
        <v>5637</v>
      </c>
      <c r="J633" s="105"/>
      <c r="L633" t="str">
        <f>IF('Données Envoyé Spécial'!$R629&lt;2,IF('Données Envoyé Spécial'!$M629=L$2,'Données Envoyé Spécial'!$F629,""),"")</f>
        <v/>
      </c>
      <c r="N633" t="str">
        <f>IF('Données Envoyé Spécial'!$R575&lt;2,IF('Données Envoyé Spécial'!$M575=N$2,'Données Envoyé Spécial'!$G575,""),"")</f>
        <v/>
      </c>
      <c r="O633" t="str">
        <f>IF('Données Envoyé Spécial'!$R244&lt;2,IF('Données Envoyé Spécial'!$M244=O$2,'Données Envoyé Spécial'!$G244,""),"")</f>
        <v/>
      </c>
      <c r="P633" t="str">
        <f>IF('Données Envoyé Spécial'!$R629&lt;2,IF('Données Envoyé Spécial'!$M629=P$2,'Données Envoyé Spécial'!$G629,""),"")</f>
        <v/>
      </c>
      <c r="R633" s="221">
        <v>211</v>
      </c>
      <c r="U633" s="50"/>
      <c r="V633" s="201"/>
      <c r="W633" s="201"/>
      <c r="X633" s="201"/>
    </row>
    <row r="634" spans="2:24" x14ac:dyDescent="0.25">
      <c r="B634" s="2" t="s">
        <v>5634</v>
      </c>
      <c r="C634" s="2" t="s">
        <v>5571</v>
      </c>
      <c r="F634" s="2" t="s">
        <v>5571</v>
      </c>
      <c r="G634" s="2"/>
      <c r="H634" t="s">
        <v>5634</v>
      </c>
      <c r="J634" s="133"/>
      <c r="L634" t="str">
        <f>IF('Données Envoyé Spécial'!$R630&lt;2,IF('Données Envoyé Spécial'!$M630=L$2,'Données Envoyé Spécial'!$F630,""),"")</f>
        <v/>
      </c>
      <c r="N634" t="str">
        <f>IF('Données Envoyé Spécial'!$R577&lt;2,IF('Données Envoyé Spécial'!$M577=N$2,'Données Envoyé Spécial'!$G577,""),"")</f>
        <v/>
      </c>
      <c r="O634" t="str">
        <f>IF('Données Envoyé Spécial'!$R245&lt;2,IF('Données Envoyé Spécial'!$M245=O$2,'Données Envoyé Spécial'!$G245,""),"")</f>
        <v/>
      </c>
      <c r="P634" t="str">
        <f>IF('Données Envoyé Spécial'!$R630&lt;2,IF('Données Envoyé Spécial'!$M630=P$2,'Données Envoyé Spécial'!$G630,""),"")</f>
        <v/>
      </c>
      <c r="R634" s="221">
        <v>219</v>
      </c>
      <c r="U634" s="50"/>
      <c r="V634" s="201"/>
      <c r="W634" s="201"/>
      <c r="X634" s="201"/>
    </row>
    <row r="635" spans="2:24" x14ac:dyDescent="0.25">
      <c r="B635" s="2" t="s">
        <v>5635</v>
      </c>
      <c r="C635" s="2" t="s">
        <v>5571</v>
      </c>
      <c r="E635" s="2" t="s">
        <v>5571</v>
      </c>
      <c r="F635" s="2" t="s">
        <v>5571</v>
      </c>
      <c r="G635" s="2"/>
      <c r="H635" t="s">
        <v>5635</v>
      </c>
      <c r="J635" s="105"/>
      <c r="L635" t="str">
        <f>IF('Données Envoyé Spécial'!$R631&lt;2,IF('Données Envoyé Spécial'!$M631=L$2,'Données Envoyé Spécial'!$F631,""),"")</f>
        <v/>
      </c>
      <c r="N635" t="str">
        <f>IF('Données Envoyé Spécial'!$R579&lt;2,IF('Données Envoyé Spécial'!$M579=N$2,'Données Envoyé Spécial'!$G579,""),"")</f>
        <v/>
      </c>
      <c r="O635" t="str">
        <f>IF('Données Envoyé Spécial'!$R247&lt;2,IF('Données Envoyé Spécial'!$M247=O$2,'Données Envoyé Spécial'!$G247,""),"")</f>
        <v/>
      </c>
      <c r="P635" t="str">
        <f>IF('Données Envoyé Spécial'!$R631&lt;2,IF('Données Envoyé Spécial'!$M631=P$2,'Données Envoyé Spécial'!$G631,""),"")</f>
        <v/>
      </c>
      <c r="R635" s="221">
        <v>220</v>
      </c>
      <c r="U635" s="50"/>
      <c r="V635" s="201"/>
      <c r="W635" s="201"/>
      <c r="X635" s="201"/>
    </row>
    <row r="636" spans="2:24" ht="34.15" customHeight="1" x14ac:dyDescent="0.25">
      <c r="C636" s="2" t="s">
        <v>5571</v>
      </c>
      <c r="E636" s="2" t="s">
        <v>5571</v>
      </c>
      <c r="F636" s="2" t="s">
        <v>5571</v>
      </c>
      <c r="G636" s="2"/>
      <c r="J636" s="133"/>
      <c r="L636" t="str">
        <f>IF('Données Envoyé Spécial'!$R632&lt;2,IF('Données Envoyé Spécial'!$M632=L$2,'Données Envoyé Spécial'!$F632,""),"")</f>
        <v/>
      </c>
      <c r="N636" t="str">
        <f>IF('Données Envoyé Spécial'!$R580&lt;2,IF('Données Envoyé Spécial'!$M580=N$2,'Données Envoyé Spécial'!$G580,""),"")</f>
        <v/>
      </c>
      <c r="O636" t="str">
        <f>IF('Données Envoyé Spécial'!$R249&lt;2,IF('Données Envoyé Spécial'!$M249=O$2,'Données Envoyé Spécial'!$G249,""),"")</f>
        <v/>
      </c>
      <c r="P636" t="str">
        <f>IF('Données Envoyé Spécial'!$R632&lt;2,IF('Données Envoyé Spécial'!$M632=P$2,'Données Envoyé Spécial'!$G632,""),"")</f>
        <v/>
      </c>
      <c r="R636" s="221">
        <v>226</v>
      </c>
      <c r="U636" s="50"/>
      <c r="V636" s="201"/>
      <c r="W636" s="201"/>
      <c r="X636" s="201"/>
    </row>
    <row r="637" spans="2:24" ht="17.649999999999999" customHeight="1" x14ac:dyDescent="0.25">
      <c r="B637" s="2" t="s">
        <v>5571</v>
      </c>
      <c r="C637" s="2" t="s">
        <v>5571</v>
      </c>
      <c r="E637" s="2" t="s">
        <v>5571</v>
      </c>
      <c r="F637" s="2" t="s">
        <v>5571</v>
      </c>
      <c r="G637" s="2"/>
      <c r="J637" s="105"/>
      <c r="L637" t="str">
        <f>IF('Données Envoyé Spécial'!$R633&lt;2,IF('Données Envoyé Spécial'!$M633=L$2,'Données Envoyé Spécial'!$F633,""),"")</f>
        <v/>
      </c>
      <c r="N637" t="str">
        <f>IF('Données Envoyé Spécial'!$R581&lt;2,IF('Données Envoyé Spécial'!$M581=N$2,'Données Envoyé Spécial'!$G581,""),"")</f>
        <v/>
      </c>
      <c r="O637" t="str">
        <f>IF('Données Envoyé Spécial'!$R250&lt;2,IF('Données Envoyé Spécial'!$M250=O$2,'Données Envoyé Spécial'!$G250,""),"")</f>
        <v/>
      </c>
      <c r="P637" t="str">
        <f>IF('Données Envoyé Spécial'!$R633&lt;2,IF('Données Envoyé Spécial'!$M633=P$2,'Données Envoyé Spécial'!$G633,""),"")</f>
        <v/>
      </c>
      <c r="R637" s="221">
        <v>229</v>
      </c>
      <c r="U637" s="50"/>
      <c r="V637" s="201"/>
      <c r="W637" s="201"/>
      <c r="X637" s="201"/>
    </row>
    <row r="638" spans="2:24" x14ac:dyDescent="0.25">
      <c r="B638" s="2" t="s">
        <v>5571</v>
      </c>
      <c r="C638" s="2" t="s">
        <v>5571</v>
      </c>
      <c r="E638" s="2" t="s">
        <v>5571</v>
      </c>
      <c r="F638" s="2" t="s">
        <v>5571</v>
      </c>
      <c r="G638" s="2"/>
      <c r="J638" s="133"/>
      <c r="L638" t="str">
        <f>IF('Données Envoyé Spécial'!$R634&lt;2,IF('Données Envoyé Spécial'!$M634=L$2,'Données Envoyé Spécial'!$F634,""),"")</f>
        <v/>
      </c>
      <c r="N638" t="str">
        <f>IF('Données Envoyé Spécial'!$R582&lt;2,IF('Données Envoyé Spécial'!$M582=N$2,'Données Envoyé Spécial'!$G582,""),"")</f>
        <v/>
      </c>
      <c r="O638" t="str">
        <f>IF('Données Envoyé Spécial'!$R251&lt;2,IF('Données Envoyé Spécial'!$M251=O$2,'Données Envoyé Spécial'!$G251,""),"")</f>
        <v/>
      </c>
      <c r="P638" t="str">
        <f>IF('Données Envoyé Spécial'!$R634&lt;2,IF('Données Envoyé Spécial'!$M634=P$2,'Données Envoyé Spécial'!$G634,""),"")</f>
        <v/>
      </c>
      <c r="R638" s="221">
        <v>231</v>
      </c>
      <c r="U638" s="50"/>
      <c r="V638" s="201"/>
      <c r="W638" s="201"/>
      <c r="X638" s="201"/>
    </row>
    <row r="639" spans="2:24" x14ac:dyDescent="0.25">
      <c r="B639" s="2" t="s">
        <v>5571</v>
      </c>
      <c r="C639" s="2" t="s">
        <v>5571</v>
      </c>
      <c r="E639" s="2" t="s">
        <v>5571</v>
      </c>
      <c r="F639" s="2" t="s">
        <v>5571</v>
      </c>
      <c r="G639" s="2"/>
      <c r="J639" s="105"/>
      <c r="L639" t="str">
        <f>IF('Données Envoyé Spécial'!$R635&lt;2,IF('Données Envoyé Spécial'!$M635=L$2,'Données Envoyé Spécial'!$F635,""),"")</f>
        <v/>
      </c>
      <c r="N639" t="str">
        <f>IF('Données Envoyé Spécial'!$R583&lt;2,IF('Données Envoyé Spécial'!$M583=N$2,'Données Envoyé Spécial'!$G583,""),"")</f>
        <v/>
      </c>
      <c r="O639" t="str">
        <f>IF('Données Envoyé Spécial'!$R254&lt;2,IF('Données Envoyé Spécial'!$M254=O$2,'Données Envoyé Spécial'!$G254,""),"")</f>
        <v/>
      </c>
      <c r="P639" t="str">
        <f>IF('Données Envoyé Spécial'!$R635&lt;2,IF('Données Envoyé Spécial'!$M635=P$2,'Données Envoyé Spécial'!$G635,""),"")</f>
        <v/>
      </c>
      <c r="R639" s="221">
        <v>233</v>
      </c>
      <c r="U639" s="50"/>
      <c r="V639" s="201"/>
      <c r="W639" s="201"/>
      <c r="X639" s="201"/>
    </row>
    <row r="640" spans="2:24" x14ac:dyDescent="0.25">
      <c r="B640" s="253" t="s">
        <v>5636</v>
      </c>
      <c r="C640" s="2" t="s">
        <v>5571</v>
      </c>
      <c r="E640" s="2" t="s">
        <v>5571</v>
      </c>
      <c r="F640" s="2" t="s">
        <v>5571</v>
      </c>
      <c r="G640" s="2"/>
      <c r="H640" s="186" t="s">
        <v>5636</v>
      </c>
      <c r="J640" s="133"/>
      <c r="L640" t="str">
        <f>IF('Données Envoyé Spécial'!$R636&lt;2,IF('Données Envoyé Spécial'!$M636=L$2,'Données Envoyé Spécial'!$F636,""),"")</f>
        <v/>
      </c>
      <c r="N640" t="str">
        <f>IF('Données Envoyé Spécial'!$R585&lt;2,IF('Données Envoyé Spécial'!$M585=N$2,'Données Envoyé Spécial'!$G585,""),"")</f>
        <v/>
      </c>
      <c r="O640" t="str">
        <f>IF('Données Envoyé Spécial'!$R256&lt;2,IF('Données Envoyé Spécial'!$M256=O$2,'Données Envoyé Spécial'!$G256,""),"")</f>
        <v/>
      </c>
      <c r="P640" t="str">
        <f>IF('Données Envoyé Spécial'!$R636&lt;2,IF('Données Envoyé Spécial'!$M636=P$2,'Données Envoyé Spécial'!$G636,""),"")</f>
        <v/>
      </c>
      <c r="R640" s="221">
        <v>235</v>
      </c>
      <c r="U640" s="50"/>
      <c r="V640" s="201"/>
      <c r="W640" s="201"/>
      <c r="X640" s="201"/>
    </row>
    <row r="641" spans="2:24" x14ac:dyDescent="0.25">
      <c r="B641" s="2" t="s">
        <v>5571</v>
      </c>
      <c r="C641" s="2" t="s">
        <v>5571</v>
      </c>
      <c r="E641" s="2" t="s">
        <v>5571</v>
      </c>
      <c r="F641" s="2" t="s">
        <v>5571</v>
      </c>
      <c r="G641" s="2"/>
      <c r="J641" s="105"/>
      <c r="L641" t="str">
        <f>IF('Données Envoyé Spécial'!$R637&lt;2,IF('Données Envoyé Spécial'!$M637=L$2,'Données Envoyé Spécial'!$F637,""),"")</f>
        <v/>
      </c>
      <c r="N641" t="str">
        <f>IF('Données Envoyé Spécial'!$R586&lt;2,IF('Données Envoyé Spécial'!$M586=N$2,'Données Envoyé Spécial'!$G586,""),"")</f>
        <v/>
      </c>
      <c r="O641" t="str">
        <f>IF('Données Envoyé Spécial'!$R257&lt;2,IF('Données Envoyé Spécial'!$M257=O$2,'Données Envoyé Spécial'!$G257,""),"")</f>
        <v/>
      </c>
      <c r="P641" t="str">
        <f>IF('Données Envoyé Spécial'!$R637&lt;2,IF('Données Envoyé Spécial'!$M637=P$2,'Données Envoyé Spécial'!$G637,""),"")</f>
        <v/>
      </c>
      <c r="R641" s="221">
        <v>242</v>
      </c>
      <c r="U641" s="50"/>
      <c r="V641" s="201"/>
      <c r="W641" s="201"/>
      <c r="X641" s="201"/>
    </row>
    <row r="642" spans="2:24" x14ac:dyDescent="0.25">
      <c r="B642" s="2" t="s">
        <v>5571</v>
      </c>
      <c r="C642" s="2" t="s">
        <v>5571</v>
      </c>
      <c r="E642" s="2" t="s">
        <v>5571</v>
      </c>
      <c r="F642" s="2" t="s">
        <v>5571</v>
      </c>
      <c r="G642" s="2"/>
      <c r="J642" s="133"/>
      <c r="L642" t="str">
        <f>IF('Données Envoyé Spécial'!$R638&lt;2,IF('Données Envoyé Spécial'!$M638=L$2,'Données Envoyé Spécial'!$F638,""),"")</f>
        <v/>
      </c>
      <c r="N642" t="str">
        <f>IF('Données Envoyé Spécial'!$R587&lt;2,IF('Données Envoyé Spécial'!$M587=N$2,'Données Envoyé Spécial'!$G587,""),"")</f>
        <v/>
      </c>
      <c r="O642" t="str">
        <f>IF('Données Envoyé Spécial'!$R258&lt;2,IF('Données Envoyé Spécial'!$M258=O$2,'Données Envoyé Spécial'!$G258,""),"")</f>
        <v/>
      </c>
      <c r="P642" t="str">
        <f>IF('Données Envoyé Spécial'!$R638&lt;2,IF('Données Envoyé Spécial'!$M638=P$2,'Données Envoyé Spécial'!$G638,""),"")</f>
        <v/>
      </c>
      <c r="R642" s="221">
        <v>245</v>
      </c>
      <c r="U642" s="50"/>
      <c r="V642" s="201"/>
      <c r="W642" s="201"/>
      <c r="X642" s="201"/>
    </row>
    <row r="643" spans="2:24" x14ac:dyDescent="0.25">
      <c r="B643" s="2" t="s">
        <v>5571</v>
      </c>
      <c r="C643" s="2" t="s">
        <v>5571</v>
      </c>
      <c r="E643" s="2" t="s">
        <v>5571</v>
      </c>
      <c r="F643" s="2" t="s">
        <v>5571</v>
      </c>
      <c r="G643" s="2"/>
      <c r="J643" s="105"/>
      <c r="L643" t="str">
        <f>IF('Données Envoyé Spécial'!$R639&lt;2,IF('Données Envoyé Spécial'!$M639=L$2,'Données Envoyé Spécial'!$F639,""),"")</f>
        <v/>
      </c>
      <c r="N643" t="str">
        <f>IF('Données Envoyé Spécial'!$R588&lt;2,IF('Données Envoyé Spécial'!$M588=N$2,'Données Envoyé Spécial'!$G588,""),"")</f>
        <v/>
      </c>
      <c r="O643" t="str">
        <f>IF('Données Envoyé Spécial'!$R259&lt;2,IF('Données Envoyé Spécial'!$M259=O$2,'Données Envoyé Spécial'!$G259,""),"")</f>
        <v/>
      </c>
      <c r="P643" t="str">
        <f>IF('Données Envoyé Spécial'!$R639&lt;2,IF('Données Envoyé Spécial'!$M639=P$2,'Données Envoyé Spécial'!$G639,""),"")</f>
        <v/>
      </c>
      <c r="R643" s="221">
        <v>247</v>
      </c>
      <c r="U643" s="50"/>
      <c r="V643" s="201"/>
      <c r="W643" s="201"/>
      <c r="X643" s="201"/>
    </row>
    <row r="644" spans="2:24" x14ac:dyDescent="0.25">
      <c r="B644" s="2" t="s">
        <v>5571</v>
      </c>
      <c r="C644" s="2" t="s">
        <v>5571</v>
      </c>
      <c r="E644" s="2" t="s">
        <v>5571</v>
      </c>
      <c r="F644" s="2" t="s">
        <v>5571</v>
      </c>
      <c r="G644" s="2"/>
      <c r="J644" s="133"/>
      <c r="L644" t="str">
        <f>IF('Données Envoyé Spécial'!$R640&lt;2,IF('Données Envoyé Spécial'!$M640=L$2,'Données Envoyé Spécial'!$F640,""),"")</f>
        <v/>
      </c>
      <c r="N644" t="str">
        <f>IF('Données Envoyé Spécial'!$R589&lt;2,IF('Données Envoyé Spécial'!$M589=N$2,'Données Envoyé Spécial'!$G589,""),"")</f>
        <v/>
      </c>
      <c r="O644" t="str">
        <f>IF('Données Envoyé Spécial'!$R262&lt;2,IF('Données Envoyé Spécial'!$M262=O$2,'Données Envoyé Spécial'!$G262,""),"")</f>
        <v/>
      </c>
      <c r="P644" t="str">
        <f>IF('Données Envoyé Spécial'!$R640&lt;2,IF('Données Envoyé Spécial'!$M640=P$2,'Données Envoyé Spécial'!$G640,""),"")</f>
        <v/>
      </c>
      <c r="R644" s="221">
        <v>247</v>
      </c>
      <c r="U644" s="50"/>
      <c r="V644" s="201"/>
      <c r="W644" s="201"/>
      <c r="X644" s="201"/>
    </row>
    <row r="645" spans="2:24" x14ac:dyDescent="0.25">
      <c r="B645" s="2" t="s">
        <v>5571</v>
      </c>
      <c r="C645" s="2" t="s">
        <v>5571</v>
      </c>
      <c r="E645" s="2" t="s">
        <v>5571</v>
      </c>
      <c r="F645" s="2" t="s">
        <v>5571</v>
      </c>
      <c r="G645" s="2"/>
      <c r="J645" s="105"/>
      <c r="L645" t="str">
        <f>IF('Données Envoyé Spécial'!$R641&lt;2,IF('Données Envoyé Spécial'!$M641=L$2,'Données Envoyé Spécial'!$F641,""),"")</f>
        <v/>
      </c>
      <c r="N645" t="str">
        <f>IF('Données Envoyé Spécial'!$R590&lt;2,IF('Données Envoyé Spécial'!$M590=N$2,'Données Envoyé Spécial'!$G590,""),"")</f>
        <v/>
      </c>
      <c r="O645" t="str">
        <f>IF('Données Envoyé Spécial'!$R264&lt;2,IF('Données Envoyé Spécial'!$M264=O$2,'Données Envoyé Spécial'!$G264,""),"")</f>
        <v/>
      </c>
      <c r="P645" t="str">
        <f>IF('Données Envoyé Spécial'!$R641&lt;2,IF('Données Envoyé Spécial'!$M641=P$2,'Données Envoyé Spécial'!$G641,""),"")</f>
        <v/>
      </c>
      <c r="R645" s="221">
        <v>268</v>
      </c>
      <c r="U645" s="50"/>
      <c r="V645" s="201"/>
      <c r="W645" s="201"/>
      <c r="X645" s="201"/>
    </row>
    <row r="646" spans="2:24" x14ac:dyDescent="0.25">
      <c r="B646" s="2" t="s">
        <v>5571</v>
      </c>
      <c r="C646" s="2" t="s">
        <v>5571</v>
      </c>
      <c r="E646" s="2" t="s">
        <v>5571</v>
      </c>
      <c r="F646" s="2" t="s">
        <v>5571</v>
      </c>
      <c r="G646" s="2"/>
      <c r="J646" s="133"/>
      <c r="L646" t="str">
        <f>IF('Données Envoyé Spécial'!$R642&lt;2,IF('Données Envoyé Spécial'!$M642=L$2,'Données Envoyé Spécial'!$F642,""),"")</f>
        <v/>
      </c>
      <c r="N646" t="str">
        <f>IF('Données Envoyé Spécial'!$R592&lt;2,IF('Données Envoyé Spécial'!$M592=N$2,'Données Envoyé Spécial'!$G592,""),"")</f>
        <v/>
      </c>
      <c r="O646" t="str">
        <f>IF('Données Envoyé Spécial'!$R265&lt;2,IF('Données Envoyé Spécial'!$M265=O$2,'Données Envoyé Spécial'!$G265,""),"")</f>
        <v/>
      </c>
      <c r="P646" t="str">
        <f>IF('Données Envoyé Spécial'!$R642&lt;2,IF('Données Envoyé Spécial'!$M642=P$2,'Données Envoyé Spécial'!$G642,""),"")</f>
        <v/>
      </c>
      <c r="R646" s="221">
        <v>281</v>
      </c>
      <c r="U646" s="50"/>
      <c r="V646" s="201"/>
      <c r="W646" s="201"/>
      <c r="X646" s="201"/>
    </row>
    <row r="647" spans="2:24" x14ac:dyDescent="0.25">
      <c r="B647" s="2" t="s">
        <v>5571</v>
      </c>
      <c r="C647" s="2" t="s">
        <v>5571</v>
      </c>
      <c r="E647" s="2" t="s">
        <v>5571</v>
      </c>
      <c r="F647" s="2" t="s">
        <v>5571</v>
      </c>
      <c r="G647" s="2"/>
      <c r="J647" s="105"/>
      <c r="L647" t="str">
        <f>IF('Données Envoyé Spécial'!$R643&lt;2,IF('Données Envoyé Spécial'!$M643=L$2,'Données Envoyé Spécial'!$F643,""),"")</f>
        <v/>
      </c>
      <c r="N647" t="str">
        <f>IF('Données Envoyé Spécial'!$R593&lt;2,IF('Données Envoyé Spécial'!$M593=N$2,'Données Envoyé Spécial'!$G593,""),"")</f>
        <v/>
      </c>
      <c r="O647" t="str">
        <f>IF('Données Envoyé Spécial'!$R267&lt;2,IF('Données Envoyé Spécial'!$M267=O$2,'Données Envoyé Spécial'!$G267,""),"")</f>
        <v/>
      </c>
      <c r="P647" t="str">
        <f>IF('Données Envoyé Spécial'!$R643&lt;2,IF('Données Envoyé Spécial'!$M643=P$2,'Données Envoyé Spécial'!$G643,""),"")</f>
        <v/>
      </c>
      <c r="R647" s="221">
        <v>295</v>
      </c>
      <c r="U647" s="50"/>
      <c r="V647" s="201"/>
      <c r="W647" s="201"/>
      <c r="X647" s="201"/>
    </row>
    <row r="648" spans="2:24" x14ac:dyDescent="0.25">
      <c r="B648" s="2" t="s">
        <v>5571</v>
      </c>
      <c r="C648" s="2" t="s">
        <v>5571</v>
      </c>
      <c r="E648" s="2" t="s">
        <v>5571</v>
      </c>
      <c r="F648" s="2" t="s">
        <v>5571</v>
      </c>
      <c r="G648" s="2"/>
      <c r="J648" s="133"/>
      <c r="L648" t="str">
        <f>IF('Données Envoyé Spécial'!$R644&lt;2,IF('Données Envoyé Spécial'!$M644=L$2,'Données Envoyé Spécial'!$F644,""),"")</f>
        <v/>
      </c>
      <c r="N648" t="str">
        <f>IF('Données Envoyé Spécial'!$R594&lt;2,IF('Données Envoyé Spécial'!$M594=N$2,'Données Envoyé Spécial'!$G594,""),"")</f>
        <v/>
      </c>
      <c r="O648" t="str">
        <f>IF('Données Envoyé Spécial'!$R268&lt;2,IF('Données Envoyé Spécial'!$M268=O$2,'Données Envoyé Spécial'!$G268,""),"")</f>
        <v/>
      </c>
      <c r="P648" t="str">
        <f>IF('Données Envoyé Spécial'!$R644&lt;2,IF('Données Envoyé Spécial'!$M644=P$2,'Données Envoyé Spécial'!$G644,""),"")</f>
        <v/>
      </c>
      <c r="R648" s="221">
        <v>298</v>
      </c>
      <c r="U648" s="50"/>
      <c r="V648" s="201"/>
      <c r="W648" s="201"/>
      <c r="X648" s="201"/>
    </row>
    <row r="649" spans="2:24" x14ac:dyDescent="0.25">
      <c r="B649" s="2" t="s">
        <v>5571</v>
      </c>
      <c r="C649" s="2" t="s">
        <v>5571</v>
      </c>
      <c r="E649" s="2" t="s">
        <v>5571</v>
      </c>
      <c r="F649" s="2" t="s">
        <v>5571</v>
      </c>
      <c r="G649" s="2"/>
      <c r="J649" s="105"/>
      <c r="L649" t="str">
        <f>IF('Données Envoyé Spécial'!$R645&lt;2,IF('Données Envoyé Spécial'!$M645=L$2,'Données Envoyé Spécial'!$F645,""),"")</f>
        <v/>
      </c>
      <c r="N649" t="str">
        <f>IF('Données Envoyé Spécial'!$R596&lt;2,IF('Données Envoyé Spécial'!$M596=N$2,'Données Envoyé Spécial'!$G596,""),"")</f>
        <v/>
      </c>
      <c r="O649" t="str">
        <f>IF('Données Envoyé Spécial'!$R270&lt;2,IF('Données Envoyé Spécial'!$M270=O$2,'Données Envoyé Spécial'!$G270,""),"")</f>
        <v/>
      </c>
      <c r="P649" t="str">
        <f>IF('Données Envoyé Spécial'!$R645&lt;2,IF('Données Envoyé Spécial'!$M645=P$2,'Données Envoyé Spécial'!$G645,""),"")</f>
        <v/>
      </c>
      <c r="R649" s="221">
        <v>299</v>
      </c>
      <c r="U649" s="50"/>
      <c r="V649" s="201"/>
      <c r="W649" s="201"/>
      <c r="X649" s="201"/>
    </row>
    <row r="650" spans="2:24" x14ac:dyDescent="0.25">
      <c r="B650" s="2" t="s">
        <v>5571</v>
      </c>
      <c r="C650" s="2" t="s">
        <v>5571</v>
      </c>
      <c r="E650" s="2" t="s">
        <v>5571</v>
      </c>
      <c r="F650" s="2" t="s">
        <v>5571</v>
      </c>
      <c r="J650" s="133"/>
      <c r="L650" t="str">
        <f>IF('Données Envoyé Spécial'!$R646&lt;2,IF('Données Envoyé Spécial'!$M646=L$2,'Données Envoyé Spécial'!$F646,""),"")</f>
        <v/>
      </c>
      <c r="N650" t="str">
        <f>IF('Données Envoyé Spécial'!$R597&lt;2,IF('Données Envoyé Spécial'!$M597=N$2,'Données Envoyé Spécial'!$G597,""),"")</f>
        <v/>
      </c>
      <c r="O650" t="str">
        <f>IF('Données Envoyé Spécial'!$R271&lt;2,IF('Données Envoyé Spécial'!$M271=O$2,'Données Envoyé Spécial'!$G271,""),"")</f>
        <v/>
      </c>
      <c r="P650" t="str">
        <f>IF('Données Envoyé Spécial'!$R646&lt;2,IF('Données Envoyé Spécial'!$M646=P$2,'Données Envoyé Spécial'!$G646,""),"")</f>
        <v/>
      </c>
      <c r="R650" s="221">
        <v>300</v>
      </c>
      <c r="U650" s="50"/>
      <c r="V650" s="201"/>
      <c r="W650" s="201"/>
      <c r="X650" s="201"/>
    </row>
    <row r="651" spans="2:24" x14ac:dyDescent="0.25">
      <c r="B651" s="2" t="s">
        <v>5571</v>
      </c>
      <c r="C651" s="2" t="s">
        <v>5571</v>
      </c>
      <c r="D651" s="2" t="s">
        <v>5571</v>
      </c>
      <c r="E651" s="2" t="s">
        <v>5571</v>
      </c>
      <c r="J651" s="133"/>
      <c r="L651" t="str">
        <f>IF('Données Envoyé Spécial'!$R647&lt;2,IF('Données Envoyé Spécial'!$M647=L$2,'Données Envoyé Spécial'!$F647,""),"")</f>
        <v/>
      </c>
      <c r="N651" t="str">
        <f>IF('Données Envoyé Spécial'!$R598&lt;2,IF('Données Envoyé Spécial'!$M598=N$2,'Données Envoyé Spécial'!$G598,""),"")</f>
        <v/>
      </c>
      <c r="O651" t="str">
        <f>IF('Données Envoyé Spécial'!$R272&lt;2,IF('Données Envoyé Spécial'!$M272=O$2,'Données Envoyé Spécial'!$G272,""),"")</f>
        <v/>
      </c>
      <c r="P651" t="str">
        <f>IF('Données Envoyé Spécial'!$R647&lt;2,IF('Données Envoyé Spécial'!$M647=P$2,'Données Envoyé Spécial'!$G647,""),"")</f>
        <v/>
      </c>
      <c r="R651" s="221">
        <v>309</v>
      </c>
      <c r="U651" s="50"/>
      <c r="V651" s="201"/>
      <c r="W651" s="201"/>
      <c r="X651" s="201"/>
    </row>
    <row r="652" spans="2:24" x14ac:dyDescent="0.25">
      <c r="B652" s="2" t="s">
        <v>5571</v>
      </c>
      <c r="C652" s="2" t="s">
        <v>5571</v>
      </c>
      <c r="D652" s="2" t="s">
        <v>5571</v>
      </c>
      <c r="E652" s="2" t="s">
        <v>5571</v>
      </c>
      <c r="J652" s="105"/>
      <c r="L652" t="str">
        <f>IF('Données Envoyé Spécial'!$R648&lt;2,IF('Données Envoyé Spécial'!$M648=L$2,'Données Envoyé Spécial'!$F648,""),"")</f>
        <v/>
      </c>
      <c r="N652" t="str">
        <f>IF('Données Envoyé Spécial'!$R599&lt;2,IF('Données Envoyé Spécial'!$M599=N$2,'Données Envoyé Spécial'!$G599,""),"")</f>
        <v/>
      </c>
      <c r="O652" t="str">
        <f>IF('Données Envoyé Spécial'!$R273&lt;2,IF('Données Envoyé Spécial'!$M273=O$2,'Données Envoyé Spécial'!$G273,""),"")</f>
        <v/>
      </c>
      <c r="P652" t="str">
        <f>IF('Données Envoyé Spécial'!$R648&lt;2,IF('Données Envoyé Spécial'!$M648=P$2,'Données Envoyé Spécial'!$G648,""),"")</f>
        <v/>
      </c>
      <c r="R652" s="221">
        <v>312</v>
      </c>
      <c r="U652" s="50"/>
      <c r="V652" s="201"/>
      <c r="W652" s="201"/>
      <c r="X652" s="201"/>
    </row>
    <row r="653" spans="2:24" x14ac:dyDescent="0.25">
      <c r="B653" s="2" t="s">
        <v>5571</v>
      </c>
      <c r="C653" s="2" t="s">
        <v>5571</v>
      </c>
      <c r="D653" s="2" t="s">
        <v>5571</v>
      </c>
      <c r="E653" s="2" t="s">
        <v>5571</v>
      </c>
      <c r="G653" t="str">
        <f>IF('Données Envoyé Spécial'!$R273&lt;2,IF('Données Envoyé Spécial'!$M273=G$2,'Données Envoyé Spécial'!$E273,""),"")</f>
        <v/>
      </c>
      <c r="H653" t="str">
        <f>IF('Données Envoyé Spécial'!$R649&lt;2,IF('Données Envoyé Spécial'!$M649=H$2,'Données Envoyé Spécial'!$E649,""),"")</f>
        <v/>
      </c>
      <c r="J653" s="105"/>
      <c r="K653" t="str">
        <f>IF('Données Envoyé Spécial'!$R273&lt;2,IF('Données Envoyé Spécial'!$M273=K$2,'Données Envoyé Spécial'!$F273,""),"")</f>
        <v/>
      </c>
      <c r="L653" t="str">
        <f>IF('Données Envoyé Spécial'!$R649&lt;2,IF('Données Envoyé Spécial'!$M649=L$2,'Données Envoyé Spécial'!$F649,""),"")</f>
        <v/>
      </c>
      <c r="N653" t="str">
        <f>IF('Données Envoyé Spécial'!$R600&lt;2,IF('Données Envoyé Spécial'!$M600=N$2,'Données Envoyé Spécial'!$G600,""),"")</f>
        <v/>
      </c>
      <c r="O653" t="str">
        <f>IF('Données Envoyé Spécial'!$R274&lt;2,IF('Données Envoyé Spécial'!$M274=O$2,'Données Envoyé Spécial'!$G274,""),"")</f>
        <v/>
      </c>
      <c r="P653" t="str">
        <f>IF('Données Envoyé Spécial'!$R649&lt;2,IF('Données Envoyé Spécial'!$M649=P$2,'Données Envoyé Spécial'!$G649,""),"")</f>
        <v/>
      </c>
      <c r="R653" s="221">
        <v>319</v>
      </c>
      <c r="U653" s="50"/>
      <c r="V653" s="201"/>
      <c r="W653" s="201"/>
      <c r="X653" s="201"/>
    </row>
    <row r="654" spans="2:24" x14ac:dyDescent="0.25">
      <c r="B654" s="2" t="s">
        <v>5571</v>
      </c>
      <c r="C654" s="2" t="s">
        <v>5571</v>
      </c>
      <c r="D654" s="2" t="s">
        <v>5571</v>
      </c>
      <c r="E654" s="2" t="s">
        <v>5571</v>
      </c>
      <c r="G654" t="str">
        <f>IF('Données Envoyé Spécial'!$R274&lt;2,IF('Données Envoyé Spécial'!$M274=G$2,'Données Envoyé Spécial'!$E274,""),"")</f>
        <v/>
      </c>
      <c r="H654" t="str">
        <f>IF('Données Envoyé Spécial'!$R650&lt;2,IF('Données Envoyé Spécial'!$M650=H$2,'Données Envoyé Spécial'!$E650,""),"")</f>
        <v/>
      </c>
      <c r="J654" s="133"/>
      <c r="K654" t="str">
        <f>IF('Données Envoyé Spécial'!$R274&lt;2,IF('Données Envoyé Spécial'!$M274=K$2,'Données Envoyé Spécial'!$F274,""),"")</f>
        <v/>
      </c>
      <c r="L654" t="str">
        <f>IF('Données Envoyé Spécial'!$R650&lt;2,IF('Données Envoyé Spécial'!$M650=L$2,'Données Envoyé Spécial'!$F650,""),"")</f>
        <v/>
      </c>
      <c r="N654" t="str">
        <f>IF('Données Envoyé Spécial'!$R601&lt;2,IF('Données Envoyé Spécial'!$M601=N$2,'Données Envoyé Spécial'!$G601,""),"")</f>
        <v/>
      </c>
      <c r="O654" t="str">
        <f>IF('Données Envoyé Spécial'!$R275&lt;2,IF('Données Envoyé Spécial'!$M275=O$2,'Données Envoyé Spécial'!$G275,""),"")</f>
        <v/>
      </c>
      <c r="P654" t="str">
        <f>IF('Données Envoyé Spécial'!$R650&lt;2,IF('Données Envoyé Spécial'!$M650=P$2,'Données Envoyé Spécial'!$G650,""),"")</f>
        <v/>
      </c>
      <c r="R654" s="221">
        <v>344</v>
      </c>
      <c r="U654" s="50"/>
      <c r="V654" s="201"/>
      <c r="W654" s="201"/>
      <c r="X654" s="201"/>
    </row>
    <row r="655" spans="2:24" x14ac:dyDescent="0.25">
      <c r="B655" s="2" t="s">
        <v>5571</v>
      </c>
      <c r="C655" s="2" t="s">
        <v>5571</v>
      </c>
      <c r="D655" s="2" t="s">
        <v>5571</v>
      </c>
      <c r="E655" s="2" t="s">
        <v>5571</v>
      </c>
      <c r="G655" t="str">
        <f>IF('Données Envoyé Spécial'!$R275&lt;2,IF('Données Envoyé Spécial'!$M275=G$2,'Données Envoyé Spécial'!$E275,""),"")</f>
        <v/>
      </c>
      <c r="H655" t="str">
        <f>IF('Données Envoyé Spécial'!$R651&lt;2,IF('Données Envoyé Spécial'!$M651=H$2,'Données Envoyé Spécial'!$E651,""),"")</f>
        <v/>
      </c>
      <c r="J655" s="105"/>
      <c r="K655" t="str">
        <f>IF('Données Envoyé Spécial'!$R275&lt;2,IF('Données Envoyé Spécial'!$M275=K$2,'Données Envoyé Spécial'!$F275,""),"")</f>
        <v/>
      </c>
      <c r="L655" t="str">
        <f>IF('Données Envoyé Spécial'!$R651&lt;2,IF('Données Envoyé Spécial'!$M651=L$2,'Données Envoyé Spécial'!$F651,""),"")</f>
        <v/>
      </c>
      <c r="N655" t="str">
        <f>IF('Données Envoyé Spécial'!$R602&lt;2,IF('Données Envoyé Spécial'!$M602=N$2,'Données Envoyé Spécial'!$G602,""),"")</f>
        <v/>
      </c>
      <c r="O655" t="str">
        <f>IF('Données Envoyé Spécial'!$R276&lt;2,IF('Données Envoyé Spécial'!$M276=O$2,'Données Envoyé Spécial'!$G276,""),"")</f>
        <v/>
      </c>
      <c r="P655" t="str">
        <f>IF('Données Envoyé Spécial'!$R651&lt;2,IF('Données Envoyé Spécial'!$M651=P$2,'Données Envoyé Spécial'!$G651,""),"")</f>
        <v/>
      </c>
      <c r="R655" s="221">
        <v>359</v>
      </c>
      <c r="U655" s="50"/>
      <c r="V655" s="201"/>
      <c r="W655" s="201"/>
      <c r="X655" s="201"/>
    </row>
    <row r="656" spans="2:24" x14ac:dyDescent="0.25">
      <c r="B656" s="2" t="s">
        <v>5571</v>
      </c>
      <c r="C656" s="2" t="s">
        <v>5571</v>
      </c>
      <c r="D656" s="2" t="s">
        <v>5571</v>
      </c>
      <c r="E656" s="2" t="s">
        <v>5571</v>
      </c>
      <c r="G656" t="str">
        <f>IF('Données Envoyé Spécial'!$R276&lt;2,IF('Données Envoyé Spécial'!$M276=G$2,'Données Envoyé Spécial'!$E276,""),"")</f>
        <v/>
      </c>
      <c r="H656" t="str">
        <f>IF('Données Envoyé Spécial'!$R652&lt;2,IF('Données Envoyé Spécial'!$M652=H$2,'Données Envoyé Spécial'!$E652,""),"")</f>
        <v/>
      </c>
      <c r="J656" s="133"/>
      <c r="K656" t="str">
        <f>IF('Données Envoyé Spécial'!$R276&lt;2,IF('Données Envoyé Spécial'!$M276=K$2,'Données Envoyé Spécial'!$F276,""),"")</f>
        <v/>
      </c>
      <c r="L656" t="str">
        <f>IF('Données Envoyé Spécial'!$R652&lt;2,IF('Données Envoyé Spécial'!$M652=L$2,'Données Envoyé Spécial'!$F652,""),"")</f>
        <v/>
      </c>
      <c r="N656" t="str">
        <f>IF('Données Envoyé Spécial'!$R603&lt;2,IF('Données Envoyé Spécial'!$M603=N$2,'Données Envoyé Spécial'!$G603,""),"")</f>
        <v/>
      </c>
      <c r="O656" t="str">
        <f>IF('Données Envoyé Spécial'!$R278&lt;2,IF('Données Envoyé Spécial'!$M278=O$2,'Données Envoyé Spécial'!$G278,""),"")</f>
        <v/>
      </c>
      <c r="P656" t="str">
        <f>IF('Données Envoyé Spécial'!$R652&lt;2,IF('Données Envoyé Spécial'!$M652=P$2,'Données Envoyé Spécial'!$G652,""),"")</f>
        <v/>
      </c>
      <c r="R656" s="221">
        <v>372</v>
      </c>
      <c r="U656" s="50"/>
      <c r="V656" s="201"/>
      <c r="W656" s="201"/>
      <c r="X656" s="201"/>
    </row>
    <row r="657" spans="2:24" x14ac:dyDescent="0.25">
      <c r="B657" s="2" t="s">
        <v>5571</v>
      </c>
      <c r="C657" s="2" t="s">
        <v>5571</v>
      </c>
      <c r="D657" s="2" t="s">
        <v>5571</v>
      </c>
      <c r="E657" s="2" t="s">
        <v>5571</v>
      </c>
      <c r="G657" t="str">
        <f>IF('Données Envoyé Spécial'!$R278&lt;2,IF('Données Envoyé Spécial'!$M278=G$2,'Données Envoyé Spécial'!$E278,""),"")</f>
        <v/>
      </c>
      <c r="H657" t="str">
        <f>IF('Données Envoyé Spécial'!$R653&lt;2,IF('Données Envoyé Spécial'!$M653=H$2,'Données Envoyé Spécial'!$E653,""),"")</f>
        <v/>
      </c>
      <c r="J657" s="105"/>
      <c r="K657" t="str">
        <f>IF('Données Envoyé Spécial'!$R278&lt;2,IF('Données Envoyé Spécial'!$M278=K$2,'Données Envoyé Spécial'!$F278,""),"")</f>
        <v/>
      </c>
      <c r="L657" t="str">
        <f>IF('Données Envoyé Spécial'!$R653&lt;2,IF('Données Envoyé Spécial'!$M653=L$2,'Données Envoyé Spécial'!$F653,""),"")</f>
        <v/>
      </c>
      <c r="N657" t="str">
        <f>IF('Données Envoyé Spécial'!$R605&lt;2,IF('Données Envoyé Spécial'!$M605=N$2,'Données Envoyé Spécial'!$G605,""),"")</f>
        <v/>
      </c>
      <c r="O657" t="str">
        <f>IF('Données Envoyé Spécial'!$R279&lt;2,IF('Données Envoyé Spécial'!$M279=O$2,'Données Envoyé Spécial'!$G279,""),"")</f>
        <v/>
      </c>
      <c r="P657" t="str">
        <f>IF('Données Envoyé Spécial'!$R653&lt;2,IF('Données Envoyé Spécial'!$M653=P$2,'Données Envoyé Spécial'!$G653,""),"")</f>
        <v/>
      </c>
      <c r="R657" s="221">
        <v>378</v>
      </c>
      <c r="U657" s="50"/>
      <c r="V657" s="201"/>
      <c r="W657" s="201"/>
      <c r="X657" s="201"/>
    </row>
    <row r="658" spans="2:24" x14ac:dyDescent="0.25">
      <c r="B658" s="2" t="s">
        <v>5571</v>
      </c>
      <c r="C658" s="2" t="s">
        <v>5571</v>
      </c>
      <c r="D658" s="2" t="s">
        <v>5571</v>
      </c>
      <c r="E658" s="2" t="s">
        <v>5571</v>
      </c>
      <c r="G658" t="str">
        <f>IF('Données Envoyé Spécial'!$R279&lt;2,IF('Données Envoyé Spécial'!$M279=G$2,'Données Envoyé Spécial'!$E279,""),"")</f>
        <v/>
      </c>
      <c r="H658" t="str">
        <f>IF('Données Envoyé Spécial'!$R654&lt;2,IF('Données Envoyé Spécial'!$M654=H$2,'Données Envoyé Spécial'!$E654,""),"")</f>
        <v/>
      </c>
      <c r="J658" s="133"/>
      <c r="K658" t="str">
        <f>IF('Données Envoyé Spécial'!$R279&lt;2,IF('Données Envoyé Spécial'!$M279=K$2,'Données Envoyé Spécial'!$F279,""),"")</f>
        <v/>
      </c>
      <c r="L658" t="str">
        <f>IF('Données Envoyé Spécial'!$R654&lt;2,IF('Données Envoyé Spécial'!$M654=L$2,'Données Envoyé Spécial'!$F654,""),"")</f>
        <v/>
      </c>
      <c r="N658" t="str">
        <f>IF('Données Envoyé Spécial'!$R606&lt;2,IF('Données Envoyé Spécial'!$M606=N$2,'Données Envoyé Spécial'!$G606,""),"")</f>
        <v/>
      </c>
      <c r="O658" t="str">
        <f>IF('Données Envoyé Spécial'!$R280&lt;2,IF('Données Envoyé Spécial'!$M280=O$2,'Données Envoyé Spécial'!$G280,""),"")</f>
        <v/>
      </c>
      <c r="P658" t="str">
        <f>IF('Données Envoyé Spécial'!$R654&lt;2,IF('Données Envoyé Spécial'!$M654=P$2,'Données Envoyé Spécial'!$G654,""),"")</f>
        <v/>
      </c>
      <c r="R658" s="221">
        <v>381</v>
      </c>
      <c r="U658" s="50"/>
      <c r="V658" s="201"/>
      <c r="W658" s="201"/>
      <c r="X658" s="201"/>
    </row>
    <row r="659" spans="2:24" x14ac:dyDescent="0.25">
      <c r="B659" s="2" t="s">
        <v>5571</v>
      </c>
      <c r="C659" s="2" t="s">
        <v>5571</v>
      </c>
      <c r="D659" s="2" t="s">
        <v>5571</v>
      </c>
      <c r="E659" s="2" t="s">
        <v>5571</v>
      </c>
      <c r="G659" t="str">
        <f>IF('Données Envoyé Spécial'!$R280&lt;2,IF('Données Envoyé Spécial'!$M280=G$2,'Données Envoyé Spécial'!$E280,""),"")</f>
        <v/>
      </c>
      <c r="H659" t="str">
        <f>IF('Données Envoyé Spécial'!$R655&lt;2,IF('Données Envoyé Spécial'!$M655=H$2,'Données Envoyé Spécial'!$E655,""),"")</f>
        <v/>
      </c>
      <c r="J659" s="105"/>
      <c r="K659" t="str">
        <f>IF('Données Envoyé Spécial'!$R280&lt;2,IF('Données Envoyé Spécial'!$M280=K$2,'Données Envoyé Spécial'!$F280,""),"")</f>
        <v/>
      </c>
      <c r="L659" t="str">
        <f>IF('Données Envoyé Spécial'!$R655&lt;2,IF('Données Envoyé Spécial'!$M655=L$2,'Données Envoyé Spécial'!$F655,""),"")</f>
        <v/>
      </c>
      <c r="N659" t="str">
        <f>IF('Données Envoyé Spécial'!$R610&lt;2,IF('Données Envoyé Spécial'!$M610=N$2,'Données Envoyé Spécial'!$G610,""),"")</f>
        <v/>
      </c>
      <c r="O659" t="str">
        <f>IF('Données Envoyé Spécial'!$R281&lt;2,IF('Données Envoyé Spécial'!$M281=O$2,'Données Envoyé Spécial'!$G281,""),"")</f>
        <v/>
      </c>
      <c r="P659" t="str">
        <f>IF('Données Envoyé Spécial'!$R655&lt;2,IF('Données Envoyé Spécial'!$M655=P$2,'Données Envoyé Spécial'!$G655,""),"")</f>
        <v/>
      </c>
      <c r="R659" s="221">
        <v>386</v>
      </c>
      <c r="U659" s="50"/>
      <c r="V659" s="201"/>
      <c r="W659" s="201"/>
      <c r="X659" s="201"/>
    </row>
    <row r="660" spans="2:24" x14ac:dyDescent="0.25">
      <c r="B660" s="254" t="s">
        <v>5571</v>
      </c>
      <c r="C660" s="2" t="s">
        <v>5571</v>
      </c>
      <c r="D660" s="2" t="s">
        <v>5571</v>
      </c>
      <c r="E660" s="2" t="s">
        <v>5571</v>
      </c>
      <c r="G660" t="str">
        <f>IF('Données Envoyé Spécial'!$R281&lt;2,IF('Données Envoyé Spécial'!$M281=G$2,'Données Envoyé Spécial'!$E281,""),"")</f>
        <v/>
      </c>
      <c r="H660" t="str">
        <f>IF('Données Envoyé Spécial'!$R656&lt;2,IF('Données Envoyé Spécial'!$M656=H$2,'Données Envoyé Spécial'!$E656,""),"")</f>
        <v/>
      </c>
      <c r="J660" s="133"/>
      <c r="K660" t="str">
        <f>IF('Données Envoyé Spécial'!$R281&lt;2,IF('Données Envoyé Spécial'!$M281=K$2,'Données Envoyé Spécial'!$F281,""),"")</f>
        <v/>
      </c>
      <c r="L660" t="str">
        <f>IF('Données Envoyé Spécial'!$R656&lt;2,IF('Données Envoyé Spécial'!$M656=L$2,'Données Envoyé Spécial'!$F656,""),"")</f>
        <v/>
      </c>
      <c r="N660" t="str">
        <f>IF('Données Envoyé Spécial'!$R611&lt;2,IF('Données Envoyé Spécial'!$M611=N$2,'Données Envoyé Spécial'!$G611,""),"")</f>
        <v/>
      </c>
      <c r="O660" t="str">
        <f>IF('Données Envoyé Spécial'!$R284&lt;2,IF('Données Envoyé Spécial'!$M284=O$2,'Données Envoyé Spécial'!$G284,""),"")</f>
        <v/>
      </c>
      <c r="P660" t="str">
        <f>IF('Données Envoyé Spécial'!$R656&lt;2,IF('Données Envoyé Spécial'!$M656=P$2,'Données Envoyé Spécial'!$G656,""),"")</f>
        <v/>
      </c>
      <c r="R660" s="221">
        <v>404</v>
      </c>
      <c r="U660" s="50"/>
      <c r="V660" s="201"/>
      <c r="W660" s="201"/>
      <c r="X660" s="201"/>
    </row>
    <row r="661" spans="2:24" x14ac:dyDescent="0.25">
      <c r="B661" s="259" t="s">
        <v>5571</v>
      </c>
      <c r="C661" s="2" t="s">
        <v>5571</v>
      </c>
      <c r="D661" s="2" t="s">
        <v>5571</v>
      </c>
      <c r="E661" s="2" t="s">
        <v>5571</v>
      </c>
      <c r="G661" t="str">
        <f>IF('Données Envoyé Spécial'!$R284&lt;2,IF('Données Envoyé Spécial'!$M284=G$2,'Données Envoyé Spécial'!$E284,""),"")</f>
        <v/>
      </c>
      <c r="H661" t="str">
        <f>IF('Données Envoyé Spécial'!$R657&lt;2,IF('Données Envoyé Spécial'!$M657=H$2,'Données Envoyé Spécial'!$E657,""),"")</f>
        <v/>
      </c>
      <c r="J661" s="133"/>
      <c r="K661" t="str">
        <f>IF('Données Envoyé Spécial'!$R284&lt;2,IF('Données Envoyé Spécial'!$M284=K$2,'Données Envoyé Spécial'!$F284,""),"")</f>
        <v/>
      </c>
      <c r="L661" t="str">
        <f>IF('Données Envoyé Spécial'!$R657&lt;2,IF('Données Envoyé Spécial'!$M657=L$2,'Données Envoyé Spécial'!$F657,""),"")</f>
        <v/>
      </c>
      <c r="N661" t="str">
        <f>IF('Données Envoyé Spécial'!$R612&lt;2,IF('Données Envoyé Spécial'!$M612=N$2,'Données Envoyé Spécial'!$G612,""),"")</f>
        <v/>
      </c>
      <c r="O661" t="str">
        <f>IF('Données Envoyé Spécial'!$R286&lt;2,IF('Données Envoyé Spécial'!$M286=O$2,'Données Envoyé Spécial'!$G286,""),"")</f>
        <v/>
      </c>
      <c r="P661" t="str">
        <f>IF('Données Envoyé Spécial'!$R657&lt;2,IF('Données Envoyé Spécial'!$M657=P$2,'Données Envoyé Spécial'!$G657,""),"")</f>
        <v/>
      </c>
      <c r="R661" s="221">
        <v>421</v>
      </c>
      <c r="U661" s="50"/>
      <c r="V661" s="201"/>
      <c r="W661" s="201"/>
      <c r="X661" s="201"/>
    </row>
    <row r="662" spans="2:24" x14ac:dyDescent="0.25">
      <c r="B662" s="254" t="s">
        <v>5571</v>
      </c>
      <c r="C662" s="2" t="s">
        <v>5571</v>
      </c>
      <c r="D662" s="2" t="s">
        <v>5571</v>
      </c>
      <c r="E662" s="2" t="s">
        <v>5571</v>
      </c>
      <c r="G662" t="str">
        <f>IF('Données Envoyé Spécial'!$R286&lt;2,IF('Données Envoyé Spécial'!$M286=G$2,'Données Envoyé Spécial'!$E286,""),"")</f>
        <v/>
      </c>
      <c r="H662" t="str">
        <f>IF('Données Envoyé Spécial'!$R658&lt;2,IF('Données Envoyé Spécial'!$M658=H$2,'Données Envoyé Spécial'!$E658,""),"")</f>
        <v/>
      </c>
      <c r="J662" s="105"/>
      <c r="K662" t="str">
        <f>IF('Données Envoyé Spécial'!$R286&lt;2,IF('Données Envoyé Spécial'!$M286=K$2,'Données Envoyé Spécial'!$F286,""),"")</f>
        <v/>
      </c>
      <c r="L662" t="str">
        <f>IF('Données Envoyé Spécial'!$R658&lt;2,IF('Données Envoyé Spécial'!$M658=L$2,'Données Envoyé Spécial'!$F658,""),"")</f>
        <v/>
      </c>
      <c r="N662" t="str">
        <f>IF('Données Envoyé Spécial'!$R613&lt;2,IF('Données Envoyé Spécial'!$M613=N$2,'Données Envoyé Spécial'!$G613,""),"")</f>
        <v/>
      </c>
      <c r="O662" t="str">
        <f>IF('Données Envoyé Spécial'!$R291&lt;2,IF('Données Envoyé Spécial'!$M291=O$2,'Données Envoyé Spécial'!$G291,""),"")</f>
        <v/>
      </c>
      <c r="P662" t="str">
        <f>IF('Données Envoyé Spécial'!$R658&lt;2,IF('Données Envoyé Spécial'!$M658=P$2,'Données Envoyé Spécial'!$G658,""),"")</f>
        <v/>
      </c>
      <c r="R662" s="221">
        <v>424</v>
      </c>
      <c r="U662" s="50"/>
      <c r="V662" s="201"/>
      <c r="W662" s="201"/>
      <c r="X662" s="201"/>
    </row>
    <row r="663" spans="2:24" x14ac:dyDescent="0.25">
      <c r="B663" s="254" t="s">
        <v>5571</v>
      </c>
      <c r="C663" s="2" t="s">
        <v>5571</v>
      </c>
      <c r="D663" s="2" t="s">
        <v>5571</v>
      </c>
      <c r="E663" s="2" t="s">
        <v>5571</v>
      </c>
      <c r="G663" t="str">
        <f>IF('Données Envoyé Spécial'!$R291&lt;2,IF('Données Envoyé Spécial'!$M291=G$2,'Données Envoyé Spécial'!$E291,""),"")</f>
        <v/>
      </c>
      <c r="H663" t="str">
        <f>IF('Données Envoyé Spécial'!$R659&lt;2,IF('Données Envoyé Spécial'!$M659=H$2,'Données Envoyé Spécial'!$E659,""),"")</f>
        <v/>
      </c>
      <c r="J663" s="133"/>
      <c r="K663" t="str">
        <f>IF('Données Envoyé Spécial'!$R291&lt;2,IF('Données Envoyé Spécial'!$M291=K$2,'Données Envoyé Spécial'!$F291,""),"")</f>
        <v/>
      </c>
      <c r="L663" t="str">
        <f>IF('Données Envoyé Spécial'!$R659&lt;2,IF('Données Envoyé Spécial'!$M659=L$2,'Données Envoyé Spécial'!$F659,""),"")</f>
        <v/>
      </c>
      <c r="N663" t="str">
        <f>IF('Données Envoyé Spécial'!$R614&lt;2,IF('Données Envoyé Spécial'!$M614=N$2,'Données Envoyé Spécial'!$G614,""),"")</f>
        <v/>
      </c>
      <c r="O663" t="str">
        <f>IF('Données Envoyé Spécial'!$R293&lt;2,IF('Données Envoyé Spécial'!$M293=O$2,'Données Envoyé Spécial'!$G293,""),"")</f>
        <v/>
      </c>
      <c r="P663" t="str">
        <f>IF('Données Envoyé Spécial'!$R659&lt;2,IF('Données Envoyé Spécial'!$M659=P$2,'Données Envoyé Spécial'!$G659,""),"")</f>
        <v/>
      </c>
      <c r="R663" s="221">
        <v>432</v>
      </c>
      <c r="U663" s="50"/>
      <c r="V663" s="201"/>
      <c r="W663" s="201"/>
      <c r="X663" s="201"/>
    </row>
    <row r="664" spans="2:24" x14ac:dyDescent="0.25">
      <c r="B664" s="254" t="s">
        <v>5571</v>
      </c>
      <c r="C664" s="2" t="s">
        <v>5571</v>
      </c>
      <c r="D664" s="2" t="s">
        <v>5571</v>
      </c>
      <c r="E664" s="2" t="s">
        <v>5571</v>
      </c>
      <c r="G664" t="str">
        <f>IF('Données Envoyé Spécial'!$R293&lt;2,IF('Données Envoyé Spécial'!$M293=G$2,'Données Envoyé Spécial'!$E293,""),"")</f>
        <v/>
      </c>
      <c r="H664" t="str">
        <f>IF('Données Envoyé Spécial'!$R660&lt;2,IF('Données Envoyé Spécial'!$M660=H$2,'Données Envoyé Spécial'!$E660,""),"")</f>
        <v/>
      </c>
      <c r="J664" s="105"/>
      <c r="K664" t="str">
        <f>IF('Données Envoyé Spécial'!$R293&lt;2,IF('Données Envoyé Spécial'!$M293=K$2,'Données Envoyé Spécial'!$F293,""),"")</f>
        <v/>
      </c>
      <c r="L664" t="str">
        <f>IF('Données Envoyé Spécial'!$R660&lt;2,IF('Données Envoyé Spécial'!$M660=L$2,'Données Envoyé Spécial'!$F660,""),"")</f>
        <v/>
      </c>
      <c r="N664" t="str">
        <f>IF('Données Envoyé Spécial'!$R615&lt;2,IF('Données Envoyé Spécial'!$M615=N$2,'Données Envoyé Spécial'!$G615,""),"")</f>
        <v/>
      </c>
      <c r="O664" t="str">
        <f>IF('Données Envoyé Spécial'!$R297&lt;2,IF('Données Envoyé Spécial'!$M297=O$2,'Données Envoyé Spécial'!$G297,""),"")</f>
        <v/>
      </c>
      <c r="P664" t="str">
        <f>IF('Données Envoyé Spécial'!$R660&lt;2,IF('Données Envoyé Spécial'!$M660=P$2,'Données Envoyé Spécial'!$G660,""),"")</f>
        <v/>
      </c>
      <c r="R664" s="221">
        <v>438</v>
      </c>
      <c r="U664" s="50"/>
      <c r="V664" s="201"/>
      <c r="W664" s="201"/>
      <c r="X664" s="201"/>
    </row>
    <row r="665" spans="2:24" x14ac:dyDescent="0.25">
      <c r="B665" s="258" t="s">
        <v>5571</v>
      </c>
      <c r="C665" s="2" t="s">
        <v>5571</v>
      </c>
      <c r="D665" s="2" t="s">
        <v>5571</v>
      </c>
      <c r="E665" s="2" t="s">
        <v>5571</v>
      </c>
      <c r="G665" t="str">
        <f>IF('Données Envoyé Spécial'!$R297&lt;2,IF('Données Envoyé Spécial'!$M297=G$2,'Données Envoyé Spécial'!$E297,""),"")</f>
        <v/>
      </c>
      <c r="H665" t="str">
        <f>IF('Données Envoyé Spécial'!$R661&lt;2,IF('Données Envoyé Spécial'!$M661=H$2,'Données Envoyé Spécial'!$E661,""),"")</f>
        <v/>
      </c>
      <c r="J665" s="133"/>
      <c r="K665" t="str">
        <f>IF('Données Envoyé Spécial'!$R297&lt;2,IF('Données Envoyé Spécial'!$M297=K$2,'Données Envoyé Spécial'!$F297,""),"")</f>
        <v/>
      </c>
      <c r="L665" t="str">
        <f>IF('Données Envoyé Spécial'!$R661&lt;2,IF('Données Envoyé Spécial'!$M661=L$2,'Données Envoyé Spécial'!$F661,""),"")</f>
        <v/>
      </c>
      <c r="N665" t="str">
        <f>IF('Données Envoyé Spécial'!$R616&lt;2,IF('Données Envoyé Spécial'!$M616=N$2,'Données Envoyé Spécial'!$G616,""),"")</f>
        <v/>
      </c>
      <c r="O665" t="str">
        <f>IF('Données Envoyé Spécial'!$R298&lt;2,IF('Données Envoyé Spécial'!$M298=O$2,'Données Envoyé Spécial'!$G298,""),"")</f>
        <v/>
      </c>
      <c r="P665" t="str">
        <f>IF('Données Envoyé Spécial'!$R661&lt;2,IF('Données Envoyé Spécial'!$M661=P$2,'Données Envoyé Spécial'!$G661,""),"")</f>
        <v/>
      </c>
      <c r="R665" s="221">
        <v>440</v>
      </c>
      <c r="U665" s="50"/>
      <c r="V665" s="201"/>
      <c r="W665" s="201"/>
      <c r="X665" s="201"/>
    </row>
    <row r="666" spans="2:24" x14ac:dyDescent="0.25">
      <c r="B666" s="254" t="s">
        <v>5571</v>
      </c>
      <c r="C666" s="2" t="s">
        <v>5571</v>
      </c>
      <c r="D666" s="2" t="s">
        <v>5571</v>
      </c>
      <c r="E666" s="2" t="s">
        <v>5571</v>
      </c>
      <c r="G666" t="str">
        <f>IF('Données Envoyé Spécial'!$R298&lt;2,IF('Données Envoyé Spécial'!$M298=G$2,'Données Envoyé Spécial'!$E298,""),"")</f>
        <v/>
      </c>
      <c r="H666" t="str">
        <f>IF('Données Envoyé Spécial'!$R662&lt;2,IF('Données Envoyé Spécial'!$M662=H$2,'Données Envoyé Spécial'!$E662,""),"")</f>
        <v/>
      </c>
      <c r="J666" s="105"/>
      <c r="K666" t="str">
        <f>IF('Données Envoyé Spécial'!$R298&lt;2,IF('Données Envoyé Spécial'!$M298=K$2,'Données Envoyé Spécial'!$F298,""),"")</f>
        <v/>
      </c>
      <c r="L666" t="str">
        <f>IF('Données Envoyé Spécial'!$R662&lt;2,IF('Données Envoyé Spécial'!$M662=L$2,'Données Envoyé Spécial'!$F662,""),"")</f>
        <v/>
      </c>
      <c r="N666" t="str">
        <f>IF('Données Envoyé Spécial'!$R617&lt;2,IF('Données Envoyé Spécial'!$M617=N$2,'Données Envoyé Spécial'!$G617,""),"")</f>
        <v/>
      </c>
      <c r="O666" t="str">
        <f>IF('Données Envoyé Spécial'!$R299&lt;2,IF('Données Envoyé Spécial'!$M299=O$2,'Données Envoyé Spécial'!$G299,""),"")</f>
        <v/>
      </c>
      <c r="P666" t="str">
        <f>IF('Données Envoyé Spécial'!$R662&lt;2,IF('Données Envoyé Spécial'!$M662=P$2,'Données Envoyé Spécial'!$G662,""),"")</f>
        <v/>
      </c>
      <c r="R666" s="221">
        <v>447</v>
      </c>
      <c r="U666" s="50"/>
      <c r="V666" s="201"/>
      <c r="W666" s="201"/>
      <c r="X666" s="201"/>
    </row>
    <row r="667" spans="2:24" x14ac:dyDescent="0.25">
      <c r="B667" s="254" t="s">
        <v>5571</v>
      </c>
      <c r="C667" s="2" t="s">
        <v>5571</v>
      </c>
      <c r="D667" s="2" t="s">
        <v>5571</v>
      </c>
      <c r="E667" s="2" t="s">
        <v>5571</v>
      </c>
      <c r="G667" t="str">
        <f>IF('Données Envoyé Spécial'!$R299&lt;2,IF('Données Envoyé Spécial'!$M299=G$2,'Données Envoyé Spécial'!$E299,""),"")</f>
        <v/>
      </c>
      <c r="H667" t="str">
        <f>IF('Données Envoyé Spécial'!$R663&lt;2,IF('Données Envoyé Spécial'!$M663=H$2,'Données Envoyé Spécial'!$E663,""),"")</f>
        <v/>
      </c>
      <c r="J667" s="133"/>
      <c r="K667" t="str">
        <f>IF('Données Envoyé Spécial'!$R299&lt;2,IF('Données Envoyé Spécial'!$M299=K$2,'Données Envoyé Spécial'!$F299,""),"")</f>
        <v/>
      </c>
      <c r="L667" t="str">
        <f>IF('Données Envoyé Spécial'!$R663&lt;2,IF('Données Envoyé Spécial'!$M663=L$2,'Données Envoyé Spécial'!$F663,""),"")</f>
        <v/>
      </c>
      <c r="N667" t="str">
        <f>IF('Données Envoyé Spécial'!$R619&lt;2,IF('Données Envoyé Spécial'!$M619=N$2,'Données Envoyé Spécial'!$G619,""),"")</f>
        <v/>
      </c>
      <c r="O667" t="str">
        <f>IF('Données Envoyé Spécial'!$R300&lt;2,IF('Données Envoyé Spécial'!$M300=O$2,'Données Envoyé Spécial'!$G300,""),"")</f>
        <v/>
      </c>
      <c r="P667" t="str">
        <f>IF('Données Envoyé Spécial'!$R663&lt;2,IF('Données Envoyé Spécial'!$M663=P$2,'Données Envoyé Spécial'!$G663,""),"")</f>
        <v/>
      </c>
      <c r="R667" s="221">
        <v>487</v>
      </c>
      <c r="U667" s="50"/>
      <c r="V667" s="201"/>
      <c r="W667" s="201"/>
      <c r="X667" s="201"/>
    </row>
    <row r="668" spans="2:24" x14ac:dyDescent="0.25">
      <c r="B668" s="254" t="s">
        <v>5571</v>
      </c>
      <c r="C668" s="2" t="s">
        <v>5571</v>
      </c>
      <c r="D668" s="2" t="s">
        <v>5571</v>
      </c>
      <c r="E668" s="2" t="s">
        <v>5571</v>
      </c>
      <c r="G668" t="str">
        <f>IF('Données Envoyé Spécial'!$R300&lt;2,IF('Données Envoyé Spécial'!$M300=G$2,'Données Envoyé Spécial'!$E300,""),"")</f>
        <v/>
      </c>
      <c r="H668" t="str">
        <f>IF('Données Envoyé Spécial'!$R664&lt;2,IF('Données Envoyé Spécial'!$M664=H$2,'Données Envoyé Spécial'!$E664,""),"")</f>
        <v/>
      </c>
      <c r="J668" s="105"/>
      <c r="K668" t="str">
        <f>IF('Données Envoyé Spécial'!$R300&lt;2,IF('Données Envoyé Spécial'!$M300=K$2,'Données Envoyé Spécial'!$F300,""),"")</f>
        <v/>
      </c>
      <c r="L668" t="str">
        <f>IF('Données Envoyé Spécial'!$R664&lt;2,IF('Données Envoyé Spécial'!$M664=L$2,'Données Envoyé Spécial'!$F664,""),"")</f>
        <v/>
      </c>
      <c r="N668" t="str">
        <f>IF('Données Envoyé Spécial'!$R620&lt;2,IF('Données Envoyé Spécial'!$M620=N$2,'Données Envoyé Spécial'!$G620,""),"")</f>
        <v/>
      </c>
      <c r="O668" t="str">
        <f>IF('Données Envoyé Spécial'!$R302&lt;2,IF('Données Envoyé Spécial'!$M302=O$2,'Données Envoyé Spécial'!$G302,""),"")</f>
        <v/>
      </c>
      <c r="P668" t="str">
        <f>IF('Données Envoyé Spécial'!$R664&lt;2,IF('Données Envoyé Spécial'!$M664=P$2,'Données Envoyé Spécial'!$G664,""),"")</f>
        <v/>
      </c>
      <c r="R668" s="221">
        <v>496</v>
      </c>
      <c r="U668" s="50"/>
      <c r="V668" s="201"/>
      <c r="W668" s="201"/>
      <c r="X668" s="201"/>
    </row>
    <row r="669" spans="2:24" x14ac:dyDescent="0.25">
      <c r="B669" s="254" t="s">
        <v>5571</v>
      </c>
      <c r="C669" s="2" t="s">
        <v>5571</v>
      </c>
      <c r="D669" s="2" t="s">
        <v>5571</v>
      </c>
      <c r="E669" s="2" t="s">
        <v>5571</v>
      </c>
      <c r="G669" t="str">
        <f>IF('Données Envoyé Spécial'!$R302&lt;2,IF('Données Envoyé Spécial'!$M302=G$2,'Données Envoyé Spécial'!$E302,""),"")</f>
        <v/>
      </c>
      <c r="H669" t="str">
        <f>IF('Données Envoyé Spécial'!$R665&lt;2,IF('Données Envoyé Spécial'!$M665=H$2,'Données Envoyé Spécial'!$E665,""),"")</f>
        <v/>
      </c>
      <c r="J669" s="133"/>
      <c r="K669" t="str">
        <f>IF('Données Envoyé Spécial'!$R302&lt;2,IF('Données Envoyé Spécial'!$M302=K$2,'Données Envoyé Spécial'!$F302,""),"")</f>
        <v/>
      </c>
      <c r="L669" t="str">
        <f>IF('Données Envoyé Spécial'!$R665&lt;2,IF('Données Envoyé Spécial'!$M665=L$2,'Données Envoyé Spécial'!$F665,""),"")</f>
        <v/>
      </c>
      <c r="N669" t="str">
        <f>IF('Données Envoyé Spécial'!$R621&lt;2,IF('Données Envoyé Spécial'!$M621=N$2,'Données Envoyé Spécial'!$G621,""),"")</f>
        <v/>
      </c>
      <c r="O669" t="str">
        <f>IF('Données Envoyé Spécial'!$R303&lt;2,IF('Données Envoyé Spécial'!$M303=O$2,'Données Envoyé Spécial'!$G303,""),"")</f>
        <v/>
      </c>
      <c r="P669" t="str">
        <f>IF('Données Envoyé Spécial'!$R665&lt;2,IF('Données Envoyé Spécial'!$M665=P$2,'Données Envoyé Spécial'!$G665,""),"")</f>
        <v/>
      </c>
      <c r="R669" s="221">
        <v>526</v>
      </c>
      <c r="U669" s="50"/>
      <c r="V669" s="201"/>
      <c r="W669" s="201"/>
      <c r="X669" s="201"/>
    </row>
    <row r="670" spans="2:24" x14ac:dyDescent="0.25">
      <c r="B670" s="258" t="s">
        <v>5571</v>
      </c>
      <c r="C670" s="2" t="s">
        <v>5571</v>
      </c>
      <c r="D670" s="2" t="s">
        <v>5571</v>
      </c>
      <c r="E670" s="2" t="s">
        <v>5571</v>
      </c>
      <c r="G670" t="str">
        <f>IF('Données Envoyé Spécial'!$R303&lt;2,IF('Données Envoyé Spécial'!$M303=G$2,'Données Envoyé Spécial'!$E303,""),"")</f>
        <v/>
      </c>
      <c r="H670" t="str">
        <f>IF('Données Envoyé Spécial'!$R666&lt;2,IF('Données Envoyé Spécial'!$M666=H$2,'Données Envoyé Spécial'!$E666,""),"")</f>
        <v/>
      </c>
      <c r="J670" s="105"/>
      <c r="K670" t="str">
        <f>IF('Données Envoyé Spécial'!$R303&lt;2,IF('Données Envoyé Spécial'!$M303=K$2,'Données Envoyé Spécial'!$F303,""),"")</f>
        <v/>
      </c>
      <c r="L670" t="str">
        <f>IF('Données Envoyé Spécial'!$R666&lt;2,IF('Données Envoyé Spécial'!$M666=L$2,'Données Envoyé Spécial'!$F666,""),"")</f>
        <v/>
      </c>
      <c r="N670" t="str">
        <f>IF('Données Envoyé Spécial'!$R622&lt;2,IF('Données Envoyé Spécial'!$M622=N$2,'Données Envoyé Spécial'!$G622,""),"")</f>
        <v/>
      </c>
      <c r="O670" t="str">
        <f>IF('Données Envoyé Spécial'!$R304&lt;2,IF('Données Envoyé Spécial'!$M304=O$2,'Données Envoyé Spécial'!$G304,""),"")</f>
        <v/>
      </c>
      <c r="P670" t="str">
        <f>IF('Données Envoyé Spécial'!$R666&lt;2,IF('Données Envoyé Spécial'!$M666=P$2,'Données Envoyé Spécial'!$G666,""),"")</f>
        <v/>
      </c>
      <c r="R670" s="221">
        <v>527</v>
      </c>
      <c r="U670" s="50"/>
      <c r="V670" s="201"/>
      <c r="W670" s="201"/>
      <c r="X670" s="201"/>
    </row>
    <row r="671" spans="2:24" x14ac:dyDescent="0.25">
      <c r="B671" s="254" t="s">
        <v>5571</v>
      </c>
      <c r="C671" s="2" t="s">
        <v>5571</v>
      </c>
      <c r="D671" s="2" t="s">
        <v>5571</v>
      </c>
      <c r="E671" s="2" t="s">
        <v>5571</v>
      </c>
      <c r="G671" t="str">
        <f>IF('Données Envoyé Spécial'!$R304&lt;2,IF('Données Envoyé Spécial'!$M304=G$2,'Données Envoyé Spécial'!$E304,""),"")</f>
        <v/>
      </c>
      <c r="H671" t="str">
        <f>IF('Données Envoyé Spécial'!$R667&lt;2,IF('Données Envoyé Spécial'!$M667=H$2,'Données Envoyé Spécial'!$E667,""),"")</f>
        <v/>
      </c>
      <c r="J671" s="105"/>
      <c r="K671" t="str">
        <f>IF('Données Envoyé Spécial'!$R304&lt;2,IF('Données Envoyé Spécial'!$M304=K$2,'Données Envoyé Spécial'!$F304,""),"")</f>
        <v/>
      </c>
      <c r="L671" t="str">
        <f>IF('Données Envoyé Spécial'!$R667&lt;2,IF('Données Envoyé Spécial'!$M667=L$2,'Données Envoyé Spécial'!$F667,""),"")</f>
        <v/>
      </c>
      <c r="N671" t="str">
        <f>IF('Données Envoyé Spécial'!$R623&lt;2,IF('Données Envoyé Spécial'!$M623=N$2,'Données Envoyé Spécial'!$G623,""),"")</f>
        <v/>
      </c>
      <c r="O671" t="str">
        <f>IF('Données Envoyé Spécial'!$R305&lt;2,IF('Données Envoyé Spécial'!$M305=O$2,'Données Envoyé Spécial'!$G305,""),"")</f>
        <v/>
      </c>
      <c r="P671" t="str">
        <f>IF('Données Envoyé Spécial'!$R667&lt;2,IF('Données Envoyé Spécial'!$M667=P$2,'Données Envoyé Spécial'!$G667,""),"")</f>
        <v/>
      </c>
      <c r="R671" s="221">
        <v>543</v>
      </c>
      <c r="U671" s="50"/>
      <c r="V671" s="201"/>
      <c r="W671" s="201"/>
      <c r="X671" s="201"/>
    </row>
    <row r="672" spans="2:24" x14ac:dyDescent="0.25">
      <c r="B672" s="254" t="s">
        <v>5571</v>
      </c>
      <c r="C672" s="2" t="s">
        <v>5571</v>
      </c>
      <c r="D672" s="2" t="s">
        <v>5571</v>
      </c>
      <c r="E672" s="2" t="s">
        <v>5571</v>
      </c>
      <c r="G672" t="str">
        <f>IF('Données Envoyé Spécial'!$R305&lt;2,IF('Données Envoyé Spécial'!$M305=G$2,'Données Envoyé Spécial'!$E305,""),"")</f>
        <v/>
      </c>
      <c r="H672" t="str">
        <f>IF('Données Envoyé Spécial'!$R668&lt;2,IF('Données Envoyé Spécial'!$M668=H$2,'Données Envoyé Spécial'!$E668,""),"")</f>
        <v/>
      </c>
      <c r="J672" s="105"/>
      <c r="K672" t="str">
        <f>IF('Données Envoyé Spécial'!$R305&lt;2,IF('Données Envoyé Spécial'!$M305=K$2,'Données Envoyé Spécial'!$F305,""),"")</f>
        <v/>
      </c>
      <c r="L672" t="str">
        <f>IF('Données Envoyé Spécial'!$R668&lt;2,IF('Données Envoyé Spécial'!$M668=L$2,'Données Envoyé Spécial'!$F668,""),"")</f>
        <v/>
      </c>
      <c r="N672" t="str">
        <f>IF('Données Envoyé Spécial'!$R624&lt;2,IF('Données Envoyé Spécial'!$M624=N$2,'Données Envoyé Spécial'!$G624,""),"")</f>
        <v/>
      </c>
      <c r="O672" t="str">
        <f>IF('Données Envoyé Spécial'!$R306&lt;2,IF('Données Envoyé Spécial'!$M306=O$2,'Données Envoyé Spécial'!$G306,""),"")</f>
        <v/>
      </c>
      <c r="P672" t="str">
        <f>IF('Données Envoyé Spécial'!$R668&lt;2,IF('Données Envoyé Spécial'!$M668=P$2,'Données Envoyé Spécial'!$G668,""),"")</f>
        <v/>
      </c>
      <c r="R672" s="221">
        <v>550</v>
      </c>
      <c r="U672" s="50"/>
      <c r="V672" s="201"/>
      <c r="W672" s="201"/>
      <c r="X672" s="201"/>
    </row>
    <row r="673" spans="2:24" x14ac:dyDescent="0.25">
      <c r="B673" s="258" t="s">
        <v>5571</v>
      </c>
      <c r="C673" s="2" t="s">
        <v>5571</v>
      </c>
      <c r="D673" s="2" t="s">
        <v>5571</v>
      </c>
      <c r="E673" s="2" t="s">
        <v>5571</v>
      </c>
      <c r="G673" t="str">
        <f>IF('Données Envoyé Spécial'!$R306&lt;2,IF('Données Envoyé Spécial'!$M306=G$2,'Données Envoyé Spécial'!$E306,""),"")</f>
        <v/>
      </c>
      <c r="H673" t="str">
        <f>IF('Données Envoyé Spécial'!$R669&lt;2,IF('Données Envoyé Spécial'!$M669=H$2,'Données Envoyé Spécial'!$E669,""),"")</f>
        <v/>
      </c>
      <c r="J673" s="133"/>
      <c r="K673" t="str">
        <f>IF('Données Envoyé Spécial'!$R306&lt;2,IF('Données Envoyé Spécial'!$M306=K$2,'Données Envoyé Spécial'!$F306,""),"")</f>
        <v/>
      </c>
      <c r="L673" t="str">
        <f>IF('Données Envoyé Spécial'!$R669&lt;2,IF('Données Envoyé Spécial'!$M669=L$2,'Données Envoyé Spécial'!$F669,""),"")</f>
        <v/>
      </c>
      <c r="N673" t="str">
        <f>IF('Données Envoyé Spécial'!$R625&lt;2,IF('Données Envoyé Spécial'!$M625=N$2,'Données Envoyé Spécial'!$G625,""),"")</f>
        <v/>
      </c>
      <c r="O673" t="str">
        <f>IF('Données Envoyé Spécial'!$R334&lt;2,IF('Données Envoyé Spécial'!$M334=O$2,'Données Envoyé Spécial'!$G334,""),"")</f>
        <v/>
      </c>
      <c r="P673" t="str">
        <f>IF('Données Envoyé Spécial'!$R669&lt;2,IF('Données Envoyé Spécial'!$M669=P$2,'Données Envoyé Spécial'!$G669,""),"")</f>
        <v/>
      </c>
      <c r="R673" s="221">
        <v>550</v>
      </c>
      <c r="U673" s="50"/>
      <c r="V673" s="201"/>
      <c r="W673" s="201"/>
      <c r="X673" s="201"/>
    </row>
    <row r="674" spans="2:24" x14ac:dyDescent="0.25">
      <c r="B674" s="254" t="s">
        <v>5571</v>
      </c>
      <c r="C674" s="2" t="s">
        <v>5571</v>
      </c>
      <c r="D674" s="2" t="s">
        <v>5571</v>
      </c>
      <c r="E674" s="2" t="s">
        <v>5571</v>
      </c>
      <c r="G674" t="str">
        <f>IF('Données Envoyé Spécial'!$R334&lt;2,IF('Données Envoyé Spécial'!$M334=G$2,'Données Envoyé Spécial'!$E334,""),"")</f>
        <v/>
      </c>
      <c r="H674" t="str">
        <f>IF('Données Envoyé Spécial'!$R670&lt;2,IF('Données Envoyé Spécial'!$M670=H$2,'Données Envoyé Spécial'!$E670,""),"")</f>
        <v/>
      </c>
      <c r="J674" s="105"/>
      <c r="K674" t="str">
        <f>IF('Données Envoyé Spécial'!$R334&lt;2,IF('Données Envoyé Spécial'!$M334=K$2,'Données Envoyé Spécial'!$F334,""),"")</f>
        <v/>
      </c>
      <c r="L674" t="str">
        <f>IF('Données Envoyé Spécial'!$R670&lt;2,IF('Données Envoyé Spécial'!$M670=L$2,'Données Envoyé Spécial'!$F670,""),"")</f>
        <v/>
      </c>
      <c r="N674" t="str">
        <f>IF('Données Envoyé Spécial'!$R626&lt;2,IF('Données Envoyé Spécial'!$M626=N$2,'Données Envoyé Spécial'!$G626,""),"")</f>
        <v/>
      </c>
      <c r="O674" t="str">
        <f>IF('Données Envoyé Spécial'!$R344&lt;2,IF('Données Envoyé Spécial'!$M344=O$2,'Données Envoyé Spécial'!$G344,""),"")</f>
        <v/>
      </c>
      <c r="P674" t="str">
        <f>IF('Données Envoyé Spécial'!$R670&lt;2,IF('Données Envoyé Spécial'!$M670=P$2,'Données Envoyé Spécial'!$G670,""),"")</f>
        <v/>
      </c>
      <c r="R674" s="221">
        <v>574</v>
      </c>
      <c r="U674" s="50"/>
      <c r="V674" s="201"/>
      <c r="W674" s="201"/>
      <c r="X674" s="201"/>
    </row>
    <row r="675" spans="2:24" x14ac:dyDescent="0.25">
      <c r="B675" s="254" t="s">
        <v>5571</v>
      </c>
      <c r="C675" s="2" t="s">
        <v>5571</v>
      </c>
      <c r="D675" s="2" t="s">
        <v>5571</v>
      </c>
      <c r="E675" s="2" t="s">
        <v>5571</v>
      </c>
      <c r="G675" t="str">
        <f>IF('Données Envoyé Spécial'!$R344&lt;2,IF('Données Envoyé Spécial'!$M344=G$2,'Données Envoyé Spécial'!$E344,""),"")</f>
        <v/>
      </c>
      <c r="H675" t="str">
        <f>IF('Données Envoyé Spécial'!$R671&lt;2,IF('Données Envoyé Spécial'!$M671=H$2,'Données Envoyé Spécial'!$E671,""),"")</f>
        <v/>
      </c>
      <c r="J675" s="133"/>
      <c r="K675" t="str">
        <f>IF('Données Envoyé Spécial'!$R344&lt;2,IF('Données Envoyé Spécial'!$M344=K$2,'Données Envoyé Spécial'!$F344,""),"")</f>
        <v/>
      </c>
      <c r="L675" t="str">
        <f>IF('Données Envoyé Spécial'!$R671&lt;2,IF('Données Envoyé Spécial'!$M671=L$2,'Données Envoyé Spécial'!$F671,""),"")</f>
        <v/>
      </c>
      <c r="N675" t="str">
        <f>IF('Données Envoyé Spécial'!$R627&lt;2,IF('Données Envoyé Spécial'!$M627=N$2,'Données Envoyé Spécial'!$G627,""),"")</f>
        <v/>
      </c>
      <c r="O675" t="str">
        <f>IF('Données Envoyé Spécial'!$R345&lt;2,IF('Données Envoyé Spécial'!$M345=O$2,'Données Envoyé Spécial'!$G345,""),"")</f>
        <v/>
      </c>
      <c r="P675" t="str">
        <f>IF('Données Envoyé Spécial'!$R671&lt;2,IF('Données Envoyé Spécial'!$M671=P$2,'Données Envoyé Spécial'!$G671,""),"")</f>
        <v/>
      </c>
      <c r="R675" s="221">
        <v>619</v>
      </c>
      <c r="U675" s="50"/>
      <c r="V675" s="201"/>
      <c r="W675" s="201"/>
      <c r="X675" s="201"/>
    </row>
    <row r="676" spans="2:24" x14ac:dyDescent="0.25">
      <c r="B676" s="254" t="s">
        <v>5571</v>
      </c>
      <c r="C676" s="2" t="s">
        <v>5571</v>
      </c>
      <c r="D676" s="2" t="s">
        <v>5571</v>
      </c>
      <c r="E676" s="2" t="s">
        <v>5571</v>
      </c>
      <c r="G676" t="str">
        <f>IF('Données Envoyé Spécial'!$R345&lt;2,IF('Données Envoyé Spécial'!$M345=G$2,'Données Envoyé Spécial'!$E345,""),"")</f>
        <v/>
      </c>
      <c r="H676" t="str">
        <f>IF('Données Envoyé Spécial'!$R672&lt;2,IF('Données Envoyé Spécial'!$M672=H$2,'Données Envoyé Spécial'!$E672,""),"")</f>
        <v/>
      </c>
      <c r="J676" s="105"/>
      <c r="K676" t="str">
        <f>IF('Données Envoyé Spécial'!$R345&lt;2,IF('Données Envoyé Spécial'!$M345=K$2,'Données Envoyé Spécial'!$F345,""),"")</f>
        <v/>
      </c>
      <c r="L676" t="str">
        <f>IF('Données Envoyé Spécial'!$R672&lt;2,IF('Données Envoyé Spécial'!$M672=L$2,'Données Envoyé Spécial'!$F672,""),"")</f>
        <v/>
      </c>
      <c r="N676" t="str">
        <f>IF('Données Envoyé Spécial'!$R628&lt;2,IF('Données Envoyé Spécial'!$M628=N$2,'Données Envoyé Spécial'!$G628,""),"")</f>
        <v/>
      </c>
      <c r="O676">
        <f>IF('Données Envoyé Spécial'!$R360&lt;2,IF('Données Envoyé Spécial'!$M360=O$2,'Données Envoyé Spécial'!$G360,""),"")</f>
        <v>0.68387096774193545</v>
      </c>
      <c r="P676" t="str">
        <f>IF('Données Envoyé Spécial'!$R672&lt;2,IF('Données Envoyé Spécial'!$M672=P$2,'Données Envoyé Spécial'!$G672,""),"")</f>
        <v/>
      </c>
      <c r="R676" s="221">
        <v>626</v>
      </c>
      <c r="U676" s="50"/>
      <c r="V676" s="201"/>
      <c r="W676" s="201"/>
      <c r="X676" s="201"/>
    </row>
    <row r="677" spans="2:24" x14ac:dyDescent="0.25">
      <c r="B677" s="254" t="s">
        <v>5571</v>
      </c>
      <c r="C677" s="2" t="s">
        <v>5571</v>
      </c>
      <c r="D677" s="2" t="s">
        <v>5571</v>
      </c>
      <c r="E677" s="2" t="s">
        <v>5571</v>
      </c>
      <c r="G677">
        <f>IF('Données Envoyé Spécial'!$R360&lt;2,IF('Données Envoyé Spécial'!$M360=G$2,'Données Envoyé Spécial'!$E360,""),"")</f>
        <v>155</v>
      </c>
      <c r="H677" t="str">
        <f>IF('Données Envoyé Spécial'!$R673&lt;2,IF('Données Envoyé Spécial'!$M673=H$2,'Données Envoyé Spécial'!$E673,""),"")</f>
        <v/>
      </c>
      <c r="J677" s="133"/>
      <c r="K677">
        <f>IF('Données Envoyé Spécial'!$R360&lt;2,IF('Données Envoyé Spécial'!$M360=K$2,'Données Envoyé Spécial'!$F360,""),"")</f>
        <v>106</v>
      </c>
      <c r="L677" t="str">
        <f>IF('Données Envoyé Spécial'!$R673&lt;2,IF('Données Envoyé Spécial'!$M673=L$2,'Données Envoyé Spécial'!$F673,""),"")</f>
        <v/>
      </c>
      <c r="N677" t="str">
        <f>IF('Données Envoyé Spécial'!$R629&lt;2,IF('Données Envoyé Spécial'!$M629=N$2,'Données Envoyé Spécial'!$G629,""),"")</f>
        <v/>
      </c>
      <c r="O677">
        <f>IF('Données Envoyé Spécial'!$R363&lt;2,IF('Données Envoyé Spécial'!$M363=O$2,'Données Envoyé Spécial'!$G363,""),"")</f>
        <v>0</v>
      </c>
      <c r="P677" t="str">
        <f>IF('Données Envoyé Spécial'!$R673&lt;2,IF('Données Envoyé Spécial'!$M673=P$2,'Données Envoyé Spécial'!$G673,""),"")</f>
        <v/>
      </c>
      <c r="R677" s="221">
        <v>651</v>
      </c>
      <c r="U677" s="50"/>
      <c r="V677" s="201"/>
      <c r="W677" s="201"/>
      <c r="X677" s="201"/>
    </row>
    <row r="678" spans="2:24" x14ac:dyDescent="0.25">
      <c r="B678" s="254" t="s">
        <v>5571</v>
      </c>
      <c r="C678" s="2" t="s">
        <v>5571</v>
      </c>
      <c r="D678" s="2" t="s">
        <v>5571</v>
      </c>
      <c r="E678" s="2" t="s">
        <v>5571</v>
      </c>
      <c r="G678">
        <f>IF('Données Envoyé Spécial'!$R363&lt;2,IF('Données Envoyé Spécial'!$M363=G$2,'Données Envoyé Spécial'!$E363,""),"")</f>
        <v>51</v>
      </c>
      <c r="H678" t="str">
        <f>IF('Données Envoyé Spécial'!$R674&lt;2,IF('Données Envoyé Spécial'!$M674=H$2,'Données Envoyé Spécial'!$E674,""),"")</f>
        <v/>
      </c>
      <c r="J678" s="105"/>
      <c r="K678">
        <f>IF('Données Envoyé Spécial'!$R363&lt;2,IF('Données Envoyé Spécial'!$M363=K$2,'Données Envoyé Spécial'!$F363,""),"")</f>
        <v>0</v>
      </c>
      <c r="L678" t="str">
        <f>IF('Données Envoyé Spécial'!$R674&lt;2,IF('Données Envoyé Spécial'!$M674=L$2,'Données Envoyé Spécial'!$F674,""),"")</f>
        <v/>
      </c>
      <c r="N678" t="str">
        <f>IF('Données Envoyé Spécial'!$R630&lt;2,IF('Données Envoyé Spécial'!$M630=N$2,'Données Envoyé Spécial'!$G630,""),"")</f>
        <v/>
      </c>
      <c r="O678">
        <f>IF('Données Envoyé Spécial'!$R376&lt;2,IF('Données Envoyé Spécial'!$M376=O$2,'Données Envoyé Spécial'!$G376,""),"")</f>
        <v>1.8529411764705883</v>
      </c>
      <c r="P678" t="str">
        <f>IF('Données Envoyé Spécial'!$R674&lt;2,IF('Données Envoyé Spécial'!$M674=P$2,'Données Envoyé Spécial'!$G674,""),"")</f>
        <v/>
      </c>
      <c r="R678" s="221">
        <v>674</v>
      </c>
      <c r="U678" s="50"/>
      <c r="V678" s="201"/>
      <c r="W678" s="201"/>
      <c r="X678" s="201"/>
    </row>
    <row r="679" spans="2:24" x14ac:dyDescent="0.25">
      <c r="B679" s="254" t="s">
        <v>5571</v>
      </c>
      <c r="C679" s="2" t="s">
        <v>5571</v>
      </c>
      <c r="D679" s="2" t="s">
        <v>5571</v>
      </c>
      <c r="E679" s="2" t="s">
        <v>5571</v>
      </c>
      <c r="G679">
        <f>IF('Données Envoyé Spécial'!$R376&lt;2,IF('Données Envoyé Spécial'!$M376=G$2,'Données Envoyé Spécial'!$E376,""),"")</f>
        <v>34</v>
      </c>
      <c r="H679" t="str">
        <f>IF('Données Envoyé Spécial'!$R675&lt;2,IF('Données Envoyé Spécial'!$M675=H$2,'Données Envoyé Spécial'!$E675,""),"")</f>
        <v/>
      </c>
      <c r="J679" s="133"/>
      <c r="K679">
        <f>IF('Données Envoyé Spécial'!$R376&lt;2,IF('Données Envoyé Spécial'!$M376=K$2,'Données Envoyé Spécial'!$F376,""),"")</f>
        <v>63</v>
      </c>
      <c r="L679" t="str">
        <f>IF('Données Envoyé Spécial'!$R675&lt;2,IF('Données Envoyé Spécial'!$M675=L$2,'Données Envoyé Spécial'!$F675,""),"")</f>
        <v/>
      </c>
      <c r="N679" t="str">
        <f>IF('Données Envoyé Spécial'!$R631&lt;2,IF('Données Envoyé Spécial'!$M631=N$2,'Données Envoyé Spécial'!$G631,""),"")</f>
        <v/>
      </c>
      <c r="O679">
        <f>IF('Données Envoyé Spécial'!$R379&lt;2,IF('Données Envoyé Spécial'!$M379=O$2,'Données Envoyé Spécial'!$G379,""),"")</f>
        <v>0.21965317919075145</v>
      </c>
      <c r="P679" t="str">
        <f>IF('Données Envoyé Spécial'!$R675&lt;2,IF('Données Envoyé Spécial'!$M675=P$2,'Données Envoyé Spécial'!$G675,""),"")</f>
        <v/>
      </c>
      <c r="R679" s="221">
        <v>679</v>
      </c>
      <c r="U679" s="50"/>
      <c r="V679" s="201"/>
      <c r="W679" s="201"/>
      <c r="X679" s="201"/>
    </row>
    <row r="680" spans="2:24" x14ac:dyDescent="0.25">
      <c r="B680" s="260" t="s">
        <v>5571</v>
      </c>
      <c r="C680" s="2" t="s">
        <v>5571</v>
      </c>
      <c r="D680" s="2" t="s">
        <v>5571</v>
      </c>
      <c r="E680" s="2" t="s">
        <v>5571</v>
      </c>
      <c r="G680">
        <f>IF('Données Envoyé Spécial'!$R379&lt;2,IF('Données Envoyé Spécial'!$M379=G$2,'Données Envoyé Spécial'!$E379,""),"")</f>
        <v>173</v>
      </c>
      <c r="H680" t="str">
        <f>IF('Données Envoyé Spécial'!$R676&lt;2,IF('Données Envoyé Spécial'!$M676=H$2,'Données Envoyé Spécial'!$E676,""),"")</f>
        <v/>
      </c>
      <c r="J680" s="105"/>
      <c r="K680">
        <f>IF('Données Envoyé Spécial'!$R379&lt;2,IF('Données Envoyé Spécial'!$M379=K$2,'Données Envoyé Spécial'!$F379,""),"")</f>
        <v>38</v>
      </c>
      <c r="L680" t="str">
        <f>IF('Données Envoyé Spécial'!$R676&lt;2,IF('Données Envoyé Spécial'!$M676=L$2,'Données Envoyé Spécial'!$F676,""),"")</f>
        <v/>
      </c>
      <c r="N680" t="str">
        <f>IF('Données Envoyé Spécial'!$R632&lt;2,IF('Données Envoyé Spécial'!$M632=N$2,'Données Envoyé Spécial'!$G632,""),"")</f>
        <v/>
      </c>
      <c r="O680">
        <f>IF('Données Envoyé Spécial'!$R389&lt;2,IF('Données Envoyé Spécial'!$M389=O$2,'Données Envoyé Spécial'!$G389,""),"")</f>
        <v>1.5483870967741935</v>
      </c>
      <c r="P680" t="str">
        <f>IF('Données Envoyé Spécial'!$R676&lt;2,IF('Données Envoyé Spécial'!$M676=P$2,'Données Envoyé Spécial'!$G676,""),"")</f>
        <v/>
      </c>
      <c r="R680" s="221">
        <v>683</v>
      </c>
      <c r="U680" s="50"/>
      <c r="V680" s="201"/>
      <c r="W680" s="201"/>
      <c r="X680" s="201"/>
    </row>
    <row r="681" spans="2:24" x14ac:dyDescent="0.25">
      <c r="B681" s="260" t="s">
        <v>5571</v>
      </c>
      <c r="C681" s="2" t="s">
        <v>5571</v>
      </c>
      <c r="D681" s="2" t="s">
        <v>5571</v>
      </c>
      <c r="E681" s="2" t="s">
        <v>5571</v>
      </c>
      <c r="G681">
        <f>IF('Données Envoyé Spécial'!$R389&lt;2,IF('Données Envoyé Spécial'!$M389=G$2,'Données Envoyé Spécial'!$E389,""),"")</f>
        <v>62</v>
      </c>
      <c r="H681" t="str">
        <f>IF('Données Envoyé Spécial'!$R677&lt;2,IF('Données Envoyé Spécial'!$M677=H$2,'Données Envoyé Spécial'!$E677,""),"")</f>
        <v/>
      </c>
      <c r="J681" s="133"/>
      <c r="K681">
        <f>IF('Données Envoyé Spécial'!$R389&lt;2,IF('Données Envoyé Spécial'!$M389=K$2,'Données Envoyé Spécial'!$F389,""),"")</f>
        <v>96</v>
      </c>
      <c r="L681" t="str">
        <f>IF('Données Envoyé Spécial'!$R677&lt;2,IF('Données Envoyé Spécial'!$M677=L$2,'Données Envoyé Spécial'!$F677,""),"")</f>
        <v/>
      </c>
      <c r="N681" t="str">
        <f>IF('Données Envoyé Spécial'!$R633&lt;2,IF('Données Envoyé Spécial'!$M633=N$2,'Données Envoyé Spécial'!$G633,""),"")</f>
        <v/>
      </c>
      <c r="O681">
        <f>IF('Données Envoyé Spécial'!$R390&lt;2,IF('Données Envoyé Spécial'!$M390=O$2,'Données Envoyé Spécial'!$G390,""),"")</f>
        <v>3.7160161507402423</v>
      </c>
      <c r="P681" t="str">
        <f>IF('Données Envoyé Spécial'!$R677&lt;2,IF('Données Envoyé Spécial'!$M677=P$2,'Données Envoyé Spécial'!$G677,""),"")</f>
        <v/>
      </c>
      <c r="R681" s="221">
        <v>683</v>
      </c>
      <c r="U681" s="50"/>
      <c r="V681" s="201"/>
      <c r="W681" s="201"/>
      <c r="X681" s="201"/>
    </row>
    <row r="682" spans="2:24" x14ac:dyDescent="0.25">
      <c r="B682" s="260" t="s">
        <v>5571</v>
      </c>
      <c r="C682" s="2" t="s">
        <v>5571</v>
      </c>
      <c r="D682" s="2" t="s">
        <v>5571</v>
      </c>
      <c r="E682" s="2" t="s">
        <v>5571</v>
      </c>
      <c r="G682">
        <f>IF('Données Envoyé Spécial'!$R390&lt;2,IF('Données Envoyé Spécial'!$M390=G$2,'Données Envoyé Spécial'!$E390,""),"")</f>
        <v>1486</v>
      </c>
      <c r="H682" t="str">
        <f>IF('Données Envoyé Spécial'!$R678&lt;2,IF('Données Envoyé Spécial'!$M678=H$2,'Données Envoyé Spécial'!$E678,""),"")</f>
        <v/>
      </c>
      <c r="J682" s="133"/>
      <c r="K682">
        <f>IF('Données Envoyé Spécial'!$R390&lt;2,IF('Données Envoyé Spécial'!$M390=K$2,'Données Envoyé Spécial'!$F390,""),"")</f>
        <v>5522</v>
      </c>
      <c r="L682" t="str">
        <f>IF('Données Envoyé Spécial'!$R678&lt;2,IF('Données Envoyé Spécial'!$M678=L$2,'Données Envoyé Spécial'!$F678,""),"")</f>
        <v/>
      </c>
      <c r="N682" t="str">
        <f>IF('Données Envoyé Spécial'!$R634&lt;2,IF('Données Envoyé Spécial'!$M634=N$2,'Données Envoyé Spécial'!$G634,""),"")</f>
        <v/>
      </c>
      <c r="O682">
        <f>IF('Données Envoyé Spécial'!$R396&lt;2,IF('Données Envoyé Spécial'!$M396=O$2,'Données Envoyé Spécial'!$G396,""),"")</f>
        <v>0.40797546012269936</v>
      </c>
      <c r="P682" t="str">
        <f>IF('Données Envoyé Spécial'!$R678&lt;2,IF('Données Envoyé Spécial'!$M678=P$2,'Données Envoyé Spécial'!$G678,""),"")</f>
        <v/>
      </c>
      <c r="R682" s="221">
        <v>727</v>
      </c>
      <c r="U682" s="50"/>
      <c r="V682" s="201"/>
      <c r="W682" s="201"/>
      <c r="X682" s="201"/>
    </row>
    <row r="683" spans="2:24" x14ac:dyDescent="0.25">
      <c r="B683" s="260" t="s">
        <v>5571</v>
      </c>
      <c r="C683" s="2" t="s">
        <v>5571</v>
      </c>
      <c r="D683" s="2" t="s">
        <v>5571</v>
      </c>
      <c r="E683" s="2" t="s">
        <v>5571</v>
      </c>
      <c r="G683">
        <f>IF('Données Envoyé Spécial'!$R396&lt;2,IF('Données Envoyé Spécial'!$M396=G$2,'Données Envoyé Spécial'!$E396,""),"")</f>
        <v>326</v>
      </c>
      <c r="H683" t="str">
        <f>IF('Données Envoyé Spécial'!$R679&lt;2,IF('Données Envoyé Spécial'!$M679=H$2,'Données Envoyé Spécial'!$E679,""),"")</f>
        <v/>
      </c>
      <c r="J683" s="105"/>
      <c r="K683">
        <f>IF('Données Envoyé Spécial'!$R396&lt;2,IF('Données Envoyé Spécial'!$M396=K$2,'Données Envoyé Spécial'!$F396,""),"")</f>
        <v>133</v>
      </c>
      <c r="L683" t="str">
        <f>IF('Données Envoyé Spécial'!$R679&lt;2,IF('Données Envoyé Spécial'!$M679=L$2,'Données Envoyé Spécial'!$F679,""),"")</f>
        <v/>
      </c>
      <c r="N683" t="str">
        <f>IF('Données Envoyé Spécial'!$R635&lt;2,IF('Données Envoyé Spécial'!$M635=N$2,'Données Envoyé Spécial'!$G635,""),"")</f>
        <v/>
      </c>
      <c r="O683">
        <f>IF('Données Envoyé Spécial'!$R398&lt;2,IF('Données Envoyé Spécial'!$M398=O$2,'Données Envoyé Spécial'!$G398,""),"")</f>
        <v>0.80811808118081185</v>
      </c>
      <c r="P683" t="str">
        <f>IF('Données Envoyé Spécial'!$R679&lt;2,IF('Données Envoyé Spécial'!$M679=P$2,'Données Envoyé Spécial'!$G679,""),"")</f>
        <v/>
      </c>
      <c r="R683" s="221">
        <v>741</v>
      </c>
      <c r="U683" s="50"/>
      <c r="V683" s="201"/>
      <c r="W683" s="201"/>
      <c r="X683" s="201"/>
    </row>
    <row r="684" spans="2:24" x14ac:dyDescent="0.25">
      <c r="B684" s="260" t="s">
        <v>5571</v>
      </c>
      <c r="C684" s="2" t="s">
        <v>5571</v>
      </c>
      <c r="D684" s="2" t="s">
        <v>5571</v>
      </c>
      <c r="E684" s="2" t="s">
        <v>5571</v>
      </c>
      <c r="G684">
        <f>IF('Données Envoyé Spécial'!$R398&lt;2,IF('Données Envoyé Spécial'!$M398=G$2,'Données Envoyé Spécial'!$E398,""),"")</f>
        <v>271</v>
      </c>
      <c r="H684" t="str">
        <f>IF('Données Envoyé Spécial'!$R680&lt;2,IF('Données Envoyé Spécial'!$M680=H$2,'Données Envoyé Spécial'!$E680,""),"")</f>
        <v/>
      </c>
      <c r="J684" s="133"/>
      <c r="K684">
        <f>IF('Données Envoyé Spécial'!$R398&lt;2,IF('Données Envoyé Spécial'!$M398=K$2,'Données Envoyé Spécial'!$F398,""),"")</f>
        <v>219</v>
      </c>
      <c r="L684" t="str">
        <f>IF('Données Envoyé Spécial'!$R680&lt;2,IF('Données Envoyé Spécial'!$M680=L$2,'Données Envoyé Spécial'!$F680,""),"")</f>
        <v/>
      </c>
      <c r="N684" t="str">
        <f>IF('Données Envoyé Spécial'!$R636&lt;2,IF('Données Envoyé Spécial'!$M636=N$2,'Données Envoyé Spécial'!$G636,""),"")</f>
        <v/>
      </c>
      <c r="O684">
        <f>IF('Données Envoyé Spécial'!$R405&lt;2,IF('Données Envoyé Spécial'!$M405=O$2,'Données Envoyé Spécial'!$G405,""),"")</f>
        <v>0.5252525252525253</v>
      </c>
      <c r="P684" t="str">
        <f>IF('Données Envoyé Spécial'!$R680&lt;2,IF('Données Envoyé Spécial'!$M680=P$2,'Données Envoyé Spécial'!$G680,""),"")</f>
        <v/>
      </c>
      <c r="R684" s="221">
        <v>768</v>
      </c>
      <c r="U684" s="50"/>
      <c r="V684" s="201"/>
      <c r="W684" s="201"/>
      <c r="X684" s="201"/>
    </row>
    <row r="685" spans="2:24" x14ac:dyDescent="0.25">
      <c r="B685" s="260" t="s">
        <v>5571</v>
      </c>
      <c r="C685" s="2" t="s">
        <v>5571</v>
      </c>
      <c r="D685" s="2" t="s">
        <v>5571</v>
      </c>
      <c r="E685" s="2" t="s">
        <v>5571</v>
      </c>
      <c r="G685">
        <f>IF('Données Envoyé Spécial'!$R405&lt;2,IF('Données Envoyé Spécial'!$M405=G$2,'Données Envoyé Spécial'!$E405,""),"")</f>
        <v>99</v>
      </c>
      <c r="H685" t="str">
        <f>IF('Données Envoyé Spécial'!$R681&lt;2,IF('Données Envoyé Spécial'!$M681=H$2,'Données Envoyé Spécial'!$E681,""),"")</f>
        <v/>
      </c>
      <c r="J685" s="105"/>
      <c r="K685">
        <f>IF('Données Envoyé Spécial'!$R405&lt;2,IF('Données Envoyé Spécial'!$M405=K$2,'Données Envoyé Spécial'!$F405,""),"")</f>
        <v>52</v>
      </c>
      <c r="L685" t="str">
        <f>IF('Données Envoyé Spécial'!$R681&lt;2,IF('Données Envoyé Spécial'!$M681=L$2,'Données Envoyé Spécial'!$F681,""),"")</f>
        <v/>
      </c>
      <c r="N685" t="str">
        <f>IF('Données Envoyé Spécial'!$R637&lt;2,IF('Données Envoyé Spécial'!$M637=N$2,'Données Envoyé Spécial'!$G637,""),"")</f>
        <v/>
      </c>
      <c r="O685">
        <f>IF('Données Envoyé Spécial'!$R415&lt;2,IF('Données Envoyé Spécial'!$M415=O$2,'Données Envoyé Spécial'!$G415,""),"")</f>
        <v>2.7027027027027029E-2</v>
      </c>
      <c r="P685" t="str">
        <f>IF('Données Envoyé Spécial'!$R681&lt;2,IF('Données Envoyé Spécial'!$M681=P$2,'Données Envoyé Spécial'!$G681,""),"")</f>
        <v/>
      </c>
      <c r="R685" s="221">
        <v>789</v>
      </c>
      <c r="U685" s="50"/>
      <c r="V685" s="201"/>
      <c r="W685" s="201"/>
      <c r="X685" s="201"/>
    </row>
    <row r="686" spans="2:24" x14ac:dyDescent="0.25">
      <c r="B686" s="260" t="s">
        <v>5571</v>
      </c>
      <c r="C686" s="2" t="s">
        <v>5571</v>
      </c>
      <c r="D686" s="2" t="s">
        <v>5571</v>
      </c>
      <c r="E686" s="2" t="s">
        <v>5571</v>
      </c>
      <c r="G686">
        <f>IF('Données Envoyé Spécial'!$R415&lt;2,IF('Données Envoyé Spécial'!$M415=G$2,'Données Envoyé Spécial'!$E415,""),"")</f>
        <v>37</v>
      </c>
      <c r="H686" t="str">
        <f>IF('Données Envoyé Spécial'!$R682&lt;2,IF('Données Envoyé Spécial'!$M682=H$2,'Données Envoyé Spécial'!$E682,""),"")</f>
        <v/>
      </c>
      <c r="J686" s="133"/>
      <c r="K686">
        <f>IF('Données Envoyé Spécial'!$R415&lt;2,IF('Données Envoyé Spécial'!$M415=K$2,'Données Envoyé Spécial'!$F415,""),"")</f>
        <v>1</v>
      </c>
      <c r="L686" t="str">
        <f>IF('Données Envoyé Spécial'!$R682&lt;2,IF('Données Envoyé Spécial'!$M682=L$2,'Données Envoyé Spécial'!$F682,""),"")</f>
        <v/>
      </c>
      <c r="N686" t="str">
        <f>IF('Données Envoyé Spécial'!$R638&lt;2,IF('Données Envoyé Spécial'!$M638=N$2,'Données Envoyé Spécial'!$G638,""),"")</f>
        <v/>
      </c>
      <c r="O686">
        <f>IF('Données Envoyé Spécial'!$R425&lt;2,IF('Données Envoyé Spécial'!$M425=O$2,'Données Envoyé Spécial'!$G425,""),"")</f>
        <v>0.67594936708860764</v>
      </c>
      <c r="P686" t="str">
        <f>IF('Données Envoyé Spécial'!$R682&lt;2,IF('Données Envoyé Spécial'!$M682=P$2,'Données Envoyé Spécial'!$G682,""),"")</f>
        <v/>
      </c>
      <c r="R686" s="221">
        <v>831</v>
      </c>
      <c r="U686" s="50"/>
      <c r="V686" s="201"/>
      <c r="W686" s="201"/>
      <c r="X686" s="201"/>
    </row>
    <row r="687" spans="2:24" x14ac:dyDescent="0.25">
      <c r="B687" s="260" t="s">
        <v>5571</v>
      </c>
      <c r="C687" s="2" t="s">
        <v>5571</v>
      </c>
      <c r="D687" s="2" t="s">
        <v>5571</v>
      </c>
      <c r="E687" s="2" t="s">
        <v>5571</v>
      </c>
      <c r="G687">
        <f>IF('Données Envoyé Spécial'!$R425&lt;2,IF('Données Envoyé Spécial'!$M425=G$2,'Données Envoyé Spécial'!$E425,""),"")</f>
        <v>395</v>
      </c>
      <c r="H687" t="str">
        <f>IF('Données Envoyé Spécial'!$R683&lt;2,IF('Données Envoyé Spécial'!$M683=H$2,'Données Envoyé Spécial'!$E683,""),"")</f>
        <v/>
      </c>
      <c r="J687" s="105"/>
      <c r="K687">
        <f>IF('Données Envoyé Spécial'!$R425&lt;2,IF('Données Envoyé Spécial'!$M425=K$2,'Données Envoyé Spécial'!$F425,""),"")</f>
        <v>267</v>
      </c>
      <c r="L687" t="str">
        <f>IF('Données Envoyé Spécial'!$R683&lt;2,IF('Données Envoyé Spécial'!$M683=L$2,'Données Envoyé Spécial'!$F683,""),"")</f>
        <v/>
      </c>
      <c r="N687" t="str">
        <f>IF('Données Envoyé Spécial'!$R639&lt;2,IF('Données Envoyé Spécial'!$M639=N$2,'Données Envoyé Spécial'!$G639,""),"")</f>
        <v/>
      </c>
      <c r="O687">
        <f>IF('Données Envoyé Spécial'!$R427&lt;2,IF('Données Envoyé Spécial'!$M427=O$2,'Données Envoyé Spécial'!$G427,""),"")</f>
        <v>0.87301587301587302</v>
      </c>
      <c r="P687" t="str">
        <f>IF('Données Envoyé Spécial'!$R683&lt;2,IF('Données Envoyé Spécial'!$M683=P$2,'Données Envoyé Spécial'!$G683,""),"")</f>
        <v/>
      </c>
      <c r="R687" s="221">
        <v>864</v>
      </c>
      <c r="U687" s="50"/>
      <c r="V687" s="201"/>
      <c r="W687" s="201"/>
      <c r="X687" s="201"/>
    </row>
    <row r="688" spans="2:24" x14ac:dyDescent="0.25">
      <c r="B688" s="260" t="s">
        <v>5571</v>
      </c>
      <c r="C688" s="2" t="s">
        <v>5571</v>
      </c>
      <c r="D688" s="2" t="s">
        <v>5571</v>
      </c>
      <c r="E688" s="2" t="s">
        <v>5571</v>
      </c>
      <c r="G688">
        <f>IF('Données Envoyé Spécial'!$R427&lt;2,IF('Données Envoyé Spécial'!$M427=G$2,'Données Envoyé Spécial'!$E427,""),"")</f>
        <v>63</v>
      </c>
      <c r="H688" t="str">
        <f>IF('Données Envoyé Spécial'!$R685&lt;2,IF('Données Envoyé Spécial'!$M685=H$2,'Données Envoyé Spécial'!$E685,""),"")</f>
        <v/>
      </c>
      <c r="J688" s="133"/>
      <c r="K688">
        <f>IF('Données Envoyé Spécial'!$R427&lt;2,IF('Données Envoyé Spécial'!$M427=K$2,'Données Envoyé Spécial'!$F427,""),"")</f>
        <v>55</v>
      </c>
      <c r="L688" t="str">
        <f>IF('Données Envoyé Spécial'!$R685&lt;2,IF('Données Envoyé Spécial'!$M685=L$2,'Données Envoyé Spécial'!$F685,""),"")</f>
        <v/>
      </c>
      <c r="N688" t="str">
        <f>IF('Données Envoyé Spécial'!$R640&lt;2,IF('Données Envoyé Spécial'!$M640=N$2,'Données Envoyé Spécial'!$G640,""),"")</f>
        <v/>
      </c>
      <c r="O688">
        <f>IF('Données Envoyé Spécial'!$R436&lt;2,IF('Données Envoyé Spécial'!$M436=O$2,'Données Envoyé Spécial'!$G436,""),"")</f>
        <v>5.6818181818181816E-2</v>
      </c>
      <c r="P688" t="str">
        <f>IF('Données Envoyé Spécial'!$R685&lt;2,IF('Données Envoyé Spécial'!$M685=P$2,'Données Envoyé Spécial'!$G685,""),"")</f>
        <v/>
      </c>
      <c r="R688" s="221">
        <v>883</v>
      </c>
      <c r="U688" s="50"/>
      <c r="V688" s="201"/>
      <c r="W688" s="201"/>
      <c r="X688" s="201"/>
    </row>
    <row r="689" spans="2:24" x14ac:dyDescent="0.25">
      <c r="B689" s="260" t="s">
        <v>5571</v>
      </c>
      <c r="C689" s="2" t="s">
        <v>5571</v>
      </c>
      <c r="D689" s="2" t="s">
        <v>5571</v>
      </c>
      <c r="E689" s="2" t="s">
        <v>5571</v>
      </c>
      <c r="G689">
        <f>IF('Données Envoyé Spécial'!$R436&lt;2,IF('Données Envoyé Spécial'!$M436=G$2,'Données Envoyé Spécial'!$E436,""),"")</f>
        <v>88</v>
      </c>
      <c r="H689" t="str">
        <f>IF('Données Envoyé Spécial'!$R686&lt;2,IF('Données Envoyé Spécial'!$M686=H$2,'Données Envoyé Spécial'!$E686,""),"")</f>
        <v/>
      </c>
      <c r="J689" s="105"/>
      <c r="K689">
        <f>IF('Données Envoyé Spécial'!$R436&lt;2,IF('Données Envoyé Spécial'!$M436=K$2,'Données Envoyé Spécial'!$F436,""),"")</f>
        <v>5</v>
      </c>
      <c r="L689" t="str">
        <f>IF('Données Envoyé Spécial'!$R686&lt;2,IF('Données Envoyé Spécial'!$M686=L$2,'Données Envoyé Spécial'!$F686,""),"")</f>
        <v/>
      </c>
      <c r="N689" t="str">
        <f>IF('Données Envoyé Spécial'!$R643&lt;2,IF('Données Envoyé Spécial'!$M643=N$2,'Données Envoyé Spécial'!$G643,""),"")</f>
        <v/>
      </c>
      <c r="O689">
        <f>IF('Données Envoyé Spécial'!$R437&lt;2,IF('Données Envoyé Spécial'!$M437=O$2,'Données Envoyé Spécial'!$G437,""),"")</f>
        <v>6.8277310924369741E-2</v>
      </c>
      <c r="P689" t="str">
        <f>IF('Données Envoyé Spécial'!$R686&lt;2,IF('Données Envoyé Spécial'!$M686=P$2,'Données Envoyé Spécial'!$G686,""),"")</f>
        <v/>
      </c>
      <c r="R689" s="221">
        <v>886</v>
      </c>
      <c r="U689" s="50"/>
      <c r="V689" s="201"/>
      <c r="W689" s="201"/>
      <c r="X689" s="201"/>
    </row>
    <row r="690" spans="2:24" x14ac:dyDescent="0.25">
      <c r="B690" s="260" t="s">
        <v>5571</v>
      </c>
      <c r="C690" s="2" t="s">
        <v>5571</v>
      </c>
      <c r="D690" s="2" t="s">
        <v>5571</v>
      </c>
      <c r="E690" s="2" t="s">
        <v>5571</v>
      </c>
      <c r="G690">
        <f>IF('Données Envoyé Spécial'!$R437&lt;2,IF('Données Envoyé Spécial'!$M437=G$2,'Données Envoyé Spécial'!$E437,""),"")</f>
        <v>952</v>
      </c>
      <c r="H690" t="str">
        <f>IF('Données Envoyé Spécial'!$R687&lt;2,IF('Données Envoyé Spécial'!$M687=H$2,'Données Envoyé Spécial'!$E687,""),"")</f>
        <v/>
      </c>
      <c r="J690" s="133"/>
      <c r="K690">
        <f>IF('Données Envoyé Spécial'!$R437&lt;2,IF('Données Envoyé Spécial'!$M437=K$2,'Données Envoyé Spécial'!$F437,""),"")</f>
        <v>65</v>
      </c>
      <c r="L690" t="str">
        <f>IF('Données Envoyé Spécial'!$R687&lt;2,IF('Données Envoyé Spécial'!$M687=L$2,'Données Envoyé Spécial'!$F687,""),"")</f>
        <v/>
      </c>
      <c r="N690" t="str">
        <f>IF('Données Envoyé Spécial'!$R644&lt;2,IF('Données Envoyé Spécial'!$M644=N$2,'Données Envoyé Spécial'!$G644,""),"")</f>
        <v/>
      </c>
      <c r="O690">
        <f>IF('Données Envoyé Spécial'!$R438&lt;2,IF('Données Envoyé Spécial'!$M438=O$2,'Données Envoyé Spécial'!$G438,""),"")</f>
        <v>5.6535433070866139</v>
      </c>
      <c r="P690" t="str">
        <f>IF('Données Envoyé Spécial'!$R687&lt;2,IF('Données Envoyé Spécial'!$M687=P$2,'Données Envoyé Spécial'!$G687,""),"")</f>
        <v/>
      </c>
      <c r="R690" s="221">
        <v>923</v>
      </c>
      <c r="U690" s="50"/>
      <c r="V690" s="201"/>
      <c r="W690" s="201"/>
      <c r="X690" s="201"/>
    </row>
    <row r="691" spans="2:24" x14ac:dyDescent="0.25">
      <c r="B691" s="260" t="s">
        <v>5571</v>
      </c>
      <c r="C691" s="2" t="s">
        <v>5571</v>
      </c>
      <c r="D691" s="2" t="s">
        <v>5571</v>
      </c>
      <c r="E691" s="2" t="s">
        <v>5571</v>
      </c>
      <c r="G691">
        <f>IF('Données Envoyé Spécial'!$R438&lt;2,IF('Données Envoyé Spécial'!$M438=G$2,'Données Envoyé Spécial'!$E438,""),"")</f>
        <v>127</v>
      </c>
      <c r="H691" t="str">
        <f>IF('Données Envoyé Spécial'!$R688&lt;2,IF('Données Envoyé Spécial'!$M688=H$2,'Données Envoyé Spécial'!$E688,""),"")</f>
        <v/>
      </c>
      <c r="J691" s="105"/>
      <c r="K691">
        <f>IF('Données Envoyé Spécial'!$R438&lt;2,IF('Données Envoyé Spécial'!$M438=K$2,'Données Envoyé Spécial'!$F438,""),"")</f>
        <v>718</v>
      </c>
      <c r="L691" t="str">
        <f>IF('Données Envoyé Spécial'!$R688&lt;2,IF('Données Envoyé Spécial'!$M688=L$2,'Données Envoyé Spécial'!$F688,""),"")</f>
        <v/>
      </c>
      <c r="N691" t="str">
        <f>IF('Données Envoyé Spécial'!$R645&lt;2,IF('Données Envoyé Spécial'!$M645=N$2,'Données Envoyé Spécial'!$G645,""),"")</f>
        <v/>
      </c>
      <c r="O691">
        <f>IF('Données Envoyé Spécial'!$R442&lt;2,IF('Données Envoyé Spécial'!$M442=O$2,'Données Envoyé Spécial'!$G442,""),"")</f>
        <v>0.21428571428571427</v>
      </c>
      <c r="P691" t="str">
        <f>IF('Données Envoyé Spécial'!$R688&lt;2,IF('Données Envoyé Spécial'!$M688=P$2,'Données Envoyé Spécial'!$G688,""),"")</f>
        <v/>
      </c>
      <c r="R691" s="221">
        <v>1023</v>
      </c>
      <c r="U691" s="50"/>
      <c r="V691" s="201"/>
      <c r="W691" s="201"/>
      <c r="X691" s="201"/>
    </row>
    <row r="692" spans="2:24" x14ac:dyDescent="0.25">
      <c r="B692" s="260" t="s">
        <v>5571</v>
      </c>
      <c r="C692" s="2" t="s">
        <v>5571</v>
      </c>
      <c r="D692" s="2" t="s">
        <v>5571</v>
      </c>
      <c r="E692" s="2" t="s">
        <v>5571</v>
      </c>
      <c r="G692">
        <f>IF('Données Envoyé Spécial'!$R442&lt;2,IF('Données Envoyé Spécial'!$M442=G$2,'Données Envoyé Spécial'!$E442,""),"")</f>
        <v>42</v>
      </c>
      <c r="H692" t="str">
        <f>IF('Données Envoyé Spécial'!$R689&lt;2,IF('Données Envoyé Spécial'!$M689=H$2,'Données Envoyé Spécial'!$E689,""),"")</f>
        <v/>
      </c>
      <c r="J692" s="133"/>
      <c r="K692">
        <f>IF('Données Envoyé Spécial'!$R442&lt;2,IF('Données Envoyé Spécial'!$M442=K$2,'Données Envoyé Spécial'!$F442,""),"")</f>
        <v>9</v>
      </c>
      <c r="L692" t="str">
        <f>IF('Données Envoyé Spécial'!$R689&lt;2,IF('Données Envoyé Spécial'!$M689=L$2,'Données Envoyé Spécial'!$F689,""),"")</f>
        <v/>
      </c>
      <c r="N692" t="str">
        <f>IF('Données Envoyé Spécial'!$R646&lt;2,IF('Données Envoyé Spécial'!$M646=N$2,'Données Envoyé Spécial'!$G646,""),"")</f>
        <v/>
      </c>
      <c r="O692" t="str">
        <f>IF('Données Envoyé Spécial'!$R444&lt;2,IF('Données Envoyé Spécial'!$M444=O$2,'Données Envoyé Spécial'!$G444,""),"")</f>
        <v/>
      </c>
      <c r="P692" t="str">
        <f>IF('Données Envoyé Spécial'!$R689&lt;2,IF('Données Envoyé Spécial'!$M689=P$2,'Données Envoyé Spécial'!$G689,""),"")</f>
        <v/>
      </c>
      <c r="R692" s="221">
        <v>1072</v>
      </c>
      <c r="U692" s="50"/>
      <c r="V692" s="201"/>
      <c r="W692" s="201"/>
      <c r="X692" s="201"/>
    </row>
    <row r="693" spans="2:24" x14ac:dyDescent="0.25">
      <c r="B693" s="260" t="s">
        <v>5571</v>
      </c>
      <c r="C693" s="2" t="s">
        <v>5571</v>
      </c>
      <c r="D693" s="2" t="s">
        <v>5571</v>
      </c>
      <c r="E693" s="2" t="s">
        <v>5571</v>
      </c>
      <c r="G693" t="str">
        <f>IF('Données Envoyé Spécial'!$R444&lt;2,IF('Données Envoyé Spécial'!$M444=G$2,'Données Envoyé Spécial'!$E444,""),"")</f>
        <v/>
      </c>
      <c r="H693" t="str">
        <f>IF('Données Envoyé Spécial'!$R690&lt;2,IF('Données Envoyé Spécial'!$M690=H$2,'Données Envoyé Spécial'!$E690,""),"")</f>
        <v/>
      </c>
      <c r="J693" s="105"/>
      <c r="K693" t="str">
        <f>IF('Données Envoyé Spécial'!$R444&lt;2,IF('Données Envoyé Spécial'!$M444=K$2,'Données Envoyé Spécial'!$F444,""),"")</f>
        <v/>
      </c>
      <c r="L693" t="str">
        <f>IF('Données Envoyé Spécial'!$R690&lt;2,IF('Données Envoyé Spécial'!$M690=L$2,'Données Envoyé Spécial'!$F690,""),"")</f>
        <v/>
      </c>
      <c r="N693" t="str">
        <f>IF('Données Envoyé Spécial'!$R647&lt;2,IF('Données Envoyé Spécial'!$M647=N$2,'Données Envoyé Spécial'!$G647,""),"")</f>
        <v/>
      </c>
      <c r="O693">
        <f>IF('Données Envoyé Spécial'!$R446&lt;2,IF('Données Envoyé Spécial'!$M446=O$2,'Données Envoyé Spécial'!$G446,""),"")</f>
        <v>2.5135135135135136</v>
      </c>
      <c r="P693" t="str">
        <f>IF('Données Envoyé Spécial'!$R690&lt;2,IF('Données Envoyé Spécial'!$M690=P$2,'Données Envoyé Spécial'!$G690,""),"")</f>
        <v/>
      </c>
      <c r="R693" s="221">
        <v>1106</v>
      </c>
      <c r="U693" s="50"/>
      <c r="V693" s="201"/>
      <c r="W693" s="201"/>
      <c r="X693" s="201"/>
    </row>
    <row r="694" spans="2:24" x14ac:dyDescent="0.25">
      <c r="B694" s="260" t="s">
        <v>5571</v>
      </c>
      <c r="C694" s="2" t="s">
        <v>5571</v>
      </c>
      <c r="D694" s="2" t="s">
        <v>5571</v>
      </c>
      <c r="E694" s="2" t="s">
        <v>5571</v>
      </c>
      <c r="G694">
        <f>IF('Données Envoyé Spécial'!$R446&lt;2,IF('Données Envoyé Spécial'!$M446=G$2,'Données Envoyé Spécial'!$E446,""),"")</f>
        <v>185</v>
      </c>
      <c r="H694" t="str">
        <f>IF('Données Envoyé Spécial'!$R691&lt;2,IF('Données Envoyé Spécial'!$M691=H$2,'Données Envoyé Spécial'!$E691,""),"")</f>
        <v/>
      </c>
      <c r="J694" s="133"/>
      <c r="K694">
        <f>IF('Données Envoyé Spécial'!$R446&lt;2,IF('Données Envoyé Spécial'!$M446=K$2,'Données Envoyé Spécial'!$F446,""),"")</f>
        <v>465</v>
      </c>
      <c r="L694" t="str">
        <f>IF('Données Envoyé Spécial'!$R691&lt;2,IF('Données Envoyé Spécial'!$M691=L$2,'Données Envoyé Spécial'!$F691,""),"")</f>
        <v/>
      </c>
      <c r="N694" t="str">
        <f>IF('Données Envoyé Spécial'!$R648&lt;2,IF('Données Envoyé Spécial'!$M648=N$2,'Données Envoyé Spécial'!$G648,""),"")</f>
        <v/>
      </c>
      <c r="O694">
        <f>IF('Données Envoyé Spécial'!$R447&lt;2,IF('Données Envoyé Spécial'!$M447=O$2,'Données Envoyé Spécial'!$G447,""),"")</f>
        <v>0</v>
      </c>
      <c r="P694" t="str">
        <f>IF('Données Envoyé Spécial'!$R691&lt;2,IF('Données Envoyé Spécial'!$M691=P$2,'Données Envoyé Spécial'!$G691,""),"")</f>
        <v/>
      </c>
      <c r="R694" s="221">
        <v>1167</v>
      </c>
      <c r="U694" s="50"/>
      <c r="V694" s="201"/>
      <c r="W694" s="201"/>
      <c r="X694" s="201"/>
    </row>
    <row r="695" spans="2:24" x14ac:dyDescent="0.25">
      <c r="B695" s="260" t="s">
        <v>5571</v>
      </c>
      <c r="C695" s="2" t="s">
        <v>5571</v>
      </c>
      <c r="D695" s="2" t="s">
        <v>5571</v>
      </c>
      <c r="E695" s="2" t="s">
        <v>5571</v>
      </c>
      <c r="G695">
        <f>IF('Données Envoyé Spécial'!$R447&lt;2,IF('Données Envoyé Spécial'!$M447=G$2,'Données Envoyé Spécial'!$E447,""),"")</f>
        <v>5</v>
      </c>
      <c r="H695" t="str">
        <f>IF('Données Envoyé Spécial'!$R692&lt;2,IF('Données Envoyé Spécial'!$M692=H$2,'Données Envoyé Spécial'!$E692,""),"")</f>
        <v/>
      </c>
      <c r="J695" s="105"/>
      <c r="K695">
        <f>IF('Données Envoyé Spécial'!$R447&lt;2,IF('Données Envoyé Spécial'!$M447=K$2,'Données Envoyé Spécial'!$F447,""),"")</f>
        <v>0</v>
      </c>
      <c r="L695" t="str">
        <f>IF('Données Envoyé Spécial'!$R692&lt;2,IF('Données Envoyé Spécial'!$M692=L$2,'Données Envoyé Spécial'!$F692,""),"")</f>
        <v/>
      </c>
      <c r="N695" t="str">
        <f>IF('Données Envoyé Spécial'!$R649&lt;2,IF('Données Envoyé Spécial'!$M649=N$2,'Données Envoyé Spécial'!$G649,""),"")</f>
        <v/>
      </c>
      <c r="O695">
        <f>IF('Données Envoyé Spécial'!$R451&lt;2,IF('Données Envoyé Spécial'!$M451=O$2,'Données Envoyé Spécial'!$G451,""),"")</f>
        <v>6.3829787234042548E-2</v>
      </c>
      <c r="P695" t="str">
        <f>IF('Données Envoyé Spécial'!$R692&lt;2,IF('Données Envoyé Spécial'!$M692=P$2,'Données Envoyé Spécial'!$G692,""),"")</f>
        <v/>
      </c>
      <c r="R695" s="221">
        <v>1169</v>
      </c>
      <c r="U695" s="50"/>
      <c r="V695" s="201"/>
      <c r="W695" s="201"/>
      <c r="X695" s="201"/>
    </row>
    <row r="696" spans="2:24" x14ac:dyDescent="0.25">
      <c r="B696" s="260" t="s">
        <v>5571</v>
      </c>
      <c r="C696" s="2" t="s">
        <v>5571</v>
      </c>
      <c r="D696" s="2" t="s">
        <v>5571</v>
      </c>
      <c r="E696" s="2" t="s">
        <v>5571</v>
      </c>
      <c r="G696">
        <f>IF('Données Envoyé Spécial'!$R451&lt;2,IF('Données Envoyé Spécial'!$M451=G$2,'Données Envoyé Spécial'!$E451,""),"")</f>
        <v>94</v>
      </c>
      <c r="H696" t="str">
        <f>IF('Données Envoyé Spécial'!$R693&lt;2,IF('Données Envoyé Spécial'!$M693=H$2,'Données Envoyé Spécial'!$E693,""),"")</f>
        <v/>
      </c>
      <c r="J696" s="105"/>
      <c r="K696">
        <f>IF('Données Envoyé Spécial'!$R451&lt;2,IF('Données Envoyé Spécial'!$M451=K$2,'Données Envoyé Spécial'!$F451,""),"")</f>
        <v>6</v>
      </c>
      <c r="L696" t="str">
        <f>IF('Données Envoyé Spécial'!$R693&lt;2,IF('Données Envoyé Spécial'!$M693=L$2,'Données Envoyé Spécial'!$F693,""),"")</f>
        <v/>
      </c>
      <c r="N696" t="str">
        <f>IF('Données Envoyé Spécial'!$R650&lt;2,IF('Données Envoyé Spécial'!$M650=N$2,'Données Envoyé Spécial'!$G650,""),"")</f>
        <v/>
      </c>
      <c r="O696">
        <f>IF('Données Envoyé Spécial'!$R453&lt;2,IF('Données Envoyé Spécial'!$M453=O$2,'Données Envoyé Spécial'!$G453,""),"")</f>
        <v>1.826086956521739</v>
      </c>
      <c r="P696" t="str">
        <f>IF('Données Envoyé Spécial'!$R693&lt;2,IF('Données Envoyé Spécial'!$M693=P$2,'Données Envoyé Spécial'!$G693,""),"")</f>
        <v/>
      </c>
      <c r="R696" s="221">
        <v>1177</v>
      </c>
      <c r="U696" s="50"/>
      <c r="V696" s="201"/>
      <c r="W696" s="201"/>
      <c r="X696" s="201"/>
    </row>
    <row r="697" spans="2:24" x14ac:dyDescent="0.25">
      <c r="B697" s="260" t="s">
        <v>5571</v>
      </c>
      <c r="C697" s="2" t="s">
        <v>5571</v>
      </c>
      <c r="D697" s="2" t="s">
        <v>5571</v>
      </c>
      <c r="E697" s="2" t="s">
        <v>5571</v>
      </c>
      <c r="G697">
        <f>IF('Données Envoyé Spécial'!$R453&lt;2,IF('Données Envoyé Spécial'!$M453=G$2,'Données Envoyé Spécial'!$E453,""),"")</f>
        <v>92</v>
      </c>
      <c r="H697" t="str">
        <f>IF('Données Envoyé Spécial'!$R694&lt;2,IF('Données Envoyé Spécial'!$M694=H$2,'Données Envoyé Spécial'!$E694,""),"")</f>
        <v/>
      </c>
      <c r="J697" s="133"/>
      <c r="K697">
        <f>IF('Données Envoyé Spécial'!$R453&lt;2,IF('Données Envoyé Spécial'!$M453=K$2,'Données Envoyé Spécial'!$F453,""),"")</f>
        <v>168</v>
      </c>
      <c r="L697" t="str">
        <f>IF('Données Envoyé Spécial'!$R694&lt;2,IF('Données Envoyé Spécial'!$M694=L$2,'Données Envoyé Spécial'!$F694,""),"")</f>
        <v/>
      </c>
      <c r="N697" t="str">
        <f>IF('Données Envoyé Spécial'!$R651&lt;2,IF('Données Envoyé Spécial'!$M651=N$2,'Données Envoyé Spécial'!$G651,""),"")</f>
        <v/>
      </c>
      <c r="O697">
        <f>IF('Données Envoyé Spécial'!$R454&lt;2,IF('Données Envoyé Spécial'!$M454=O$2,'Données Envoyé Spécial'!$G454,""),"")</f>
        <v>0.50306748466257667</v>
      </c>
      <c r="P697" t="str">
        <f>IF('Données Envoyé Spécial'!$R694&lt;2,IF('Données Envoyé Spécial'!$M694=P$2,'Données Envoyé Spécial'!$G694,""),"")</f>
        <v/>
      </c>
      <c r="R697" s="221">
        <v>1376</v>
      </c>
      <c r="U697" s="50"/>
      <c r="V697" s="201"/>
      <c r="W697" s="201"/>
      <c r="X697" s="201"/>
    </row>
    <row r="698" spans="2:24" x14ac:dyDescent="0.25">
      <c r="B698" s="260" t="s">
        <v>5571</v>
      </c>
      <c r="C698" s="2" t="s">
        <v>5571</v>
      </c>
      <c r="D698" s="2" t="s">
        <v>5571</v>
      </c>
      <c r="E698" s="2" t="s">
        <v>5571</v>
      </c>
      <c r="G698">
        <f>IF('Données Envoyé Spécial'!$R454&lt;2,IF('Données Envoyé Spécial'!$M454=G$2,'Données Envoyé Spécial'!$E454,""),"")</f>
        <v>489</v>
      </c>
      <c r="H698" t="str">
        <f>IF('Données Envoyé Spécial'!$R695&lt;2,IF('Données Envoyé Spécial'!$M695=H$2,'Données Envoyé Spécial'!$E695,""),"")</f>
        <v/>
      </c>
      <c r="J698" s="133"/>
      <c r="K698">
        <f>IF('Données Envoyé Spécial'!$R454&lt;2,IF('Données Envoyé Spécial'!$M454=K$2,'Données Envoyé Spécial'!$F454,""),"")</f>
        <v>246</v>
      </c>
      <c r="L698" t="str">
        <f>IF('Données Envoyé Spécial'!$R695&lt;2,IF('Données Envoyé Spécial'!$M695=L$2,'Données Envoyé Spécial'!$F695,""),"")</f>
        <v/>
      </c>
      <c r="N698" t="str">
        <f>IF('Données Envoyé Spécial'!$R652&lt;2,IF('Données Envoyé Spécial'!$M652=N$2,'Données Envoyé Spécial'!$G652,""),"")</f>
        <v/>
      </c>
      <c r="O698" t="str">
        <f>IF('Données Envoyé Spécial'!$R455&lt;2,IF('Données Envoyé Spécial'!$M455=O$2,'Données Envoyé Spécial'!$G455,""),"")</f>
        <v/>
      </c>
      <c r="P698" t="str">
        <f>IF('Données Envoyé Spécial'!$R695&lt;2,IF('Données Envoyé Spécial'!$M695=P$2,'Données Envoyé Spécial'!$G695,""),"")</f>
        <v/>
      </c>
      <c r="R698" s="221">
        <v>1451</v>
      </c>
      <c r="U698" s="50"/>
      <c r="V698" s="201"/>
      <c r="W698" s="201"/>
      <c r="X698" s="201"/>
    </row>
    <row r="699" spans="2:24" x14ac:dyDescent="0.25">
      <c r="B699" s="260" t="s">
        <v>5571</v>
      </c>
      <c r="C699" s="2" t="s">
        <v>5571</v>
      </c>
      <c r="D699" s="2" t="s">
        <v>5571</v>
      </c>
      <c r="E699" s="2" t="s">
        <v>5571</v>
      </c>
      <c r="G699" t="str">
        <f>IF('Données Envoyé Spécial'!$R455&lt;2,IF('Données Envoyé Spécial'!$M455=G$2,'Données Envoyé Spécial'!$E455,""),"")</f>
        <v/>
      </c>
      <c r="H699" t="str">
        <f>IF('Données Envoyé Spécial'!$R696&lt;2,IF('Données Envoyé Spécial'!$M696=H$2,'Données Envoyé Spécial'!$E696,""),"")</f>
        <v/>
      </c>
      <c r="J699" s="105"/>
      <c r="K699" t="str">
        <f>IF('Données Envoyé Spécial'!$R455&lt;2,IF('Données Envoyé Spécial'!$M455=K$2,'Données Envoyé Spécial'!$F455,""),"")</f>
        <v/>
      </c>
      <c r="L699" t="str">
        <f>IF('Données Envoyé Spécial'!$R696&lt;2,IF('Données Envoyé Spécial'!$M696=L$2,'Données Envoyé Spécial'!$F696,""),"")</f>
        <v/>
      </c>
      <c r="N699" t="str">
        <f>IF('Données Envoyé Spécial'!$R654&lt;2,IF('Données Envoyé Spécial'!$M654=N$2,'Données Envoyé Spécial'!$G654,""),"")</f>
        <v/>
      </c>
      <c r="O699">
        <f>IF('Données Envoyé Spécial'!$R457&lt;2,IF('Données Envoyé Spécial'!$M457=O$2,'Données Envoyé Spécial'!$G457,""),"")</f>
        <v>0.55000000000000004</v>
      </c>
      <c r="P699" t="str">
        <f>IF('Données Envoyé Spécial'!$R696&lt;2,IF('Données Envoyé Spécial'!$M696=P$2,'Données Envoyé Spécial'!$G696,""),"")</f>
        <v/>
      </c>
      <c r="R699" s="221">
        <v>1648</v>
      </c>
      <c r="U699" s="50"/>
      <c r="V699" s="201"/>
      <c r="W699" s="201"/>
      <c r="X699" s="201"/>
    </row>
    <row r="700" spans="2:24" x14ac:dyDescent="0.25">
      <c r="B700" s="260" t="s">
        <v>5571</v>
      </c>
      <c r="C700" s="2" t="s">
        <v>5571</v>
      </c>
      <c r="D700" s="2" t="s">
        <v>5571</v>
      </c>
      <c r="E700" s="2" t="s">
        <v>5571</v>
      </c>
      <c r="G700">
        <f>IF('Données Envoyé Spécial'!$R457&lt;2,IF('Données Envoyé Spécial'!$M457=G$2,'Données Envoyé Spécial'!$E457,""),"")</f>
        <v>80</v>
      </c>
      <c r="H700" t="str">
        <f>IF('Données Envoyé Spécial'!$R697&lt;2,IF('Données Envoyé Spécial'!$M697=H$2,'Données Envoyé Spécial'!$E697,""),"")</f>
        <v/>
      </c>
      <c r="J700" s="133"/>
      <c r="K700">
        <f>IF('Données Envoyé Spécial'!$R457&lt;2,IF('Données Envoyé Spécial'!$M457=K$2,'Données Envoyé Spécial'!$F457,""),"")</f>
        <v>44</v>
      </c>
      <c r="L700" t="str">
        <f>IF('Données Envoyé Spécial'!$R697&lt;2,IF('Données Envoyé Spécial'!$M697=L$2,'Données Envoyé Spécial'!$F697,""),"")</f>
        <v/>
      </c>
      <c r="N700" t="str">
        <f>IF('Données Envoyé Spécial'!$R655&lt;2,IF('Données Envoyé Spécial'!$M655=N$2,'Données Envoyé Spécial'!$G655,""),"")</f>
        <v/>
      </c>
      <c r="O700">
        <f>IF('Données Envoyé Spécial'!$R460&lt;2,IF('Données Envoyé Spécial'!$M460=O$2,'Données Envoyé Spécial'!$G460,""),"")</f>
        <v>0.62746478873239442</v>
      </c>
      <c r="P700" t="str">
        <f>IF('Données Envoyé Spécial'!$R697&lt;2,IF('Données Envoyé Spécial'!$M697=P$2,'Données Envoyé Spécial'!$G697,""),"")</f>
        <v/>
      </c>
      <c r="R700" s="221">
        <v>1776</v>
      </c>
      <c r="U700" s="50"/>
      <c r="V700" s="201"/>
      <c r="W700" s="201"/>
      <c r="X700" s="201"/>
    </row>
    <row r="701" spans="2:24" x14ac:dyDescent="0.25">
      <c r="B701" s="260" t="s">
        <v>5571</v>
      </c>
      <c r="C701" s="2" t="s">
        <v>5571</v>
      </c>
      <c r="D701" s="2" t="s">
        <v>5571</v>
      </c>
      <c r="E701" s="2" t="s">
        <v>5571</v>
      </c>
      <c r="G701">
        <f>IF('Données Envoyé Spécial'!$R460&lt;2,IF('Données Envoyé Spécial'!$M460=G$2,'Données Envoyé Spécial'!$E460,""),"")</f>
        <v>1420</v>
      </c>
      <c r="H701" t="str">
        <f>IF('Données Envoyé Spécial'!$R698&lt;2,IF('Données Envoyé Spécial'!$M698=H$2,'Données Envoyé Spécial'!$E698,""),"")</f>
        <v/>
      </c>
      <c r="J701" s="105"/>
      <c r="K701">
        <f>IF('Données Envoyé Spécial'!$R460&lt;2,IF('Données Envoyé Spécial'!$M460=K$2,'Données Envoyé Spécial'!$F460,""),"")</f>
        <v>891</v>
      </c>
      <c r="L701" t="str">
        <f>IF('Données Envoyé Spécial'!$R698&lt;2,IF('Données Envoyé Spécial'!$M698=L$2,'Données Envoyé Spécial'!$F698,""),"")</f>
        <v/>
      </c>
      <c r="N701" t="str">
        <f>IF('Données Envoyé Spécial'!$R656&lt;2,IF('Données Envoyé Spécial'!$M656=N$2,'Données Envoyé Spécial'!$G656,""),"")</f>
        <v/>
      </c>
      <c r="O701">
        <f>IF('Données Envoyé Spécial'!$R462&lt;2,IF('Données Envoyé Spécial'!$M462=O$2,'Données Envoyé Spécial'!$G462,""),"")</f>
        <v>3.5714285714285712E-2</v>
      </c>
      <c r="P701" t="str">
        <f>IF('Données Envoyé Spécial'!$R698&lt;2,IF('Données Envoyé Spécial'!$M698=P$2,'Données Envoyé Spécial'!$G698,""),"")</f>
        <v/>
      </c>
      <c r="R701" s="221">
        <v>1803</v>
      </c>
      <c r="U701" s="50"/>
      <c r="V701" s="201"/>
      <c r="W701" s="201"/>
      <c r="X701" s="201"/>
    </row>
    <row r="702" spans="2:24" x14ac:dyDescent="0.25">
      <c r="B702" s="260" t="s">
        <v>5571</v>
      </c>
      <c r="C702" s="2" t="s">
        <v>5571</v>
      </c>
      <c r="D702" s="2" t="s">
        <v>5571</v>
      </c>
      <c r="E702" s="2" t="s">
        <v>5571</v>
      </c>
      <c r="G702">
        <f>IF('Données Envoyé Spécial'!$R462&lt;2,IF('Données Envoyé Spécial'!$M462=G$2,'Données Envoyé Spécial'!$E462,""),"")</f>
        <v>28</v>
      </c>
      <c r="H702" t="str">
        <f>IF('Données Envoyé Spécial'!$R699&lt;2,IF('Données Envoyé Spécial'!$M699=H$2,'Données Envoyé Spécial'!$E699,""),"")</f>
        <v/>
      </c>
      <c r="J702" s="133"/>
      <c r="K702">
        <f>IF('Données Envoyé Spécial'!$R462&lt;2,IF('Données Envoyé Spécial'!$M462=K$2,'Données Envoyé Spécial'!$F462,""),"")</f>
        <v>1</v>
      </c>
      <c r="L702" t="str">
        <f>IF('Données Envoyé Spécial'!$R699&lt;2,IF('Données Envoyé Spécial'!$M699=L$2,'Données Envoyé Spécial'!$F699,""),"")</f>
        <v/>
      </c>
      <c r="N702" t="str">
        <f>IF('Données Envoyé Spécial'!$R657&lt;2,IF('Données Envoyé Spécial'!$M657=N$2,'Données Envoyé Spécial'!$G657,""),"")</f>
        <v/>
      </c>
      <c r="O702">
        <f>IF('Données Envoyé Spécial'!$R464&lt;2,IF('Données Envoyé Spécial'!$M464=O$2,'Données Envoyé Spécial'!$G464,""),"")</f>
        <v>0.51891891891891895</v>
      </c>
      <c r="P702" t="str">
        <f>IF('Données Envoyé Spécial'!$R699&lt;2,IF('Données Envoyé Spécial'!$M699=P$2,'Données Envoyé Spécial'!$G699,""),"")</f>
        <v/>
      </c>
      <c r="R702" s="221">
        <v>1857</v>
      </c>
      <c r="U702" s="50"/>
      <c r="V702" s="201"/>
      <c r="W702" s="201"/>
      <c r="X702" s="201"/>
    </row>
    <row r="703" spans="2:24" x14ac:dyDescent="0.25">
      <c r="B703" s="260" t="s">
        <v>5571</v>
      </c>
      <c r="C703" s="2" t="s">
        <v>5571</v>
      </c>
      <c r="D703" s="2" t="s">
        <v>5571</v>
      </c>
      <c r="E703" s="2" t="s">
        <v>5571</v>
      </c>
      <c r="G703">
        <f>IF('Données Envoyé Spécial'!$R464&lt;2,IF('Données Envoyé Spécial'!$M464=G$2,'Données Envoyé Spécial'!$E464,""),"")</f>
        <v>555</v>
      </c>
      <c r="H703" t="str">
        <f>IF('Données Envoyé Spécial'!$R700&lt;2,IF('Données Envoyé Spécial'!$M700=H$2,'Données Envoyé Spécial'!$E700,""),"")</f>
        <v/>
      </c>
      <c r="J703" s="133"/>
      <c r="K703">
        <f>IF('Données Envoyé Spécial'!$R464&lt;2,IF('Données Envoyé Spécial'!$M464=K$2,'Données Envoyé Spécial'!$F464,""),"")</f>
        <v>288</v>
      </c>
      <c r="L703" t="str">
        <f>IF('Données Envoyé Spécial'!$R700&lt;2,IF('Données Envoyé Spécial'!$M700=L$2,'Données Envoyé Spécial'!$F700,""),"")</f>
        <v/>
      </c>
      <c r="N703" t="str">
        <f>IF('Données Envoyé Spécial'!$R658&lt;2,IF('Données Envoyé Spécial'!$M658=N$2,'Données Envoyé Spécial'!$G658,""),"")</f>
        <v/>
      </c>
      <c r="O703">
        <f>IF('Données Envoyé Spécial'!$R466&lt;2,IF('Données Envoyé Spécial'!$M466=O$2,'Données Envoyé Spécial'!$G466,""),"")</f>
        <v>0.39130434782608697</v>
      </c>
      <c r="P703" t="str">
        <f>IF('Données Envoyé Spécial'!$R700&lt;2,IF('Données Envoyé Spécial'!$M700=P$2,'Données Envoyé Spécial'!$G700,""),"")</f>
        <v/>
      </c>
      <c r="R703" s="221">
        <v>2091</v>
      </c>
      <c r="U703" s="50"/>
      <c r="V703" s="201"/>
      <c r="W703" s="201"/>
      <c r="X703" s="201"/>
    </row>
    <row r="704" spans="2:24" x14ac:dyDescent="0.25">
      <c r="B704" s="260" t="s">
        <v>5571</v>
      </c>
      <c r="C704" s="2" t="s">
        <v>5571</v>
      </c>
      <c r="D704" s="2" t="s">
        <v>5571</v>
      </c>
      <c r="E704" s="2" t="s">
        <v>5571</v>
      </c>
      <c r="G704">
        <f>IF('Données Envoyé Spécial'!$R466&lt;2,IF('Données Envoyé Spécial'!$M466=G$2,'Données Envoyé Spécial'!$E466,""),"")</f>
        <v>161</v>
      </c>
      <c r="H704" t="str">
        <f>IF('Données Envoyé Spécial'!$R701&lt;2,IF('Données Envoyé Spécial'!$M701=H$2,'Données Envoyé Spécial'!$E701,""),"")</f>
        <v/>
      </c>
      <c r="J704" s="133"/>
      <c r="K704">
        <f>IF('Données Envoyé Spécial'!$R466&lt;2,IF('Données Envoyé Spécial'!$M466=K$2,'Données Envoyé Spécial'!$F466,""),"")</f>
        <v>63</v>
      </c>
      <c r="L704" t="str">
        <f>IF('Données Envoyé Spécial'!$R701&lt;2,IF('Données Envoyé Spécial'!$M701=L$2,'Données Envoyé Spécial'!$F701,""),"")</f>
        <v/>
      </c>
      <c r="N704" t="str">
        <f>IF('Données Envoyé Spécial'!$R659&lt;2,IF('Données Envoyé Spécial'!$M659=N$2,'Données Envoyé Spécial'!$G659,""),"")</f>
        <v/>
      </c>
      <c r="O704">
        <f>IF('Données Envoyé Spécial'!$R469&lt;2,IF('Données Envoyé Spécial'!$M469=O$2,'Données Envoyé Spécial'!$G469,""),"")</f>
        <v>5.9760956175298807E-2</v>
      </c>
      <c r="P704" t="str">
        <f>IF('Données Envoyé Spécial'!$R701&lt;2,IF('Données Envoyé Spécial'!$M701=P$2,'Données Envoyé Spécial'!$G701,""),"")</f>
        <v/>
      </c>
      <c r="R704" s="221">
        <v>2253</v>
      </c>
      <c r="U704" s="50"/>
      <c r="V704" s="201"/>
      <c r="W704" s="201"/>
      <c r="X704" s="201"/>
    </row>
    <row r="705" spans="2:24" x14ac:dyDescent="0.25">
      <c r="B705" s="260" t="s">
        <v>5571</v>
      </c>
      <c r="C705" s="2" t="s">
        <v>5571</v>
      </c>
      <c r="D705" s="2" t="s">
        <v>5571</v>
      </c>
      <c r="E705" s="2" t="s">
        <v>5571</v>
      </c>
      <c r="G705">
        <f>IF('Données Envoyé Spécial'!$R469&lt;2,IF('Données Envoyé Spécial'!$M469=G$2,'Données Envoyé Spécial'!$E469,""),"")</f>
        <v>502</v>
      </c>
      <c r="H705" t="str">
        <f>IF('Données Envoyé Spécial'!$R702&lt;2,IF('Données Envoyé Spécial'!$M702=H$2,'Données Envoyé Spécial'!$E702,""),"")</f>
        <v/>
      </c>
      <c r="J705" s="105"/>
      <c r="K705">
        <f>IF('Données Envoyé Spécial'!$R469&lt;2,IF('Données Envoyé Spécial'!$M469=K$2,'Données Envoyé Spécial'!$F469,""),"")</f>
        <v>30</v>
      </c>
      <c r="L705" t="str">
        <f>IF('Données Envoyé Spécial'!$R702&lt;2,IF('Données Envoyé Spécial'!$M702=L$2,'Données Envoyé Spécial'!$F702,""),"")</f>
        <v/>
      </c>
      <c r="N705" t="str">
        <f>IF('Données Envoyé Spécial'!$R660&lt;2,IF('Données Envoyé Spécial'!$M660=N$2,'Données Envoyé Spécial'!$G660,""),"")</f>
        <v/>
      </c>
      <c r="O705">
        <f>IF('Données Envoyé Spécial'!$R470&lt;2,IF('Données Envoyé Spécial'!$M470=O$2,'Données Envoyé Spécial'!$G470,""),"")</f>
        <v>0.48</v>
      </c>
      <c r="P705" t="str">
        <f>IF('Données Envoyé Spécial'!$R702&lt;2,IF('Données Envoyé Spécial'!$M702=P$2,'Données Envoyé Spécial'!$G702,""),"")</f>
        <v/>
      </c>
      <c r="R705" s="221">
        <v>2855</v>
      </c>
      <c r="U705" s="50"/>
      <c r="V705" s="201"/>
      <c r="W705" s="201"/>
      <c r="X705" s="201"/>
    </row>
    <row r="706" spans="2:24" x14ac:dyDescent="0.25">
      <c r="B706" s="260" t="s">
        <v>5571</v>
      </c>
      <c r="C706" s="2" t="s">
        <v>5571</v>
      </c>
      <c r="D706" s="2" t="s">
        <v>5571</v>
      </c>
      <c r="E706" s="2" t="s">
        <v>5571</v>
      </c>
      <c r="G706">
        <f>IF('Données Envoyé Spécial'!$R470&lt;2,IF('Données Envoyé Spécial'!$M470=G$2,'Données Envoyé Spécial'!$E470,""),"")</f>
        <v>25</v>
      </c>
      <c r="H706" t="str">
        <f>IF('Données Envoyé Spécial'!$R703&lt;2,IF('Données Envoyé Spécial'!$M703=H$2,'Données Envoyé Spécial'!$E703,""),"")</f>
        <v/>
      </c>
      <c r="J706" s="133"/>
      <c r="K706">
        <f>IF('Données Envoyé Spécial'!$R470&lt;2,IF('Données Envoyé Spécial'!$M470=K$2,'Données Envoyé Spécial'!$F470,""),"")</f>
        <v>12</v>
      </c>
      <c r="L706" t="str">
        <f>IF('Données Envoyé Spécial'!$R703&lt;2,IF('Données Envoyé Spécial'!$M703=L$2,'Données Envoyé Spécial'!$F703,""),"")</f>
        <v/>
      </c>
      <c r="N706" t="str">
        <f>IF('Données Envoyé Spécial'!$R661&lt;2,IF('Données Envoyé Spécial'!$M661=N$2,'Données Envoyé Spécial'!$G661,""),"")</f>
        <v/>
      </c>
      <c r="O706">
        <f>IF('Données Envoyé Spécial'!$R471&lt;2,IF('Données Envoyé Spécial'!$M471=O$2,'Données Envoyé Spécial'!$G471,""),"")</f>
        <v>0.30263953254080195</v>
      </c>
      <c r="P706" t="str">
        <f>IF('Données Envoyé Spécial'!$R703&lt;2,IF('Données Envoyé Spécial'!$M703=P$2,'Données Envoyé Spécial'!$G703,""),"")</f>
        <v/>
      </c>
      <c r="R706" s="221">
        <v>3197</v>
      </c>
      <c r="U706" s="50"/>
      <c r="V706" s="201"/>
      <c r="W706" s="201"/>
      <c r="X706" s="201"/>
    </row>
    <row r="707" spans="2:24" x14ac:dyDescent="0.25">
      <c r="B707" s="260" t="s">
        <v>5571</v>
      </c>
      <c r="C707" s="2" t="s">
        <v>5571</v>
      </c>
      <c r="D707" s="2" t="s">
        <v>5571</v>
      </c>
      <c r="E707" s="2" t="s">
        <v>5571</v>
      </c>
      <c r="F707" s="2" t="str">
        <f>IF('Données Envoyé Spécial'!$R660&lt;2,IF('Données Envoyé Spécial'!$M660=F$2,'Données Envoyé Spécial'!$E660,""),"")</f>
        <v/>
      </c>
      <c r="G707">
        <f>IF('Données Envoyé Spécial'!$R471&lt;2,IF('Données Envoyé Spécial'!$M471=G$2,'Données Envoyé Spécial'!$E471,""),"")</f>
        <v>4963</v>
      </c>
      <c r="H707" t="str">
        <f>IF('Données Envoyé Spécial'!$R704&lt;2,IF('Données Envoyé Spécial'!$M704=H$2,'Données Envoyé Spécial'!$E704,""),"")</f>
        <v/>
      </c>
      <c r="J707" s="105"/>
      <c r="K707">
        <f>IF('Données Envoyé Spécial'!$R471&lt;2,IF('Données Envoyé Spécial'!$M471=K$2,'Données Envoyé Spécial'!$F471,""),"")</f>
        <v>1502</v>
      </c>
      <c r="L707" t="str">
        <f>IF('Données Envoyé Spécial'!$R704&lt;2,IF('Données Envoyé Spécial'!$M704=L$2,'Données Envoyé Spécial'!$F704,""),"")</f>
        <v/>
      </c>
      <c r="N707" t="str">
        <f>IF('Données Envoyé Spécial'!$R662&lt;2,IF('Données Envoyé Spécial'!$M662=N$2,'Données Envoyé Spécial'!$G662,""),"")</f>
        <v/>
      </c>
      <c r="O707">
        <f>IF('Données Envoyé Spécial'!$R474&lt;2,IF('Données Envoyé Spécial'!$M474=O$2,'Données Envoyé Spécial'!$G474,""),"")</f>
        <v>0.17326203208556148</v>
      </c>
      <c r="P707" t="str">
        <f>IF('Données Envoyé Spécial'!$R704&lt;2,IF('Données Envoyé Spécial'!$M704=P$2,'Données Envoyé Spécial'!$G704,""),"")</f>
        <v/>
      </c>
      <c r="R707" s="221">
        <v>3402</v>
      </c>
      <c r="U707" s="50"/>
      <c r="V707" s="201"/>
      <c r="W707" s="201"/>
      <c r="X707" s="201"/>
    </row>
    <row r="708" spans="2:24" x14ac:dyDescent="0.25">
      <c r="B708" s="260" t="s">
        <v>5571</v>
      </c>
      <c r="C708" s="2" t="s">
        <v>5571</v>
      </c>
      <c r="D708" s="2" t="s">
        <v>5571</v>
      </c>
      <c r="E708" s="2" t="s">
        <v>5571</v>
      </c>
      <c r="F708" s="2" t="str">
        <f>IF('Données Envoyé Spécial'!$R661&lt;2,IF('Données Envoyé Spécial'!$M661=F$2,'Données Envoyé Spécial'!$E661,""),"")</f>
        <v/>
      </c>
      <c r="G708">
        <f>IF('Données Envoyé Spécial'!$R474&lt;2,IF('Données Envoyé Spécial'!$M474=G$2,'Données Envoyé Spécial'!$E474,""),"")</f>
        <v>935</v>
      </c>
      <c r="H708" t="str">
        <f>IF('Données Envoyé Spécial'!$R705&lt;2,IF('Données Envoyé Spécial'!$M705=H$2,'Données Envoyé Spécial'!$E705,""),"")</f>
        <v/>
      </c>
      <c r="J708" s="133"/>
      <c r="K708">
        <f>IF('Données Envoyé Spécial'!$R474&lt;2,IF('Données Envoyé Spécial'!$M474=K$2,'Données Envoyé Spécial'!$F474,""),"")</f>
        <v>162</v>
      </c>
      <c r="L708" t="str">
        <f>IF('Données Envoyé Spécial'!$R705&lt;2,IF('Données Envoyé Spécial'!$M705=L$2,'Données Envoyé Spécial'!$F705,""),"")</f>
        <v/>
      </c>
      <c r="N708" t="str">
        <f>IF('Données Envoyé Spécial'!$R663&lt;2,IF('Données Envoyé Spécial'!$M663=N$2,'Données Envoyé Spécial'!$G663,""),"")</f>
        <v/>
      </c>
      <c r="O708">
        <f>IF('Données Envoyé Spécial'!$R478&lt;2,IF('Données Envoyé Spécial'!$M478=O$2,'Données Envoyé Spécial'!$G478,""),"")</f>
        <v>0.13775510204081631</v>
      </c>
      <c r="P708" t="str">
        <f>IF('Données Envoyé Spécial'!$R705&lt;2,IF('Données Envoyé Spécial'!$M705=P$2,'Données Envoyé Spécial'!$G705,""),"")</f>
        <v/>
      </c>
      <c r="R708" s="221">
        <v>3655</v>
      </c>
      <c r="U708" s="50"/>
      <c r="V708" s="201"/>
      <c r="W708" s="201"/>
      <c r="X708" s="201"/>
    </row>
    <row r="709" spans="2:24" x14ac:dyDescent="0.25">
      <c r="B709" s="260" t="s">
        <v>5571</v>
      </c>
      <c r="C709" s="2" t="s">
        <v>5571</v>
      </c>
      <c r="D709" s="2" t="s">
        <v>5571</v>
      </c>
      <c r="E709" s="2" t="s">
        <v>5571</v>
      </c>
      <c r="F709" s="2" t="str">
        <f>IF('Données Envoyé Spécial'!$R662&lt;2,IF('Données Envoyé Spécial'!$M662=F$2,'Données Envoyé Spécial'!$E662,""),"")</f>
        <v/>
      </c>
      <c r="G709">
        <f>IF('Données Envoyé Spécial'!$R478&lt;2,IF('Données Envoyé Spécial'!$M478=G$2,'Données Envoyé Spécial'!$E478,""),"")</f>
        <v>196</v>
      </c>
      <c r="H709" t="str">
        <f>IF('Données Envoyé Spécial'!$R706&lt;2,IF('Données Envoyé Spécial'!$M706=H$2,'Données Envoyé Spécial'!$E706,""),"")</f>
        <v/>
      </c>
      <c r="J709" s="105"/>
      <c r="K709">
        <f>IF('Données Envoyé Spécial'!$R478&lt;2,IF('Données Envoyé Spécial'!$M478=K$2,'Données Envoyé Spécial'!$F478,""),"")</f>
        <v>27</v>
      </c>
      <c r="L709" t="str">
        <f>IF('Données Envoyé Spécial'!$R706&lt;2,IF('Données Envoyé Spécial'!$M706=L$2,'Données Envoyé Spécial'!$F706,""),"")</f>
        <v/>
      </c>
      <c r="N709" t="str">
        <f>IF('Données Envoyé Spécial'!$R664&lt;2,IF('Données Envoyé Spécial'!$M664=N$2,'Données Envoyé Spécial'!$G664,""),"")</f>
        <v/>
      </c>
      <c r="O709">
        <f>IF('Données Envoyé Spécial'!$R481&lt;2,IF('Données Envoyé Spécial'!$M481=O$2,'Données Envoyé Spécial'!$G481,""),"")</f>
        <v>7.9207920792079209E-2</v>
      </c>
      <c r="P709" t="str">
        <f>IF('Données Envoyé Spécial'!$R706&lt;2,IF('Données Envoyé Spécial'!$M706=P$2,'Données Envoyé Spécial'!$G706,""),"")</f>
        <v/>
      </c>
      <c r="R709" s="221">
        <v>3771</v>
      </c>
      <c r="U709" s="50"/>
      <c r="V709" s="201"/>
      <c r="W709" s="201"/>
      <c r="X709" s="201"/>
    </row>
    <row r="710" spans="2:24" x14ac:dyDescent="0.25">
      <c r="B710" s="260" t="s">
        <v>5571</v>
      </c>
      <c r="C710" s="2" t="s">
        <v>5571</v>
      </c>
      <c r="D710" s="2" t="s">
        <v>5571</v>
      </c>
      <c r="E710" s="2" t="s">
        <v>5571</v>
      </c>
      <c r="F710" s="2" t="str">
        <f>IF('Données Envoyé Spécial'!$R663&lt;2,IF('Données Envoyé Spécial'!$M663=F$2,'Données Envoyé Spécial'!$E663,""),"")</f>
        <v/>
      </c>
      <c r="G710">
        <f>IF('Données Envoyé Spécial'!$R481&lt;2,IF('Données Envoyé Spécial'!$M481=G$2,'Données Envoyé Spécial'!$E481,""),"")</f>
        <v>101</v>
      </c>
      <c r="H710" t="str">
        <f>IF('Données Envoyé Spécial'!$R707&lt;2,IF('Données Envoyé Spécial'!$M707=H$2,'Données Envoyé Spécial'!$E707,""),"")</f>
        <v/>
      </c>
      <c r="J710" s="133"/>
      <c r="K710">
        <f>IF('Données Envoyé Spécial'!$R481&lt;2,IF('Données Envoyé Spécial'!$M481=K$2,'Données Envoyé Spécial'!$F481,""),"")</f>
        <v>8</v>
      </c>
      <c r="L710" t="str">
        <f>IF('Données Envoyé Spécial'!$R707&lt;2,IF('Données Envoyé Spécial'!$M707=L$2,'Données Envoyé Spécial'!$F707,""),"")</f>
        <v/>
      </c>
      <c r="N710" t="str">
        <f>IF('Données Envoyé Spécial'!$R665&lt;2,IF('Données Envoyé Spécial'!$M665=N$2,'Données Envoyé Spécial'!$G665,""),"")</f>
        <v/>
      </c>
      <c r="O710">
        <f>IF('Données Envoyé Spécial'!$R482&lt;2,IF('Données Envoyé Spécial'!$M482=O$2,'Données Envoyé Spécial'!$G482,""),"")</f>
        <v>0.1276595744680851</v>
      </c>
      <c r="P710" t="str">
        <f>IF('Données Envoyé Spécial'!$R707&lt;2,IF('Données Envoyé Spécial'!$M707=P$2,'Données Envoyé Spécial'!$G707,""),"")</f>
        <v/>
      </c>
      <c r="R710" s="221">
        <v>4441</v>
      </c>
      <c r="U710" s="50"/>
      <c r="V710" s="201"/>
      <c r="W710" s="201"/>
      <c r="X710" s="201"/>
    </row>
    <row r="711" spans="2:24" x14ac:dyDescent="0.25">
      <c r="B711" s="260" t="s">
        <v>5571</v>
      </c>
      <c r="C711" s="2" t="s">
        <v>5571</v>
      </c>
      <c r="D711" s="2" t="s">
        <v>5571</v>
      </c>
      <c r="E711" s="2" t="s">
        <v>5571</v>
      </c>
      <c r="F711" s="2" t="str">
        <f>IF('Données Envoyé Spécial'!$R664&lt;2,IF('Données Envoyé Spécial'!$M664=F$2,'Données Envoyé Spécial'!$E664,""),"")</f>
        <v/>
      </c>
      <c r="G711">
        <f>IF('Données Envoyé Spécial'!$R482&lt;2,IF('Données Envoyé Spécial'!$M482=G$2,'Données Envoyé Spécial'!$E482,""),"")</f>
        <v>94</v>
      </c>
      <c r="H711" t="str">
        <f>IF('Données Envoyé Spécial'!$R708&lt;2,IF('Données Envoyé Spécial'!$M708=H$2,'Données Envoyé Spécial'!$E708,""),"")</f>
        <v/>
      </c>
      <c r="J711" s="105"/>
      <c r="K711">
        <f>IF('Données Envoyé Spécial'!$R482&lt;2,IF('Données Envoyé Spécial'!$M482=K$2,'Données Envoyé Spécial'!$F482,""),"")</f>
        <v>12</v>
      </c>
      <c r="L711" t="str">
        <f>IF('Données Envoyé Spécial'!$R708&lt;2,IF('Données Envoyé Spécial'!$M708=L$2,'Données Envoyé Spécial'!$F708,""),"")</f>
        <v/>
      </c>
      <c r="N711" t="str">
        <f>IF('Données Envoyé Spécial'!$R666&lt;2,IF('Données Envoyé Spécial'!$M666=N$2,'Données Envoyé Spécial'!$G666,""),"")</f>
        <v/>
      </c>
      <c r="O711">
        <f>IF('Données Envoyé Spécial'!$R484&lt;2,IF('Données Envoyé Spécial'!$M484=O$2,'Données Envoyé Spécial'!$G484,""),"")</f>
        <v>0.28698224852071008</v>
      </c>
      <c r="P711" t="str">
        <f>IF('Données Envoyé Spécial'!$R708&lt;2,IF('Données Envoyé Spécial'!$M708=P$2,'Données Envoyé Spécial'!$G708,""),"")</f>
        <v/>
      </c>
      <c r="R711" s="221">
        <v>5128</v>
      </c>
      <c r="U711" s="50"/>
      <c r="V711" s="201"/>
      <c r="W711" s="201"/>
      <c r="X711" s="201"/>
    </row>
    <row r="712" spans="2:24" x14ac:dyDescent="0.25">
      <c r="B712" s="260" t="s">
        <v>5571</v>
      </c>
      <c r="C712" s="2" t="s">
        <v>5571</v>
      </c>
      <c r="D712" s="2" t="s">
        <v>5571</v>
      </c>
      <c r="E712" s="2" t="s">
        <v>5571</v>
      </c>
      <c r="F712" s="2" t="str">
        <f>IF('Données Envoyé Spécial'!$R665&lt;2,IF('Données Envoyé Spécial'!$M665=F$2,'Données Envoyé Spécial'!$E665,""),"")</f>
        <v/>
      </c>
      <c r="G712">
        <f>IF('Données Envoyé Spécial'!$R484&lt;2,IF('Données Envoyé Spécial'!$M484=G$2,'Données Envoyé Spécial'!$E484,""),"")</f>
        <v>338</v>
      </c>
      <c r="H712" t="str">
        <f>IF('Données Envoyé Spécial'!$R709&lt;2,IF('Données Envoyé Spécial'!$M709=H$2,'Données Envoyé Spécial'!$E709,""),"")</f>
        <v/>
      </c>
      <c r="J712" s="105"/>
      <c r="K712">
        <f>IF('Données Envoyé Spécial'!$R484&lt;2,IF('Données Envoyé Spécial'!$M484=K$2,'Données Envoyé Spécial'!$F484,""),"")</f>
        <v>97</v>
      </c>
      <c r="L712" t="str">
        <f>IF('Données Envoyé Spécial'!$R709&lt;2,IF('Données Envoyé Spécial'!$M709=L$2,'Données Envoyé Spécial'!$F709,""),"")</f>
        <v/>
      </c>
      <c r="N712" t="str">
        <f>IF('Données Envoyé Spécial'!$R667&lt;2,IF('Données Envoyé Spécial'!$M667=N$2,'Données Envoyé Spécial'!$G667,""),"")</f>
        <v/>
      </c>
      <c r="O712">
        <f>IF('Données Envoyé Spécial'!$R486&lt;2,IF('Données Envoyé Spécial'!$M486=O$2,'Données Envoyé Spécial'!$G486,""),"")</f>
        <v>9.3023255813953487E-2</v>
      </c>
      <c r="P712" t="str">
        <f>IF('Données Envoyé Spécial'!$R709&lt;2,IF('Données Envoyé Spécial'!$M709=P$2,'Données Envoyé Spécial'!$G709,""),"")</f>
        <v/>
      </c>
      <c r="U712" s="50"/>
      <c r="V712" s="201"/>
      <c r="W712" s="201"/>
      <c r="X712" s="201"/>
    </row>
    <row r="713" spans="2:24" x14ac:dyDescent="0.25">
      <c r="B713" s="260" t="s">
        <v>5571</v>
      </c>
      <c r="C713" s="2" t="s">
        <v>5571</v>
      </c>
      <c r="D713" s="2" t="s">
        <v>5571</v>
      </c>
      <c r="E713" s="2" t="s">
        <v>5571</v>
      </c>
      <c r="F713" s="2" t="str">
        <f>IF('Données Envoyé Spécial'!$R666&lt;2,IF('Données Envoyé Spécial'!$M666=F$2,'Données Envoyé Spécial'!$E666,""),"")</f>
        <v/>
      </c>
      <c r="G713">
        <f>IF('Données Envoyé Spécial'!$R486&lt;2,IF('Données Envoyé Spécial'!$M486=G$2,'Données Envoyé Spécial'!$E486,""),"")</f>
        <v>43</v>
      </c>
      <c r="H713" t="str">
        <f>IF('Données Envoyé Spécial'!$R710&lt;2,IF('Données Envoyé Spécial'!$M710=H$2,'Données Envoyé Spécial'!$E710,""),"")</f>
        <v/>
      </c>
      <c r="J713" s="133"/>
      <c r="K713">
        <f>IF('Données Envoyé Spécial'!$R486&lt;2,IF('Données Envoyé Spécial'!$M486=K$2,'Données Envoyé Spécial'!$F486,""),"")</f>
        <v>4</v>
      </c>
      <c r="L713" t="str">
        <f>IF('Données Envoyé Spécial'!$R710&lt;2,IF('Données Envoyé Spécial'!$M710=L$2,'Données Envoyé Spécial'!$F710,""),"")</f>
        <v/>
      </c>
      <c r="N713" t="str">
        <f>IF('Données Envoyé Spécial'!$R668&lt;2,IF('Données Envoyé Spécial'!$M668=N$2,'Données Envoyé Spécial'!$G668,""),"")</f>
        <v/>
      </c>
      <c r="O713">
        <f>IF('Données Envoyé Spécial'!$R489&lt;2,IF('Données Envoyé Spécial'!$M489=O$2,'Données Envoyé Spécial'!$G489,""),"")</f>
        <v>0.36842105263157893</v>
      </c>
      <c r="P713" t="str">
        <f>IF('Données Envoyé Spécial'!$R710&lt;2,IF('Données Envoyé Spécial'!$M710=P$2,'Données Envoyé Spécial'!$G710,""),"")</f>
        <v/>
      </c>
      <c r="U713" s="50"/>
      <c r="V713" s="201"/>
      <c r="W713" s="201"/>
      <c r="X713" s="201"/>
    </row>
    <row r="714" spans="2:24" x14ac:dyDescent="0.25">
      <c r="B714" s="260" t="s">
        <v>5571</v>
      </c>
      <c r="C714" s="2" t="s">
        <v>5571</v>
      </c>
      <c r="D714" s="2" t="s">
        <v>5571</v>
      </c>
      <c r="E714" s="2" t="s">
        <v>5571</v>
      </c>
      <c r="F714" s="2" t="str">
        <f>IF('Données Envoyé Spécial'!$R667&lt;2,IF('Données Envoyé Spécial'!$M667=F$2,'Données Envoyé Spécial'!$E667,""),"")</f>
        <v/>
      </c>
      <c r="G714">
        <f>IF('Données Envoyé Spécial'!$R489&lt;2,IF('Données Envoyé Spécial'!$M489=G$2,'Données Envoyé Spécial'!$E489,""),"")</f>
        <v>19</v>
      </c>
      <c r="H714" t="str">
        <f>IF('Données Envoyé Spécial'!$R712&lt;2,IF('Données Envoyé Spécial'!$M712=H$2,'Données Envoyé Spécial'!$E712,""),"")</f>
        <v/>
      </c>
      <c r="J714" s="105"/>
      <c r="K714">
        <f>IF('Données Envoyé Spécial'!$R489&lt;2,IF('Données Envoyé Spécial'!$M489=K$2,'Données Envoyé Spécial'!$F489,""),"")</f>
        <v>7</v>
      </c>
      <c r="L714" t="str">
        <f>IF('Données Envoyé Spécial'!$R712&lt;2,IF('Données Envoyé Spécial'!$M712=L$2,'Données Envoyé Spécial'!$F712,""),"")</f>
        <v/>
      </c>
      <c r="N714" t="str">
        <f>IF('Données Envoyé Spécial'!$R669&lt;2,IF('Données Envoyé Spécial'!$M669=N$2,'Données Envoyé Spécial'!$G669,""),"")</f>
        <v/>
      </c>
      <c r="O714">
        <f>IF('Données Envoyé Spécial'!$R493&lt;2,IF('Données Envoyé Spécial'!$M493=O$2,'Données Envoyé Spécial'!$G493,""),"")</f>
        <v>0.19716056788642272</v>
      </c>
      <c r="P714" t="str">
        <f>IF('Données Envoyé Spécial'!$R712&lt;2,IF('Données Envoyé Spécial'!$M712=P$2,'Données Envoyé Spécial'!$G712,""),"")</f>
        <v/>
      </c>
      <c r="U714" s="50"/>
      <c r="V714" s="201"/>
      <c r="W714" s="201"/>
      <c r="X714" s="201"/>
    </row>
    <row r="715" spans="2:24" x14ac:dyDescent="0.25">
      <c r="B715" s="260" t="s">
        <v>5571</v>
      </c>
      <c r="C715" s="2" t="s">
        <v>5571</v>
      </c>
      <c r="D715" s="2" t="s">
        <v>5571</v>
      </c>
      <c r="E715" s="2" t="s">
        <v>5571</v>
      </c>
      <c r="F715" s="2" t="str">
        <f>IF('Données Envoyé Spécial'!$R668&lt;2,IF('Données Envoyé Spécial'!$M668=F$2,'Données Envoyé Spécial'!$E668,""),"")</f>
        <v/>
      </c>
      <c r="G715">
        <f>IF('Données Envoyé Spécial'!$R493&lt;2,IF('Données Envoyé Spécial'!$M493=G$2,'Données Envoyé Spécial'!$E493,""),"")</f>
        <v>5001</v>
      </c>
      <c r="H715" t="str">
        <f>IF('Données Envoyé Spécial'!$R713&lt;2,IF('Données Envoyé Spécial'!$M713=H$2,'Données Envoyé Spécial'!$E713,""),"")</f>
        <v/>
      </c>
      <c r="J715" s="133"/>
      <c r="K715">
        <f>IF('Données Envoyé Spécial'!$R493&lt;2,IF('Données Envoyé Spécial'!$M493=K$2,'Données Envoyé Spécial'!$F493,""),"")</f>
        <v>986</v>
      </c>
      <c r="L715" t="str">
        <f>IF('Données Envoyé Spécial'!$R713&lt;2,IF('Données Envoyé Spécial'!$M713=L$2,'Données Envoyé Spécial'!$F713,""),"")</f>
        <v/>
      </c>
      <c r="N715" t="str">
        <f>IF('Données Envoyé Spécial'!$R670&lt;2,IF('Données Envoyé Spécial'!$M670=N$2,'Données Envoyé Spécial'!$G670,""),"")</f>
        <v/>
      </c>
      <c r="O715">
        <f>IF('Données Envoyé Spécial'!$R494&lt;2,IF('Données Envoyé Spécial'!$M494=O$2,'Données Envoyé Spécial'!$G494,""),"")</f>
        <v>0.37810945273631841</v>
      </c>
      <c r="P715" t="str">
        <f>IF('Données Envoyé Spécial'!$R713&lt;2,IF('Données Envoyé Spécial'!$M713=P$2,'Données Envoyé Spécial'!$G713,""),"")</f>
        <v/>
      </c>
      <c r="U715" s="50"/>
      <c r="V715" s="201"/>
      <c r="W715" s="201"/>
      <c r="X715" s="201"/>
    </row>
    <row r="716" spans="2:24" x14ac:dyDescent="0.25">
      <c r="B716" s="260" t="s">
        <v>5571</v>
      </c>
      <c r="C716" s="2" t="s">
        <v>5571</v>
      </c>
      <c r="D716" s="2" t="s">
        <v>5571</v>
      </c>
      <c r="E716" s="2" t="s">
        <v>5571</v>
      </c>
      <c r="F716" s="2" t="str">
        <f>IF('Données Envoyé Spécial'!$R669&lt;2,IF('Données Envoyé Spécial'!$M669=F$2,'Données Envoyé Spécial'!$E669,""),"")</f>
        <v/>
      </c>
      <c r="G716">
        <f>IF('Données Envoyé Spécial'!$R494&lt;2,IF('Données Envoyé Spécial'!$M494=G$2,'Données Envoyé Spécial'!$E494,""),"")</f>
        <v>201</v>
      </c>
      <c r="H716" t="str">
        <f>IF('Données Envoyé Spécial'!$R715&lt;2,IF('Données Envoyé Spécial'!$M715=H$2,'Données Envoyé Spécial'!$E715,""),"")</f>
        <v/>
      </c>
      <c r="J716" s="105"/>
      <c r="K716">
        <f>IF('Données Envoyé Spécial'!$R494&lt;2,IF('Données Envoyé Spécial'!$M494=K$2,'Données Envoyé Spécial'!$F494,""),"")</f>
        <v>76</v>
      </c>
      <c r="L716" t="str">
        <f>IF('Données Envoyé Spécial'!$R715&lt;2,IF('Données Envoyé Spécial'!$M715=L$2,'Données Envoyé Spécial'!$F715,""),"")</f>
        <v/>
      </c>
      <c r="N716" t="str">
        <f>IF('Données Envoyé Spécial'!$R671&lt;2,IF('Données Envoyé Spécial'!$M671=N$2,'Données Envoyé Spécial'!$G671,""),"")</f>
        <v/>
      </c>
      <c r="O716">
        <f>IF('Données Envoyé Spécial'!$R498&lt;2,IF('Données Envoyé Spécial'!$M498=O$2,'Données Envoyé Spécial'!$G498,""),"")</f>
        <v>1.8686868686868687</v>
      </c>
      <c r="P716" t="str">
        <f>IF('Données Envoyé Spécial'!$R715&lt;2,IF('Données Envoyé Spécial'!$M715=P$2,'Données Envoyé Spécial'!$G715,""),"")</f>
        <v/>
      </c>
      <c r="U716" s="50"/>
      <c r="V716" s="201"/>
      <c r="W716" s="201"/>
      <c r="X716" s="201"/>
    </row>
    <row r="717" spans="2:24" x14ac:dyDescent="0.25">
      <c r="B717" s="260"/>
      <c r="F717" s="2" t="str">
        <f>IF('Données Envoyé Spécial'!$R670&lt;2,IF('Données Envoyé Spécial'!$M670=F$2,'Données Envoyé Spécial'!$E670,""),"")</f>
        <v/>
      </c>
      <c r="G717">
        <f>IF('Données Envoyé Spécial'!$R498&lt;2,IF('Données Envoyé Spécial'!$M498=G$2,'Données Envoyé Spécial'!$E498,""),"")</f>
        <v>99</v>
      </c>
      <c r="H717" t="str">
        <f>IF('Données Envoyé Spécial'!$R716&lt;2,IF('Données Envoyé Spécial'!$M716=H$2,'Données Envoyé Spécial'!$E716,""),"")</f>
        <v/>
      </c>
      <c r="J717" s="133"/>
      <c r="K717">
        <f>IF('Données Envoyé Spécial'!$R498&lt;2,IF('Données Envoyé Spécial'!$M498=K$2,'Données Envoyé Spécial'!$F498,""),"")</f>
        <v>185</v>
      </c>
      <c r="L717" t="str">
        <f>IF('Données Envoyé Spécial'!$R716&lt;2,IF('Données Envoyé Spécial'!$M716=L$2,'Données Envoyé Spécial'!$F716,""),"")</f>
        <v/>
      </c>
      <c r="N717" t="str">
        <f>IF('Données Envoyé Spécial'!$R672&lt;2,IF('Données Envoyé Spécial'!$M672=N$2,'Données Envoyé Spécial'!$G672,""),"")</f>
        <v/>
      </c>
      <c r="O717">
        <f>IF('Données Envoyé Spécial'!$R500&lt;2,IF('Données Envoyé Spécial'!$M500=O$2,'Données Envoyé Spécial'!$G500,""),"")</f>
        <v>2.278688524590164</v>
      </c>
      <c r="P717" t="str">
        <f>IF('Données Envoyé Spécial'!$R716&lt;2,IF('Données Envoyé Spécial'!$M716=P$2,'Données Envoyé Spécial'!$G716,""),"")</f>
        <v/>
      </c>
      <c r="U717" s="50"/>
      <c r="V717" s="201"/>
      <c r="W717" s="201"/>
      <c r="X717" s="201"/>
    </row>
    <row r="718" spans="2:24" x14ac:dyDescent="0.25">
      <c r="B718" s="260"/>
      <c r="F718" s="2" t="str">
        <f>IF('Données Envoyé Spécial'!$R671&lt;2,IF('Données Envoyé Spécial'!$M671=F$2,'Données Envoyé Spécial'!$E671,""),"")</f>
        <v/>
      </c>
      <c r="G718">
        <f>IF('Données Envoyé Spécial'!$R500&lt;2,IF('Données Envoyé Spécial'!$M500=G$2,'Données Envoyé Spécial'!$E500,""),"")</f>
        <v>61</v>
      </c>
      <c r="H718" t="str">
        <f>IF('Données Envoyé Spécial'!$R717&lt;2,IF('Données Envoyé Spécial'!$M717=H$2,'Données Envoyé Spécial'!$E717,""),"")</f>
        <v/>
      </c>
      <c r="J718" s="105"/>
      <c r="K718">
        <f>IF('Données Envoyé Spécial'!$R500&lt;2,IF('Données Envoyé Spécial'!$M500=K$2,'Données Envoyé Spécial'!$F500,""),"")</f>
        <v>139</v>
      </c>
      <c r="L718" t="str">
        <f>IF('Données Envoyé Spécial'!$R717&lt;2,IF('Données Envoyé Spécial'!$M717=L$2,'Données Envoyé Spécial'!$F717,""),"")</f>
        <v/>
      </c>
      <c r="N718" t="str">
        <f>IF('Données Envoyé Spécial'!$R673&lt;2,IF('Données Envoyé Spécial'!$M673=N$2,'Données Envoyé Spécial'!$G673,""),"")</f>
        <v/>
      </c>
      <c r="O718">
        <f>IF('Données Envoyé Spécial'!$R501&lt;2,IF('Données Envoyé Spécial'!$M501=O$2,'Données Envoyé Spécial'!$G501,""),"")</f>
        <v>0.47058823529411764</v>
      </c>
      <c r="P718" t="str">
        <f>IF('Données Envoyé Spécial'!$R717&lt;2,IF('Données Envoyé Spécial'!$M717=P$2,'Données Envoyé Spécial'!$G717,""),"")</f>
        <v/>
      </c>
      <c r="U718" s="50"/>
      <c r="V718" s="201"/>
      <c r="W718" s="201"/>
      <c r="X718" s="201"/>
    </row>
    <row r="719" spans="2:24" x14ac:dyDescent="0.25">
      <c r="B719" s="260"/>
      <c r="F719" s="2" t="str">
        <f>IF('Données Envoyé Spécial'!$R672&lt;2,IF('Données Envoyé Spécial'!$M672=F$2,'Données Envoyé Spécial'!$E672,""),"")</f>
        <v/>
      </c>
      <c r="G719">
        <f>IF('Données Envoyé Spécial'!$R501&lt;2,IF('Données Envoyé Spécial'!$M501=G$2,'Données Envoyé Spécial'!$E501,""),"")</f>
        <v>85</v>
      </c>
      <c r="H719" t="str">
        <f>IF('Données Envoyé Spécial'!$R718&lt;2,IF('Données Envoyé Spécial'!$M718=H$2,'Données Envoyé Spécial'!$E718,""),"")</f>
        <v/>
      </c>
      <c r="J719" s="133"/>
      <c r="K719">
        <f>IF('Données Envoyé Spécial'!$R501&lt;2,IF('Données Envoyé Spécial'!$M501=K$2,'Données Envoyé Spécial'!$F501,""),"")</f>
        <v>40</v>
      </c>
      <c r="L719" t="str">
        <f>IF('Données Envoyé Spécial'!$R718&lt;2,IF('Données Envoyé Spécial'!$M718=L$2,'Données Envoyé Spécial'!$F718,""),"")</f>
        <v/>
      </c>
      <c r="N719" t="str">
        <f>IF('Données Envoyé Spécial'!$R674&lt;2,IF('Données Envoyé Spécial'!$M674=N$2,'Données Envoyé Spécial'!$G674,""),"")</f>
        <v/>
      </c>
      <c r="O719">
        <f>IF('Données Envoyé Spécial'!$R502&lt;2,IF('Données Envoyé Spécial'!$M502=O$2,'Données Envoyé Spécial'!$G502,""),"")</f>
        <v>0.12752721617418353</v>
      </c>
      <c r="P719" t="str">
        <f>IF('Données Envoyé Spécial'!$R718&lt;2,IF('Données Envoyé Spécial'!$M718=P$2,'Données Envoyé Spécial'!$G718,""),"")</f>
        <v/>
      </c>
      <c r="U719" s="50"/>
      <c r="V719" s="201"/>
      <c r="W719" s="201"/>
      <c r="X719" s="201"/>
    </row>
    <row r="720" spans="2:24" x14ac:dyDescent="0.25">
      <c r="B720" s="260"/>
      <c r="F720" s="2" t="str">
        <f>IF('Données Envoyé Spécial'!$R673&lt;2,IF('Données Envoyé Spécial'!$M673=F$2,'Données Envoyé Spécial'!$E673,""),"")</f>
        <v/>
      </c>
      <c r="G720">
        <f>IF('Données Envoyé Spécial'!$R502&lt;2,IF('Données Envoyé Spécial'!$M502=G$2,'Données Envoyé Spécial'!$E502,""),"")</f>
        <v>643</v>
      </c>
      <c r="H720" t="str">
        <f>IF('Données Envoyé Spécial'!$R719&lt;2,IF('Données Envoyé Spécial'!$M719=H$2,'Données Envoyé Spécial'!$E719,""),"")</f>
        <v/>
      </c>
      <c r="J720" s="133"/>
      <c r="K720">
        <f>IF('Données Envoyé Spécial'!$R502&lt;2,IF('Données Envoyé Spécial'!$M502=K$2,'Données Envoyé Spécial'!$F502,""),"")</f>
        <v>82</v>
      </c>
      <c r="L720" t="str">
        <f>IF('Données Envoyé Spécial'!$R719&lt;2,IF('Données Envoyé Spécial'!$M719=L$2,'Données Envoyé Spécial'!$F719,""),"")</f>
        <v/>
      </c>
      <c r="N720" t="str">
        <f>IF('Données Envoyé Spécial'!$R675&lt;2,IF('Données Envoyé Spécial'!$M675=N$2,'Données Envoyé Spécial'!$G675,""),"")</f>
        <v/>
      </c>
      <c r="O720">
        <f>IF('Données Envoyé Spécial'!$R504&lt;2,IF('Données Envoyé Spécial'!$M504=O$2,'Données Envoyé Spécial'!$G504,""),"")</f>
        <v>0.21374045801526717</v>
      </c>
      <c r="P720" t="str">
        <f>IF('Données Envoyé Spécial'!$R719&lt;2,IF('Données Envoyé Spécial'!$M719=P$2,'Données Envoyé Spécial'!$G719,""),"")</f>
        <v/>
      </c>
      <c r="U720" s="50"/>
      <c r="V720" s="201"/>
      <c r="W720" s="201"/>
      <c r="X720" s="201"/>
    </row>
    <row r="721" spans="2:24" x14ac:dyDescent="0.25">
      <c r="B721" s="260"/>
      <c r="F721" s="2" t="str">
        <f>IF('Données Envoyé Spécial'!$R674&lt;2,IF('Données Envoyé Spécial'!$M674=F$2,'Données Envoyé Spécial'!$E674,""),"")</f>
        <v/>
      </c>
      <c r="G721">
        <f>IF('Données Envoyé Spécial'!$R504&lt;2,IF('Données Envoyé Spécial'!$M504=G$2,'Données Envoyé Spécial'!$E504,""),"")</f>
        <v>131</v>
      </c>
      <c r="H721" t="str">
        <f>IF('Données Envoyé Spécial'!$R720&lt;2,IF('Données Envoyé Spécial'!$M720=H$2,'Données Envoyé Spécial'!$E720,""),"")</f>
        <v/>
      </c>
      <c r="J721" s="105"/>
      <c r="K721">
        <f>IF('Données Envoyé Spécial'!$R504&lt;2,IF('Données Envoyé Spécial'!$M504=K$2,'Données Envoyé Spécial'!$F504,""),"")</f>
        <v>28</v>
      </c>
      <c r="L721" t="str">
        <f>IF('Données Envoyé Spécial'!$R720&lt;2,IF('Données Envoyé Spécial'!$M720=L$2,'Données Envoyé Spécial'!$F720,""),"")</f>
        <v/>
      </c>
      <c r="N721" t="str">
        <f>IF('Données Envoyé Spécial'!$R676&lt;2,IF('Données Envoyé Spécial'!$M676=N$2,'Données Envoyé Spécial'!$G676,""),"")</f>
        <v/>
      </c>
      <c r="O721">
        <f>IF('Données Envoyé Spécial'!$R505&lt;2,IF('Données Envoyé Spécial'!$M505=O$2,'Données Envoyé Spécial'!$G505,""),"")</f>
        <v>0.6</v>
      </c>
      <c r="P721" t="str">
        <f>IF('Données Envoyé Spécial'!$R720&lt;2,IF('Données Envoyé Spécial'!$M720=P$2,'Données Envoyé Spécial'!$G720,""),"")</f>
        <v/>
      </c>
      <c r="U721" s="50"/>
      <c r="V721" s="201"/>
      <c r="W721" s="201"/>
      <c r="X721" s="201"/>
    </row>
    <row r="722" spans="2:24" x14ac:dyDescent="0.25">
      <c r="B722" s="260"/>
      <c r="F722" s="2" t="str">
        <f>IF('Données Envoyé Spécial'!$R675&lt;2,IF('Données Envoyé Spécial'!$M675=F$2,'Données Envoyé Spécial'!$E675,""),"")</f>
        <v/>
      </c>
      <c r="G722">
        <f>IF('Données Envoyé Spécial'!$R505&lt;2,IF('Données Envoyé Spécial'!$M505=G$2,'Données Envoyé Spécial'!$E505,""),"")</f>
        <v>15</v>
      </c>
      <c r="H722" t="str">
        <f>IF('Données Envoyé Spécial'!$R721&lt;2,IF('Données Envoyé Spécial'!$M721=H$2,'Données Envoyé Spécial'!$E721,""),"")</f>
        <v/>
      </c>
      <c r="J722" s="133"/>
      <c r="K722">
        <f>IF('Données Envoyé Spécial'!$R505&lt;2,IF('Données Envoyé Spécial'!$M505=K$2,'Données Envoyé Spécial'!$F505,""),"")</f>
        <v>9</v>
      </c>
      <c r="L722" t="str">
        <f>IF('Données Envoyé Spécial'!$R721&lt;2,IF('Données Envoyé Spécial'!$M721=L$2,'Données Envoyé Spécial'!$F721,""),"")</f>
        <v/>
      </c>
      <c r="N722" t="str">
        <f>IF('Données Envoyé Spécial'!$R677&lt;2,IF('Données Envoyé Spécial'!$M677=N$2,'Données Envoyé Spécial'!$G677,""),"")</f>
        <v/>
      </c>
      <c r="O722" t="str">
        <f>IF('Données Envoyé Spécial'!$R506&lt;2,IF('Données Envoyé Spécial'!$M506=O$2,'Données Envoyé Spécial'!$G506,""),"")</f>
        <v/>
      </c>
      <c r="P722" t="str">
        <f>IF('Données Envoyé Spécial'!$R721&lt;2,IF('Données Envoyé Spécial'!$M721=P$2,'Données Envoyé Spécial'!$G721,""),"")</f>
        <v/>
      </c>
      <c r="U722" s="50"/>
      <c r="V722" s="201"/>
      <c r="W722" s="201"/>
      <c r="X722" s="201"/>
    </row>
    <row r="723" spans="2:24" x14ac:dyDescent="0.25">
      <c r="B723" s="260"/>
      <c r="F723" s="2" t="str">
        <f>IF('Données Envoyé Spécial'!$R676&lt;2,IF('Données Envoyé Spécial'!$M676=F$2,'Données Envoyé Spécial'!$E676,""),"")</f>
        <v/>
      </c>
      <c r="G723" t="str">
        <f>IF('Données Envoyé Spécial'!$R506&lt;2,IF('Données Envoyé Spécial'!$M506=G$2,'Données Envoyé Spécial'!$E506,""),"")</f>
        <v/>
      </c>
      <c r="H723" t="str">
        <f>IF('Données Envoyé Spécial'!$R722&lt;2,IF('Données Envoyé Spécial'!$M722=H$2,'Données Envoyé Spécial'!$E722,""),"")</f>
        <v/>
      </c>
      <c r="J723" s="105"/>
      <c r="K723" t="str">
        <f>IF('Données Envoyé Spécial'!$R506&lt;2,IF('Données Envoyé Spécial'!$M506=K$2,'Données Envoyé Spécial'!$F506,""),"")</f>
        <v/>
      </c>
      <c r="L723" t="str">
        <f>IF('Données Envoyé Spécial'!$R722&lt;2,IF('Données Envoyé Spécial'!$M722=L$2,'Données Envoyé Spécial'!$F722,""),"")</f>
        <v/>
      </c>
      <c r="N723" t="str">
        <f>IF('Données Envoyé Spécial'!$R678&lt;2,IF('Données Envoyé Spécial'!$M678=N$2,'Données Envoyé Spécial'!$G678,""),"")</f>
        <v/>
      </c>
      <c r="O723">
        <f>IF('Données Envoyé Spécial'!$R508&lt;2,IF('Données Envoyé Spécial'!$M508=O$2,'Données Envoyé Spécial'!$G508,""),"")</f>
        <v>0.50168350168350173</v>
      </c>
      <c r="P723" t="str">
        <f>IF('Données Envoyé Spécial'!$R722&lt;2,IF('Données Envoyé Spécial'!$M722=P$2,'Données Envoyé Spécial'!$G722,""),"")</f>
        <v/>
      </c>
      <c r="U723" s="50"/>
      <c r="V723" s="201"/>
      <c r="W723" s="201"/>
      <c r="X723" s="201"/>
    </row>
    <row r="724" spans="2:24" x14ac:dyDescent="0.25">
      <c r="B724" s="260"/>
      <c r="F724" s="2" t="str">
        <f>IF('Données Envoyé Spécial'!$R677&lt;2,IF('Données Envoyé Spécial'!$M677=F$2,'Données Envoyé Spécial'!$E677,""),"")</f>
        <v/>
      </c>
      <c r="G724">
        <f>IF('Données Envoyé Spécial'!$R508&lt;2,IF('Données Envoyé Spécial'!$M508=G$2,'Données Envoyé Spécial'!$E508,""),"")</f>
        <v>297</v>
      </c>
      <c r="H724" t="str">
        <f>IF('Données Envoyé Spécial'!$R723&lt;2,IF('Données Envoyé Spécial'!$M723=H$2,'Données Envoyé Spécial'!$E723,""),"")</f>
        <v/>
      </c>
      <c r="J724" s="133"/>
      <c r="K724">
        <f>IF('Données Envoyé Spécial'!$R508&lt;2,IF('Données Envoyé Spécial'!$M508=K$2,'Données Envoyé Spécial'!$F508,""),"")</f>
        <v>149</v>
      </c>
      <c r="L724" t="str">
        <f>IF('Données Envoyé Spécial'!$R723&lt;2,IF('Données Envoyé Spécial'!$M723=L$2,'Données Envoyé Spécial'!$F723,""),"")</f>
        <v/>
      </c>
      <c r="N724" t="str">
        <f>IF('Données Envoyé Spécial'!$R679&lt;2,IF('Données Envoyé Spécial'!$M679=N$2,'Données Envoyé Spécial'!$G679,""),"")</f>
        <v/>
      </c>
      <c r="O724">
        <f>IF('Données Envoyé Spécial'!$R510&lt;2,IF('Données Envoyé Spécial'!$M510=O$2,'Données Envoyé Spécial'!$G510,""),"")</f>
        <v>8.3333333333333329E-2</v>
      </c>
      <c r="P724" t="str">
        <f>IF('Données Envoyé Spécial'!$R723&lt;2,IF('Données Envoyé Spécial'!$M723=P$2,'Données Envoyé Spécial'!$G723,""),"")</f>
        <v/>
      </c>
      <c r="U724" s="50"/>
      <c r="V724" s="201"/>
      <c r="W724" s="201"/>
      <c r="X724" s="201"/>
    </row>
    <row r="725" spans="2:24" x14ac:dyDescent="0.25">
      <c r="B725" s="261"/>
      <c r="F725" s="2" t="str">
        <f>IF('Données Envoyé Spécial'!$R678&lt;2,IF('Données Envoyé Spécial'!$M678=F$2,'Données Envoyé Spécial'!$E678,""),"")</f>
        <v/>
      </c>
      <c r="G725">
        <f>IF('Données Envoyé Spécial'!$R510&lt;2,IF('Données Envoyé Spécial'!$M510=G$2,'Données Envoyé Spécial'!$E510,""),"")</f>
        <v>12</v>
      </c>
      <c r="H725" t="str">
        <f>IF('Données Envoyé Spécial'!$R724&lt;2,IF('Données Envoyé Spécial'!$M724=H$2,'Données Envoyé Spécial'!$E724,""),"")</f>
        <v/>
      </c>
      <c r="J725" s="105"/>
      <c r="K725">
        <f>IF('Données Envoyé Spécial'!$R510&lt;2,IF('Données Envoyé Spécial'!$M510=K$2,'Données Envoyé Spécial'!$F510,""),"")</f>
        <v>1</v>
      </c>
      <c r="L725" t="str">
        <f>IF('Données Envoyé Spécial'!$R724&lt;2,IF('Données Envoyé Spécial'!$M724=L$2,'Données Envoyé Spécial'!$F724,""),"")</f>
        <v/>
      </c>
      <c r="N725" t="str">
        <f>IF('Données Envoyé Spécial'!$R680&lt;2,IF('Données Envoyé Spécial'!$M680=N$2,'Données Envoyé Spécial'!$G680,""),"")</f>
        <v/>
      </c>
      <c r="O725">
        <f>IF('Données Envoyé Spécial'!$R513&lt;2,IF('Données Envoyé Spécial'!$M513=O$2,'Données Envoyé Spécial'!$G513,""),"")</f>
        <v>1.631578947368421</v>
      </c>
      <c r="P725" t="str">
        <f>IF('Données Envoyé Spécial'!$R724&lt;2,IF('Données Envoyé Spécial'!$M724=P$2,'Données Envoyé Spécial'!$G724,""),"")</f>
        <v/>
      </c>
      <c r="U725" s="50"/>
      <c r="V725" s="201"/>
      <c r="W725" s="201"/>
      <c r="X725" s="201"/>
    </row>
    <row r="726" spans="2:24" x14ac:dyDescent="0.25">
      <c r="B726" s="260"/>
      <c r="F726" s="2" t="str">
        <f>IF('Données Envoyé Spécial'!$R679&lt;2,IF('Données Envoyé Spécial'!$M679=F$2,'Données Envoyé Spécial'!$E679,""),"")</f>
        <v/>
      </c>
      <c r="G726">
        <f>IF('Données Envoyé Spécial'!$R513&lt;2,IF('Données Envoyé Spécial'!$M513=G$2,'Données Envoyé Spécial'!$E513,""),"")</f>
        <v>38</v>
      </c>
      <c r="H726" t="str">
        <f>IF('Données Envoyé Spécial'!$R725&lt;2,IF('Données Envoyé Spécial'!$M725=H$2,'Données Envoyé Spécial'!$E725,""),"")</f>
        <v/>
      </c>
      <c r="J726" s="133"/>
      <c r="K726">
        <f>IF('Données Envoyé Spécial'!$R513&lt;2,IF('Données Envoyé Spécial'!$M513=K$2,'Données Envoyé Spécial'!$F513,""),"")</f>
        <v>62</v>
      </c>
      <c r="L726" t="str">
        <f>IF('Données Envoyé Spécial'!$R725&lt;2,IF('Données Envoyé Spécial'!$M725=L$2,'Données Envoyé Spécial'!$F725,""),"")</f>
        <v/>
      </c>
      <c r="N726" t="str">
        <f>IF('Données Envoyé Spécial'!$R681&lt;2,IF('Données Envoyé Spécial'!$M681=N$2,'Données Envoyé Spécial'!$G681,""),"")</f>
        <v/>
      </c>
      <c r="O726">
        <f>IF('Données Envoyé Spécial'!$R514&lt;2,IF('Données Envoyé Spécial'!$M514=O$2,'Données Envoyé Spécial'!$G514,""),"")</f>
        <v>1.72</v>
      </c>
      <c r="P726" t="str">
        <f>IF('Données Envoyé Spécial'!$R725&lt;2,IF('Données Envoyé Spécial'!$M725=P$2,'Données Envoyé Spécial'!$G725,""),"")</f>
        <v/>
      </c>
      <c r="U726" s="50"/>
      <c r="V726" s="201"/>
      <c r="W726" s="201"/>
      <c r="X726" s="201"/>
    </row>
    <row r="727" spans="2:24" x14ac:dyDescent="0.25">
      <c r="B727" s="260"/>
      <c r="F727" s="2" t="str">
        <f>IF('Données Envoyé Spécial'!$R680&lt;2,IF('Données Envoyé Spécial'!$M680=F$2,'Données Envoyé Spécial'!$E680,""),"")</f>
        <v/>
      </c>
      <c r="G727">
        <f>IF('Données Envoyé Spécial'!$R514&lt;2,IF('Données Envoyé Spécial'!$M514=G$2,'Données Envoyé Spécial'!$E514,""),"")</f>
        <v>200</v>
      </c>
      <c r="H727" t="str">
        <f>IF('Données Envoyé Spécial'!$R726&lt;2,IF('Données Envoyé Spécial'!$M726=H$2,'Données Envoyé Spécial'!$E726,""),"")</f>
        <v/>
      </c>
      <c r="J727" s="105"/>
      <c r="K727">
        <f>IF('Données Envoyé Spécial'!$R514&lt;2,IF('Données Envoyé Spécial'!$M514=K$2,'Données Envoyé Spécial'!$F514,""),"")</f>
        <v>344</v>
      </c>
      <c r="L727" t="str">
        <f>IF('Données Envoyé Spécial'!$R726&lt;2,IF('Données Envoyé Spécial'!$M726=L$2,'Données Envoyé Spécial'!$F726,""),"")</f>
        <v/>
      </c>
      <c r="N727" t="str">
        <f>IF('Données Envoyé Spécial'!$R682&lt;2,IF('Données Envoyé Spécial'!$M682=N$2,'Données Envoyé Spécial'!$G682,""),"")</f>
        <v/>
      </c>
      <c r="O727">
        <f>IF('Données Envoyé Spécial'!$R515&lt;2,IF('Données Envoyé Spécial'!$M515=O$2,'Données Envoyé Spécial'!$G515,""),"")</f>
        <v>0.375</v>
      </c>
      <c r="P727" t="str">
        <f>IF('Données Envoyé Spécial'!$R726&lt;2,IF('Données Envoyé Spécial'!$M726=P$2,'Données Envoyé Spécial'!$G726,""),"")</f>
        <v/>
      </c>
      <c r="U727" s="50"/>
      <c r="V727" s="201"/>
      <c r="W727" s="201"/>
      <c r="X727" s="201"/>
    </row>
    <row r="728" spans="2:24" x14ac:dyDescent="0.25">
      <c r="B728" s="260"/>
      <c r="F728" s="2" t="str">
        <f>IF('Données Envoyé Spécial'!$R681&lt;2,IF('Données Envoyé Spécial'!$M681=F$2,'Données Envoyé Spécial'!$E681,""),"")</f>
        <v/>
      </c>
      <c r="G728">
        <f>IF('Données Envoyé Spécial'!$R515&lt;2,IF('Données Envoyé Spécial'!$M515=G$2,'Données Envoyé Spécial'!$E515,""),"")</f>
        <v>80</v>
      </c>
      <c r="H728" t="str">
        <f>IF('Données Envoyé Spécial'!$R727&lt;2,IF('Données Envoyé Spécial'!$M727=H$2,'Données Envoyé Spécial'!$E727,""),"")</f>
        <v/>
      </c>
      <c r="J728" s="133"/>
      <c r="K728">
        <f>IF('Données Envoyé Spécial'!$R515&lt;2,IF('Données Envoyé Spécial'!$M515=K$2,'Données Envoyé Spécial'!$F515,""),"")</f>
        <v>30</v>
      </c>
      <c r="L728" t="str">
        <f>IF('Données Envoyé Spécial'!$R727&lt;2,IF('Données Envoyé Spécial'!$M727=L$2,'Données Envoyé Spécial'!$F727,""),"")</f>
        <v/>
      </c>
      <c r="N728" t="str">
        <f>IF('Données Envoyé Spécial'!$R683&lt;2,IF('Données Envoyé Spécial'!$M683=N$2,'Données Envoyé Spécial'!$G683,""),"")</f>
        <v/>
      </c>
      <c r="O728">
        <f>IF('Données Envoyé Spécial'!$R516&lt;2,IF('Données Envoyé Spécial'!$M516=O$2,'Données Envoyé Spécial'!$G516,""),"")</f>
        <v>0.47333333333333333</v>
      </c>
      <c r="P728" t="str">
        <f>IF('Données Envoyé Spécial'!$R727&lt;2,IF('Données Envoyé Spécial'!$M727=P$2,'Données Envoyé Spécial'!$G727,""),"")</f>
        <v/>
      </c>
      <c r="U728" s="50"/>
      <c r="V728" s="201"/>
      <c r="W728" s="201"/>
      <c r="X728" s="201"/>
    </row>
    <row r="729" spans="2:24" x14ac:dyDescent="0.25">
      <c r="B729" s="260"/>
      <c r="F729" s="2" t="str">
        <f>IF('Données Envoyé Spécial'!$R682&lt;2,IF('Données Envoyé Spécial'!$M682=F$2,'Données Envoyé Spécial'!$E682,""),"")</f>
        <v/>
      </c>
      <c r="G729">
        <f>IF('Données Envoyé Spécial'!$R516&lt;2,IF('Données Envoyé Spécial'!$M516=G$2,'Données Envoyé Spécial'!$E516,""),"")</f>
        <v>150</v>
      </c>
      <c r="H729" t="str">
        <f>IF('Données Envoyé Spécial'!$R728&lt;2,IF('Données Envoyé Spécial'!$M728=H$2,'Données Envoyé Spécial'!$E728,""),"")</f>
        <v/>
      </c>
      <c r="J729" s="105"/>
      <c r="K729">
        <f>IF('Données Envoyé Spécial'!$R516&lt;2,IF('Données Envoyé Spécial'!$M516=K$2,'Données Envoyé Spécial'!$F516,""),"")</f>
        <v>71</v>
      </c>
      <c r="L729" t="str">
        <f>IF('Données Envoyé Spécial'!$R728&lt;2,IF('Données Envoyé Spécial'!$M728=L$2,'Données Envoyé Spécial'!$F728,""),"")</f>
        <v/>
      </c>
      <c r="N729" t="str">
        <f>IF('Données Envoyé Spécial'!$R684&lt;2,IF('Données Envoyé Spécial'!$M684=N$2,'Données Envoyé Spécial'!$G684,""),"")</f>
        <v/>
      </c>
      <c r="O729">
        <f>IF('Données Envoyé Spécial'!$R518&lt;2,IF('Données Envoyé Spécial'!$M518=O$2,'Données Envoyé Spécial'!$G518,""),"")</f>
        <v>0.16666666666666666</v>
      </c>
      <c r="P729" t="str">
        <f>IF('Données Envoyé Spécial'!$R728&lt;2,IF('Données Envoyé Spécial'!$M728=P$2,'Données Envoyé Spécial'!$G728,""),"")</f>
        <v/>
      </c>
      <c r="U729" s="50"/>
      <c r="V729" s="201"/>
      <c r="W729" s="201"/>
      <c r="X729" s="201"/>
    </row>
    <row r="730" spans="2:24" x14ac:dyDescent="0.25">
      <c r="B730" s="260"/>
      <c r="F730" s="2" t="str">
        <f>IF('Données Envoyé Spécial'!$R683&lt;2,IF('Données Envoyé Spécial'!$M683=F$2,'Données Envoyé Spécial'!$E683,""),"")</f>
        <v/>
      </c>
      <c r="G730">
        <f>IF('Données Envoyé Spécial'!$R518&lt;2,IF('Données Envoyé Spécial'!$M518=G$2,'Données Envoyé Spécial'!$E518,""),"")</f>
        <v>48</v>
      </c>
      <c r="H730" t="str">
        <f>IF('Données Envoyé Spécial'!$R729&lt;2,IF('Données Envoyé Spécial'!$M729=H$2,'Données Envoyé Spécial'!$E729,""),"")</f>
        <v/>
      </c>
      <c r="J730" s="105"/>
      <c r="K730">
        <f>IF('Données Envoyé Spécial'!$R518&lt;2,IF('Données Envoyé Spécial'!$M518=K$2,'Données Envoyé Spécial'!$F518,""),"")</f>
        <v>8</v>
      </c>
      <c r="L730" t="str">
        <f>IF('Données Envoyé Spécial'!$R729&lt;2,IF('Données Envoyé Spécial'!$M729=L$2,'Données Envoyé Spécial'!$F729,""),"")</f>
        <v/>
      </c>
      <c r="N730" t="str">
        <f>IF('Données Envoyé Spécial'!$R685&lt;2,IF('Données Envoyé Spécial'!$M685=N$2,'Données Envoyé Spécial'!$G685,""),"")</f>
        <v/>
      </c>
      <c r="O730">
        <f>IF('Données Envoyé Spécial'!$R519&lt;2,IF('Données Envoyé Spécial'!$M519=O$2,'Données Envoyé Spécial'!$G519,""),"")</f>
        <v>0.18990825688073396</v>
      </c>
      <c r="P730" t="str">
        <f>IF('Données Envoyé Spécial'!$R729&lt;2,IF('Données Envoyé Spécial'!$M729=P$2,'Données Envoyé Spécial'!$G729,""),"")</f>
        <v/>
      </c>
      <c r="U730" s="50"/>
      <c r="V730" s="201"/>
      <c r="W730" s="201"/>
      <c r="X730" s="201"/>
    </row>
    <row r="731" spans="2:24" x14ac:dyDescent="0.25">
      <c r="B731" s="260"/>
      <c r="F731" s="2" t="str">
        <f>IF('Données Envoyé Spécial'!$R684&lt;2,IF('Données Envoyé Spécial'!$M684=F$2,'Données Envoyé Spécial'!$E684,""),"")</f>
        <v/>
      </c>
      <c r="G731">
        <f>IF('Données Envoyé Spécial'!$R519&lt;2,IF('Données Envoyé Spécial'!$M519=G$2,'Données Envoyé Spécial'!$E519,""),"")</f>
        <v>3270</v>
      </c>
      <c r="H731" t="str">
        <f>IF('Données Envoyé Spécial'!$R730&lt;2,IF('Données Envoyé Spécial'!$M730=H$2,'Données Envoyé Spécial'!$E730,""),"")</f>
        <v/>
      </c>
      <c r="J731" s="133"/>
      <c r="K731">
        <f>IF('Données Envoyé Spécial'!$R519&lt;2,IF('Données Envoyé Spécial'!$M519=K$2,'Données Envoyé Spécial'!$F519,""),"")</f>
        <v>621</v>
      </c>
      <c r="L731" t="str">
        <f>IF('Données Envoyé Spécial'!$R730&lt;2,IF('Données Envoyé Spécial'!$M730=L$2,'Données Envoyé Spécial'!$F730,""),"")</f>
        <v/>
      </c>
      <c r="N731" t="str">
        <f>IF('Données Envoyé Spécial'!$R686&lt;2,IF('Données Envoyé Spécial'!$M686=N$2,'Données Envoyé Spécial'!$G686,""),"")</f>
        <v/>
      </c>
      <c r="O731">
        <f>IF('Données Envoyé Spécial'!$R521&lt;2,IF('Données Envoyé Spécial'!$M521=O$2,'Données Envoyé Spécial'!$G521,""),"")</f>
        <v>1.2666666666666666</v>
      </c>
      <c r="P731" t="str">
        <f>IF('Données Envoyé Spécial'!$R730&lt;2,IF('Données Envoyé Spécial'!$M730=P$2,'Données Envoyé Spécial'!$G730,""),"")</f>
        <v/>
      </c>
      <c r="U731" s="50"/>
      <c r="V731" s="201"/>
      <c r="W731" s="201"/>
      <c r="X731" s="201"/>
    </row>
    <row r="732" spans="2:24" x14ac:dyDescent="0.25">
      <c r="B732" s="260"/>
      <c r="F732" s="2" t="str">
        <f>IF('Données Envoyé Spécial'!$R685&lt;2,IF('Données Envoyé Spécial'!$M685=F$2,'Données Envoyé Spécial'!$E685,""),"")</f>
        <v/>
      </c>
      <c r="G732">
        <f>IF('Données Envoyé Spécial'!$R521&lt;2,IF('Données Envoyé Spécial'!$M521=G$2,'Données Envoyé Spécial'!$E521,""),"")</f>
        <v>60</v>
      </c>
      <c r="H732" t="str">
        <f>IF('Données Envoyé Spécial'!$R731&lt;2,IF('Données Envoyé Spécial'!$M731=H$2,'Données Envoyé Spécial'!$E731,""),"")</f>
        <v/>
      </c>
      <c r="J732" s="105"/>
      <c r="K732">
        <f>IF('Données Envoyé Spécial'!$R521&lt;2,IF('Données Envoyé Spécial'!$M521=K$2,'Données Envoyé Spécial'!$F521,""),"")</f>
        <v>76</v>
      </c>
      <c r="L732" t="str">
        <f>IF('Données Envoyé Spécial'!$R731&lt;2,IF('Données Envoyé Spécial'!$M731=L$2,'Données Envoyé Spécial'!$F731,""),"")</f>
        <v/>
      </c>
      <c r="N732" t="str">
        <f>IF('Données Envoyé Spécial'!$R687&lt;2,IF('Données Envoyé Spécial'!$M687=N$2,'Données Envoyé Spécial'!$G687,""),"")</f>
        <v/>
      </c>
      <c r="O732" t="str">
        <f>IF('Données Envoyé Spécial'!$R522&lt;2,IF('Données Envoyé Spécial'!$M522=O$2,'Données Envoyé Spécial'!$G522,""),"")</f>
        <v/>
      </c>
      <c r="P732" t="str">
        <f>IF('Données Envoyé Spécial'!$R731&lt;2,IF('Données Envoyé Spécial'!$M731=P$2,'Données Envoyé Spécial'!$G731,""),"")</f>
        <v/>
      </c>
      <c r="U732" s="50"/>
      <c r="V732" s="201"/>
      <c r="W732" s="201"/>
      <c r="X732" s="201"/>
    </row>
    <row r="733" spans="2:24" x14ac:dyDescent="0.25">
      <c r="B733" s="260"/>
      <c r="F733" s="2" t="str">
        <f>IF('Données Envoyé Spécial'!$R686&lt;2,IF('Données Envoyé Spécial'!$M686=F$2,'Données Envoyé Spécial'!$E686,""),"")</f>
        <v/>
      </c>
      <c r="G733" t="str">
        <f>IF('Données Envoyé Spécial'!$R522&lt;2,IF('Données Envoyé Spécial'!$M522=G$2,'Données Envoyé Spécial'!$E522,""),"")</f>
        <v/>
      </c>
      <c r="H733" t="str">
        <f>IF('Données Envoyé Spécial'!$R732&lt;2,IF('Données Envoyé Spécial'!$M732=H$2,'Données Envoyé Spécial'!$E732,""),"")</f>
        <v/>
      </c>
      <c r="J733" s="133"/>
      <c r="K733" t="str">
        <f>IF('Données Envoyé Spécial'!$R522&lt;2,IF('Données Envoyé Spécial'!$M522=K$2,'Données Envoyé Spécial'!$F522,""),"")</f>
        <v/>
      </c>
      <c r="L733" t="str">
        <f>IF('Données Envoyé Spécial'!$R732&lt;2,IF('Données Envoyé Spécial'!$M732=L$2,'Données Envoyé Spécial'!$F732,""),"")</f>
        <v/>
      </c>
      <c r="N733" t="str">
        <f>IF('Données Envoyé Spécial'!$R688&lt;2,IF('Données Envoyé Spécial'!$M688=N$2,'Données Envoyé Spécial'!$G688,""),"")</f>
        <v/>
      </c>
      <c r="O733">
        <f>IF('Données Envoyé Spécial'!$R527&lt;2,IF('Données Envoyé Spécial'!$M527=O$2,'Données Envoyé Spécial'!$G527,""),"")</f>
        <v>0.83578431372549022</v>
      </c>
      <c r="P733" t="str">
        <f>IF('Données Envoyé Spécial'!$R732&lt;2,IF('Données Envoyé Spécial'!$M732=P$2,'Données Envoyé Spécial'!$G732,""),"")</f>
        <v/>
      </c>
      <c r="U733" s="50"/>
      <c r="V733" s="201"/>
      <c r="W733" s="201"/>
      <c r="X733" s="201"/>
    </row>
    <row r="734" spans="2:24" x14ac:dyDescent="0.25">
      <c r="B734" s="260"/>
      <c r="F734" s="2" t="str">
        <f>IF('Données Envoyé Spécial'!$R687&lt;2,IF('Données Envoyé Spécial'!$M687=F$2,'Données Envoyé Spécial'!$E687,""),"")</f>
        <v/>
      </c>
      <c r="G734">
        <f>IF('Données Envoyé Spécial'!$R527&lt;2,IF('Données Envoyé Spécial'!$M527=G$2,'Données Envoyé Spécial'!$E527,""),"")</f>
        <v>408</v>
      </c>
      <c r="H734" t="str">
        <f>IF('Données Envoyé Spécial'!$R733&lt;2,IF('Données Envoyé Spécial'!$M733=H$2,'Données Envoyé Spécial'!$E733,""),"")</f>
        <v/>
      </c>
      <c r="J734" s="105"/>
      <c r="K734">
        <f>IF('Données Envoyé Spécial'!$R527&lt;2,IF('Données Envoyé Spécial'!$M527=K$2,'Données Envoyé Spécial'!$F527,""),"")</f>
        <v>341</v>
      </c>
      <c r="L734" t="str">
        <f>IF('Données Envoyé Spécial'!$R733&lt;2,IF('Données Envoyé Spécial'!$M733=L$2,'Données Envoyé Spécial'!$F733,""),"")</f>
        <v/>
      </c>
      <c r="N734" t="str">
        <f>IF('Données Envoyé Spécial'!$R689&lt;2,IF('Données Envoyé Spécial'!$M689=N$2,'Données Envoyé Spécial'!$G689,""),"")</f>
        <v/>
      </c>
      <c r="O734">
        <f>IF('Données Envoyé Spécial'!$R530&lt;2,IF('Données Envoyé Spécial'!$M530=O$2,'Données Envoyé Spécial'!$G530,""),"")</f>
        <v>0.10994969256567914</v>
      </c>
      <c r="P734" t="str">
        <f>IF('Données Envoyé Spécial'!$R733&lt;2,IF('Données Envoyé Spécial'!$M733=P$2,'Données Envoyé Spécial'!$G733,""),"")</f>
        <v/>
      </c>
      <c r="U734" s="50"/>
      <c r="V734" s="201"/>
      <c r="W734" s="201"/>
      <c r="X734" s="201"/>
    </row>
    <row r="735" spans="2:24" x14ac:dyDescent="0.25">
      <c r="B735" s="260"/>
      <c r="F735" s="2" t="str">
        <f>IF('Données Envoyé Spécial'!$R688&lt;2,IF('Données Envoyé Spécial'!$M688=F$2,'Données Envoyé Spécial'!$E688,""),"")</f>
        <v/>
      </c>
      <c r="G735">
        <f>IF('Données Envoyé Spécial'!$R530&lt;2,IF('Données Envoyé Spécial'!$M530=G$2,'Données Envoyé Spécial'!$E530,""),"")</f>
        <v>17890</v>
      </c>
      <c r="H735" t="str">
        <f>IF('Données Envoyé Spécial'!$R734&lt;2,IF('Données Envoyé Spécial'!$M734=H$2,'Données Envoyé Spécial'!$E734,""),"")</f>
        <v/>
      </c>
      <c r="J735" s="133"/>
      <c r="K735">
        <f>IF('Données Envoyé Spécial'!$R530&lt;2,IF('Données Envoyé Spécial'!$M530=K$2,'Données Envoyé Spécial'!$F530,""),"")</f>
        <v>1967</v>
      </c>
      <c r="L735" t="str">
        <f>IF('Données Envoyé Spécial'!$R734&lt;2,IF('Données Envoyé Spécial'!$M734=L$2,'Données Envoyé Spécial'!$F734,""),"")</f>
        <v/>
      </c>
      <c r="N735" t="str">
        <f>IF('Données Envoyé Spécial'!$R690&lt;2,IF('Données Envoyé Spécial'!$M690=N$2,'Données Envoyé Spécial'!$G690,""),"")</f>
        <v/>
      </c>
      <c r="O735">
        <f>IF('Données Envoyé Spécial'!$R533&lt;2,IF('Données Envoyé Spécial'!$M533=O$2,'Données Envoyé Spécial'!$G533,""),"")</f>
        <v>0.19047619047619047</v>
      </c>
      <c r="P735" t="str">
        <f>IF('Données Envoyé Spécial'!$R734&lt;2,IF('Données Envoyé Spécial'!$M734=P$2,'Données Envoyé Spécial'!$G734,""),"")</f>
        <v/>
      </c>
      <c r="U735" s="50"/>
      <c r="V735" s="201"/>
      <c r="W735" s="201"/>
      <c r="X735" s="201"/>
    </row>
    <row r="736" spans="2:24" x14ac:dyDescent="0.25">
      <c r="B736" s="260"/>
      <c r="F736" s="2" t="str">
        <f>IF('Données Envoyé Spécial'!$R689&lt;2,IF('Données Envoyé Spécial'!$M689=F$2,'Données Envoyé Spécial'!$E689,""),"")</f>
        <v/>
      </c>
      <c r="G736">
        <f>IF('Données Envoyé Spécial'!$R533&lt;2,IF('Données Envoyé Spécial'!$M533=G$2,'Données Envoyé Spécial'!$E533,""),"")</f>
        <v>42</v>
      </c>
      <c r="H736" t="str">
        <f>IF('Données Envoyé Spécial'!$R735&lt;2,IF('Données Envoyé Spécial'!$M735=H$2,'Données Envoyé Spécial'!$E735,""),"")</f>
        <v/>
      </c>
      <c r="J736" s="133"/>
      <c r="K736">
        <f>IF('Données Envoyé Spécial'!$R533&lt;2,IF('Données Envoyé Spécial'!$M533=K$2,'Données Envoyé Spécial'!$F533,""),"")</f>
        <v>8</v>
      </c>
      <c r="L736" t="str">
        <f>IF('Données Envoyé Spécial'!$R735&lt;2,IF('Données Envoyé Spécial'!$M735=L$2,'Données Envoyé Spécial'!$F735,""),"")</f>
        <v/>
      </c>
      <c r="N736" t="str">
        <f>IF('Données Envoyé Spécial'!$R691&lt;2,IF('Données Envoyé Spécial'!$M691=N$2,'Données Envoyé Spécial'!$G691,""),"")</f>
        <v/>
      </c>
      <c r="O736">
        <f>IF('Données Envoyé Spécial'!$R535&lt;2,IF('Données Envoyé Spécial'!$M535=O$2,'Données Envoyé Spécial'!$G535,""),"")</f>
        <v>1.8823529411764706</v>
      </c>
      <c r="P736" t="str">
        <f>IF('Données Envoyé Spécial'!$R735&lt;2,IF('Données Envoyé Spécial'!$M735=P$2,'Données Envoyé Spécial'!$G735,""),"")</f>
        <v/>
      </c>
      <c r="U736" s="50"/>
      <c r="V736" s="201"/>
      <c r="W736" s="201"/>
      <c r="X736" s="201"/>
    </row>
    <row r="737" spans="2:24" x14ac:dyDescent="0.25">
      <c r="B737" s="260"/>
      <c r="F737" s="2" t="str">
        <f>IF('Données Envoyé Spécial'!$R690&lt;2,IF('Données Envoyé Spécial'!$M690=F$2,'Données Envoyé Spécial'!$E690,""),"")</f>
        <v/>
      </c>
      <c r="G737">
        <f>IF('Données Envoyé Spécial'!$R535&lt;2,IF('Données Envoyé Spécial'!$M535=G$2,'Données Envoyé Spécial'!$E535,""),"")</f>
        <v>17</v>
      </c>
      <c r="H737" t="str">
        <f>IF('Données Envoyé Spécial'!$R736&lt;2,IF('Données Envoyé Spécial'!$M736=H$2,'Données Envoyé Spécial'!$E736,""),"")</f>
        <v/>
      </c>
      <c r="J737" s="105"/>
      <c r="K737">
        <f>IF('Données Envoyé Spécial'!$R535&lt;2,IF('Données Envoyé Spécial'!$M535=K$2,'Données Envoyé Spécial'!$F535,""),"")</f>
        <v>32</v>
      </c>
      <c r="L737" t="str">
        <f>IF('Données Envoyé Spécial'!$R736&lt;2,IF('Données Envoyé Spécial'!$M736=L$2,'Données Envoyé Spécial'!$F736,""),"")</f>
        <v/>
      </c>
      <c r="N737" t="str">
        <f>IF('Données Envoyé Spécial'!$R692&lt;2,IF('Données Envoyé Spécial'!$M692=N$2,'Données Envoyé Spécial'!$G692,""),"")</f>
        <v/>
      </c>
      <c r="O737" t="str">
        <f>IF('Données Envoyé Spécial'!$R540&lt;2,IF('Données Envoyé Spécial'!$M540=O$2,'Données Envoyé Spécial'!$G540,""),"")</f>
        <v/>
      </c>
      <c r="P737" t="str">
        <f>IF('Données Envoyé Spécial'!$R736&lt;2,IF('Données Envoyé Spécial'!$M736=P$2,'Données Envoyé Spécial'!$G736,""),"")</f>
        <v/>
      </c>
      <c r="U737" s="50"/>
      <c r="V737" s="201"/>
      <c r="W737" s="201"/>
      <c r="X737" s="201"/>
    </row>
    <row r="738" spans="2:24" x14ac:dyDescent="0.25">
      <c r="B738" s="260"/>
      <c r="F738" s="2" t="str">
        <f>IF('Données Envoyé Spécial'!$R691&lt;2,IF('Données Envoyé Spécial'!$M691=F$2,'Données Envoyé Spécial'!$E691,""),"")</f>
        <v/>
      </c>
      <c r="G738" t="str">
        <f>IF('Données Envoyé Spécial'!$R540&lt;2,IF('Données Envoyé Spécial'!$M540=G$2,'Données Envoyé Spécial'!$E540,""),"")</f>
        <v/>
      </c>
      <c r="H738" t="str">
        <f>IF('Données Envoyé Spécial'!$R737&lt;2,IF('Données Envoyé Spécial'!$M737=H$2,'Données Envoyé Spécial'!$E737,""),"")</f>
        <v/>
      </c>
      <c r="J738" s="133"/>
      <c r="K738" t="str">
        <f>IF('Données Envoyé Spécial'!$R540&lt;2,IF('Données Envoyé Spécial'!$M540=K$2,'Données Envoyé Spécial'!$F540,""),"")</f>
        <v/>
      </c>
      <c r="L738" t="str">
        <f>IF('Données Envoyé Spécial'!$R737&lt;2,IF('Données Envoyé Spécial'!$M737=L$2,'Données Envoyé Spécial'!$F737,""),"")</f>
        <v/>
      </c>
      <c r="N738" t="str">
        <f>IF('Données Envoyé Spécial'!$R693&lt;2,IF('Données Envoyé Spécial'!$M693=N$2,'Données Envoyé Spécial'!$G693,""),"")</f>
        <v/>
      </c>
      <c r="O738">
        <f>IF('Données Envoyé Spécial'!$R541&lt;2,IF('Données Envoyé Spécial'!$M541=O$2,'Données Envoyé Spécial'!$G541,""),"")</f>
        <v>7.6923076923076927E-2</v>
      </c>
      <c r="P738" t="str">
        <f>IF('Données Envoyé Spécial'!$R737&lt;2,IF('Données Envoyé Spécial'!$M737=P$2,'Données Envoyé Spécial'!$G737,""),"")</f>
        <v/>
      </c>
      <c r="U738" s="50"/>
      <c r="V738" s="201"/>
      <c r="W738" s="201"/>
      <c r="X738" s="201"/>
    </row>
    <row r="739" spans="2:24" x14ac:dyDescent="0.25">
      <c r="B739" s="260"/>
      <c r="F739" s="2" t="str">
        <f>IF('Données Envoyé Spécial'!$R692&lt;2,IF('Données Envoyé Spécial'!$M692=F$2,'Données Envoyé Spécial'!$E692,""),"")</f>
        <v/>
      </c>
      <c r="G739">
        <f>IF('Données Envoyé Spécial'!$R541&lt;2,IF('Données Envoyé Spécial'!$M541=G$2,'Données Envoyé Spécial'!$E541,""),"")</f>
        <v>130</v>
      </c>
      <c r="H739" t="str">
        <f>IF('Données Envoyé Spécial'!$R738&lt;2,IF('Données Envoyé Spécial'!$M738=H$2,'Données Envoyé Spécial'!$E738,""),"")</f>
        <v/>
      </c>
      <c r="J739" s="105"/>
      <c r="K739">
        <f>IF('Données Envoyé Spécial'!$R541&lt;2,IF('Données Envoyé Spécial'!$M541=K$2,'Données Envoyé Spécial'!$F541,""),"")</f>
        <v>10</v>
      </c>
      <c r="L739" t="str">
        <f>IF('Données Envoyé Spécial'!$R738&lt;2,IF('Données Envoyé Spécial'!$M738=L$2,'Données Envoyé Spécial'!$F738,""),"")</f>
        <v/>
      </c>
      <c r="N739" t="str">
        <f>IF('Données Envoyé Spécial'!$R694&lt;2,IF('Données Envoyé Spécial'!$M694=N$2,'Données Envoyé Spécial'!$G694,""),"")</f>
        <v/>
      </c>
      <c r="O739" t="str">
        <f>IF('Données Envoyé Spécial'!$R542&lt;2,IF('Données Envoyé Spécial'!$M542=O$2,'Données Envoyé Spécial'!$G542,""),"")</f>
        <v/>
      </c>
      <c r="P739" t="str">
        <f>IF('Données Envoyé Spécial'!$R738&lt;2,IF('Données Envoyé Spécial'!$M738=P$2,'Données Envoyé Spécial'!$G738,""),"")</f>
        <v/>
      </c>
      <c r="U739" s="50"/>
      <c r="V739" s="201"/>
      <c r="W739" s="201"/>
      <c r="X739" s="201"/>
    </row>
    <row r="740" spans="2:24" x14ac:dyDescent="0.25">
      <c r="B740" s="260"/>
      <c r="F740" s="2" t="str">
        <f>IF('Données Envoyé Spécial'!$R693&lt;2,IF('Données Envoyé Spécial'!$M693=F$2,'Données Envoyé Spécial'!$E693,""),"")</f>
        <v/>
      </c>
      <c r="G740" t="str">
        <f>IF('Données Envoyé Spécial'!$R542&lt;2,IF('Données Envoyé Spécial'!$M542=G$2,'Données Envoyé Spécial'!$E542,""),"")</f>
        <v/>
      </c>
      <c r="H740" t="str">
        <f>IF('Données Envoyé Spécial'!$R739&lt;2,IF('Données Envoyé Spécial'!$M739=H$2,'Données Envoyé Spécial'!$E739,""),"")</f>
        <v/>
      </c>
      <c r="J740" s="133"/>
      <c r="K740" t="str">
        <f>IF('Données Envoyé Spécial'!$R542&lt;2,IF('Données Envoyé Spécial'!$M542=K$2,'Données Envoyé Spécial'!$F542,""),"")</f>
        <v/>
      </c>
      <c r="L740" t="str">
        <f>IF('Données Envoyé Spécial'!$R739&lt;2,IF('Données Envoyé Spécial'!$M739=L$2,'Données Envoyé Spécial'!$F739,""),"")</f>
        <v/>
      </c>
      <c r="N740" t="str">
        <f>IF('Données Envoyé Spécial'!$R695&lt;2,IF('Données Envoyé Spécial'!$M695=N$2,'Données Envoyé Spécial'!$G695,""),"")</f>
        <v/>
      </c>
      <c r="O740">
        <f>IF('Données Envoyé Spécial'!$R543&lt;2,IF('Données Envoyé Spécial'!$M543=O$2,'Données Envoyé Spécial'!$G543,""),"")</f>
        <v>0.81818181818181823</v>
      </c>
      <c r="P740" t="str">
        <f>IF('Données Envoyé Spécial'!$R739&lt;2,IF('Données Envoyé Spécial'!$M739=P$2,'Données Envoyé Spécial'!$G739,""),"")</f>
        <v/>
      </c>
      <c r="U740" s="50"/>
      <c r="V740" s="201"/>
      <c r="W740" s="201"/>
      <c r="X740" s="201"/>
    </row>
    <row r="741" spans="2:24" x14ac:dyDescent="0.25">
      <c r="B741" s="260"/>
      <c r="F741" s="2" t="str">
        <f>IF('Données Envoyé Spécial'!$R694&lt;2,IF('Données Envoyé Spécial'!$M694=F$2,'Données Envoyé Spécial'!$E694,""),"")</f>
        <v/>
      </c>
      <c r="G741">
        <f>IF('Données Envoyé Spécial'!$R543&lt;2,IF('Données Envoyé Spécial'!$M543=G$2,'Données Envoyé Spécial'!$E543,""),"")</f>
        <v>33</v>
      </c>
      <c r="H741" t="str">
        <f>IF('Données Envoyé Spécial'!$R740&lt;2,IF('Données Envoyé Spécial'!$M740=H$2,'Données Envoyé Spécial'!$E740,""),"")</f>
        <v/>
      </c>
      <c r="J741" s="105"/>
      <c r="K741">
        <f>IF('Données Envoyé Spécial'!$R543&lt;2,IF('Données Envoyé Spécial'!$M543=K$2,'Données Envoyé Spécial'!$F543,""),"")</f>
        <v>27</v>
      </c>
      <c r="L741" t="str">
        <f>IF('Données Envoyé Spécial'!$R740&lt;2,IF('Données Envoyé Spécial'!$M740=L$2,'Données Envoyé Spécial'!$F740,""),"")</f>
        <v/>
      </c>
      <c r="N741" t="str">
        <f>IF('Données Envoyé Spécial'!$R696&lt;2,IF('Données Envoyé Spécial'!$M696=N$2,'Données Envoyé Spécial'!$G696,""),"")</f>
        <v/>
      </c>
      <c r="O741">
        <f>IF('Données Envoyé Spécial'!$R544&lt;2,IF('Données Envoyé Spécial'!$M544=O$2,'Données Envoyé Spécial'!$G544,""),"")</f>
        <v>0</v>
      </c>
      <c r="P741" t="str">
        <f>IF('Données Envoyé Spécial'!$R740&lt;2,IF('Données Envoyé Spécial'!$M740=P$2,'Données Envoyé Spécial'!$G740,""),"")</f>
        <v/>
      </c>
      <c r="U741" s="50"/>
      <c r="V741" s="201"/>
      <c r="W741" s="201"/>
      <c r="X741" s="201"/>
    </row>
    <row r="742" spans="2:24" x14ac:dyDescent="0.25">
      <c r="B742" s="260"/>
      <c r="F742" s="2" t="str">
        <f>IF('Données Envoyé Spécial'!$R695&lt;2,IF('Données Envoyé Spécial'!$M695=F$2,'Données Envoyé Spécial'!$E695,""),"")</f>
        <v/>
      </c>
      <c r="G742">
        <f>IF('Données Envoyé Spécial'!$R544&lt;2,IF('Données Envoyé Spécial'!$M544=G$2,'Données Envoyé Spécial'!$E544,""),"")</f>
        <v>21</v>
      </c>
      <c r="H742" t="str">
        <f>IF('Données Envoyé Spécial'!$R741&lt;2,IF('Données Envoyé Spécial'!$M741=H$2,'Données Envoyé Spécial'!$E741,""),"")</f>
        <v/>
      </c>
      <c r="J742" s="133"/>
      <c r="K742">
        <f>IF('Données Envoyé Spécial'!$R544&lt;2,IF('Données Envoyé Spécial'!$M544=K$2,'Données Envoyé Spécial'!$F544,""),"")</f>
        <v>0</v>
      </c>
      <c r="L742" t="str">
        <f>IF('Données Envoyé Spécial'!$R741&lt;2,IF('Données Envoyé Spécial'!$M741=L$2,'Données Envoyé Spécial'!$F741,""),"")</f>
        <v/>
      </c>
      <c r="N742" t="str">
        <f>IF('Données Envoyé Spécial'!$R697&lt;2,IF('Données Envoyé Spécial'!$M697=N$2,'Données Envoyé Spécial'!$G697,""),"")</f>
        <v/>
      </c>
      <c r="O742">
        <f>IF('Données Envoyé Spécial'!$R547&lt;2,IF('Données Envoyé Spécial'!$M547=O$2,'Données Envoyé Spécial'!$G547,""),"")</f>
        <v>0.54646840148698883</v>
      </c>
      <c r="P742" t="str">
        <f>IF('Données Envoyé Spécial'!$R741&lt;2,IF('Données Envoyé Spécial'!$M741=P$2,'Données Envoyé Spécial'!$G741,""),"")</f>
        <v/>
      </c>
      <c r="U742" s="50"/>
      <c r="V742" s="201"/>
      <c r="W742" s="201"/>
      <c r="X742" s="201"/>
    </row>
    <row r="743" spans="2:24" x14ac:dyDescent="0.25">
      <c r="B743" s="260"/>
      <c r="F743" s="2" t="str">
        <f>IF('Données Envoyé Spécial'!$R696&lt;2,IF('Données Envoyé Spécial'!$M696=F$2,'Données Envoyé Spécial'!$E696,""),"")</f>
        <v/>
      </c>
      <c r="G743">
        <f>IF('Données Envoyé Spécial'!$R547&lt;2,IF('Données Envoyé Spécial'!$M547=G$2,'Données Envoyé Spécial'!$E547,""),"")</f>
        <v>269</v>
      </c>
      <c r="H743" t="str">
        <f>IF('Données Envoyé Spécial'!$R742&lt;2,IF('Données Envoyé Spécial'!$M742=H$2,'Données Envoyé Spécial'!$E742,""),"")</f>
        <v/>
      </c>
      <c r="J743" s="105"/>
      <c r="K743">
        <f>IF('Données Envoyé Spécial'!$R547&lt;2,IF('Données Envoyé Spécial'!$M547=K$2,'Données Envoyé Spécial'!$F547,""),"")</f>
        <v>147</v>
      </c>
      <c r="L743" t="str">
        <f>IF('Données Envoyé Spécial'!$R742&lt;2,IF('Données Envoyé Spécial'!$M742=L$2,'Données Envoyé Spécial'!$F742,""),"")</f>
        <v/>
      </c>
      <c r="N743" t="str">
        <f>IF('Données Envoyé Spécial'!$R698&lt;2,IF('Données Envoyé Spécial'!$M698=N$2,'Données Envoyé Spécial'!$G698,""),"")</f>
        <v/>
      </c>
      <c r="O743">
        <f>IF('Données Envoyé Spécial'!$R548&lt;2,IF('Données Envoyé Spécial'!$M548=O$2,'Données Envoyé Spécial'!$G548,""),"")</f>
        <v>0.4731182795698925</v>
      </c>
      <c r="P743" t="str">
        <f>IF('Données Envoyé Spécial'!$R742&lt;2,IF('Données Envoyé Spécial'!$M742=P$2,'Données Envoyé Spécial'!$G742,""),"")</f>
        <v/>
      </c>
      <c r="U743" s="50"/>
      <c r="V743" s="201"/>
      <c r="W743" s="201"/>
      <c r="X743" s="201"/>
    </row>
    <row r="744" spans="2:24" x14ac:dyDescent="0.25">
      <c r="B744" s="260"/>
      <c r="F744" s="2" t="str">
        <f>IF('Données Envoyé Spécial'!$R697&lt;2,IF('Données Envoyé Spécial'!$M697=F$2,'Données Envoyé Spécial'!$E697,""),"")</f>
        <v/>
      </c>
      <c r="G744">
        <f>IF('Données Envoyé Spécial'!$R548&lt;2,IF('Données Envoyé Spécial'!$M548=G$2,'Données Envoyé Spécial'!$E548,""),"")</f>
        <v>186</v>
      </c>
      <c r="H744" t="str">
        <f>IF('Données Envoyé Spécial'!$R743&lt;2,IF('Données Envoyé Spécial'!$M743=H$2,'Données Envoyé Spécial'!$E743,""),"")</f>
        <v/>
      </c>
      <c r="J744" s="133"/>
      <c r="K744">
        <f>IF('Données Envoyé Spécial'!$R548&lt;2,IF('Données Envoyé Spécial'!$M548=K$2,'Données Envoyé Spécial'!$F548,""),"")</f>
        <v>88</v>
      </c>
      <c r="L744" t="str">
        <f>IF('Données Envoyé Spécial'!$R743&lt;2,IF('Données Envoyé Spécial'!$M743=L$2,'Données Envoyé Spécial'!$F743,""),"")</f>
        <v/>
      </c>
      <c r="N744" t="str">
        <f>IF('Données Envoyé Spécial'!$R699&lt;2,IF('Données Envoyé Spécial'!$M699=N$2,'Données Envoyé Spécial'!$G699,""),"")</f>
        <v/>
      </c>
      <c r="O744">
        <f>IF('Données Envoyé Spécial'!$R549&lt;2,IF('Données Envoyé Spécial'!$M549=O$2,'Données Envoyé Spécial'!$G549,""),"")</f>
        <v>0.68627450980392157</v>
      </c>
      <c r="P744" t="str">
        <f>IF('Données Envoyé Spécial'!$R743&lt;2,IF('Données Envoyé Spécial'!$M743=P$2,'Données Envoyé Spécial'!$G743,""),"")</f>
        <v/>
      </c>
      <c r="U744" s="50"/>
      <c r="V744" s="201"/>
      <c r="W744" s="201"/>
      <c r="X744" s="201"/>
    </row>
    <row r="745" spans="2:24" x14ac:dyDescent="0.25">
      <c r="B745" s="260"/>
      <c r="F745" s="2" t="str">
        <f>IF('Données Envoyé Spécial'!$R698&lt;2,IF('Données Envoyé Spécial'!$M698=F$2,'Données Envoyé Spécial'!$E698,""),"")</f>
        <v/>
      </c>
      <c r="G745">
        <f>IF('Données Envoyé Spécial'!$R549&lt;2,IF('Données Envoyé Spécial'!$M549=G$2,'Données Envoyé Spécial'!$E549,""),"")</f>
        <v>51</v>
      </c>
      <c r="H745" t="str">
        <f>IF('Données Envoyé Spécial'!$R744&lt;2,IF('Données Envoyé Spécial'!$M744=H$2,'Données Envoyé Spécial'!$E744,""),"")</f>
        <v/>
      </c>
      <c r="J745" s="105"/>
      <c r="K745">
        <f>IF('Données Envoyé Spécial'!$R549&lt;2,IF('Données Envoyé Spécial'!$M549=K$2,'Données Envoyé Spécial'!$F549,""),"")</f>
        <v>35</v>
      </c>
      <c r="L745" t="str">
        <f>IF('Données Envoyé Spécial'!$R744&lt;2,IF('Données Envoyé Spécial'!$M744=L$2,'Données Envoyé Spécial'!$F744,""),"")</f>
        <v/>
      </c>
      <c r="N745" t="str">
        <f>IF('Données Envoyé Spécial'!$R700&lt;2,IF('Données Envoyé Spécial'!$M700=N$2,'Données Envoyé Spécial'!$G700,""),"")</f>
        <v/>
      </c>
      <c r="O745">
        <f>IF('Données Envoyé Spécial'!$R550&lt;2,IF('Données Envoyé Spécial'!$M550=O$2,'Données Envoyé Spécial'!$G550,""),"")</f>
        <v>6.7567567567567571E-2</v>
      </c>
      <c r="P745" t="str">
        <f>IF('Données Envoyé Spécial'!$R744&lt;2,IF('Données Envoyé Spécial'!$M744=P$2,'Données Envoyé Spécial'!$G744,""),"")</f>
        <v/>
      </c>
      <c r="U745" s="50"/>
      <c r="V745" s="201"/>
      <c r="W745" s="201"/>
      <c r="X745" s="201"/>
    </row>
    <row r="746" spans="2:24" x14ac:dyDescent="0.25">
      <c r="B746" s="260"/>
      <c r="F746" s="2" t="str">
        <f>IF('Données Envoyé Spécial'!$R699&lt;2,IF('Données Envoyé Spécial'!$M699=F$2,'Données Envoyé Spécial'!$E699,""),"")</f>
        <v/>
      </c>
      <c r="G746">
        <f>IF('Données Envoyé Spécial'!$R550&lt;2,IF('Données Envoyé Spécial'!$M550=G$2,'Données Envoyé Spécial'!$E550,""),"")</f>
        <v>74</v>
      </c>
      <c r="H746" t="str">
        <f>IF('Données Envoyé Spécial'!$R745&lt;2,IF('Données Envoyé Spécial'!$M745=H$2,'Données Envoyé Spécial'!$E745,""),"")</f>
        <v/>
      </c>
      <c r="J746" s="133"/>
      <c r="K746">
        <f>IF('Données Envoyé Spécial'!$R550&lt;2,IF('Données Envoyé Spécial'!$M550=K$2,'Données Envoyé Spécial'!$F550,""),"")</f>
        <v>5</v>
      </c>
      <c r="L746" t="str">
        <f>IF('Données Envoyé Spécial'!$R745&lt;2,IF('Données Envoyé Spécial'!$M745=L$2,'Données Envoyé Spécial'!$F745,""),"")</f>
        <v/>
      </c>
      <c r="N746" t="str">
        <f>IF('Données Envoyé Spécial'!$R701&lt;2,IF('Données Envoyé Spécial'!$M701=N$2,'Données Envoyé Spécial'!$G701,""),"")</f>
        <v/>
      </c>
      <c r="O746">
        <f>IF('Données Envoyé Spécial'!$R553&lt;2,IF('Données Envoyé Spécial'!$M553=O$2,'Données Envoyé Spécial'!$G553,""),"")</f>
        <v>0.19097222222222221</v>
      </c>
      <c r="P746" t="str">
        <f>IF('Données Envoyé Spécial'!$R745&lt;2,IF('Données Envoyé Spécial'!$M745=P$2,'Données Envoyé Spécial'!$G745,""),"")</f>
        <v/>
      </c>
      <c r="U746" s="50"/>
      <c r="V746" s="201"/>
      <c r="W746" s="201"/>
      <c r="X746" s="201"/>
    </row>
    <row r="747" spans="2:24" x14ac:dyDescent="0.25">
      <c r="B747" s="260"/>
      <c r="F747" s="2" t="str">
        <f>IF('Données Envoyé Spécial'!$R700&lt;2,IF('Données Envoyé Spécial'!$M700=F$2,'Données Envoyé Spécial'!$E700,""),"")</f>
        <v/>
      </c>
      <c r="G747">
        <f>IF('Données Envoyé Spécial'!$R553&lt;2,IF('Données Envoyé Spécial'!$M553=G$2,'Données Envoyé Spécial'!$E553,""),"")</f>
        <v>288</v>
      </c>
      <c r="H747" t="str">
        <f>IF('Données Envoyé Spécial'!$R746&lt;2,IF('Données Envoyé Spécial'!$M746=H$2,'Données Envoyé Spécial'!$E746,""),"")</f>
        <v/>
      </c>
      <c r="J747" s="105"/>
      <c r="K747">
        <f>IF('Données Envoyé Spécial'!$R553&lt;2,IF('Données Envoyé Spécial'!$M553=K$2,'Données Envoyé Spécial'!$F553,""),"")</f>
        <v>55</v>
      </c>
      <c r="L747" t="str">
        <f>IF('Données Envoyé Spécial'!$R746&lt;2,IF('Données Envoyé Spécial'!$M746=L$2,'Données Envoyé Spécial'!$F746,""),"")</f>
        <v/>
      </c>
      <c r="N747" t="str">
        <f>IF('Données Envoyé Spécial'!$R702&lt;2,IF('Données Envoyé Spécial'!$M702=N$2,'Données Envoyé Spécial'!$G702,""),"")</f>
        <v/>
      </c>
      <c r="O747">
        <f>IF('Données Envoyé Spécial'!$R554&lt;2,IF('Données Envoyé Spécial'!$M554=O$2,'Données Envoyé Spécial'!$G554,""),"")</f>
        <v>5.8823529411764705E-2</v>
      </c>
      <c r="P747" t="str">
        <f>IF('Données Envoyé Spécial'!$R746&lt;2,IF('Données Envoyé Spécial'!$M746=P$2,'Données Envoyé Spécial'!$G746,""),"")</f>
        <v/>
      </c>
      <c r="U747" s="50"/>
      <c r="V747" s="201"/>
      <c r="W747" s="201"/>
      <c r="X747" s="201"/>
    </row>
    <row r="748" spans="2:24" x14ac:dyDescent="0.25">
      <c r="B748" s="260"/>
      <c r="F748" s="2" t="str">
        <f>IF('Données Envoyé Spécial'!$R701&lt;2,IF('Données Envoyé Spécial'!$M701=F$2,'Données Envoyé Spécial'!$E701,""),"")</f>
        <v/>
      </c>
      <c r="G748">
        <f>IF('Données Envoyé Spécial'!$R554&lt;2,IF('Données Envoyé Spécial'!$M554=G$2,'Données Envoyé Spécial'!$E554,""),"")</f>
        <v>34</v>
      </c>
      <c r="H748" t="str">
        <f>IF('Données Envoyé Spécial'!$R747&lt;2,IF('Données Envoyé Spécial'!$M747=H$2,'Données Envoyé Spécial'!$E747,""),"")</f>
        <v/>
      </c>
      <c r="J748" s="133"/>
      <c r="K748">
        <f>IF('Données Envoyé Spécial'!$R554&lt;2,IF('Données Envoyé Spécial'!$M554=K$2,'Données Envoyé Spécial'!$F554,""),"")</f>
        <v>2</v>
      </c>
      <c r="L748" t="str">
        <f>IF('Données Envoyé Spécial'!$R747&lt;2,IF('Données Envoyé Spécial'!$M747=L$2,'Données Envoyé Spécial'!$F747,""),"")</f>
        <v/>
      </c>
      <c r="N748" t="str">
        <f>IF('Données Envoyé Spécial'!$R704&lt;2,IF('Données Envoyé Spécial'!$M704=N$2,'Données Envoyé Spécial'!$G704,""),"")</f>
        <v/>
      </c>
      <c r="O748">
        <f>IF('Données Envoyé Spécial'!$R555&lt;2,IF('Données Envoyé Spécial'!$M555=O$2,'Données Envoyé Spécial'!$G555,""),"")</f>
        <v>0.20737327188940091</v>
      </c>
      <c r="P748" t="str">
        <f>IF('Données Envoyé Spécial'!$R747&lt;2,IF('Données Envoyé Spécial'!$M747=P$2,'Données Envoyé Spécial'!$G747,""),"")</f>
        <v/>
      </c>
      <c r="U748" s="50"/>
      <c r="V748" s="201"/>
      <c r="W748" s="201"/>
      <c r="X748" s="201"/>
    </row>
    <row r="749" spans="2:24" x14ac:dyDescent="0.25">
      <c r="B749" s="260"/>
      <c r="F749" s="2" t="str">
        <f>IF('Données Envoyé Spécial'!$R702&lt;2,IF('Données Envoyé Spécial'!$M702=F$2,'Données Envoyé Spécial'!$E702,""),"")</f>
        <v/>
      </c>
      <c r="G749">
        <f>IF('Données Envoyé Spécial'!$R555&lt;2,IF('Données Envoyé Spécial'!$M555=G$2,'Données Envoyé Spécial'!$E555,""),"")</f>
        <v>217</v>
      </c>
      <c r="H749" t="str">
        <f>IF('Données Envoyé Spécial'!$R748&lt;2,IF('Données Envoyé Spécial'!$M748=H$2,'Données Envoyé Spécial'!$E748,""),"")</f>
        <v/>
      </c>
      <c r="J749" s="133"/>
      <c r="K749">
        <f>IF('Données Envoyé Spécial'!$R555&lt;2,IF('Données Envoyé Spécial'!$M555=K$2,'Données Envoyé Spécial'!$F555,""),"")</f>
        <v>45</v>
      </c>
      <c r="L749" t="str">
        <f>IF('Données Envoyé Spécial'!$R748&lt;2,IF('Données Envoyé Spécial'!$M748=L$2,'Données Envoyé Spécial'!$F748,""),"")</f>
        <v/>
      </c>
      <c r="N749" t="str">
        <f>IF('Données Envoyé Spécial'!$R705&lt;2,IF('Données Envoyé Spécial'!$M705=N$2,'Données Envoyé Spécial'!$G705,""),"")</f>
        <v/>
      </c>
      <c r="O749">
        <f>IF('Données Envoyé Spécial'!$R556&lt;2,IF('Données Envoyé Spécial'!$M556=O$2,'Données Envoyé Spécial'!$G556,""),"")</f>
        <v>0.28303747534516766</v>
      </c>
      <c r="P749" t="str">
        <f>IF('Données Envoyé Spécial'!$R748&lt;2,IF('Données Envoyé Spécial'!$M748=P$2,'Données Envoyé Spécial'!$G748,""),"")</f>
        <v/>
      </c>
      <c r="U749" s="50"/>
      <c r="V749" s="201"/>
      <c r="W749" s="201"/>
      <c r="X749" s="201"/>
    </row>
    <row r="750" spans="2:24" x14ac:dyDescent="0.25">
      <c r="B750" s="260"/>
      <c r="F750" s="2" t="str">
        <f>IF('Données Envoyé Spécial'!$R704&lt;2,IF('Données Envoyé Spécial'!$M704=F$2,'Données Envoyé Spécial'!$E704,""),"")</f>
        <v/>
      </c>
      <c r="G750">
        <f>IF('Données Envoyé Spécial'!$R556&lt;2,IF('Données Envoyé Spécial'!$M556=G$2,'Données Envoyé Spécial'!$E556,""),"")</f>
        <v>1014</v>
      </c>
      <c r="H750" t="str">
        <f>IF('Données Envoyé Spécial'!$R749&lt;2,IF('Données Envoyé Spécial'!$M749=H$2,'Données Envoyé Spécial'!$E749,""),"")</f>
        <v/>
      </c>
      <c r="J750" s="105"/>
      <c r="K750">
        <f>IF('Données Envoyé Spécial'!$R556&lt;2,IF('Données Envoyé Spécial'!$M556=K$2,'Données Envoyé Spécial'!$F556,""),"")</f>
        <v>287</v>
      </c>
      <c r="L750" t="str">
        <f>IF('Données Envoyé Spécial'!$R749&lt;2,IF('Données Envoyé Spécial'!$M749=L$2,'Données Envoyé Spécial'!$F749,""),"")</f>
        <v/>
      </c>
      <c r="N750" t="str">
        <f>IF('Données Envoyé Spécial'!$R706&lt;2,IF('Données Envoyé Spécial'!$M706=N$2,'Données Envoyé Spécial'!$G706,""),"")</f>
        <v/>
      </c>
      <c r="O750">
        <f>IF('Données Envoyé Spécial'!$R557&lt;2,IF('Données Envoyé Spécial'!$M557=O$2,'Données Envoyé Spécial'!$G557,""),"")</f>
        <v>0.10465116279069768</v>
      </c>
      <c r="P750" t="str">
        <f>IF('Données Envoyé Spécial'!$R749&lt;2,IF('Données Envoyé Spécial'!$M749=P$2,'Données Envoyé Spécial'!$G749,""),"")</f>
        <v/>
      </c>
      <c r="U750" s="50"/>
      <c r="V750" s="201"/>
      <c r="W750" s="201"/>
      <c r="X750" s="201"/>
    </row>
    <row r="751" spans="2:24" x14ac:dyDescent="0.25">
      <c r="B751" s="260"/>
      <c r="F751" s="2" t="str">
        <f>IF('Données Envoyé Spécial'!$R705&lt;2,IF('Données Envoyé Spécial'!$M705=F$2,'Données Envoyé Spécial'!$E705,""),"")</f>
        <v/>
      </c>
      <c r="G751">
        <f>IF('Données Envoyé Spécial'!$R557&lt;2,IF('Données Envoyé Spécial'!$M557=G$2,'Données Envoyé Spécial'!$E557,""),"")</f>
        <v>516</v>
      </c>
      <c r="H751" t="str">
        <f>IF('Données Envoyé Spécial'!$R750&lt;2,IF('Données Envoyé Spécial'!$M750=H$2,'Données Envoyé Spécial'!$E750,""),"")</f>
        <v/>
      </c>
      <c r="J751" s="133"/>
      <c r="K751">
        <f>IF('Données Envoyé Spécial'!$R557&lt;2,IF('Données Envoyé Spécial'!$M557=K$2,'Données Envoyé Spécial'!$F557,""),"")</f>
        <v>54</v>
      </c>
      <c r="L751" t="str">
        <f>IF('Données Envoyé Spécial'!$R750&lt;2,IF('Données Envoyé Spécial'!$M750=L$2,'Données Envoyé Spécial'!$F750,""),"")</f>
        <v/>
      </c>
      <c r="N751" t="str">
        <f>IF('Données Envoyé Spécial'!$R707&lt;2,IF('Données Envoyé Spécial'!$M707=N$2,'Données Envoyé Spécial'!$G707,""),"")</f>
        <v/>
      </c>
      <c r="O751" t="str">
        <f>IF('Données Envoyé Spécial'!$R558&lt;2,IF('Données Envoyé Spécial'!$M558=O$2,'Données Envoyé Spécial'!$G558,""),"")</f>
        <v/>
      </c>
      <c r="P751" t="str">
        <f>IF('Données Envoyé Spécial'!$R750&lt;2,IF('Données Envoyé Spécial'!$M750=P$2,'Données Envoyé Spécial'!$G750,""),"")</f>
        <v/>
      </c>
      <c r="U751" s="50"/>
      <c r="V751" s="201"/>
      <c r="W751" s="201"/>
      <c r="X751" s="201"/>
    </row>
    <row r="752" spans="2:24" x14ac:dyDescent="0.25">
      <c r="B752" s="260"/>
      <c r="F752" s="2" t="str">
        <f>IF('Données Envoyé Spécial'!$R706&lt;2,IF('Données Envoyé Spécial'!$M706=F$2,'Données Envoyé Spécial'!$E706,""),"")</f>
        <v/>
      </c>
      <c r="G752" t="str">
        <f>IF('Données Envoyé Spécial'!$R558&lt;2,IF('Données Envoyé Spécial'!$M558=G$2,'Données Envoyé Spécial'!$E558,""),"")</f>
        <v/>
      </c>
      <c r="H752" t="str">
        <f>IF('Données Envoyé Spécial'!$R751&lt;2,IF('Données Envoyé Spécial'!$M751=H$2,'Données Envoyé Spécial'!$E751,""),"")</f>
        <v/>
      </c>
      <c r="J752" s="105"/>
      <c r="K752" t="str">
        <f>IF('Données Envoyé Spécial'!$R558&lt;2,IF('Données Envoyé Spécial'!$M558=K$2,'Données Envoyé Spécial'!$F558,""),"")</f>
        <v/>
      </c>
      <c r="L752" t="str">
        <f>IF('Données Envoyé Spécial'!$R751&lt;2,IF('Données Envoyé Spécial'!$M751=L$2,'Données Envoyé Spécial'!$F751,""),"")</f>
        <v/>
      </c>
      <c r="N752" t="str">
        <f>IF('Données Envoyé Spécial'!$R708&lt;2,IF('Données Envoyé Spécial'!$M708=N$2,'Données Envoyé Spécial'!$G708,""),"")</f>
        <v/>
      </c>
      <c r="O752">
        <f>IF('Données Envoyé Spécial'!$R559&lt;2,IF('Données Envoyé Spécial'!$M559=O$2,'Données Envoyé Spécial'!$G559,""),"")</f>
        <v>0.61538461538461542</v>
      </c>
      <c r="P752" t="str">
        <f>IF('Données Envoyé Spécial'!$R751&lt;2,IF('Données Envoyé Spécial'!$M751=P$2,'Données Envoyé Spécial'!$G751,""),"")</f>
        <v/>
      </c>
      <c r="U752" s="50"/>
      <c r="V752" s="201"/>
      <c r="W752" s="201"/>
      <c r="X752" s="201"/>
    </row>
    <row r="753" spans="2:24" x14ac:dyDescent="0.25">
      <c r="B753" s="260"/>
      <c r="F753" s="2" t="str">
        <f>IF('Données Envoyé Spécial'!$R707&lt;2,IF('Données Envoyé Spécial'!$M707=F$2,'Données Envoyé Spécial'!$E707,""),"")</f>
        <v/>
      </c>
      <c r="G753">
        <f>IF('Données Envoyé Spécial'!$R559&lt;2,IF('Données Envoyé Spécial'!$M559=G$2,'Données Envoyé Spécial'!$E559,""),"")</f>
        <v>26</v>
      </c>
      <c r="H753" t="str">
        <f>IF('Données Envoyé Spécial'!$R752&lt;2,IF('Données Envoyé Spécial'!$M752=H$2,'Données Envoyé Spécial'!$E752,""),"")</f>
        <v/>
      </c>
      <c r="J753" s="133"/>
      <c r="K753">
        <f>IF('Données Envoyé Spécial'!$R559&lt;2,IF('Données Envoyé Spécial'!$M559=K$2,'Données Envoyé Spécial'!$F559,""),"")</f>
        <v>16</v>
      </c>
      <c r="L753" t="str">
        <f>IF('Données Envoyé Spécial'!$R752&lt;2,IF('Données Envoyé Spécial'!$M752=L$2,'Données Envoyé Spécial'!$F752,""),"")</f>
        <v/>
      </c>
      <c r="N753" t="str">
        <f>IF('Données Envoyé Spécial'!$R709&lt;2,IF('Données Envoyé Spécial'!$M709=N$2,'Données Envoyé Spécial'!$G709,""),"")</f>
        <v/>
      </c>
      <c r="O753">
        <f>IF('Données Envoyé Spécial'!$R560&lt;2,IF('Données Envoyé Spécial'!$M560=O$2,'Données Envoyé Spécial'!$G560,""),"")</f>
        <v>0.67619047619047623</v>
      </c>
      <c r="P753" t="str">
        <f>IF('Données Envoyé Spécial'!$R752&lt;2,IF('Données Envoyé Spécial'!$M752=P$2,'Données Envoyé Spécial'!$G752,""),"")</f>
        <v/>
      </c>
      <c r="U753" s="50"/>
      <c r="V753" s="201"/>
      <c r="W753" s="201"/>
      <c r="X753" s="201"/>
    </row>
    <row r="754" spans="2:24" x14ac:dyDescent="0.25">
      <c r="B754" s="260"/>
      <c r="F754" s="2" t="str">
        <f>IF('Données Envoyé Spécial'!$R708&lt;2,IF('Données Envoyé Spécial'!$M708=F$2,'Données Envoyé Spécial'!$E708,""),"")</f>
        <v/>
      </c>
      <c r="G754">
        <f>IF('Données Envoyé Spécial'!$R560&lt;2,IF('Données Envoyé Spécial'!$M560=G$2,'Données Envoyé Spécial'!$E560,""),"")</f>
        <v>105</v>
      </c>
      <c r="H754" t="str">
        <f>IF('Données Envoyé Spécial'!$R753&lt;2,IF('Données Envoyé Spécial'!$M753=H$2,'Données Envoyé Spécial'!$E753,""),"")</f>
        <v/>
      </c>
      <c r="J754" s="133"/>
      <c r="K754">
        <f>IF('Données Envoyé Spécial'!$R560&lt;2,IF('Données Envoyé Spécial'!$M560=K$2,'Données Envoyé Spécial'!$F560,""),"")</f>
        <v>71</v>
      </c>
      <c r="L754" t="str">
        <f>IF('Données Envoyé Spécial'!$R753&lt;2,IF('Données Envoyé Spécial'!$M753=L$2,'Données Envoyé Spécial'!$F753,""),"")</f>
        <v/>
      </c>
      <c r="N754" t="str">
        <f>IF('Données Envoyé Spécial'!$R711&lt;2,IF('Données Envoyé Spécial'!$M711=N$2,'Données Envoyé Spécial'!$G711,""),"")</f>
        <v/>
      </c>
      <c r="O754">
        <f>IF('Données Envoyé Spécial'!$R561&lt;2,IF('Données Envoyé Spécial'!$M561=O$2,'Données Envoyé Spécial'!$G561,""),"")</f>
        <v>0.43835616438356162</v>
      </c>
      <c r="P754" t="str">
        <f>IF('Données Envoyé Spécial'!$R753&lt;2,IF('Données Envoyé Spécial'!$M753=P$2,'Données Envoyé Spécial'!$G753,""),"")</f>
        <v/>
      </c>
      <c r="U754" s="50"/>
      <c r="V754" s="201"/>
      <c r="W754" s="201"/>
      <c r="X754" s="201"/>
    </row>
    <row r="755" spans="2:24" x14ac:dyDescent="0.25">
      <c r="B755" s="260"/>
      <c r="F755" s="2" t="str">
        <f>IF('Données Envoyé Spécial'!$R709&lt;2,IF('Données Envoyé Spécial'!$M709=F$2,'Données Envoyé Spécial'!$E709,""),"")</f>
        <v/>
      </c>
      <c r="G755">
        <f>IF('Données Envoyé Spécial'!$R561&lt;2,IF('Données Envoyé Spécial'!$M561=G$2,'Données Envoyé Spécial'!$E561,""),"")</f>
        <v>73</v>
      </c>
      <c r="H755" t="str">
        <f>IF('Données Envoyé Spécial'!$R754&lt;2,IF('Données Envoyé Spécial'!$M754=H$2,'Données Envoyé Spécial'!$E754,""),"")</f>
        <v/>
      </c>
      <c r="J755" s="105"/>
      <c r="K755">
        <f>IF('Données Envoyé Spécial'!$R561&lt;2,IF('Données Envoyé Spécial'!$M561=K$2,'Données Envoyé Spécial'!$F561,""),"")</f>
        <v>32</v>
      </c>
      <c r="L755" t="str">
        <f>IF('Données Envoyé Spécial'!$R754&lt;2,IF('Données Envoyé Spécial'!$M754=L$2,'Données Envoyé Spécial'!$F754,""),"")</f>
        <v/>
      </c>
      <c r="N755" t="str">
        <f>IF('Données Envoyé Spécial'!$R712&lt;2,IF('Données Envoyé Spécial'!$M712=N$2,'Données Envoyé Spécial'!$G712,""),"")</f>
        <v/>
      </c>
      <c r="O755">
        <f>IF('Données Envoyé Spécial'!$R563&lt;2,IF('Données Envoyé Spécial'!$M563=O$2,'Données Envoyé Spécial'!$G563,""),"")</f>
        <v>0.58750000000000002</v>
      </c>
      <c r="P755" t="str">
        <f>IF('Données Envoyé Spécial'!$R754&lt;2,IF('Données Envoyé Spécial'!$M754=P$2,'Données Envoyé Spécial'!$G754,""),"")</f>
        <v/>
      </c>
      <c r="U755" s="50"/>
      <c r="V755" s="201"/>
      <c r="W755" s="201"/>
      <c r="X755" s="201"/>
    </row>
    <row r="756" spans="2:24" x14ac:dyDescent="0.25">
      <c r="B756" s="260"/>
      <c r="F756" s="2" t="str">
        <f>IF('Données Envoyé Spécial'!$R711&lt;2,IF('Données Envoyé Spécial'!$M711=F$2,'Données Envoyé Spécial'!$E711,""),"")</f>
        <v/>
      </c>
      <c r="G756">
        <f>IF('Données Envoyé Spécial'!$R563&lt;2,IF('Données Envoyé Spécial'!$M563=G$2,'Données Envoyé Spécial'!$E563,""),"")</f>
        <v>80</v>
      </c>
      <c r="H756" t="str">
        <f>IF('Données Envoyé Spécial'!$R755&lt;2,IF('Données Envoyé Spécial'!$M755=H$2,'Données Envoyé Spécial'!$E755,""),"")</f>
        <v/>
      </c>
      <c r="J756" s="133"/>
      <c r="K756">
        <f>IF('Données Envoyé Spécial'!$R563&lt;2,IF('Données Envoyé Spécial'!$M563=K$2,'Données Envoyé Spécial'!$F563,""),"")</f>
        <v>47</v>
      </c>
      <c r="L756" t="str">
        <f>IF('Données Envoyé Spécial'!$R755&lt;2,IF('Données Envoyé Spécial'!$M755=L$2,'Données Envoyé Spécial'!$F755,""),"")</f>
        <v/>
      </c>
      <c r="N756" t="str">
        <f>IF('Données Envoyé Spécial'!$R713&lt;2,IF('Données Envoyé Spécial'!$M713=N$2,'Données Envoyé Spécial'!$G713,""),"")</f>
        <v/>
      </c>
      <c r="O756">
        <f>IF('Données Envoyé Spécial'!$R567&lt;2,IF('Données Envoyé Spécial'!$M567=O$2,'Données Envoyé Spécial'!$G567,""),"")</f>
        <v>0.5714285714285714</v>
      </c>
      <c r="P756" t="str">
        <f>IF('Données Envoyé Spécial'!$R755&lt;2,IF('Données Envoyé Spécial'!$M755=P$2,'Données Envoyé Spécial'!$G755,""),"")</f>
        <v/>
      </c>
      <c r="U756" s="50"/>
      <c r="V756" s="201"/>
      <c r="W756" s="201"/>
      <c r="X756" s="201"/>
    </row>
    <row r="757" spans="2:24" x14ac:dyDescent="0.25">
      <c r="B757" s="260"/>
      <c r="F757" s="2" t="str">
        <f>IF('Données Envoyé Spécial'!$R712&lt;2,IF('Données Envoyé Spécial'!$M712=F$2,'Données Envoyé Spécial'!$E712,""),"")</f>
        <v/>
      </c>
      <c r="G757">
        <f>IF('Données Envoyé Spécial'!$R567&lt;2,IF('Données Envoyé Spécial'!$M567=G$2,'Données Envoyé Spécial'!$E567,""),"")</f>
        <v>70</v>
      </c>
      <c r="H757" t="str">
        <f>IF('Données Envoyé Spécial'!$R756&lt;2,IF('Données Envoyé Spécial'!$M756=H$2,'Données Envoyé Spécial'!$E756,""),"")</f>
        <v/>
      </c>
      <c r="J757" s="105"/>
      <c r="K757">
        <f>IF('Données Envoyé Spécial'!$R567&lt;2,IF('Données Envoyé Spécial'!$M567=K$2,'Données Envoyé Spécial'!$F567,""),"")</f>
        <v>40</v>
      </c>
      <c r="L757" t="str">
        <f>IF('Données Envoyé Spécial'!$R756&lt;2,IF('Données Envoyé Spécial'!$M756=L$2,'Données Envoyé Spécial'!$F756,""),"")</f>
        <v/>
      </c>
      <c r="N757" t="str">
        <f>IF('Données Envoyé Spécial'!$R714&lt;2,IF('Données Envoyé Spécial'!$M714=N$2,'Données Envoyé Spécial'!$G714,""),"")</f>
        <v/>
      </c>
      <c r="O757" t="str">
        <f>IF('Données Envoyé Spécial'!$R568&lt;2,IF('Données Envoyé Spécial'!$M568=O$2,'Données Envoyé Spécial'!$G568,""),"")</f>
        <v/>
      </c>
      <c r="P757" t="str">
        <f>IF('Données Envoyé Spécial'!$R756&lt;2,IF('Données Envoyé Spécial'!$M756=P$2,'Données Envoyé Spécial'!$G756,""),"")</f>
        <v/>
      </c>
      <c r="U757" s="50"/>
      <c r="V757" s="201"/>
      <c r="W757" s="201"/>
      <c r="X757" s="201"/>
    </row>
    <row r="758" spans="2:24" x14ac:dyDescent="0.25">
      <c r="B758" s="260"/>
      <c r="F758" s="2" t="str">
        <f>IF('Données Envoyé Spécial'!$R713&lt;2,IF('Données Envoyé Spécial'!$M713=F$2,'Données Envoyé Spécial'!$E713,""),"")</f>
        <v/>
      </c>
      <c r="G758" t="str">
        <f>IF('Données Envoyé Spécial'!$R568&lt;2,IF('Données Envoyé Spécial'!$M568=G$2,'Données Envoyé Spécial'!$E568,""),"")</f>
        <v/>
      </c>
      <c r="H758" t="str">
        <f>IF('Données Envoyé Spécial'!$R757&lt;2,IF('Données Envoyé Spécial'!$M757=H$2,'Données Envoyé Spécial'!$E757,""),"")</f>
        <v/>
      </c>
      <c r="J758" s="133"/>
      <c r="K758" t="str">
        <f>IF('Données Envoyé Spécial'!$R568&lt;2,IF('Données Envoyé Spécial'!$M568=K$2,'Données Envoyé Spécial'!$F568,""),"")</f>
        <v/>
      </c>
      <c r="L758" t="str">
        <f>IF('Données Envoyé Spécial'!$R757&lt;2,IF('Données Envoyé Spécial'!$M757=L$2,'Données Envoyé Spécial'!$F757,""),"")</f>
        <v/>
      </c>
      <c r="N758" t="str">
        <f>IF('Données Envoyé Spécial'!$R715&lt;2,IF('Données Envoyé Spécial'!$M715=N$2,'Données Envoyé Spécial'!$G715,""),"")</f>
        <v/>
      </c>
      <c r="O758">
        <f>IF('Données Envoyé Spécial'!$R571&lt;2,IF('Données Envoyé Spécial'!$M571=O$2,'Données Envoyé Spécial'!$G571,""),"")</f>
        <v>0.25694444444444442</v>
      </c>
      <c r="P758" t="str">
        <f>IF('Données Envoyé Spécial'!$R757&lt;2,IF('Données Envoyé Spécial'!$M757=P$2,'Données Envoyé Spécial'!$G757,""),"")</f>
        <v/>
      </c>
      <c r="U758" s="50"/>
      <c r="V758" s="201"/>
      <c r="W758" s="201"/>
      <c r="X758" s="201"/>
    </row>
    <row r="759" spans="2:24" x14ac:dyDescent="0.25">
      <c r="B759" s="260"/>
      <c r="F759" s="2" t="str">
        <f>IF('Données Envoyé Spécial'!$R714&lt;2,IF('Données Envoyé Spécial'!$M714=F$2,'Données Envoyé Spécial'!$E714,""),"")</f>
        <v/>
      </c>
      <c r="G759">
        <f>IF('Données Envoyé Spécial'!$R571&lt;2,IF('Données Envoyé Spécial'!$M571=G$2,'Données Envoyé Spécial'!$E571,""),"")</f>
        <v>720</v>
      </c>
      <c r="H759" t="str">
        <f>IF('Données Envoyé Spécial'!$R758&lt;2,IF('Données Envoyé Spécial'!$M758=H$2,'Données Envoyé Spécial'!$E758,""),"")</f>
        <v/>
      </c>
      <c r="J759" s="105"/>
      <c r="K759">
        <f>IF('Données Envoyé Spécial'!$R571&lt;2,IF('Données Envoyé Spécial'!$M571=K$2,'Données Envoyé Spécial'!$F571,""),"")</f>
        <v>185</v>
      </c>
      <c r="L759" t="str">
        <f>IF('Données Envoyé Spécial'!$R758&lt;2,IF('Données Envoyé Spécial'!$M758=L$2,'Données Envoyé Spécial'!$F758,""),"")</f>
        <v/>
      </c>
      <c r="N759" t="str">
        <f>IF('Données Envoyé Spécial'!$R716&lt;2,IF('Données Envoyé Spécial'!$M716=N$2,'Données Envoyé Spécial'!$G716,""),"")</f>
        <v/>
      </c>
      <c r="O759">
        <f>IF('Données Envoyé Spécial'!$R572&lt;2,IF('Données Envoyé Spécial'!$M572=O$2,'Données Envoyé Spécial'!$G572,""),"")</f>
        <v>0.37209302325581395</v>
      </c>
      <c r="P759" t="str">
        <f>IF('Données Envoyé Spécial'!$R758&lt;2,IF('Données Envoyé Spécial'!$M758=P$2,'Données Envoyé Spécial'!$G758,""),"")</f>
        <v/>
      </c>
      <c r="U759" s="50"/>
      <c r="V759" s="201"/>
      <c r="W759" s="201"/>
      <c r="X759" s="201"/>
    </row>
    <row r="760" spans="2:24" x14ac:dyDescent="0.25">
      <c r="B760" s="260"/>
      <c r="F760" s="2" t="str">
        <f>IF('Données Envoyé Spécial'!$R715&lt;2,IF('Données Envoyé Spécial'!$M715=F$2,'Données Envoyé Spécial'!$E715,""),"")</f>
        <v/>
      </c>
      <c r="G760">
        <f>IF('Données Envoyé Spécial'!$R572&lt;2,IF('Données Envoyé Spécial'!$M572=G$2,'Données Envoyé Spécial'!$E572,""),"")</f>
        <v>43</v>
      </c>
      <c r="H760" t="str">
        <f>IF('Données Envoyé Spécial'!$R759&lt;2,IF('Données Envoyé Spécial'!$M759=H$2,'Données Envoyé Spécial'!$E759,""),"")</f>
        <v/>
      </c>
      <c r="J760" s="133"/>
      <c r="K760">
        <f>IF('Données Envoyé Spécial'!$R572&lt;2,IF('Données Envoyé Spécial'!$M572=K$2,'Données Envoyé Spécial'!$F572,""),"")</f>
        <v>16</v>
      </c>
      <c r="L760" t="str">
        <f>IF('Données Envoyé Spécial'!$R759&lt;2,IF('Données Envoyé Spécial'!$M759=L$2,'Données Envoyé Spécial'!$F759,""),"")</f>
        <v/>
      </c>
      <c r="N760" t="str">
        <f>IF('Données Envoyé Spécial'!$R717&lt;2,IF('Données Envoyé Spécial'!$M717=N$2,'Données Envoyé Spécial'!$G717,""),"")</f>
        <v/>
      </c>
      <c r="O760">
        <f>IF('Données Envoyé Spécial'!$R574&lt;2,IF('Données Envoyé Spécial'!$M574=O$2,'Données Envoyé Spécial'!$G574,""),"")</f>
        <v>0.42682926829268292</v>
      </c>
      <c r="P760" t="str">
        <f>IF('Données Envoyé Spécial'!$R759&lt;2,IF('Données Envoyé Spécial'!$M759=P$2,'Données Envoyé Spécial'!$G759,""),"")</f>
        <v/>
      </c>
      <c r="U760" s="50"/>
      <c r="V760" s="201"/>
      <c r="W760" s="201"/>
      <c r="X760" s="201"/>
    </row>
    <row r="761" spans="2:24" x14ac:dyDescent="0.25">
      <c r="B761" s="260"/>
      <c r="F761" s="2" t="str">
        <f>IF('Données Envoyé Spécial'!$R716&lt;2,IF('Données Envoyé Spécial'!$M716=F$2,'Données Envoyé Spécial'!$E716,""),"")</f>
        <v/>
      </c>
      <c r="G761">
        <f>IF('Données Envoyé Spécial'!$R574&lt;2,IF('Données Envoyé Spécial'!$M574=G$2,'Données Envoyé Spécial'!$E574,""),"")</f>
        <v>410</v>
      </c>
      <c r="H761" t="str">
        <f>IF('Données Envoyé Spécial'!$R760&lt;2,IF('Données Envoyé Spécial'!$M760=H$2,'Données Envoyé Spécial'!$E760,""),"")</f>
        <v/>
      </c>
      <c r="J761" s="105"/>
      <c r="K761">
        <f>IF('Données Envoyé Spécial'!$R574&lt;2,IF('Données Envoyé Spécial'!$M574=K$2,'Données Envoyé Spécial'!$F574,""),"")</f>
        <v>175</v>
      </c>
      <c r="L761" t="str">
        <f>IF('Données Envoyé Spécial'!$R760&lt;2,IF('Données Envoyé Spécial'!$M760=L$2,'Données Envoyé Spécial'!$F760,""),"")</f>
        <v/>
      </c>
      <c r="N761" t="str">
        <f>IF('Données Envoyé Spécial'!$R718&lt;2,IF('Données Envoyé Spécial'!$M718=N$2,'Données Envoyé Spécial'!$G718,""),"")</f>
        <v/>
      </c>
      <c r="O761">
        <f>IF('Données Envoyé Spécial'!$R576&lt;2,IF('Données Envoyé Spécial'!$M576=O$2,'Données Envoyé Spécial'!$G576,""),"")</f>
        <v>0.31893004115226337</v>
      </c>
      <c r="P761" t="str">
        <f>IF('Données Envoyé Spécial'!$R760&lt;2,IF('Données Envoyé Spécial'!$M760=P$2,'Données Envoyé Spécial'!$G760,""),"")</f>
        <v/>
      </c>
      <c r="U761" s="50"/>
      <c r="V761" s="201"/>
      <c r="W761" s="201"/>
      <c r="X761" s="201"/>
    </row>
    <row r="762" spans="2:24" x14ac:dyDescent="0.25">
      <c r="B762" s="260"/>
      <c r="F762" s="2" t="str">
        <f>IF('Données Envoyé Spécial'!$R717&lt;2,IF('Données Envoyé Spécial'!$M717=F$2,'Données Envoyé Spécial'!$E717,""),"")</f>
        <v/>
      </c>
      <c r="G762">
        <f>IF('Données Envoyé Spécial'!$R576&lt;2,IF('Données Envoyé Spécial'!$M576=G$2,'Données Envoyé Spécial'!$E576,""),"")</f>
        <v>486</v>
      </c>
      <c r="H762" t="str">
        <f>IF('Données Envoyé Spécial'!$R761&lt;2,IF('Données Envoyé Spécial'!$M761=H$2,'Données Envoyé Spécial'!$E761,""),"")</f>
        <v/>
      </c>
      <c r="J762" s="133"/>
      <c r="K762">
        <f>IF('Données Envoyé Spécial'!$R576&lt;2,IF('Données Envoyé Spécial'!$M576=K$2,'Données Envoyé Spécial'!$F576,""),"")</f>
        <v>155</v>
      </c>
      <c r="L762" t="str">
        <f>IF('Données Envoyé Spécial'!$R761&lt;2,IF('Données Envoyé Spécial'!$M761=L$2,'Données Envoyé Spécial'!$F761,""),"")</f>
        <v/>
      </c>
      <c r="N762" t="str">
        <f>IF('Données Envoyé Spécial'!$R719&lt;2,IF('Données Envoyé Spécial'!$M719=N$2,'Données Envoyé Spécial'!$G719,""),"")</f>
        <v/>
      </c>
      <c r="O762">
        <f>IF('Données Envoyé Spécial'!$R577&lt;2,IF('Données Envoyé Spécial'!$M577=O$2,'Données Envoyé Spécial'!$G577,""),"")</f>
        <v>9.1269841269841265E-2</v>
      </c>
      <c r="P762" t="str">
        <f>IF('Données Envoyé Spécial'!$R761&lt;2,IF('Données Envoyé Spécial'!$M761=P$2,'Données Envoyé Spécial'!$G761,""),"")</f>
        <v/>
      </c>
      <c r="U762" s="50"/>
      <c r="V762" s="201"/>
      <c r="W762" s="201"/>
      <c r="X762" s="201"/>
    </row>
    <row r="763" spans="2:24" x14ac:dyDescent="0.25">
      <c r="B763" s="260"/>
      <c r="F763" s="2" t="str">
        <f>IF('Données Envoyé Spécial'!$R718&lt;2,IF('Données Envoyé Spécial'!$M718=F$2,'Données Envoyé Spécial'!$E718,""),"")</f>
        <v/>
      </c>
      <c r="G763">
        <f>IF('Données Envoyé Spécial'!$R577&lt;2,IF('Données Envoyé Spécial'!$M577=G$2,'Données Envoyé Spécial'!$E577,""),"")</f>
        <v>252</v>
      </c>
      <c r="H763" t="str">
        <f>IF('Données Envoyé Spécial'!$R762&lt;2,IF('Données Envoyé Spécial'!$M762=H$2,'Données Envoyé Spécial'!$E762,""),"")</f>
        <v/>
      </c>
      <c r="J763" s="105"/>
      <c r="K763">
        <f>IF('Données Envoyé Spécial'!$R577&lt;2,IF('Données Envoyé Spécial'!$M577=K$2,'Données Envoyé Spécial'!$F577,""),"")</f>
        <v>23</v>
      </c>
      <c r="L763" t="str">
        <f>IF('Données Envoyé Spécial'!$R762&lt;2,IF('Données Envoyé Spécial'!$M762=L$2,'Données Envoyé Spécial'!$F762,""),"")</f>
        <v/>
      </c>
      <c r="N763" t="str">
        <f>IF('Données Envoyé Spécial'!$R720&lt;2,IF('Données Envoyé Spécial'!$M720=N$2,'Données Envoyé Spécial'!$G720,""),"")</f>
        <v/>
      </c>
      <c r="O763">
        <f>IF('Données Envoyé Spécial'!$R578&lt;2,IF('Données Envoyé Spécial'!$M578=O$2,'Données Envoyé Spécial'!$G578,""),"")</f>
        <v>0.2857142857142857</v>
      </c>
      <c r="P763" t="str">
        <f>IF('Données Envoyé Spécial'!$R762&lt;2,IF('Données Envoyé Spécial'!$M762=P$2,'Données Envoyé Spécial'!$G762,""),"")</f>
        <v/>
      </c>
      <c r="U763" s="50"/>
      <c r="V763" s="201"/>
      <c r="W763" s="201"/>
      <c r="X763" s="201"/>
    </row>
    <row r="764" spans="2:24" x14ac:dyDescent="0.25">
      <c r="B764" s="260"/>
      <c r="F764" s="2" t="str">
        <f>IF('Données Envoyé Spécial'!$R719&lt;2,IF('Données Envoyé Spécial'!$M719=F$2,'Données Envoyé Spécial'!$E719,""),"")</f>
        <v/>
      </c>
      <c r="G764">
        <f>IF('Données Envoyé Spécial'!$R578&lt;2,IF('Données Envoyé Spécial'!$M578=G$2,'Données Envoyé Spécial'!$E578,""),"")</f>
        <v>21</v>
      </c>
      <c r="H764" t="str">
        <f>IF('Données Envoyé Spécial'!$R763&lt;2,IF('Données Envoyé Spécial'!$M763=H$2,'Données Envoyé Spécial'!$E763,""),"")</f>
        <v/>
      </c>
      <c r="J764" s="133"/>
      <c r="K764">
        <f>IF('Données Envoyé Spécial'!$R578&lt;2,IF('Données Envoyé Spécial'!$M578=K$2,'Données Envoyé Spécial'!$F578,""),"")</f>
        <v>6</v>
      </c>
      <c r="L764" t="str">
        <f>IF('Données Envoyé Spécial'!$R763&lt;2,IF('Données Envoyé Spécial'!$M763=L$2,'Données Envoyé Spécial'!$F763,""),"")</f>
        <v/>
      </c>
      <c r="N764" t="str">
        <f>IF('Données Envoyé Spécial'!$R723&lt;2,IF('Données Envoyé Spécial'!$M723=N$2,'Données Envoyé Spécial'!$G723,""),"")</f>
        <v/>
      </c>
      <c r="O764" t="str">
        <f>IF('Données Envoyé Spécial'!$R579&lt;2,IF('Données Envoyé Spécial'!$M579=O$2,'Données Envoyé Spécial'!$G579,""),"")</f>
        <v/>
      </c>
      <c r="P764" t="str">
        <f>IF('Données Envoyé Spécial'!$R763&lt;2,IF('Données Envoyé Spécial'!$M763=P$2,'Données Envoyé Spécial'!$G763,""),"")</f>
        <v/>
      </c>
      <c r="U764" s="50"/>
      <c r="V764" s="201"/>
      <c r="W764" s="201"/>
      <c r="X764" s="201"/>
    </row>
    <row r="765" spans="2:24" x14ac:dyDescent="0.25">
      <c r="B765" s="260"/>
      <c r="F765" s="2" t="str">
        <f>IF('Données Envoyé Spécial'!$R720&lt;2,IF('Données Envoyé Spécial'!$M720=F$2,'Données Envoyé Spécial'!$E720,""),"")</f>
        <v/>
      </c>
      <c r="G765" t="str">
        <f>IF('Données Envoyé Spécial'!$R579&lt;2,IF('Données Envoyé Spécial'!$M579=G$2,'Données Envoyé Spécial'!$E579,""),"")</f>
        <v/>
      </c>
      <c r="H765" t="str">
        <f>IF('Données Envoyé Spécial'!$R764&lt;2,IF('Données Envoyé Spécial'!$M764=H$2,'Données Envoyé Spécial'!$E764,""),"")</f>
        <v/>
      </c>
      <c r="J765" s="105"/>
      <c r="K765" t="str">
        <f>IF('Données Envoyé Spécial'!$R579&lt;2,IF('Données Envoyé Spécial'!$M579=K$2,'Données Envoyé Spécial'!$F579,""),"")</f>
        <v/>
      </c>
      <c r="L765" t="str">
        <f>IF('Données Envoyé Spécial'!$R764&lt;2,IF('Données Envoyé Spécial'!$M764=L$2,'Données Envoyé Spécial'!$F764,""),"")</f>
        <v/>
      </c>
      <c r="N765" t="str">
        <f>IF('Données Envoyé Spécial'!$R724&lt;2,IF('Données Envoyé Spécial'!$M724=N$2,'Données Envoyé Spécial'!$G724,""),"")</f>
        <v/>
      </c>
      <c r="O765" t="str">
        <f>IF('Données Envoyé Spécial'!$R584&lt;2,IF('Données Envoyé Spécial'!$M584=O$2,'Données Envoyé Spécial'!$G584,""),"")</f>
        <v/>
      </c>
      <c r="P765" t="str">
        <f>IF('Données Envoyé Spécial'!$R764&lt;2,IF('Données Envoyé Spécial'!$M764=P$2,'Données Envoyé Spécial'!$G764,""),"")</f>
        <v/>
      </c>
      <c r="U765" s="50"/>
      <c r="V765" s="201"/>
      <c r="W765" s="201"/>
      <c r="X765" s="201"/>
    </row>
    <row r="766" spans="2:24" x14ac:dyDescent="0.25">
      <c r="B766" s="260"/>
      <c r="F766" s="2" t="str">
        <f>IF('Données Envoyé Spécial'!$R723&lt;2,IF('Données Envoyé Spécial'!$M723=F$2,'Données Envoyé Spécial'!$E723,""),"")</f>
        <v/>
      </c>
      <c r="G766" t="str">
        <f>IF('Données Envoyé Spécial'!$R584&lt;2,IF('Données Envoyé Spécial'!$M584=G$2,'Données Envoyé Spécial'!$E584,""),"")</f>
        <v/>
      </c>
      <c r="H766" t="str">
        <f>IF('Données Envoyé Spécial'!$R765&lt;2,IF('Données Envoyé Spécial'!$M765=H$2,'Données Envoyé Spécial'!$E765,""),"")</f>
        <v/>
      </c>
      <c r="J766" s="133"/>
      <c r="K766" t="str">
        <f>IF('Données Envoyé Spécial'!$R584&lt;2,IF('Données Envoyé Spécial'!$M584=K$2,'Données Envoyé Spécial'!$F584,""),"")</f>
        <v/>
      </c>
      <c r="L766" t="str">
        <f>IF('Données Envoyé Spécial'!$R765&lt;2,IF('Données Envoyé Spécial'!$M765=L$2,'Données Envoyé Spécial'!$F765,""),"")</f>
        <v/>
      </c>
      <c r="N766" t="str">
        <f>IF('Données Envoyé Spécial'!$R725&lt;2,IF('Données Envoyé Spécial'!$M725=N$2,'Données Envoyé Spécial'!$G725,""),"")</f>
        <v/>
      </c>
      <c r="O766" t="str">
        <f>IF('Données Envoyé Spécial'!$R587&lt;2,IF('Données Envoyé Spécial'!$M587=O$2,'Données Envoyé Spécial'!$G587,""),"")</f>
        <v/>
      </c>
      <c r="P766" t="str">
        <f>IF('Données Envoyé Spécial'!$R765&lt;2,IF('Données Envoyé Spécial'!$M765=P$2,'Données Envoyé Spécial'!$G765,""),"")</f>
        <v/>
      </c>
      <c r="U766" s="50"/>
      <c r="V766" s="201"/>
      <c r="W766" s="201"/>
      <c r="X766" s="201"/>
    </row>
    <row r="767" spans="2:24" x14ac:dyDescent="0.25">
      <c r="B767" s="260"/>
      <c r="F767" s="2" t="str">
        <f>IF('Données Envoyé Spécial'!$R724&lt;2,IF('Données Envoyé Spécial'!$M724=F$2,'Données Envoyé Spécial'!$E724,""),"")</f>
        <v/>
      </c>
      <c r="G767" t="str">
        <f>IF('Données Envoyé Spécial'!$R587&lt;2,IF('Données Envoyé Spécial'!$M587=G$2,'Données Envoyé Spécial'!$E587,""),"")</f>
        <v/>
      </c>
      <c r="H767" t="str">
        <f>IF('Données Envoyé Spécial'!$R766&lt;2,IF('Données Envoyé Spécial'!$M766=H$2,'Données Envoyé Spécial'!$E766,""),"")</f>
        <v/>
      </c>
      <c r="J767" s="105"/>
      <c r="K767" t="str">
        <f>IF('Données Envoyé Spécial'!$R587&lt;2,IF('Données Envoyé Spécial'!$M587=K$2,'Données Envoyé Spécial'!$F587,""),"")</f>
        <v/>
      </c>
      <c r="L767" t="str">
        <f>IF('Données Envoyé Spécial'!$R766&lt;2,IF('Données Envoyé Spécial'!$M766=L$2,'Données Envoyé Spécial'!$F766,""),"")</f>
        <v/>
      </c>
      <c r="N767" t="str">
        <f>IF('Données Envoyé Spécial'!$R726&lt;2,IF('Données Envoyé Spécial'!$M726=N$2,'Données Envoyé Spécial'!$G726,""),"")</f>
        <v/>
      </c>
      <c r="O767">
        <f>IF('Données Envoyé Spécial'!$R590&lt;2,IF('Données Envoyé Spécial'!$M590=O$2,'Données Envoyé Spécial'!$G590,""),"")</f>
        <v>0.29139072847682118</v>
      </c>
      <c r="P767" t="str">
        <f>IF('Données Envoyé Spécial'!$R766&lt;2,IF('Données Envoyé Spécial'!$M766=P$2,'Données Envoyé Spécial'!$G766,""),"")</f>
        <v/>
      </c>
      <c r="U767" s="50"/>
      <c r="V767" s="201"/>
      <c r="W767" s="201"/>
      <c r="X767" s="201"/>
    </row>
    <row r="768" spans="2:24" x14ac:dyDescent="0.25">
      <c r="B768" s="260"/>
      <c r="F768" s="2" t="str">
        <f>IF('Données Envoyé Spécial'!$R725&lt;2,IF('Données Envoyé Spécial'!$M725=F$2,'Données Envoyé Spécial'!$E725,""),"")</f>
        <v/>
      </c>
      <c r="G768">
        <f>IF('Données Envoyé Spécial'!$R590&lt;2,IF('Données Envoyé Spécial'!$M590=G$2,'Données Envoyé Spécial'!$E590,""),"")</f>
        <v>151</v>
      </c>
      <c r="H768" t="str">
        <f>IF('Données Envoyé Spécial'!$R767&lt;2,IF('Données Envoyé Spécial'!$M767=H$2,'Données Envoyé Spécial'!$E767,""),"")</f>
        <v/>
      </c>
      <c r="J768" s="133"/>
      <c r="K768">
        <f>IF('Données Envoyé Spécial'!$R590&lt;2,IF('Données Envoyé Spécial'!$M590=K$2,'Données Envoyé Spécial'!$F590,""),"")</f>
        <v>44</v>
      </c>
      <c r="L768" t="str">
        <f>IF('Données Envoyé Spécial'!$R767&lt;2,IF('Données Envoyé Spécial'!$M767=L$2,'Données Envoyé Spécial'!$F767,""),"")</f>
        <v/>
      </c>
      <c r="N768" t="str">
        <f>IF('Données Envoyé Spécial'!$R727&lt;2,IF('Données Envoyé Spécial'!$M727=N$2,'Données Envoyé Spécial'!$G727,""),"")</f>
        <v/>
      </c>
      <c r="O768" t="str">
        <f>IF('Données Envoyé Spécial'!$R591&lt;2,IF('Données Envoyé Spécial'!$M591=O$2,'Données Envoyé Spécial'!$G591,""),"")</f>
        <v/>
      </c>
      <c r="P768" t="str">
        <f>IF('Données Envoyé Spécial'!$R767&lt;2,IF('Données Envoyé Spécial'!$M767=P$2,'Données Envoyé Spécial'!$G767,""),"")</f>
        <v/>
      </c>
      <c r="U768" s="50"/>
      <c r="V768" s="201"/>
      <c r="W768" s="201"/>
      <c r="X768" s="201"/>
    </row>
    <row r="769" spans="2:24" x14ac:dyDescent="0.25">
      <c r="B769" s="260"/>
      <c r="F769" s="2" t="str">
        <f>IF('Données Envoyé Spécial'!$R726&lt;2,IF('Données Envoyé Spécial'!$M726=F$2,'Données Envoyé Spécial'!$E726,""),"")</f>
        <v/>
      </c>
      <c r="G769" t="str">
        <f>IF('Données Envoyé Spécial'!$R591&lt;2,IF('Données Envoyé Spécial'!$M591=G$2,'Données Envoyé Spécial'!$E591,""),"")</f>
        <v/>
      </c>
      <c r="H769" t="str">
        <f>IF('Données Envoyé Spécial'!$R768&lt;2,IF('Données Envoyé Spécial'!$M768=H$2,'Données Envoyé Spécial'!$E768,""),"")</f>
        <v/>
      </c>
      <c r="J769" s="105"/>
      <c r="K769" t="str">
        <f>IF('Données Envoyé Spécial'!$R591&lt;2,IF('Données Envoyé Spécial'!$M591=K$2,'Données Envoyé Spécial'!$F591,""),"")</f>
        <v/>
      </c>
      <c r="L769" t="str">
        <f>IF('Données Envoyé Spécial'!$R768&lt;2,IF('Données Envoyé Spécial'!$M768=L$2,'Données Envoyé Spécial'!$F768,""),"")</f>
        <v/>
      </c>
      <c r="N769" t="str">
        <f>IF('Données Envoyé Spécial'!$R728&lt;2,IF('Données Envoyé Spécial'!$M728=N$2,'Données Envoyé Spécial'!$G728,""),"")</f>
        <v/>
      </c>
      <c r="O769">
        <f>IF('Données Envoyé Spécial'!$R592&lt;2,IF('Données Envoyé Spécial'!$M592=O$2,'Données Envoyé Spécial'!$G592,""),"")</f>
        <v>0.31237183868762813</v>
      </c>
      <c r="P769" t="str">
        <f>IF('Données Envoyé Spécial'!$R768&lt;2,IF('Données Envoyé Spécial'!$M768=P$2,'Données Envoyé Spécial'!$G768,""),"")</f>
        <v/>
      </c>
      <c r="U769" s="50"/>
      <c r="V769" s="201"/>
      <c r="W769" s="201"/>
      <c r="X769" s="201"/>
    </row>
    <row r="770" spans="2:24" x14ac:dyDescent="0.25">
      <c r="B770" s="260"/>
      <c r="F770" s="2" t="str">
        <f>IF('Données Envoyé Spécial'!$R727&lt;2,IF('Données Envoyé Spécial'!$M727=F$2,'Données Envoyé Spécial'!$E727,""),"")</f>
        <v/>
      </c>
      <c r="G770">
        <f>IF('Données Envoyé Spécial'!$R592&lt;2,IF('Données Envoyé Spécial'!$M592=G$2,'Données Envoyé Spécial'!$E592,""),"")</f>
        <v>4389</v>
      </c>
      <c r="H770" t="str">
        <f>IF('Données Envoyé Spécial'!$R769&lt;2,IF('Données Envoyé Spécial'!$M769=H$2,'Données Envoyé Spécial'!$E769,""),"")</f>
        <v/>
      </c>
      <c r="J770" s="133"/>
      <c r="K770">
        <f>IF('Données Envoyé Spécial'!$R592&lt;2,IF('Données Envoyé Spécial'!$M592=K$2,'Données Envoyé Spécial'!$F592,""),"")</f>
        <v>1371</v>
      </c>
      <c r="L770" t="str">
        <f>IF('Données Envoyé Spécial'!$R769&lt;2,IF('Données Envoyé Spécial'!$M769=L$2,'Données Envoyé Spécial'!$F769,""),"")</f>
        <v/>
      </c>
      <c r="N770" t="str">
        <f>IF('Données Envoyé Spécial'!$R729&lt;2,IF('Données Envoyé Spécial'!$M729=N$2,'Données Envoyé Spécial'!$G729,""),"")</f>
        <v/>
      </c>
      <c r="O770" t="str">
        <f>IF('Données Envoyé Spécial'!$R593&lt;2,IF('Données Envoyé Spécial'!$M593=O$2,'Données Envoyé Spécial'!$G593,""),"")</f>
        <v/>
      </c>
      <c r="P770" t="str">
        <f>IF('Données Envoyé Spécial'!$R769&lt;2,IF('Données Envoyé Spécial'!$M769=P$2,'Données Envoyé Spécial'!$G769,""),"")</f>
        <v/>
      </c>
      <c r="U770" s="50"/>
      <c r="V770" s="201"/>
      <c r="W770" s="201"/>
      <c r="X770" s="201"/>
    </row>
    <row r="771" spans="2:24" x14ac:dyDescent="0.25">
      <c r="B771" s="260"/>
      <c r="D771" s="255"/>
      <c r="F771" s="2" t="str">
        <f>IF('Données Envoyé Spécial'!$R728&lt;2,IF('Données Envoyé Spécial'!$M728=F$2,'Données Envoyé Spécial'!$E728,""),"")</f>
        <v/>
      </c>
      <c r="G771" t="str">
        <f>IF('Données Envoyé Spécial'!$R593&lt;2,IF('Données Envoyé Spécial'!$M593=G$2,'Données Envoyé Spécial'!$E593,""),"")</f>
        <v/>
      </c>
      <c r="H771" t="str">
        <f>IF('Données Envoyé Spécial'!$R770&lt;2,IF('Données Envoyé Spécial'!$M770=H$2,'Données Envoyé Spécial'!$E770,""),"")</f>
        <v/>
      </c>
      <c r="J771" s="105"/>
      <c r="K771" t="str">
        <f>IF('Données Envoyé Spécial'!$R593&lt;2,IF('Données Envoyé Spécial'!$M593=K$2,'Données Envoyé Spécial'!$F593,""),"")</f>
        <v/>
      </c>
      <c r="L771" t="str">
        <f>IF('Données Envoyé Spécial'!$R770&lt;2,IF('Données Envoyé Spécial'!$M770=L$2,'Données Envoyé Spécial'!$F770,""),"")</f>
        <v/>
      </c>
      <c r="N771" t="str">
        <f>IF('Données Envoyé Spécial'!$R730&lt;2,IF('Données Envoyé Spécial'!$M730=N$2,'Données Envoyé Spécial'!$G730,""),"")</f>
        <v/>
      </c>
      <c r="O771">
        <f>IF('Données Envoyé Spécial'!$R594&lt;2,IF('Données Envoyé Spécial'!$M594=O$2,'Données Envoyé Spécial'!$G594,""),"")</f>
        <v>0.28104575163398693</v>
      </c>
      <c r="P771" t="str">
        <f>IF('Données Envoyé Spécial'!$R770&lt;2,IF('Données Envoyé Spécial'!$M770=P$2,'Données Envoyé Spécial'!$G770,""),"")</f>
        <v/>
      </c>
      <c r="U771" s="50"/>
      <c r="V771" s="201"/>
      <c r="W771" s="201"/>
      <c r="X771" s="201"/>
    </row>
    <row r="772" spans="2:24" x14ac:dyDescent="0.25">
      <c r="B772" s="260"/>
      <c r="D772" s="255"/>
      <c r="F772" s="2" t="str">
        <f>IF('Données Envoyé Spécial'!$R729&lt;2,IF('Données Envoyé Spécial'!$M729=F$2,'Données Envoyé Spécial'!$E729,""),"")</f>
        <v/>
      </c>
      <c r="G772">
        <f>IF('Données Envoyé Spécial'!$R594&lt;2,IF('Données Envoyé Spécial'!$M594=G$2,'Données Envoyé Spécial'!$E594,""),"")</f>
        <v>306</v>
      </c>
      <c r="H772" t="str">
        <f>IF('Données Envoyé Spécial'!$R771&lt;2,IF('Données Envoyé Spécial'!$M771=H$2,'Données Envoyé Spécial'!$E771,""),"")</f>
        <v/>
      </c>
      <c r="J772" s="133"/>
      <c r="K772">
        <f>IF('Données Envoyé Spécial'!$R594&lt;2,IF('Données Envoyé Spécial'!$M594=K$2,'Données Envoyé Spécial'!$F594,""),"")</f>
        <v>86</v>
      </c>
      <c r="L772" t="str">
        <f>IF('Données Envoyé Spécial'!$R771&lt;2,IF('Données Envoyé Spécial'!$M771=L$2,'Données Envoyé Spécial'!$F771,""),"")</f>
        <v/>
      </c>
      <c r="N772" t="str">
        <f>IF('Données Envoyé Spécial'!$R731&lt;2,IF('Données Envoyé Spécial'!$M731=N$2,'Données Envoyé Spécial'!$G731,""),"")</f>
        <v/>
      </c>
      <c r="O772">
        <f>IF('Données Envoyé Spécial'!$R595&lt;2,IF('Données Envoyé Spécial'!$M595=O$2,'Données Envoyé Spécial'!$G595,""),"")</f>
        <v>0.375</v>
      </c>
      <c r="P772" t="str">
        <f>IF('Données Envoyé Spécial'!$R771&lt;2,IF('Données Envoyé Spécial'!$M771=P$2,'Données Envoyé Spécial'!$G771,""),"")</f>
        <v/>
      </c>
      <c r="U772" s="50"/>
      <c r="V772" s="201"/>
      <c r="W772" s="201"/>
      <c r="X772" s="201"/>
    </row>
    <row r="773" spans="2:24" x14ac:dyDescent="0.25">
      <c r="B773" s="260"/>
      <c r="D773" s="257"/>
      <c r="F773" s="2" t="str">
        <f>IF('Données Envoyé Spécial'!$R730&lt;2,IF('Données Envoyé Spécial'!$M730=F$2,'Données Envoyé Spécial'!$E730,""),"")</f>
        <v/>
      </c>
      <c r="G773">
        <f>IF('Données Envoyé Spécial'!$R595&lt;2,IF('Données Envoyé Spécial'!$M595=G$2,'Données Envoyé Spécial'!$E595,""),"")</f>
        <v>1416</v>
      </c>
      <c r="H773" t="str">
        <f>IF('Données Envoyé Spécial'!$R772&lt;2,IF('Données Envoyé Spécial'!$M772=H$2,'Données Envoyé Spécial'!$E772,""),"")</f>
        <v/>
      </c>
      <c r="J773" s="133"/>
      <c r="K773">
        <f>IF('Données Envoyé Spécial'!$R595&lt;2,IF('Données Envoyé Spécial'!$M595=K$2,'Données Envoyé Spécial'!$F595,""),"")</f>
        <v>531</v>
      </c>
      <c r="L773" t="str">
        <f>IF('Données Envoyé Spécial'!$R772&lt;2,IF('Données Envoyé Spécial'!$M772=L$2,'Données Envoyé Spécial'!$F772,""),"")</f>
        <v/>
      </c>
      <c r="N773" t="str">
        <f>IF('Données Envoyé Spécial'!$R732&lt;2,IF('Données Envoyé Spécial'!$M732=N$2,'Données Envoyé Spécial'!$G732,""),"")</f>
        <v/>
      </c>
      <c r="O773">
        <f>IF('Données Envoyé Spécial'!$R596&lt;2,IF('Données Envoyé Spécial'!$M596=O$2,'Données Envoyé Spécial'!$G596,""),"")</f>
        <v>4.1002277904328019E-2</v>
      </c>
      <c r="P773" t="str">
        <f>IF('Données Envoyé Spécial'!$R772&lt;2,IF('Données Envoyé Spécial'!$M772=P$2,'Données Envoyé Spécial'!$G772,""),"")</f>
        <v/>
      </c>
      <c r="U773" s="50"/>
      <c r="V773" s="201"/>
      <c r="W773" s="201"/>
      <c r="X773" s="201"/>
    </row>
    <row r="774" spans="2:24" x14ac:dyDescent="0.25">
      <c r="B774" s="260"/>
      <c r="D774" s="178"/>
      <c r="F774" s="2" t="str">
        <f>IF('Données Envoyé Spécial'!$R731&lt;2,IF('Données Envoyé Spécial'!$M731=F$2,'Données Envoyé Spécial'!$E731,""),"")</f>
        <v/>
      </c>
      <c r="G774">
        <f>IF('Données Envoyé Spécial'!$R596&lt;2,IF('Données Envoyé Spécial'!$M596=G$2,'Données Envoyé Spécial'!$E596,""),"")</f>
        <v>439</v>
      </c>
      <c r="H774" t="str">
        <f>IF('Données Envoyé Spécial'!$R773&lt;2,IF('Données Envoyé Spécial'!$M773=H$2,'Données Envoyé Spécial'!$E773,""),"")</f>
        <v/>
      </c>
      <c r="J774" s="105"/>
      <c r="K774">
        <f>IF('Données Envoyé Spécial'!$R596&lt;2,IF('Données Envoyé Spécial'!$M596=K$2,'Données Envoyé Spécial'!$F596,""),"")</f>
        <v>18</v>
      </c>
      <c r="L774" t="str">
        <f>IF('Données Envoyé Spécial'!$R773&lt;2,IF('Données Envoyé Spécial'!$M773=L$2,'Données Envoyé Spécial'!$F773,""),"")</f>
        <v/>
      </c>
      <c r="N774" t="str">
        <f>IF('Données Envoyé Spécial'!$R733&lt;2,IF('Données Envoyé Spécial'!$M733=N$2,'Données Envoyé Spécial'!$G733,""),"")</f>
        <v/>
      </c>
      <c r="O774">
        <f>IF('Données Envoyé Spécial'!$R597&lt;2,IF('Données Envoyé Spécial'!$M597=O$2,'Données Envoyé Spécial'!$G597,""),"")</f>
        <v>0.11069418386491557</v>
      </c>
      <c r="P774" t="str">
        <f>IF('Données Envoyé Spécial'!$R773&lt;2,IF('Données Envoyé Spécial'!$M773=P$2,'Données Envoyé Spécial'!$G773,""),"")</f>
        <v/>
      </c>
      <c r="U774" s="50"/>
      <c r="V774" s="201"/>
      <c r="W774" s="201"/>
      <c r="X774" s="201"/>
    </row>
    <row r="775" spans="2:24" x14ac:dyDescent="0.25">
      <c r="B775" s="261"/>
      <c r="D775" s="178"/>
      <c r="F775" s="2" t="str">
        <f>IF('Données Envoyé Spécial'!$R732&lt;2,IF('Données Envoyé Spécial'!$M732=F$2,'Données Envoyé Spécial'!$E732,""),"")</f>
        <v/>
      </c>
      <c r="G775">
        <f>IF('Données Envoyé Spécial'!$R597&lt;2,IF('Données Envoyé Spécial'!$M597=G$2,'Données Envoyé Spécial'!$E597,""),"")</f>
        <v>533</v>
      </c>
      <c r="H775" t="str">
        <f>IF('Données Envoyé Spécial'!$R774&lt;2,IF('Données Envoyé Spécial'!$M774=H$2,'Données Envoyé Spécial'!$E774,""),"")</f>
        <v/>
      </c>
      <c r="J775" t="str">
        <f>IF('Données Envoyé Spécial'!$R733&lt;2,IF('Données Envoyé Spécial'!$M733=J$2,'Données Envoyé Spécial'!$F733,""),"")</f>
        <v/>
      </c>
      <c r="K775">
        <f>IF('Données Envoyé Spécial'!$R597&lt;2,IF('Données Envoyé Spécial'!$M597=K$2,'Données Envoyé Spécial'!$F597,""),"")</f>
        <v>59</v>
      </c>
      <c r="L775" t="str">
        <f>IF('Données Envoyé Spécial'!$R774&lt;2,IF('Données Envoyé Spécial'!$M774=L$2,'Données Envoyé Spécial'!$F774,""),"")</f>
        <v/>
      </c>
      <c r="N775" t="str">
        <f>IF('Données Envoyé Spécial'!$R734&lt;2,IF('Données Envoyé Spécial'!$M734=N$2,'Données Envoyé Spécial'!$G734,""),"")</f>
        <v/>
      </c>
      <c r="O775">
        <f>IF('Données Envoyé Spécial'!$R599&lt;2,IF('Données Envoyé Spécial'!$M599=O$2,'Données Envoyé Spécial'!$G599,""),"")</f>
        <v>0.10256410256410256</v>
      </c>
      <c r="P775" t="str">
        <f>IF('Données Envoyé Spécial'!$R774&lt;2,IF('Données Envoyé Spécial'!$M774=P$2,'Données Envoyé Spécial'!$G774,""),"")</f>
        <v/>
      </c>
      <c r="U775" s="50"/>
      <c r="V775" s="201"/>
      <c r="W775" s="201"/>
      <c r="X775" s="201"/>
    </row>
    <row r="776" spans="2:24" x14ac:dyDescent="0.25">
      <c r="B776" s="260"/>
      <c r="D776" s="178"/>
      <c r="F776" s="2" t="str">
        <f>IF('Données Envoyé Spécial'!$R733&lt;2,IF('Données Envoyé Spécial'!$M733=F$2,'Données Envoyé Spécial'!$E733,""),"")</f>
        <v/>
      </c>
      <c r="G776">
        <f>IF('Données Envoyé Spécial'!$R599&lt;2,IF('Données Envoyé Spécial'!$M599=G$2,'Données Envoyé Spécial'!$E599,""),"")</f>
        <v>39</v>
      </c>
      <c r="H776" t="str">
        <f>IF('Données Envoyé Spécial'!$R775&lt;2,IF('Données Envoyé Spécial'!$M775=H$2,'Données Envoyé Spécial'!$E775,""),"")</f>
        <v/>
      </c>
      <c r="J776" t="str">
        <f>IF('Données Envoyé Spécial'!$R734&lt;2,IF('Données Envoyé Spécial'!$M734=J$2,'Données Envoyé Spécial'!$F734,""),"")</f>
        <v/>
      </c>
      <c r="K776">
        <f>IF('Données Envoyé Spécial'!$R599&lt;2,IF('Données Envoyé Spécial'!$M599=K$2,'Données Envoyé Spécial'!$F599,""),"")</f>
        <v>4</v>
      </c>
      <c r="L776" t="str">
        <f>IF('Données Envoyé Spécial'!$R775&lt;2,IF('Données Envoyé Spécial'!$M775=L$2,'Données Envoyé Spécial'!$F775,""),"")</f>
        <v/>
      </c>
      <c r="N776" t="str">
        <f>IF('Données Envoyé Spécial'!$R735&lt;2,IF('Données Envoyé Spécial'!$M735=N$2,'Données Envoyé Spécial'!$G735,""),"")</f>
        <v/>
      </c>
      <c r="O776">
        <f>IF('Données Envoyé Spécial'!$R601&lt;2,IF('Données Envoyé Spécial'!$M601=O$2,'Données Envoyé Spécial'!$G601,""),"")</f>
        <v>0.13800904977375567</v>
      </c>
      <c r="P776" t="str">
        <f>IF('Données Envoyé Spécial'!$R775&lt;2,IF('Données Envoyé Spécial'!$M775=P$2,'Données Envoyé Spécial'!$G775,""),"")</f>
        <v/>
      </c>
      <c r="U776" s="50"/>
      <c r="V776" s="201"/>
      <c r="W776" s="201"/>
      <c r="X776" s="201"/>
    </row>
    <row r="777" spans="2:24" x14ac:dyDescent="0.25">
      <c r="B777" s="260"/>
      <c r="D777" s="262"/>
      <c r="F777" s="2" t="str">
        <f>IF('Données Envoyé Spécial'!$R734&lt;2,IF('Données Envoyé Spécial'!$M734=F$2,'Données Envoyé Spécial'!$E734,""),"")</f>
        <v/>
      </c>
      <c r="G777">
        <f>IF('Données Envoyé Spécial'!$R601&lt;2,IF('Données Envoyé Spécial'!$M601=G$2,'Données Envoyé Spécial'!$E601,""),"")</f>
        <v>442</v>
      </c>
      <c r="H777" t="str">
        <f>IF('Données Envoyé Spécial'!$R776&lt;2,IF('Données Envoyé Spécial'!$M776=H$2,'Données Envoyé Spécial'!$E776,""),"")</f>
        <v/>
      </c>
      <c r="J777" t="str">
        <f>IF('Données Envoyé Spécial'!$R735&lt;2,IF('Données Envoyé Spécial'!$M735=J$2,'Données Envoyé Spécial'!$F735,""),"")</f>
        <v/>
      </c>
      <c r="K777">
        <f>IF('Données Envoyé Spécial'!$R601&lt;2,IF('Données Envoyé Spécial'!$M601=K$2,'Données Envoyé Spécial'!$F601,""),"")</f>
        <v>61</v>
      </c>
      <c r="L777" t="str">
        <f>IF('Données Envoyé Spécial'!$R776&lt;2,IF('Données Envoyé Spécial'!$M776=L$2,'Données Envoyé Spécial'!$F776,""),"")</f>
        <v/>
      </c>
      <c r="N777" t="str">
        <f>IF('Données Envoyé Spécial'!$R736&lt;2,IF('Données Envoyé Spécial'!$M736=N$2,'Données Envoyé Spécial'!$G736,""),"")</f>
        <v/>
      </c>
      <c r="O777" t="str">
        <f>IF('Données Envoyé Spécial'!$R602&lt;2,IF('Données Envoyé Spécial'!$M602=O$2,'Données Envoyé Spécial'!$G602,""),"")</f>
        <v/>
      </c>
      <c r="P777" t="str">
        <f>IF('Données Envoyé Spécial'!$R776&lt;2,IF('Données Envoyé Spécial'!$M776=P$2,'Données Envoyé Spécial'!$G776,""),"")</f>
        <v/>
      </c>
      <c r="U777" s="50"/>
      <c r="V777" s="201"/>
      <c r="W777" s="201"/>
      <c r="X777" s="201"/>
    </row>
    <row r="778" spans="2:24" x14ac:dyDescent="0.25">
      <c r="B778" s="260"/>
      <c r="D778" s="178"/>
      <c r="F778" s="2" t="str">
        <f>IF('Données Envoyé Spécial'!$R735&lt;2,IF('Données Envoyé Spécial'!$M735=F$2,'Données Envoyé Spécial'!$E735,""),"")</f>
        <v/>
      </c>
      <c r="G778" t="str">
        <f>IF('Données Envoyé Spécial'!$R602&lt;2,IF('Données Envoyé Spécial'!$M602=G$2,'Données Envoyé Spécial'!$E602,""),"")</f>
        <v/>
      </c>
      <c r="H778" t="str">
        <f>IF('Données Envoyé Spécial'!$R777&lt;2,IF('Données Envoyé Spécial'!$M777=H$2,'Données Envoyé Spécial'!$E777,""),"")</f>
        <v/>
      </c>
      <c r="J778" t="str">
        <f>IF('Données Envoyé Spécial'!$R736&lt;2,IF('Données Envoyé Spécial'!$M736=J$2,'Données Envoyé Spécial'!$F736,""),"")</f>
        <v/>
      </c>
      <c r="K778" t="str">
        <f>IF('Données Envoyé Spécial'!$R602&lt;2,IF('Données Envoyé Spécial'!$M602=K$2,'Données Envoyé Spécial'!$F602,""),"")</f>
        <v/>
      </c>
      <c r="L778" t="str">
        <f>IF('Données Envoyé Spécial'!$R777&lt;2,IF('Données Envoyé Spécial'!$M777=L$2,'Données Envoyé Spécial'!$F777,""),"")</f>
        <v/>
      </c>
      <c r="N778" t="str">
        <f>IF('Données Envoyé Spécial'!$R737&lt;2,IF('Données Envoyé Spécial'!$M737=N$2,'Données Envoyé Spécial'!$G737,""),"")</f>
        <v/>
      </c>
      <c r="O778" t="str">
        <f>IF('Données Envoyé Spécial'!$R603&lt;2,IF('Données Envoyé Spécial'!$M603=O$2,'Données Envoyé Spécial'!$G603,""),"")</f>
        <v/>
      </c>
      <c r="P778" t="str">
        <f>IF('Données Envoyé Spécial'!$R777&lt;2,IF('Données Envoyé Spécial'!$M777=P$2,'Données Envoyé Spécial'!$G777,""),"")</f>
        <v/>
      </c>
      <c r="U778" s="50"/>
      <c r="V778" s="201"/>
      <c r="W778" s="201"/>
      <c r="X778" s="201"/>
    </row>
    <row r="779" spans="2:24" x14ac:dyDescent="0.25">
      <c r="B779" s="260"/>
      <c r="D779" s="178"/>
      <c r="F779" s="2" t="str">
        <f>IF('Données Envoyé Spécial'!$R736&lt;2,IF('Données Envoyé Spécial'!$M736=F$2,'Données Envoyé Spécial'!$E736,""),"")</f>
        <v/>
      </c>
      <c r="G779" t="str">
        <f>IF('Données Envoyé Spécial'!$R603&lt;2,IF('Données Envoyé Spécial'!$M603=G$2,'Données Envoyé Spécial'!$E603,""),"")</f>
        <v/>
      </c>
      <c r="H779" t="str">
        <f>IF('Données Envoyé Spécial'!$R778&lt;2,IF('Données Envoyé Spécial'!$M778=H$2,'Données Envoyé Spécial'!$E778,""),"")</f>
        <v/>
      </c>
      <c r="J779" t="str">
        <f>IF('Données Envoyé Spécial'!$R737&lt;2,IF('Données Envoyé Spécial'!$M737=J$2,'Données Envoyé Spécial'!$F737,""),"")</f>
        <v/>
      </c>
      <c r="K779" t="str">
        <f>IF('Données Envoyé Spécial'!$R603&lt;2,IF('Données Envoyé Spécial'!$M603=K$2,'Données Envoyé Spécial'!$F603,""),"")</f>
        <v/>
      </c>
      <c r="L779" t="str">
        <f>IF('Données Envoyé Spécial'!$R778&lt;2,IF('Données Envoyé Spécial'!$M778=L$2,'Données Envoyé Spécial'!$F778,""),"")</f>
        <v/>
      </c>
      <c r="N779" t="str">
        <f>IF('Données Envoyé Spécial'!$R738&lt;2,IF('Données Envoyé Spécial'!$M738=N$2,'Données Envoyé Spécial'!$G738,""),"")</f>
        <v/>
      </c>
      <c r="O779">
        <f>IF('Données Envoyé Spécial'!$R604&lt;2,IF('Données Envoyé Spécial'!$M604=O$2,'Données Envoyé Spécial'!$G604,""),"")</f>
        <v>0</v>
      </c>
      <c r="P779" t="str">
        <f>IF('Données Envoyé Spécial'!$R778&lt;2,IF('Données Envoyé Spécial'!$M778=P$2,'Données Envoyé Spécial'!$G778,""),"")</f>
        <v/>
      </c>
      <c r="U779" s="50"/>
      <c r="V779" s="201"/>
      <c r="W779" s="201"/>
      <c r="X779" s="201"/>
    </row>
    <row r="780" spans="2:24" x14ac:dyDescent="0.25">
      <c r="B780" s="260"/>
      <c r="D780" s="178"/>
      <c r="F780" s="2" t="str">
        <f>IF('Données Envoyé Spécial'!$R737&lt;2,IF('Données Envoyé Spécial'!$M737=F$2,'Données Envoyé Spécial'!$E737,""),"")</f>
        <v/>
      </c>
      <c r="G780">
        <f>IF('Données Envoyé Spécial'!$R604&lt;2,IF('Données Envoyé Spécial'!$M604=G$2,'Données Envoyé Spécial'!$E604,""),"")</f>
        <v>2</v>
      </c>
      <c r="H780" t="str">
        <f>IF('Données Envoyé Spécial'!$R779&lt;2,IF('Données Envoyé Spécial'!$M779=H$2,'Données Envoyé Spécial'!$E779,""),"")</f>
        <v/>
      </c>
      <c r="J780" t="str">
        <f>IF('Données Envoyé Spécial'!$R738&lt;2,IF('Données Envoyé Spécial'!$M738=J$2,'Données Envoyé Spécial'!$F738,""),"")</f>
        <v/>
      </c>
      <c r="K780">
        <f>IF('Données Envoyé Spécial'!$R604&lt;2,IF('Données Envoyé Spécial'!$M604=K$2,'Données Envoyé Spécial'!$F604,""),"")</f>
        <v>0</v>
      </c>
      <c r="L780" t="str">
        <f>IF('Données Envoyé Spécial'!$R779&lt;2,IF('Données Envoyé Spécial'!$M779=L$2,'Données Envoyé Spécial'!$F779,""),"")</f>
        <v/>
      </c>
      <c r="N780" t="str">
        <f>IF('Données Envoyé Spécial'!$R739&lt;2,IF('Données Envoyé Spécial'!$M739=N$2,'Données Envoyé Spécial'!$G739,""),"")</f>
        <v/>
      </c>
      <c r="O780">
        <f>IF('Données Envoyé Spécial'!$R605&lt;2,IF('Données Envoyé Spécial'!$M605=O$2,'Données Envoyé Spécial'!$G605,""),"")</f>
        <v>0.36923076923076925</v>
      </c>
      <c r="P780" t="str">
        <f>IF('Données Envoyé Spécial'!$R779&lt;2,IF('Données Envoyé Spécial'!$M779=P$2,'Données Envoyé Spécial'!$G779,""),"")</f>
        <v/>
      </c>
      <c r="U780" s="50"/>
      <c r="V780" s="201"/>
      <c r="W780" s="201"/>
      <c r="X780" s="201"/>
    </row>
    <row r="781" spans="2:24" x14ac:dyDescent="0.25">
      <c r="B781" s="260"/>
      <c r="D781" s="262"/>
      <c r="F781" s="2" t="str">
        <f>IF('Données Envoyé Spécial'!$R738&lt;2,IF('Données Envoyé Spécial'!$M738=F$2,'Données Envoyé Spécial'!$E738,""),"")</f>
        <v/>
      </c>
      <c r="G781">
        <f>IF('Données Envoyé Spécial'!$R605&lt;2,IF('Données Envoyé Spécial'!$M605=G$2,'Données Envoyé Spécial'!$E605,""),"")</f>
        <v>65</v>
      </c>
      <c r="H781" t="str">
        <f>IF('Données Envoyé Spécial'!$R780&lt;2,IF('Données Envoyé Spécial'!$M780=H$2,'Données Envoyé Spécial'!$E780,""),"")</f>
        <v/>
      </c>
      <c r="J781" t="str">
        <f>IF('Données Envoyé Spécial'!$R739&lt;2,IF('Données Envoyé Spécial'!$M739=J$2,'Données Envoyé Spécial'!$F739,""),"")</f>
        <v/>
      </c>
      <c r="K781">
        <f>IF('Données Envoyé Spécial'!$R605&lt;2,IF('Données Envoyé Spécial'!$M605=K$2,'Données Envoyé Spécial'!$F605,""),"")</f>
        <v>24</v>
      </c>
      <c r="L781" t="str">
        <f>IF('Données Envoyé Spécial'!$R780&lt;2,IF('Données Envoyé Spécial'!$M780=L$2,'Données Envoyé Spécial'!$F780,""),"")</f>
        <v/>
      </c>
      <c r="N781" t="str">
        <f>IF('Données Envoyé Spécial'!$R740&lt;2,IF('Données Envoyé Spécial'!$M740=N$2,'Données Envoyé Spécial'!$G740,""),"")</f>
        <v/>
      </c>
      <c r="O781" t="str">
        <f>IF('Données Envoyé Spécial'!$R606&lt;2,IF('Données Envoyé Spécial'!$M606=O$2,'Données Envoyé Spécial'!$G606,""),"")</f>
        <v/>
      </c>
      <c r="P781" t="str">
        <f>IF('Données Envoyé Spécial'!$R780&lt;2,IF('Données Envoyé Spécial'!$M780=P$2,'Données Envoyé Spécial'!$G780,""),"")</f>
        <v/>
      </c>
      <c r="U781" s="50"/>
      <c r="V781" s="201"/>
      <c r="W781" s="201"/>
      <c r="X781" s="201"/>
    </row>
    <row r="782" spans="2:24" x14ac:dyDescent="0.25">
      <c r="B782" s="260"/>
      <c r="D782" s="256"/>
      <c r="F782" s="2" t="str">
        <f>IF('Données Envoyé Spécial'!$R739&lt;2,IF('Données Envoyé Spécial'!$M739=F$2,'Données Envoyé Spécial'!$E739,""),"")</f>
        <v/>
      </c>
      <c r="G782" t="str">
        <f>IF('Données Envoyé Spécial'!$R606&lt;2,IF('Données Envoyé Spécial'!$M606=G$2,'Données Envoyé Spécial'!$E606,""),"")</f>
        <v/>
      </c>
      <c r="H782" t="str">
        <f>IF('Données Envoyé Spécial'!$R781&lt;2,IF('Données Envoyé Spécial'!$M781=H$2,'Données Envoyé Spécial'!$E781,""),"")</f>
        <v/>
      </c>
      <c r="J782" t="str">
        <f>IF('Données Envoyé Spécial'!$R740&lt;2,IF('Données Envoyé Spécial'!$M740=J$2,'Données Envoyé Spécial'!$F740,""),"")</f>
        <v/>
      </c>
      <c r="K782" t="str">
        <f>IF('Données Envoyé Spécial'!$R606&lt;2,IF('Données Envoyé Spécial'!$M606=K$2,'Données Envoyé Spécial'!$F606,""),"")</f>
        <v/>
      </c>
      <c r="L782" t="str">
        <f>IF('Données Envoyé Spécial'!$R781&lt;2,IF('Données Envoyé Spécial'!$M781=L$2,'Données Envoyé Spécial'!$F781,""),"")</f>
        <v/>
      </c>
      <c r="N782" t="str">
        <f>IF('Données Envoyé Spécial'!$R741&lt;2,IF('Données Envoyé Spécial'!$M741=N$2,'Données Envoyé Spécial'!$G741,""),"")</f>
        <v/>
      </c>
      <c r="O782">
        <f>IF('Données Envoyé Spécial'!$R607&lt;2,IF('Données Envoyé Spécial'!$M607=O$2,'Données Envoyé Spécial'!$G607,""),"")</f>
        <v>0.29166666666666669</v>
      </c>
      <c r="P782" t="str">
        <f>IF('Données Envoyé Spécial'!$R781&lt;2,IF('Données Envoyé Spécial'!$M781=P$2,'Données Envoyé Spécial'!$G781,""),"")</f>
        <v/>
      </c>
      <c r="U782" s="50"/>
      <c r="V782" s="201"/>
      <c r="W782" s="201"/>
      <c r="X782" s="201"/>
    </row>
    <row r="783" spans="2:24" x14ac:dyDescent="0.25">
      <c r="B783" s="260"/>
      <c r="D783" s="256"/>
      <c r="F783" s="2" t="str">
        <f>IF('Données Envoyé Spécial'!$R740&lt;2,IF('Données Envoyé Spécial'!$M740=F$2,'Données Envoyé Spécial'!$E740,""),"")</f>
        <v/>
      </c>
      <c r="G783">
        <f>IF('Données Envoyé Spécial'!$R607&lt;2,IF('Données Envoyé Spécial'!$M607=G$2,'Données Envoyé Spécial'!$E607,""),"")</f>
        <v>48</v>
      </c>
      <c r="H783" t="str">
        <f>IF('Données Envoyé Spécial'!$R782&lt;2,IF('Données Envoyé Spécial'!$M782=H$2,'Données Envoyé Spécial'!$E782,""),"")</f>
        <v/>
      </c>
      <c r="J783" t="str">
        <f>IF('Données Envoyé Spécial'!$R741&lt;2,IF('Données Envoyé Spécial'!$M741=J$2,'Données Envoyé Spécial'!$F741,""),"")</f>
        <v/>
      </c>
      <c r="K783">
        <f>IF('Données Envoyé Spécial'!$R607&lt;2,IF('Données Envoyé Spécial'!$M607=K$2,'Données Envoyé Spécial'!$F607,""),"")</f>
        <v>14</v>
      </c>
      <c r="L783" t="str">
        <f>IF('Données Envoyé Spécial'!$R782&lt;2,IF('Données Envoyé Spécial'!$M782=L$2,'Données Envoyé Spécial'!$F782,""),"")</f>
        <v/>
      </c>
      <c r="N783" t="str">
        <f>IF('Données Envoyé Spécial'!$R742&lt;2,IF('Données Envoyé Spécial'!$M742=N$2,'Données Envoyé Spécial'!$G742,""),"")</f>
        <v/>
      </c>
      <c r="O783">
        <f>IF('Données Envoyé Spécial'!$R608&lt;2,IF('Données Envoyé Spécial'!$M608=O$2,'Données Envoyé Spécial'!$G608,""),"")</f>
        <v>6</v>
      </c>
      <c r="P783" t="str">
        <f>IF('Données Envoyé Spécial'!$R782&lt;2,IF('Données Envoyé Spécial'!$M782=P$2,'Données Envoyé Spécial'!$G782,""),"")</f>
        <v/>
      </c>
      <c r="U783" s="50"/>
      <c r="V783" s="201"/>
      <c r="W783" s="201"/>
      <c r="X783" s="201"/>
    </row>
    <row r="784" spans="2:24" x14ac:dyDescent="0.25">
      <c r="B784" s="260"/>
      <c r="F784" s="2" t="str">
        <f>IF('Données Envoyé Spécial'!$R741&lt;2,IF('Données Envoyé Spécial'!$M741=F$2,'Données Envoyé Spécial'!$E741,""),"")</f>
        <v/>
      </c>
      <c r="G784">
        <f>IF('Données Envoyé Spécial'!$R608&lt;2,IF('Données Envoyé Spécial'!$M608=G$2,'Données Envoyé Spécial'!$E608,""),"")</f>
        <v>1</v>
      </c>
      <c r="H784" t="str">
        <f>IF('Données Envoyé Spécial'!$R783&lt;2,IF('Données Envoyé Spécial'!$M783=H$2,'Données Envoyé Spécial'!$E783,""),"")</f>
        <v/>
      </c>
      <c r="J784" t="str">
        <f>IF('Données Envoyé Spécial'!$R742&lt;2,IF('Données Envoyé Spécial'!$M742=J$2,'Données Envoyé Spécial'!$F742,""),"")</f>
        <v/>
      </c>
      <c r="K784">
        <f>IF('Données Envoyé Spécial'!$R608&lt;2,IF('Données Envoyé Spécial'!$M608=K$2,'Données Envoyé Spécial'!$F608,""),"")</f>
        <v>6</v>
      </c>
      <c r="L784" t="str">
        <f>IF('Données Envoyé Spécial'!$R783&lt;2,IF('Données Envoyé Spécial'!$M783=L$2,'Données Envoyé Spécial'!$F783,""),"")</f>
        <v/>
      </c>
      <c r="N784" t="str">
        <f>IF('Données Envoyé Spécial'!$R743&lt;2,IF('Données Envoyé Spécial'!$M743=N$2,'Données Envoyé Spécial'!$G743,""),"")</f>
        <v/>
      </c>
      <c r="O784">
        <f>IF('Données Envoyé Spécial'!$R609&lt;2,IF('Données Envoyé Spécial'!$M609=O$2,'Données Envoyé Spécial'!$G609,""),"")</f>
        <v>0.10112359550561797</v>
      </c>
      <c r="P784" t="str">
        <f>IF('Données Envoyé Spécial'!$R783&lt;2,IF('Données Envoyé Spécial'!$M783=P$2,'Données Envoyé Spécial'!$G783,""),"")</f>
        <v/>
      </c>
      <c r="U784" s="50"/>
      <c r="V784" s="201"/>
      <c r="W784" s="201"/>
      <c r="X784" s="201"/>
    </row>
    <row r="785" spans="2:24" x14ac:dyDescent="0.25">
      <c r="B785" s="260"/>
      <c r="F785" s="2" t="str">
        <f>IF('Données Envoyé Spécial'!$R742&lt;2,IF('Données Envoyé Spécial'!$M742=F$2,'Données Envoyé Spécial'!$E742,""),"")</f>
        <v/>
      </c>
      <c r="G785">
        <f>IF('Données Envoyé Spécial'!$R609&lt;2,IF('Données Envoyé Spécial'!$M609=G$2,'Données Envoyé Spécial'!$E609,""),"")</f>
        <v>712</v>
      </c>
      <c r="H785" t="str">
        <f>IF('Données Envoyé Spécial'!$R784&lt;2,IF('Données Envoyé Spécial'!$M784=H$2,'Données Envoyé Spécial'!$E784,""),"")</f>
        <v/>
      </c>
      <c r="J785" t="str">
        <f>IF('Données Envoyé Spécial'!$R743&lt;2,IF('Données Envoyé Spécial'!$M743=J$2,'Données Envoyé Spécial'!$F743,""),"")</f>
        <v/>
      </c>
      <c r="K785">
        <f>IF('Données Envoyé Spécial'!$R609&lt;2,IF('Données Envoyé Spécial'!$M609=K$2,'Données Envoyé Spécial'!$F609,""),"")</f>
        <v>72</v>
      </c>
      <c r="L785" t="str">
        <f>IF('Données Envoyé Spécial'!$R784&lt;2,IF('Données Envoyé Spécial'!$M784=L$2,'Données Envoyé Spécial'!$F784,""),"")</f>
        <v/>
      </c>
      <c r="N785" t="str">
        <f>IF('Données Envoyé Spécial'!$R744&lt;2,IF('Données Envoyé Spécial'!$M744=N$2,'Données Envoyé Spécial'!$G744,""),"")</f>
        <v/>
      </c>
      <c r="O785">
        <f>IF('Données Envoyé Spécial'!$R610&lt;2,IF('Données Envoyé Spécial'!$M610=O$2,'Données Envoyé Spécial'!$G610,""),"")</f>
        <v>0.19969512195121952</v>
      </c>
      <c r="P785" t="str">
        <f>IF('Données Envoyé Spécial'!$R784&lt;2,IF('Données Envoyé Spécial'!$M784=P$2,'Données Envoyé Spécial'!$G784,""),"")</f>
        <v/>
      </c>
      <c r="U785" s="50"/>
      <c r="V785" s="201"/>
      <c r="W785" s="201"/>
      <c r="X785" s="201"/>
    </row>
    <row r="786" spans="2:24" x14ac:dyDescent="0.25">
      <c r="B786" s="260"/>
      <c r="F786" s="2" t="str">
        <f>IF('Données Envoyé Spécial'!$R743&lt;2,IF('Données Envoyé Spécial'!$M743=F$2,'Données Envoyé Spécial'!$E743,""),"")</f>
        <v/>
      </c>
      <c r="G786">
        <f>IF('Données Envoyé Spécial'!$R610&lt;2,IF('Données Envoyé Spécial'!$M610=G$2,'Données Envoyé Spécial'!$E610,""),"")</f>
        <v>656</v>
      </c>
      <c r="H786" t="str">
        <f>IF('Données Envoyé Spécial'!$R785&lt;2,IF('Données Envoyé Spécial'!$M785=H$2,'Données Envoyé Spécial'!$E785,""),"")</f>
        <v/>
      </c>
      <c r="J786" t="str">
        <f>IF('Données Envoyé Spécial'!$R744&lt;2,IF('Données Envoyé Spécial'!$M744=J$2,'Données Envoyé Spécial'!$F744,""),"")</f>
        <v/>
      </c>
      <c r="K786">
        <f>IF('Données Envoyé Spécial'!$R610&lt;2,IF('Données Envoyé Spécial'!$M610=K$2,'Données Envoyé Spécial'!$F610,""),"")</f>
        <v>131</v>
      </c>
      <c r="L786" t="str">
        <f>IF('Données Envoyé Spécial'!$R785&lt;2,IF('Données Envoyé Spécial'!$M785=L$2,'Données Envoyé Spécial'!$F785,""),"")</f>
        <v/>
      </c>
      <c r="N786" t="str">
        <f>IF('Données Envoyé Spécial'!$R745&lt;2,IF('Données Envoyé Spécial'!$M745=N$2,'Données Envoyé Spécial'!$G745,""),"")</f>
        <v/>
      </c>
      <c r="O786">
        <f>IF('Données Envoyé Spécial'!$R611&lt;2,IF('Données Envoyé Spécial'!$M611=O$2,'Données Envoyé Spécial'!$G611,""),"")</f>
        <v>25.192519251925191</v>
      </c>
      <c r="P786" t="str">
        <f>IF('Données Envoyé Spécial'!$R785&lt;2,IF('Données Envoyé Spécial'!$M785=P$2,'Données Envoyé Spécial'!$G785,""),"")</f>
        <v/>
      </c>
      <c r="U786" s="50"/>
      <c r="V786" s="201"/>
      <c r="W786" s="201"/>
      <c r="X786" s="201"/>
    </row>
    <row r="787" spans="2:24" x14ac:dyDescent="0.25">
      <c r="B787" s="260"/>
      <c r="F787" s="2" t="str">
        <f>IF('Données Envoyé Spécial'!$R744&lt;2,IF('Données Envoyé Spécial'!$M744=F$2,'Données Envoyé Spécial'!$E744,""),"")</f>
        <v/>
      </c>
      <c r="G787">
        <f>IF('Données Envoyé Spécial'!$R611&lt;2,IF('Données Envoyé Spécial'!$M611=G$2,'Données Envoyé Spécial'!$E611,""),"")</f>
        <v>909</v>
      </c>
      <c r="H787" t="str">
        <f>IF('Données Envoyé Spécial'!$R786&lt;2,IF('Données Envoyé Spécial'!$M786=H$2,'Données Envoyé Spécial'!$E786,""),"")</f>
        <v/>
      </c>
      <c r="J787" t="str">
        <f>IF('Données Envoyé Spécial'!$R745&lt;2,IF('Données Envoyé Spécial'!$M745=J$2,'Données Envoyé Spécial'!$F745,""),"")</f>
        <v/>
      </c>
      <c r="K787">
        <f>IF('Données Envoyé Spécial'!$R611&lt;2,IF('Données Envoyé Spécial'!$M611=K$2,'Données Envoyé Spécial'!$F611,""),"")</f>
        <v>22900</v>
      </c>
      <c r="L787" t="str">
        <f>IF('Données Envoyé Spécial'!$R786&lt;2,IF('Données Envoyé Spécial'!$M786=L$2,'Données Envoyé Spécial'!$F786,""),"")</f>
        <v/>
      </c>
      <c r="N787" t="str">
        <f>IF('Données Envoyé Spécial'!$R746&lt;2,IF('Données Envoyé Spécial'!$M746=N$2,'Données Envoyé Spécial'!$G746,""),"")</f>
        <v/>
      </c>
      <c r="O787" t="str">
        <f>IF('Données Envoyé Spécial'!$R612&lt;2,IF('Données Envoyé Spécial'!$M612=O$2,'Données Envoyé Spécial'!$G612,""),"")</f>
        <v/>
      </c>
      <c r="P787" t="str">
        <f>IF('Données Envoyé Spécial'!$R786&lt;2,IF('Données Envoyé Spécial'!$M786=P$2,'Données Envoyé Spécial'!$G786,""),"")</f>
        <v/>
      </c>
      <c r="U787" s="50"/>
      <c r="V787" s="201"/>
      <c r="W787" s="201"/>
      <c r="X787" s="201"/>
    </row>
    <row r="788" spans="2:24" x14ac:dyDescent="0.25">
      <c r="B788" s="260"/>
      <c r="F788" s="2" t="str">
        <f>IF('Données Envoyé Spécial'!$R745&lt;2,IF('Données Envoyé Spécial'!$M745=F$2,'Données Envoyé Spécial'!$E745,""),"")</f>
        <v/>
      </c>
      <c r="G788" t="str">
        <f>IF('Données Envoyé Spécial'!$R612&lt;2,IF('Données Envoyé Spécial'!$M612=G$2,'Données Envoyé Spécial'!$E612,""),"")</f>
        <v/>
      </c>
      <c r="H788" t="str">
        <f>IF('Données Envoyé Spécial'!$R787&lt;2,IF('Données Envoyé Spécial'!$M787=H$2,'Données Envoyé Spécial'!$E787,""),"")</f>
        <v/>
      </c>
      <c r="J788" t="str">
        <f>IF('Données Envoyé Spécial'!$R746&lt;2,IF('Données Envoyé Spécial'!$M746=J$2,'Données Envoyé Spécial'!$F746,""),"")</f>
        <v/>
      </c>
      <c r="K788" t="str">
        <f>IF('Données Envoyé Spécial'!$R612&lt;2,IF('Données Envoyé Spécial'!$M612=K$2,'Données Envoyé Spécial'!$F612,""),"")</f>
        <v/>
      </c>
      <c r="L788" t="str">
        <f>IF('Données Envoyé Spécial'!$R787&lt;2,IF('Données Envoyé Spécial'!$M787=L$2,'Données Envoyé Spécial'!$F787,""),"")</f>
        <v/>
      </c>
      <c r="N788" t="str">
        <f>IF('Données Envoyé Spécial'!$R747&lt;2,IF('Données Envoyé Spécial'!$M747=N$2,'Données Envoyé Spécial'!$G747,""),"")</f>
        <v/>
      </c>
      <c r="O788" t="str">
        <f>IF('Données Envoyé Spécial'!$R613&lt;2,IF('Données Envoyé Spécial'!$M613=O$2,'Données Envoyé Spécial'!$G613,""),"")</f>
        <v/>
      </c>
      <c r="P788" t="str">
        <f>IF('Données Envoyé Spécial'!$R787&lt;2,IF('Données Envoyé Spécial'!$M787=P$2,'Données Envoyé Spécial'!$G787,""),"")</f>
        <v/>
      </c>
      <c r="U788" s="50"/>
      <c r="V788" s="201"/>
      <c r="W788" s="201"/>
      <c r="X788" s="201"/>
    </row>
    <row r="789" spans="2:24" x14ac:dyDescent="0.25">
      <c r="B789" s="260"/>
      <c r="F789" s="2" t="str">
        <f>IF('Données Envoyé Spécial'!$R746&lt;2,IF('Données Envoyé Spécial'!$M746=F$2,'Données Envoyé Spécial'!$E746,""),"")</f>
        <v/>
      </c>
      <c r="G789" t="str">
        <f>IF('Données Envoyé Spécial'!$R613&lt;2,IF('Données Envoyé Spécial'!$M613=G$2,'Données Envoyé Spécial'!$E613,""),"")</f>
        <v/>
      </c>
      <c r="H789" t="str">
        <f>IF('Données Envoyé Spécial'!$R788&lt;2,IF('Données Envoyé Spécial'!$M788=H$2,'Données Envoyé Spécial'!$E788,""),"")</f>
        <v/>
      </c>
      <c r="J789" t="str">
        <f>IF('Données Envoyé Spécial'!$R747&lt;2,IF('Données Envoyé Spécial'!$M747=J$2,'Données Envoyé Spécial'!$F747,""),"")</f>
        <v/>
      </c>
      <c r="K789" t="str">
        <f>IF('Données Envoyé Spécial'!$R613&lt;2,IF('Données Envoyé Spécial'!$M613=K$2,'Données Envoyé Spécial'!$F613,""),"")</f>
        <v/>
      </c>
      <c r="L789" t="str">
        <f>IF('Données Envoyé Spécial'!$R788&lt;2,IF('Données Envoyé Spécial'!$M788=L$2,'Données Envoyé Spécial'!$F788,""),"")</f>
        <v/>
      </c>
      <c r="N789" t="str">
        <f>IF('Données Envoyé Spécial'!$R748&lt;2,IF('Données Envoyé Spécial'!$M748=N$2,'Données Envoyé Spécial'!$G748,""),"")</f>
        <v/>
      </c>
      <c r="O789">
        <f>IF('Données Envoyé Spécial'!$R614&lt;2,IF('Données Envoyé Spécial'!$M614=O$2,'Données Envoyé Spécial'!$G614,""),"")</f>
        <v>0.65730337078651691</v>
      </c>
      <c r="P789" t="str">
        <f>IF('Données Envoyé Spécial'!$R788&lt;2,IF('Données Envoyé Spécial'!$M788=P$2,'Données Envoyé Spécial'!$G788,""),"")</f>
        <v/>
      </c>
      <c r="U789" s="50"/>
      <c r="V789" s="201"/>
      <c r="W789" s="201"/>
      <c r="X789" s="201"/>
    </row>
    <row r="790" spans="2:24" x14ac:dyDescent="0.25">
      <c r="B790" s="260"/>
      <c r="F790" s="2" t="str">
        <f>IF('Données Envoyé Spécial'!$R747&lt;2,IF('Données Envoyé Spécial'!$M747=F$2,'Données Envoyé Spécial'!$E747,""),"")</f>
        <v/>
      </c>
      <c r="G790">
        <f>IF('Données Envoyé Spécial'!$R614&lt;2,IF('Données Envoyé Spécial'!$M614=G$2,'Données Envoyé Spécial'!$E614,""),"")</f>
        <v>178</v>
      </c>
      <c r="H790" t="str">
        <f>IF('Données Envoyé Spécial'!$R789&lt;2,IF('Données Envoyé Spécial'!$M789=H$2,'Données Envoyé Spécial'!$E789,""),"")</f>
        <v/>
      </c>
      <c r="J790" t="str">
        <f>IF('Données Envoyé Spécial'!$R748&lt;2,IF('Données Envoyé Spécial'!$M748=J$2,'Données Envoyé Spécial'!$F748,""),"")</f>
        <v/>
      </c>
      <c r="K790">
        <f>IF('Données Envoyé Spécial'!$R614&lt;2,IF('Données Envoyé Spécial'!$M614=K$2,'Données Envoyé Spécial'!$F614,""),"")</f>
        <v>117</v>
      </c>
      <c r="L790" t="str">
        <f>IF('Données Envoyé Spécial'!$R789&lt;2,IF('Données Envoyé Spécial'!$M789=L$2,'Données Envoyé Spécial'!$F789,""),"")</f>
        <v/>
      </c>
      <c r="N790" t="str">
        <f>IF('Données Envoyé Spécial'!$R749&lt;2,IF('Données Envoyé Spécial'!$M749=N$2,'Données Envoyé Spécial'!$G749,""),"")</f>
        <v/>
      </c>
      <c r="O790" t="str">
        <f>IF('Données Envoyé Spécial'!$R617&lt;2,IF('Données Envoyé Spécial'!$M617=O$2,'Données Envoyé Spécial'!$G617,""),"")</f>
        <v/>
      </c>
      <c r="P790" t="str">
        <f>IF('Données Envoyé Spécial'!$R789&lt;2,IF('Données Envoyé Spécial'!$M789=P$2,'Données Envoyé Spécial'!$G789,""),"")</f>
        <v/>
      </c>
      <c r="U790" s="50"/>
      <c r="V790" s="201"/>
      <c r="W790" s="201"/>
      <c r="X790" s="201"/>
    </row>
    <row r="791" spans="2:24" x14ac:dyDescent="0.25">
      <c r="B791" s="260"/>
      <c r="F791" s="2" t="str">
        <f>IF('Données Envoyé Spécial'!$R748&lt;2,IF('Données Envoyé Spécial'!$M748=F$2,'Données Envoyé Spécial'!$E748,""),"")</f>
        <v/>
      </c>
      <c r="G791" t="str">
        <f>IF('Données Envoyé Spécial'!$R617&lt;2,IF('Données Envoyé Spécial'!$M617=G$2,'Données Envoyé Spécial'!$E617,""),"")</f>
        <v/>
      </c>
      <c r="H791" t="str">
        <f>IF('Données Envoyé Spécial'!$R790&lt;2,IF('Données Envoyé Spécial'!$M790=H$2,'Données Envoyé Spécial'!$E790,""),"")</f>
        <v/>
      </c>
      <c r="J791" t="str">
        <f>IF('Données Envoyé Spécial'!$R749&lt;2,IF('Données Envoyé Spécial'!$M749=J$2,'Données Envoyé Spécial'!$F749,""),"")</f>
        <v/>
      </c>
      <c r="K791" t="str">
        <f>IF('Données Envoyé Spécial'!$R617&lt;2,IF('Données Envoyé Spécial'!$M617=K$2,'Données Envoyé Spécial'!$F617,""),"")</f>
        <v/>
      </c>
      <c r="L791" t="str">
        <f>IF('Données Envoyé Spécial'!$R790&lt;2,IF('Données Envoyé Spécial'!$M790=L$2,'Données Envoyé Spécial'!$F790,""),"")</f>
        <v/>
      </c>
      <c r="N791" t="str">
        <f>IF('Données Envoyé Spécial'!$R750&lt;2,IF('Données Envoyé Spécial'!$M750=N$2,'Données Envoyé Spécial'!$G750,""),"")</f>
        <v/>
      </c>
      <c r="O791">
        <f>IF('Données Envoyé Spécial'!$R618&lt;2,IF('Données Envoyé Spécial'!$M618=O$2,'Données Envoyé Spécial'!$G618,""),"")</f>
        <v>2.3697478991596639</v>
      </c>
      <c r="P791" t="str">
        <f>IF('Données Envoyé Spécial'!$R790&lt;2,IF('Données Envoyé Spécial'!$M790=P$2,'Données Envoyé Spécial'!$G790,""),"")</f>
        <v/>
      </c>
      <c r="U791" s="50"/>
      <c r="V791" s="201"/>
      <c r="W791" s="201"/>
      <c r="X791" s="201"/>
    </row>
    <row r="792" spans="2:24" x14ac:dyDescent="0.25">
      <c r="B792" s="260"/>
      <c r="F792" s="2" t="str">
        <f>IF('Données Envoyé Spécial'!$R749&lt;2,IF('Données Envoyé Spécial'!$M749=F$2,'Données Envoyé Spécial'!$E749,""),"")</f>
        <v/>
      </c>
      <c r="G792">
        <f>IF('Données Envoyé Spécial'!$R618&lt;2,IF('Données Envoyé Spécial'!$M618=G$2,'Données Envoyé Spécial'!$E618,""),"")</f>
        <v>119</v>
      </c>
      <c r="H792" t="str">
        <f>IF('Données Envoyé Spécial'!$R791&lt;2,IF('Données Envoyé Spécial'!$M791=H$2,'Données Envoyé Spécial'!$E791,""),"")</f>
        <v/>
      </c>
      <c r="J792" t="str">
        <f>IF('Données Envoyé Spécial'!$R750&lt;2,IF('Données Envoyé Spécial'!$M750=J$2,'Données Envoyé Spécial'!$F750,""),"")</f>
        <v/>
      </c>
      <c r="K792">
        <f>IF('Données Envoyé Spécial'!$R618&lt;2,IF('Données Envoyé Spécial'!$M618=K$2,'Données Envoyé Spécial'!$F618,""),"")</f>
        <v>282</v>
      </c>
      <c r="L792" t="str">
        <f>IF('Données Envoyé Spécial'!$R791&lt;2,IF('Données Envoyé Spécial'!$M791=L$2,'Données Envoyé Spécial'!$F791,""),"")</f>
        <v/>
      </c>
      <c r="N792" t="str">
        <f>IF('Données Envoyé Spécial'!$R751&lt;2,IF('Données Envoyé Spécial'!$M751=N$2,'Données Envoyé Spécial'!$G751,""),"")</f>
        <v/>
      </c>
      <c r="O792">
        <f>IF('Données Envoyé Spécial'!$R619&lt;2,IF('Données Envoyé Spécial'!$M619=O$2,'Données Envoyé Spécial'!$G619,""),"")</f>
        <v>0.1007905138339921</v>
      </c>
      <c r="P792" t="str">
        <f>IF('Données Envoyé Spécial'!$R791&lt;2,IF('Données Envoyé Spécial'!$M791=P$2,'Données Envoyé Spécial'!$G791,""),"")</f>
        <v/>
      </c>
      <c r="U792" s="50"/>
      <c r="V792" s="201"/>
      <c r="W792" s="201"/>
      <c r="X792" s="201"/>
    </row>
    <row r="793" spans="2:24" x14ac:dyDescent="0.25">
      <c r="B793" s="260"/>
      <c r="F793" s="2" t="str">
        <f>IF('Données Envoyé Spécial'!$R750&lt;2,IF('Données Envoyé Spécial'!$M750=F$2,'Données Envoyé Spécial'!$E750,""),"")</f>
        <v/>
      </c>
      <c r="G793">
        <f>IF('Données Envoyé Spécial'!$R619&lt;2,IF('Données Envoyé Spécial'!$M619=G$2,'Données Envoyé Spécial'!$E619,""),"")</f>
        <v>506</v>
      </c>
      <c r="H793" t="str">
        <f>IF('Données Envoyé Spécial'!$R792&lt;2,IF('Données Envoyé Spécial'!$M792=H$2,'Données Envoyé Spécial'!$E792,""),"")</f>
        <v/>
      </c>
      <c r="J793" t="str">
        <f>IF('Données Envoyé Spécial'!$R751&lt;2,IF('Données Envoyé Spécial'!$M751=J$2,'Données Envoyé Spécial'!$F751,""),"")</f>
        <v/>
      </c>
      <c r="K793">
        <f>IF('Données Envoyé Spécial'!$R619&lt;2,IF('Données Envoyé Spécial'!$M619=K$2,'Données Envoyé Spécial'!$F619,""),"")</f>
        <v>51</v>
      </c>
      <c r="L793" t="str">
        <f>IF('Données Envoyé Spécial'!$R792&lt;2,IF('Données Envoyé Spécial'!$M792=L$2,'Données Envoyé Spécial'!$F792,""),"")</f>
        <v/>
      </c>
      <c r="N793" t="str">
        <f>IF('Données Envoyé Spécial'!$R752&lt;2,IF('Données Envoyé Spécial'!$M752=N$2,'Données Envoyé Spécial'!$G752,""),"")</f>
        <v/>
      </c>
      <c r="O793">
        <f>IF('Données Envoyé Spécial'!$R622&lt;2,IF('Données Envoyé Spécial'!$M622=O$2,'Données Envoyé Spécial'!$G622,""),"")</f>
        <v>0.78095238095238095</v>
      </c>
      <c r="P793" t="str">
        <f>IF('Données Envoyé Spécial'!$R792&lt;2,IF('Données Envoyé Spécial'!$M792=P$2,'Données Envoyé Spécial'!$G792,""),"")</f>
        <v/>
      </c>
      <c r="U793" s="50"/>
      <c r="V793" s="201"/>
      <c r="W793" s="201"/>
      <c r="X793" s="201"/>
    </row>
    <row r="794" spans="2:24" x14ac:dyDescent="0.25">
      <c r="B794" s="260"/>
      <c r="F794" s="2" t="str">
        <f>IF('Données Envoyé Spécial'!$R751&lt;2,IF('Données Envoyé Spécial'!$M751=F$2,'Données Envoyé Spécial'!$E751,""),"")</f>
        <v/>
      </c>
      <c r="G794">
        <f>IF('Données Envoyé Spécial'!$R622&lt;2,IF('Données Envoyé Spécial'!$M622=G$2,'Données Envoyé Spécial'!$E622,""),"")</f>
        <v>105</v>
      </c>
      <c r="H794" t="str">
        <f>IF('Données Envoyé Spécial'!$R793&lt;2,IF('Données Envoyé Spécial'!$M793=H$2,'Données Envoyé Spécial'!$E793,""),"")</f>
        <v/>
      </c>
      <c r="J794" t="str">
        <f>IF('Données Envoyé Spécial'!$R752&lt;2,IF('Données Envoyé Spécial'!$M752=J$2,'Données Envoyé Spécial'!$F752,""),"")</f>
        <v/>
      </c>
      <c r="K794">
        <f>IF('Données Envoyé Spécial'!$R622&lt;2,IF('Données Envoyé Spécial'!$M622=K$2,'Données Envoyé Spécial'!$F622,""),"")</f>
        <v>82</v>
      </c>
      <c r="L794" t="str">
        <f>IF('Données Envoyé Spécial'!$R793&lt;2,IF('Données Envoyé Spécial'!$M793=L$2,'Données Envoyé Spécial'!$F793,""),"")</f>
        <v/>
      </c>
      <c r="N794" t="str">
        <f>IF('Données Envoyé Spécial'!$R753&lt;2,IF('Données Envoyé Spécial'!$M753=N$2,'Données Envoyé Spécial'!$G753,""),"")</f>
        <v/>
      </c>
      <c r="O794">
        <f>IF('Données Envoyé Spécial'!$R623&lt;2,IF('Données Envoyé Spécial'!$M623=O$2,'Données Envoyé Spécial'!$G623,""),"")</f>
        <v>0.13679245283018868</v>
      </c>
      <c r="P794" t="str">
        <f>IF('Données Envoyé Spécial'!$R793&lt;2,IF('Données Envoyé Spécial'!$M793=P$2,'Données Envoyé Spécial'!$G793,""),"")</f>
        <v/>
      </c>
      <c r="U794" s="50"/>
      <c r="V794" s="201"/>
      <c r="W794" s="201"/>
      <c r="X794" s="201"/>
    </row>
    <row r="795" spans="2:24" x14ac:dyDescent="0.25">
      <c r="B795" s="260"/>
      <c r="F795" s="2" t="str">
        <f>IF('Données Envoyé Spécial'!$R752&lt;2,IF('Données Envoyé Spécial'!$M752=F$2,'Données Envoyé Spécial'!$E752,""),"")</f>
        <v/>
      </c>
      <c r="G795">
        <f>IF('Données Envoyé Spécial'!$R623&lt;2,IF('Données Envoyé Spécial'!$M623=G$2,'Données Envoyé Spécial'!$E623,""),"")</f>
        <v>424</v>
      </c>
      <c r="H795" t="str">
        <f>IF('Données Envoyé Spécial'!$R794&lt;2,IF('Données Envoyé Spécial'!$M794=H$2,'Données Envoyé Spécial'!$E794,""),"")</f>
        <v/>
      </c>
      <c r="J795" t="str">
        <f>IF('Données Envoyé Spécial'!$R753&lt;2,IF('Données Envoyé Spécial'!$M753=J$2,'Données Envoyé Spécial'!$F753,""),"")</f>
        <v/>
      </c>
      <c r="K795">
        <f>IF('Données Envoyé Spécial'!$R623&lt;2,IF('Données Envoyé Spécial'!$M623=K$2,'Données Envoyé Spécial'!$F623,""),"")</f>
        <v>58</v>
      </c>
      <c r="L795" t="str">
        <f>IF('Données Envoyé Spécial'!$R794&lt;2,IF('Données Envoyé Spécial'!$M794=L$2,'Données Envoyé Spécial'!$F794,""),"")</f>
        <v/>
      </c>
      <c r="N795" t="str">
        <f>IF('Données Envoyé Spécial'!$R755&lt;2,IF('Données Envoyé Spécial'!$M755=N$2,'Données Envoyé Spécial'!$G755,""),"")</f>
        <v/>
      </c>
      <c r="O795">
        <f>IF('Données Envoyé Spécial'!$R624&lt;2,IF('Données Envoyé Spécial'!$M624=O$2,'Données Envoyé Spécial'!$G624,""),"")</f>
        <v>0.16797752808988764</v>
      </c>
      <c r="P795" t="str">
        <f>IF('Données Envoyé Spécial'!$R794&lt;2,IF('Données Envoyé Spécial'!$M794=P$2,'Données Envoyé Spécial'!$G794,""),"")</f>
        <v/>
      </c>
      <c r="U795" s="50"/>
      <c r="V795" s="201"/>
      <c r="W795" s="201"/>
      <c r="X795" s="201"/>
    </row>
    <row r="796" spans="2:24" x14ac:dyDescent="0.25">
      <c r="B796" s="260"/>
      <c r="F796" s="2" t="str">
        <f>IF('Données Envoyé Spécial'!$R753&lt;2,IF('Données Envoyé Spécial'!$M753=F$2,'Données Envoyé Spécial'!$E753,""),"")</f>
        <v/>
      </c>
      <c r="G796">
        <f>IF('Données Envoyé Spécial'!$R624&lt;2,IF('Données Envoyé Spécial'!$M624=G$2,'Données Envoyé Spécial'!$E624,""),"")</f>
        <v>1780</v>
      </c>
      <c r="H796" t="str">
        <f>IF('Données Envoyé Spécial'!$R795&lt;2,IF('Données Envoyé Spécial'!$M795=H$2,'Données Envoyé Spécial'!$E795,""),"")</f>
        <v/>
      </c>
      <c r="J796" t="str">
        <f>IF('Données Envoyé Spécial'!$R755&lt;2,IF('Données Envoyé Spécial'!$M755=J$2,'Données Envoyé Spécial'!$F755,""),"")</f>
        <v/>
      </c>
      <c r="K796">
        <f>IF('Données Envoyé Spécial'!$R624&lt;2,IF('Données Envoyé Spécial'!$M624=K$2,'Données Envoyé Spécial'!$F624,""),"")</f>
        <v>299</v>
      </c>
      <c r="L796" t="str">
        <f>IF('Données Envoyé Spécial'!$R795&lt;2,IF('Données Envoyé Spécial'!$M795=L$2,'Données Envoyé Spécial'!$F795,""),"")</f>
        <v/>
      </c>
      <c r="N796" t="str">
        <f>IF('Données Envoyé Spécial'!$R758&lt;2,IF('Données Envoyé Spécial'!$M758=N$2,'Données Envoyé Spécial'!$G758,""),"")</f>
        <v/>
      </c>
      <c r="O796">
        <f>IF('Données Envoyé Spécial'!$R625&lt;2,IF('Données Envoyé Spécial'!$M625=O$2,'Données Envoyé Spécial'!$G625,""),"")</f>
        <v>0.52941176470588236</v>
      </c>
      <c r="P796" t="str">
        <f>IF('Données Envoyé Spécial'!$R795&lt;2,IF('Données Envoyé Spécial'!$M795=P$2,'Données Envoyé Spécial'!$G795,""),"")</f>
        <v/>
      </c>
      <c r="U796" s="50"/>
      <c r="V796" s="201"/>
      <c r="W796" s="201"/>
      <c r="X796" s="201"/>
    </row>
    <row r="797" spans="2:24" x14ac:dyDescent="0.25">
      <c r="B797" s="260"/>
      <c r="F797" s="2" t="str">
        <f>IF('Données Envoyé Spécial'!$R755&lt;2,IF('Données Envoyé Spécial'!$M755=F$2,'Données Envoyé Spécial'!$E755,""),"")</f>
        <v/>
      </c>
      <c r="G797">
        <f>IF('Données Envoyé Spécial'!$R625&lt;2,IF('Données Envoyé Spécial'!$M625=G$2,'Données Envoyé Spécial'!$E625,""),"")</f>
        <v>51</v>
      </c>
      <c r="H797" t="str">
        <f>IF('Données Envoyé Spécial'!$R796&lt;2,IF('Données Envoyé Spécial'!$M796=H$2,'Données Envoyé Spécial'!$E796,""),"")</f>
        <v/>
      </c>
      <c r="J797" t="str">
        <f>IF('Données Envoyé Spécial'!$R758&lt;2,IF('Données Envoyé Spécial'!$M758=J$2,'Données Envoyé Spécial'!$F758,""),"")</f>
        <v/>
      </c>
      <c r="K797">
        <f>IF('Données Envoyé Spécial'!$R625&lt;2,IF('Données Envoyé Spécial'!$M625=K$2,'Données Envoyé Spécial'!$F625,""),"")</f>
        <v>27</v>
      </c>
      <c r="L797" t="str">
        <f>IF('Données Envoyé Spécial'!$R796&lt;2,IF('Données Envoyé Spécial'!$M796=L$2,'Données Envoyé Spécial'!$F796,""),"")</f>
        <v/>
      </c>
      <c r="N797" t="str">
        <f>IF('Données Envoyé Spécial'!$R759&lt;2,IF('Données Envoyé Spécial'!$M759=N$2,'Données Envoyé Spécial'!$G759,""),"")</f>
        <v/>
      </c>
      <c r="O797" t="str">
        <f>IF('Données Envoyé Spécial'!$R628&lt;2,IF('Données Envoyé Spécial'!$M628=O$2,'Données Envoyé Spécial'!$G628,""),"")</f>
        <v/>
      </c>
      <c r="P797" t="str">
        <f>IF('Données Envoyé Spécial'!$R796&lt;2,IF('Données Envoyé Spécial'!$M796=P$2,'Données Envoyé Spécial'!$G796,""),"")</f>
        <v/>
      </c>
      <c r="U797" s="50"/>
      <c r="V797" s="201"/>
      <c r="W797" s="201"/>
      <c r="X797" s="201"/>
    </row>
    <row r="798" spans="2:24" x14ac:dyDescent="0.25">
      <c r="B798" s="260"/>
      <c r="F798" s="2" t="str">
        <f>IF('Données Envoyé Spécial'!$R758&lt;2,IF('Données Envoyé Spécial'!$M758=F$2,'Données Envoyé Spécial'!$E758,""),"")</f>
        <v/>
      </c>
      <c r="G798" t="str">
        <f>IF('Données Envoyé Spécial'!$R628&lt;2,IF('Données Envoyé Spécial'!$M628=G$2,'Données Envoyé Spécial'!$E628,""),"")</f>
        <v/>
      </c>
      <c r="H798" t="str">
        <f>IF('Données Envoyé Spécial'!$R797&lt;2,IF('Données Envoyé Spécial'!$M797=H$2,'Données Envoyé Spécial'!$E797,""),"")</f>
        <v/>
      </c>
      <c r="J798" t="str">
        <f>IF('Données Envoyé Spécial'!$R759&lt;2,IF('Données Envoyé Spécial'!$M759=J$2,'Données Envoyé Spécial'!$F759,""),"")</f>
        <v/>
      </c>
      <c r="K798" t="str">
        <f>IF('Données Envoyé Spécial'!$R628&lt;2,IF('Données Envoyé Spécial'!$M628=K$2,'Données Envoyé Spécial'!$F628,""),"")</f>
        <v/>
      </c>
      <c r="L798" t="str">
        <f>IF('Données Envoyé Spécial'!$R797&lt;2,IF('Données Envoyé Spécial'!$M797=L$2,'Données Envoyé Spécial'!$F797,""),"")</f>
        <v/>
      </c>
      <c r="N798" t="str">
        <f>IF('Données Envoyé Spécial'!$R761&lt;2,IF('Données Envoyé Spécial'!$M761=N$2,'Données Envoyé Spécial'!$G761,""),"")</f>
        <v/>
      </c>
      <c r="O798">
        <f>IF('Données Envoyé Spécial'!$R629&lt;2,IF('Données Envoyé Spécial'!$M629=O$2,'Données Envoyé Spécial'!$G629,""),"")</f>
        <v>0.30555555555555558</v>
      </c>
      <c r="P798" t="str">
        <f>IF('Données Envoyé Spécial'!$R797&lt;2,IF('Données Envoyé Spécial'!$M797=P$2,'Données Envoyé Spécial'!$G797,""),"")</f>
        <v/>
      </c>
      <c r="U798" s="50"/>
      <c r="V798" s="201"/>
      <c r="W798" s="201"/>
      <c r="X798" s="201"/>
    </row>
    <row r="799" spans="2:24" x14ac:dyDescent="0.25">
      <c r="B799" s="260"/>
      <c r="F799" s="2" t="str">
        <f>IF('Données Envoyé Spécial'!$R759&lt;2,IF('Données Envoyé Spécial'!$M759=F$2,'Données Envoyé Spécial'!$E759,""),"")</f>
        <v/>
      </c>
      <c r="G799">
        <f>IF('Données Envoyé Spécial'!$R629&lt;2,IF('Données Envoyé Spécial'!$M629=G$2,'Données Envoyé Spécial'!$E629,""),"")</f>
        <v>144</v>
      </c>
      <c r="H799" t="str">
        <f>IF('Données Envoyé Spécial'!$R798&lt;2,IF('Données Envoyé Spécial'!$M798=H$2,'Données Envoyé Spécial'!$E798,""),"")</f>
        <v/>
      </c>
      <c r="J799" t="str">
        <f>IF('Données Envoyé Spécial'!$R761&lt;2,IF('Données Envoyé Spécial'!$M761=J$2,'Données Envoyé Spécial'!$F761,""),"")</f>
        <v/>
      </c>
      <c r="K799">
        <f>IF('Données Envoyé Spécial'!$R629&lt;2,IF('Données Envoyé Spécial'!$M629=K$2,'Données Envoyé Spécial'!$F629,""),"")</f>
        <v>44</v>
      </c>
      <c r="L799" t="str">
        <f>IF('Données Envoyé Spécial'!$R798&lt;2,IF('Données Envoyé Spécial'!$M798=L$2,'Données Envoyé Spécial'!$F798,""),"")</f>
        <v/>
      </c>
      <c r="N799" t="str">
        <f>IF('Données Envoyé Spécial'!$R763&lt;2,IF('Données Envoyé Spécial'!$M763=N$2,'Données Envoyé Spécial'!$G763,""),"")</f>
        <v/>
      </c>
      <c r="O799">
        <f>IF('Données Envoyé Spécial'!$R634&lt;2,IF('Données Envoyé Spécial'!$M634=O$2,'Données Envoyé Spécial'!$G634,""),"")</f>
        <v>0.10752688172043011</v>
      </c>
      <c r="P799" t="str">
        <f>IF('Données Envoyé Spécial'!$R798&lt;2,IF('Données Envoyé Spécial'!$M798=P$2,'Données Envoyé Spécial'!$G798,""),"")</f>
        <v/>
      </c>
      <c r="U799" s="50"/>
      <c r="V799" s="201"/>
      <c r="W799" s="201"/>
      <c r="X799" s="201"/>
    </row>
    <row r="800" spans="2:24" x14ac:dyDescent="0.25">
      <c r="B800" s="260"/>
      <c r="F800" s="2" t="str">
        <f>IF('Données Envoyé Spécial'!$R761&lt;2,IF('Données Envoyé Spécial'!$M761=F$2,'Données Envoyé Spécial'!$E761,""),"")</f>
        <v/>
      </c>
      <c r="G800">
        <f>IF('Données Envoyé Spécial'!$R634&lt;2,IF('Données Envoyé Spécial'!$M634=G$2,'Données Envoyé Spécial'!$E634,""),"")</f>
        <v>93</v>
      </c>
      <c r="H800" t="str">
        <f>IF('Données Envoyé Spécial'!$R799&lt;2,IF('Données Envoyé Spécial'!$M799=H$2,'Données Envoyé Spécial'!$E799,""),"")</f>
        <v/>
      </c>
      <c r="J800" t="str">
        <f>IF('Données Envoyé Spécial'!$R763&lt;2,IF('Données Envoyé Spécial'!$M763=J$2,'Données Envoyé Spécial'!$F763,""),"")</f>
        <v/>
      </c>
      <c r="K800">
        <f>IF('Données Envoyé Spécial'!$R634&lt;2,IF('Données Envoyé Spécial'!$M634=K$2,'Données Envoyé Spécial'!$F634,""),"")</f>
        <v>10</v>
      </c>
      <c r="L800" t="str">
        <f>IF('Données Envoyé Spécial'!$R799&lt;2,IF('Données Envoyé Spécial'!$M799=L$2,'Données Envoyé Spécial'!$F799,""),"")</f>
        <v/>
      </c>
      <c r="N800" t="str">
        <f>IF('Données Envoyé Spécial'!$R764&lt;2,IF('Données Envoyé Spécial'!$M764=N$2,'Données Envoyé Spécial'!$G764,""),"")</f>
        <v/>
      </c>
      <c r="O800" t="str">
        <f>IF('Données Envoyé Spécial'!$R635&lt;2,IF('Données Envoyé Spécial'!$M635=O$2,'Données Envoyé Spécial'!$G635,""),"")</f>
        <v/>
      </c>
      <c r="P800" t="str">
        <f>IF('Données Envoyé Spécial'!$R799&lt;2,IF('Données Envoyé Spécial'!$M799=P$2,'Données Envoyé Spécial'!$G799,""),"")</f>
        <v/>
      </c>
      <c r="U800" s="50"/>
      <c r="V800" s="201"/>
      <c r="W800" s="201"/>
      <c r="X800" s="201"/>
    </row>
    <row r="801" spans="2:24" x14ac:dyDescent="0.25">
      <c r="B801" s="260"/>
      <c r="F801" s="2" t="str">
        <f>IF('Données Envoyé Spécial'!$R763&lt;2,IF('Données Envoyé Spécial'!$M763=F$2,'Données Envoyé Spécial'!$E763,""),"")</f>
        <v/>
      </c>
      <c r="G801" t="str">
        <f>IF('Données Envoyé Spécial'!$R635&lt;2,IF('Données Envoyé Spécial'!$M635=G$2,'Données Envoyé Spécial'!$E635,""),"")</f>
        <v/>
      </c>
      <c r="H801" t="str">
        <f>IF('Données Envoyé Spécial'!$R800&lt;2,IF('Données Envoyé Spécial'!$M800=H$2,'Données Envoyé Spécial'!$E800,""),"")</f>
        <v/>
      </c>
      <c r="J801" t="str">
        <f>IF('Données Envoyé Spécial'!$R764&lt;2,IF('Données Envoyé Spécial'!$M764=J$2,'Données Envoyé Spécial'!$F764,""),"")</f>
        <v/>
      </c>
      <c r="K801" t="str">
        <f>IF('Données Envoyé Spécial'!$R635&lt;2,IF('Données Envoyé Spécial'!$M635=K$2,'Données Envoyé Spécial'!$F635,""),"")</f>
        <v/>
      </c>
      <c r="L801" t="str">
        <f>IF('Données Envoyé Spécial'!$R800&lt;2,IF('Données Envoyé Spécial'!$M800=L$2,'Données Envoyé Spécial'!$F800,""),"")</f>
        <v/>
      </c>
      <c r="N801" t="str">
        <f>IF('Données Envoyé Spécial'!$R766&lt;2,IF('Données Envoyé Spécial'!$M766=N$2,'Données Envoyé Spécial'!$G766,""),"")</f>
        <v/>
      </c>
      <c r="O801">
        <f>IF('Données Envoyé Spécial'!$R636&lt;2,IF('Données Envoyé Spécial'!$M636=O$2,'Données Envoyé Spécial'!$G636,""),"")</f>
        <v>0.50627615062761511</v>
      </c>
      <c r="P801" t="str">
        <f>IF('Données Envoyé Spécial'!$R800&lt;2,IF('Données Envoyé Spécial'!$M800=P$2,'Données Envoyé Spécial'!$G800,""),"")</f>
        <v/>
      </c>
      <c r="U801" s="50"/>
      <c r="V801" s="201"/>
      <c r="W801" s="201"/>
      <c r="X801" s="201"/>
    </row>
    <row r="802" spans="2:24" x14ac:dyDescent="0.25">
      <c r="B802" s="260"/>
      <c r="F802" s="2" t="str">
        <f>IF('Données Envoyé Spécial'!$R764&lt;2,IF('Données Envoyé Spécial'!$M764=F$2,'Données Envoyé Spécial'!$E764,""),"")</f>
        <v/>
      </c>
      <c r="G802">
        <f>IF('Données Envoyé Spécial'!$R636&lt;2,IF('Données Envoyé Spécial'!$M636=G$2,'Données Envoyé Spécial'!$E636,""),"")</f>
        <v>478</v>
      </c>
      <c r="H802" t="str">
        <f>IF('Données Envoyé Spécial'!$R801&lt;2,IF('Données Envoyé Spécial'!$M801=H$2,'Données Envoyé Spécial'!$E801,""),"")</f>
        <v/>
      </c>
      <c r="J802" t="str">
        <f>IF('Données Envoyé Spécial'!$R766&lt;2,IF('Données Envoyé Spécial'!$M766=J$2,'Données Envoyé Spécial'!$F766,""),"")</f>
        <v/>
      </c>
      <c r="K802">
        <f>IF('Données Envoyé Spécial'!$R636&lt;2,IF('Données Envoyé Spécial'!$M636=K$2,'Données Envoyé Spécial'!$F636,""),"")</f>
        <v>242</v>
      </c>
      <c r="L802" t="str">
        <f>IF('Données Envoyé Spécial'!$R801&lt;2,IF('Données Envoyé Spécial'!$M801=L$2,'Données Envoyé Spécial'!$F801,""),"")</f>
        <v/>
      </c>
      <c r="N802" t="str">
        <f>IF('Données Envoyé Spécial'!$R769&lt;2,IF('Données Envoyé Spécial'!$M769=N$2,'Données Envoyé Spécial'!$G769,""),"")</f>
        <v/>
      </c>
      <c r="O802">
        <f>IF('Données Envoyé Spécial'!$R641&lt;2,IF('Données Envoyé Spécial'!$M641=O$2,'Données Envoyé Spécial'!$G641,""),"")</f>
        <v>0.12468827930174564</v>
      </c>
      <c r="P802" t="str">
        <f>IF('Données Envoyé Spécial'!$R801&lt;2,IF('Données Envoyé Spécial'!$M801=P$2,'Données Envoyé Spécial'!$G801,""),"")</f>
        <v/>
      </c>
      <c r="U802" s="50"/>
      <c r="V802" s="201"/>
      <c r="W802" s="201"/>
      <c r="X802" s="201"/>
    </row>
    <row r="803" spans="2:24" x14ac:dyDescent="0.25">
      <c r="B803" s="260"/>
      <c r="F803" s="2" t="str">
        <f>IF('Données Envoyé Spécial'!$R766&lt;2,IF('Données Envoyé Spécial'!$M766=F$2,'Données Envoyé Spécial'!$E766,""),"")</f>
        <v/>
      </c>
      <c r="G803">
        <f>IF('Données Envoyé Spécial'!$R641&lt;2,IF('Données Envoyé Spécial'!$M641=G$2,'Données Envoyé Spécial'!$E641,""),"")</f>
        <v>401</v>
      </c>
      <c r="H803" t="str">
        <f>IF('Données Envoyé Spécial'!$R802&lt;2,IF('Données Envoyé Spécial'!$M802=H$2,'Données Envoyé Spécial'!$E802,""),"")</f>
        <v/>
      </c>
      <c r="J803" t="str">
        <f>IF('Données Envoyé Spécial'!$R769&lt;2,IF('Données Envoyé Spécial'!$M769=J$2,'Données Envoyé Spécial'!$F769,""),"")</f>
        <v/>
      </c>
      <c r="K803">
        <f>IF('Données Envoyé Spécial'!$R641&lt;2,IF('Données Envoyé Spécial'!$M641=K$2,'Données Envoyé Spécial'!$F641,""),"")</f>
        <v>50</v>
      </c>
      <c r="L803" t="str">
        <f>IF('Données Envoyé Spécial'!$R802&lt;2,IF('Données Envoyé Spécial'!$M802=L$2,'Données Envoyé Spécial'!$F802,""),"")</f>
        <v/>
      </c>
      <c r="N803" t="str">
        <f>IF('Données Envoyé Spécial'!$R771&lt;2,IF('Données Envoyé Spécial'!$M771=N$2,'Données Envoyé Spécial'!$G771,""),"")</f>
        <v/>
      </c>
      <c r="O803">
        <f>IF('Données Envoyé Spécial'!$R642&lt;2,IF('Données Envoyé Spécial'!$M642=O$2,'Données Envoyé Spécial'!$G642,""),"")</f>
        <v>1.5436408977556109</v>
      </c>
      <c r="P803" t="str">
        <f>IF('Données Envoyé Spécial'!$R802&lt;2,IF('Données Envoyé Spécial'!$M802=P$2,'Données Envoyé Spécial'!$G802,""),"")</f>
        <v/>
      </c>
      <c r="U803" s="50"/>
      <c r="V803" s="201"/>
      <c r="W803" s="201"/>
      <c r="X803" s="201"/>
    </row>
    <row r="804" spans="2:24" x14ac:dyDescent="0.25">
      <c r="B804" s="260"/>
      <c r="F804" s="2" t="str">
        <f>IF('Données Envoyé Spécial'!$R769&lt;2,IF('Données Envoyé Spécial'!$M769=F$2,'Données Envoyé Spécial'!$E769,""),"")</f>
        <v/>
      </c>
      <c r="G804">
        <f>IF('Données Envoyé Spécial'!$R642&lt;2,IF('Données Envoyé Spécial'!$M642=G$2,'Données Envoyé Spécial'!$E642,""),"")</f>
        <v>401</v>
      </c>
      <c r="H804" t="str">
        <f>IF('Données Envoyé Spécial'!$R803&lt;2,IF('Données Envoyé Spécial'!$M803=H$2,'Données Envoyé Spécial'!$E803,""),"")</f>
        <v/>
      </c>
      <c r="J804" t="str">
        <f>IF('Données Envoyé Spécial'!$R771&lt;2,IF('Données Envoyé Spécial'!$M771=J$2,'Données Envoyé Spécial'!$F771,""),"")</f>
        <v/>
      </c>
      <c r="K804">
        <f>IF('Données Envoyé Spécial'!$R642&lt;2,IF('Données Envoyé Spécial'!$M642=K$2,'Données Envoyé Spécial'!$F642,""),"")</f>
        <v>619</v>
      </c>
      <c r="L804" t="str">
        <f>IF('Données Envoyé Spécial'!$R803&lt;2,IF('Données Envoyé Spécial'!$M803=L$2,'Données Envoyé Spécial'!$F803,""),"")</f>
        <v/>
      </c>
      <c r="N804" t="str">
        <f>IF('Données Envoyé Spécial'!$R775&lt;2,IF('Données Envoyé Spécial'!$M775=N$2,'Données Envoyé Spécial'!$G775,""),"")</f>
        <v/>
      </c>
      <c r="O804">
        <f>IF('Données Envoyé Spécial'!$R644&lt;2,IF('Données Envoyé Spécial'!$M644=O$2,'Données Envoyé Spécial'!$G644,""),"")</f>
        <v>0.15740740740740741</v>
      </c>
      <c r="P804" t="str">
        <f>IF('Données Envoyé Spécial'!$R803&lt;2,IF('Données Envoyé Spécial'!$M803=P$2,'Données Envoyé Spécial'!$G803,""),"")</f>
        <v/>
      </c>
      <c r="U804" s="50"/>
      <c r="V804" s="201"/>
      <c r="W804" s="201"/>
      <c r="X804" s="201"/>
    </row>
    <row r="805" spans="2:24" x14ac:dyDescent="0.25">
      <c r="B805" s="260"/>
      <c r="F805" s="2" t="str">
        <f>IF('Données Envoyé Spécial'!$R771&lt;2,IF('Données Envoyé Spécial'!$M771=F$2,'Données Envoyé Spécial'!$E771,""),"")</f>
        <v/>
      </c>
      <c r="G805">
        <f>IF('Données Envoyé Spécial'!$R644&lt;2,IF('Données Envoyé Spécial'!$M644=G$2,'Données Envoyé Spécial'!$E644,""),"")</f>
        <v>108</v>
      </c>
      <c r="H805" t="str">
        <f>IF('Données Envoyé Spécial'!$R804&lt;2,IF('Données Envoyé Spécial'!$M804=H$2,'Données Envoyé Spécial'!$E804,""),"")</f>
        <v/>
      </c>
      <c r="J805" t="str">
        <f>IF('Données Envoyé Spécial'!$R775&lt;2,IF('Données Envoyé Spécial'!$M775=J$2,'Données Envoyé Spécial'!$F775,""),"")</f>
        <v/>
      </c>
      <c r="K805">
        <f>IF('Données Envoyé Spécial'!$R644&lt;2,IF('Données Envoyé Spécial'!$M644=K$2,'Données Envoyé Spécial'!$F644,""),"")</f>
        <v>17</v>
      </c>
      <c r="L805" t="str">
        <f>IF('Données Envoyé Spécial'!$R804&lt;2,IF('Données Envoyé Spécial'!$M804=L$2,'Données Envoyé Spécial'!$F804,""),"")</f>
        <v/>
      </c>
      <c r="N805" t="str">
        <f>IF('Données Envoyé Spécial'!$R779&lt;2,IF('Données Envoyé Spécial'!$M779=N$2,'Données Envoyé Spécial'!$G779,""),"")</f>
        <v/>
      </c>
      <c r="O805">
        <f>IF('Données Envoyé Spécial'!$R646&lt;2,IF('Données Envoyé Spécial'!$M646=O$2,'Données Envoyé Spécial'!$G646,""),"")</f>
        <v>1.4285714285714286</v>
      </c>
      <c r="P805" t="str">
        <f>IF('Données Envoyé Spécial'!$R804&lt;2,IF('Données Envoyé Spécial'!$M804=P$2,'Données Envoyé Spécial'!$G804,""),"")</f>
        <v/>
      </c>
      <c r="U805" s="50"/>
      <c r="V805" s="201"/>
      <c r="W805" s="201"/>
      <c r="X805" s="201"/>
    </row>
    <row r="806" spans="2:24" x14ac:dyDescent="0.25">
      <c r="B806" s="260"/>
      <c r="F806" s="2" t="str">
        <f>IF('Données Envoyé Spécial'!$R775&lt;2,IF('Données Envoyé Spécial'!$M775=F$2,'Données Envoyé Spécial'!$E775,""),"")</f>
        <v/>
      </c>
      <c r="G806">
        <f>IF('Données Envoyé Spécial'!$R646&lt;2,IF('Données Envoyé Spécial'!$M646=G$2,'Données Envoyé Spécial'!$E646,""),"")</f>
        <v>56</v>
      </c>
      <c r="H806" t="str">
        <f>IF('Données Envoyé Spécial'!$R805&lt;2,IF('Données Envoyé Spécial'!$M805=H$2,'Données Envoyé Spécial'!$E805,""),"")</f>
        <v/>
      </c>
      <c r="J806" t="str">
        <f>IF('Données Envoyé Spécial'!$R779&lt;2,IF('Données Envoyé Spécial'!$M779=J$2,'Données Envoyé Spécial'!$F779,""),"")</f>
        <v/>
      </c>
      <c r="K806">
        <f>IF('Données Envoyé Spécial'!$R646&lt;2,IF('Données Envoyé Spécial'!$M646=K$2,'Données Envoyé Spécial'!$F646,""),"")</f>
        <v>80</v>
      </c>
      <c r="L806" t="str">
        <f>IF('Données Envoyé Spécial'!$R805&lt;2,IF('Données Envoyé Spécial'!$M805=L$2,'Données Envoyé Spécial'!$F805,""),"")</f>
        <v/>
      </c>
      <c r="N806" t="str">
        <f>IF('Données Envoyé Spécial'!$R780&lt;2,IF('Données Envoyé Spécial'!$M780=N$2,'Données Envoyé Spécial'!$G780,""),"")</f>
        <v/>
      </c>
      <c r="O806">
        <f>IF('Données Envoyé Spécial'!$R647&lt;2,IF('Données Envoyé Spécial'!$M647=O$2,'Données Envoyé Spécial'!$G647,""),"")</f>
        <v>1.1336898395721926</v>
      </c>
      <c r="P806" t="str">
        <f>IF('Données Envoyé Spécial'!$R805&lt;2,IF('Données Envoyé Spécial'!$M805=P$2,'Données Envoyé Spécial'!$G805,""),"")</f>
        <v/>
      </c>
      <c r="U806" s="50"/>
      <c r="V806" s="201"/>
      <c r="W806" s="201"/>
      <c r="X806" s="201"/>
    </row>
    <row r="807" spans="2:24" x14ac:dyDescent="0.25">
      <c r="B807" s="260"/>
      <c r="F807" s="2" t="str">
        <f>IF('Données Envoyé Spécial'!$R779&lt;2,IF('Données Envoyé Spécial'!$M779=F$2,'Données Envoyé Spécial'!$E779,""),"")</f>
        <v/>
      </c>
      <c r="G807">
        <f>IF('Données Envoyé Spécial'!$R647&lt;2,IF('Données Envoyé Spécial'!$M647=G$2,'Données Envoyé Spécial'!$E647,""),"")</f>
        <v>187</v>
      </c>
      <c r="H807" t="str">
        <f>IF('Données Envoyé Spécial'!$R806&lt;2,IF('Données Envoyé Spécial'!$M806=H$2,'Données Envoyé Spécial'!$E806,""),"")</f>
        <v/>
      </c>
      <c r="J807" t="str">
        <f>IF('Données Envoyé Spécial'!$R780&lt;2,IF('Données Envoyé Spécial'!$M780=J$2,'Données Envoyé Spécial'!$F780,""),"")</f>
        <v/>
      </c>
      <c r="K807">
        <f>IF('Données Envoyé Spécial'!$R647&lt;2,IF('Données Envoyé Spécial'!$M647=K$2,'Données Envoyé Spécial'!$F647,""),"")</f>
        <v>212</v>
      </c>
      <c r="L807" t="str">
        <f>IF('Données Envoyé Spécial'!$R806&lt;2,IF('Données Envoyé Spécial'!$M806=L$2,'Données Envoyé Spécial'!$F806,""),"")</f>
        <v/>
      </c>
      <c r="N807" t="str">
        <f>IF('Données Envoyé Spécial'!$R781&lt;2,IF('Données Envoyé Spécial'!$M781=N$2,'Données Envoyé Spécial'!$G781,""),"")</f>
        <v/>
      </c>
      <c r="O807" t="str">
        <f>IF('Données Envoyé Spécial'!$R650&lt;2,IF('Données Envoyé Spécial'!$M650=O$2,'Données Envoyé Spécial'!$G650,""),"")</f>
        <v/>
      </c>
      <c r="P807" t="str">
        <f>IF('Données Envoyé Spécial'!$R806&lt;2,IF('Données Envoyé Spécial'!$M806=P$2,'Données Envoyé Spécial'!$G806,""),"")</f>
        <v/>
      </c>
      <c r="U807" s="50"/>
      <c r="V807" s="201"/>
      <c r="W807" s="201"/>
      <c r="X807" s="201"/>
    </row>
    <row r="808" spans="2:24" x14ac:dyDescent="0.25">
      <c r="B808" s="260"/>
      <c r="F808" s="2" t="str">
        <f>IF('Données Envoyé Spécial'!$R780&lt;2,IF('Données Envoyé Spécial'!$M780=F$2,'Données Envoyé Spécial'!$E780,""),"")</f>
        <v/>
      </c>
      <c r="G808" t="str">
        <f>IF('Données Envoyé Spécial'!$R650&lt;2,IF('Données Envoyé Spécial'!$M650=G$2,'Données Envoyé Spécial'!$E650,""),"")</f>
        <v/>
      </c>
      <c r="H808" t="str">
        <f>IF('Données Envoyé Spécial'!$R807&lt;2,IF('Données Envoyé Spécial'!$M807=H$2,'Données Envoyé Spécial'!$E807,""),"")</f>
        <v/>
      </c>
      <c r="J808" t="str">
        <f>IF('Données Envoyé Spécial'!$R781&lt;2,IF('Données Envoyé Spécial'!$M781=J$2,'Données Envoyé Spécial'!$F781,""),"")</f>
        <v/>
      </c>
      <c r="K808" t="str">
        <f>IF('Données Envoyé Spécial'!$R650&lt;2,IF('Données Envoyé Spécial'!$M650=K$2,'Données Envoyé Spécial'!$F650,""),"")</f>
        <v/>
      </c>
      <c r="L808" t="str">
        <f>IF('Données Envoyé Spécial'!$R807&lt;2,IF('Données Envoyé Spécial'!$M807=L$2,'Données Envoyé Spécial'!$F807,""),"")</f>
        <v/>
      </c>
      <c r="N808" t="str">
        <f>IF('Données Envoyé Spécial'!$R782&lt;2,IF('Données Envoyé Spécial'!$M782=N$2,'Données Envoyé Spécial'!$G782,""),"")</f>
        <v/>
      </c>
      <c r="O808">
        <f>IF('Données Envoyé Spécial'!$R652&lt;2,IF('Données Envoyé Spécial'!$M652=O$2,'Données Envoyé Spécial'!$G652,""),"")</f>
        <v>0.2608695652173913</v>
      </c>
      <c r="P808" t="str">
        <f>IF('Données Envoyé Spécial'!$R807&lt;2,IF('Données Envoyé Spécial'!$M807=P$2,'Données Envoyé Spécial'!$G807,""),"")</f>
        <v/>
      </c>
      <c r="U808" s="50"/>
      <c r="V808" s="201"/>
      <c r="W808" s="201"/>
      <c r="X808" s="201"/>
    </row>
    <row r="809" spans="2:24" x14ac:dyDescent="0.25">
      <c r="B809" s="260"/>
      <c r="F809" s="2" t="str">
        <f>IF('Données Envoyé Spécial'!$R781&lt;2,IF('Données Envoyé Spécial'!$M781=F$2,'Données Envoyé Spécial'!$E781,""),"")</f>
        <v/>
      </c>
      <c r="G809">
        <f>IF('Données Envoyé Spécial'!$R652&lt;2,IF('Données Envoyé Spécial'!$M652=G$2,'Données Envoyé Spécial'!$E652,""),"")</f>
        <v>69</v>
      </c>
      <c r="H809" t="str">
        <f>IF('Données Envoyé Spécial'!$R808&lt;2,IF('Données Envoyé Spécial'!$M808=H$2,'Données Envoyé Spécial'!$E808,""),"")</f>
        <v/>
      </c>
      <c r="J809" t="str">
        <f>IF('Données Envoyé Spécial'!$R782&lt;2,IF('Données Envoyé Spécial'!$M782=J$2,'Données Envoyé Spécial'!$F782,""),"")</f>
        <v/>
      </c>
      <c r="K809">
        <f>IF('Données Envoyé Spécial'!$R652&lt;2,IF('Données Envoyé Spécial'!$M652=K$2,'Données Envoyé Spécial'!$F652,""),"")</f>
        <v>18</v>
      </c>
      <c r="L809" t="str">
        <f>IF('Données Envoyé Spécial'!$R808&lt;2,IF('Données Envoyé Spécial'!$M808=L$2,'Données Envoyé Spécial'!$F808,""),"")</f>
        <v/>
      </c>
      <c r="N809" t="str">
        <f>IF('Données Envoyé Spécial'!$R783&lt;2,IF('Données Envoyé Spécial'!$M783=N$2,'Données Envoyé Spécial'!$G783,""),"")</f>
        <v/>
      </c>
      <c r="O809">
        <f>IF('Données Envoyé Spécial'!$R653&lt;2,IF('Données Envoyé Spécial'!$M653=O$2,'Données Envoyé Spécial'!$G653,""),"")</f>
        <v>0.04</v>
      </c>
      <c r="P809" t="str">
        <f>IF('Données Envoyé Spécial'!$R808&lt;2,IF('Données Envoyé Spécial'!$M808=P$2,'Données Envoyé Spécial'!$G808,""),"")</f>
        <v/>
      </c>
      <c r="U809" s="50"/>
      <c r="V809" s="201"/>
      <c r="W809" s="201"/>
      <c r="X809" s="201"/>
    </row>
    <row r="810" spans="2:24" x14ac:dyDescent="0.25">
      <c r="B810" s="260"/>
      <c r="F810" s="2" t="str">
        <f>IF('Données Envoyé Spécial'!$R782&lt;2,IF('Données Envoyé Spécial'!$M782=F$2,'Données Envoyé Spécial'!$E782,""),"")</f>
        <v/>
      </c>
      <c r="G810">
        <f>IF('Données Envoyé Spécial'!$R653&lt;2,IF('Données Envoyé Spécial'!$M653=G$2,'Données Envoyé Spécial'!$E653,""),"")</f>
        <v>25</v>
      </c>
      <c r="H810" t="str">
        <f>IF('Données Envoyé Spécial'!$R809&lt;2,IF('Données Envoyé Spécial'!$M809=H$2,'Données Envoyé Spécial'!$E809,""),"")</f>
        <v/>
      </c>
      <c r="J810" t="str">
        <f>IF('Données Envoyé Spécial'!$R783&lt;2,IF('Données Envoyé Spécial'!$M783=J$2,'Données Envoyé Spécial'!$F783,""),"")</f>
        <v/>
      </c>
      <c r="K810">
        <f>IF('Données Envoyé Spécial'!$R653&lt;2,IF('Données Envoyé Spécial'!$M653=K$2,'Données Envoyé Spécial'!$F653,""),"")</f>
        <v>1</v>
      </c>
      <c r="L810" t="str">
        <f>IF('Données Envoyé Spécial'!$R809&lt;2,IF('Données Envoyé Spécial'!$M809=L$2,'Données Envoyé Spécial'!$F809,""),"")</f>
        <v/>
      </c>
      <c r="N810" t="str">
        <f>IF('Données Envoyé Spécial'!$R784&lt;2,IF('Données Envoyé Spécial'!$M784=N$2,'Données Envoyé Spécial'!$G784,""),"")</f>
        <v/>
      </c>
      <c r="O810">
        <f>IF('Données Envoyé Spécial'!$R657&lt;2,IF('Données Envoyé Spécial'!$M657=O$2,'Données Envoyé Spécial'!$G657,""),"")</f>
        <v>0.41666666666666669</v>
      </c>
      <c r="P810" t="str">
        <f>IF('Données Envoyé Spécial'!$R809&lt;2,IF('Données Envoyé Spécial'!$M809=P$2,'Données Envoyé Spécial'!$G809,""),"")</f>
        <v/>
      </c>
      <c r="U810" s="50"/>
      <c r="V810" s="201"/>
      <c r="W810" s="201"/>
      <c r="X810" s="201"/>
    </row>
    <row r="811" spans="2:24" x14ac:dyDescent="0.25">
      <c r="B811" s="260"/>
      <c r="F811" s="2" t="str">
        <f>IF('Données Envoyé Spécial'!$R783&lt;2,IF('Données Envoyé Spécial'!$M783=F$2,'Données Envoyé Spécial'!$E783,""),"")</f>
        <v/>
      </c>
      <c r="G811">
        <f>IF('Données Envoyé Spécial'!$R657&lt;2,IF('Données Envoyé Spécial'!$M657=G$2,'Données Envoyé Spécial'!$E657,""),"")</f>
        <v>12</v>
      </c>
      <c r="H811" t="str">
        <f>IF('Données Envoyé Spécial'!$R810&lt;2,IF('Données Envoyé Spécial'!$M810=H$2,'Données Envoyé Spécial'!$E810,""),"")</f>
        <v/>
      </c>
      <c r="J811" t="str">
        <f>IF('Données Envoyé Spécial'!$R784&lt;2,IF('Données Envoyé Spécial'!$M784=J$2,'Données Envoyé Spécial'!$F784,""),"")</f>
        <v/>
      </c>
      <c r="K811">
        <f>IF('Données Envoyé Spécial'!$R657&lt;2,IF('Données Envoyé Spécial'!$M657=K$2,'Données Envoyé Spécial'!$F657,""),"")</f>
        <v>5</v>
      </c>
      <c r="L811" t="str">
        <f>IF('Données Envoyé Spécial'!$R810&lt;2,IF('Données Envoyé Spécial'!$M810=L$2,'Données Envoyé Spécial'!$F810,""),"")</f>
        <v/>
      </c>
      <c r="N811" t="str">
        <f>IF('Données Envoyé Spécial'!$R785&lt;2,IF('Données Envoyé Spécial'!$M785=N$2,'Données Envoyé Spécial'!$G785,""),"")</f>
        <v/>
      </c>
      <c r="O811" t="str">
        <f>IF('Données Envoyé Spécial'!$R661&lt;2,IF('Données Envoyé Spécial'!$M661=O$2,'Données Envoyé Spécial'!$G661,""),"")</f>
        <v/>
      </c>
      <c r="P811" t="str">
        <f>IF('Données Envoyé Spécial'!$R810&lt;2,IF('Données Envoyé Spécial'!$M810=P$2,'Données Envoyé Spécial'!$G810,""),"")</f>
        <v/>
      </c>
      <c r="U811" s="50"/>
      <c r="V811" s="201"/>
      <c r="W811" s="201"/>
      <c r="X811" s="201"/>
    </row>
    <row r="812" spans="2:24" x14ac:dyDescent="0.25">
      <c r="B812" s="260"/>
      <c r="F812" s="2" t="str">
        <f>IF('Données Envoyé Spécial'!$R784&lt;2,IF('Données Envoyé Spécial'!$M784=F$2,'Données Envoyé Spécial'!$E784,""),"")</f>
        <v/>
      </c>
      <c r="G812" t="str">
        <f>IF('Données Envoyé Spécial'!$R661&lt;2,IF('Données Envoyé Spécial'!$M661=G$2,'Données Envoyé Spécial'!$E661,""),"")</f>
        <v/>
      </c>
      <c r="H812" t="str">
        <f>IF('Données Envoyé Spécial'!$R811&lt;2,IF('Données Envoyé Spécial'!$M811=H$2,'Données Envoyé Spécial'!$E811,""),"")</f>
        <v/>
      </c>
      <c r="J812" t="str">
        <f>IF('Données Envoyé Spécial'!$R785&lt;2,IF('Données Envoyé Spécial'!$M785=J$2,'Données Envoyé Spécial'!$F785,""),"")</f>
        <v/>
      </c>
      <c r="K812" t="str">
        <f>IF('Données Envoyé Spécial'!$R661&lt;2,IF('Données Envoyé Spécial'!$M661=K$2,'Données Envoyé Spécial'!$F661,""),"")</f>
        <v/>
      </c>
      <c r="L812" t="str">
        <f>IF('Données Envoyé Spécial'!$R811&lt;2,IF('Données Envoyé Spécial'!$M811=L$2,'Données Envoyé Spécial'!$F811,""),"")</f>
        <v/>
      </c>
      <c r="N812" t="str">
        <f>IF('Données Envoyé Spécial'!$R787&lt;2,IF('Données Envoyé Spécial'!$M787=N$2,'Données Envoyé Spécial'!$G787,""),"")</f>
        <v/>
      </c>
      <c r="O812" t="str">
        <f>IF('Données Envoyé Spécial'!$R663&lt;2,IF('Données Envoyé Spécial'!$M663=O$2,'Données Envoyé Spécial'!$G663,""),"")</f>
        <v/>
      </c>
      <c r="P812" t="str">
        <f>IF('Données Envoyé Spécial'!$R811&lt;2,IF('Données Envoyé Spécial'!$M811=P$2,'Données Envoyé Spécial'!$G811,""),"")</f>
        <v/>
      </c>
      <c r="U812" s="50"/>
      <c r="V812" s="201"/>
      <c r="W812" s="201"/>
      <c r="X812" s="201"/>
    </row>
    <row r="813" spans="2:24" x14ac:dyDescent="0.25">
      <c r="B813" s="260"/>
      <c r="F813" s="2" t="str">
        <f>IF('Données Envoyé Spécial'!$R785&lt;2,IF('Données Envoyé Spécial'!$M785=F$2,'Données Envoyé Spécial'!$E785,""),"")</f>
        <v/>
      </c>
      <c r="G813" t="str">
        <f>IF('Données Envoyé Spécial'!$R663&lt;2,IF('Données Envoyé Spécial'!$M663=G$2,'Données Envoyé Spécial'!$E663,""),"")</f>
        <v/>
      </c>
      <c r="H813" t="str">
        <f>IF('Données Envoyé Spécial'!$R812&lt;2,IF('Données Envoyé Spécial'!$M812=H$2,'Données Envoyé Spécial'!$E812,""),"")</f>
        <v/>
      </c>
      <c r="J813" t="str">
        <f>IF('Données Envoyé Spécial'!$R787&lt;2,IF('Données Envoyé Spécial'!$M787=J$2,'Données Envoyé Spécial'!$F787,""),"")</f>
        <v/>
      </c>
      <c r="K813" t="str">
        <f>IF('Données Envoyé Spécial'!$R663&lt;2,IF('Données Envoyé Spécial'!$M663=K$2,'Données Envoyé Spécial'!$F663,""),"")</f>
        <v/>
      </c>
      <c r="L813" t="str">
        <f>IF('Données Envoyé Spécial'!$R812&lt;2,IF('Données Envoyé Spécial'!$M812=L$2,'Données Envoyé Spécial'!$F812,""),"")</f>
        <v/>
      </c>
      <c r="N813" t="str">
        <f>IF('Données Envoyé Spécial'!$R790&lt;2,IF('Données Envoyé Spécial'!$M790=N$2,'Données Envoyé Spécial'!$G790,""),"")</f>
        <v/>
      </c>
      <c r="O813" t="str">
        <f>IF('Données Envoyé Spécial'!$R664&lt;2,IF('Données Envoyé Spécial'!$M664=O$2,'Données Envoyé Spécial'!$G664,""),"")</f>
        <v/>
      </c>
      <c r="P813" t="str">
        <f>IF('Données Envoyé Spécial'!$R812&lt;2,IF('Données Envoyé Spécial'!$M812=P$2,'Données Envoyé Spécial'!$G812,""),"")</f>
        <v/>
      </c>
      <c r="U813" s="50"/>
      <c r="V813" s="201"/>
      <c r="W813" s="201"/>
      <c r="X813" s="201"/>
    </row>
    <row r="814" spans="2:24" x14ac:dyDescent="0.25">
      <c r="B814" s="260"/>
      <c r="F814" s="2" t="str">
        <f>IF('Données Envoyé Spécial'!$R787&lt;2,IF('Données Envoyé Spécial'!$M787=F$2,'Données Envoyé Spécial'!$E787,""),"")</f>
        <v/>
      </c>
      <c r="G814" t="str">
        <f>IF('Données Envoyé Spécial'!$R664&lt;2,IF('Données Envoyé Spécial'!$M664=G$2,'Données Envoyé Spécial'!$E664,""),"")</f>
        <v/>
      </c>
      <c r="H814" t="str">
        <f>IF('Données Envoyé Spécial'!$R813&lt;2,IF('Données Envoyé Spécial'!$M813=H$2,'Données Envoyé Spécial'!$E813,""),"")</f>
        <v/>
      </c>
      <c r="J814" t="str">
        <f>IF('Données Envoyé Spécial'!$R790&lt;2,IF('Données Envoyé Spécial'!$M790=J$2,'Données Envoyé Spécial'!$F790,""),"")</f>
        <v/>
      </c>
      <c r="K814" t="str">
        <f>IF('Données Envoyé Spécial'!$R664&lt;2,IF('Données Envoyé Spécial'!$M664=K$2,'Données Envoyé Spécial'!$F664,""),"")</f>
        <v/>
      </c>
      <c r="L814" t="str">
        <f>IF('Données Envoyé Spécial'!$R813&lt;2,IF('Données Envoyé Spécial'!$M813=L$2,'Données Envoyé Spécial'!$F813,""),"")</f>
        <v/>
      </c>
      <c r="N814" t="str">
        <f>IF('Données Envoyé Spécial'!$R792&lt;2,IF('Données Envoyé Spécial'!$M792=N$2,'Données Envoyé Spécial'!$G792,""),"")</f>
        <v/>
      </c>
      <c r="O814">
        <f>IF('Données Envoyé Spécial'!$R665&lt;2,IF('Données Envoyé Spécial'!$M665=O$2,'Données Envoyé Spécial'!$G665,""),"")</f>
        <v>1.5535353535353535</v>
      </c>
      <c r="P814" t="str">
        <f>IF('Données Envoyé Spécial'!$R813&lt;2,IF('Données Envoyé Spécial'!$M813=P$2,'Données Envoyé Spécial'!$G813,""),"")</f>
        <v/>
      </c>
      <c r="U814" s="50"/>
      <c r="V814" s="201"/>
      <c r="W814" s="201"/>
      <c r="X814" s="201"/>
    </row>
    <row r="815" spans="2:24" x14ac:dyDescent="0.25">
      <c r="B815" s="260"/>
      <c r="F815" s="2" t="str">
        <f>IF('Données Envoyé Spécial'!$R790&lt;2,IF('Données Envoyé Spécial'!$M790=F$2,'Données Envoyé Spécial'!$E790,""),"")</f>
        <v/>
      </c>
      <c r="G815">
        <f>IF('Données Envoyé Spécial'!$R665&lt;2,IF('Données Envoyé Spécial'!$M665=G$2,'Données Envoyé Spécial'!$E665,""),"")</f>
        <v>495</v>
      </c>
      <c r="H815" t="str">
        <f>IF('Données Envoyé Spécial'!$R814&lt;2,IF('Données Envoyé Spécial'!$M814=H$2,'Données Envoyé Spécial'!$E814,""),"")</f>
        <v/>
      </c>
      <c r="J815" t="str">
        <f>IF('Données Envoyé Spécial'!$R792&lt;2,IF('Données Envoyé Spécial'!$M792=J$2,'Données Envoyé Spécial'!$F792,""),"")</f>
        <v/>
      </c>
      <c r="K815">
        <f>IF('Données Envoyé Spécial'!$R665&lt;2,IF('Données Envoyé Spécial'!$M665=K$2,'Données Envoyé Spécial'!$F665,""),"")</f>
        <v>769</v>
      </c>
      <c r="L815" t="str">
        <f>IF('Données Envoyé Spécial'!$R814&lt;2,IF('Données Envoyé Spécial'!$M814=L$2,'Données Envoyé Spécial'!$F814,""),"")</f>
        <v/>
      </c>
      <c r="N815" t="str">
        <f>IF('Données Envoyé Spécial'!$R793&lt;2,IF('Données Envoyé Spécial'!$M793=N$2,'Données Envoyé Spécial'!$G793,""),"")</f>
        <v/>
      </c>
      <c r="O815" t="str">
        <f>IF('Données Envoyé Spécial'!$R666&lt;2,IF('Données Envoyé Spécial'!$M666=O$2,'Données Envoyé Spécial'!$G666,""),"")</f>
        <v/>
      </c>
      <c r="P815" t="str">
        <f>IF('Données Envoyé Spécial'!$R814&lt;2,IF('Données Envoyé Spécial'!$M814=P$2,'Données Envoyé Spécial'!$G814,""),"")</f>
        <v/>
      </c>
      <c r="U815" s="50"/>
      <c r="V815" s="201"/>
      <c r="W815" s="201"/>
      <c r="X815" s="201"/>
    </row>
    <row r="816" spans="2:24" x14ac:dyDescent="0.25">
      <c r="B816" s="260"/>
      <c r="F816" s="2" t="str">
        <f>IF('Données Envoyé Spécial'!$R792&lt;2,IF('Données Envoyé Spécial'!$M792=F$2,'Données Envoyé Spécial'!$E792,""),"")</f>
        <v/>
      </c>
      <c r="G816" t="str">
        <f>IF('Données Envoyé Spécial'!$R666&lt;2,IF('Données Envoyé Spécial'!$M666=G$2,'Données Envoyé Spécial'!$E666,""),"")</f>
        <v/>
      </c>
      <c r="H816" t="str">
        <f>IF('Données Envoyé Spécial'!$R815&lt;2,IF('Données Envoyé Spécial'!$M815=H$2,'Données Envoyé Spécial'!$E815,""),"")</f>
        <v/>
      </c>
      <c r="J816" t="str">
        <f>IF('Données Envoyé Spécial'!$R793&lt;2,IF('Données Envoyé Spécial'!$M793=J$2,'Données Envoyé Spécial'!$F793,""),"")</f>
        <v/>
      </c>
      <c r="K816" t="str">
        <f>IF('Données Envoyé Spécial'!$R666&lt;2,IF('Données Envoyé Spécial'!$M666=K$2,'Données Envoyé Spécial'!$F666,""),"")</f>
        <v/>
      </c>
      <c r="L816" t="str">
        <f>IF('Données Envoyé Spécial'!$R815&lt;2,IF('Données Envoyé Spécial'!$M815=L$2,'Données Envoyé Spécial'!$F815,""),"")</f>
        <v/>
      </c>
      <c r="N816" t="str">
        <f>IF('Données Envoyé Spécial'!$R797&lt;2,IF('Données Envoyé Spécial'!$M797=N$2,'Données Envoyé Spécial'!$G797,""),"")</f>
        <v/>
      </c>
      <c r="O816">
        <f>IF('Données Envoyé Spécial'!$R667&lt;2,IF('Données Envoyé Spécial'!$M667=O$2,'Données Envoyé Spécial'!$G667,""),"")</f>
        <v>0.21478873239436619</v>
      </c>
      <c r="P816" t="str">
        <f>IF('Données Envoyé Spécial'!$R815&lt;2,IF('Données Envoyé Spécial'!$M815=P$2,'Données Envoyé Spécial'!$G815,""),"")</f>
        <v/>
      </c>
      <c r="U816" s="50"/>
      <c r="V816" s="201"/>
      <c r="W816" s="201"/>
      <c r="X816" s="201"/>
    </row>
    <row r="817" spans="2:24" x14ac:dyDescent="0.25">
      <c r="B817" s="260"/>
      <c r="F817" s="2" t="str">
        <f>IF('Données Envoyé Spécial'!$R793&lt;2,IF('Données Envoyé Spécial'!$M793=F$2,'Données Envoyé Spécial'!$E793,""),"")</f>
        <v/>
      </c>
      <c r="G817">
        <f>IF('Données Envoyé Spécial'!$R667&lt;2,IF('Données Envoyé Spécial'!$M667=G$2,'Données Envoyé Spécial'!$E667,""),"")</f>
        <v>284</v>
      </c>
      <c r="H817" t="str">
        <f>IF('Données Envoyé Spécial'!$R816&lt;2,IF('Données Envoyé Spécial'!$M816=H$2,'Données Envoyé Spécial'!$E816,""),"")</f>
        <v/>
      </c>
      <c r="J817" t="str">
        <f>IF('Données Envoyé Spécial'!$R797&lt;2,IF('Données Envoyé Spécial'!$M797=J$2,'Données Envoyé Spécial'!$F797,""),"")</f>
        <v/>
      </c>
      <c r="K817">
        <f>IF('Données Envoyé Spécial'!$R667&lt;2,IF('Données Envoyé Spécial'!$M667=K$2,'Données Envoyé Spécial'!$F667,""),"")</f>
        <v>61</v>
      </c>
      <c r="L817" t="str">
        <f>IF('Données Envoyé Spécial'!$R816&lt;2,IF('Données Envoyé Spécial'!$M816=L$2,'Données Envoyé Spécial'!$F816,""),"")</f>
        <v/>
      </c>
      <c r="N817" t="str">
        <f>IF('Données Envoyé Spécial'!$R798&lt;2,IF('Données Envoyé Spécial'!$M798=N$2,'Données Envoyé Spécial'!$G798,""),"")</f>
        <v/>
      </c>
      <c r="O817">
        <f>IF('Données Envoyé Spécial'!$R669&lt;2,IF('Données Envoyé Spécial'!$M669=O$2,'Données Envoyé Spécial'!$G669,""),"")</f>
        <v>0.20952380952380953</v>
      </c>
      <c r="P817" t="str">
        <f>IF('Données Envoyé Spécial'!$R816&lt;2,IF('Données Envoyé Spécial'!$M816=P$2,'Données Envoyé Spécial'!$G816,""),"")</f>
        <v/>
      </c>
      <c r="U817" s="50"/>
      <c r="V817" s="201"/>
      <c r="W817" s="201"/>
      <c r="X817" s="201"/>
    </row>
    <row r="818" spans="2:24" x14ac:dyDescent="0.25">
      <c r="B818" s="260"/>
      <c r="F818" s="2" t="str">
        <f>IF('Données Envoyé Spécial'!$R797&lt;2,IF('Données Envoyé Spécial'!$M797=F$2,'Données Envoyé Spécial'!$E797,""),"")</f>
        <v/>
      </c>
      <c r="G818">
        <f>IF('Données Envoyé Spécial'!$R669&lt;2,IF('Données Envoyé Spécial'!$M669=G$2,'Données Envoyé Spécial'!$E669,""),"")</f>
        <v>105</v>
      </c>
      <c r="H818" t="str">
        <f>IF('Données Envoyé Spécial'!$R817&lt;2,IF('Données Envoyé Spécial'!$M817=H$2,'Données Envoyé Spécial'!$E817,""),"")</f>
        <v/>
      </c>
      <c r="J818" t="str">
        <f>IF('Données Envoyé Spécial'!$R798&lt;2,IF('Données Envoyé Spécial'!$M798=J$2,'Données Envoyé Spécial'!$F798,""),"")</f>
        <v/>
      </c>
      <c r="K818">
        <f>IF('Données Envoyé Spécial'!$R669&lt;2,IF('Données Envoyé Spécial'!$M669=K$2,'Données Envoyé Spécial'!$F669,""),"")</f>
        <v>22</v>
      </c>
      <c r="L818" t="str">
        <f>IF('Données Envoyé Spécial'!$R817&lt;2,IF('Données Envoyé Spécial'!$M817=L$2,'Données Envoyé Spécial'!$F817,""),"")</f>
        <v/>
      </c>
      <c r="N818" t="str">
        <f>IF('Données Envoyé Spécial'!$R799&lt;2,IF('Données Envoyé Spécial'!$M799=N$2,'Données Envoyé Spécial'!$G799,""),"")</f>
        <v/>
      </c>
      <c r="O818" t="str">
        <f>IF('Données Envoyé Spécial'!$R670&lt;2,IF('Données Envoyé Spécial'!$M670=O$2,'Données Envoyé Spécial'!$G670,""),"")</f>
        <v/>
      </c>
      <c r="P818" t="str">
        <f>IF('Données Envoyé Spécial'!$R817&lt;2,IF('Données Envoyé Spécial'!$M817=P$2,'Données Envoyé Spécial'!$G817,""),"")</f>
        <v/>
      </c>
      <c r="U818" s="50"/>
      <c r="V818" s="201"/>
      <c r="W818" s="201"/>
      <c r="X818" s="201"/>
    </row>
    <row r="819" spans="2:24" x14ac:dyDescent="0.25">
      <c r="B819" s="260"/>
      <c r="F819" s="2" t="str">
        <f>IF('Données Envoyé Spécial'!$R798&lt;2,IF('Données Envoyé Spécial'!$M798=F$2,'Données Envoyé Spécial'!$E798,""),"")</f>
        <v/>
      </c>
      <c r="G819" t="str">
        <f>IF('Données Envoyé Spécial'!$R670&lt;2,IF('Données Envoyé Spécial'!$M670=G$2,'Données Envoyé Spécial'!$E670,""),"")</f>
        <v/>
      </c>
      <c r="H819" t="str">
        <f>IF('Données Envoyé Spécial'!$R818&lt;2,IF('Données Envoyé Spécial'!$M818=H$2,'Données Envoyé Spécial'!$E818,""),"")</f>
        <v/>
      </c>
      <c r="J819" t="str">
        <f>IF('Données Envoyé Spécial'!$R799&lt;2,IF('Données Envoyé Spécial'!$M799=J$2,'Données Envoyé Spécial'!$F799,""),"")</f>
        <v/>
      </c>
      <c r="K819" t="str">
        <f>IF('Données Envoyé Spécial'!$R670&lt;2,IF('Données Envoyé Spécial'!$M670=K$2,'Données Envoyé Spécial'!$F670,""),"")</f>
        <v/>
      </c>
      <c r="L819" t="str">
        <f>IF('Données Envoyé Spécial'!$R818&lt;2,IF('Données Envoyé Spécial'!$M818=L$2,'Données Envoyé Spécial'!$F818,""),"")</f>
        <v/>
      </c>
      <c r="N819" t="str">
        <f>IF('Données Envoyé Spécial'!$R800&lt;2,IF('Données Envoyé Spécial'!$M800=N$2,'Données Envoyé Spécial'!$G800,""),"")</f>
        <v/>
      </c>
      <c r="O819" t="str">
        <f>IF('Données Envoyé Spécial'!$R671&lt;2,IF('Données Envoyé Spécial'!$M671=O$2,'Données Envoyé Spécial'!$G671,""),"")</f>
        <v/>
      </c>
      <c r="P819" t="str">
        <f>IF('Données Envoyé Spécial'!$R818&lt;2,IF('Données Envoyé Spécial'!$M818=P$2,'Données Envoyé Spécial'!$G818,""),"")</f>
        <v/>
      </c>
      <c r="U819" s="50"/>
      <c r="V819" s="201"/>
      <c r="W819" s="201"/>
      <c r="X819" s="201"/>
    </row>
    <row r="820" spans="2:24" x14ac:dyDescent="0.25">
      <c r="B820" s="260"/>
      <c r="F820" s="2" t="str">
        <f>IF('Données Envoyé Spécial'!$R799&lt;2,IF('Données Envoyé Spécial'!$M799=F$2,'Données Envoyé Spécial'!$E799,""),"")</f>
        <v/>
      </c>
      <c r="G820" t="str">
        <f>IF('Données Envoyé Spécial'!$R671&lt;2,IF('Données Envoyé Spécial'!$M671=G$2,'Données Envoyé Spécial'!$E671,""),"")</f>
        <v/>
      </c>
      <c r="H820" t="str">
        <f>IF('Données Envoyé Spécial'!$R819&lt;2,IF('Données Envoyé Spécial'!$M819=H$2,'Données Envoyé Spécial'!$E819,""),"")</f>
        <v/>
      </c>
      <c r="J820" t="str">
        <f>IF('Données Envoyé Spécial'!$R800&lt;2,IF('Données Envoyé Spécial'!$M800=J$2,'Données Envoyé Spécial'!$F800,""),"")</f>
        <v/>
      </c>
      <c r="K820" t="str">
        <f>IF('Données Envoyé Spécial'!$R671&lt;2,IF('Données Envoyé Spécial'!$M671=K$2,'Données Envoyé Spécial'!$F671,""),"")</f>
        <v/>
      </c>
      <c r="L820" t="str">
        <f>IF('Données Envoyé Spécial'!$R819&lt;2,IF('Données Envoyé Spécial'!$M819=L$2,'Données Envoyé Spécial'!$F819,""),"")</f>
        <v/>
      </c>
      <c r="N820" t="str">
        <f>IF('Données Envoyé Spécial'!$R801&lt;2,IF('Données Envoyé Spécial'!$M801=N$2,'Données Envoyé Spécial'!$G801,""),"")</f>
        <v/>
      </c>
      <c r="O820" t="str">
        <f>IF('Données Envoyé Spécial'!$R675&lt;2,IF('Données Envoyé Spécial'!$M675=O$2,'Données Envoyé Spécial'!$G675,""),"")</f>
        <v/>
      </c>
      <c r="P820" t="str">
        <f>IF('Données Envoyé Spécial'!$R819&lt;2,IF('Données Envoyé Spécial'!$M819=P$2,'Données Envoyé Spécial'!$G819,""),"")</f>
        <v/>
      </c>
      <c r="U820" s="50"/>
      <c r="V820" s="201"/>
      <c r="W820" s="201"/>
      <c r="X820" s="201"/>
    </row>
    <row r="821" spans="2:24" x14ac:dyDescent="0.25">
      <c r="B821" s="260"/>
      <c r="F821" s="2" t="str">
        <f>IF('Données Envoyé Spécial'!$R800&lt;2,IF('Données Envoyé Spécial'!$M800=F$2,'Données Envoyé Spécial'!$E800,""),"")</f>
        <v/>
      </c>
      <c r="G821" t="str">
        <f>IF('Données Envoyé Spécial'!$R675&lt;2,IF('Données Envoyé Spécial'!$M675=G$2,'Données Envoyé Spécial'!$E675,""),"")</f>
        <v/>
      </c>
      <c r="H821" t="str">
        <f>IF('Données Envoyé Spécial'!$R820&lt;2,IF('Données Envoyé Spécial'!$M820=H$2,'Données Envoyé Spécial'!$E820,""),"")</f>
        <v/>
      </c>
      <c r="J821" t="str">
        <f>IF('Données Envoyé Spécial'!$R801&lt;2,IF('Données Envoyé Spécial'!$M801=J$2,'Données Envoyé Spécial'!$F801,""),"")</f>
        <v/>
      </c>
      <c r="K821" t="str">
        <f>IF('Données Envoyé Spécial'!$R675&lt;2,IF('Données Envoyé Spécial'!$M675=K$2,'Données Envoyé Spécial'!$F675,""),"")</f>
        <v/>
      </c>
      <c r="L821" t="str">
        <f>IF('Données Envoyé Spécial'!$R820&lt;2,IF('Données Envoyé Spécial'!$M820=L$2,'Données Envoyé Spécial'!$F820,""),"")</f>
        <v/>
      </c>
      <c r="N821" t="str">
        <f>IF('Données Envoyé Spécial'!$R802&lt;2,IF('Données Envoyé Spécial'!$M802=N$2,'Données Envoyé Spécial'!$G802,""),"")</f>
        <v/>
      </c>
      <c r="O821">
        <f>IF('Données Envoyé Spécial'!$R682&lt;2,IF('Données Envoyé Spécial'!$M682=O$2,'Données Envoyé Spécial'!$G682,""),"")</f>
        <v>0.19745222929936307</v>
      </c>
      <c r="P821" t="str">
        <f>IF('Données Envoyé Spécial'!$R820&lt;2,IF('Données Envoyé Spécial'!$M820=P$2,'Données Envoyé Spécial'!$G820,""),"")</f>
        <v/>
      </c>
      <c r="U821" s="50"/>
      <c r="V821" s="201"/>
      <c r="W821" s="201"/>
      <c r="X821" s="201"/>
    </row>
    <row r="822" spans="2:24" x14ac:dyDescent="0.25">
      <c r="B822" s="260"/>
      <c r="F822" s="2" t="str">
        <f>IF('Données Envoyé Spécial'!$R801&lt;2,IF('Données Envoyé Spécial'!$M801=F$2,'Données Envoyé Spécial'!$E801,""),"")</f>
        <v/>
      </c>
      <c r="G822">
        <f>IF('Données Envoyé Spécial'!$R682&lt;2,IF('Données Envoyé Spécial'!$M682=G$2,'Données Envoyé Spécial'!$E682,""),"")</f>
        <v>157</v>
      </c>
      <c r="H822" t="str">
        <f>IF('Données Envoyé Spécial'!$R821&lt;2,IF('Données Envoyé Spécial'!$M821=H$2,'Données Envoyé Spécial'!$E821,""),"")</f>
        <v/>
      </c>
      <c r="J822" t="str">
        <f>IF('Données Envoyé Spécial'!$R802&lt;2,IF('Données Envoyé Spécial'!$M802=J$2,'Données Envoyé Spécial'!$F802,""),"")</f>
        <v/>
      </c>
      <c r="K822">
        <f>IF('Données Envoyé Spécial'!$R682&lt;2,IF('Données Envoyé Spécial'!$M682=K$2,'Données Envoyé Spécial'!$F682,""),"")</f>
        <v>31</v>
      </c>
      <c r="L822" t="str">
        <f>IF('Données Envoyé Spécial'!$R821&lt;2,IF('Données Envoyé Spécial'!$M821=L$2,'Données Envoyé Spécial'!$F821,""),"")</f>
        <v/>
      </c>
      <c r="N822" t="str">
        <f>IF('Données Envoyé Spécial'!$R803&lt;2,IF('Données Envoyé Spécial'!$M803=N$2,'Données Envoyé Spécial'!$G803,""),"")</f>
        <v/>
      </c>
      <c r="O822">
        <f>IF('Données Envoyé Spécial'!$R684&lt;2,IF('Données Envoyé Spécial'!$M684=O$2,'Données Envoyé Spécial'!$G684,""),"")</f>
        <v>0.16025641025641027</v>
      </c>
      <c r="P822" t="str">
        <f>IF('Données Envoyé Spécial'!$R821&lt;2,IF('Données Envoyé Spécial'!$M821=P$2,'Données Envoyé Spécial'!$G821,""),"")</f>
        <v/>
      </c>
      <c r="U822" s="50"/>
      <c r="V822" s="201"/>
      <c r="W822" s="201"/>
      <c r="X822" s="201"/>
    </row>
    <row r="823" spans="2:24" x14ac:dyDescent="0.25">
      <c r="B823" s="260"/>
      <c r="F823" s="2" t="str">
        <f>IF('Données Envoyé Spécial'!$R802&lt;2,IF('Données Envoyé Spécial'!$M802=F$2,'Données Envoyé Spécial'!$E802,""),"")</f>
        <v/>
      </c>
      <c r="G823">
        <f>IF('Données Envoyé Spécial'!$R684&lt;2,IF('Données Envoyé Spécial'!$M684=G$2,'Données Envoyé Spécial'!$E684,""),"")</f>
        <v>156</v>
      </c>
      <c r="H823" t="str">
        <f>IF('Données Envoyé Spécial'!$R822&lt;2,IF('Données Envoyé Spécial'!$M822=H$2,'Données Envoyé Spécial'!$E822,""),"")</f>
        <v/>
      </c>
      <c r="J823" t="str">
        <f>IF('Données Envoyé Spécial'!$R803&lt;2,IF('Données Envoyé Spécial'!$M803=J$2,'Données Envoyé Spécial'!$F803,""),"")</f>
        <v/>
      </c>
      <c r="K823">
        <f>IF('Données Envoyé Spécial'!$R684&lt;2,IF('Données Envoyé Spécial'!$M684=K$2,'Données Envoyé Spécial'!$F684,""),"")</f>
        <v>25</v>
      </c>
      <c r="L823" t="str">
        <f>IF('Données Envoyé Spécial'!$R822&lt;2,IF('Données Envoyé Spécial'!$M822=L$2,'Données Envoyé Spécial'!$F822,""),"")</f>
        <v/>
      </c>
      <c r="N823" t="str">
        <f>IF('Données Envoyé Spécial'!$R804&lt;2,IF('Données Envoyé Spécial'!$M804=N$2,'Données Envoyé Spécial'!$G804,""),"")</f>
        <v/>
      </c>
      <c r="O823" t="str">
        <f>IF('Données Envoyé Spécial'!$R688&lt;2,IF('Données Envoyé Spécial'!$M688=O$2,'Données Envoyé Spécial'!$G688,""),"")</f>
        <v/>
      </c>
      <c r="P823" t="str">
        <f>IF('Données Envoyé Spécial'!$R822&lt;2,IF('Données Envoyé Spécial'!$M822=P$2,'Données Envoyé Spécial'!$G822,""),"")</f>
        <v/>
      </c>
      <c r="U823" s="50"/>
      <c r="V823" s="201"/>
      <c r="W823" s="201"/>
      <c r="X823" s="201"/>
    </row>
    <row r="824" spans="2:24" x14ac:dyDescent="0.25">
      <c r="B824" s="260"/>
      <c r="F824" s="2" t="str">
        <f>IF('Données Envoyé Spécial'!$R803&lt;2,IF('Données Envoyé Spécial'!$M803=F$2,'Données Envoyé Spécial'!$E803,""),"")</f>
        <v/>
      </c>
      <c r="G824" t="str">
        <f>IF('Données Envoyé Spécial'!$R688&lt;2,IF('Données Envoyé Spécial'!$M688=G$2,'Données Envoyé Spécial'!$E688,""),"")</f>
        <v/>
      </c>
      <c r="H824" t="str">
        <f>IF('Données Envoyé Spécial'!$R823&lt;2,IF('Données Envoyé Spécial'!$M823=H$2,'Données Envoyé Spécial'!$E823,""),"")</f>
        <v/>
      </c>
      <c r="J824" t="str">
        <f>IF('Données Envoyé Spécial'!$R804&lt;2,IF('Données Envoyé Spécial'!$M804=J$2,'Données Envoyé Spécial'!$F804,""),"")</f>
        <v/>
      </c>
      <c r="K824" t="str">
        <f>IF('Données Envoyé Spécial'!$R688&lt;2,IF('Données Envoyé Spécial'!$M688=K$2,'Données Envoyé Spécial'!$F688,""),"")</f>
        <v/>
      </c>
      <c r="L824" t="str">
        <f>IF('Données Envoyé Spécial'!$R823&lt;2,IF('Données Envoyé Spécial'!$M823=L$2,'Données Envoyé Spécial'!$F823,""),"")</f>
        <v/>
      </c>
      <c r="N824" t="str">
        <f>IF('Données Envoyé Spécial'!$R805&lt;2,IF('Données Envoyé Spécial'!$M805=N$2,'Données Envoyé Spécial'!$G805,""),"")</f>
        <v/>
      </c>
      <c r="O824">
        <f>IF('Données Envoyé Spécial'!$R698&lt;2,IF('Données Envoyé Spécial'!$M698=O$2,'Données Envoyé Spécial'!$G698,""),"")</f>
        <v>1.1618852459016393</v>
      </c>
      <c r="P824" t="str">
        <f>IF('Données Envoyé Spécial'!$R823&lt;2,IF('Données Envoyé Spécial'!$M823=P$2,'Données Envoyé Spécial'!$G823,""),"")</f>
        <v/>
      </c>
      <c r="U824" s="50"/>
      <c r="V824" s="201"/>
      <c r="W824" s="201"/>
      <c r="X824" s="201"/>
    </row>
    <row r="825" spans="2:24" x14ac:dyDescent="0.25">
      <c r="B825" s="260"/>
      <c r="F825" s="2" t="str">
        <f>IF('Données Envoyé Spécial'!$R804&lt;2,IF('Données Envoyé Spécial'!$M804=F$2,'Données Envoyé Spécial'!$E804,""),"")</f>
        <v/>
      </c>
      <c r="G825">
        <f>IF('Données Envoyé Spécial'!$R698&lt;2,IF('Données Envoyé Spécial'!$M698=G$2,'Données Envoyé Spécial'!$E698,""),"")</f>
        <v>488</v>
      </c>
      <c r="H825" t="str">
        <f>IF('Données Envoyé Spécial'!$R824&lt;2,IF('Données Envoyé Spécial'!$M824=H$2,'Données Envoyé Spécial'!$E824,""),"")</f>
        <v/>
      </c>
      <c r="J825" t="str">
        <f>IF('Données Envoyé Spécial'!$R805&lt;2,IF('Données Envoyé Spécial'!$M805=J$2,'Données Envoyé Spécial'!$F805,""),"")</f>
        <v/>
      </c>
      <c r="K825">
        <f>IF('Données Envoyé Spécial'!$R698&lt;2,IF('Données Envoyé Spécial'!$M698=K$2,'Données Envoyé Spécial'!$F698,""),"")</f>
        <v>567</v>
      </c>
      <c r="L825" t="str">
        <f>IF('Données Envoyé Spécial'!$R824&lt;2,IF('Données Envoyé Spécial'!$M824=L$2,'Données Envoyé Spécial'!$F824,""),"")</f>
        <v/>
      </c>
      <c r="N825" t="str">
        <f>IF('Données Envoyé Spécial'!$R809&lt;2,IF('Données Envoyé Spécial'!$M809=N$2,'Données Envoyé Spécial'!$G809,""),"")</f>
        <v/>
      </c>
      <c r="O825" t="str">
        <f>IF('Données Envoyé Spécial'!$R701&lt;2,IF('Données Envoyé Spécial'!$M701=O$2,'Données Envoyé Spécial'!$G701,""),"")</f>
        <v/>
      </c>
      <c r="P825" t="str">
        <f>IF('Données Envoyé Spécial'!$R824&lt;2,IF('Données Envoyé Spécial'!$M824=P$2,'Données Envoyé Spécial'!$G824,""),"")</f>
        <v/>
      </c>
      <c r="U825" s="50"/>
      <c r="V825" s="201"/>
      <c r="W825" s="201"/>
      <c r="X825" s="201"/>
    </row>
    <row r="826" spans="2:24" x14ac:dyDescent="0.25">
      <c r="B826" s="260"/>
      <c r="F826" s="2" t="str">
        <f>IF('Données Envoyé Spécial'!$R805&lt;2,IF('Données Envoyé Spécial'!$M805=F$2,'Données Envoyé Spécial'!$E805,""),"")</f>
        <v/>
      </c>
      <c r="G826" t="str">
        <f>IF('Données Envoyé Spécial'!$R701&lt;2,IF('Données Envoyé Spécial'!$M701=G$2,'Données Envoyé Spécial'!$E701,""),"")</f>
        <v/>
      </c>
      <c r="H826" t="str">
        <f>IF('Données Envoyé Spécial'!$R825&lt;2,IF('Données Envoyé Spécial'!$M825=H$2,'Données Envoyé Spécial'!$E825,""),"")</f>
        <v/>
      </c>
      <c r="J826" t="str">
        <f>IF('Données Envoyé Spécial'!$R811&lt;2,IF('Données Envoyé Spécial'!$M811=J$2,'Données Envoyé Spécial'!$F811,""),"")</f>
        <v/>
      </c>
      <c r="K826" t="str">
        <f>IF('Données Envoyé Spécial'!$R701&lt;2,IF('Données Envoyé Spécial'!$M701=K$2,'Données Envoyé Spécial'!$F701,""),"")</f>
        <v/>
      </c>
      <c r="L826" t="str">
        <f>IF('Données Envoyé Spécial'!$R825&lt;2,IF('Données Envoyé Spécial'!$M825=L$2,'Données Envoyé Spécial'!$F825,""),"")</f>
        <v/>
      </c>
      <c r="N826" t="str">
        <f>IF('Données Envoyé Spécial'!$R811&lt;2,IF('Données Envoyé Spécial'!$M811=N$2,'Données Envoyé Spécial'!$G811,""),"")</f>
        <v/>
      </c>
      <c r="O826" t="str">
        <f>IF('Données Envoyé Spécial'!$R702&lt;2,IF('Données Envoyé Spécial'!$M702=O$2,'Données Envoyé Spécial'!$G702,""),"")</f>
        <v/>
      </c>
      <c r="P826" t="str">
        <f>IF('Données Envoyé Spécial'!$R825&lt;2,IF('Données Envoyé Spécial'!$M825=P$2,'Données Envoyé Spécial'!$G825,""),"")</f>
        <v/>
      </c>
      <c r="U826" s="50"/>
      <c r="V826" s="201"/>
      <c r="W826" s="201"/>
      <c r="X826" s="201"/>
    </row>
    <row r="827" spans="2:24" x14ac:dyDescent="0.25">
      <c r="B827" s="260"/>
      <c r="F827" s="2" t="str">
        <f>IF('Données Envoyé Spécial'!$R811&lt;2,IF('Données Envoyé Spécial'!$M811=F$2,'Données Envoyé Spécial'!$E811,""),"")</f>
        <v/>
      </c>
      <c r="G827" t="str">
        <f>IF('Données Envoyé Spécial'!$R702&lt;2,IF('Données Envoyé Spécial'!$M702=G$2,'Données Envoyé Spécial'!$E702,""),"")</f>
        <v/>
      </c>
      <c r="H827" t="str">
        <f>IF('Données Envoyé Spécial'!$R826&lt;2,IF('Données Envoyé Spécial'!$M826=H$2,'Données Envoyé Spécial'!$E826,""),"")</f>
        <v/>
      </c>
      <c r="J827" t="str">
        <f>IF('Données Envoyé Spécial'!$R815&lt;2,IF('Données Envoyé Spécial'!$M815=J$2,'Données Envoyé Spécial'!$F815,""),"")</f>
        <v/>
      </c>
      <c r="K827" t="str">
        <f>IF('Données Envoyé Spécial'!$R702&lt;2,IF('Données Envoyé Spécial'!$M702=K$2,'Données Envoyé Spécial'!$F702,""),"")</f>
        <v/>
      </c>
      <c r="L827" t="str">
        <f>IF('Données Envoyé Spécial'!$R826&lt;2,IF('Données Envoyé Spécial'!$M826=L$2,'Données Envoyé Spécial'!$F826,""),"")</f>
        <v/>
      </c>
      <c r="N827" t="str">
        <f>IF('Données Envoyé Spécial'!$R815&lt;2,IF('Données Envoyé Spécial'!$M815=N$2,'Données Envoyé Spécial'!$G815,""),"")</f>
        <v/>
      </c>
      <c r="O827" t="str">
        <f>IF('Données Envoyé Spécial'!$R703&lt;2,IF('Données Envoyé Spécial'!$M703=O$2,'Données Envoyé Spécial'!$G703,""),"")</f>
        <v/>
      </c>
      <c r="P827" t="str">
        <f>IF('Données Envoyé Spécial'!$R826&lt;2,IF('Données Envoyé Spécial'!$M826=P$2,'Données Envoyé Spécial'!$G826,""),"")</f>
        <v/>
      </c>
      <c r="U827" s="50"/>
      <c r="V827" s="201"/>
      <c r="W827" s="201"/>
      <c r="X827" s="201"/>
    </row>
    <row r="828" spans="2:24" x14ac:dyDescent="0.25">
      <c r="B828" s="260"/>
      <c r="F828" s="2" t="str">
        <f>IF('Données Envoyé Spécial'!$R815&lt;2,IF('Données Envoyé Spécial'!$M815=F$2,'Données Envoyé Spécial'!$E815,""),"")</f>
        <v/>
      </c>
      <c r="G828" t="str">
        <f>IF('Données Envoyé Spécial'!$R703&lt;2,IF('Données Envoyé Spécial'!$M703=G$2,'Données Envoyé Spécial'!$E703,""),"")</f>
        <v/>
      </c>
      <c r="H828" t="str">
        <f>IF('Données Envoyé Spécial'!$R827&lt;2,IF('Données Envoyé Spécial'!$M827=H$2,'Données Envoyé Spécial'!$E827,""),"")</f>
        <v/>
      </c>
      <c r="J828" t="str">
        <f>IF('Données Envoyé Spécial'!$R816&lt;2,IF('Données Envoyé Spécial'!$M816=J$2,'Données Envoyé Spécial'!$F816,""),"")</f>
        <v/>
      </c>
      <c r="K828" t="str">
        <f>IF('Données Envoyé Spécial'!$R703&lt;2,IF('Données Envoyé Spécial'!$M703=K$2,'Données Envoyé Spécial'!$F703,""),"")</f>
        <v/>
      </c>
      <c r="L828" t="str">
        <f>IF('Données Envoyé Spécial'!$R827&lt;2,IF('Données Envoyé Spécial'!$M827=L$2,'Données Envoyé Spécial'!$F827,""),"")</f>
        <v/>
      </c>
      <c r="N828" t="str">
        <f>IF('Données Envoyé Spécial'!$R816&lt;2,IF('Données Envoyé Spécial'!$M816=N$2,'Données Envoyé Spécial'!$G816,""),"")</f>
        <v/>
      </c>
      <c r="O828" t="str">
        <f>IF('Données Envoyé Spécial'!$R708&lt;2,IF('Données Envoyé Spécial'!$M708=O$2,'Données Envoyé Spécial'!$G708,""),"")</f>
        <v/>
      </c>
      <c r="P828" t="str">
        <f>IF('Données Envoyé Spécial'!$R827&lt;2,IF('Données Envoyé Spécial'!$M827=P$2,'Données Envoyé Spécial'!$G827,""),"")</f>
        <v/>
      </c>
      <c r="U828" s="50"/>
      <c r="V828" s="201"/>
      <c r="W828" s="201"/>
      <c r="X828" s="201"/>
    </row>
    <row r="829" spans="2:24" x14ac:dyDescent="0.25">
      <c r="B829" s="260"/>
      <c r="F829" s="2" t="str">
        <f>IF('Données Envoyé Spécial'!$R816&lt;2,IF('Données Envoyé Spécial'!$M816=F$2,'Données Envoyé Spécial'!$E816,""),"")</f>
        <v/>
      </c>
      <c r="G829" t="str">
        <f>IF('Données Envoyé Spécial'!$R708&lt;2,IF('Données Envoyé Spécial'!$M708=G$2,'Données Envoyé Spécial'!$E708,""),"")</f>
        <v/>
      </c>
      <c r="H829" t="str">
        <f>IF('Données Envoyé Spécial'!$R829&lt;2,IF('Données Envoyé Spécial'!$M829=H$2,'Données Envoyé Spécial'!$E829,""),"")</f>
        <v/>
      </c>
      <c r="J829" t="str">
        <f>IF('Données Envoyé Spécial'!$R817&lt;2,IF('Données Envoyé Spécial'!$M817=J$2,'Données Envoyé Spécial'!$F817,""),"")</f>
        <v/>
      </c>
      <c r="K829" t="str">
        <f>IF('Données Envoyé Spécial'!$R708&lt;2,IF('Données Envoyé Spécial'!$M708=K$2,'Données Envoyé Spécial'!$F708,""),"")</f>
        <v/>
      </c>
      <c r="L829" t="str">
        <f>IF('Données Envoyé Spécial'!$R829&lt;2,IF('Données Envoyé Spécial'!$M829=L$2,'Données Envoyé Spécial'!$F829,""),"")</f>
        <v/>
      </c>
      <c r="N829" t="str">
        <f>IF('Données Envoyé Spécial'!$R817&lt;2,IF('Données Envoyé Spécial'!$M817=N$2,'Données Envoyé Spécial'!$G817,""),"")</f>
        <v/>
      </c>
      <c r="O829">
        <f>IF('Données Envoyé Spécial'!$R709&lt;2,IF('Données Envoyé Spécial'!$M709=O$2,'Données Envoyé Spécial'!$G709,""),"")</f>
        <v>0.71258907363420432</v>
      </c>
      <c r="P829" t="str">
        <f>IF('Données Envoyé Spécial'!$R829&lt;2,IF('Données Envoyé Spécial'!$M829=P$2,'Données Envoyé Spécial'!$G829,""),"")</f>
        <v/>
      </c>
      <c r="U829" s="50"/>
      <c r="V829" s="201"/>
      <c r="W829" s="201"/>
      <c r="X829" s="201"/>
    </row>
    <row r="830" spans="2:24" x14ac:dyDescent="0.25">
      <c r="B830" s="260"/>
      <c r="F830" s="2" t="str">
        <f>IF('Données Envoyé Spécial'!$R817&lt;2,IF('Données Envoyé Spécial'!$M817=F$2,'Données Envoyé Spécial'!$E817,""),"")</f>
        <v/>
      </c>
      <c r="G830">
        <f>IF('Données Envoyé Spécial'!$R709&lt;2,IF('Données Envoyé Spécial'!$M709=G$2,'Données Envoyé Spécial'!$E709,""),"")</f>
        <v>421</v>
      </c>
      <c r="H830" t="str">
        <f>IF('Données Envoyé Spécial'!$R830&lt;2,IF('Données Envoyé Spécial'!$M830=H$2,'Données Envoyé Spécial'!$E830,""),"")</f>
        <v/>
      </c>
      <c r="J830" t="str">
        <f>IF('Données Envoyé Spécial'!$R819&lt;2,IF('Données Envoyé Spécial'!$M819=J$2,'Données Envoyé Spécial'!$F819,""),"")</f>
        <v/>
      </c>
      <c r="K830">
        <f>IF('Données Envoyé Spécial'!$R709&lt;2,IF('Données Envoyé Spécial'!$M709=K$2,'Données Envoyé Spécial'!$F709,""),"")</f>
        <v>300</v>
      </c>
      <c r="L830" t="str">
        <f>IF('Données Envoyé Spécial'!$R830&lt;2,IF('Données Envoyé Spécial'!$M830=L$2,'Données Envoyé Spécial'!$F830,""),"")</f>
        <v/>
      </c>
      <c r="N830" t="str">
        <f>IF('Données Envoyé Spécial'!$R819&lt;2,IF('Données Envoyé Spécial'!$M819=N$2,'Données Envoyé Spécial'!$G819,""),"")</f>
        <v/>
      </c>
      <c r="O830">
        <f>IF('Données Envoyé Spécial'!$R710&lt;2,IF('Données Envoyé Spécial'!$M710=O$2,'Données Envoyé Spécial'!$G710,""),"")</f>
        <v>0.28169014084507044</v>
      </c>
      <c r="P830" t="str">
        <f>IF('Données Envoyé Spécial'!$R830&lt;2,IF('Données Envoyé Spécial'!$M830=P$2,'Données Envoyé Spécial'!$G830,""),"")</f>
        <v/>
      </c>
      <c r="U830" s="50"/>
      <c r="V830" s="201"/>
      <c r="W830" s="201"/>
      <c r="X830" s="201"/>
    </row>
    <row r="831" spans="2:24" x14ac:dyDescent="0.25">
      <c r="B831" s="260"/>
      <c r="F831" s="2" t="str">
        <f>IF('Données Envoyé Spécial'!$R819&lt;2,IF('Données Envoyé Spécial'!$M819=F$2,'Données Envoyé Spécial'!$E819,""),"")</f>
        <v/>
      </c>
      <c r="G831">
        <f>IF('Données Envoyé Spécial'!$R710&lt;2,IF('Données Envoyé Spécial'!$M710=G$2,'Données Envoyé Spécial'!$E710,""),"")</f>
        <v>71</v>
      </c>
      <c r="H831" t="str">
        <f>IF('Données Envoyé Spécial'!$R831&lt;2,IF('Données Envoyé Spécial'!$M831=H$2,'Données Envoyé Spécial'!$E831,""),"")</f>
        <v/>
      </c>
      <c r="J831" t="str">
        <f>IF('Données Envoyé Spécial'!$R825&lt;2,IF('Données Envoyé Spécial'!$M825=J$2,'Données Envoyé Spécial'!$F825,""),"")</f>
        <v/>
      </c>
      <c r="K831">
        <f>IF('Données Envoyé Spécial'!$R710&lt;2,IF('Données Envoyé Spécial'!$M710=K$2,'Données Envoyé Spécial'!$F710,""),"")</f>
        <v>20</v>
      </c>
      <c r="L831" t="str">
        <f>IF('Données Envoyé Spécial'!$R831&lt;2,IF('Données Envoyé Spécial'!$M831=L$2,'Données Envoyé Spécial'!$F831,""),"")</f>
        <v/>
      </c>
      <c r="N831" t="str">
        <f>IF('Données Envoyé Spécial'!$R825&lt;2,IF('Données Envoyé Spécial'!$M825=N$2,'Données Envoyé Spécial'!$G825,""),"")</f>
        <v/>
      </c>
      <c r="O831">
        <f>IF('Données Envoyé Spécial'!$R711&lt;2,IF('Données Envoyé Spécial'!$M711=O$2,'Données Envoyé Spécial'!$G711,""),"")</f>
        <v>0.16546762589928057</v>
      </c>
      <c r="P831" t="str">
        <f>IF('Données Envoyé Spécial'!$R831&lt;2,IF('Données Envoyé Spécial'!$M831=P$2,'Données Envoyé Spécial'!$G831,""),"")</f>
        <v/>
      </c>
      <c r="U831" s="50"/>
      <c r="V831" s="201"/>
      <c r="W831" s="201"/>
      <c r="X831" s="201"/>
    </row>
    <row r="832" spans="2:24" x14ac:dyDescent="0.25">
      <c r="B832" s="260"/>
      <c r="F832" s="2" t="str">
        <f>IF('Données Envoyé Spécial'!$R825&lt;2,IF('Données Envoyé Spécial'!$M825=F$2,'Données Envoyé Spécial'!$E825,""),"")</f>
        <v/>
      </c>
      <c r="G832">
        <f>IF('Données Envoyé Spécial'!$R711&lt;2,IF('Données Envoyé Spécial'!$M711=G$2,'Données Envoyé Spécial'!$E711,""),"")</f>
        <v>139</v>
      </c>
      <c r="H832" t="str">
        <f>IF('Données Envoyé Spécial'!$R832&lt;2,IF('Données Envoyé Spécial'!$M832=H$2,'Données Envoyé Spécial'!$E832,""),"")</f>
        <v/>
      </c>
      <c r="J832" t="str">
        <f>IF('Données Envoyé Spécial'!$R826&lt;2,IF('Données Envoyé Spécial'!$M826=J$2,'Données Envoyé Spécial'!$F826,""),"")</f>
        <v/>
      </c>
      <c r="K832">
        <f>IF('Données Envoyé Spécial'!$R711&lt;2,IF('Données Envoyé Spécial'!$M711=K$2,'Données Envoyé Spécial'!$F711,""),"")</f>
        <v>23</v>
      </c>
      <c r="L832" t="str">
        <f>IF('Données Envoyé Spécial'!$R832&lt;2,IF('Données Envoyé Spécial'!$M832=L$2,'Données Envoyé Spécial'!$F832,""),"")</f>
        <v/>
      </c>
      <c r="N832" t="str">
        <f>IF('Données Envoyé Spécial'!$R826&lt;2,IF('Données Envoyé Spécial'!$M826=N$2,'Données Envoyé Spécial'!$G826,""),"")</f>
        <v/>
      </c>
      <c r="O832">
        <f>IF('Données Envoyé Spécial'!$R712&lt;2,IF('Données Envoyé Spécial'!$M712=O$2,'Données Envoyé Spécial'!$G712,""),"")</f>
        <v>0.29629629629629628</v>
      </c>
      <c r="P832" t="str">
        <f>IF('Données Envoyé Spécial'!$R832&lt;2,IF('Données Envoyé Spécial'!$M832=P$2,'Données Envoyé Spécial'!$G832,""),"")</f>
        <v/>
      </c>
      <c r="U832" s="50"/>
      <c r="V832" s="201"/>
      <c r="W832" s="201"/>
      <c r="X832" s="201"/>
    </row>
    <row r="833" spans="2:24" x14ac:dyDescent="0.25">
      <c r="B833" s="260"/>
      <c r="F833" s="2" t="str">
        <f>IF('Données Envoyé Spécial'!$R826&lt;2,IF('Données Envoyé Spécial'!$M826=F$2,'Données Envoyé Spécial'!$E826,""),"")</f>
        <v/>
      </c>
      <c r="G833">
        <f>IF('Données Envoyé Spécial'!$R712&lt;2,IF('Données Envoyé Spécial'!$M712=G$2,'Données Envoyé Spécial'!$E712,""),"")</f>
        <v>54</v>
      </c>
      <c r="H833" t="str">
        <f>IF('Données Envoyé Spécial'!$R833&lt;2,IF('Données Envoyé Spécial'!$M833=H$2,'Données Envoyé Spécial'!$E833,""),"")</f>
        <v/>
      </c>
      <c r="J833" t="str">
        <f>IF('Données Envoyé Spécial'!$R828&lt;2,IF('Données Envoyé Spécial'!$M828=J$2,'Données Envoyé Spécial'!$F828,""),"")</f>
        <v/>
      </c>
      <c r="K833">
        <f>IF('Données Envoyé Spécial'!$R712&lt;2,IF('Données Envoyé Spécial'!$M712=K$2,'Données Envoyé Spécial'!$F712,""),"")</f>
        <v>16</v>
      </c>
      <c r="L833" t="str">
        <f>IF('Données Envoyé Spécial'!$R833&lt;2,IF('Données Envoyé Spécial'!$M833=L$2,'Données Envoyé Spécial'!$F833,""),"")</f>
        <v/>
      </c>
      <c r="N833" t="str">
        <f>IF('Données Envoyé Spécial'!$R828&lt;2,IF('Données Envoyé Spécial'!$M828=N$2,'Données Envoyé Spécial'!$G828,""),"")</f>
        <v/>
      </c>
      <c r="O833">
        <f>IF('Données Envoyé Spécial'!$R713&lt;2,IF('Données Envoyé Spécial'!$M713=O$2,'Données Envoyé Spécial'!$G713,""),"")</f>
        <v>0.97290640394088668</v>
      </c>
      <c r="P833" t="str">
        <f>IF('Données Envoyé Spécial'!$R833&lt;2,IF('Données Envoyé Spécial'!$M833=P$2,'Données Envoyé Spécial'!$G833,""),"")</f>
        <v/>
      </c>
      <c r="U833" s="50"/>
      <c r="V833" s="201"/>
      <c r="W833" s="201"/>
      <c r="X833" s="201"/>
    </row>
    <row r="834" spans="2:24" x14ac:dyDescent="0.25">
      <c r="B834" s="260"/>
      <c r="F834" s="2" t="str">
        <f>IF('Données Envoyé Spécial'!$R828&lt;2,IF('Données Envoyé Spécial'!$M828=F$2,'Données Envoyé Spécial'!$E828,""),"")</f>
        <v/>
      </c>
      <c r="G834">
        <f>IF('Données Envoyé Spécial'!$R713&lt;2,IF('Données Envoyé Spécial'!$M713=G$2,'Données Envoyé Spécial'!$E713,""),"")</f>
        <v>406</v>
      </c>
      <c r="H834" t="str">
        <f>IF('Données Envoyé Spécial'!$R834&lt;2,IF('Données Envoyé Spécial'!$M834=H$2,'Données Envoyé Spécial'!$E834,""),"")</f>
        <v/>
      </c>
      <c r="J834" t="str">
        <f>IF('Données Envoyé Spécial'!$R830&lt;2,IF('Données Envoyé Spécial'!$M830=J$2,'Données Envoyé Spécial'!$F830,""),"")</f>
        <v/>
      </c>
      <c r="K834">
        <f>IF('Données Envoyé Spécial'!$R713&lt;2,IF('Données Envoyé Spécial'!$M713=K$2,'Données Envoyé Spécial'!$F713,""),"")</f>
        <v>395</v>
      </c>
      <c r="L834" t="str">
        <f>IF('Données Envoyé Spécial'!$R834&lt;2,IF('Données Envoyé Spécial'!$M834=L$2,'Données Envoyé Spécial'!$F834,""),"")</f>
        <v/>
      </c>
      <c r="N834" t="str">
        <f>IF('Données Envoyé Spécial'!$R830&lt;2,IF('Données Envoyé Spécial'!$M830=N$2,'Données Envoyé Spécial'!$G830,""),"")</f>
        <v/>
      </c>
      <c r="O834">
        <f>IF('Données Envoyé Spécial'!$R714&lt;2,IF('Données Envoyé Spécial'!$M714=O$2,'Données Envoyé Spécial'!$G714,""),"")</f>
        <v>0.38955342902711326</v>
      </c>
      <c r="P834" t="str">
        <f>IF('Données Envoyé Spécial'!$R834&lt;2,IF('Données Envoyé Spécial'!$M834=P$2,'Données Envoyé Spécial'!$G834,""),"")</f>
        <v/>
      </c>
      <c r="U834" s="50"/>
      <c r="V834" s="201"/>
      <c r="W834" s="201"/>
      <c r="X834" s="201"/>
    </row>
    <row r="835" spans="2:24" x14ac:dyDescent="0.25">
      <c r="B835" s="260"/>
      <c r="F835" s="2" t="str">
        <f>IF('Données Envoyé Spécial'!$R830&lt;2,IF('Données Envoyé Spécial'!$M830=F$2,'Données Envoyé Spécial'!$E830,""),"")</f>
        <v/>
      </c>
      <c r="G835">
        <f>IF('Données Envoyé Spécial'!$R714&lt;2,IF('Données Envoyé Spécial'!$M714=G$2,'Données Envoyé Spécial'!$E714,""),"")</f>
        <v>5016</v>
      </c>
      <c r="H835" t="str">
        <f>IF('Données Envoyé Spécial'!$R835&lt;2,IF('Données Envoyé Spécial'!$M835=H$2,'Données Envoyé Spécial'!$E835,""),"")</f>
        <v/>
      </c>
      <c r="J835" t="str">
        <f>IF('Données Envoyé Spécial'!$R831&lt;2,IF('Données Envoyé Spécial'!$M831=J$2,'Données Envoyé Spécial'!$F831,""),"")</f>
        <v/>
      </c>
      <c r="K835">
        <f>IF('Données Envoyé Spécial'!$R714&lt;2,IF('Données Envoyé Spécial'!$M714=K$2,'Données Envoyé Spécial'!$F714,""),"")</f>
        <v>1954</v>
      </c>
      <c r="L835" t="str">
        <f>IF('Données Envoyé Spécial'!$R835&lt;2,IF('Données Envoyé Spécial'!$M835=L$2,'Données Envoyé Spécial'!$F835,""),"")</f>
        <v/>
      </c>
      <c r="N835" t="str">
        <f>IF('Données Envoyé Spécial'!$R831&lt;2,IF('Données Envoyé Spécial'!$M831=N$2,'Données Envoyé Spécial'!$G831,""),"")</f>
        <v/>
      </c>
      <c r="O835">
        <f>IF('Données Envoyé Spécial'!$R715&lt;2,IF('Données Envoyé Spécial'!$M715=O$2,'Données Envoyé Spécial'!$G715,""),"")</f>
        <v>0.55000000000000004</v>
      </c>
      <c r="P835" t="str">
        <f>IF('Données Envoyé Spécial'!$R835&lt;2,IF('Données Envoyé Spécial'!$M835=P$2,'Données Envoyé Spécial'!$G835,""),"")</f>
        <v/>
      </c>
      <c r="U835" s="50"/>
      <c r="V835" s="201"/>
      <c r="W835" s="201"/>
      <c r="X835" s="201"/>
    </row>
    <row r="836" spans="2:24" x14ac:dyDescent="0.25">
      <c r="B836" s="260"/>
      <c r="F836" s="2" t="str">
        <f>IF('Données Envoyé Spécial'!$R831&lt;2,IF('Données Envoyé Spécial'!$M831=F$2,'Données Envoyé Spécial'!$E831,""),"")</f>
        <v/>
      </c>
      <c r="G836">
        <f>IF('Données Envoyé Spécial'!$R715&lt;2,IF('Données Envoyé Spécial'!$M715=G$2,'Données Envoyé Spécial'!$E715,""),"")</f>
        <v>60</v>
      </c>
      <c r="H836" t="str">
        <f>IF('Données Envoyé Spécial'!$R836&lt;2,IF('Données Envoyé Spécial'!$M836=H$2,'Données Envoyé Spécial'!$E836,""),"")</f>
        <v/>
      </c>
      <c r="J836" t="str">
        <f>IF('Données Envoyé Spécial'!$R832&lt;2,IF('Données Envoyé Spécial'!$M832=J$2,'Données Envoyé Spécial'!$F832,""),"")</f>
        <v/>
      </c>
      <c r="K836">
        <f>IF('Données Envoyé Spécial'!$R715&lt;2,IF('Données Envoyé Spécial'!$M715=K$2,'Données Envoyé Spécial'!$F715,""),"")</f>
        <v>33</v>
      </c>
      <c r="L836" t="str">
        <f>IF('Données Envoyé Spécial'!$R836&lt;2,IF('Données Envoyé Spécial'!$M836=L$2,'Données Envoyé Spécial'!$F836,""),"")</f>
        <v/>
      </c>
      <c r="N836" t="str">
        <f>IF('Données Envoyé Spécial'!$R832&lt;2,IF('Données Envoyé Spécial'!$M832=N$2,'Données Envoyé Spécial'!$G832,""),"")</f>
        <v/>
      </c>
      <c r="O836">
        <f>IF('Données Envoyé Spécial'!$R721&lt;2,IF('Données Envoyé Spécial'!$M721=O$2,'Données Envoyé Spécial'!$G721,""),"")</f>
        <v>0.26050420168067229</v>
      </c>
      <c r="P836" t="str">
        <f>IF('Données Envoyé Spécial'!$R836&lt;2,IF('Données Envoyé Spécial'!$M836=P$2,'Données Envoyé Spécial'!$G836,""),"")</f>
        <v/>
      </c>
      <c r="U836" s="50"/>
      <c r="V836" s="201"/>
      <c r="W836" s="201"/>
      <c r="X836" s="201"/>
    </row>
    <row r="837" spans="2:24" x14ac:dyDescent="0.25">
      <c r="B837" s="260"/>
      <c r="F837" s="2" t="str">
        <f>IF('Données Envoyé Spécial'!$R832&lt;2,IF('Données Envoyé Spécial'!$M832=F$2,'Données Envoyé Spécial'!$E832,""),"")</f>
        <v/>
      </c>
      <c r="G837">
        <f>IF('Données Envoyé Spécial'!$R721&lt;2,IF('Données Envoyé Spécial'!$M721=G$2,'Données Envoyé Spécial'!$E721,""),"")</f>
        <v>1071</v>
      </c>
      <c r="H837" t="str">
        <f>IF('Données Envoyé Spécial'!$R837&lt;2,IF('Données Envoyé Spécial'!$M837=H$2,'Données Envoyé Spécial'!$E837,""),"")</f>
        <v/>
      </c>
      <c r="J837" t="str">
        <f>IF('Données Envoyé Spécial'!$R834&lt;2,IF('Données Envoyé Spécial'!$M834=J$2,'Données Envoyé Spécial'!$F834,""),"")</f>
        <v/>
      </c>
      <c r="K837">
        <f>IF('Données Envoyé Spécial'!$R721&lt;2,IF('Données Envoyé Spécial'!$M721=K$2,'Données Envoyé Spécial'!$F721,""),"")</f>
        <v>279</v>
      </c>
      <c r="L837" t="str">
        <f>IF('Données Envoyé Spécial'!$R837&lt;2,IF('Données Envoyé Spécial'!$M837=L$2,'Données Envoyé Spécial'!$F837,""),"")</f>
        <v/>
      </c>
      <c r="N837" t="str">
        <f>IF('Données Envoyé Spécial'!$R834&lt;2,IF('Données Envoyé Spécial'!$M834=N$2,'Données Envoyé Spécial'!$G834,""),"")</f>
        <v/>
      </c>
      <c r="O837" t="str">
        <f>IF('Données Envoyé Spécial'!$R722&lt;2,IF('Données Envoyé Spécial'!$M722=O$2,'Données Envoyé Spécial'!$G722,""),"")</f>
        <v/>
      </c>
      <c r="P837" t="str">
        <f>IF('Données Envoyé Spécial'!$R837&lt;2,IF('Données Envoyé Spécial'!$M837=P$2,'Données Envoyé Spécial'!$G837,""),"")</f>
        <v/>
      </c>
      <c r="U837" s="50"/>
      <c r="V837" s="201"/>
      <c r="W837" s="201"/>
      <c r="X837" s="201"/>
    </row>
    <row r="838" spans="2:24" x14ac:dyDescent="0.25">
      <c r="B838" s="260"/>
      <c r="F838" s="2" t="str">
        <f>IF('Données Envoyé Spécial'!$R834&lt;2,IF('Données Envoyé Spécial'!$M834=F$2,'Données Envoyé Spécial'!$E834,""),"")</f>
        <v/>
      </c>
      <c r="G838" t="str">
        <f>IF('Données Envoyé Spécial'!$R722&lt;2,IF('Données Envoyé Spécial'!$M722=G$2,'Données Envoyé Spécial'!$E722,""),"")</f>
        <v/>
      </c>
      <c r="H838" t="str">
        <f>IF('Données Envoyé Spécial'!$R838&lt;2,IF('Données Envoyé Spécial'!$M838=H$2,'Données Envoyé Spécial'!$E838,""),"")</f>
        <v/>
      </c>
      <c r="J838" t="str">
        <f>IF('Données Envoyé Spécial'!$R836&lt;2,IF('Données Envoyé Spécial'!$M836=J$2,'Données Envoyé Spécial'!$F836,""),"")</f>
        <v/>
      </c>
      <c r="K838" t="str">
        <f>IF('Données Envoyé Spécial'!$R722&lt;2,IF('Données Envoyé Spécial'!$M722=K$2,'Données Envoyé Spécial'!$F722,""),"")</f>
        <v/>
      </c>
      <c r="L838" t="str">
        <f>IF('Données Envoyé Spécial'!$R838&lt;2,IF('Données Envoyé Spécial'!$M838=L$2,'Données Envoyé Spécial'!$F838,""),"")</f>
        <v/>
      </c>
      <c r="N838" t="str">
        <f>IF('Données Envoyé Spécial'!$R836&lt;2,IF('Données Envoyé Spécial'!$M836=N$2,'Données Envoyé Spécial'!$G836,""),"")</f>
        <v/>
      </c>
      <c r="O838" t="str">
        <f>IF('Données Envoyé Spécial'!$R724&lt;2,IF('Données Envoyé Spécial'!$M724=O$2,'Données Envoyé Spécial'!$G724,""),"")</f>
        <v/>
      </c>
      <c r="P838" t="str">
        <f>IF('Données Envoyé Spécial'!$R838&lt;2,IF('Données Envoyé Spécial'!$M838=P$2,'Données Envoyé Spécial'!$G838,""),"")</f>
        <v/>
      </c>
      <c r="U838" s="50"/>
      <c r="V838" s="201"/>
      <c r="W838" s="201"/>
      <c r="X838" s="201"/>
    </row>
    <row r="839" spans="2:24" x14ac:dyDescent="0.25">
      <c r="B839" s="260"/>
      <c r="F839" s="2" t="str">
        <f>IF('Données Envoyé Spécial'!$R836&lt;2,IF('Données Envoyé Spécial'!$M836=F$2,'Données Envoyé Spécial'!$E836,""),"")</f>
        <v/>
      </c>
      <c r="G839" t="str">
        <f>IF('Données Envoyé Spécial'!$R724&lt;2,IF('Données Envoyé Spécial'!$M724=G$2,'Données Envoyé Spécial'!$E724,""),"")</f>
        <v/>
      </c>
      <c r="H839" t="str">
        <f>IF('Données Envoyé Spécial'!$R839&lt;2,IF('Données Envoyé Spécial'!$M839=H$2,'Données Envoyé Spécial'!$E839,""),"")</f>
        <v/>
      </c>
      <c r="J839" t="str">
        <f>IF('Données Envoyé Spécial'!$R838&lt;2,IF('Données Envoyé Spécial'!$M838=J$2,'Données Envoyé Spécial'!$F838,""),"")</f>
        <v/>
      </c>
      <c r="K839" t="str">
        <f>IF('Données Envoyé Spécial'!$R724&lt;2,IF('Données Envoyé Spécial'!$M724=K$2,'Données Envoyé Spécial'!$F724,""),"")</f>
        <v/>
      </c>
      <c r="L839" t="str">
        <f>IF('Données Envoyé Spécial'!$R839&lt;2,IF('Données Envoyé Spécial'!$M839=L$2,'Données Envoyé Spécial'!$F839,""),"")</f>
        <v/>
      </c>
      <c r="N839" t="str">
        <f>IF('Données Envoyé Spécial'!$R838&lt;2,IF('Données Envoyé Spécial'!$M838=N$2,'Données Envoyé Spécial'!$G838,""),"")</f>
        <v/>
      </c>
      <c r="O839">
        <f>IF('Données Envoyé Spécial'!$R725&lt;2,IF('Données Envoyé Spécial'!$M725=O$2,'Données Envoyé Spécial'!$G725,""),"")</f>
        <v>0.84126984126984128</v>
      </c>
      <c r="P839" t="str">
        <f>IF('Données Envoyé Spécial'!$R839&lt;2,IF('Données Envoyé Spécial'!$M839=P$2,'Données Envoyé Spécial'!$G839,""),"")</f>
        <v/>
      </c>
      <c r="U839" s="50"/>
      <c r="V839" s="201"/>
      <c r="W839" s="201"/>
      <c r="X839" s="201"/>
    </row>
    <row r="840" spans="2:24" x14ac:dyDescent="0.25">
      <c r="B840" s="260"/>
      <c r="F840" s="2" t="str">
        <f>IF('Données Envoyé Spécial'!$R838&lt;2,IF('Données Envoyé Spécial'!$M838=F$2,'Données Envoyé Spécial'!$E838,""),"")</f>
        <v/>
      </c>
      <c r="G840">
        <f>IF('Données Envoyé Spécial'!$R725&lt;2,IF('Données Envoyé Spécial'!$M725=G$2,'Données Envoyé Spécial'!$E725,""),"")</f>
        <v>126</v>
      </c>
      <c r="H840" t="str">
        <f>IF('Données Envoyé Spécial'!$R840&lt;2,IF('Données Envoyé Spécial'!$M840=H$2,'Données Envoyé Spécial'!$E840,""),"")</f>
        <v/>
      </c>
      <c r="J840" t="str">
        <f>IF('Données Envoyé Spécial'!$R839&lt;2,IF('Données Envoyé Spécial'!$M839=J$2,'Données Envoyé Spécial'!$F839,""),"")</f>
        <v/>
      </c>
      <c r="K840">
        <f>IF('Données Envoyé Spécial'!$R725&lt;2,IF('Données Envoyé Spécial'!$M725=K$2,'Données Envoyé Spécial'!$F725,""),"")</f>
        <v>106</v>
      </c>
      <c r="L840" t="str">
        <f>IF('Données Envoyé Spécial'!$R840&lt;2,IF('Données Envoyé Spécial'!$M840=L$2,'Données Envoyé Spécial'!$F840,""),"")</f>
        <v/>
      </c>
      <c r="N840" t="str">
        <f>IF('Données Envoyé Spécial'!$R839&lt;2,IF('Données Envoyé Spécial'!$M839=N$2,'Données Envoyé Spécial'!$G839,""),"")</f>
        <v/>
      </c>
      <c r="O840">
        <f>IF('Données Envoyé Spécial'!$R729&lt;2,IF('Données Envoyé Spécial'!$M729=O$2,'Données Envoyé Spécial'!$G729,""),"")</f>
        <v>0.57553956834532372</v>
      </c>
      <c r="P840" t="str">
        <f>IF('Données Envoyé Spécial'!$R840&lt;2,IF('Données Envoyé Spécial'!$M840=P$2,'Données Envoyé Spécial'!$G840,""),"")</f>
        <v/>
      </c>
      <c r="U840" s="50"/>
      <c r="V840" s="201"/>
      <c r="W840" s="201"/>
      <c r="X840" s="201"/>
    </row>
    <row r="841" spans="2:24" x14ac:dyDescent="0.25">
      <c r="B841" s="260"/>
      <c r="F841" s="2" t="str">
        <f>IF('Données Envoyé Spécial'!$R839&lt;2,IF('Données Envoyé Spécial'!$M839=F$2,'Données Envoyé Spécial'!$E839,""),"")</f>
        <v/>
      </c>
      <c r="G841">
        <f>IF('Données Envoyé Spécial'!$R729&lt;2,IF('Données Envoyé Spécial'!$M729=G$2,'Données Envoyé Spécial'!$E729,""),"")</f>
        <v>278</v>
      </c>
      <c r="H841" t="str">
        <f>IF('Données Envoyé Spécial'!$R841&lt;2,IF('Données Envoyé Spécial'!$M841=H$2,'Données Envoyé Spécial'!$E841,""),"")</f>
        <v/>
      </c>
      <c r="J841" t="str">
        <f>IF('Données Envoyé Spécial'!$R840&lt;2,IF('Données Envoyé Spécial'!$M840=J$2,'Données Envoyé Spécial'!$F840,""),"")</f>
        <v/>
      </c>
      <c r="K841">
        <f>IF('Données Envoyé Spécial'!$R729&lt;2,IF('Données Envoyé Spécial'!$M729=K$2,'Données Envoyé Spécial'!$F729,""),"")</f>
        <v>160</v>
      </c>
      <c r="L841" t="str">
        <f>IF('Données Envoyé Spécial'!$R841&lt;2,IF('Données Envoyé Spécial'!$M841=L$2,'Données Envoyé Spécial'!$F841,""),"")</f>
        <v/>
      </c>
      <c r="N841" t="str">
        <f>IF('Données Envoyé Spécial'!$R840&lt;2,IF('Données Envoyé Spécial'!$M840=N$2,'Données Envoyé Spécial'!$G840,""),"")</f>
        <v/>
      </c>
      <c r="O841">
        <f>IF('Données Envoyé Spécial'!$R730&lt;2,IF('Données Envoyé Spécial'!$M730=O$2,'Données Envoyé Spécial'!$G730,""),"")</f>
        <v>0.16573556797020483</v>
      </c>
      <c r="P841" t="str">
        <f>IF('Données Envoyé Spécial'!$R841&lt;2,IF('Données Envoyé Spécial'!$M841=P$2,'Données Envoyé Spécial'!$G841,""),"")</f>
        <v/>
      </c>
      <c r="U841" s="50"/>
      <c r="V841" s="201"/>
      <c r="W841" s="201"/>
      <c r="X841" s="201"/>
    </row>
    <row r="842" spans="2:24" x14ac:dyDescent="0.25">
      <c r="B842" s="260"/>
      <c r="F842" s="2" t="str">
        <f>IF('Données Envoyé Spécial'!$R840&lt;2,IF('Données Envoyé Spécial'!$M840=F$2,'Données Envoyé Spécial'!$E840,""),"")</f>
        <v/>
      </c>
      <c r="G842">
        <f>IF('Données Envoyé Spécial'!$R730&lt;2,IF('Données Envoyé Spécial'!$M730=G$2,'Données Envoyé Spécial'!$E730,""),"")</f>
        <v>537</v>
      </c>
      <c r="H842" t="str">
        <f>IF('Données Envoyé Spécial'!$R842&lt;2,IF('Données Envoyé Spécial'!$M842=H$2,'Données Envoyé Spécial'!$E842,""),"")</f>
        <v/>
      </c>
      <c r="J842" t="str">
        <f>IF('Données Envoyé Spécial'!$R841&lt;2,IF('Données Envoyé Spécial'!$M841=J$2,'Données Envoyé Spécial'!$F841,""),"")</f>
        <v/>
      </c>
      <c r="K842">
        <f>IF('Données Envoyé Spécial'!$R730&lt;2,IF('Données Envoyé Spécial'!$M730=K$2,'Données Envoyé Spécial'!$F730,""),"")</f>
        <v>89</v>
      </c>
      <c r="L842" t="str">
        <f>IF('Données Envoyé Spécial'!$R842&lt;2,IF('Données Envoyé Spécial'!$M842=L$2,'Données Envoyé Spécial'!$F842,""),"")</f>
        <v/>
      </c>
      <c r="N842" t="str">
        <f>IF('Données Envoyé Spécial'!$R841&lt;2,IF('Données Envoyé Spécial'!$M841=N$2,'Données Envoyé Spécial'!$G841,""),"")</f>
        <v/>
      </c>
      <c r="O842">
        <f>IF('Données Envoyé Spécial'!$R731&lt;2,IF('Données Envoyé Spécial'!$M731=O$2,'Données Envoyé Spécial'!$G731,""),"")</f>
        <v>0.49206994713298091</v>
      </c>
      <c r="P842" t="str">
        <f>IF('Données Envoyé Spécial'!$R842&lt;2,IF('Données Envoyé Spécial'!$M842=P$2,'Données Envoyé Spécial'!$G842,""),"")</f>
        <v/>
      </c>
      <c r="U842" s="50"/>
      <c r="V842" s="201"/>
      <c r="W842" s="201"/>
      <c r="X842" s="201"/>
    </row>
    <row r="843" spans="2:24" x14ac:dyDescent="0.25">
      <c r="B843" s="260"/>
      <c r="F843" s="2" t="str">
        <f>IF('Données Envoyé Spécial'!$R841&lt;2,IF('Données Envoyé Spécial'!$M841=F$2,'Données Envoyé Spécial'!$E841,""),"")</f>
        <v/>
      </c>
      <c r="G843">
        <f>IF('Données Envoyé Spécial'!$R731&lt;2,IF('Données Envoyé Spécial'!$M731=G$2,'Données Envoyé Spécial'!$E731,""),"")</f>
        <v>2459</v>
      </c>
      <c r="H843" t="str">
        <f>IF('Données Envoyé Spécial'!$R843&lt;2,IF('Données Envoyé Spécial'!$M843=H$2,'Données Envoyé Spécial'!$E843,""),"")</f>
        <v/>
      </c>
      <c r="J843" t="str">
        <f>IF('Données Envoyé Spécial'!$R842&lt;2,IF('Données Envoyé Spécial'!$M842=J$2,'Données Envoyé Spécial'!$F842,""),"")</f>
        <v/>
      </c>
      <c r="K843">
        <f>IF('Données Envoyé Spécial'!$R731&lt;2,IF('Données Envoyé Spécial'!$M731=K$2,'Données Envoyé Spécial'!$F731,""),"")</f>
        <v>1210</v>
      </c>
      <c r="L843" t="str">
        <f>IF('Données Envoyé Spécial'!$R843&lt;2,IF('Données Envoyé Spécial'!$M843=L$2,'Données Envoyé Spécial'!$F843,""),"")</f>
        <v/>
      </c>
      <c r="N843" t="str">
        <f>IF('Données Envoyé Spécial'!$R842&lt;2,IF('Données Envoyé Spécial'!$M842=N$2,'Données Envoyé Spécial'!$G842,""),"")</f>
        <v/>
      </c>
      <c r="O843" t="str">
        <f>IF('Données Envoyé Spécial'!$R732&lt;2,IF('Données Envoyé Spécial'!$M732=O$2,'Données Envoyé Spécial'!$G732,""),"")</f>
        <v/>
      </c>
      <c r="P843" t="str">
        <f>IF('Données Envoyé Spécial'!$R843&lt;2,IF('Données Envoyé Spécial'!$M843=P$2,'Données Envoyé Spécial'!$G843,""),"")</f>
        <v/>
      </c>
      <c r="U843" s="50"/>
      <c r="V843" s="201"/>
      <c r="W843" s="201"/>
      <c r="X843" s="201"/>
    </row>
    <row r="844" spans="2:24" x14ac:dyDescent="0.25">
      <c r="B844" s="260"/>
      <c r="F844" s="2" t="str">
        <f>IF('Données Envoyé Spécial'!$R842&lt;2,IF('Données Envoyé Spécial'!$M842=F$2,'Données Envoyé Spécial'!$E842,""),"")</f>
        <v/>
      </c>
      <c r="G844" t="str">
        <f>IF('Données Envoyé Spécial'!$R732&lt;2,IF('Données Envoyé Spécial'!$M732=G$2,'Données Envoyé Spécial'!$E732,""),"")</f>
        <v/>
      </c>
      <c r="H844" t="str">
        <f>IF('Données Envoyé Spécial'!$R844&lt;2,IF('Données Envoyé Spécial'!$M844=H$2,'Données Envoyé Spécial'!$E844,""),"")</f>
        <v/>
      </c>
      <c r="J844" t="str">
        <f>IF('Données Envoyé Spécial'!$R843&lt;2,IF('Données Envoyé Spécial'!$M843=J$2,'Données Envoyé Spécial'!$F843,""),"")</f>
        <v/>
      </c>
      <c r="K844" t="str">
        <f>IF('Données Envoyé Spécial'!$R732&lt;2,IF('Données Envoyé Spécial'!$M732=K$2,'Données Envoyé Spécial'!$F732,""),"")</f>
        <v/>
      </c>
      <c r="L844" t="str">
        <f>IF('Données Envoyé Spécial'!$R844&lt;2,IF('Données Envoyé Spécial'!$M844=L$2,'Données Envoyé Spécial'!$F844,""),"")</f>
        <v/>
      </c>
      <c r="N844" t="str">
        <f>IF('Données Envoyé Spécial'!$R843&lt;2,IF('Données Envoyé Spécial'!$M843=N$2,'Données Envoyé Spécial'!$G843,""),"")</f>
        <v/>
      </c>
      <c r="O844">
        <f>IF('Données Envoyé Spécial'!$R733&lt;2,IF('Données Envoyé Spécial'!$M733=O$2,'Données Envoyé Spécial'!$G733,""),"")</f>
        <v>2.6219512195121952</v>
      </c>
      <c r="P844" t="str">
        <f>IF('Données Envoyé Spécial'!$R844&lt;2,IF('Données Envoyé Spécial'!$M844=P$2,'Données Envoyé Spécial'!$G844,""),"")</f>
        <v/>
      </c>
      <c r="U844" s="50"/>
      <c r="V844" s="201"/>
      <c r="W844" s="201"/>
      <c r="X844" s="201"/>
    </row>
    <row r="845" spans="2:24" x14ac:dyDescent="0.25">
      <c r="B845" s="260"/>
      <c r="F845" s="2" t="str">
        <f>IF('Données Envoyé Spécial'!$R843&lt;2,IF('Données Envoyé Spécial'!$M843=F$2,'Données Envoyé Spécial'!$E843,""),"")</f>
        <v/>
      </c>
      <c r="G845">
        <f>IF('Données Envoyé Spécial'!$R733&lt;2,IF('Données Envoyé Spécial'!$M733=G$2,'Données Envoyé Spécial'!$E733,""),"")</f>
        <v>82</v>
      </c>
      <c r="H845" t="str">
        <f>IF('Données Envoyé Spécial'!$R845&lt;2,IF('Données Envoyé Spécial'!$M845=H$2,'Données Envoyé Spécial'!$E845,""),"")</f>
        <v/>
      </c>
      <c r="J845" t="str">
        <f>IF('Données Envoyé Spécial'!$R844&lt;2,IF('Données Envoyé Spécial'!$M844=J$2,'Données Envoyé Spécial'!$F844,""),"")</f>
        <v/>
      </c>
      <c r="K845">
        <f>IF('Données Envoyé Spécial'!$R733&lt;2,IF('Données Envoyé Spécial'!$M733=K$2,'Données Envoyé Spécial'!$F733,""),"")</f>
        <v>215</v>
      </c>
      <c r="L845" t="str">
        <f>IF('Données Envoyé Spécial'!$R845&lt;2,IF('Données Envoyé Spécial'!$M845=L$2,'Données Envoyé Spécial'!$F845,""),"")</f>
        <v/>
      </c>
      <c r="N845" t="str">
        <f>IF('Données Envoyé Spécial'!$R844&lt;2,IF('Données Envoyé Spécial'!$M844=N$2,'Données Envoyé Spécial'!$G844,""),"")</f>
        <v/>
      </c>
      <c r="O845" t="str">
        <f>IF('Données Envoyé Spécial'!$R734&lt;2,IF('Données Envoyé Spécial'!$M734=O$2,'Données Envoyé Spécial'!$G734,""),"")</f>
        <v/>
      </c>
      <c r="P845" t="str">
        <f>IF('Données Envoyé Spécial'!$R845&lt;2,IF('Données Envoyé Spécial'!$M845=P$2,'Données Envoyé Spécial'!$G845,""),"")</f>
        <v/>
      </c>
      <c r="U845" s="50"/>
      <c r="V845" s="201"/>
      <c r="W845" s="201"/>
      <c r="X845" s="201"/>
    </row>
    <row r="846" spans="2:24" x14ac:dyDescent="0.25">
      <c r="B846" s="260"/>
      <c r="F846" s="2" t="str">
        <f>IF('Données Envoyé Spécial'!$R844&lt;2,IF('Données Envoyé Spécial'!$M844=F$2,'Données Envoyé Spécial'!$E844,""),"")</f>
        <v/>
      </c>
      <c r="G846" t="str">
        <f>IF('Données Envoyé Spécial'!$R734&lt;2,IF('Données Envoyé Spécial'!$M734=G$2,'Données Envoyé Spécial'!$E734,""),"")</f>
        <v/>
      </c>
      <c r="H846" t="str">
        <f>IF('Données Envoyé Spécial'!$R846&lt;2,IF('Données Envoyé Spécial'!$M846=H$2,'Données Envoyé Spécial'!$E846,""),"")</f>
        <v/>
      </c>
      <c r="J846" t="str">
        <f>IF('Données Envoyé Spécial'!$R845&lt;2,IF('Données Envoyé Spécial'!$M845=J$2,'Données Envoyé Spécial'!$F845,""),"")</f>
        <v/>
      </c>
      <c r="K846" t="str">
        <f>IF('Données Envoyé Spécial'!$R734&lt;2,IF('Données Envoyé Spécial'!$M734=K$2,'Données Envoyé Spécial'!$F734,""),"")</f>
        <v/>
      </c>
      <c r="L846" t="str">
        <f>IF('Données Envoyé Spécial'!$R846&lt;2,IF('Données Envoyé Spécial'!$M846=L$2,'Données Envoyé Spécial'!$F846,""),"")</f>
        <v/>
      </c>
      <c r="N846" t="str">
        <f>IF('Données Envoyé Spécial'!$R845&lt;2,IF('Données Envoyé Spécial'!$M845=N$2,'Données Envoyé Spécial'!$G845,""),"")</f>
        <v/>
      </c>
      <c r="O846" t="str">
        <f>IF('Données Envoyé Spécial'!$R736&lt;2,IF('Données Envoyé Spécial'!$M736=O$2,'Données Envoyé Spécial'!$G736,""),"")</f>
        <v/>
      </c>
      <c r="P846" t="str">
        <f>IF('Données Envoyé Spécial'!$R846&lt;2,IF('Données Envoyé Spécial'!$M846=P$2,'Données Envoyé Spécial'!$G846,""),"")</f>
        <v/>
      </c>
      <c r="U846" s="50"/>
      <c r="V846" s="201"/>
      <c r="W846" s="201"/>
      <c r="X846" s="201"/>
    </row>
    <row r="847" spans="2:24" x14ac:dyDescent="0.25">
      <c r="B847" s="260"/>
      <c r="F847" s="2" t="str">
        <f>IF('Données Envoyé Spécial'!$R845&lt;2,IF('Données Envoyé Spécial'!$M845=F$2,'Données Envoyé Spécial'!$E845,""),"")</f>
        <v/>
      </c>
      <c r="G847" t="str">
        <f>IF('Données Envoyé Spécial'!$R736&lt;2,IF('Données Envoyé Spécial'!$M736=G$2,'Données Envoyé Spécial'!$E736,""),"")</f>
        <v/>
      </c>
      <c r="H847" t="str">
        <f>IF('Données Envoyé Spécial'!$R847&lt;2,IF('Données Envoyé Spécial'!$M847=H$2,'Données Envoyé Spécial'!$E847,""),"")</f>
        <v/>
      </c>
      <c r="J847" t="str">
        <f>IF('Données Envoyé Spécial'!$R846&lt;2,IF('Données Envoyé Spécial'!$M846=J$2,'Données Envoyé Spécial'!$F846,""),"")</f>
        <v/>
      </c>
      <c r="K847" t="str">
        <f>IF('Données Envoyé Spécial'!$R736&lt;2,IF('Données Envoyé Spécial'!$M736=K$2,'Données Envoyé Spécial'!$F736,""),"")</f>
        <v/>
      </c>
      <c r="L847" t="str">
        <f>IF('Données Envoyé Spécial'!$R847&lt;2,IF('Données Envoyé Spécial'!$M847=L$2,'Données Envoyé Spécial'!$F847,""),"")</f>
        <v/>
      </c>
      <c r="N847" t="str">
        <f>IF('Données Envoyé Spécial'!$R846&lt;2,IF('Données Envoyé Spécial'!$M846=N$2,'Données Envoyé Spécial'!$G846,""),"")</f>
        <v/>
      </c>
      <c r="O847" t="str">
        <f>IF('Données Envoyé Spécial'!$R738&lt;2,IF('Données Envoyé Spécial'!$M738=O$2,'Données Envoyé Spécial'!$G738,""),"")</f>
        <v/>
      </c>
      <c r="P847" t="str">
        <f>IF('Données Envoyé Spécial'!$R847&lt;2,IF('Données Envoyé Spécial'!$M847=P$2,'Données Envoyé Spécial'!$G847,""),"")</f>
        <v/>
      </c>
      <c r="U847" s="50"/>
      <c r="V847" s="201"/>
      <c r="W847" s="201"/>
      <c r="X847" s="201"/>
    </row>
    <row r="848" spans="2:24" x14ac:dyDescent="0.25">
      <c r="B848" s="260"/>
      <c r="F848" s="2" t="str">
        <f>IF('Données Envoyé Spécial'!$R846&lt;2,IF('Données Envoyé Spécial'!$M846=F$2,'Données Envoyé Spécial'!$E846,""),"")</f>
        <v/>
      </c>
      <c r="G848" t="str">
        <f>IF('Données Envoyé Spécial'!$R738&lt;2,IF('Données Envoyé Spécial'!$M738=G$2,'Données Envoyé Spécial'!$E738,""),"")</f>
        <v/>
      </c>
      <c r="H848" t="str">
        <f>IF('Données Envoyé Spécial'!$R848&lt;2,IF('Données Envoyé Spécial'!$M848=H$2,'Données Envoyé Spécial'!$E848,""),"")</f>
        <v/>
      </c>
      <c r="J848" t="str">
        <f>IF('Données Envoyé Spécial'!$R847&lt;2,IF('Données Envoyé Spécial'!$M847=J$2,'Données Envoyé Spécial'!$F847,""),"")</f>
        <v/>
      </c>
      <c r="K848" t="str">
        <f>IF('Données Envoyé Spécial'!$R738&lt;2,IF('Données Envoyé Spécial'!$M738=K$2,'Données Envoyé Spécial'!$F738,""),"")</f>
        <v/>
      </c>
      <c r="L848" t="str">
        <f>IF('Données Envoyé Spécial'!$R848&lt;2,IF('Données Envoyé Spécial'!$M848=L$2,'Données Envoyé Spécial'!$F848,""),"")</f>
        <v/>
      </c>
      <c r="N848" t="str">
        <f>IF('Données Envoyé Spécial'!$R847&lt;2,IF('Données Envoyé Spécial'!$M847=N$2,'Données Envoyé Spécial'!$G847,""),"")</f>
        <v/>
      </c>
      <c r="O848" t="str">
        <f>IF('Données Envoyé Spécial'!$R739&lt;2,IF('Données Envoyé Spécial'!$M739=O$2,'Données Envoyé Spécial'!$G739,""),"")</f>
        <v/>
      </c>
      <c r="P848" t="str">
        <f>IF('Données Envoyé Spécial'!$R848&lt;2,IF('Données Envoyé Spécial'!$M848=P$2,'Données Envoyé Spécial'!$G848,""),"")</f>
        <v/>
      </c>
      <c r="U848" s="50"/>
      <c r="V848" s="201"/>
      <c r="W848" s="201"/>
      <c r="X848" s="201"/>
    </row>
    <row r="849" spans="2:24" x14ac:dyDescent="0.25">
      <c r="B849" s="260"/>
      <c r="F849" s="2" t="str">
        <f>IF('Données Envoyé Spécial'!$R847&lt;2,IF('Données Envoyé Spécial'!$M847=F$2,'Données Envoyé Spécial'!$E847,""),"")</f>
        <v/>
      </c>
      <c r="G849" t="str">
        <f>IF('Données Envoyé Spécial'!$R739&lt;2,IF('Données Envoyé Spécial'!$M739=G$2,'Données Envoyé Spécial'!$E739,""),"")</f>
        <v/>
      </c>
      <c r="H849" t="str">
        <f>IF('Données Envoyé Spécial'!$R849&lt;2,IF('Données Envoyé Spécial'!$M849=H$2,'Données Envoyé Spécial'!$E849,""),"")</f>
        <v/>
      </c>
      <c r="J849" t="str">
        <f>IF('Données Envoyé Spécial'!$R848&lt;2,IF('Données Envoyé Spécial'!$M848=J$2,'Données Envoyé Spécial'!$F848,""),"")</f>
        <v/>
      </c>
      <c r="K849" t="str">
        <f>IF('Données Envoyé Spécial'!$R739&lt;2,IF('Données Envoyé Spécial'!$M739=K$2,'Données Envoyé Spécial'!$F739,""),"")</f>
        <v/>
      </c>
      <c r="L849" t="str">
        <f>IF('Données Envoyé Spécial'!$R849&lt;2,IF('Données Envoyé Spécial'!$M849=L$2,'Données Envoyé Spécial'!$F849,""),"")</f>
        <v/>
      </c>
      <c r="N849" t="str">
        <f>IF('Données Envoyé Spécial'!$R848&lt;2,IF('Données Envoyé Spécial'!$M848=N$2,'Données Envoyé Spécial'!$G848,""),"")</f>
        <v/>
      </c>
      <c r="O849">
        <f>IF('Données Envoyé Spécial'!$R741&lt;2,IF('Données Envoyé Spécial'!$M741=O$2,'Données Envoyé Spécial'!$G741,""),"")</f>
        <v>0.376</v>
      </c>
      <c r="P849" t="str">
        <f>IF('Données Envoyé Spécial'!$R849&lt;2,IF('Données Envoyé Spécial'!$M849=P$2,'Données Envoyé Spécial'!$G849,""),"")</f>
        <v/>
      </c>
      <c r="U849" s="50"/>
      <c r="V849" s="201"/>
      <c r="W849" s="201"/>
      <c r="X849" s="201"/>
    </row>
    <row r="850" spans="2:24" x14ac:dyDescent="0.25">
      <c r="B850" s="260"/>
      <c r="F850" s="2" t="str">
        <f>IF('Données Envoyé Spécial'!$R848&lt;2,IF('Données Envoyé Spécial'!$M848=F$2,'Données Envoyé Spécial'!$E848,""),"")</f>
        <v/>
      </c>
      <c r="G850">
        <f>IF('Données Envoyé Spécial'!$R741&lt;2,IF('Données Envoyé Spécial'!$M741=G$2,'Données Envoyé Spécial'!$E741,""),"")</f>
        <v>125</v>
      </c>
      <c r="H850" t="str">
        <f>IF('Données Envoyé Spécial'!$R850&lt;2,IF('Données Envoyé Spécial'!$M850=H$2,'Données Envoyé Spécial'!$E850,""),"")</f>
        <v/>
      </c>
      <c r="J850" t="str">
        <f>IF('Données Envoyé Spécial'!$R849&lt;2,IF('Données Envoyé Spécial'!$M849=J$2,'Données Envoyé Spécial'!$F849,""),"")</f>
        <v/>
      </c>
      <c r="K850">
        <f>IF('Données Envoyé Spécial'!$R741&lt;2,IF('Données Envoyé Spécial'!$M741=K$2,'Données Envoyé Spécial'!$F741,""),"")</f>
        <v>47</v>
      </c>
      <c r="L850" t="str">
        <f>IF('Données Envoyé Spécial'!$R850&lt;2,IF('Données Envoyé Spécial'!$M850=L$2,'Données Envoyé Spécial'!$F850,""),"")</f>
        <v/>
      </c>
      <c r="N850" t="str">
        <f>IF('Données Envoyé Spécial'!$R849&lt;2,IF('Données Envoyé Spécial'!$M849=N$2,'Données Envoyé Spécial'!$G849,""),"")</f>
        <v/>
      </c>
      <c r="O850">
        <f>IF('Données Envoyé Spécial'!$R742&lt;2,IF('Données Envoyé Spécial'!$M742=O$2,'Données Envoyé Spécial'!$G742,""),"")</f>
        <v>0.35294117647058826</v>
      </c>
      <c r="P850" t="str">
        <f>IF('Données Envoyé Spécial'!$R850&lt;2,IF('Données Envoyé Spécial'!$M850=P$2,'Données Envoyé Spécial'!$G850,""),"")</f>
        <v/>
      </c>
      <c r="U850" s="50"/>
      <c r="V850" s="201"/>
      <c r="W850" s="201"/>
      <c r="X850" s="201"/>
    </row>
    <row r="851" spans="2:24" x14ac:dyDescent="0.25">
      <c r="B851" s="260"/>
      <c r="F851" s="2" t="str">
        <f>IF('Données Envoyé Spécial'!$R849&lt;2,IF('Données Envoyé Spécial'!$M849=F$2,'Données Envoyé Spécial'!$E849,""),"")</f>
        <v/>
      </c>
      <c r="G851">
        <f>IF('Données Envoyé Spécial'!$R742&lt;2,IF('Données Envoyé Spécial'!$M742=G$2,'Données Envoyé Spécial'!$E742,""),"")</f>
        <v>51</v>
      </c>
      <c r="H851" t="str">
        <f>IF('Données Envoyé Spécial'!$R851&lt;2,IF('Données Envoyé Spécial'!$M851=H$2,'Données Envoyé Spécial'!$E851,""),"")</f>
        <v/>
      </c>
      <c r="J851" t="str">
        <f>IF('Données Envoyé Spécial'!$R850&lt;2,IF('Données Envoyé Spécial'!$M850=J$2,'Données Envoyé Spécial'!$F850,""),"")</f>
        <v/>
      </c>
      <c r="K851">
        <f>IF('Données Envoyé Spécial'!$R742&lt;2,IF('Données Envoyé Spécial'!$M742=K$2,'Données Envoyé Spécial'!$F742,""),"")</f>
        <v>18</v>
      </c>
      <c r="L851" t="str">
        <f>IF('Données Envoyé Spécial'!$R851&lt;2,IF('Données Envoyé Spécial'!$M851=L$2,'Données Envoyé Spécial'!$F851,""),"")</f>
        <v/>
      </c>
      <c r="N851" t="str">
        <f>IF('Données Envoyé Spécial'!$R850&lt;2,IF('Données Envoyé Spécial'!$M850=N$2,'Données Envoyé Spécial'!$G850,""),"")</f>
        <v/>
      </c>
      <c r="O851">
        <f>IF('Données Envoyé Spécial'!$R745&lt;2,IF('Données Envoyé Spécial'!$M745=O$2,'Données Envoyé Spécial'!$G745,""),"")</f>
        <v>7.2164948453608241E-2</v>
      </c>
      <c r="P851" t="str">
        <f>IF('Données Envoyé Spécial'!$R851&lt;2,IF('Données Envoyé Spécial'!$M851=P$2,'Données Envoyé Spécial'!$G851,""),"")</f>
        <v/>
      </c>
      <c r="U851" s="50"/>
      <c r="V851" s="201"/>
      <c r="W851" s="201"/>
      <c r="X851" s="201"/>
    </row>
    <row r="852" spans="2:24" x14ac:dyDescent="0.25">
      <c r="B852" s="260"/>
      <c r="F852" s="2" t="str">
        <f>IF('Données Envoyé Spécial'!$R850&lt;2,IF('Données Envoyé Spécial'!$M850=F$2,'Données Envoyé Spécial'!$E850,""),"")</f>
        <v/>
      </c>
      <c r="G852">
        <f>IF('Données Envoyé Spécial'!$R745&lt;2,IF('Données Envoyé Spécial'!$M745=G$2,'Données Envoyé Spécial'!$E745,""),"")</f>
        <v>97</v>
      </c>
      <c r="H852" t="str">
        <f>IF('Données Envoyé Spécial'!$R852&lt;2,IF('Données Envoyé Spécial'!$M852=H$2,'Données Envoyé Spécial'!$E852,""),"")</f>
        <v/>
      </c>
      <c r="J852" t="str">
        <f>IF('Données Envoyé Spécial'!$R851&lt;2,IF('Données Envoyé Spécial'!$M851=J$2,'Données Envoyé Spécial'!$F851,""),"")</f>
        <v/>
      </c>
      <c r="K852">
        <f>IF('Données Envoyé Spécial'!$R745&lt;2,IF('Données Envoyé Spécial'!$M745=K$2,'Données Envoyé Spécial'!$F745,""),"")</f>
        <v>7</v>
      </c>
      <c r="L852" t="str">
        <f>IF('Données Envoyé Spécial'!$R852&lt;2,IF('Données Envoyé Spécial'!$M852=L$2,'Données Envoyé Spécial'!$F852,""),"")</f>
        <v/>
      </c>
      <c r="N852" t="str">
        <f>IF('Données Envoyé Spécial'!$R851&lt;2,IF('Données Envoyé Spécial'!$M851=N$2,'Données Envoyé Spécial'!$G851,""),"")</f>
        <v/>
      </c>
      <c r="O852">
        <f>IF('Données Envoyé Spécial'!$R746&lt;2,IF('Données Envoyé Spécial'!$M746=O$2,'Données Envoyé Spécial'!$G746,""),"")</f>
        <v>3.8461538461538464E-2</v>
      </c>
      <c r="P852" t="str">
        <f>IF('Données Envoyé Spécial'!$R852&lt;2,IF('Données Envoyé Spécial'!$M852=P$2,'Données Envoyé Spécial'!$G852,""),"")</f>
        <v/>
      </c>
      <c r="U852" s="50"/>
      <c r="V852" s="201"/>
      <c r="W852" s="201"/>
      <c r="X852" s="201"/>
    </row>
    <row r="853" spans="2:24" x14ac:dyDescent="0.25">
      <c r="B853" s="260"/>
      <c r="F853" s="2" t="str">
        <f>IF('Données Envoyé Spécial'!$R851&lt;2,IF('Données Envoyé Spécial'!$M851=F$2,'Données Envoyé Spécial'!$E851,""),"")</f>
        <v/>
      </c>
      <c r="G853">
        <f>IF('Données Envoyé Spécial'!$R746&lt;2,IF('Données Envoyé Spécial'!$M746=G$2,'Données Envoyé Spécial'!$E746,""),"")</f>
        <v>78</v>
      </c>
      <c r="H853" t="str">
        <f>IF('Données Envoyé Spécial'!$R853&lt;2,IF('Données Envoyé Spécial'!$M853=H$2,'Données Envoyé Spécial'!$E853,""),"")</f>
        <v/>
      </c>
      <c r="J853" t="str">
        <f>IF('Données Envoyé Spécial'!$R852&lt;2,IF('Données Envoyé Spécial'!$M852=J$2,'Données Envoyé Spécial'!$F852,""),"")</f>
        <v/>
      </c>
      <c r="K853">
        <f>IF('Données Envoyé Spécial'!$R746&lt;2,IF('Données Envoyé Spécial'!$M746=K$2,'Données Envoyé Spécial'!$F746,""),"")</f>
        <v>3</v>
      </c>
      <c r="L853" t="str">
        <f>IF('Données Envoyé Spécial'!$R853&lt;2,IF('Données Envoyé Spécial'!$M853=L$2,'Données Envoyé Spécial'!$F853,""),"")</f>
        <v/>
      </c>
      <c r="N853" t="str">
        <f>IF('Données Envoyé Spécial'!$R852&lt;2,IF('Données Envoyé Spécial'!$M852=N$2,'Données Envoyé Spécial'!$G852,""),"")</f>
        <v/>
      </c>
      <c r="O853">
        <f>IF('Données Envoyé Spécial'!$R747&lt;2,IF('Données Envoyé Spécial'!$M747=O$2,'Données Envoyé Spécial'!$G747,""),"")</f>
        <v>0.58677685950413228</v>
      </c>
      <c r="P853" t="str">
        <f>IF('Données Envoyé Spécial'!$R853&lt;2,IF('Données Envoyé Spécial'!$M853=P$2,'Données Envoyé Spécial'!$G853,""),"")</f>
        <v/>
      </c>
      <c r="U853" s="50"/>
      <c r="V853" s="201"/>
      <c r="W853" s="201"/>
      <c r="X853" s="201"/>
    </row>
    <row r="854" spans="2:24" x14ac:dyDescent="0.25">
      <c r="B854" s="260"/>
      <c r="F854" s="2" t="str">
        <f>IF('Données Envoyé Spécial'!$R852&lt;2,IF('Données Envoyé Spécial'!$M852=F$2,'Données Envoyé Spécial'!$E852,""),"")</f>
        <v/>
      </c>
      <c r="G854">
        <f>IF('Données Envoyé Spécial'!$R747&lt;2,IF('Données Envoyé Spécial'!$M747=G$2,'Données Envoyé Spécial'!$E747,""),"")</f>
        <v>121</v>
      </c>
      <c r="H854" t="str">
        <f>IF('Données Envoyé Spécial'!$R854&lt;2,IF('Données Envoyé Spécial'!$M854=H$2,'Données Envoyé Spécial'!$E854,""),"")</f>
        <v/>
      </c>
      <c r="J854" t="str">
        <f>IF('Données Envoyé Spécial'!$R853&lt;2,IF('Données Envoyé Spécial'!$M853=J$2,'Données Envoyé Spécial'!$F853,""),"")</f>
        <v/>
      </c>
      <c r="K854">
        <f>IF('Données Envoyé Spécial'!$R747&lt;2,IF('Données Envoyé Spécial'!$M747=K$2,'Données Envoyé Spécial'!$F747,""),"")</f>
        <v>71</v>
      </c>
      <c r="L854" t="str">
        <f>IF('Données Envoyé Spécial'!$R854&lt;2,IF('Données Envoyé Spécial'!$M854=L$2,'Données Envoyé Spécial'!$F854,""),"")</f>
        <v/>
      </c>
      <c r="N854" t="str">
        <f>IF('Données Envoyé Spécial'!$R853&lt;2,IF('Données Envoyé Spécial'!$M853=N$2,'Données Envoyé Spécial'!$G853,""),"")</f>
        <v/>
      </c>
      <c r="O854">
        <f>IF('Données Envoyé Spécial'!$R748&lt;2,IF('Données Envoyé Spécial'!$M748=O$2,'Données Envoyé Spécial'!$G748,""),"")</f>
        <v>8.6956521739130432E-2</v>
      </c>
      <c r="P854" t="str">
        <f>IF('Données Envoyé Spécial'!$R854&lt;2,IF('Données Envoyé Spécial'!$M854=P$2,'Données Envoyé Spécial'!$G854,""),"")</f>
        <v/>
      </c>
      <c r="U854" s="50"/>
      <c r="V854" s="201"/>
      <c r="W854" s="201"/>
      <c r="X854" s="201"/>
    </row>
    <row r="855" spans="2:24" x14ac:dyDescent="0.25">
      <c r="B855" s="260"/>
      <c r="F855" s="2" t="str">
        <f>IF('Données Envoyé Spécial'!$R853&lt;2,IF('Données Envoyé Spécial'!$M853=F$2,'Données Envoyé Spécial'!$E853,""),"")</f>
        <v/>
      </c>
      <c r="G855">
        <f>IF('Données Envoyé Spécial'!$R748&lt;2,IF('Données Envoyé Spécial'!$M748=G$2,'Données Envoyé Spécial'!$E748,""),"")</f>
        <v>23</v>
      </c>
      <c r="H855" t="str">
        <f>IF('Données Envoyé Spécial'!$R855&lt;2,IF('Données Envoyé Spécial'!$M855=H$2,'Données Envoyé Spécial'!$E855,""),"")</f>
        <v/>
      </c>
      <c r="J855" t="str">
        <f>IF('Données Envoyé Spécial'!$R854&lt;2,IF('Données Envoyé Spécial'!$M854=J$2,'Données Envoyé Spécial'!$F854,""),"")</f>
        <v/>
      </c>
      <c r="K855">
        <f>IF('Données Envoyé Spécial'!$R748&lt;2,IF('Données Envoyé Spécial'!$M748=K$2,'Données Envoyé Spécial'!$F748,""),"")</f>
        <v>2</v>
      </c>
      <c r="L855" t="str">
        <f>IF('Données Envoyé Spécial'!$R855&lt;2,IF('Données Envoyé Spécial'!$M855=L$2,'Données Envoyé Spécial'!$F855,""),"")</f>
        <v/>
      </c>
      <c r="N855" t="str">
        <f>IF('Données Envoyé Spécial'!$R854&lt;2,IF('Données Envoyé Spécial'!$M854=N$2,'Données Envoyé Spécial'!$G854,""),"")</f>
        <v/>
      </c>
      <c r="O855">
        <f>IF('Données Envoyé Spécial'!$R749&lt;2,IF('Données Envoyé Spécial'!$M749=O$2,'Données Envoyé Spécial'!$G749,""),"")</f>
        <v>0.77142857142857146</v>
      </c>
      <c r="P855" t="str">
        <f>IF('Données Envoyé Spécial'!$R855&lt;2,IF('Données Envoyé Spécial'!$M855=P$2,'Données Envoyé Spécial'!$G855,""),"")</f>
        <v/>
      </c>
      <c r="U855" s="50"/>
      <c r="V855" s="201"/>
      <c r="W855" s="201"/>
      <c r="X855" s="201"/>
    </row>
    <row r="856" spans="2:24" x14ac:dyDescent="0.25">
      <c r="B856" s="260"/>
      <c r="F856" s="2" t="str">
        <f>IF('Données Envoyé Spécial'!$R854&lt;2,IF('Données Envoyé Spécial'!$M854=F$2,'Données Envoyé Spécial'!$E854,""),"")</f>
        <v/>
      </c>
      <c r="G856">
        <f>IF('Données Envoyé Spécial'!$R749&lt;2,IF('Données Envoyé Spécial'!$M749=G$2,'Données Envoyé Spécial'!$E749,""),"")</f>
        <v>455</v>
      </c>
      <c r="H856" t="str">
        <f>IF('Données Envoyé Spécial'!$R856&lt;2,IF('Données Envoyé Spécial'!$M856=H$2,'Données Envoyé Spécial'!$E856,""),"")</f>
        <v/>
      </c>
      <c r="J856" t="str">
        <f>IF('Données Envoyé Spécial'!$R855&lt;2,IF('Données Envoyé Spécial'!$M855=J$2,'Données Envoyé Spécial'!$F855,""),"")</f>
        <v/>
      </c>
      <c r="K856">
        <f>IF('Données Envoyé Spécial'!$R749&lt;2,IF('Données Envoyé Spécial'!$M749=K$2,'Données Envoyé Spécial'!$F749,""),"")</f>
        <v>351</v>
      </c>
      <c r="L856" t="str">
        <f>IF('Données Envoyé Spécial'!$R856&lt;2,IF('Données Envoyé Spécial'!$M856=L$2,'Données Envoyé Spécial'!$F856,""),"")</f>
        <v/>
      </c>
      <c r="N856" t="str">
        <f>IF('Données Envoyé Spécial'!$R855&lt;2,IF('Données Envoyé Spécial'!$M855=N$2,'Données Envoyé Spécial'!$G855,""),"")</f>
        <v/>
      </c>
      <c r="O856" t="str">
        <f>IF('Données Envoyé Spécial'!$R750&lt;2,IF('Données Envoyé Spécial'!$M750=O$2,'Données Envoyé Spécial'!$G750,""),"")</f>
        <v/>
      </c>
      <c r="P856" t="str">
        <f>IF('Données Envoyé Spécial'!$R856&lt;2,IF('Données Envoyé Spécial'!$M856=P$2,'Données Envoyé Spécial'!$G856,""),"")</f>
        <v/>
      </c>
      <c r="U856" s="50"/>
      <c r="V856" s="201"/>
      <c r="W856" s="201"/>
      <c r="X856" s="201"/>
    </row>
    <row r="857" spans="2:24" x14ac:dyDescent="0.25">
      <c r="B857" s="260"/>
      <c r="F857" s="2" t="str">
        <f>IF('Données Envoyé Spécial'!$R855&lt;2,IF('Données Envoyé Spécial'!$M855=F$2,'Données Envoyé Spécial'!$E855,""),"")</f>
        <v/>
      </c>
      <c r="G857" t="str">
        <f>IF('Données Envoyé Spécial'!$R750&lt;2,IF('Données Envoyé Spécial'!$M750=G$2,'Données Envoyé Spécial'!$E750,""),"")</f>
        <v/>
      </c>
      <c r="H857" t="str">
        <f>IF('Données Envoyé Spécial'!$R857&lt;2,IF('Données Envoyé Spécial'!$M857=H$2,'Données Envoyé Spécial'!$E857,""),"")</f>
        <v/>
      </c>
      <c r="J857" t="str">
        <f>IF('Données Envoyé Spécial'!$R856&lt;2,IF('Données Envoyé Spécial'!$M856=J$2,'Données Envoyé Spécial'!$F856,""),"")</f>
        <v/>
      </c>
      <c r="K857" t="str">
        <f>IF('Données Envoyé Spécial'!$R750&lt;2,IF('Données Envoyé Spécial'!$M750=K$2,'Données Envoyé Spécial'!$F750,""),"")</f>
        <v/>
      </c>
      <c r="L857" t="str">
        <f>IF('Données Envoyé Spécial'!$R857&lt;2,IF('Données Envoyé Spécial'!$M857=L$2,'Données Envoyé Spécial'!$F857,""),"")</f>
        <v/>
      </c>
      <c r="N857" t="str">
        <f>IF('Données Envoyé Spécial'!$R856&lt;2,IF('Données Envoyé Spécial'!$M856=N$2,'Données Envoyé Spécial'!$G856,""),"")</f>
        <v/>
      </c>
      <c r="O857">
        <f>IF('Données Envoyé Spécial'!$R751&lt;2,IF('Données Envoyé Spécial'!$M751=O$2,'Données Envoyé Spécial'!$G751,""),"")</f>
        <v>0.14464141821112006</v>
      </c>
      <c r="P857" t="str">
        <f>IF('Données Envoyé Spécial'!$R857&lt;2,IF('Données Envoyé Spécial'!$M857=P$2,'Données Envoyé Spécial'!$G857,""),"")</f>
        <v/>
      </c>
      <c r="U857" s="50"/>
      <c r="V857" s="201"/>
      <c r="W857" s="201"/>
      <c r="X857" s="201"/>
    </row>
    <row r="858" spans="2:24" x14ac:dyDescent="0.25">
      <c r="B858" s="260"/>
      <c r="F858" s="2" t="str">
        <f>IF('Données Envoyé Spécial'!$R856&lt;2,IF('Données Envoyé Spécial'!$M856=F$2,'Données Envoyé Spécial'!$E856,""),"")</f>
        <v/>
      </c>
      <c r="G858">
        <f>IF('Données Envoyé Spécial'!$R751&lt;2,IF('Données Envoyé Spécial'!$M751=G$2,'Données Envoyé Spécial'!$E751,""),"")</f>
        <v>2482</v>
      </c>
      <c r="H858" t="str">
        <f>IF('Données Envoyé Spécial'!$R858&lt;2,IF('Données Envoyé Spécial'!$M858=H$2,'Données Envoyé Spécial'!$E858,""),"")</f>
        <v/>
      </c>
      <c r="J858" t="str">
        <f>IF('Données Envoyé Spécial'!$R857&lt;2,IF('Données Envoyé Spécial'!$M857=J$2,'Données Envoyé Spécial'!$F857,""),"")</f>
        <v/>
      </c>
      <c r="K858">
        <f>IF('Données Envoyé Spécial'!$R751&lt;2,IF('Données Envoyé Spécial'!$M751=K$2,'Données Envoyé Spécial'!$F751,""),"")</f>
        <v>359</v>
      </c>
      <c r="L858" t="str">
        <f>IF('Données Envoyé Spécial'!$R858&lt;2,IF('Données Envoyé Spécial'!$M858=L$2,'Données Envoyé Spécial'!$F858,""),"")</f>
        <v/>
      </c>
      <c r="N858" t="str">
        <f>IF('Données Envoyé Spécial'!$R857&lt;2,IF('Données Envoyé Spécial'!$M857=N$2,'Données Envoyé Spécial'!$G857,""),"")</f>
        <v/>
      </c>
      <c r="O858">
        <f>IF('Données Envoyé Spécial'!$R754&lt;2,IF('Données Envoyé Spécial'!$M754=O$2,'Données Envoyé Spécial'!$G754,""),"")</f>
        <v>0.26636225266362251</v>
      </c>
      <c r="P858" t="str">
        <f>IF('Données Envoyé Spécial'!$R858&lt;2,IF('Données Envoyé Spécial'!$M858=P$2,'Données Envoyé Spécial'!$G858,""),"")</f>
        <v/>
      </c>
      <c r="U858" s="50"/>
      <c r="V858" s="201"/>
      <c r="W858" s="201"/>
      <c r="X858" s="201"/>
    </row>
    <row r="859" spans="2:24" x14ac:dyDescent="0.25">
      <c r="B859" s="260"/>
      <c r="F859" s="2" t="str">
        <f>IF('Données Envoyé Spécial'!$R857&lt;2,IF('Données Envoyé Spécial'!$M857=F$2,'Données Envoyé Spécial'!$E857,""),"")</f>
        <v/>
      </c>
      <c r="G859">
        <f>IF('Données Envoyé Spécial'!$R754&lt;2,IF('Données Envoyé Spécial'!$M754=G$2,'Données Envoyé Spécial'!$E754,""),"")</f>
        <v>657</v>
      </c>
      <c r="H859" t="str">
        <f>IF('Données Envoyé Spécial'!$R859&lt;2,IF('Données Envoyé Spécial'!$M859=H$2,'Données Envoyé Spécial'!$E859,""),"")</f>
        <v/>
      </c>
      <c r="J859" t="str">
        <f>IF('Données Envoyé Spécial'!$R858&lt;2,IF('Données Envoyé Spécial'!$M858=J$2,'Données Envoyé Spécial'!$F858,""),"")</f>
        <v/>
      </c>
      <c r="K859">
        <f>IF('Données Envoyé Spécial'!$R754&lt;2,IF('Données Envoyé Spécial'!$M754=K$2,'Données Envoyé Spécial'!$F754,""),"")</f>
        <v>175</v>
      </c>
      <c r="L859" t="str">
        <f>IF('Données Envoyé Spécial'!$R859&lt;2,IF('Données Envoyé Spécial'!$M859=L$2,'Données Envoyé Spécial'!$F859,""),"")</f>
        <v/>
      </c>
      <c r="N859" t="str">
        <f>IF('Données Envoyé Spécial'!$R858&lt;2,IF('Données Envoyé Spécial'!$M858=N$2,'Données Envoyé Spécial'!$G858,""),"")</f>
        <v/>
      </c>
      <c r="O859">
        <f>IF('Données Envoyé Spécial'!$R756&lt;2,IF('Données Envoyé Spécial'!$M756=O$2,'Données Envoyé Spécial'!$G756,""),"")</f>
        <v>0.10112359550561797</v>
      </c>
      <c r="P859" t="str">
        <f>IF('Données Envoyé Spécial'!$R859&lt;2,IF('Données Envoyé Spécial'!$M859=P$2,'Données Envoyé Spécial'!$G859,""),"")</f>
        <v/>
      </c>
      <c r="U859" s="50"/>
      <c r="V859" s="201"/>
      <c r="W859" s="201"/>
      <c r="X859" s="201"/>
    </row>
    <row r="860" spans="2:24" x14ac:dyDescent="0.25">
      <c r="B860" s="260"/>
      <c r="F860" s="2" t="str">
        <f>IF('Données Envoyé Spécial'!$R858&lt;2,IF('Données Envoyé Spécial'!$M858=F$2,'Données Envoyé Spécial'!$E858,""),"")</f>
        <v/>
      </c>
      <c r="G860">
        <f>IF('Données Envoyé Spécial'!$R756&lt;2,IF('Données Envoyé Spécial'!$M756=G$2,'Données Envoyé Spécial'!$E756,""),"")</f>
        <v>89</v>
      </c>
      <c r="H860" t="str">
        <f>IF('Données Envoyé Spécial'!$R860&lt;2,IF('Données Envoyé Spécial'!$M860=H$2,'Données Envoyé Spécial'!$E860,""),"")</f>
        <v/>
      </c>
      <c r="J860" t="str">
        <f>IF('Données Envoyé Spécial'!$R859&lt;2,IF('Données Envoyé Spécial'!$M859=J$2,'Données Envoyé Spécial'!$F859,""),"")</f>
        <v/>
      </c>
      <c r="K860">
        <f>IF('Données Envoyé Spécial'!$R756&lt;2,IF('Données Envoyé Spécial'!$M756=K$2,'Données Envoyé Spécial'!$F756,""),"")</f>
        <v>9</v>
      </c>
      <c r="L860" t="str">
        <f>IF('Données Envoyé Spécial'!$R860&lt;2,IF('Données Envoyé Spécial'!$M860=L$2,'Données Envoyé Spécial'!$F860,""),"")</f>
        <v/>
      </c>
      <c r="N860" t="str">
        <f>IF('Données Envoyé Spécial'!$R859&lt;2,IF('Données Envoyé Spécial'!$M859=N$2,'Données Envoyé Spécial'!$G859,""),"")</f>
        <v/>
      </c>
      <c r="O860">
        <f>IF('Données Envoyé Spécial'!$R757&lt;2,IF('Données Envoyé Spécial'!$M757=O$2,'Données Envoyé Spécial'!$G757,""),"")</f>
        <v>0.65422077922077926</v>
      </c>
      <c r="P860" t="str">
        <f>IF('Données Envoyé Spécial'!$R860&lt;2,IF('Données Envoyé Spécial'!$M860=P$2,'Données Envoyé Spécial'!$G860,""),"")</f>
        <v/>
      </c>
      <c r="U860" s="50"/>
      <c r="V860" s="201"/>
      <c r="W860" s="201"/>
      <c r="X860" s="201"/>
    </row>
    <row r="861" spans="2:24" x14ac:dyDescent="0.25">
      <c r="B861" s="260"/>
      <c r="F861" s="2" t="str">
        <f>IF('Données Envoyé Spécial'!$R859&lt;2,IF('Données Envoyé Spécial'!$M859=F$2,'Données Envoyé Spécial'!$E859,""),"")</f>
        <v/>
      </c>
      <c r="G861">
        <f>IF('Données Envoyé Spécial'!$R757&lt;2,IF('Données Envoyé Spécial'!$M757=G$2,'Données Envoyé Spécial'!$E757,""),"")</f>
        <v>1848</v>
      </c>
      <c r="H861" t="str">
        <f>IF('Données Envoyé Spécial'!$R861&lt;2,IF('Données Envoyé Spécial'!$M861=H$2,'Données Envoyé Spécial'!$E861,""),"")</f>
        <v/>
      </c>
      <c r="J861" t="str">
        <f>IF('Données Envoyé Spécial'!$R860&lt;2,IF('Données Envoyé Spécial'!$M860=J$2,'Données Envoyé Spécial'!$F860,""),"")</f>
        <v/>
      </c>
      <c r="K861">
        <f>IF('Données Envoyé Spécial'!$R757&lt;2,IF('Données Envoyé Spécial'!$M757=K$2,'Données Envoyé Spécial'!$F757,""),"")</f>
        <v>1209</v>
      </c>
      <c r="L861" t="str">
        <f>IF('Données Envoyé Spécial'!$R861&lt;2,IF('Données Envoyé Spécial'!$M861=L$2,'Données Envoyé Spécial'!$F861,""),"")</f>
        <v/>
      </c>
      <c r="N861" t="str">
        <f>IF('Données Envoyé Spécial'!$R860&lt;2,IF('Données Envoyé Spécial'!$M860=N$2,'Données Envoyé Spécial'!$G860,""),"")</f>
        <v/>
      </c>
      <c r="O861">
        <f>IF('Données Envoyé Spécial'!$R758&lt;2,IF('Données Envoyé Spécial'!$M758=O$2,'Données Envoyé Spécial'!$G758,""),"")</f>
        <v>2.2058823529411766E-2</v>
      </c>
      <c r="P861" t="str">
        <f>IF('Données Envoyé Spécial'!$R861&lt;2,IF('Données Envoyé Spécial'!$M861=P$2,'Données Envoyé Spécial'!$G861,""),"")</f>
        <v/>
      </c>
      <c r="U861" s="50"/>
      <c r="V861" s="201"/>
      <c r="W861" s="201"/>
      <c r="X861" s="201"/>
    </row>
    <row r="862" spans="2:24" x14ac:dyDescent="0.25">
      <c r="B862" s="260"/>
      <c r="F862" s="2" t="str">
        <f>IF('Données Envoyé Spécial'!$R860&lt;2,IF('Données Envoyé Spécial'!$M860=F$2,'Données Envoyé Spécial'!$E860,""),"")</f>
        <v/>
      </c>
      <c r="G862">
        <f>IF('Données Envoyé Spécial'!$R758&lt;2,IF('Données Envoyé Spécial'!$M758=G$2,'Données Envoyé Spécial'!$E758,""),"")</f>
        <v>136</v>
      </c>
      <c r="H862" t="str">
        <f>IF('Données Envoyé Spécial'!$R862&lt;2,IF('Données Envoyé Spécial'!$M862=H$2,'Données Envoyé Spécial'!$E862,""),"")</f>
        <v/>
      </c>
      <c r="J862" t="str">
        <f>IF('Données Envoyé Spécial'!$R861&lt;2,IF('Données Envoyé Spécial'!$M861=J$2,'Données Envoyé Spécial'!$F861,""),"")</f>
        <v/>
      </c>
      <c r="K862">
        <f>IF('Données Envoyé Spécial'!$R758&lt;2,IF('Données Envoyé Spécial'!$M758=K$2,'Données Envoyé Spécial'!$F758,""),"")</f>
        <v>3</v>
      </c>
      <c r="L862" t="str">
        <f>IF('Données Envoyé Spécial'!$R862&lt;2,IF('Données Envoyé Spécial'!$M862=L$2,'Données Envoyé Spécial'!$F862,""),"")</f>
        <v/>
      </c>
      <c r="N862" t="str">
        <f>IF('Données Envoyé Spécial'!$R861&lt;2,IF('Données Envoyé Spécial'!$M861=N$2,'Données Envoyé Spécial'!$G861,""),"")</f>
        <v/>
      </c>
      <c r="O862">
        <f>IF('Données Envoyé Spécial'!$R759&lt;2,IF('Données Envoyé Spécial'!$M759=O$2,'Données Envoyé Spécial'!$G759,""),"")</f>
        <v>0.4</v>
      </c>
      <c r="P862" t="str">
        <f>IF('Données Envoyé Spécial'!$R862&lt;2,IF('Données Envoyé Spécial'!$M862=P$2,'Données Envoyé Spécial'!$G862,""),"")</f>
        <v/>
      </c>
      <c r="U862" s="50"/>
      <c r="V862" s="201"/>
      <c r="W862" s="201"/>
      <c r="X862" s="201"/>
    </row>
    <row r="863" spans="2:24" x14ac:dyDescent="0.25">
      <c r="B863" s="260"/>
      <c r="F863" s="2" t="str">
        <f>IF('Données Envoyé Spécial'!$R861&lt;2,IF('Données Envoyé Spécial'!$M861=F$2,'Données Envoyé Spécial'!$E861,""),"")</f>
        <v/>
      </c>
      <c r="G863">
        <f>IF('Données Envoyé Spécial'!$R759&lt;2,IF('Données Envoyé Spécial'!$M759=G$2,'Données Envoyé Spécial'!$E759,""),"")</f>
        <v>5</v>
      </c>
      <c r="H863" t="str">
        <f>IF('Données Envoyé Spécial'!$R864&lt;2,IF('Données Envoyé Spécial'!$M864=H$2,'Données Envoyé Spécial'!$E864,""),"")</f>
        <v/>
      </c>
      <c r="J863" t="str">
        <f>IF('Données Envoyé Spécial'!$R862&lt;2,IF('Données Envoyé Spécial'!$M862=J$2,'Données Envoyé Spécial'!$F862,""),"")</f>
        <v/>
      </c>
      <c r="K863">
        <f>IF('Données Envoyé Spécial'!$R759&lt;2,IF('Données Envoyé Spécial'!$M759=K$2,'Données Envoyé Spécial'!$F759,""),"")</f>
        <v>2</v>
      </c>
      <c r="L863" t="str">
        <f>IF('Données Envoyé Spécial'!$R864&lt;2,IF('Données Envoyé Spécial'!$M864=L$2,'Données Envoyé Spécial'!$F864,""),"")</f>
        <v/>
      </c>
      <c r="N863" t="str">
        <f>IF('Données Envoyé Spécial'!$R862&lt;2,IF('Données Envoyé Spécial'!$M862=N$2,'Données Envoyé Spécial'!$G862,""),"")</f>
        <v/>
      </c>
      <c r="O863">
        <f>IF('Données Envoyé Spécial'!$R760&lt;2,IF('Données Envoyé Spécial'!$M760=O$2,'Données Envoyé Spécial'!$G760,""),"")</f>
        <v>1.2134831460674158</v>
      </c>
      <c r="P863" t="str">
        <f>IF('Données Envoyé Spécial'!$R864&lt;2,IF('Données Envoyé Spécial'!$M864=P$2,'Données Envoyé Spécial'!$G864,""),"")</f>
        <v/>
      </c>
      <c r="U863" s="50"/>
      <c r="V863" s="201"/>
      <c r="W863" s="201"/>
      <c r="X863" s="201"/>
    </row>
    <row r="864" spans="2:24" x14ac:dyDescent="0.25">
      <c r="B864" s="260"/>
      <c r="F864" s="2" t="str">
        <f>IF('Données Envoyé Spécial'!$R862&lt;2,IF('Données Envoyé Spécial'!$M862=F$2,'Données Envoyé Spécial'!$E862,""),"")</f>
        <v/>
      </c>
      <c r="G864">
        <f>IF('Données Envoyé Spécial'!$R760&lt;2,IF('Données Envoyé Spécial'!$M760=G$2,'Données Envoyé Spécial'!$E760,""),"")</f>
        <v>356</v>
      </c>
      <c r="H864" t="str">
        <f>IF('Données Envoyé Spécial'!$R865&lt;2,IF('Données Envoyé Spécial'!$M865=H$2,'Données Envoyé Spécial'!$E865,""),"")</f>
        <v/>
      </c>
      <c r="J864" t="str">
        <f>IF('Données Envoyé Spécial'!$R863&lt;2,IF('Données Envoyé Spécial'!$M863=J$2,'Données Envoyé Spécial'!$F863,""),"")</f>
        <v/>
      </c>
      <c r="K864">
        <f>IF('Données Envoyé Spécial'!$R760&lt;2,IF('Données Envoyé Spécial'!$M760=K$2,'Données Envoyé Spécial'!$F760,""),"")</f>
        <v>432</v>
      </c>
      <c r="L864" t="str">
        <f>IF('Données Envoyé Spécial'!$R865&lt;2,IF('Données Envoyé Spécial'!$M865=L$2,'Données Envoyé Spécial'!$F865,""),"")</f>
        <v/>
      </c>
      <c r="N864" t="str">
        <f>IF('Données Envoyé Spécial'!$R863&lt;2,IF('Données Envoyé Spécial'!$M863=N$2,'Données Envoyé Spécial'!$G863,""),"")</f>
        <v/>
      </c>
      <c r="O864">
        <f>IF('Données Envoyé Spécial'!$R762&lt;2,IF('Données Envoyé Spécial'!$M762=O$2,'Données Envoyé Spécial'!$G762,""),"")</f>
        <v>0.26722338204592899</v>
      </c>
      <c r="P864" t="str">
        <f>IF('Données Envoyé Spécial'!$R865&lt;2,IF('Données Envoyé Spécial'!$M865=P$2,'Données Envoyé Spécial'!$G865,""),"")</f>
        <v/>
      </c>
      <c r="U864" s="50"/>
      <c r="V864" s="201"/>
      <c r="W864" s="201"/>
      <c r="X864" s="201"/>
    </row>
    <row r="865" spans="2:24" x14ac:dyDescent="0.25">
      <c r="B865" s="260"/>
      <c r="F865" s="2" t="str">
        <f>IF('Données Envoyé Spécial'!$R863&lt;2,IF('Données Envoyé Spécial'!$M863=F$2,'Données Envoyé Spécial'!$E863,""),"")</f>
        <v/>
      </c>
      <c r="G865">
        <f>IF('Données Envoyé Spécial'!$R762&lt;2,IF('Données Envoyé Spécial'!$M762=G$2,'Données Envoyé Spécial'!$E762,""),"")</f>
        <v>1437</v>
      </c>
      <c r="H865" t="str">
        <f>IF('Données Envoyé Spécial'!$R866&lt;2,IF('Données Envoyé Spécial'!$M866=H$2,'Données Envoyé Spécial'!$E866,""),"")</f>
        <v/>
      </c>
      <c r="J865" t="str">
        <f>IF('Données Envoyé Spécial'!$R864&lt;2,IF('Données Envoyé Spécial'!$M864=J$2,'Données Envoyé Spécial'!$F864,""),"")</f>
        <v/>
      </c>
      <c r="K865">
        <f>IF('Données Envoyé Spécial'!$R762&lt;2,IF('Données Envoyé Spécial'!$M762=K$2,'Données Envoyé Spécial'!$F762,""),"")</f>
        <v>384</v>
      </c>
      <c r="L865" t="str">
        <f>IF('Données Envoyé Spécial'!$R866&lt;2,IF('Données Envoyé Spécial'!$M866=L$2,'Données Envoyé Spécial'!$F866,""),"")</f>
        <v/>
      </c>
      <c r="N865" t="str">
        <f>IF('Données Envoyé Spécial'!$R864&lt;2,IF('Données Envoyé Spécial'!$M864=N$2,'Données Envoyé Spécial'!$G864,""),"")</f>
        <v/>
      </c>
      <c r="O865">
        <f>IF('Données Envoyé Spécial'!$R763&lt;2,IF('Données Envoyé Spécial'!$M763=O$2,'Données Envoyé Spécial'!$G763,""),"")</f>
        <v>1.0652173913043479</v>
      </c>
      <c r="P865" t="str">
        <f>IF('Données Envoyé Spécial'!$R866&lt;2,IF('Données Envoyé Spécial'!$M866=P$2,'Données Envoyé Spécial'!$G866,""),"")</f>
        <v/>
      </c>
      <c r="U865" s="50"/>
      <c r="V865" s="201"/>
      <c r="W865" s="201"/>
      <c r="X865" s="201"/>
    </row>
    <row r="866" spans="2:24" x14ac:dyDescent="0.25">
      <c r="B866" s="260"/>
      <c r="F866" s="2" t="str">
        <f>IF('Données Envoyé Spécial'!$R864&lt;2,IF('Données Envoyé Spécial'!$M864=F$2,'Données Envoyé Spécial'!$E864,""),"")</f>
        <v/>
      </c>
      <c r="G866">
        <f>IF('Données Envoyé Spécial'!$R763&lt;2,IF('Données Envoyé Spécial'!$M763=G$2,'Données Envoyé Spécial'!$E763,""),"")</f>
        <v>506</v>
      </c>
      <c r="H866" t="str">
        <f>IF('Données Envoyé Spécial'!$R867&lt;2,IF('Données Envoyé Spécial'!$M867=H$2,'Données Envoyé Spécial'!$E867,""),"")</f>
        <v/>
      </c>
      <c r="J866" t="str">
        <f>IF('Données Envoyé Spécial'!$R865&lt;2,IF('Données Envoyé Spécial'!$M865=J$2,'Données Envoyé Spécial'!$F865,""),"")</f>
        <v/>
      </c>
      <c r="K866">
        <f>IF('Données Envoyé Spécial'!$R763&lt;2,IF('Données Envoyé Spécial'!$M763=K$2,'Données Envoyé Spécial'!$F763,""),"")</f>
        <v>539</v>
      </c>
      <c r="L866" t="str">
        <f>IF('Données Envoyé Spécial'!$R867&lt;2,IF('Données Envoyé Spécial'!$M867=L$2,'Données Envoyé Spécial'!$F867,""),"")</f>
        <v/>
      </c>
      <c r="N866" t="str">
        <f>IF('Données Envoyé Spécial'!$R865&lt;2,IF('Données Envoyé Spécial'!$M865=N$2,'Données Envoyé Spécial'!$G865,""),"")</f>
        <v/>
      </c>
      <c r="O866">
        <f>IF('Données Envoyé Spécial'!$R764&lt;2,IF('Données Envoyé Spécial'!$M764=O$2,'Données Envoyé Spécial'!$G764,""),"")</f>
        <v>0.60699588477366251</v>
      </c>
      <c r="P866" t="str">
        <f>IF('Données Envoyé Spécial'!$R867&lt;2,IF('Données Envoyé Spécial'!$M867=P$2,'Données Envoyé Spécial'!$G867,""),"")</f>
        <v/>
      </c>
      <c r="U866" s="50"/>
      <c r="V866" s="201"/>
      <c r="W866" s="201"/>
      <c r="X866" s="201"/>
    </row>
    <row r="867" spans="2:24" x14ac:dyDescent="0.25">
      <c r="B867" s="260"/>
      <c r="F867" s="2" t="str">
        <f>IF('Données Envoyé Spécial'!$R865&lt;2,IF('Données Envoyé Spécial'!$M865=F$2,'Données Envoyé Spécial'!$E865,""),"")</f>
        <v/>
      </c>
      <c r="G867">
        <f>IF('Données Envoyé Spécial'!$R764&lt;2,IF('Données Envoyé Spécial'!$M764=G$2,'Données Envoyé Spécial'!$E764,""),"")</f>
        <v>972</v>
      </c>
      <c r="H867" t="str">
        <f>IF('Données Envoyé Spécial'!$R868&lt;2,IF('Données Envoyé Spécial'!$M868=H$2,'Données Envoyé Spécial'!$E868,""),"")</f>
        <v/>
      </c>
      <c r="J867" t="str">
        <f>IF('Données Envoyé Spécial'!$R866&lt;2,IF('Données Envoyé Spécial'!$M866=J$2,'Données Envoyé Spécial'!$F866,""),"")</f>
        <v/>
      </c>
      <c r="K867">
        <f>IF('Données Envoyé Spécial'!$R764&lt;2,IF('Données Envoyé Spécial'!$M764=K$2,'Données Envoyé Spécial'!$F764,""),"")</f>
        <v>590</v>
      </c>
      <c r="L867" t="str">
        <f>IF('Données Envoyé Spécial'!$R868&lt;2,IF('Données Envoyé Spécial'!$M868=L$2,'Données Envoyé Spécial'!$F868,""),"")</f>
        <v/>
      </c>
      <c r="N867" t="str">
        <f>IF('Données Envoyé Spécial'!$R866&lt;2,IF('Données Envoyé Spécial'!$M866=N$2,'Données Envoyé Spécial'!$G866,""),"")</f>
        <v/>
      </c>
      <c r="O867" t="str">
        <f>IF('Données Envoyé Spécial'!$R765&lt;2,IF('Données Envoyé Spécial'!$M765=O$2,'Données Envoyé Spécial'!$G765,""),"")</f>
        <v/>
      </c>
      <c r="P867" t="str">
        <f>IF('Données Envoyé Spécial'!$R868&lt;2,IF('Données Envoyé Spécial'!$M868=P$2,'Données Envoyé Spécial'!$G868,""),"")</f>
        <v/>
      </c>
      <c r="U867" s="50"/>
      <c r="V867" s="201"/>
      <c r="W867" s="201"/>
      <c r="X867" s="201"/>
    </row>
    <row r="868" spans="2:24" x14ac:dyDescent="0.25">
      <c r="B868" s="260"/>
      <c r="F868" s="2" t="str">
        <f>IF('Données Envoyé Spécial'!$R866&lt;2,IF('Données Envoyé Spécial'!$M866=F$2,'Données Envoyé Spécial'!$E866,""),"")</f>
        <v/>
      </c>
      <c r="G868" t="str">
        <f>IF('Données Envoyé Spécial'!$R765&lt;2,IF('Données Envoyé Spécial'!$M765=G$2,'Données Envoyé Spécial'!$E765,""),"")</f>
        <v/>
      </c>
      <c r="H868" t="str">
        <f>IF('Données Envoyé Spécial'!$R869&lt;2,IF('Données Envoyé Spécial'!$M869=H$2,'Données Envoyé Spécial'!$E869,""),"")</f>
        <v/>
      </c>
      <c r="J868" t="str">
        <f>IF('Données Envoyé Spécial'!$R867&lt;2,IF('Données Envoyé Spécial'!$M867=J$2,'Données Envoyé Spécial'!$F867,""),"")</f>
        <v/>
      </c>
      <c r="K868" t="str">
        <f>IF('Données Envoyé Spécial'!$R765&lt;2,IF('Données Envoyé Spécial'!$M765=K$2,'Données Envoyé Spécial'!$F765,""),"")</f>
        <v/>
      </c>
      <c r="L868" t="str">
        <f>IF('Données Envoyé Spécial'!$R869&lt;2,IF('Données Envoyé Spécial'!$M869=L$2,'Données Envoyé Spécial'!$F869,""),"")</f>
        <v/>
      </c>
      <c r="N868" t="str">
        <f>IF('Données Envoyé Spécial'!$R867&lt;2,IF('Données Envoyé Spécial'!$M867=N$2,'Données Envoyé Spécial'!$G867,""),"")</f>
        <v/>
      </c>
      <c r="O868">
        <f>IF('Données Envoyé Spécial'!$R766&lt;2,IF('Données Envoyé Spécial'!$M766=O$2,'Données Envoyé Spécial'!$G766,""),"")</f>
        <v>7.476635514018691E-2</v>
      </c>
      <c r="P868" t="str">
        <f>IF('Données Envoyé Spécial'!$R869&lt;2,IF('Données Envoyé Spécial'!$M869=P$2,'Données Envoyé Spécial'!$G869,""),"")</f>
        <v/>
      </c>
      <c r="U868" s="50"/>
      <c r="V868" s="201"/>
      <c r="W868" s="201"/>
      <c r="X868" s="201"/>
    </row>
    <row r="869" spans="2:24" x14ac:dyDescent="0.25">
      <c r="B869" s="260"/>
      <c r="F869" s="2" t="str">
        <f>IF('Données Envoyé Spécial'!$R867&lt;2,IF('Données Envoyé Spécial'!$M867=F$2,'Données Envoyé Spécial'!$E867,""),"")</f>
        <v/>
      </c>
      <c r="G869">
        <f>IF('Données Envoyé Spécial'!$R766&lt;2,IF('Données Envoyé Spécial'!$M766=G$2,'Données Envoyé Spécial'!$E766,""),"")</f>
        <v>107</v>
      </c>
      <c r="H869" t="str">
        <f>IF('Données Envoyé Spécial'!$R870&lt;2,IF('Données Envoyé Spécial'!$M870=H$2,'Données Envoyé Spécial'!$E870,""),"")</f>
        <v/>
      </c>
      <c r="J869" t="str">
        <f>IF('Données Envoyé Spécial'!$R868&lt;2,IF('Données Envoyé Spécial'!$M868=J$2,'Données Envoyé Spécial'!$F868,""),"")</f>
        <v/>
      </c>
      <c r="K869">
        <f>IF('Données Envoyé Spécial'!$R766&lt;2,IF('Données Envoyé Spécial'!$M766=K$2,'Données Envoyé Spécial'!$F766,""),"")</f>
        <v>8</v>
      </c>
      <c r="L869" t="str">
        <f>IF('Données Envoyé Spécial'!$R870&lt;2,IF('Données Envoyé Spécial'!$M870=L$2,'Données Envoyé Spécial'!$F870,""),"")</f>
        <v/>
      </c>
      <c r="N869" t="str">
        <f>IF('Données Envoyé Spécial'!$R868&lt;2,IF('Données Envoyé Spécial'!$M868=N$2,'Données Envoyé Spécial'!$G868,""),"")</f>
        <v/>
      </c>
      <c r="O869">
        <f>IF('Données Envoyé Spécial'!$R767&lt;2,IF('Données Envoyé Spécial'!$M767=O$2,'Données Envoyé Spécial'!$G767,""),"")</f>
        <v>4.6521739130434785</v>
      </c>
      <c r="P869" t="str">
        <f>IF('Données Envoyé Spécial'!$R870&lt;2,IF('Données Envoyé Spécial'!$M870=P$2,'Données Envoyé Spécial'!$G870,""),"")</f>
        <v/>
      </c>
      <c r="U869" s="50"/>
      <c r="V869" s="201"/>
      <c r="W869" s="201"/>
      <c r="X869" s="201"/>
    </row>
    <row r="870" spans="2:24" x14ac:dyDescent="0.25">
      <c r="B870" s="260"/>
      <c r="F870" s="2" t="str">
        <f>IF('Données Envoyé Spécial'!$R868&lt;2,IF('Données Envoyé Spécial'!$M868=F$2,'Données Envoyé Spécial'!$E868,""),"")</f>
        <v/>
      </c>
      <c r="G870">
        <f>IF('Données Envoyé Spécial'!$R767&lt;2,IF('Données Envoyé Spécial'!$M767=G$2,'Données Envoyé Spécial'!$E767,""),"")</f>
        <v>92</v>
      </c>
      <c r="H870" t="str">
        <f>IF('Données Envoyé Spécial'!$R871&lt;2,IF('Données Envoyé Spécial'!$M871=H$2,'Données Envoyé Spécial'!$E871,""),"")</f>
        <v/>
      </c>
      <c r="J870" t="str">
        <f>IF('Données Envoyé Spécial'!$R869&lt;2,IF('Données Envoyé Spécial'!$M869=J$2,'Données Envoyé Spécial'!$F869,""),"")</f>
        <v/>
      </c>
      <c r="K870">
        <f>IF('Données Envoyé Spécial'!$R767&lt;2,IF('Données Envoyé Spécial'!$M767=K$2,'Données Envoyé Spécial'!$F767,""),"")</f>
        <v>428</v>
      </c>
      <c r="L870" t="str">
        <f>IF('Données Envoyé Spécial'!$R871&lt;2,IF('Données Envoyé Spécial'!$M871=L$2,'Données Envoyé Spécial'!$F871,""),"")</f>
        <v/>
      </c>
      <c r="N870" t="str">
        <f>IF('Données Envoyé Spécial'!$R869&lt;2,IF('Données Envoyé Spécial'!$M869=N$2,'Données Envoyé Spécial'!$G869,""),"")</f>
        <v/>
      </c>
      <c r="O870" t="str">
        <f>IF('Données Envoyé Spécial'!$R768&lt;2,IF('Données Envoyé Spécial'!$M768=O$2,'Données Envoyé Spécial'!$G768,""),"")</f>
        <v/>
      </c>
      <c r="P870" t="str">
        <f>IF('Données Envoyé Spécial'!$R871&lt;2,IF('Données Envoyé Spécial'!$M871=P$2,'Données Envoyé Spécial'!$G871,""),"")</f>
        <v/>
      </c>
      <c r="U870" s="50"/>
      <c r="V870" s="201"/>
      <c r="W870" s="201"/>
      <c r="X870" s="201"/>
    </row>
    <row r="871" spans="2:24" x14ac:dyDescent="0.25">
      <c r="B871" s="260"/>
      <c r="F871" s="2" t="str">
        <f>IF('Données Envoyé Spécial'!$R869&lt;2,IF('Données Envoyé Spécial'!$M869=F$2,'Données Envoyé Spécial'!$E869,""),"")</f>
        <v/>
      </c>
      <c r="G871" t="str">
        <f>IF('Données Envoyé Spécial'!$R768&lt;2,IF('Données Envoyé Spécial'!$M768=G$2,'Données Envoyé Spécial'!$E768,""),"")</f>
        <v/>
      </c>
      <c r="H871" t="str">
        <f>IF('Données Envoyé Spécial'!$R872&lt;2,IF('Données Envoyé Spécial'!$M872=H$2,'Données Envoyé Spécial'!$E872,""),"")</f>
        <v/>
      </c>
      <c r="J871" t="str">
        <f>IF('Données Envoyé Spécial'!$R870&lt;2,IF('Données Envoyé Spécial'!$M870=J$2,'Données Envoyé Spécial'!$F870,""),"")</f>
        <v/>
      </c>
      <c r="K871" t="str">
        <f>IF('Données Envoyé Spécial'!$R768&lt;2,IF('Données Envoyé Spécial'!$M768=K$2,'Données Envoyé Spécial'!$F768,""),"")</f>
        <v/>
      </c>
      <c r="L871" t="str">
        <f>IF('Données Envoyé Spécial'!$R872&lt;2,IF('Données Envoyé Spécial'!$M872=L$2,'Données Envoyé Spécial'!$F872,""),"")</f>
        <v/>
      </c>
      <c r="N871" t="str">
        <f>IF('Données Envoyé Spécial'!$R870&lt;2,IF('Données Envoyé Spécial'!$M870=N$2,'Données Envoyé Spécial'!$G870,""),"")</f>
        <v/>
      </c>
      <c r="O871">
        <f>IF('Données Envoyé Spécial'!$R770&lt;2,IF('Données Envoyé Spécial'!$M770=O$2,'Données Envoyé Spécial'!$G770,""),"")</f>
        <v>2.2727272727272728E-2</v>
      </c>
      <c r="P871" t="str">
        <f>IF('Données Envoyé Spécial'!$R872&lt;2,IF('Données Envoyé Spécial'!$M872=P$2,'Données Envoyé Spécial'!$G872,""),"")</f>
        <v/>
      </c>
      <c r="U871" s="50"/>
      <c r="V871" s="201"/>
      <c r="W871" s="201"/>
      <c r="X871" s="201"/>
    </row>
    <row r="872" spans="2:24" x14ac:dyDescent="0.25">
      <c r="B872" s="260"/>
      <c r="F872" s="2" t="str">
        <f>IF('Données Envoyé Spécial'!$R870&lt;2,IF('Données Envoyé Spécial'!$M870=F$2,'Données Envoyé Spécial'!$E870,""),"")</f>
        <v/>
      </c>
      <c r="G872">
        <f>IF('Données Envoyé Spécial'!$R770&lt;2,IF('Données Envoyé Spécial'!$M770=G$2,'Données Envoyé Spécial'!$E770,""),"")</f>
        <v>44</v>
      </c>
      <c r="H872" t="str">
        <f>IF('Données Envoyé Spécial'!$R873&lt;2,IF('Données Envoyé Spécial'!$M873=H$2,'Données Envoyé Spécial'!$E873,""),"")</f>
        <v/>
      </c>
      <c r="J872" t="str">
        <f>IF('Données Envoyé Spécial'!$R871&lt;2,IF('Données Envoyé Spécial'!$M871=J$2,'Données Envoyé Spécial'!$F871,""),"")</f>
        <v/>
      </c>
      <c r="K872">
        <f>IF('Données Envoyé Spécial'!$R770&lt;2,IF('Données Envoyé Spécial'!$M770=K$2,'Données Envoyé Spécial'!$F770,""),"")</f>
        <v>1</v>
      </c>
      <c r="L872" t="str">
        <f>IF('Données Envoyé Spécial'!$R873&lt;2,IF('Données Envoyé Spécial'!$M873=L$2,'Données Envoyé Spécial'!$F873,""),"")</f>
        <v/>
      </c>
      <c r="N872" t="str">
        <f>IF('Données Envoyé Spécial'!$R871&lt;2,IF('Données Envoyé Spécial'!$M871=N$2,'Données Envoyé Spécial'!$G871,""),"")</f>
        <v/>
      </c>
      <c r="O872">
        <f>IF('Données Envoyé Spécial'!$R772&lt;2,IF('Données Envoyé Spécial'!$M772=O$2,'Données Envoyé Spécial'!$G772,""),"")</f>
        <v>2.5901639344262297</v>
      </c>
      <c r="P872" t="str">
        <f>IF('Données Envoyé Spécial'!$R873&lt;2,IF('Données Envoyé Spécial'!$M873=P$2,'Données Envoyé Spécial'!$G873,""),"")</f>
        <v/>
      </c>
      <c r="U872" s="50"/>
      <c r="V872" s="201"/>
      <c r="W872" s="201"/>
      <c r="X872" s="201"/>
    </row>
    <row r="873" spans="2:24" x14ac:dyDescent="0.25">
      <c r="B873" s="260"/>
      <c r="F873" s="2" t="str">
        <f>IF('Données Envoyé Spécial'!$R871&lt;2,IF('Données Envoyé Spécial'!$M871=F$2,'Données Envoyé Spécial'!$E871,""),"")</f>
        <v/>
      </c>
      <c r="G873">
        <f>IF('Données Envoyé Spécial'!$R772&lt;2,IF('Données Envoyé Spécial'!$M772=G$2,'Données Envoyé Spécial'!$E772,""),"")</f>
        <v>61</v>
      </c>
      <c r="H873" t="str">
        <f>IF('Données Envoyé Spécial'!$R874&lt;2,IF('Données Envoyé Spécial'!$M874=H$2,'Données Envoyé Spécial'!$E874,""),"")</f>
        <v/>
      </c>
      <c r="J873" t="str">
        <f>IF('Données Envoyé Spécial'!$R872&lt;2,IF('Données Envoyé Spécial'!$M872=J$2,'Données Envoyé Spécial'!$F872,""),"")</f>
        <v/>
      </c>
      <c r="K873">
        <f>IF('Données Envoyé Spécial'!$R772&lt;2,IF('Données Envoyé Spécial'!$M772=K$2,'Données Envoyé Spécial'!$F772,""),"")</f>
        <v>158</v>
      </c>
      <c r="L873" t="str">
        <f>IF('Données Envoyé Spécial'!$R874&lt;2,IF('Données Envoyé Spécial'!$M874=L$2,'Données Envoyé Spécial'!$F874,""),"")</f>
        <v/>
      </c>
      <c r="N873" t="str">
        <f>IF('Données Envoyé Spécial'!$R872&lt;2,IF('Données Envoyé Spécial'!$M872=N$2,'Données Envoyé Spécial'!$G872,""),"")</f>
        <v/>
      </c>
      <c r="O873">
        <f>IF('Données Envoyé Spécial'!$R773&lt;2,IF('Données Envoyé Spécial'!$M773=O$2,'Données Envoyé Spécial'!$G773,""),"")</f>
        <v>0.20408163265306123</v>
      </c>
      <c r="P873" t="str">
        <f>IF('Données Envoyé Spécial'!$R874&lt;2,IF('Données Envoyé Spécial'!$M874=P$2,'Données Envoyé Spécial'!$G874,""),"")</f>
        <v/>
      </c>
      <c r="U873" s="50"/>
      <c r="V873" s="201"/>
      <c r="W873" s="201"/>
      <c r="X873" s="201"/>
    </row>
    <row r="874" spans="2:24" x14ac:dyDescent="0.25">
      <c r="B874" s="260"/>
      <c r="F874" s="2" t="str">
        <f>IF('Données Envoyé Spécial'!$R872&lt;2,IF('Données Envoyé Spécial'!$M872=F$2,'Données Envoyé Spécial'!$E872,""),"")</f>
        <v/>
      </c>
      <c r="G874">
        <f>IF('Données Envoyé Spécial'!$R773&lt;2,IF('Données Envoyé Spécial'!$M773=G$2,'Données Envoyé Spécial'!$E773,""),"")</f>
        <v>343</v>
      </c>
      <c r="H874" t="str">
        <f>IF('Données Envoyé Spécial'!$R875&lt;2,IF('Données Envoyé Spécial'!$M875=H$2,'Données Envoyé Spécial'!$E875,""),"")</f>
        <v/>
      </c>
      <c r="J874" t="str">
        <f>IF('Données Envoyé Spécial'!$R873&lt;2,IF('Données Envoyé Spécial'!$M873=J$2,'Données Envoyé Spécial'!$F873,""),"")</f>
        <v/>
      </c>
      <c r="K874">
        <f>IF('Données Envoyé Spécial'!$R773&lt;2,IF('Données Envoyé Spécial'!$M773=K$2,'Données Envoyé Spécial'!$F773,""),"")</f>
        <v>70</v>
      </c>
      <c r="L874" t="str">
        <f>IF('Données Envoyé Spécial'!$R875&lt;2,IF('Données Envoyé Spécial'!$M875=L$2,'Données Envoyé Spécial'!$F875,""),"")</f>
        <v/>
      </c>
      <c r="N874" t="str">
        <f>IF('Données Envoyé Spécial'!$R873&lt;2,IF('Données Envoyé Spécial'!$M873=N$2,'Données Envoyé Spécial'!$G873,""),"")</f>
        <v/>
      </c>
      <c r="O874">
        <f>IF('Données Envoyé Spécial'!$R774&lt;2,IF('Données Envoyé Spécial'!$M774=O$2,'Données Envoyé Spécial'!$G774,""),"")</f>
        <v>0.8</v>
      </c>
      <c r="P874" t="str">
        <f>IF('Données Envoyé Spécial'!$R875&lt;2,IF('Données Envoyé Spécial'!$M875=P$2,'Données Envoyé Spécial'!$G875,""),"")</f>
        <v/>
      </c>
      <c r="U874" s="50"/>
      <c r="V874" s="201"/>
      <c r="W874" s="201"/>
      <c r="X874" s="201"/>
    </row>
    <row r="875" spans="2:24" x14ac:dyDescent="0.25">
      <c r="B875" s="260"/>
      <c r="F875" s="2" t="str">
        <f>IF('Données Envoyé Spécial'!$R873&lt;2,IF('Données Envoyé Spécial'!$M873=F$2,'Données Envoyé Spécial'!$E873,""),"")</f>
        <v/>
      </c>
      <c r="G875">
        <f>IF('Données Envoyé Spécial'!$R774&lt;2,IF('Données Envoyé Spécial'!$M774=G$2,'Données Envoyé Spécial'!$E774,""),"")</f>
        <v>10</v>
      </c>
      <c r="H875" t="str">
        <f>IF('Données Envoyé Spécial'!$R876&lt;2,IF('Données Envoyé Spécial'!$M876=H$2,'Données Envoyé Spécial'!$E876,""),"")</f>
        <v/>
      </c>
      <c r="J875" t="str">
        <f>IF('Données Envoyé Spécial'!$R874&lt;2,IF('Données Envoyé Spécial'!$M874=J$2,'Données Envoyé Spécial'!$F874,""),"")</f>
        <v/>
      </c>
      <c r="K875">
        <f>IF('Données Envoyé Spécial'!$R774&lt;2,IF('Données Envoyé Spécial'!$M774=K$2,'Données Envoyé Spécial'!$F774,""),"")</f>
        <v>8</v>
      </c>
      <c r="L875" t="str">
        <f>IF('Données Envoyé Spécial'!$R876&lt;2,IF('Données Envoyé Spécial'!$M876=L$2,'Données Envoyé Spécial'!$F876,""),"")</f>
        <v/>
      </c>
      <c r="N875" t="str">
        <f>IF('Données Envoyé Spécial'!$R874&lt;2,IF('Données Envoyé Spécial'!$M874=N$2,'Données Envoyé Spécial'!$G874,""),"")</f>
        <v/>
      </c>
      <c r="O875">
        <f>IF('Données Envoyé Spécial'!$R776&lt;2,IF('Données Envoyé Spécial'!$M776=O$2,'Données Envoyé Spécial'!$G776,""),"")</f>
        <v>1.1574803149606299</v>
      </c>
      <c r="P875" t="str">
        <f>IF('Données Envoyé Spécial'!$R876&lt;2,IF('Données Envoyé Spécial'!$M876=P$2,'Données Envoyé Spécial'!$G876,""),"")</f>
        <v/>
      </c>
      <c r="U875" s="50"/>
      <c r="V875" s="201"/>
      <c r="W875" s="201"/>
      <c r="X875" s="201"/>
    </row>
    <row r="876" spans="2:24" x14ac:dyDescent="0.25">
      <c r="B876" s="260"/>
      <c r="F876" s="2" t="str">
        <f>IF('Données Envoyé Spécial'!$R874&lt;2,IF('Données Envoyé Spécial'!$M874=F$2,'Données Envoyé Spécial'!$E874,""),"")</f>
        <v/>
      </c>
      <c r="G876">
        <f>IF('Données Envoyé Spécial'!$R776&lt;2,IF('Données Envoyé Spécial'!$M776=G$2,'Données Envoyé Spécial'!$E776,""),"")</f>
        <v>254</v>
      </c>
      <c r="H876" t="str">
        <f>IF('Données Envoyé Spécial'!$R877&lt;2,IF('Données Envoyé Spécial'!$M877=H$2,'Données Envoyé Spécial'!$E877,""),"")</f>
        <v/>
      </c>
      <c r="J876" t="str">
        <f>IF('Données Envoyé Spécial'!$R875&lt;2,IF('Données Envoyé Spécial'!$M875=J$2,'Données Envoyé Spécial'!$F875,""),"")</f>
        <v/>
      </c>
      <c r="K876">
        <f>IF('Données Envoyé Spécial'!$R776&lt;2,IF('Données Envoyé Spécial'!$M776=K$2,'Données Envoyé Spécial'!$F776,""),"")</f>
        <v>294</v>
      </c>
      <c r="L876" t="str">
        <f>IF('Données Envoyé Spécial'!$R877&lt;2,IF('Données Envoyé Spécial'!$M877=L$2,'Données Envoyé Spécial'!$F877,""),"")</f>
        <v/>
      </c>
      <c r="N876" t="str">
        <f>IF('Données Envoyé Spécial'!$R875&lt;2,IF('Données Envoyé Spécial'!$M875=N$2,'Données Envoyé Spécial'!$G875,""),"")</f>
        <v/>
      </c>
      <c r="O876">
        <f>IF('Données Envoyé Spécial'!$R777&lt;2,IF('Données Envoyé Spécial'!$M777=O$2,'Données Envoyé Spécial'!$G777,""),"")</f>
        <v>0.18591670244740233</v>
      </c>
      <c r="P876" t="str">
        <f>IF('Données Envoyé Spécial'!$R877&lt;2,IF('Données Envoyé Spécial'!$M877=P$2,'Données Envoyé Spécial'!$G877,""),"")</f>
        <v/>
      </c>
      <c r="U876" s="50"/>
      <c r="V876" s="201"/>
      <c r="W876" s="201"/>
      <c r="X876" s="201"/>
    </row>
    <row r="877" spans="2:24" x14ac:dyDescent="0.25">
      <c r="B877" s="260"/>
      <c r="F877" s="2" t="str">
        <f>IF('Données Envoyé Spécial'!$R875&lt;2,IF('Données Envoyé Spécial'!$M875=F$2,'Données Envoyé Spécial'!$E875,""),"")</f>
        <v/>
      </c>
      <c r="G877">
        <f>IF('Données Envoyé Spécial'!$R777&lt;2,IF('Données Envoyé Spécial'!$M777=G$2,'Données Envoyé Spécial'!$E777,""),"")</f>
        <v>2329</v>
      </c>
      <c r="H877" t="str">
        <f>IF('Données Envoyé Spécial'!$R878&lt;2,IF('Données Envoyé Spécial'!$M878=H$2,'Données Envoyé Spécial'!$E878,""),"")</f>
        <v/>
      </c>
      <c r="J877" t="str">
        <f>IF('Données Envoyé Spécial'!$R876&lt;2,IF('Données Envoyé Spécial'!$M876=J$2,'Données Envoyé Spécial'!$F876,""),"")</f>
        <v/>
      </c>
      <c r="K877">
        <f>IF('Données Envoyé Spécial'!$R777&lt;2,IF('Données Envoyé Spécial'!$M777=K$2,'Données Envoyé Spécial'!$F777,""),"")</f>
        <v>433</v>
      </c>
      <c r="L877" t="str">
        <f>IF('Données Envoyé Spécial'!$R878&lt;2,IF('Données Envoyé Spécial'!$M878=L$2,'Données Envoyé Spécial'!$F878,""),"")</f>
        <v/>
      </c>
      <c r="N877" t="str">
        <f>IF('Données Envoyé Spécial'!$R876&lt;2,IF('Données Envoyé Spécial'!$M876=N$2,'Données Envoyé Spécial'!$G876,""),"")</f>
        <v/>
      </c>
      <c r="O877">
        <f>IF('Données Envoyé Spécial'!$R778&lt;2,IF('Données Envoyé Spécial'!$M778=O$2,'Données Envoyé Spécial'!$G778,""),"")</f>
        <v>0.90974729241877261</v>
      </c>
      <c r="P877" t="str">
        <f>IF('Données Envoyé Spécial'!$R878&lt;2,IF('Données Envoyé Spécial'!$M878=P$2,'Données Envoyé Spécial'!$G878,""),"")</f>
        <v/>
      </c>
      <c r="U877" s="50"/>
      <c r="V877" s="201"/>
      <c r="W877" s="201"/>
      <c r="X877" s="201"/>
    </row>
    <row r="878" spans="2:24" x14ac:dyDescent="0.25">
      <c r="B878" s="260"/>
      <c r="F878" s="2" t="str">
        <f>IF('Données Envoyé Spécial'!$R876&lt;2,IF('Données Envoyé Spécial'!$M876=F$2,'Données Envoyé Spécial'!$E876,""),"")</f>
        <v/>
      </c>
      <c r="G878">
        <f>IF('Données Envoyé Spécial'!$R778&lt;2,IF('Données Envoyé Spécial'!$M778=G$2,'Données Envoyé Spécial'!$E778,""),"")</f>
        <v>27700</v>
      </c>
      <c r="H878" t="str">
        <f>IF('Données Envoyé Spécial'!$R879&lt;2,IF('Données Envoyé Spécial'!$M879=H$2,'Données Envoyé Spécial'!$E879,""),"")</f>
        <v/>
      </c>
      <c r="J878" t="str">
        <f>IF('Données Envoyé Spécial'!$R877&lt;2,IF('Données Envoyé Spécial'!$M877=J$2,'Données Envoyé Spécial'!$F877,""),"")</f>
        <v/>
      </c>
      <c r="K878">
        <f>IF('Données Envoyé Spécial'!$R778&lt;2,IF('Données Envoyé Spécial'!$M778=K$2,'Données Envoyé Spécial'!$F778,""),"")</f>
        <v>25200</v>
      </c>
      <c r="L878" t="str">
        <f>IF('Données Envoyé Spécial'!$R879&lt;2,IF('Données Envoyé Spécial'!$M879=L$2,'Données Envoyé Spécial'!$F879,""),"")</f>
        <v/>
      </c>
      <c r="N878" t="str">
        <f>IF('Données Envoyé Spécial'!$R877&lt;2,IF('Données Envoyé Spécial'!$M877=N$2,'Données Envoyé Spécial'!$G877,""),"")</f>
        <v/>
      </c>
      <c r="O878">
        <f>IF('Données Envoyé Spécial'!$R781&lt;2,IF('Données Envoyé Spécial'!$M781=O$2,'Données Envoyé Spécial'!$G781,""),"")</f>
        <v>0.41894736842105262</v>
      </c>
      <c r="P878" t="str">
        <f>IF('Données Envoyé Spécial'!$R879&lt;2,IF('Données Envoyé Spécial'!$M879=P$2,'Données Envoyé Spécial'!$G879,""),"")</f>
        <v/>
      </c>
      <c r="U878" s="50"/>
      <c r="V878" s="201"/>
      <c r="W878" s="201"/>
      <c r="X878" s="201"/>
    </row>
    <row r="879" spans="2:24" x14ac:dyDescent="0.25">
      <c r="B879" s="260"/>
      <c r="F879" s="2" t="str">
        <f>IF('Données Envoyé Spécial'!$R877&lt;2,IF('Données Envoyé Spécial'!$M877=F$2,'Données Envoyé Spécial'!$E877,""),"")</f>
        <v/>
      </c>
      <c r="G879">
        <f>IF('Données Envoyé Spécial'!$R781&lt;2,IF('Données Envoyé Spécial'!$M781=G$2,'Données Envoyé Spécial'!$E781,""),"")</f>
        <v>475</v>
      </c>
      <c r="H879" t="str">
        <f>IF('Données Envoyé Spécial'!$R880&lt;2,IF('Données Envoyé Spécial'!$M880=H$2,'Données Envoyé Spécial'!$E880,""),"")</f>
        <v/>
      </c>
      <c r="J879" t="str">
        <f>IF('Données Envoyé Spécial'!$R878&lt;2,IF('Données Envoyé Spécial'!$M878=J$2,'Données Envoyé Spécial'!$F878,""),"")</f>
        <v/>
      </c>
      <c r="K879">
        <f>IF('Données Envoyé Spécial'!$R781&lt;2,IF('Données Envoyé Spécial'!$M781=K$2,'Données Envoyé Spécial'!$F781,""),"")</f>
        <v>199</v>
      </c>
      <c r="L879" t="str">
        <f>IF('Données Envoyé Spécial'!$R880&lt;2,IF('Données Envoyé Spécial'!$M880=L$2,'Données Envoyé Spécial'!$F880,""),"")</f>
        <v/>
      </c>
      <c r="N879" t="str">
        <f>IF('Données Envoyé Spécial'!$R878&lt;2,IF('Données Envoyé Spécial'!$M878=N$2,'Données Envoyé Spécial'!$G878,""),"")</f>
        <v/>
      </c>
      <c r="O879">
        <f>IF('Données Envoyé Spécial'!$R783&lt;2,IF('Données Envoyé Spécial'!$M783=O$2,'Données Envoyé Spécial'!$G783,""),"")</f>
        <v>0.48590021691973967</v>
      </c>
      <c r="P879" t="str">
        <f>IF('Données Envoyé Spécial'!$R880&lt;2,IF('Données Envoyé Spécial'!$M880=P$2,'Données Envoyé Spécial'!$G880,""),"")</f>
        <v/>
      </c>
      <c r="U879" s="50"/>
      <c r="V879" s="201"/>
      <c r="W879" s="201"/>
      <c r="X879" s="201"/>
    </row>
    <row r="880" spans="2:24" x14ac:dyDescent="0.25">
      <c r="B880" s="260"/>
      <c r="F880" s="2" t="str">
        <f>IF('Données Envoyé Spécial'!$R878&lt;2,IF('Données Envoyé Spécial'!$M878=F$2,'Données Envoyé Spécial'!$E878,""),"")</f>
        <v/>
      </c>
      <c r="G880">
        <f>IF('Données Envoyé Spécial'!$R783&lt;2,IF('Données Envoyé Spécial'!$M783=G$2,'Données Envoyé Spécial'!$E783,""),"")</f>
        <v>461</v>
      </c>
      <c r="H880" t="str">
        <f>IF('Données Envoyé Spécial'!$R881&lt;2,IF('Données Envoyé Spécial'!$M881=H$2,'Données Envoyé Spécial'!$E881,""),"")</f>
        <v/>
      </c>
      <c r="J880" t="str">
        <f>IF('Données Envoyé Spécial'!$R879&lt;2,IF('Données Envoyé Spécial'!$M879=J$2,'Données Envoyé Spécial'!$F879,""),"")</f>
        <v/>
      </c>
      <c r="K880">
        <f>IF('Données Envoyé Spécial'!$R783&lt;2,IF('Données Envoyé Spécial'!$M783=K$2,'Données Envoyé Spécial'!$F783,""),"")</f>
        <v>224</v>
      </c>
      <c r="L880" t="str">
        <f>IF('Données Envoyé Spécial'!$R881&lt;2,IF('Données Envoyé Spécial'!$M881=L$2,'Données Envoyé Spécial'!$F881,""),"")</f>
        <v/>
      </c>
      <c r="N880" t="str">
        <f>IF('Données Envoyé Spécial'!$R879&lt;2,IF('Données Envoyé Spécial'!$M879=N$2,'Données Envoyé Spécial'!$G879,""),"")</f>
        <v/>
      </c>
      <c r="O880" t="str">
        <f>IF('Données Envoyé Spécial'!$R784&lt;2,IF('Données Envoyé Spécial'!$M784=O$2,'Données Envoyé Spécial'!$G784,""),"")</f>
        <v/>
      </c>
      <c r="P880" t="str">
        <f>IF('Données Envoyé Spécial'!$R881&lt;2,IF('Données Envoyé Spécial'!$M881=P$2,'Données Envoyé Spécial'!$G881,""),"")</f>
        <v/>
      </c>
      <c r="U880" s="50"/>
      <c r="V880" s="201"/>
      <c r="W880" s="201"/>
      <c r="X880" s="201"/>
    </row>
    <row r="881" spans="2:24" x14ac:dyDescent="0.25">
      <c r="B881" s="260"/>
      <c r="F881" s="2" t="str">
        <f>IF('Données Envoyé Spécial'!$R879&lt;2,IF('Données Envoyé Spécial'!$M879=F$2,'Données Envoyé Spécial'!$E879,""),"")</f>
        <v/>
      </c>
      <c r="G881" t="str">
        <f>IF('Données Envoyé Spécial'!$R784&lt;2,IF('Données Envoyé Spécial'!$M784=G$2,'Données Envoyé Spécial'!$E784,""),"")</f>
        <v/>
      </c>
      <c r="H881" t="str">
        <f>IF('Données Envoyé Spécial'!$R882&lt;2,IF('Données Envoyé Spécial'!$M882=H$2,'Données Envoyé Spécial'!$E882,""),"")</f>
        <v/>
      </c>
      <c r="J881" t="str">
        <f>IF('Données Envoyé Spécial'!$R880&lt;2,IF('Données Envoyé Spécial'!$M880=J$2,'Données Envoyé Spécial'!$F880,""),"")</f>
        <v/>
      </c>
      <c r="K881" t="str">
        <f>IF('Données Envoyé Spécial'!$R784&lt;2,IF('Données Envoyé Spécial'!$M784=K$2,'Données Envoyé Spécial'!$F784,""),"")</f>
        <v/>
      </c>
      <c r="L881" t="str">
        <f>IF('Données Envoyé Spécial'!$R882&lt;2,IF('Données Envoyé Spécial'!$M882=L$2,'Données Envoyé Spécial'!$F882,""),"")</f>
        <v/>
      </c>
      <c r="N881" t="str">
        <f>IF('Données Envoyé Spécial'!$R880&lt;2,IF('Données Envoyé Spécial'!$M880=N$2,'Données Envoyé Spécial'!$G880,""),"")</f>
        <v/>
      </c>
      <c r="O881" t="str">
        <f>IF('Données Envoyé Spécial'!$R786&lt;2,IF('Données Envoyé Spécial'!$M786=O$2,'Données Envoyé Spécial'!$G786,""),"")</f>
        <v/>
      </c>
      <c r="P881" t="str">
        <f>IF('Données Envoyé Spécial'!$R882&lt;2,IF('Données Envoyé Spécial'!$M882=P$2,'Données Envoyé Spécial'!$G882,""),"")</f>
        <v/>
      </c>
      <c r="U881" s="50"/>
      <c r="V881" s="201"/>
      <c r="W881" s="201"/>
      <c r="X881" s="201"/>
    </row>
    <row r="882" spans="2:24" x14ac:dyDescent="0.25">
      <c r="B882" s="260"/>
      <c r="F882" s="2" t="str">
        <f>IF('Données Envoyé Spécial'!$R880&lt;2,IF('Données Envoyé Spécial'!$M880=F$2,'Données Envoyé Spécial'!$E880,""),"")</f>
        <v/>
      </c>
      <c r="G882" t="str">
        <f>IF('Données Envoyé Spécial'!$R786&lt;2,IF('Données Envoyé Spécial'!$M786=G$2,'Données Envoyé Spécial'!$E786,""),"")</f>
        <v/>
      </c>
      <c r="H882" t="str">
        <f>IF('Données Envoyé Spécial'!$R883&lt;2,IF('Données Envoyé Spécial'!$M883=H$2,'Données Envoyé Spécial'!$E883,""),"")</f>
        <v/>
      </c>
      <c r="J882" t="str">
        <f>IF('Données Envoyé Spécial'!$R881&lt;2,IF('Données Envoyé Spécial'!$M881=J$2,'Données Envoyé Spécial'!$F881,""),"")</f>
        <v/>
      </c>
      <c r="K882" t="str">
        <f>IF('Données Envoyé Spécial'!$R786&lt;2,IF('Données Envoyé Spécial'!$M786=K$2,'Données Envoyé Spécial'!$F786,""),"")</f>
        <v/>
      </c>
      <c r="L882" t="str">
        <f>IF('Données Envoyé Spécial'!$R883&lt;2,IF('Données Envoyé Spécial'!$M883=L$2,'Données Envoyé Spécial'!$F883,""),"")</f>
        <v/>
      </c>
      <c r="N882" t="str">
        <f>IF('Données Envoyé Spécial'!$R881&lt;2,IF('Données Envoyé Spécial'!$M881=N$2,'Données Envoyé Spécial'!$G881,""),"")</f>
        <v/>
      </c>
      <c r="O882" t="str">
        <f>IF('Données Envoyé Spécial'!$R787&lt;2,IF('Données Envoyé Spécial'!$M787=O$2,'Données Envoyé Spécial'!$G787,""),"")</f>
        <v/>
      </c>
      <c r="P882" t="str">
        <f>IF('Données Envoyé Spécial'!$R883&lt;2,IF('Données Envoyé Spécial'!$M883=P$2,'Données Envoyé Spécial'!$G883,""),"")</f>
        <v/>
      </c>
      <c r="U882" s="50"/>
      <c r="V882" s="201"/>
      <c r="W882" s="201"/>
      <c r="X882" s="201"/>
    </row>
    <row r="883" spans="2:24" x14ac:dyDescent="0.25">
      <c r="B883" s="260"/>
      <c r="F883" s="2" t="str">
        <f>IF('Données Envoyé Spécial'!$R881&lt;2,IF('Données Envoyé Spécial'!$M881=F$2,'Données Envoyé Spécial'!$E881,""),"")</f>
        <v/>
      </c>
      <c r="G883" t="str">
        <f>IF('Données Envoyé Spécial'!$R787&lt;2,IF('Données Envoyé Spécial'!$M787=G$2,'Données Envoyé Spécial'!$E787,""),"")</f>
        <v/>
      </c>
      <c r="H883" t="str">
        <f>IF('Données Envoyé Spécial'!$R884&lt;2,IF('Données Envoyé Spécial'!$M884=H$2,'Données Envoyé Spécial'!$E884,""),"")</f>
        <v/>
      </c>
      <c r="J883" t="str">
        <f>IF('Données Envoyé Spécial'!$R882&lt;2,IF('Données Envoyé Spécial'!$M882=J$2,'Données Envoyé Spécial'!$F882,""),"")</f>
        <v/>
      </c>
      <c r="K883" t="str">
        <f>IF('Données Envoyé Spécial'!$R787&lt;2,IF('Données Envoyé Spécial'!$M787=K$2,'Données Envoyé Spécial'!$F787,""),"")</f>
        <v/>
      </c>
      <c r="L883" t="str">
        <f>IF('Données Envoyé Spécial'!$R884&lt;2,IF('Données Envoyé Spécial'!$M884=L$2,'Données Envoyé Spécial'!$F884,""),"")</f>
        <v/>
      </c>
      <c r="N883" t="str">
        <f>IF('Données Envoyé Spécial'!$R882&lt;2,IF('Données Envoyé Spécial'!$M882=N$2,'Données Envoyé Spécial'!$G882,""),"")</f>
        <v/>
      </c>
      <c r="O883">
        <f>IF('Données Envoyé Spécial'!$R788&lt;2,IF('Données Envoyé Spécial'!$M788=O$2,'Données Envoyé Spécial'!$G788,""),"")</f>
        <v>0</v>
      </c>
      <c r="P883" t="str">
        <f>IF('Données Envoyé Spécial'!$R884&lt;2,IF('Données Envoyé Spécial'!$M884=P$2,'Données Envoyé Spécial'!$G884,""),"")</f>
        <v/>
      </c>
      <c r="U883" s="50"/>
      <c r="V883" s="201"/>
      <c r="W883" s="201"/>
      <c r="X883" s="201"/>
    </row>
    <row r="884" spans="2:24" x14ac:dyDescent="0.25">
      <c r="B884" s="260"/>
      <c r="F884" s="2" t="str">
        <f>IF('Données Envoyé Spécial'!$R882&lt;2,IF('Données Envoyé Spécial'!$M882=F$2,'Données Envoyé Spécial'!$E882,""),"")</f>
        <v/>
      </c>
      <c r="G884">
        <f>IF('Données Envoyé Spécial'!$R788&lt;2,IF('Données Envoyé Spécial'!$M788=G$2,'Données Envoyé Spécial'!$E788,""),"")</f>
        <v>1</v>
      </c>
      <c r="H884" t="str">
        <f>IF('Données Envoyé Spécial'!$R885&lt;2,IF('Données Envoyé Spécial'!$M885=H$2,'Données Envoyé Spécial'!$E885,""),"")</f>
        <v/>
      </c>
      <c r="J884" t="str">
        <f>IF('Données Envoyé Spécial'!$R883&lt;2,IF('Données Envoyé Spécial'!$M883=J$2,'Données Envoyé Spécial'!$F883,""),"")</f>
        <v/>
      </c>
      <c r="K884">
        <f>IF('Données Envoyé Spécial'!$R788&lt;2,IF('Données Envoyé Spécial'!$M788=K$2,'Données Envoyé Spécial'!$F788,""),"")</f>
        <v>0</v>
      </c>
      <c r="L884" t="str">
        <f>IF('Données Envoyé Spécial'!$R885&lt;2,IF('Données Envoyé Spécial'!$M885=L$2,'Données Envoyé Spécial'!$F885,""),"")</f>
        <v/>
      </c>
      <c r="N884" t="str">
        <f>IF('Données Envoyé Spécial'!$R883&lt;2,IF('Données Envoyé Spécial'!$M883=N$2,'Données Envoyé Spécial'!$G883,""),"")</f>
        <v/>
      </c>
      <c r="O884" t="str">
        <f>IF('Données Envoyé Spécial'!$R789&lt;2,IF('Données Envoyé Spécial'!$M789=O$2,'Données Envoyé Spécial'!$G789,""),"")</f>
        <v/>
      </c>
      <c r="P884" t="str">
        <f>IF('Données Envoyé Spécial'!$R885&lt;2,IF('Données Envoyé Spécial'!$M885=P$2,'Données Envoyé Spécial'!$G885,""),"")</f>
        <v/>
      </c>
      <c r="U884" s="50"/>
      <c r="V884" s="201"/>
      <c r="W884" s="201"/>
      <c r="X884" s="201"/>
    </row>
    <row r="885" spans="2:24" x14ac:dyDescent="0.25">
      <c r="B885" s="260"/>
      <c r="F885" s="2" t="str">
        <f>IF('Données Envoyé Spécial'!$R883&lt;2,IF('Données Envoyé Spécial'!$M883=F$2,'Données Envoyé Spécial'!$E883,""),"")</f>
        <v/>
      </c>
      <c r="G885" t="str">
        <f>IF('Données Envoyé Spécial'!$R789&lt;2,IF('Données Envoyé Spécial'!$M789=G$2,'Données Envoyé Spécial'!$E789,""),"")</f>
        <v/>
      </c>
      <c r="H885" t="str">
        <f>IF('Données Envoyé Spécial'!$R886&lt;2,IF('Données Envoyé Spécial'!$M886=H$2,'Données Envoyé Spécial'!$E886,""),"")</f>
        <v/>
      </c>
      <c r="J885" t="str">
        <f>IF('Données Envoyé Spécial'!$R885&lt;2,IF('Données Envoyé Spécial'!$M885=J$2,'Données Envoyé Spécial'!$F885,""),"")</f>
        <v/>
      </c>
      <c r="K885" t="str">
        <f>IF('Données Envoyé Spécial'!$R789&lt;2,IF('Données Envoyé Spécial'!$M789=K$2,'Données Envoyé Spécial'!$F789,""),"")</f>
        <v/>
      </c>
      <c r="L885" t="str">
        <f>IF('Données Envoyé Spécial'!$R886&lt;2,IF('Données Envoyé Spécial'!$M886=L$2,'Données Envoyé Spécial'!$F886,""),"")</f>
        <v/>
      </c>
      <c r="N885" t="str">
        <f>IF('Données Envoyé Spécial'!$R885&lt;2,IF('Données Envoyé Spécial'!$M885=N$2,'Données Envoyé Spécial'!$G885,""),"")</f>
        <v/>
      </c>
      <c r="O885">
        <f>IF('Données Envoyé Spécial'!$R790&lt;2,IF('Données Envoyé Spécial'!$M790=O$2,'Données Envoyé Spécial'!$G790,""),"")</f>
        <v>0.21951219512195122</v>
      </c>
      <c r="P885" t="str">
        <f>IF('Données Envoyé Spécial'!$R886&lt;2,IF('Données Envoyé Spécial'!$M886=P$2,'Données Envoyé Spécial'!$G886,""),"")</f>
        <v/>
      </c>
      <c r="U885" s="50"/>
      <c r="V885" s="201"/>
      <c r="W885" s="201"/>
      <c r="X885" s="201"/>
    </row>
    <row r="886" spans="2:24" x14ac:dyDescent="0.25">
      <c r="B886" s="260"/>
      <c r="F886" s="2" t="str">
        <f>IF('Données Envoyé Spécial'!$R885&lt;2,IF('Données Envoyé Spécial'!$M885=F$2,'Données Envoyé Spécial'!$E885,""),"")</f>
        <v/>
      </c>
      <c r="G886">
        <f>IF('Données Envoyé Spécial'!$R790&lt;2,IF('Données Envoyé Spécial'!$M790=G$2,'Données Envoyé Spécial'!$E790,""),"")</f>
        <v>246</v>
      </c>
      <c r="H886" t="str">
        <f>IF('Données Envoyé Spécial'!$R887&lt;2,IF('Données Envoyé Spécial'!$M887=H$2,'Données Envoyé Spécial'!$E887,""),"")</f>
        <v/>
      </c>
      <c r="J886" t="str">
        <f>IF('Données Envoyé Spécial'!$R886&lt;2,IF('Données Envoyé Spécial'!$M886=J$2,'Données Envoyé Spécial'!$F886,""),"")</f>
        <v/>
      </c>
      <c r="K886">
        <f>IF('Données Envoyé Spécial'!$R790&lt;2,IF('Données Envoyé Spécial'!$M790=K$2,'Données Envoyé Spécial'!$F790,""),"")</f>
        <v>54</v>
      </c>
      <c r="L886" t="str">
        <f>IF('Données Envoyé Spécial'!$R887&lt;2,IF('Données Envoyé Spécial'!$M887=L$2,'Données Envoyé Spécial'!$F887,""),"")</f>
        <v/>
      </c>
      <c r="N886" t="str">
        <f>IF('Données Envoyé Spécial'!$R886&lt;2,IF('Données Envoyé Spécial'!$M886=N$2,'Données Envoyé Spécial'!$G886,""),"")</f>
        <v/>
      </c>
      <c r="O886" t="str">
        <f>IF('Données Envoyé Spécial'!$R791&lt;2,IF('Données Envoyé Spécial'!$M791=O$2,'Données Envoyé Spécial'!$G791,""),"")</f>
        <v/>
      </c>
      <c r="P886" t="str">
        <f>IF('Données Envoyé Spécial'!$R887&lt;2,IF('Données Envoyé Spécial'!$M887=P$2,'Données Envoyé Spécial'!$G887,""),"")</f>
        <v/>
      </c>
      <c r="U886" s="50"/>
      <c r="V886" s="201"/>
      <c r="W886" s="201"/>
      <c r="X886" s="201"/>
    </row>
    <row r="887" spans="2:24" x14ac:dyDescent="0.25">
      <c r="B887" s="260"/>
      <c r="F887" s="2" t="str">
        <f>IF('Données Envoyé Spécial'!$R886&lt;2,IF('Données Envoyé Spécial'!$M886=F$2,'Données Envoyé Spécial'!$E886,""),"")</f>
        <v/>
      </c>
      <c r="G887" t="str">
        <f>IF('Données Envoyé Spécial'!$R791&lt;2,IF('Données Envoyé Spécial'!$M791=G$2,'Données Envoyé Spécial'!$E791,""),"")</f>
        <v/>
      </c>
      <c r="H887" t="str">
        <f>IF('Données Envoyé Spécial'!$R888&lt;2,IF('Données Envoyé Spécial'!$M888=H$2,'Données Envoyé Spécial'!$E888,""),"")</f>
        <v/>
      </c>
      <c r="J887" t="str">
        <f>IF('Données Envoyé Spécial'!$R887&lt;2,IF('Données Envoyé Spécial'!$M887=J$2,'Données Envoyé Spécial'!$F887,""),"")</f>
        <v/>
      </c>
      <c r="K887" t="str">
        <f>IF('Données Envoyé Spécial'!$R791&lt;2,IF('Données Envoyé Spécial'!$M791=K$2,'Données Envoyé Spécial'!$F791,""),"")</f>
        <v/>
      </c>
      <c r="L887" t="str">
        <f>IF('Données Envoyé Spécial'!$R888&lt;2,IF('Données Envoyé Spécial'!$M888=L$2,'Données Envoyé Spécial'!$F888,""),"")</f>
        <v/>
      </c>
      <c r="N887" t="str">
        <f>IF('Données Envoyé Spécial'!$R887&lt;2,IF('Données Envoyé Spécial'!$M887=N$2,'Données Envoyé Spécial'!$G887,""),"")</f>
        <v/>
      </c>
      <c r="O887" t="str">
        <f>IF('Données Envoyé Spécial'!$R794&lt;2,IF('Données Envoyé Spécial'!$M794=O$2,'Données Envoyé Spécial'!$G794,""),"")</f>
        <v/>
      </c>
      <c r="P887" t="str">
        <f>IF('Données Envoyé Spécial'!$R888&lt;2,IF('Données Envoyé Spécial'!$M888=P$2,'Données Envoyé Spécial'!$G888,""),"")</f>
        <v/>
      </c>
      <c r="U887" s="50"/>
      <c r="V887" s="201"/>
      <c r="W887" s="201"/>
      <c r="X887" s="201"/>
    </row>
    <row r="888" spans="2:24" x14ac:dyDescent="0.25">
      <c r="B888" s="260"/>
      <c r="F888" s="2" t="str">
        <f>IF('Données Envoyé Spécial'!$R887&lt;2,IF('Données Envoyé Spécial'!$M887=F$2,'Données Envoyé Spécial'!$E887,""),"")</f>
        <v/>
      </c>
      <c r="G888" t="str">
        <f>IF('Données Envoyé Spécial'!$R794&lt;2,IF('Données Envoyé Spécial'!$M794=G$2,'Données Envoyé Spécial'!$E794,""),"")</f>
        <v/>
      </c>
      <c r="H888" t="str">
        <f>IF('Données Envoyé Spécial'!$R889&lt;2,IF('Données Envoyé Spécial'!$M889=H$2,'Données Envoyé Spécial'!$E889,""),"")</f>
        <v/>
      </c>
      <c r="J888" t="str">
        <f>IF('Données Envoyé Spécial'!$R888&lt;2,IF('Données Envoyé Spécial'!$M888=J$2,'Données Envoyé Spécial'!$F888,""),"")</f>
        <v/>
      </c>
      <c r="K888" t="str">
        <f>IF('Données Envoyé Spécial'!$R794&lt;2,IF('Données Envoyé Spécial'!$M794=K$2,'Données Envoyé Spécial'!$F794,""),"")</f>
        <v/>
      </c>
      <c r="L888" t="str">
        <f>IF('Données Envoyé Spécial'!$R889&lt;2,IF('Données Envoyé Spécial'!$M889=L$2,'Données Envoyé Spécial'!$F889,""),"")</f>
        <v/>
      </c>
      <c r="N888" t="str">
        <f>IF('Données Envoyé Spécial'!$R888&lt;2,IF('Données Envoyé Spécial'!$M888=N$2,'Données Envoyé Spécial'!$G888,""),"")</f>
        <v/>
      </c>
      <c r="O888" t="str">
        <f>IF('Données Envoyé Spécial'!$R795&lt;2,IF('Données Envoyé Spécial'!$M795=O$2,'Données Envoyé Spécial'!$G795,""),"")</f>
        <v/>
      </c>
      <c r="P888" t="str">
        <f>IF('Données Envoyé Spécial'!$R889&lt;2,IF('Données Envoyé Spécial'!$M889=P$2,'Données Envoyé Spécial'!$G889,""),"")</f>
        <v/>
      </c>
      <c r="U888" s="50"/>
      <c r="V888" s="201"/>
      <c r="W888" s="201"/>
      <c r="X888" s="201"/>
    </row>
    <row r="889" spans="2:24" x14ac:dyDescent="0.25">
      <c r="B889" s="260"/>
      <c r="F889" s="2" t="str">
        <f>IF('Données Envoyé Spécial'!$R888&lt;2,IF('Données Envoyé Spécial'!$M888=F$2,'Données Envoyé Spécial'!$E888,""),"")</f>
        <v/>
      </c>
      <c r="G889" t="str">
        <f>IF('Données Envoyé Spécial'!$R795&lt;2,IF('Données Envoyé Spécial'!$M795=G$2,'Données Envoyé Spécial'!$E795,""),"")</f>
        <v/>
      </c>
      <c r="H889" t="str">
        <f>IF('Données Envoyé Spécial'!$R890&lt;2,IF('Données Envoyé Spécial'!$M890=H$2,'Données Envoyé Spécial'!$E890,""),"")</f>
        <v/>
      </c>
      <c r="J889" t="str">
        <f>IF('Données Envoyé Spécial'!$R889&lt;2,IF('Données Envoyé Spécial'!$M889=J$2,'Données Envoyé Spécial'!$F889,""),"")</f>
        <v/>
      </c>
      <c r="K889" t="str">
        <f>IF('Données Envoyé Spécial'!$R795&lt;2,IF('Données Envoyé Spécial'!$M795=K$2,'Données Envoyé Spécial'!$F795,""),"")</f>
        <v/>
      </c>
      <c r="L889" t="str">
        <f>IF('Données Envoyé Spécial'!$R890&lt;2,IF('Données Envoyé Spécial'!$M890=L$2,'Données Envoyé Spécial'!$F890,""),"")</f>
        <v/>
      </c>
      <c r="N889" t="str">
        <f>IF('Données Envoyé Spécial'!$R889&lt;2,IF('Données Envoyé Spécial'!$M889=N$2,'Données Envoyé Spécial'!$G889,""),"")</f>
        <v/>
      </c>
      <c r="O889">
        <f>IF('Données Envoyé Spécial'!$R796&lt;2,IF('Données Envoyé Spécial'!$M796=O$2,'Données Envoyé Spécial'!$G796,""),"")</f>
        <v>0.48910411622276029</v>
      </c>
      <c r="P889" t="str">
        <f>IF('Données Envoyé Spécial'!$R890&lt;2,IF('Données Envoyé Spécial'!$M890=P$2,'Données Envoyé Spécial'!$G890,""),"")</f>
        <v/>
      </c>
      <c r="U889" s="50"/>
      <c r="V889" s="201"/>
      <c r="W889" s="201"/>
      <c r="X889" s="201"/>
    </row>
    <row r="890" spans="2:24" x14ac:dyDescent="0.25">
      <c r="B890" s="260"/>
      <c r="F890" s="2" t="str">
        <f>IF('Données Envoyé Spécial'!$R889&lt;2,IF('Données Envoyé Spécial'!$M889=F$2,'Données Envoyé Spécial'!$E889,""),"")</f>
        <v/>
      </c>
      <c r="G890">
        <f>IF('Données Envoyé Spécial'!$R796&lt;2,IF('Données Envoyé Spécial'!$M796=G$2,'Données Envoyé Spécial'!$E796,""),"")</f>
        <v>826</v>
      </c>
      <c r="H890" t="str">
        <f>IF('Données Envoyé Spécial'!$R891&lt;2,IF('Données Envoyé Spécial'!$M891=H$2,'Données Envoyé Spécial'!$E891,""),"")</f>
        <v/>
      </c>
      <c r="J890" t="str">
        <f>IF('Données Envoyé Spécial'!$R890&lt;2,IF('Données Envoyé Spécial'!$M890=J$2,'Données Envoyé Spécial'!$F890,""),"")</f>
        <v/>
      </c>
      <c r="K890">
        <f>IF('Données Envoyé Spécial'!$R796&lt;2,IF('Données Envoyé Spécial'!$M796=K$2,'Données Envoyé Spécial'!$F796,""),"")</f>
        <v>404</v>
      </c>
      <c r="L890" t="str">
        <f>IF('Données Envoyé Spécial'!$R891&lt;2,IF('Données Envoyé Spécial'!$M891=L$2,'Données Envoyé Spécial'!$F891,""),"")</f>
        <v/>
      </c>
      <c r="N890" t="str">
        <f>IF('Données Envoyé Spécial'!$R890&lt;2,IF('Données Envoyé Spécial'!$M890=N$2,'Données Envoyé Spécial'!$G890,""),"")</f>
        <v/>
      </c>
      <c r="O890" t="str">
        <f>IF('Données Envoyé Spécial'!$R801&lt;2,IF('Données Envoyé Spécial'!$M801=O$2,'Données Envoyé Spécial'!$G801,""),"")</f>
        <v/>
      </c>
      <c r="P890" t="str">
        <f>IF('Données Envoyé Spécial'!$R891&lt;2,IF('Données Envoyé Spécial'!$M891=P$2,'Données Envoyé Spécial'!$G891,""),"")</f>
        <v/>
      </c>
      <c r="U890" s="50"/>
      <c r="V890" s="201"/>
      <c r="W890" s="201"/>
      <c r="X890" s="201"/>
    </row>
    <row r="891" spans="2:24" x14ac:dyDescent="0.25">
      <c r="B891" s="260"/>
      <c r="F891" s="2" t="str">
        <f>IF('Données Envoyé Spécial'!$R890&lt;2,IF('Données Envoyé Spécial'!$M890=F$2,'Données Envoyé Spécial'!$E890,""),"")</f>
        <v/>
      </c>
      <c r="G891" t="str">
        <f>IF('Données Envoyé Spécial'!$R801&lt;2,IF('Données Envoyé Spécial'!$M801=G$2,'Données Envoyé Spécial'!$E801,""),"")</f>
        <v/>
      </c>
      <c r="H891" t="str">
        <f>IF('Données Envoyé Spécial'!$R892&lt;2,IF('Données Envoyé Spécial'!$M892=H$2,'Données Envoyé Spécial'!$E892,""),"")</f>
        <v/>
      </c>
      <c r="J891" t="str">
        <f>IF('Données Envoyé Spécial'!$R891&lt;2,IF('Données Envoyé Spécial'!$M891=J$2,'Données Envoyé Spécial'!$F891,""),"")</f>
        <v/>
      </c>
      <c r="K891" t="str">
        <f>IF('Données Envoyé Spécial'!$R801&lt;2,IF('Données Envoyé Spécial'!$M801=K$2,'Données Envoyé Spécial'!$F801,""),"")</f>
        <v/>
      </c>
      <c r="L891" t="str">
        <f>IF('Données Envoyé Spécial'!$R892&lt;2,IF('Données Envoyé Spécial'!$M892=L$2,'Données Envoyé Spécial'!$F892,""),"")</f>
        <v/>
      </c>
      <c r="N891" t="str">
        <f>IF('Données Envoyé Spécial'!$R891&lt;2,IF('Données Envoyé Spécial'!$M891=N$2,'Données Envoyé Spécial'!$G891,""),"")</f>
        <v/>
      </c>
      <c r="O891" t="str">
        <f>IF('Données Envoyé Spécial'!$R802&lt;2,IF('Données Envoyé Spécial'!$M802=O$2,'Données Envoyé Spécial'!$G802,""),"")</f>
        <v/>
      </c>
      <c r="P891" t="str">
        <f>IF('Données Envoyé Spécial'!$R892&lt;2,IF('Données Envoyé Spécial'!$M892=P$2,'Données Envoyé Spécial'!$G892,""),"")</f>
        <v/>
      </c>
      <c r="U891" s="50"/>
      <c r="V891" s="201"/>
      <c r="W891" s="201"/>
      <c r="X891" s="201"/>
    </row>
    <row r="892" spans="2:24" x14ac:dyDescent="0.25">
      <c r="B892" s="260"/>
      <c r="F892" s="2" t="str">
        <f>IF('Données Envoyé Spécial'!$R891&lt;2,IF('Données Envoyé Spécial'!$M891=F$2,'Données Envoyé Spécial'!$E891,""),"")</f>
        <v/>
      </c>
      <c r="G892" t="str">
        <f>IF('Données Envoyé Spécial'!$R802&lt;2,IF('Données Envoyé Spécial'!$M802=G$2,'Données Envoyé Spécial'!$E802,""),"")</f>
        <v/>
      </c>
      <c r="H892" t="str">
        <f>IF('Données Envoyé Spécial'!$R893&lt;2,IF('Données Envoyé Spécial'!$M893=H$2,'Données Envoyé Spécial'!$E893,""),"")</f>
        <v/>
      </c>
      <c r="J892" t="str">
        <f>IF('Données Envoyé Spécial'!$R892&lt;2,IF('Données Envoyé Spécial'!$M892=J$2,'Données Envoyé Spécial'!$F892,""),"")</f>
        <v/>
      </c>
      <c r="K892" t="str">
        <f>IF('Données Envoyé Spécial'!$R802&lt;2,IF('Données Envoyé Spécial'!$M802=K$2,'Données Envoyé Spécial'!$F802,""),"")</f>
        <v/>
      </c>
      <c r="L892" t="str">
        <f>IF('Données Envoyé Spécial'!$R893&lt;2,IF('Données Envoyé Spécial'!$M893=L$2,'Données Envoyé Spécial'!$F893,""),"")</f>
        <v/>
      </c>
      <c r="N892" t="str">
        <f>IF('Données Envoyé Spécial'!$R892&lt;2,IF('Données Envoyé Spécial'!$M892=N$2,'Données Envoyé Spécial'!$G892,""),"")</f>
        <v/>
      </c>
      <c r="O892" t="str">
        <f>IF('Données Envoyé Spécial'!$R806&lt;2,IF('Données Envoyé Spécial'!$M806=O$2,'Données Envoyé Spécial'!$G806,""),"")</f>
        <v/>
      </c>
      <c r="P892" t="str">
        <f>IF('Données Envoyé Spécial'!$R893&lt;2,IF('Données Envoyé Spécial'!$M893=P$2,'Données Envoyé Spécial'!$G893,""),"")</f>
        <v/>
      </c>
      <c r="U892" s="50"/>
      <c r="V892" s="201"/>
      <c r="W892" s="201"/>
      <c r="X892" s="201"/>
    </row>
    <row r="893" spans="2:24" x14ac:dyDescent="0.25">
      <c r="B893" s="260"/>
      <c r="F893" s="2" t="str">
        <f>IF('Données Envoyé Spécial'!$R892&lt;2,IF('Données Envoyé Spécial'!$M892=F$2,'Données Envoyé Spécial'!$E892,""),"")</f>
        <v/>
      </c>
      <c r="G893" t="str">
        <f>IF('Données Envoyé Spécial'!$R806&lt;2,IF('Données Envoyé Spécial'!$M806=G$2,'Données Envoyé Spécial'!$E806,""),"")</f>
        <v/>
      </c>
      <c r="H893" t="str">
        <f>IF('Données Envoyé Spécial'!$R894&lt;2,IF('Données Envoyé Spécial'!$M894=H$2,'Données Envoyé Spécial'!$E894,""),"")</f>
        <v/>
      </c>
      <c r="J893" t="str">
        <f>IF('Données Envoyé Spécial'!$R893&lt;2,IF('Données Envoyé Spécial'!$M893=J$2,'Données Envoyé Spécial'!$F893,""),"")</f>
        <v/>
      </c>
      <c r="K893" t="str">
        <f>IF('Données Envoyé Spécial'!$R806&lt;2,IF('Données Envoyé Spécial'!$M806=K$2,'Données Envoyé Spécial'!$F806,""),"")</f>
        <v/>
      </c>
      <c r="L893" t="str">
        <f>IF('Données Envoyé Spécial'!$R894&lt;2,IF('Données Envoyé Spécial'!$M894=L$2,'Données Envoyé Spécial'!$F894,""),"")</f>
        <v/>
      </c>
      <c r="N893" t="str">
        <f>IF('Données Envoyé Spécial'!$R893&lt;2,IF('Données Envoyé Spécial'!$M893=N$2,'Données Envoyé Spécial'!$G893,""),"")</f>
        <v/>
      </c>
      <c r="O893">
        <f>IF('Données Envoyé Spécial'!$R807&lt;2,IF('Données Envoyé Spécial'!$M807=O$2,'Données Envoyé Spécial'!$G807,""),"")</f>
        <v>1</v>
      </c>
      <c r="P893" t="str">
        <f>IF('Données Envoyé Spécial'!$R894&lt;2,IF('Données Envoyé Spécial'!$M894=P$2,'Données Envoyé Spécial'!$G894,""),"")</f>
        <v/>
      </c>
      <c r="U893" s="50"/>
      <c r="V893" s="201"/>
      <c r="W893" s="201"/>
      <c r="X893" s="201"/>
    </row>
    <row r="894" spans="2:24" x14ac:dyDescent="0.25">
      <c r="B894" s="260"/>
      <c r="F894" s="2" t="str">
        <f>IF('Données Envoyé Spécial'!$R893&lt;2,IF('Données Envoyé Spécial'!$M893=F$2,'Données Envoyé Spécial'!$E893,""),"")</f>
        <v/>
      </c>
      <c r="G894">
        <f>IF('Données Envoyé Spécial'!$R807&lt;2,IF('Données Envoyé Spécial'!$M807=G$2,'Données Envoyé Spécial'!$E807,""),"")</f>
        <v>403</v>
      </c>
      <c r="H894" t="str">
        <f>IF('Données Envoyé Spécial'!$R895&lt;2,IF('Données Envoyé Spécial'!$M895=H$2,'Données Envoyé Spécial'!$E895,""),"")</f>
        <v/>
      </c>
      <c r="J894" t="str">
        <f>IF('Données Envoyé Spécial'!$R894&lt;2,IF('Données Envoyé Spécial'!$M894=J$2,'Données Envoyé Spécial'!$F894,""),"")</f>
        <v/>
      </c>
      <c r="K894">
        <f>IF('Données Envoyé Spécial'!$R807&lt;2,IF('Données Envoyé Spécial'!$M807=K$2,'Données Envoyé Spécial'!$F807,""),"")</f>
        <v>403</v>
      </c>
      <c r="L894" t="str">
        <f>IF('Données Envoyé Spécial'!$R895&lt;2,IF('Données Envoyé Spécial'!$M895=L$2,'Données Envoyé Spécial'!$F895,""),"")</f>
        <v/>
      </c>
      <c r="N894" t="str">
        <f>IF('Données Envoyé Spécial'!$R894&lt;2,IF('Données Envoyé Spécial'!$M894=N$2,'Données Envoyé Spécial'!$G894,""),"")</f>
        <v/>
      </c>
      <c r="O894">
        <f>IF('Données Envoyé Spécial'!$R808&lt;2,IF('Données Envoyé Spécial'!$M808=O$2,'Données Envoyé Spécial'!$G808,""),"")</f>
        <v>0.1875</v>
      </c>
      <c r="P894" t="str">
        <f>IF('Données Envoyé Spécial'!$R895&lt;2,IF('Données Envoyé Spécial'!$M895=P$2,'Données Envoyé Spécial'!$G895,""),"")</f>
        <v/>
      </c>
      <c r="U894" s="50"/>
      <c r="V894" s="201"/>
      <c r="W894" s="201"/>
      <c r="X894" s="201"/>
    </row>
    <row r="895" spans="2:24" x14ac:dyDescent="0.25">
      <c r="B895" s="260"/>
      <c r="F895" s="2" t="str">
        <f>IF('Données Envoyé Spécial'!$R894&lt;2,IF('Données Envoyé Spécial'!$M894=F$2,'Données Envoyé Spécial'!$E894,""),"")</f>
        <v/>
      </c>
      <c r="G895">
        <f>IF('Données Envoyé Spécial'!$R808&lt;2,IF('Données Envoyé Spécial'!$M808=G$2,'Données Envoyé Spécial'!$E808,""),"")</f>
        <v>16</v>
      </c>
      <c r="H895" t="str">
        <f>IF('Données Envoyé Spécial'!$R896&lt;2,IF('Données Envoyé Spécial'!$M896=H$2,'Données Envoyé Spécial'!$E896,""),"")</f>
        <v/>
      </c>
      <c r="J895" t="str">
        <f>IF('Données Envoyé Spécial'!$R895&lt;2,IF('Données Envoyé Spécial'!$M895=J$2,'Données Envoyé Spécial'!$F895,""),"")</f>
        <v/>
      </c>
      <c r="K895">
        <f>IF('Données Envoyé Spécial'!$R808&lt;2,IF('Données Envoyé Spécial'!$M808=K$2,'Données Envoyé Spécial'!$F808,""),"")</f>
        <v>3</v>
      </c>
      <c r="L895" t="str">
        <f>IF('Données Envoyé Spécial'!$R896&lt;2,IF('Données Envoyé Spécial'!$M896=L$2,'Données Envoyé Spécial'!$F896,""),"")</f>
        <v/>
      </c>
      <c r="N895" t="str">
        <f>IF('Données Envoyé Spécial'!$R895&lt;2,IF('Données Envoyé Spécial'!$M895=N$2,'Données Envoyé Spécial'!$G895,""),"")</f>
        <v/>
      </c>
      <c r="O895">
        <f>IF('Données Envoyé Spécial'!$R809&lt;2,IF('Données Envoyé Spécial'!$M809=O$2,'Données Envoyé Spécial'!$G809,""),"")</f>
        <v>2.8936170212765959</v>
      </c>
      <c r="P895" t="str">
        <f>IF('Données Envoyé Spécial'!$R896&lt;2,IF('Données Envoyé Spécial'!$M896=P$2,'Données Envoyé Spécial'!$G896,""),"")</f>
        <v/>
      </c>
      <c r="U895" s="50"/>
      <c r="V895" s="201"/>
      <c r="W895" s="201"/>
      <c r="X895" s="201"/>
    </row>
    <row r="896" spans="2:24" x14ac:dyDescent="0.25">
      <c r="B896" s="260"/>
      <c r="F896" s="2" t="str">
        <f>IF('Données Envoyé Spécial'!$R895&lt;2,IF('Données Envoyé Spécial'!$M895=F$2,'Données Envoyé Spécial'!$E895,""),"")</f>
        <v/>
      </c>
      <c r="G896">
        <f>IF('Données Envoyé Spécial'!$R809&lt;2,IF('Données Envoyé Spécial'!$M809=G$2,'Données Envoyé Spécial'!$E809,""),"")</f>
        <v>235</v>
      </c>
      <c r="H896" t="str">
        <f>IF('Données Envoyé Spécial'!$R897&lt;2,IF('Données Envoyé Spécial'!$M897=H$2,'Données Envoyé Spécial'!$E897,""),"")</f>
        <v/>
      </c>
      <c r="J896" t="str">
        <f>IF('Données Envoyé Spécial'!$R896&lt;2,IF('Données Envoyé Spécial'!$M896=J$2,'Données Envoyé Spécial'!$F896,""),"")</f>
        <v/>
      </c>
      <c r="K896">
        <f>IF('Données Envoyé Spécial'!$R809&lt;2,IF('Données Envoyé Spécial'!$M809=K$2,'Données Envoyé Spécial'!$F809,""),"")</f>
        <v>680</v>
      </c>
      <c r="L896" t="str">
        <f>IF('Données Envoyé Spécial'!$R897&lt;2,IF('Données Envoyé Spécial'!$M897=L$2,'Données Envoyé Spécial'!$F897,""),"")</f>
        <v/>
      </c>
      <c r="N896" t="str">
        <f>IF('Données Envoyé Spécial'!$R896&lt;2,IF('Données Envoyé Spécial'!$M896=N$2,'Données Envoyé Spécial'!$G896,""),"")</f>
        <v/>
      </c>
      <c r="O896">
        <f>IF('Données Envoyé Spécial'!$R810&lt;2,IF('Données Envoyé Spécial'!$M810=O$2,'Données Envoyé Spécial'!$G810,""),"")</f>
        <v>0.12328767123287671</v>
      </c>
      <c r="P896" t="str">
        <f>IF('Données Envoyé Spécial'!$R897&lt;2,IF('Données Envoyé Spécial'!$M897=P$2,'Données Envoyé Spécial'!$G897,""),"")</f>
        <v/>
      </c>
      <c r="U896" s="50"/>
      <c r="V896" s="201"/>
      <c r="W896" s="201"/>
      <c r="X896" s="201"/>
    </row>
    <row r="897" spans="2:28" x14ac:dyDescent="0.25">
      <c r="B897" s="260"/>
      <c r="F897" s="2" t="str">
        <f>IF('Données Envoyé Spécial'!$R896&lt;2,IF('Données Envoyé Spécial'!$M896=F$2,'Données Envoyé Spécial'!$E896,""),"")</f>
        <v/>
      </c>
      <c r="G897">
        <f>IF('Données Envoyé Spécial'!$R810&lt;2,IF('Données Envoyé Spécial'!$M810=G$2,'Données Envoyé Spécial'!$E810,""),"")</f>
        <v>365</v>
      </c>
      <c r="H897" t="str">
        <f>IF('Données Envoyé Spécial'!$R898&lt;2,IF('Données Envoyé Spécial'!$M898=H$2,'Données Envoyé Spécial'!$E898,""),"")</f>
        <v/>
      </c>
      <c r="J897" t="str">
        <f>IF('Données Envoyé Spécial'!$R897&lt;2,IF('Données Envoyé Spécial'!$M897=J$2,'Données Envoyé Spécial'!$F897,""),"")</f>
        <v/>
      </c>
      <c r="K897">
        <f>IF('Données Envoyé Spécial'!$R810&lt;2,IF('Données Envoyé Spécial'!$M810=K$2,'Données Envoyé Spécial'!$F810,""),"")</f>
        <v>45</v>
      </c>
      <c r="L897" t="str">
        <f>IF('Données Envoyé Spécial'!$R898&lt;2,IF('Données Envoyé Spécial'!$M898=L$2,'Données Envoyé Spécial'!$F898,""),"")</f>
        <v/>
      </c>
      <c r="N897" t="str">
        <f>IF('Données Envoyé Spécial'!$R897&lt;2,IF('Données Envoyé Spécial'!$M897=N$2,'Données Envoyé Spécial'!$G897,""),"")</f>
        <v/>
      </c>
      <c r="O897">
        <f>IF('Données Envoyé Spécial'!$R811&lt;2,IF('Données Envoyé Spécial'!$M811=O$2,'Données Envoyé Spécial'!$G811,""),"")</f>
        <v>0.12003454231433507</v>
      </c>
      <c r="P897" t="str">
        <f>IF('Données Envoyé Spécial'!$R898&lt;2,IF('Données Envoyé Spécial'!$M898=P$2,'Données Envoyé Spécial'!$G898,""),"")</f>
        <v/>
      </c>
      <c r="U897" s="50"/>
      <c r="V897" s="201"/>
      <c r="W897" s="201"/>
      <c r="X897" s="201"/>
    </row>
    <row r="898" spans="2:28" x14ac:dyDescent="0.25">
      <c r="B898" s="260"/>
      <c r="F898" s="2" t="str">
        <f>IF('Données Envoyé Spécial'!$R897&lt;2,IF('Données Envoyé Spécial'!$M897=F$2,'Données Envoyé Spécial'!$E897,""),"")</f>
        <v/>
      </c>
      <c r="G898">
        <f>IF('Données Envoyé Spécial'!$R811&lt;2,IF('Données Envoyé Spécial'!$M811=G$2,'Données Envoyé Spécial'!$E811,""),"")</f>
        <v>1158</v>
      </c>
      <c r="H898" t="str">
        <f>IF('Données Envoyé Spécial'!$R899&lt;2,IF('Données Envoyé Spécial'!$M899=H$2,'Données Envoyé Spécial'!$E899,""),"")</f>
        <v/>
      </c>
      <c r="J898" t="str">
        <f>IF('Données Envoyé Spécial'!$R898&lt;2,IF('Données Envoyé Spécial'!$M898=J$2,'Données Envoyé Spécial'!$F898,""),"")</f>
        <v/>
      </c>
      <c r="K898">
        <f>IF('Données Envoyé Spécial'!$R811&lt;2,IF('Données Envoyé Spécial'!$M811=K$2,'Données Envoyé Spécial'!$F811,""),"")</f>
        <v>139</v>
      </c>
      <c r="L898" t="str">
        <f>IF('Données Envoyé Spécial'!$R899&lt;2,IF('Données Envoyé Spécial'!$M899=L$2,'Données Envoyé Spécial'!$F899,""),"")</f>
        <v/>
      </c>
      <c r="N898" t="str">
        <f>IF('Données Envoyé Spécial'!$R898&lt;2,IF('Données Envoyé Spécial'!$M898=N$2,'Données Envoyé Spécial'!$G898,""),"")</f>
        <v/>
      </c>
      <c r="O898">
        <f>IF('Données Envoyé Spécial'!$R812&lt;2,IF('Données Envoyé Spécial'!$M812=O$2,'Données Envoyé Spécial'!$G812,""),"")</f>
        <v>0.1875</v>
      </c>
      <c r="P898" t="str">
        <f>IF('Données Envoyé Spécial'!$R899&lt;2,IF('Données Envoyé Spécial'!$M899=P$2,'Données Envoyé Spécial'!$G899,""),"")</f>
        <v/>
      </c>
      <c r="U898" s="50"/>
      <c r="V898" s="201"/>
      <c r="W898" s="201"/>
      <c r="X898" s="201"/>
    </row>
    <row r="899" spans="2:28" x14ac:dyDescent="0.25">
      <c r="B899" s="260"/>
      <c r="F899" s="2" t="str">
        <f>IF('Données Envoyé Spécial'!$R898&lt;2,IF('Données Envoyé Spécial'!$M898=F$2,'Données Envoyé Spécial'!$E898,""),"")</f>
        <v/>
      </c>
      <c r="G899">
        <f>IF('Données Envoyé Spécial'!$R812&lt;2,IF('Données Envoyé Spécial'!$M812=G$2,'Données Envoyé Spécial'!$E812,""),"")</f>
        <v>16</v>
      </c>
      <c r="H899" t="str">
        <f>IF('Données Envoyé Spécial'!$R900&lt;2,IF('Données Envoyé Spécial'!$M900=H$2,'Données Envoyé Spécial'!$E900,""),"")</f>
        <v/>
      </c>
      <c r="J899" t="str">
        <f>IF('Données Envoyé Spécial'!$R899&lt;2,IF('Données Envoyé Spécial'!$M899=J$2,'Données Envoyé Spécial'!$F899,""),"")</f>
        <v/>
      </c>
      <c r="K899">
        <f>IF('Données Envoyé Spécial'!$R812&lt;2,IF('Données Envoyé Spécial'!$M812=K$2,'Données Envoyé Spécial'!$F812,""),"")</f>
        <v>3</v>
      </c>
      <c r="L899" t="str">
        <f>IF('Données Envoyé Spécial'!$R900&lt;2,IF('Données Envoyé Spécial'!$M900=L$2,'Données Envoyé Spécial'!$F900,""),"")</f>
        <v/>
      </c>
      <c r="N899" t="str">
        <f>IF('Données Envoyé Spécial'!$R899&lt;2,IF('Données Envoyé Spécial'!$M899=N$2,'Données Envoyé Spécial'!$G899,""),"")</f>
        <v/>
      </c>
      <c r="O899">
        <f>IF('Données Envoyé Spécial'!$R813&lt;2,IF('Données Envoyé Spécial'!$M813=O$2,'Données Envoyé Spécial'!$G813,""),"")</f>
        <v>0.11545293072824156</v>
      </c>
      <c r="P899" t="str">
        <f>IF('Données Envoyé Spécial'!$R900&lt;2,IF('Données Envoyé Spécial'!$M900=P$2,'Données Envoyé Spécial'!$G900,""),"")</f>
        <v/>
      </c>
      <c r="U899" s="50"/>
      <c r="V899" s="201"/>
      <c r="W899" s="201"/>
      <c r="X899" s="201"/>
    </row>
    <row r="900" spans="2:28" x14ac:dyDescent="0.25">
      <c r="B900" s="260"/>
      <c r="F900" s="2" t="str">
        <f>IF('Données Envoyé Spécial'!$R899&lt;2,IF('Données Envoyé Spécial'!$M899=F$2,'Données Envoyé Spécial'!$E899,""),"")</f>
        <v/>
      </c>
      <c r="G900">
        <f>IF('Données Envoyé Spécial'!$R813&lt;2,IF('Données Envoyé Spécial'!$M813=G$2,'Données Envoyé Spécial'!$E813,""),"")</f>
        <v>563</v>
      </c>
      <c r="H900" t="str">
        <f>IF('Données Envoyé Spécial'!$R901&lt;2,IF('Données Envoyé Spécial'!$M901=H$2,'Données Envoyé Spécial'!$E901,""),"")</f>
        <v/>
      </c>
      <c r="J900" t="str">
        <f>IF('Données Envoyé Spécial'!$R900&lt;2,IF('Données Envoyé Spécial'!$M900=J$2,'Données Envoyé Spécial'!$F900,""),"")</f>
        <v/>
      </c>
      <c r="K900">
        <f>IF('Données Envoyé Spécial'!$R813&lt;2,IF('Données Envoyé Spécial'!$M813=K$2,'Données Envoyé Spécial'!$F813,""),"")</f>
        <v>65</v>
      </c>
      <c r="L900" t="str">
        <f>IF('Données Envoyé Spécial'!$R901&lt;2,IF('Données Envoyé Spécial'!$M901=L$2,'Données Envoyé Spécial'!$F901,""),"")</f>
        <v/>
      </c>
      <c r="N900" t="str">
        <f>IF('Données Envoyé Spécial'!$R900&lt;2,IF('Données Envoyé Spécial'!$M900=N$2,'Données Envoyé Spécial'!$G900,""),"")</f>
        <v/>
      </c>
      <c r="O900" t="str">
        <f>IF('Données Envoyé Spécial'!$R814&lt;2,IF('Données Envoyé Spécial'!$M814=O$2,'Données Envoyé Spécial'!$G814,""),"")</f>
        <v/>
      </c>
      <c r="P900" t="str">
        <f>IF('Données Envoyé Spécial'!$R901&lt;2,IF('Données Envoyé Spécial'!$M901=P$2,'Données Envoyé Spécial'!$G901,""),"")</f>
        <v/>
      </c>
      <c r="U900" s="50"/>
      <c r="V900" s="201"/>
      <c r="W900" s="201"/>
      <c r="X900" s="201"/>
    </row>
    <row r="901" spans="2:28" x14ac:dyDescent="0.25">
      <c r="B901" s="260"/>
      <c r="F901" s="2" t="str">
        <f>IF('Données Envoyé Spécial'!$R900&lt;2,IF('Données Envoyé Spécial'!$M900=F$2,'Données Envoyé Spécial'!$E900,""),"")</f>
        <v/>
      </c>
      <c r="G901" t="str">
        <f>IF('Données Envoyé Spécial'!$R814&lt;2,IF('Données Envoyé Spécial'!$M814=G$2,'Données Envoyé Spécial'!$E814,""),"")</f>
        <v/>
      </c>
      <c r="H901" t="str">
        <f>IF('Données Envoyé Spécial'!$R902&lt;2,IF('Données Envoyé Spécial'!$M902=H$2,'Données Envoyé Spécial'!$E902,""),"")</f>
        <v/>
      </c>
      <c r="J901" t="str">
        <f>IF('Données Envoyé Spécial'!$R901&lt;2,IF('Données Envoyé Spécial'!$M901=J$2,'Données Envoyé Spécial'!$F901,""),"")</f>
        <v/>
      </c>
      <c r="K901" t="str">
        <f>IF('Données Envoyé Spécial'!$R814&lt;2,IF('Données Envoyé Spécial'!$M814=K$2,'Données Envoyé Spécial'!$F814,""),"")</f>
        <v/>
      </c>
      <c r="L901" t="str">
        <f>IF('Données Envoyé Spécial'!$R902&lt;2,IF('Données Envoyé Spécial'!$M902=L$2,'Données Envoyé Spécial'!$F902,""),"")</f>
        <v/>
      </c>
      <c r="N901" t="str">
        <f>IF('Données Envoyé Spécial'!$R901&lt;2,IF('Données Envoyé Spécial'!$M901=N$2,'Données Envoyé Spécial'!$G901,""),"")</f>
        <v/>
      </c>
      <c r="O901" t="str">
        <f>IF('Données Envoyé Spécial'!$R816&lt;2,IF('Données Envoyé Spécial'!$M816=O$2,'Données Envoyé Spécial'!$G816,""),"")</f>
        <v/>
      </c>
      <c r="P901" t="str">
        <f>IF('Données Envoyé Spécial'!$R902&lt;2,IF('Données Envoyé Spécial'!$M902=P$2,'Données Envoyé Spécial'!$G902,""),"")</f>
        <v/>
      </c>
      <c r="U901" s="50"/>
      <c r="V901" s="201"/>
      <c r="W901" s="201"/>
      <c r="X901" s="201"/>
    </row>
    <row r="902" spans="2:28" x14ac:dyDescent="0.25">
      <c r="B902" s="260"/>
      <c r="F902" s="2" t="str">
        <f>IF('Données Envoyé Spécial'!$R901&lt;2,IF('Données Envoyé Spécial'!$M901=F$2,'Données Envoyé Spécial'!$E901,""),"")</f>
        <v/>
      </c>
      <c r="G902" t="str">
        <f>IF('Données Envoyé Spécial'!$R816&lt;2,IF('Données Envoyé Spécial'!$M816=G$2,'Données Envoyé Spécial'!$E816,""),"")</f>
        <v/>
      </c>
      <c r="H902" t="str">
        <f>IF('Données Envoyé Spécial'!$R903&lt;2,IF('Données Envoyé Spécial'!$M903=H$2,'Données Envoyé Spécial'!$E903,""),"")</f>
        <v/>
      </c>
      <c r="J902" t="str">
        <f>IF('Données Envoyé Spécial'!$R902&lt;2,IF('Données Envoyé Spécial'!$M902=J$2,'Données Envoyé Spécial'!$F902,""),"")</f>
        <v/>
      </c>
      <c r="K902" t="str">
        <f>IF('Données Envoyé Spécial'!$R816&lt;2,IF('Données Envoyé Spécial'!$M816=K$2,'Données Envoyé Spécial'!$F816,""),"")</f>
        <v/>
      </c>
      <c r="L902" t="str">
        <f>IF('Données Envoyé Spécial'!$R903&lt;2,IF('Données Envoyé Spécial'!$M903=L$2,'Données Envoyé Spécial'!$F903,""),"")</f>
        <v/>
      </c>
      <c r="N902" t="str">
        <f>IF('Données Envoyé Spécial'!$R902&lt;2,IF('Données Envoyé Spécial'!$M902=N$2,'Données Envoyé Spécial'!$G902,""),"")</f>
        <v/>
      </c>
      <c r="O902">
        <f>IF('Données Envoyé Spécial'!$R817&lt;2,IF('Données Envoyé Spécial'!$M817=O$2,'Données Envoyé Spécial'!$G817,""),"")</f>
        <v>0.95041322314049592</v>
      </c>
      <c r="P902" t="str">
        <f>IF('Données Envoyé Spécial'!$R903&lt;2,IF('Données Envoyé Spécial'!$M903=P$2,'Données Envoyé Spécial'!$G903,""),"")</f>
        <v/>
      </c>
      <c r="U902" s="50"/>
      <c r="V902" s="201"/>
      <c r="W902" s="201"/>
      <c r="X902" s="201"/>
    </row>
    <row r="903" spans="2:28" x14ac:dyDescent="0.25">
      <c r="B903" s="260"/>
      <c r="D903" s="2" t="s">
        <v>5571</v>
      </c>
      <c r="E903" s="2" t="s">
        <v>5571</v>
      </c>
      <c r="F903" s="2" t="str">
        <f>IF('Données Envoyé Spécial'!$R902&lt;2,IF('Données Envoyé Spécial'!$M902=F$2,'Données Envoyé Spécial'!$E902,""),"")</f>
        <v/>
      </c>
      <c r="G903">
        <f>IF('Données Envoyé Spécial'!$R817&lt;2,IF('Données Envoyé Spécial'!$M817=G$2,'Données Envoyé Spécial'!$E817,""),"")</f>
        <v>363</v>
      </c>
      <c r="H903" t="str">
        <f>IF('Données Envoyé Spécial'!$R904&lt;2,IF('Données Envoyé Spécial'!$M904=H$2,'Données Envoyé Spécial'!$E904,""),"")</f>
        <v/>
      </c>
      <c r="J903" t="str">
        <f>IF('Données Envoyé Spécial'!$R903&lt;2,IF('Données Envoyé Spécial'!$M903=J$2,'Données Envoyé Spécial'!$F903,""),"")</f>
        <v/>
      </c>
      <c r="K903">
        <f>IF('Données Envoyé Spécial'!$R817&lt;2,IF('Données Envoyé Spécial'!$M817=K$2,'Données Envoyé Spécial'!$F817,""),"")</f>
        <v>345</v>
      </c>
      <c r="L903" t="str">
        <f>IF('Données Envoyé Spécial'!$R904&lt;2,IF('Données Envoyé Spécial'!$M904=L$2,'Données Envoyé Spécial'!$F904,""),"")</f>
        <v/>
      </c>
      <c r="N903" t="str">
        <f>IF('Données Envoyé Spécial'!$R903&lt;2,IF('Données Envoyé Spécial'!$M903=N$2,'Données Envoyé Spécial'!$G903,""),"")</f>
        <v/>
      </c>
      <c r="O903">
        <f>IF('Données Envoyé Spécial'!$R818&lt;2,IF('Données Envoyé Spécial'!$M818=O$2,'Données Envoyé Spécial'!$G818,""),"")</f>
        <v>1.1671671671671671</v>
      </c>
      <c r="P903" t="str">
        <f>IF('Données Envoyé Spécial'!$R904&lt;2,IF('Données Envoyé Spécial'!$M904=P$2,'Données Envoyé Spécial'!$G904,""),"")</f>
        <v/>
      </c>
      <c r="U903" s="50"/>
      <c r="V903" s="201"/>
      <c r="W903" s="201"/>
      <c r="X903" s="201"/>
    </row>
    <row r="904" spans="2:28" x14ac:dyDescent="0.25">
      <c r="B904" s="260"/>
      <c r="D904" s="2" t="s">
        <v>5571</v>
      </c>
      <c r="E904" s="2" t="s">
        <v>5571</v>
      </c>
      <c r="F904" s="2" t="str">
        <f>IF('Données Envoyé Spécial'!$R903&lt;2,IF('Données Envoyé Spécial'!$M903=F$2,'Données Envoyé Spécial'!$E903,""),"")</f>
        <v/>
      </c>
      <c r="G904">
        <f>IF('Données Envoyé Spécial'!$R818&lt;2,IF('Données Envoyé Spécial'!$M818=G$2,'Données Envoyé Spécial'!$E818,""),"")</f>
        <v>1998</v>
      </c>
      <c r="H904" t="str">
        <f>IF('Données Envoyé Spécial'!$R905&lt;2,IF('Données Envoyé Spécial'!$M905=H$2,'Données Envoyé Spécial'!$E905,""),"")</f>
        <v/>
      </c>
      <c r="J904" t="str">
        <f>IF('Données Envoyé Spécial'!$R904&lt;2,IF('Données Envoyé Spécial'!$M904=J$2,'Données Envoyé Spécial'!$F904,""),"")</f>
        <v/>
      </c>
      <c r="K904">
        <f>IF('Données Envoyé Spécial'!$R818&lt;2,IF('Données Envoyé Spécial'!$M818=K$2,'Données Envoyé Spécial'!$F818,""),"")</f>
        <v>2332</v>
      </c>
      <c r="L904" t="str">
        <f>IF('Données Envoyé Spécial'!$R905&lt;2,IF('Données Envoyé Spécial'!$M905=L$2,'Données Envoyé Spécial'!$F905,""),"")</f>
        <v/>
      </c>
      <c r="N904" t="str">
        <f>IF('Données Envoyé Spécial'!$R904&lt;2,IF('Données Envoyé Spécial'!$M904=N$2,'Données Envoyé Spécial'!$G904,""),"")</f>
        <v/>
      </c>
      <c r="O904">
        <f>IF('Données Envoyé Spécial'!$R819&lt;2,IF('Données Envoyé Spécial'!$M819=O$2,'Données Envoyé Spécial'!$G819,""),"")</f>
        <v>0.79718309859154934</v>
      </c>
      <c r="P904" t="str">
        <f>IF('Données Envoyé Spécial'!$R905&lt;2,IF('Données Envoyé Spécial'!$M905=P$2,'Données Envoyé Spécial'!$G905,""),"")</f>
        <v/>
      </c>
      <c r="U904" s="50"/>
      <c r="V904" s="201"/>
      <c r="W904" s="201"/>
      <c r="X904" s="201"/>
    </row>
    <row r="905" spans="2:28" ht="15.75" thickBot="1" x14ac:dyDescent="0.3">
      <c r="B905" s="260"/>
      <c r="D905" s="2" t="s">
        <v>5571</v>
      </c>
      <c r="E905" s="2" t="s">
        <v>5571</v>
      </c>
      <c r="F905" s="2" t="str">
        <f>IF('Données Envoyé Spécial'!$R904&lt;2,IF('Données Envoyé Spécial'!$M904=F$2,'Données Envoyé Spécial'!$E904,""),"")</f>
        <v/>
      </c>
      <c r="G905">
        <f>IF('Données Envoyé Spécial'!$R819&lt;2,IF('Données Envoyé Spécial'!$M819=G$2,'Données Envoyé Spécial'!$E819,""),"")</f>
        <v>710</v>
      </c>
      <c r="H905" t="str">
        <f>IF('Données Envoyé Spécial'!$R906&lt;2,IF('Données Envoyé Spécial'!$M906=H$2,'Données Envoyé Spécial'!$E906,""),"")</f>
        <v/>
      </c>
      <c r="J905" t="str">
        <f>IF('Données Envoyé Spécial'!$R905&lt;2,IF('Données Envoyé Spécial'!$M905=J$2,'Données Envoyé Spécial'!$F905,""),"")</f>
        <v/>
      </c>
      <c r="K905">
        <f>IF('Données Envoyé Spécial'!$R819&lt;2,IF('Données Envoyé Spécial'!$M819=K$2,'Données Envoyé Spécial'!$F819,""),"")</f>
        <v>566</v>
      </c>
      <c r="L905" t="str">
        <f>IF('Données Envoyé Spécial'!$R906&lt;2,IF('Données Envoyé Spécial'!$M906=L$2,'Données Envoyé Spécial'!$F906,""),"")</f>
        <v/>
      </c>
      <c r="N905" t="str">
        <f>IF('Données Envoyé Spécial'!$R905&lt;2,IF('Données Envoyé Spécial'!$M905=N$2,'Données Envoyé Spécial'!$G905,""),"")</f>
        <v/>
      </c>
      <c r="O905">
        <f>IF('Données Envoyé Spécial'!$R820&lt;2,IF('Données Envoyé Spécial'!$M820=O$2,'Données Envoyé Spécial'!$G820,""),"")</f>
        <v>8.3333333333333329E-2</v>
      </c>
      <c r="P905" t="str">
        <f>IF('Données Envoyé Spécial'!$R906&lt;2,IF('Données Envoyé Spécial'!$M906=P$2,'Données Envoyé Spécial'!$G906,""),"")</f>
        <v/>
      </c>
      <c r="U905" s="196"/>
      <c r="V905" s="202"/>
      <c r="W905" s="202"/>
      <c r="X905" s="202"/>
    </row>
    <row r="906" spans="2:28" x14ac:dyDescent="0.25">
      <c r="B906" s="260"/>
      <c r="D906" s="2" t="s">
        <v>5571</v>
      </c>
      <c r="E906" s="2" t="s">
        <v>5571</v>
      </c>
      <c r="F906" s="2" t="str">
        <f>IF('Données Envoyé Spécial'!$R905&lt;2,IF('Données Envoyé Spécial'!$M905=F$2,'Données Envoyé Spécial'!$E905,""),"")</f>
        <v/>
      </c>
      <c r="G906">
        <f>IF('Données Envoyé Spécial'!$R820&lt;2,IF('Données Envoyé Spécial'!$M820=G$2,'Données Envoyé Spécial'!$E820,""),"")</f>
        <v>36</v>
      </c>
      <c r="H906" t="str">
        <f>IF('Données Envoyé Spécial'!$R907&lt;2,IF('Données Envoyé Spécial'!$M907=H$2,'Données Envoyé Spécial'!$E907,""),"")</f>
        <v/>
      </c>
      <c r="J906" t="str">
        <f>IF('Données Envoyé Spécial'!$R906&lt;2,IF('Données Envoyé Spécial'!$M906=J$2,'Données Envoyé Spécial'!$F906,""),"")</f>
        <v/>
      </c>
      <c r="K906">
        <f>IF('Données Envoyé Spécial'!$R820&lt;2,IF('Données Envoyé Spécial'!$M820=K$2,'Données Envoyé Spécial'!$F820,""),"")</f>
        <v>3</v>
      </c>
      <c r="L906" t="str">
        <f>IF('Données Envoyé Spécial'!$R907&lt;2,IF('Données Envoyé Spécial'!$M907=L$2,'Données Envoyé Spécial'!$F907,""),"")</f>
        <v/>
      </c>
      <c r="N906" t="str">
        <f>IF('Données Envoyé Spécial'!$R906&lt;2,IF('Données Envoyé Spécial'!$M906=N$2,'Données Envoyé Spécial'!$G906,""),"")</f>
        <v/>
      </c>
      <c r="O906">
        <f>IF('Données Envoyé Spécial'!$R821&lt;2,IF('Données Envoyé Spécial'!$M821=O$2,'Données Envoyé Spécial'!$G821,""),"")</f>
        <v>0.13513513513513514</v>
      </c>
      <c r="P906" t="str">
        <f>IF('Données Envoyé Spécial'!$R907&lt;2,IF('Données Envoyé Spécial'!$M907=P$2,'Données Envoyé Spécial'!$G907,""),"")</f>
        <v/>
      </c>
    </row>
    <row r="907" spans="2:28" x14ac:dyDescent="0.25">
      <c r="B907" s="260"/>
      <c r="D907" s="2" t="s">
        <v>5571</v>
      </c>
      <c r="E907" s="2" t="s">
        <v>5571</v>
      </c>
      <c r="F907" s="2" t="str">
        <f>IF('Données Envoyé Spécial'!$R906&lt;2,IF('Données Envoyé Spécial'!$M906=F$2,'Données Envoyé Spécial'!$E906,""),"")</f>
        <v/>
      </c>
      <c r="G907">
        <f>IF('Données Envoyé Spécial'!$R821&lt;2,IF('Données Envoyé Spécial'!$M821=G$2,'Données Envoyé Spécial'!$E821,""),"")</f>
        <v>37</v>
      </c>
      <c r="H907" t="str">
        <f>IF('Données Envoyé Spécial'!$R908&lt;2,IF('Données Envoyé Spécial'!$M908=H$2,'Données Envoyé Spécial'!$E908,""),"")</f>
        <v/>
      </c>
      <c r="J907" t="str">
        <f>IF('Données Envoyé Spécial'!$R907&lt;2,IF('Données Envoyé Spécial'!$M907=J$2,'Données Envoyé Spécial'!$F907,""),"")</f>
        <v/>
      </c>
      <c r="K907">
        <f>IF('Données Envoyé Spécial'!$R821&lt;2,IF('Données Envoyé Spécial'!$M821=K$2,'Données Envoyé Spécial'!$F821,""),"")</f>
        <v>5</v>
      </c>
      <c r="L907" t="str">
        <f>IF('Données Envoyé Spécial'!$R908&lt;2,IF('Données Envoyé Spécial'!$M908=L$2,'Données Envoyé Spécial'!$F908,""),"")</f>
        <v/>
      </c>
      <c r="N907" t="str">
        <f>IF('Données Envoyé Spécial'!$R907&lt;2,IF('Données Envoyé Spécial'!$M907=N$2,'Données Envoyé Spécial'!$G907,""),"")</f>
        <v/>
      </c>
      <c r="O907">
        <f>IF('Données Envoyé Spécial'!$R822&lt;2,IF('Données Envoyé Spécial'!$M822=O$2,'Données Envoyé Spécial'!$G822,""),"")</f>
        <v>6.4285714285714279E-2</v>
      </c>
      <c r="P907" t="str">
        <f>IF('Données Envoyé Spécial'!$R908&lt;2,IF('Données Envoyé Spécial'!$M908=P$2,'Données Envoyé Spécial'!$G908,""),"")</f>
        <v/>
      </c>
    </row>
    <row r="908" spans="2:28" x14ac:dyDescent="0.25">
      <c r="B908" s="260"/>
      <c r="D908" s="2" t="s">
        <v>5571</v>
      </c>
      <c r="E908" s="2" t="s">
        <v>5571</v>
      </c>
      <c r="F908" s="2" t="str">
        <f>IF('Données Envoyé Spécial'!$R907&lt;2,IF('Données Envoyé Spécial'!$M907=F$2,'Données Envoyé Spécial'!$E907,""),"")</f>
        <v/>
      </c>
      <c r="G908">
        <f>IF('Données Envoyé Spécial'!$R822&lt;2,IF('Données Envoyé Spécial'!$M822=G$2,'Données Envoyé Spécial'!$E822,""),"")</f>
        <v>140</v>
      </c>
      <c r="H908" t="str">
        <f>IF('Données Envoyé Spécial'!$R909&lt;2,IF('Données Envoyé Spécial'!$M909=H$2,'Données Envoyé Spécial'!$E909,""),"")</f>
        <v/>
      </c>
      <c r="J908" t="str">
        <f>IF('Données Envoyé Spécial'!$R908&lt;2,IF('Données Envoyé Spécial'!$M908=J$2,'Données Envoyé Spécial'!$F908,""),"")</f>
        <v/>
      </c>
      <c r="K908">
        <f>IF('Données Envoyé Spécial'!$R822&lt;2,IF('Données Envoyé Spécial'!$M822=K$2,'Données Envoyé Spécial'!$F822,""),"")</f>
        <v>9</v>
      </c>
      <c r="L908" t="str">
        <f>IF('Données Envoyé Spécial'!$R909&lt;2,IF('Données Envoyé Spécial'!$M909=L$2,'Données Envoyé Spécial'!$F909,""),"")</f>
        <v/>
      </c>
      <c r="N908" t="str">
        <f>IF('Données Envoyé Spécial'!$R908&lt;2,IF('Données Envoyé Spécial'!$M908=N$2,'Données Envoyé Spécial'!$G908,""),"")</f>
        <v/>
      </c>
      <c r="O908" t="str">
        <f>IF('Données Envoyé Spécial'!$R823&lt;2,IF('Données Envoyé Spécial'!$M823=O$2,'Données Envoyé Spécial'!$G823,""),"")</f>
        <v/>
      </c>
      <c r="P908" t="str">
        <f>IF('Données Envoyé Spécial'!$R909&lt;2,IF('Données Envoyé Spécial'!$M909=P$2,'Données Envoyé Spécial'!$G909,""),"")</f>
        <v/>
      </c>
    </row>
    <row r="909" spans="2:28" ht="15.75" thickBot="1" x14ac:dyDescent="0.3">
      <c r="B909" s="260"/>
      <c r="D909" s="2" t="s">
        <v>5571</v>
      </c>
      <c r="E909" s="2" t="s">
        <v>5571</v>
      </c>
      <c r="F909" s="2" t="str">
        <f>IF('Données Envoyé Spécial'!$R908&lt;2,IF('Données Envoyé Spécial'!$M908=F$2,'Données Envoyé Spécial'!$E908,""),"")</f>
        <v/>
      </c>
      <c r="G909" t="str">
        <f>IF('Données Envoyé Spécial'!$R823&lt;2,IF('Données Envoyé Spécial'!$M823=G$2,'Données Envoyé Spécial'!$E823,""),"")</f>
        <v/>
      </c>
      <c r="H909" t="str">
        <f>IF('Données Envoyé Spécial'!$R910&lt;2,IF('Données Envoyé Spécial'!$M910=H$2,'Données Envoyé Spécial'!$E910,""),"")</f>
        <v/>
      </c>
      <c r="J909" t="str">
        <f>IF('Données Envoyé Spécial'!$R909&lt;2,IF('Données Envoyé Spécial'!$M909=J$2,'Données Envoyé Spécial'!$F909,""),"")</f>
        <v/>
      </c>
      <c r="K909" t="str">
        <f>IF('Données Envoyé Spécial'!$R823&lt;2,IF('Données Envoyé Spécial'!$M823=K$2,'Données Envoyé Spécial'!$F823,""),"")</f>
        <v/>
      </c>
      <c r="L909" t="str">
        <f>IF('Données Envoyé Spécial'!$R910&lt;2,IF('Données Envoyé Spécial'!$M910=L$2,'Données Envoyé Spécial'!$F910,""),"")</f>
        <v/>
      </c>
      <c r="N909" t="str">
        <f>IF('Données Envoyé Spécial'!$R909&lt;2,IF('Données Envoyé Spécial'!$M909=N$2,'Données Envoyé Spécial'!$G909,""),"")</f>
        <v/>
      </c>
      <c r="O909" t="str">
        <f>IF('Données Envoyé Spécial'!$R824&lt;2,IF('Données Envoyé Spécial'!$M824=O$2,'Données Envoyé Spécial'!$G824,""),"")</f>
        <v/>
      </c>
      <c r="P909" t="str">
        <f>IF('Données Envoyé Spécial'!$R910&lt;2,IF('Données Envoyé Spécial'!$M910=P$2,'Données Envoyé Spécial'!$G910,""),"")</f>
        <v/>
      </c>
    </row>
    <row r="910" spans="2:28" x14ac:dyDescent="0.25">
      <c r="B910" s="269"/>
      <c r="D910" s="2" t="s">
        <v>5571</v>
      </c>
      <c r="E910" s="2" t="s">
        <v>5571</v>
      </c>
      <c r="F910" s="2" t="str">
        <f>IF('Données Envoyé Spécial'!$R909&lt;2,IF('Données Envoyé Spécial'!$M909=F$2,'Données Envoyé Spécial'!$E909,""),"")</f>
        <v/>
      </c>
      <c r="G910" t="str">
        <f>IF('Données Envoyé Spécial'!$R824&lt;2,IF('Données Envoyé Spécial'!$M824=G$2,'Données Envoyé Spécial'!$E824,""),"")</f>
        <v/>
      </c>
      <c r="H910" t="str">
        <f>IF('Données Envoyé Spécial'!$R911&lt;2,IF('Données Envoyé Spécial'!$M911=H$2,'Données Envoyé Spécial'!$E911,""),"")</f>
        <v/>
      </c>
      <c r="J910" t="str">
        <f>IF('Données Envoyé Spécial'!$R910&lt;2,IF('Données Envoyé Spécial'!$M910=J$2,'Données Envoyé Spécial'!$F910,""),"")</f>
        <v/>
      </c>
      <c r="K910" t="str">
        <f>IF('Données Envoyé Spécial'!$R824&lt;2,IF('Données Envoyé Spécial'!$M824=K$2,'Données Envoyé Spécial'!$F824,""),"")</f>
        <v/>
      </c>
      <c r="L910" t="str">
        <f>IF('Données Envoyé Spécial'!$R911&lt;2,IF('Données Envoyé Spécial'!$M911=L$2,'Données Envoyé Spécial'!$F911,""),"")</f>
        <v/>
      </c>
      <c r="N910" t="str">
        <f>IF('Données Envoyé Spécial'!$R910&lt;2,IF('Données Envoyé Spécial'!$M910=N$2,'Données Envoyé Spécial'!$G910,""),"")</f>
        <v/>
      </c>
      <c r="O910">
        <f>IF('Données Envoyé Spécial'!$R825&lt;2,IF('Données Envoyé Spécial'!$M825=O$2,'Données Envoyé Spécial'!$G825,""),"")</f>
        <v>0.38292011019283745</v>
      </c>
      <c r="P910" t="str">
        <f>IF('Données Envoyé Spécial'!$R911&lt;2,IF('Données Envoyé Spécial'!$M911=P$2,'Données Envoyé Spécial'!$G911,""),"")</f>
        <v/>
      </c>
      <c r="U910" s="190"/>
      <c r="V910" s="191"/>
      <c r="W910" s="191"/>
      <c r="X910" s="191"/>
      <c r="Y910" s="191"/>
      <c r="Z910" s="191"/>
      <c r="AA910" s="191"/>
      <c r="AB910" s="191"/>
    </row>
    <row r="911" spans="2:28" x14ac:dyDescent="0.25">
      <c r="B911" s="269"/>
      <c r="D911" s="2" t="s">
        <v>5571</v>
      </c>
      <c r="E911" s="2" t="s">
        <v>5571</v>
      </c>
      <c r="F911" s="2" t="str">
        <f>IF('Données Envoyé Spécial'!$R910&lt;2,IF('Données Envoyé Spécial'!$M910=F$2,'Données Envoyé Spécial'!$E910,""),"")</f>
        <v/>
      </c>
      <c r="G911">
        <f>IF('Données Envoyé Spécial'!$R825&lt;2,IF('Données Envoyé Spécial'!$M825=G$2,'Données Envoyé Spécial'!$E825,""),"")</f>
        <v>363</v>
      </c>
      <c r="H911" t="str">
        <f>IF('Données Envoyé Spécial'!$R912&lt;2,IF('Données Envoyé Spécial'!$M912=H$2,'Données Envoyé Spécial'!$E912,""),"")</f>
        <v/>
      </c>
      <c r="J911" t="str">
        <f>IF('Données Envoyé Spécial'!$R911&lt;2,IF('Données Envoyé Spécial'!$M911=J$2,'Données Envoyé Spécial'!$F911,""),"")</f>
        <v/>
      </c>
      <c r="K911">
        <f>IF('Données Envoyé Spécial'!$R825&lt;2,IF('Données Envoyé Spécial'!$M825=K$2,'Données Envoyé Spécial'!$F825,""),"")</f>
        <v>139</v>
      </c>
      <c r="L911" t="str">
        <f>IF('Données Envoyé Spécial'!$R912&lt;2,IF('Données Envoyé Spécial'!$M912=L$2,'Données Envoyé Spécial'!$F912,""),"")</f>
        <v/>
      </c>
      <c r="N911" t="str">
        <f>IF('Données Envoyé Spécial'!$R911&lt;2,IF('Données Envoyé Spécial'!$M911=N$2,'Données Envoyé Spécial'!$G911,""),"")</f>
        <v/>
      </c>
      <c r="O911">
        <f>IF('Données Envoyé Spécial'!$R827&lt;2,IF('Données Envoyé Spécial'!$M827=O$2,'Données Envoyé Spécial'!$G827,""),"")</f>
        <v>0.2982456140350877</v>
      </c>
      <c r="P911" t="str">
        <f>IF('Données Envoyé Spécial'!$R912&lt;2,IF('Données Envoyé Spécial'!$M912=P$2,'Données Envoyé Spécial'!$G912,""),"")</f>
        <v/>
      </c>
      <c r="U911" s="192"/>
      <c r="V911" s="218"/>
      <c r="W911" s="218"/>
      <c r="X911" s="218"/>
      <c r="Y911" s="200"/>
      <c r="Z911" s="200"/>
      <c r="AA911" s="200"/>
      <c r="AB911" s="200"/>
    </row>
    <row r="912" spans="2:28" x14ac:dyDescent="0.25">
      <c r="B912" s="269"/>
      <c r="D912" s="2" t="s">
        <v>5571</v>
      </c>
      <c r="E912" s="2" t="s">
        <v>5571</v>
      </c>
      <c r="F912" s="2" t="str">
        <f>IF('Données Envoyé Spécial'!$R911&lt;2,IF('Données Envoyé Spécial'!$M911=F$2,'Données Envoyé Spécial'!$E911,""),"")</f>
        <v/>
      </c>
      <c r="G912">
        <f>IF('Données Envoyé Spécial'!$R827&lt;2,IF('Données Envoyé Spécial'!$M827=G$2,'Données Envoyé Spécial'!$E827,""),"")</f>
        <v>57</v>
      </c>
      <c r="H912" t="str">
        <f>IF('Données Envoyé Spécial'!$R914&lt;2,IF('Données Envoyé Spécial'!$M914=H$2,'Données Envoyé Spécial'!$E914,""),"")</f>
        <v/>
      </c>
      <c r="J912" t="str">
        <f>IF('Données Envoyé Spécial'!$R912&lt;2,IF('Données Envoyé Spécial'!$M912=J$2,'Données Envoyé Spécial'!$F912,""),"")</f>
        <v/>
      </c>
      <c r="K912">
        <f>IF('Données Envoyé Spécial'!$R827&lt;2,IF('Données Envoyé Spécial'!$M827=K$2,'Données Envoyé Spécial'!$F827,""),"")</f>
        <v>17</v>
      </c>
      <c r="L912" t="str">
        <f>IF('Données Envoyé Spécial'!$R914&lt;2,IF('Données Envoyé Spécial'!$M914=L$2,'Données Envoyé Spécial'!$F914,""),"")</f>
        <v/>
      </c>
      <c r="N912" t="str">
        <f>IF('Données Envoyé Spécial'!$R912&lt;2,IF('Données Envoyé Spécial'!$M912=N$2,'Données Envoyé Spécial'!$G912,""),"")</f>
        <v/>
      </c>
      <c r="O912">
        <f>IF('Données Envoyé Spécial'!$R828&lt;2,IF('Données Envoyé Spécial'!$M828=O$2,'Données Envoyé Spécial'!$G828,""),"")</f>
        <v>3.669724770642202E-2</v>
      </c>
      <c r="P912" t="str">
        <f>IF('Données Envoyé Spécial'!$R914&lt;2,IF('Données Envoyé Spécial'!$M914=P$2,'Données Envoyé Spécial'!$G914,""),"")</f>
        <v/>
      </c>
      <c r="U912" s="50"/>
      <c r="V912" s="219"/>
      <c r="W912" s="219"/>
      <c r="X912" s="219"/>
      <c r="Y912" s="201"/>
      <c r="Z912" s="201"/>
      <c r="AA912" s="201"/>
      <c r="AB912" s="201"/>
    </row>
    <row r="913" spans="2:28" ht="15.75" thickBot="1" x14ac:dyDescent="0.3">
      <c r="B913" s="269"/>
      <c r="D913" s="2" t="s">
        <v>5571</v>
      </c>
      <c r="E913" s="2" t="s">
        <v>5571</v>
      </c>
      <c r="F913" s="2" t="str">
        <f>IF('Données Envoyé Spécial'!$R912&lt;2,IF('Données Envoyé Spécial'!$M912=F$2,'Données Envoyé Spécial'!$E912,""),"")</f>
        <v/>
      </c>
      <c r="G913">
        <f>IF('Données Envoyé Spécial'!$R828&lt;2,IF('Données Envoyé Spécial'!$M828=G$2,'Données Envoyé Spécial'!$E828,""),"")</f>
        <v>109</v>
      </c>
      <c r="H913" t="str">
        <f>IF('Données Envoyé Spécial'!$R915&lt;2,IF('Données Envoyé Spécial'!$M915=H$2,'Données Envoyé Spécial'!$E915,""),"")</f>
        <v/>
      </c>
      <c r="J913" t="str">
        <f>IF('Données Envoyé Spécial'!$R913&lt;2,IF('Données Envoyé Spécial'!$M913=J$2,'Données Envoyé Spécial'!$F913,""),"")</f>
        <v/>
      </c>
      <c r="K913">
        <f>IF('Données Envoyé Spécial'!$R828&lt;2,IF('Données Envoyé Spécial'!$M828=K$2,'Données Envoyé Spécial'!$F828,""),"")</f>
        <v>4</v>
      </c>
      <c r="L913" t="str">
        <f>IF('Données Envoyé Spécial'!$R915&lt;2,IF('Données Envoyé Spécial'!$M915=L$2,'Données Envoyé Spécial'!$F915,""),"")</f>
        <v/>
      </c>
      <c r="N913" t="str">
        <f>IF('Données Envoyé Spécial'!$R913&lt;2,IF('Données Envoyé Spécial'!$M913=N$2,'Données Envoyé Spécial'!$G913,""),"")</f>
        <v/>
      </c>
      <c r="O913">
        <f>IF('Données Envoyé Spécial'!$R829&lt;2,IF('Données Envoyé Spécial'!$M829=O$2,'Données Envoyé Spécial'!$G829,""),"")</f>
        <v>0.24848484848484848</v>
      </c>
      <c r="P913" t="str">
        <f>IF('Données Envoyé Spécial'!$R915&lt;2,IF('Données Envoyé Spécial'!$M915=P$2,'Données Envoyé Spécial'!$G915,""),"")</f>
        <v/>
      </c>
      <c r="U913" s="196"/>
      <c r="V913" s="220"/>
      <c r="W913" s="220"/>
      <c r="X913" s="220"/>
      <c r="Y913" s="202"/>
      <c r="Z913" s="202"/>
      <c r="AA913" s="202"/>
      <c r="AB913" s="202"/>
    </row>
    <row r="914" spans="2:28" x14ac:dyDescent="0.25">
      <c r="B914" s="269"/>
      <c r="D914" s="2" t="s">
        <v>5571</v>
      </c>
      <c r="E914" s="2" t="s">
        <v>5571</v>
      </c>
      <c r="F914" s="2" t="str">
        <f>IF('Données Envoyé Spécial'!$R913&lt;2,IF('Données Envoyé Spécial'!$M913=F$2,'Données Envoyé Spécial'!$E913,""),"")</f>
        <v/>
      </c>
      <c r="G914">
        <f>IF('Données Envoyé Spécial'!$R829&lt;2,IF('Données Envoyé Spécial'!$M829=G$2,'Données Envoyé Spécial'!$E829,""),"")</f>
        <v>165</v>
      </c>
      <c r="H914" t="str">
        <f>IF('Données Envoyé Spécial'!$R916&lt;2,IF('Données Envoyé Spécial'!$M916=H$2,'Données Envoyé Spécial'!$E916,""),"")</f>
        <v/>
      </c>
      <c r="J914" t="str">
        <f>IF('Données Envoyé Spécial'!$R914&lt;2,IF('Données Envoyé Spécial'!$M914=J$2,'Données Envoyé Spécial'!$F914,""),"")</f>
        <v/>
      </c>
      <c r="K914">
        <f>IF('Données Envoyé Spécial'!$R829&lt;2,IF('Données Envoyé Spécial'!$M829=K$2,'Données Envoyé Spécial'!$F829,""),"")</f>
        <v>41</v>
      </c>
      <c r="L914" t="str">
        <f>IF('Données Envoyé Spécial'!$R916&lt;2,IF('Données Envoyé Spécial'!$M916=L$2,'Données Envoyé Spécial'!$F916,""),"")</f>
        <v/>
      </c>
      <c r="N914" t="str">
        <f>IF('Données Envoyé Spécial'!$R914&lt;2,IF('Données Envoyé Spécial'!$M914=N$2,'Données Envoyé Spécial'!$G914,""),"")</f>
        <v/>
      </c>
      <c r="O914">
        <f>IF('Données Envoyé Spécial'!$R833&lt;2,IF('Données Envoyé Spécial'!$M833=O$2,'Données Envoyé Spécial'!$G833,""),"")</f>
        <v>0.34169653524492233</v>
      </c>
      <c r="P914" t="str">
        <f>IF('Données Envoyé Spécial'!$R916&lt;2,IF('Données Envoyé Spécial'!$M916=P$2,'Données Envoyé Spécial'!$G916,""),"")</f>
        <v/>
      </c>
    </row>
    <row r="915" spans="2:28" x14ac:dyDescent="0.25">
      <c r="B915" s="269"/>
      <c r="D915" s="2" t="s">
        <v>5571</v>
      </c>
      <c r="E915" s="2" t="s">
        <v>5571</v>
      </c>
      <c r="F915" s="2" t="str">
        <f>IF('Données Envoyé Spécial'!$R914&lt;2,IF('Données Envoyé Spécial'!$M914=F$2,'Données Envoyé Spécial'!$E914,""),"")</f>
        <v/>
      </c>
      <c r="G915">
        <f>IF('Données Envoyé Spécial'!$R833&lt;2,IF('Données Envoyé Spécial'!$M833=G$2,'Données Envoyé Spécial'!$E833,""),"")</f>
        <v>837</v>
      </c>
      <c r="H915" t="str">
        <f>IF('Données Envoyé Spécial'!$R917&lt;2,IF('Données Envoyé Spécial'!$M917=H$2,'Données Envoyé Spécial'!$E917,""),"")</f>
        <v/>
      </c>
      <c r="J915" t="str">
        <f>IF('Données Envoyé Spécial'!$R915&lt;2,IF('Données Envoyé Spécial'!$M915=J$2,'Données Envoyé Spécial'!$F915,""),"")</f>
        <v/>
      </c>
      <c r="K915">
        <f>IF('Données Envoyé Spécial'!$R833&lt;2,IF('Données Envoyé Spécial'!$M833=K$2,'Données Envoyé Spécial'!$F833,""),"")</f>
        <v>286</v>
      </c>
      <c r="L915" t="str">
        <f>IF('Données Envoyé Spécial'!$R917&lt;2,IF('Données Envoyé Spécial'!$M917=L$2,'Données Envoyé Spécial'!$F917,""),"")</f>
        <v/>
      </c>
      <c r="N915" t="str">
        <f>IF('Données Envoyé Spécial'!$R915&lt;2,IF('Données Envoyé Spécial'!$M915=N$2,'Données Envoyé Spécial'!$G915,""),"")</f>
        <v/>
      </c>
      <c r="O915">
        <f>IF('Données Envoyé Spécial'!$R835&lt;2,IF('Données Envoyé Spécial'!$M835=O$2,'Données Envoyé Spécial'!$G835,""),"")</f>
        <v>0.35416666666666669</v>
      </c>
      <c r="P915" t="str">
        <f>IF('Données Envoyé Spécial'!$R917&lt;2,IF('Données Envoyé Spécial'!$M917=P$2,'Données Envoyé Spécial'!$G917,""),"")</f>
        <v/>
      </c>
    </row>
    <row r="916" spans="2:28" x14ac:dyDescent="0.25">
      <c r="B916" s="269"/>
      <c r="D916" s="2" t="s">
        <v>5571</v>
      </c>
      <c r="E916" s="2" t="s">
        <v>5571</v>
      </c>
      <c r="F916" s="2" t="str">
        <f>IF('Données Envoyé Spécial'!$R915&lt;2,IF('Données Envoyé Spécial'!$M915=F$2,'Données Envoyé Spécial'!$E915,""),"")</f>
        <v/>
      </c>
      <c r="G916">
        <f>IF('Données Envoyé Spécial'!$R835&lt;2,IF('Données Envoyé Spécial'!$M835=G$2,'Données Envoyé Spécial'!$E835,""),"")</f>
        <v>48</v>
      </c>
      <c r="H916" t="str">
        <f>IF('Données Envoyé Spécial'!$R918&lt;2,IF('Données Envoyé Spécial'!$M918=H$2,'Données Envoyé Spécial'!$E918,""),"")</f>
        <v/>
      </c>
      <c r="J916" t="str">
        <f>IF('Données Envoyé Spécial'!$R916&lt;2,IF('Données Envoyé Spécial'!$M916=J$2,'Données Envoyé Spécial'!$F916,""),"")</f>
        <v/>
      </c>
      <c r="K916">
        <f>IF('Données Envoyé Spécial'!$R835&lt;2,IF('Données Envoyé Spécial'!$M835=K$2,'Données Envoyé Spécial'!$F835,""),"")</f>
        <v>17</v>
      </c>
      <c r="L916" t="str">
        <f>IF('Données Envoyé Spécial'!$R918&lt;2,IF('Données Envoyé Spécial'!$M918=L$2,'Données Envoyé Spécial'!$F918,""),"")</f>
        <v/>
      </c>
      <c r="N916" t="str">
        <f>IF('Données Envoyé Spécial'!$R916&lt;2,IF('Données Envoyé Spécial'!$M916=N$2,'Données Envoyé Spécial'!$G916,""),"")</f>
        <v/>
      </c>
      <c r="O916">
        <f>IF('Données Envoyé Spécial'!$R836&lt;2,IF('Données Envoyé Spécial'!$M836=O$2,'Données Envoyé Spécial'!$G836,""),"")</f>
        <v>0.42452464105549087</v>
      </c>
      <c r="P916" t="str">
        <f>IF('Données Envoyé Spécial'!$R918&lt;2,IF('Données Envoyé Spécial'!$M918=P$2,'Données Envoyé Spécial'!$G918,""),"")</f>
        <v/>
      </c>
      <c r="U916" s="184"/>
    </row>
    <row r="917" spans="2:28" x14ac:dyDescent="0.25">
      <c r="B917" s="269"/>
      <c r="D917" s="2" t="s">
        <v>5571</v>
      </c>
      <c r="E917" s="2" t="s">
        <v>5571</v>
      </c>
      <c r="F917" s="2" t="str">
        <f>IF('Données Envoyé Spécial'!$R916&lt;2,IF('Données Envoyé Spécial'!$M916=F$2,'Données Envoyé Spécial'!$E916,""),"")</f>
        <v/>
      </c>
      <c r="G917">
        <f>IF('Données Envoyé Spécial'!$R836&lt;2,IF('Données Envoyé Spécial'!$M836=G$2,'Données Envoyé Spécial'!$E836,""),"")</f>
        <v>2577</v>
      </c>
      <c r="H917" t="str">
        <f>IF('Données Envoyé Spécial'!$R919&lt;2,IF('Données Envoyé Spécial'!$M919=H$2,'Données Envoyé Spécial'!$E919,""),"")</f>
        <v/>
      </c>
      <c r="J917" t="str">
        <f>IF('Données Envoyé Spécial'!$R917&lt;2,IF('Données Envoyé Spécial'!$M917=J$2,'Données Envoyé Spécial'!$F917,""),"")</f>
        <v/>
      </c>
      <c r="K917">
        <f>IF('Données Envoyé Spécial'!$R836&lt;2,IF('Données Envoyé Spécial'!$M836=K$2,'Données Envoyé Spécial'!$F836,""),"")</f>
        <v>1094</v>
      </c>
      <c r="L917" t="str">
        <f>IF('Données Envoyé Spécial'!$R919&lt;2,IF('Données Envoyé Spécial'!$M919=L$2,'Données Envoyé Spécial'!$F919,""),"")</f>
        <v/>
      </c>
      <c r="N917" t="str">
        <f>IF('Données Envoyé Spécial'!$R917&lt;2,IF('Données Envoyé Spécial'!$M917=N$2,'Données Envoyé Spécial'!$G917,""),"")</f>
        <v/>
      </c>
      <c r="O917">
        <f>IF('Données Envoyé Spécial'!$R837&lt;2,IF('Données Envoyé Spécial'!$M837=O$2,'Données Envoyé Spécial'!$G837,""),"")</f>
        <v>0.5</v>
      </c>
      <c r="P917" t="str">
        <f>IF('Données Envoyé Spécial'!$R919&lt;2,IF('Données Envoyé Spécial'!$M919=P$2,'Données Envoyé Spécial'!$G919,""),"")</f>
        <v/>
      </c>
    </row>
    <row r="918" spans="2:28" x14ac:dyDescent="0.25">
      <c r="B918" s="269"/>
      <c r="D918" s="2" t="s">
        <v>5571</v>
      </c>
      <c r="E918" s="2" t="s">
        <v>5571</v>
      </c>
      <c r="F918" s="2" t="str">
        <f>IF('Données Envoyé Spécial'!$R917&lt;2,IF('Données Envoyé Spécial'!$M917=F$2,'Données Envoyé Spécial'!$E917,""),"")</f>
        <v/>
      </c>
      <c r="G918">
        <f>IF('Données Envoyé Spécial'!$R837&lt;2,IF('Données Envoyé Spécial'!$M837=G$2,'Données Envoyé Spécial'!$E837,""),"")</f>
        <v>10</v>
      </c>
      <c r="H918" t="str">
        <f>IF('Données Envoyé Spécial'!$R920&lt;2,IF('Données Envoyé Spécial'!$M920=H$2,'Données Envoyé Spécial'!$E920,""),"")</f>
        <v/>
      </c>
      <c r="J918" t="str">
        <f>IF('Données Envoyé Spécial'!$R918&lt;2,IF('Données Envoyé Spécial'!$M918=J$2,'Données Envoyé Spécial'!$F918,""),"")</f>
        <v/>
      </c>
      <c r="K918">
        <f>IF('Données Envoyé Spécial'!$R837&lt;2,IF('Données Envoyé Spécial'!$M837=K$2,'Données Envoyé Spécial'!$F837,""),"")</f>
        <v>5</v>
      </c>
      <c r="L918" t="str">
        <f>IF('Données Envoyé Spécial'!$R920&lt;2,IF('Données Envoyé Spécial'!$M920=L$2,'Données Envoyé Spécial'!$F920,""),"")</f>
        <v/>
      </c>
      <c r="N918" t="str">
        <f>IF('Données Envoyé Spécial'!$R918&lt;2,IF('Données Envoyé Spécial'!$M918=N$2,'Données Envoyé Spécial'!$G918,""),"")</f>
        <v/>
      </c>
      <c r="O918" t="str">
        <f>IF('Données Envoyé Spécial'!$R841&lt;2,IF('Données Envoyé Spécial'!$M841=O$2,'Données Envoyé Spécial'!$G841,""),"")</f>
        <v/>
      </c>
      <c r="P918" t="str">
        <f>IF('Données Envoyé Spécial'!$R920&lt;2,IF('Données Envoyé Spécial'!$M920=P$2,'Données Envoyé Spécial'!$G920,""),"")</f>
        <v/>
      </c>
    </row>
    <row r="919" spans="2:28" ht="15.75" thickBot="1" x14ac:dyDescent="0.3">
      <c r="B919" s="269"/>
      <c r="D919" s="2" t="s">
        <v>5571</v>
      </c>
      <c r="E919" s="2" t="s">
        <v>5571</v>
      </c>
      <c r="F919" s="2" t="str">
        <f>IF('Données Envoyé Spécial'!$R918&lt;2,IF('Données Envoyé Spécial'!$M918=F$2,'Données Envoyé Spécial'!$E918,""),"")</f>
        <v/>
      </c>
      <c r="G919" t="str">
        <f>IF('Données Envoyé Spécial'!$R841&lt;2,IF('Données Envoyé Spécial'!$M841=G$2,'Données Envoyé Spécial'!$E841,""),"")</f>
        <v/>
      </c>
      <c r="H919" t="str">
        <f>IF('Données Envoyé Spécial'!$R921&lt;2,IF('Données Envoyé Spécial'!$M921=H$2,'Données Envoyé Spécial'!$E921,""),"")</f>
        <v/>
      </c>
      <c r="J919" t="str">
        <f>IF('Données Envoyé Spécial'!$R919&lt;2,IF('Données Envoyé Spécial'!$M919=J$2,'Données Envoyé Spécial'!$F919,""),"")</f>
        <v/>
      </c>
      <c r="K919" t="str">
        <f>IF('Données Envoyé Spécial'!$R841&lt;2,IF('Données Envoyé Spécial'!$M841=K$2,'Données Envoyé Spécial'!$F841,""),"")</f>
        <v/>
      </c>
      <c r="L919" t="str">
        <f>IF('Données Envoyé Spécial'!$R921&lt;2,IF('Données Envoyé Spécial'!$M921=L$2,'Données Envoyé Spécial'!$F921,""),"")</f>
        <v/>
      </c>
      <c r="N919" t="str">
        <f>IF('Données Envoyé Spécial'!$R919&lt;2,IF('Données Envoyé Spécial'!$M919=N$2,'Données Envoyé Spécial'!$G919,""),"")</f>
        <v/>
      </c>
      <c r="O919" t="str">
        <f>IF('Données Envoyé Spécial'!$R844&lt;2,IF('Données Envoyé Spécial'!$M844=O$2,'Données Envoyé Spécial'!$G844,""),"")</f>
        <v/>
      </c>
      <c r="P919" t="str">
        <f>IF('Données Envoyé Spécial'!$R921&lt;2,IF('Données Envoyé Spécial'!$M921=P$2,'Données Envoyé Spécial'!$G921,""),"")</f>
        <v/>
      </c>
    </row>
    <row r="920" spans="2:28" x14ac:dyDescent="0.25">
      <c r="B920" s="269"/>
      <c r="D920" s="2" t="s">
        <v>5571</v>
      </c>
      <c r="E920" s="2" t="s">
        <v>5571</v>
      </c>
      <c r="F920" s="2" t="str">
        <f>IF('Données Envoyé Spécial'!$R919&lt;2,IF('Données Envoyé Spécial'!$M919=F$2,'Données Envoyé Spécial'!$E919,""),"")</f>
        <v/>
      </c>
      <c r="G920" t="str">
        <f>IF('Données Envoyé Spécial'!$R844&lt;2,IF('Données Envoyé Spécial'!$M844=G$2,'Données Envoyé Spécial'!$E844,""),"")</f>
        <v/>
      </c>
      <c r="H920" t="str">
        <f>IF('Données Envoyé Spécial'!$R922&lt;2,IF('Données Envoyé Spécial'!$M922=H$2,'Données Envoyé Spécial'!$E922,""),"")</f>
        <v/>
      </c>
      <c r="J920" t="str">
        <f>IF('Données Envoyé Spécial'!$R920&lt;2,IF('Données Envoyé Spécial'!$M920=J$2,'Données Envoyé Spécial'!$F920,""),"")</f>
        <v/>
      </c>
      <c r="K920" t="str">
        <f>IF('Données Envoyé Spécial'!$R844&lt;2,IF('Données Envoyé Spécial'!$M844=K$2,'Données Envoyé Spécial'!$F844,""),"")</f>
        <v/>
      </c>
      <c r="L920" t="str">
        <f>IF('Données Envoyé Spécial'!$R922&lt;2,IF('Données Envoyé Spécial'!$M922=L$2,'Données Envoyé Spécial'!$F922,""),"")</f>
        <v/>
      </c>
      <c r="N920" t="str">
        <f>IF('Données Envoyé Spécial'!$R920&lt;2,IF('Données Envoyé Spécial'!$M920=N$2,'Données Envoyé Spécial'!$G920,""),"")</f>
        <v/>
      </c>
      <c r="O920">
        <f>IF('Données Envoyé Spécial'!$R845&lt;2,IF('Données Envoyé Spécial'!$M845=O$2,'Données Envoyé Spécial'!$G845,""),"")</f>
        <v>0.92244701348747593</v>
      </c>
      <c r="P920" t="str">
        <f>IF('Données Envoyé Spécial'!$R922&lt;2,IF('Données Envoyé Spécial'!$M922=P$2,'Données Envoyé Spécial'!$G922,""),"")</f>
        <v/>
      </c>
      <c r="U920" s="191"/>
      <c r="V920" s="191"/>
      <c r="W920" s="191"/>
      <c r="X920" s="191"/>
      <c r="Y920" s="191"/>
      <c r="Z920" s="191"/>
    </row>
    <row r="921" spans="2:28" x14ac:dyDescent="0.25">
      <c r="B921" s="269"/>
      <c r="D921" s="2" t="s">
        <v>5571</v>
      </c>
      <c r="E921" s="2" t="s">
        <v>5571</v>
      </c>
      <c r="F921" s="2" t="str">
        <f>IF('Données Envoyé Spécial'!$R920&lt;2,IF('Données Envoyé Spécial'!$M920=F$2,'Données Envoyé Spécial'!$E920,""),"")</f>
        <v/>
      </c>
      <c r="G921">
        <f>IF('Données Envoyé Spécial'!$R845&lt;2,IF('Données Envoyé Spécial'!$M845=G$2,'Données Envoyé Spécial'!$E845,""),"")</f>
        <v>2076</v>
      </c>
      <c r="H921" t="str">
        <f>IF('Données Envoyé Spécial'!$R923&lt;2,IF('Données Envoyé Spécial'!$M923=H$2,'Données Envoyé Spécial'!$E923,""),"")</f>
        <v/>
      </c>
      <c r="J921" t="str">
        <f>IF('Données Envoyé Spécial'!$R922&lt;2,IF('Données Envoyé Spécial'!$M922=J$2,'Données Envoyé Spécial'!$F922,""),"")</f>
        <v/>
      </c>
      <c r="K921">
        <f>IF('Données Envoyé Spécial'!$R845&lt;2,IF('Données Envoyé Spécial'!$M845=K$2,'Données Envoyé Spécial'!$F845,""),"")</f>
        <v>1915</v>
      </c>
      <c r="L921" t="str">
        <f>IF('Données Envoyé Spécial'!$R923&lt;2,IF('Données Envoyé Spécial'!$M923=L$2,'Données Envoyé Spécial'!$F923,""),"")</f>
        <v/>
      </c>
      <c r="N921" t="str">
        <f>IF('Données Envoyé Spécial'!$R922&lt;2,IF('Données Envoyé Spécial'!$M922=N$2,'Données Envoyé Spécial'!$G922,""),"")</f>
        <v/>
      </c>
      <c r="O921" t="str">
        <f>IF('Données Envoyé Spécial'!$R848&lt;2,IF('Données Envoyé Spécial'!$M848=O$2,'Données Envoyé Spécial'!$G848,""),"")</f>
        <v/>
      </c>
      <c r="P921" t="str">
        <f>IF('Données Envoyé Spécial'!$R923&lt;2,IF('Données Envoyé Spécial'!$M923=P$2,'Données Envoyé Spécial'!$G923,""),"")</f>
        <v/>
      </c>
      <c r="U921" s="197"/>
      <c r="V921" s="200"/>
      <c r="W921" s="200"/>
      <c r="X921" s="200"/>
      <c r="Y921" s="200"/>
      <c r="Z921" s="200"/>
    </row>
    <row r="922" spans="2:28" x14ac:dyDescent="0.25">
      <c r="B922" s="260"/>
      <c r="D922" s="2" t="s">
        <v>5571</v>
      </c>
      <c r="E922" s="2" t="s">
        <v>5571</v>
      </c>
      <c r="F922" s="2" t="str">
        <f>IF('Données Envoyé Spécial'!$R922&lt;2,IF('Données Envoyé Spécial'!$M922=F$2,'Données Envoyé Spécial'!$E922,""),"")</f>
        <v/>
      </c>
      <c r="G922" t="str">
        <f>IF('Données Envoyé Spécial'!$R848&lt;2,IF('Données Envoyé Spécial'!$M848=G$2,'Données Envoyé Spécial'!$E848,""),"")</f>
        <v/>
      </c>
      <c r="H922" t="str">
        <f>IF('Données Envoyé Spécial'!$R924&lt;2,IF('Données Envoyé Spécial'!$M924=H$2,'Données Envoyé Spécial'!$E924,""),"")</f>
        <v/>
      </c>
      <c r="J922" t="str">
        <f>IF('Données Envoyé Spécial'!$R923&lt;2,IF('Données Envoyé Spécial'!$M923=J$2,'Données Envoyé Spécial'!$F923,""),"")</f>
        <v/>
      </c>
      <c r="K922" t="str">
        <f>IF('Données Envoyé Spécial'!$R848&lt;2,IF('Données Envoyé Spécial'!$M848=K$2,'Données Envoyé Spécial'!$F848,""),"")</f>
        <v/>
      </c>
      <c r="L922" t="str">
        <f>IF('Données Envoyé Spécial'!$R924&lt;2,IF('Données Envoyé Spécial'!$M924=L$2,'Données Envoyé Spécial'!$F924,""),"")</f>
        <v/>
      </c>
      <c r="N922" t="str">
        <f>IF('Données Envoyé Spécial'!$R923&lt;2,IF('Données Envoyé Spécial'!$M923=N$2,'Données Envoyé Spécial'!$G923,""),"")</f>
        <v/>
      </c>
      <c r="O922">
        <f>IF('Données Envoyé Spécial'!$R852&lt;2,IF('Données Envoyé Spécial'!$M852=O$2,'Données Envoyé Spécial'!$G852,""),"")</f>
        <v>0.46616717396394286</v>
      </c>
      <c r="P922" t="str">
        <f>IF('Données Envoyé Spécial'!$R924&lt;2,IF('Données Envoyé Spécial'!$M924=P$2,'Données Envoyé Spécial'!$G924,""),"")</f>
        <v/>
      </c>
      <c r="U922" s="198"/>
      <c r="V922" s="201"/>
      <c r="W922" s="201"/>
      <c r="X922" s="201"/>
      <c r="Y922" s="201"/>
      <c r="Z922" s="201"/>
    </row>
    <row r="923" spans="2:28" x14ac:dyDescent="0.25">
      <c r="B923" s="260"/>
      <c r="D923" s="2" t="s">
        <v>5571</v>
      </c>
      <c r="E923" s="2" t="s">
        <v>5571</v>
      </c>
      <c r="F923" s="2" t="str">
        <f>IF('Données Envoyé Spécial'!$R923&lt;2,IF('Données Envoyé Spécial'!$M923=F$2,'Données Envoyé Spécial'!$E923,""),"")</f>
        <v/>
      </c>
      <c r="G923">
        <f>IF('Données Envoyé Spécial'!$R852&lt;2,IF('Données Envoyé Spécial'!$M852=G$2,'Données Envoyé Spécial'!$E852,""),"")</f>
        <v>4271</v>
      </c>
      <c r="H923" t="str">
        <f>IF('Données Envoyé Spécial'!$R925&lt;2,IF('Données Envoyé Spécial'!$M925=H$2,'Données Envoyé Spécial'!$E925,""),"")</f>
        <v/>
      </c>
      <c r="J923" t="str">
        <f>IF('Données Envoyé Spécial'!$R924&lt;2,IF('Données Envoyé Spécial'!$M924=J$2,'Données Envoyé Spécial'!$F924,""),"")</f>
        <v/>
      </c>
      <c r="K923">
        <f>IF('Données Envoyé Spécial'!$R852&lt;2,IF('Données Envoyé Spécial'!$M852=K$2,'Données Envoyé Spécial'!$F852,""),"")</f>
        <v>1991</v>
      </c>
      <c r="L923" t="str">
        <f>IF('Données Envoyé Spécial'!$R925&lt;2,IF('Données Envoyé Spécial'!$M925=L$2,'Données Envoyé Spécial'!$F925,""),"")</f>
        <v/>
      </c>
      <c r="N923" t="str">
        <f>IF('Données Envoyé Spécial'!$R924&lt;2,IF('Données Envoyé Spécial'!$M924=N$2,'Données Envoyé Spécial'!$G924,""),"")</f>
        <v/>
      </c>
      <c r="O923" t="str">
        <f>IF('Données Envoyé Spécial'!$R863&lt;2,IF('Données Envoyé Spécial'!$M863=O$2,'Données Envoyé Spécial'!$G863,""),"")</f>
        <v/>
      </c>
      <c r="P923" t="str">
        <f>IF('Données Envoyé Spécial'!$R925&lt;2,IF('Données Envoyé Spécial'!$M925=P$2,'Données Envoyé Spécial'!$G925,""),"")</f>
        <v/>
      </c>
      <c r="U923" s="198"/>
      <c r="V923" s="201"/>
      <c r="W923" s="201"/>
      <c r="X923" s="201"/>
      <c r="Y923" s="201"/>
      <c r="Z923" s="201"/>
    </row>
    <row r="924" spans="2:28" x14ac:dyDescent="0.25">
      <c r="B924" s="260"/>
      <c r="D924" s="2" t="s">
        <v>5571</v>
      </c>
      <c r="E924" s="2" t="s">
        <v>5571</v>
      </c>
      <c r="F924" s="2" t="str">
        <f>IF('Données Envoyé Spécial'!$R924&lt;2,IF('Données Envoyé Spécial'!$M924=F$2,'Données Envoyé Spécial'!$E924,""),"")</f>
        <v/>
      </c>
      <c r="G924" t="str">
        <f>IF('Données Envoyé Spécial'!$R863&lt;2,IF('Données Envoyé Spécial'!$M863=G$2,'Données Envoyé Spécial'!$E863,""),"")</f>
        <v/>
      </c>
      <c r="H924" t="str">
        <f>IF('Données Envoyé Spécial'!$R926&lt;2,IF('Données Envoyé Spécial'!$M926=H$2,'Données Envoyé Spécial'!$E926,""),"")</f>
        <v/>
      </c>
      <c r="J924" t="str">
        <f>IF('Données Envoyé Spécial'!$R925&lt;2,IF('Données Envoyé Spécial'!$M925=J$2,'Données Envoyé Spécial'!$F925,""),"")</f>
        <v/>
      </c>
      <c r="K924" t="str">
        <f>IF('Données Envoyé Spécial'!$R863&lt;2,IF('Données Envoyé Spécial'!$M863=K$2,'Données Envoyé Spécial'!$F863,""),"")</f>
        <v/>
      </c>
      <c r="L924" t="str">
        <f>IF('Données Envoyé Spécial'!$R926&lt;2,IF('Données Envoyé Spécial'!$M926=L$2,'Données Envoyé Spécial'!$F926,""),"")</f>
        <v/>
      </c>
      <c r="N924" t="str">
        <f>IF('Données Envoyé Spécial'!$R925&lt;2,IF('Données Envoyé Spécial'!$M925=N$2,'Données Envoyé Spécial'!$G925,""),"")</f>
        <v/>
      </c>
      <c r="O924">
        <f>IF('Données Envoyé Spécial'!$R864&lt;2,IF('Données Envoyé Spécial'!$M864=O$2,'Données Envoyé Spécial'!$G864,""),"")</f>
        <v>1.6577181208053691</v>
      </c>
      <c r="P924" t="str">
        <f>IF('Données Envoyé Spécial'!$R926&lt;2,IF('Données Envoyé Spécial'!$M926=P$2,'Données Envoyé Spécial'!$G926,""),"")</f>
        <v/>
      </c>
      <c r="U924" s="198"/>
      <c r="V924" s="201"/>
      <c r="W924" s="201"/>
      <c r="X924" s="201"/>
      <c r="Y924" s="201"/>
      <c r="Z924" s="201"/>
    </row>
    <row r="925" spans="2:28" x14ac:dyDescent="0.25">
      <c r="B925" s="260"/>
      <c r="D925" s="2" t="s">
        <v>5571</v>
      </c>
      <c r="E925" s="2" t="s">
        <v>5571</v>
      </c>
      <c r="F925" s="2" t="str">
        <f>IF('Données Envoyé Spécial'!$R925&lt;2,IF('Données Envoyé Spécial'!$M925=F$2,'Données Envoyé Spécial'!$E925,""),"")</f>
        <v/>
      </c>
      <c r="G925">
        <f>IF('Données Envoyé Spécial'!$R864&lt;2,IF('Données Envoyé Spécial'!$M864=G$2,'Données Envoyé Spécial'!$E864,""),"")</f>
        <v>447</v>
      </c>
      <c r="H925" t="str">
        <f>IF('Données Envoyé Spécial'!$R927&lt;2,IF('Données Envoyé Spécial'!$M927=H$2,'Données Envoyé Spécial'!$E927,""),"")</f>
        <v/>
      </c>
      <c r="J925" t="str">
        <f>IF('Données Envoyé Spécial'!$R926&lt;2,IF('Données Envoyé Spécial'!$M926=J$2,'Données Envoyé Spécial'!$F926,""),"")</f>
        <v/>
      </c>
      <c r="K925">
        <f>IF('Données Envoyé Spécial'!$R864&lt;2,IF('Données Envoyé Spécial'!$M864=K$2,'Données Envoyé Spécial'!$F864,""),"")</f>
        <v>741</v>
      </c>
      <c r="L925" t="str">
        <f>IF('Données Envoyé Spécial'!$R927&lt;2,IF('Données Envoyé Spécial'!$M927=L$2,'Données Envoyé Spécial'!$F927,""),"")</f>
        <v/>
      </c>
      <c r="N925" t="str">
        <f>IF('Données Envoyé Spécial'!$R926&lt;2,IF('Données Envoyé Spécial'!$M926=N$2,'Données Envoyé Spécial'!$G926,""),"")</f>
        <v/>
      </c>
      <c r="O925">
        <f>IF('Données Envoyé Spécial'!$R868&lt;2,IF('Données Envoyé Spécial'!$M868=O$2,'Données Envoyé Spécial'!$G868,""),"")</f>
        <v>0.21428571428571427</v>
      </c>
      <c r="P925" t="str">
        <f>IF('Données Envoyé Spécial'!$R927&lt;2,IF('Données Envoyé Spécial'!$M927=P$2,'Données Envoyé Spécial'!$G927,""),"")</f>
        <v/>
      </c>
      <c r="U925" s="198"/>
      <c r="V925" s="201"/>
      <c r="W925" s="201"/>
      <c r="X925" s="201"/>
      <c r="Y925" s="201"/>
      <c r="Z925" s="201"/>
    </row>
    <row r="926" spans="2:28" x14ac:dyDescent="0.25">
      <c r="B926" s="260"/>
      <c r="D926" s="2" t="s">
        <v>5571</v>
      </c>
      <c r="E926" s="2" t="s">
        <v>5571</v>
      </c>
      <c r="F926" s="2" t="str">
        <f>IF('Données Envoyé Spécial'!$R926&lt;2,IF('Données Envoyé Spécial'!$M926=F$2,'Données Envoyé Spécial'!$E926,""),"")</f>
        <v/>
      </c>
      <c r="G926">
        <f>IF('Données Envoyé Spécial'!$R868&lt;2,IF('Données Envoyé Spécial'!$M868=G$2,'Données Envoyé Spécial'!$E868,""),"")</f>
        <v>28</v>
      </c>
      <c r="H926" t="str">
        <f>IF('Données Envoyé Spécial'!$R928&lt;2,IF('Données Envoyé Spécial'!$M928=H$2,'Données Envoyé Spécial'!$E928,""),"")</f>
        <v/>
      </c>
      <c r="J926" t="str">
        <f>IF('Données Envoyé Spécial'!$R927&lt;2,IF('Données Envoyé Spécial'!$M927=J$2,'Données Envoyé Spécial'!$F927,""),"")</f>
        <v/>
      </c>
      <c r="K926">
        <f>IF('Données Envoyé Spécial'!$R868&lt;2,IF('Données Envoyé Spécial'!$M868=K$2,'Données Envoyé Spécial'!$F868,""),"")</f>
        <v>6</v>
      </c>
      <c r="L926" t="str">
        <f>IF('Données Envoyé Spécial'!$R928&lt;2,IF('Données Envoyé Spécial'!$M928=L$2,'Données Envoyé Spécial'!$F928,""),"")</f>
        <v/>
      </c>
      <c r="N926" t="str">
        <f>IF('Données Envoyé Spécial'!$R927&lt;2,IF('Données Envoyé Spécial'!$M927=N$2,'Données Envoyé Spécial'!$G927,""),"")</f>
        <v/>
      </c>
      <c r="O926">
        <f>IF('Données Envoyé Spécial'!$R870&lt;2,IF('Données Envoyé Spécial'!$M870=O$2,'Données Envoyé Spécial'!$G870,""),"")</f>
        <v>0.17857142857142858</v>
      </c>
      <c r="P926" t="str">
        <f>IF('Données Envoyé Spécial'!$R928&lt;2,IF('Données Envoyé Spécial'!$M928=P$2,'Données Envoyé Spécial'!$G928,""),"")</f>
        <v/>
      </c>
      <c r="U926" s="198"/>
      <c r="V926" s="201"/>
      <c r="W926" s="201"/>
      <c r="X926" s="201"/>
      <c r="Y926" s="201"/>
      <c r="Z926" s="201"/>
    </row>
    <row r="927" spans="2:28" x14ac:dyDescent="0.25">
      <c r="B927" s="260"/>
      <c r="D927" s="2" t="s">
        <v>5571</v>
      </c>
      <c r="E927" s="2" t="s">
        <v>5571</v>
      </c>
      <c r="F927" s="2" t="str">
        <f>IF('Données Envoyé Spécial'!$R927&lt;2,IF('Données Envoyé Spécial'!$M927=F$2,'Données Envoyé Spécial'!$E927,""),"")</f>
        <v/>
      </c>
      <c r="G927">
        <f>IF('Données Envoyé Spécial'!$R870&lt;2,IF('Données Envoyé Spécial'!$M870=G$2,'Données Envoyé Spécial'!$E870,""),"")</f>
        <v>28</v>
      </c>
      <c r="H927" t="str">
        <f>IF('Données Envoyé Spécial'!$R929&lt;2,IF('Données Envoyé Spécial'!$M929=H$2,'Données Envoyé Spécial'!$E929,""),"")</f>
        <v/>
      </c>
      <c r="J927" t="str">
        <f>IF('Données Envoyé Spécial'!$R928&lt;2,IF('Données Envoyé Spécial'!$M928=J$2,'Données Envoyé Spécial'!$F928,""),"")</f>
        <v/>
      </c>
      <c r="K927">
        <f>IF('Données Envoyé Spécial'!$R870&lt;2,IF('Données Envoyé Spécial'!$M870=K$2,'Données Envoyé Spécial'!$F870,""),"")</f>
        <v>5</v>
      </c>
      <c r="L927" t="str">
        <f>IF('Données Envoyé Spécial'!$R929&lt;2,IF('Données Envoyé Spécial'!$M929=L$2,'Données Envoyé Spécial'!$F929,""),"")</f>
        <v/>
      </c>
      <c r="N927" t="str">
        <f>IF('Données Envoyé Spécial'!$R928&lt;2,IF('Données Envoyé Spécial'!$M928=N$2,'Données Envoyé Spécial'!$G928,""),"")</f>
        <v/>
      </c>
      <c r="O927">
        <f>IF('Données Envoyé Spécial'!$R877&lt;2,IF('Données Envoyé Spécial'!$M877=O$2,'Données Envoyé Spécial'!$G877,""),"")</f>
        <v>0.32727272727272727</v>
      </c>
      <c r="P927" t="str">
        <f>IF('Données Envoyé Spécial'!$R929&lt;2,IF('Données Envoyé Spécial'!$M929=P$2,'Données Envoyé Spécial'!$G929,""),"")</f>
        <v/>
      </c>
      <c r="U927" s="198"/>
      <c r="V927" s="201"/>
      <c r="W927" s="201"/>
      <c r="X927" s="201"/>
      <c r="Y927" s="201"/>
      <c r="Z927" s="201"/>
    </row>
    <row r="928" spans="2:28" x14ac:dyDescent="0.25">
      <c r="B928" s="260"/>
      <c r="D928" s="2" t="s">
        <v>5571</v>
      </c>
      <c r="E928" s="255" t="s">
        <v>5571</v>
      </c>
      <c r="F928" s="2" t="str">
        <f>IF('Données Envoyé Spécial'!$R928&lt;2,IF('Données Envoyé Spécial'!$M928=F$2,'Données Envoyé Spécial'!$E928,""),"")</f>
        <v/>
      </c>
      <c r="G928">
        <f>IF('Données Envoyé Spécial'!$R877&lt;2,IF('Données Envoyé Spécial'!$M877=G$2,'Données Envoyé Spécial'!$E877,""),"")</f>
        <v>55</v>
      </c>
      <c r="H928" t="str">
        <f>IF('Données Envoyé Spécial'!$R930&lt;2,IF('Données Envoyé Spécial'!$M930=H$2,'Données Envoyé Spécial'!$E930,""),"")</f>
        <v/>
      </c>
      <c r="J928" t="str">
        <f>IF('Données Envoyé Spécial'!$R929&lt;2,IF('Données Envoyé Spécial'!$M929=J$2,'Données Envoyé Spécial'!$F929,""),"")</f>
        <v/>
      </c>
      <c r="K928">
        <f>IF('Données Envoyé Spécial'!$R877&lt;2,IF('Données Envoyé Spécial'!$M877=K$2,'Données Envoyé Spécial'!$F877,""),"")</f>
        <v>18</v>
      </c>
      <c r="L928" t="str">
        <f>IF('Données Envoyé Spécial'!$R930&lt;2,IF('Données Envoyé Spécial'!$M930=L$2,'Données Envoyé Spécial'!$F930,""),"")</f>
        <v/>
      </c>
      <c r="N928" t="str">
        <f>IF('Données Envoyé Spécial'!$R929&lt;2,IF('Données Envoyé Spécial'!$M929=N$2,'Données Envoyé Spécial'!$G929,""),"")</f>
        <v/>
      </c>
      <c r="O928" t="str">
        <f>IF('Données Envoyé Spécial'!$R884&lt;2,IF('Données Envoyé Spécial'!$M884=O$2,'Données Envoyé Spécial'!$G884,""),"")</f>
        <v/>
      </c>
      <c r="P928" t="str">
        <f>IF('Données Envoyé Spécial'!$R930&lt;2,IF('Données Envoyé Spécial'!$M930=P$2,'Données Envoyé Spécial'!$G930,""),"")</f>
        <v/>
      </c>
      <c r="U928" s="198"/>
      <c r="V928" s="201"/>
      <c r="W928" s="201"/>
      <c r="X928" s="201"/>
      <c r="Y928" s="201"/>
      <c r="Z928" s="201"/>
    </row>
    <row r="929" spans="2:26" x14ac:dyDescent="0.25">
      <c r="B929" s="260"/>
      <c r="D929" s="2" t="s">
        <v>5571</v>
      </c>
      <c r="E929" s="255" t="s">
        <v>5571</v>
      </c>
      <c r="F929" s="2" t="str">
        <f>IF('Données Envoyé Spécial'!$R929&lt;2,IF('Données Envoyé Spécial'!$M929=F$2,'Données Envoyé Spécial'!$E929,""),"")</f>
        <v/>
      </c>
      <c r="G929" t="str">
        <f>IF('Données Envoyé Spécial'!$R884&lt;2,IF('Données Envoyé Spécial'!$M884=G$2,'Données Envoyé Spécial'!$E884,""),"")</f>
        <v/>
      </c>
      <c r="H929" t="str">
        <f>IF('Données Envoyé Spécial'!$R931&lt;2,IF('Données Envoyé Spécial'!$M931=H$2,'Données Envoyé Spécial'!$E931,""),"")</f>
        <v/>
      </c>
      <c r="J929" t="str">
        <f>IF('Données Envoyé Spécial'!$R930&lt;2,IF('Données Envoyé Spécial'!$M930=J$2,'Données Envoyé Spécial'!$F930,""),"")</f>
        <v/>
      </c>
      <c r="K929" t="str">
        <f>IF('Données Envoyé Spécial'!$R884&lt;2,IF('Données Envoyé Spécial'!$M884=K$2,'Données Envoyé Spécial'!$F884,""),"")</f>
        <v/>
      </c>
      <c r="L929" t="str">
        <f>IF('Données Envoyé Spécial'!$R931&lt;2,IF('Données Envoyé Spécial'!$M931=L$2,'Données Envoyé Spécial'!$F931,""),"")</f>
        <v/>
      </c>
      <c r="N929" t="str">
        <f>IF('Données Envoyé Spécial'!$R930&lt;2,IF('Données Envoyé Spécial'!$M930=N$2,'Données Envoyé Spécial'!$G930,""),"")</f>
        <v/>
      </c>
      <c r="O929">
        <f>IF('Données Envoyé Spécial'!$R890&lt;2,IF('Données Envoyé Spécial'!$M890=O$2,'Données Envoyé Spécial'!$G890,""),"")</f>
        <v>0.30352303523035229</v>
      </c>
      <c r="P929" t="str">
        <f>IF('Données Envoyé Spécial'!$R931&lt;2,IF('Données Envoyé Spécial'!$M931=P$2,'Données Envoyé Spécial'!$G931,""),"")</f>
        <v/>
      </c>
      <c r="U929" s="198"/>
      <c r="V929" s="201"/>
      <c r="W929" s="201"/>
      <c r="X929" s="201"/>
      <c r="Y929" s="201"/>
      <c r="Z929" s="201"/>
    </row>
    <row r="930" spans="2:26" x14ac:dyDescent="0.25">
      <c r="B930" s="260"/>
      <c r="D930" s="2" t="s">
        <v>5571</v>
      </c>
      <c r="E930" s="255" t="s">
        <v>5571</v>
      </c>
      <c r="F930" s="2" t="str">
        <f>IF('Données Envoyé Spécial'!$R930&lt;2,IF('Données Envoyé Spécial'!$M930=F$2,'Données Envoyé Spécial'!$E930,""),"")</f>
        <v/>
      </c>
      <c r="G930">
        <f>IF('Données Envoyé Spécial'!$R890&lt;2,IF('Données Envoyé Spécial'!$M890=G$2,'Données Envoyé Spécial'!$E890,""),"")</f>
        <v>738</v>
      </c>
      <c r="H930" t="str">
        <f>IF('Données Envoyé Spécial'!$R932&lt;2,IF('Données Envoyé Spécial'!$M932=H$2,'Données Envoyé Spécial'!$E932,""),"")</f>
        <v/>
      </c>
      <c r="J930" t="str">
        <f>IF('Données Envoyé Spécial'!$R931&lt;2,IF('Données Envoyé Spécial'!$M931=J$2,'Données Envoyé Spécial'!$F931,""),"")</f>
        <v/>
      </c>
      <c r="K930">
        <f>IF('Données Envoyé Spécial'!$R890&lt;2,IF('Données Envoyé Spécial'!$M890=K$2,'Données Envoyé Spécial'!$F890,""),"")</f>
        <v>224</v>
      </c>
      <c r="L930" t="str">
        <f>IF('Données Envoyé Spécial'!$R932&lt;2,IF('Données Envoyé Spécial'!$M932=L$2,'Données Envoyé Spécial'!$F932,""),"")</f>
        <v/>
      </c>
      <c r="N930" t="str">
        <f>IF('Données Envoyé Spécial'!$R931&lt;2,IF('Données Envoyé Spécial'!$M931=N$2,'Données Envoyé Spécial'!$G931,""),"")</f>
        <v/>
      </c>
      <c r="O930" t="str">
        <f>IF('Données Envoyé Spécial'!$R893&lt;2,IF('Données Envoyé Spécial'!$M893=O$2,'Données Envoyé Spécial'!$G893,""),"")</f>
        <v/>
      </c>
      <c r="P930" t="str">
        <f>IF('Données Envoyé Spécial'!$R932&lt;2,IF('Données Envoyé Spécial'!$M932=P$2,'Données Envoyé Spécial'!$G932,""),"")</f>
        <v/>
      </c>
      <c r="U930" s="198"/>
      <c r="V930" s="201"/>
      <c r="W930" s="201"/>
      <c r="X930" s="201"/>
      <c r="Y930" s="201"/>
      <c r="Z930" s="201"/>
    </row>
    <row r="931" spans="2:26" ht="15.75" thickBot="1" x14ac:dyDescent="0.3">
      <c r="B931" s="260"/>
      <c r="D931" s="2" t="s">
        <v>5571</v>
      </c>
      <c r="E931" s="255" t="s">
        <v>5571</v>
      </c>
      <c r="F931" s="2" t="str">
        <f>IF('Données Envoyé Spécial'!$R931&lt;2,IF('Données Envoyé Spécial'!$M931=F$2,'Données Envoyé Spécial'!$E931,""),"")</f>
        <v/>
      </c>
      <c r="G931" t="str">
        <f>IF('Données Envoyé Spécial'!$R893&lt;2,IF('Données Envoyé Spécial'!$M893=G$2,'Données Envoyé Spécial'!$E893,""),"")</f>
        <v/>
      </c>
      <c r="H931" t="str">
        <f>IF('Données Envoyé Spécial'!$R933&lt;2,IF('Données Envoyé Spécial'!$M933=H$2,'Données Envoyé Spécial'!$E933,""),"")</f>
        <v/>
      </c>
      <c r="J931" t="str">
        <f>IF('Données Envoyé Spécial'!$R932&lt;2,IF('Données Envoyé Spécial'!$M932=J$2,'Données Envoyé Spécial'!$F932,""),"")</f>
        <v/>
      </c>
      <c r="K931" t="str">
        <f>IF('Données Envoyé Spécial'!$R893&lt;2,IF('Données Envoyé Spécial'!$M893=K$2,'Données Envoyé Spécial'!$F893,""),"")</f>
        <v/>
      </c>
      <c r="L931" t="str">
        <f>IF('Données Envoyé Spécial'!$R933&lt;2,IF('Données Envoyé Spécial'!$M933=L$2,'Données Envoyé Spécial'!$F933,""),"")</f>
        <v/>
      </c>
      <c r="N931" t="str">
        <f>IF('Données Envoyé Spécial'!$R932&lt;2,IF('Données Envoyé Spécial'!$M932=N$2,'Données Envoyé Spécial'!$G932,""),"")</f>
        <v/>
      </c>
      <c r="O931">
        <f>IF('Données Envoyé Spécial'!$R897&lt;2,IF('Données Envoyé Spécial'!$M897=O$2,'Données Envoyé Spécial'!$G897,""),"")</f>
        <v>0.35070422535211265</v>
      </c>
      <c r="P931" t="str">
        <f>IF('Données Envoyé Spécial'!$R933&lt;2,IF('Données Envoyé Spécial'!$M933=P$2,'Données Envoyé Spécial'!$G933,""),"")</f>
        <v/>
      </c>
      <c r="U931" s="199"/>
      <c r="V931" s="202"/>
      <c r="W931" s="202"/>
      <c r="X931" s="202"/>
      <c r="Y931" s="202"/>
      <c r="Z931" s="202"/>
    </row>
    <row r="932" spans="2:26" x14ac:dyDescent="0.25">
      <c r="B932" s="260"/>
      <c r="D932" s="2" t="s">
        <v>5571</v>
      </c>
      <c r="E932" s="255" t="s">
        <v>5571</v>
      </c>
      <c r="F932" s="2" t="str">
        <f>IF('Données Envoyé Spécial'!$R932&lt;2,IF('Données Envoyé Spécial'!$M932=F$2,'Données Envoyé Spécial'!$E932,""),"")</f>
        <v/>
      </c>
      <c r="G932">
        <f>IF('Données Envoyé Spécial'!$R897&lt;2,IF('Données Envoyé Spécial'!$M897=G$2,'Données Envoyé Spécial'!$E897,""),"")</f>
        <v>710</v>
      </c>
      <c r="H932" t="str">
        <f>IF('Données Envoyé Spécial'!$R934&lt;2,IF('Données Envoyé Spécial'!$M934=H$2,'Données Envoyé Spécial'!$E934,""),"")</f>
        <v/>
      </c>
      <c r="J932" t="str">
        <f>IF('Données Envoyé Spécial'!$R933&lt;2,IF('Données Envoyé Spécial'!$M933=J$2,'Données Envoyé Spécial'!$F933,""),"")</f>
        <v/>
      </c>
      <c r="K932">
        <f>IF('Données Envoyé Spécial'!$R897&lt;2,IF('Données Envoyé Spécial'!$M897=K$2,'Données Envoyé Spécial'!$F897,""),"")</f>
        <v>249</v>
      </c>
      <c r="L932" t="str">
        <f>IF('Données Envoyé Spécial'!$R934&lt;2,IF('Données Envoyé Spécial'!$M934=L$2,'Données Envoyé Spécial'!$F934,""),"")</f>
        <v/>
      </c>
      <c r="N932" t="str">
        <f>IF('Données Envoyé Spécial'!$R933&lt;2,IF('Données Envoyé Spécial'!$M933=N$2,'Données Envoyé Spécial'!$G933,""),"")</f>
        <v/>
      </c>
      <c r="O932">
        <f>IF('Données Envoyé Spécial'!$R899&lt;2,IF('Données Envoyé Spécial'!$M899=O$2,'Données Envoyé Spécial'!$G899,""),"")</f>
        <v>8.3333333333333329E-2</v>
      </c>
      <c r="P932" t="str">
        <f>IF('Données Envoyé Spécial'!$R934&lt;2,IF('Données Envoyé Spécial'!$M934=P$2,'Données Envoyé Spécial'!$G934,""),"")</f>
        <v/>
      </c>
    </row>
    <row r="933" spans="2:26" x14ac:dyDescent="0.25">
      <c r="B933" s="260"/>
      <c r="D933" s="2" t="s">
        <v>5571</v>
      </c>
      <c r="E933" s="257" t="s">
        <v>5571</v>
      </c>
      <c r="F933" s="2" t="str">
        <f>IF('Données Envoyé Spécial'!$R933&lt;2,IF('Données Envoyé Spécial'!$M933=F$2,'Données Envoyé Spécial'!$E933,""),"")</f>
        <v/>
      </c>
      <c r="G933">
        <f>IF('Données Envoyé Spécial'!$R899&lt;2,IF('Données Envoyé Spécial'!$M899=G$2,'Données Envoyé Spécial'!$E899,""),"")</f>
        <v>168</v>
      </c>
      <c r="H933" t="str">
        <f>IF('Données Envoyé Spécial'!$R935&lt;2,IF('Données Envoyé Spécial'!$M935=H$2,'Données Envoyé Spécial'!$E935,""),"")</f>
        <v/>
      </c>
      <c r="J933" t="str">
        <f>IF('Données Envoyé Spécial'!$R934&lt;2,IF('Données Envoyé Spécial'!$M934=J$2,'Données Envoyé Spécial'!$F934,""),"")</f>
        <v/>
      </c>
      <c r="K933">
        <f>IF('Données Envoyé Spécial'!$R899&lt;2,IF('Données Envoyé Spécial'!$M899=K$2,'Données Envoyé Spécial'!$F899,""),"")</f>
        <v>14</v>
      </c>
      <c r="L933" t="str">
        <f>IF('Données Envoyé Spécial'!$R935&lt;2,IF('Données Envoyé Spécial'!$M935=L$2,'Données Envoyé Spécial'!$F935,""),"")</f>
        <v/>
      </c>
      <c r="N933" t="str">
        <f>IF('Données Envoyé Spécial'!$R934&lt;2,IF('Données Envoyé Spécial'!$M934=N$2,'Données Envoyé Spécial'!$G934,""),"")</f>
        <v/>
      </c>
      <c r="O933" t="str">
        <f>IF('Données Envoyé Spécial'!$R901&lt;2,IF('Données Envoyé Spécial'!$M901=O$2,'Données Envoyé Spécial'!$G901,""),"")</f>
        <v/>
      </c>
      <c r="P933" t="str">
        <f>IF('Données Envoyé Spécial'!$R935&lt;2,IF('Données Envoyé Spécial'!$M935=P$2,'Données Envoyé Spécial'!$G935,""),"")</f>
        <v/>
      </c>
    </row>
    <row r="934" spans="2:26" x14ac:dyDescent="0.25">
      <c r="B934" s="260"/>
      <c r="D934" s="2" t="s">
        <v>5571</v>
      </c>
      <c r="E934" s="257" t="s">
        <v>5571</v>
      </c>
      <c r="F934" s="2" t="str">
        <f>IF('Données Envoyé Spécial'!$R934&lt;2,IF('Données Envoyé Spécial'!$M934=F$2,'Données Envoyé Spécial'!$E934,""),"")</f>
        <v/>
      </c>
      <c r="G934" t="str">
        <f>IF('Données Envoyé Spécial'!$R901&lt;2,IF('Données Envoyé Spécial'!$M901=G$2,'Données Envoyé Spécial'!$E901,""),"")</f>
        <v/>
      </c>
      <c r="H934" t="str">
        <f>IF('Données Envoyé Spécial'!$R936&lt;2,IF('Données Envoyé Spécial'!$M936=H$2,'Données Envoyé Spécial'!$E936,""),"")</f>
        <v/>
      </c>
      <c r="J934" t="str">
        <f>IF('Données Envoyé Spécial'!$R935&lt;2,IF('Données Envoyé Spécial'!$M935=J$2,'Données Envoyé Spécial'!$F935,""),"")</f>
        <v/>
      </c>
      <c r="K934" t="str">
        <f>IF('Données Envoyé Spécial'!$R901&lt;2,IF('Données Envoyé Spécial'!$M901=K$2,'Données Envoyé Spécial'!$F901,""),"")</f>
        <v/>
      </c>
      <c r="L934" t="str">
        <f>IF('Données Envoyé Spécial'!$R936&lt;2,IF('Données Envoyé Spécial'!$M936=L$2,'Données Envoyé Spécial'!$F936,""),"")</f>
        <v/>
      </c>
      <c r="N934" t="str">
        <f>IF('Données Envoyé Spécial'!$R935&lt;2,IF('Données Envoyé Spécial'!$M935=N$2,'Données Envoyé Spécial'!$G935,""),"")</f>
        <v/>
      </c>
      <c r="O934" t="str">
        <f>IF('Données Envoyé Spécial'!$R907&lt;2,IF('Données Envoyé Spécial'!$M907=O$2,'Données Envoyé Spécial'!$G907,""),"")</f>
        <v/>
      </c>
      <c r="P934" t="str">
        <f>IF('Données Envoyé Spécial'!$R936&lt;2,IF('Données Envoyé Spécial'!$M936=P$2,'Données Envoyé Spécial'!$G936,""),"")</f>
        <v/>
      </c>
      <c r="U934" s="186"/>
    </row>
    <row r="935" spans="2:26" x14ac:dyDescent="0.25">
      <c r="B935" s="260"/>
      <c r="D935" s="178" t="s">
        <v>5571</v>
      </c>
      <c r="E935" s="257" t="s">
        <v>5571</v>
      </c>
      <c r="F935" s="2" t="str">
        <f>IF('Données Envoyé Spécial'!$R935&lt;2,IF('Données Envoyé Spécial'!$M935=F$2,'Données Envoyé Spécial'!$E935,""),"")</f>
        <v/>
      </c>
      <c r="G935" t="str">
        <f>IF('Données Envoyé Spécial'!$R907&lt;2,IF('Données Envoyé Spécial'!$M907=G$2,'Données Envoyé Spécial'!$E907,""),"")</f>
        <v/>
      </c>
      <c r="H935" t="str">
        <f>IF('Données Envoyé Spécial'!$R937&lt;2,IF('Données Envoyé Spécial'!$M937=H$2,'Données Envoyé Spécial'!$E937,""),"")</f>
        <v/>
      </c>
      <c r="J935" t="str">
        <f>IF('Données Envoyé Spécial'!$R936&lt;2,IF('Données Envoyé Spécial'!$M936=J$2,'Données Envoyé Spécial'!$F936,""),"")</f>
        <v/>
      </c>
      <c r="K935" t="str">
        <f>IF('Données Envoyé Spécial'!$R907&lt;2,IF('Données Envoyé Spécial'!$M907=K$2,'Données Envoyé Spécial'!$F907,""),"")</f>
        <v/>
      </c>
      <c r="L935" t="str">
        <f>IF('Données Envoyé Spécial'!$R937&lt;2,IF('Données Envoyé Spécial'!$M937=L$2,'Données Envoyé Spécial'!$F937,""),"")</f>
        <v/>
      </c>
      <c r="N935" t="str">
        <f>IF('Données Envoyé Spécial'!$R936&lt;2,IF('Données Envoyé Spécial'!$M936=N$2,'Données Envoyé Spécial'!$G936,""),"")</f>
        <v/>
      </c>
      <c r="O935">
        <f>IF('Données Envoyé Spécial'!$R908&lt;2,IF('Données Envoyé Spécial'!$M908=O$2,'Données Envoyé Spécial'!$G908,""),"")</f>
        <v>0.62913907284768211</v>
      </c>
      <c r="P935" t="str">
        <f>IF('Données Envoyé Spécial'!$R937&lt;2,IF('Données Envoyé Spécial'!$M937=P$2,'Données Envoyé Spécial'!$G937,""),"")</f>
        <v/>
      </c>
      <c r="U935" s="186"/>
    </row>
    <row r="936" spans="2:26" x14ac:dyDescent="0.25">
      <c r="B936" s="260"/>
      <c r="D936" s="2" t="s">
        <v>5571</v>
      </c>
      <c r="E936" s="257" t="s">
        <v>5571</v>
      </c>
      <c r="F936" s="2" t="str">
        <f>IF('Données Envoyé Spécial'!$R936&lt;2,IF('Données Envoyé Spécial'!$M936=F$2,'Données Envoyé Spécial'!$E936,""),"")</f>
        <v/>
      </c>
      <c r="G936">
        <f>IF('Données Envoyé Spécial'!$R908&lt;2,IF('Données Envoyé Spécial'!$M908=G$2,'Données Envoyé Spécial'!$E908,""),"")</f>
        <v>151</v>
      </c>
      <c r="H936" t="str">
        <f>IF('Données Envoyé Spécial'!$R938&lt;2,IF('Données Envoyé Spécial'!$M938=H$2,'Données Envoyé Spécial'!$E938,""),"")</f>
        <v/>
      </c>
      <c r="J936" t="str">
        <f>IF('Données Envoyé Spécial'!$R937&lt;2,IF('Données Envoyé Spécial'!$M937=J$2,'Données Envoyé Spécial'!$F937,""),"")</f>
        <v/>
      </c>
      <c r="K936">
        <f>IF('Données Envoyé Spécial'!$R908&lt;2,IF('Données Envoyé Spécial'!$M908=K$2,'Données Envoyé Spécial'!$F908,""),"")</f>
        <v>95</v>
      </c>
      <c r="L936" t="str">
        <f>IF('Données Envoyé Spécial'!$R938&lt;2,IF('Données Envoyé Spécial'!$M938=L$2,'Données Envoyé Spécial'!$F938,""),"")</f>
        <v/>
      </c>
      <c r="N936" t="str">
        <f>IF('Données Envoyé Spécial'!$R937&lt;2,IF('Données Envoyé Spécial'!$M937=N$2,'Données Envoyé Spécial'!$G937,""),"")</f>
        <v/>
      </c>
      <c r="O936">
        <f>IF('Données Envoyé Spécial'!$R909&lt;2,IF('Données Envoyé Spécial'!$M909=O$2,'Données Envoyé Spécial'!$G909,""),"")</f>
        <v>0.18421052631578946</v>
      </c>
      <c r="P936" t="str">
        <f>IF('Données Envoyé Spécial'!$R938&lt;2,IF('Données Envoyé Spécial'!$M938=P$2,'Données Envoyé Spécial'!$G938,""),"")</f>
        <v/>
      </c>
    </row>
    <row r="937" spans="2:26" x14ac:dyDescent="0.25">
      <c r="B937" s="260"/>
      <c r="D937" s="2" t="s">
        <v>5571</v>
      </c>
      <c r="E937" s="257" t="s">
        <v>5571</v>
      </c>
      <c r="F937" s="2" t="str">
        <f>IF('Données Envoyé Spécial'!$R937&lt;2,IF('Données Envoyé Spécial'!$M937=F$2,'Données Envoyé Spécial'!$E937,""),"")</f>
        <v/>
      </c>
      <c r="G937">
        <f>IF('Données Envoyé Spécial'!$R909&lt;2,IF('Données Envoyé Spécial'!$M909=G$2,'Données Envoyé Spécial'!$E909,""),"")</f>
        <v>152</v>
      </c>
      <c r="H937" t="str">
        <f>IF('Données Envoyé Spécial'!$R939&lt;2,IF('Données Envoyé Spécial'!$M939=H$2,'Données Envoyé Spécial'!$E939,""),"")</f>
        <v/>
      </c>
      <c r="J937" t="str">
        <f>IF('Données Envoyé Spécial'!$R938&lt;2,IF('Données Envoyé Spécial'!$M938=J$2,'Données Envoyé Spécial'!$F938,""),"")</f>
        <v/>
      </c>
      <c r="K937">
        <f>IF('Données Envoyé Spécial'!$R909&lt;2,IF('Données Envoyé Spécial'!$M909=K$2,'Données Envoyé Spécial'!$F909,""),"")</f>
        <v>28</v>
      </c>
      <c r="L937" t="str">
        <f>IF('Données Envoyé Spécial'!$R939&lt;2,IF('Données Envoyé Spécial'!$M939=L$2,'Données Envoyé Spécial'!$F939,""),"")</f>
        <v/>
      </c>
      <c r="N937" t="str">
        <f>IF('Données Envoyé Spécial'!$R938&lt;2,IF('Données Envoyé Spécial'!$M938=N$2,'Données Envoyé Spécial'!$G938,""),"")</f>
        <v/>
      </c>
      <c r="O937" t="str">
        <f>IF('Données Envoyé Spécial'!$R912&lt;2,IF('Données Envoyé Spécial'!$M912=O$2,'Données Envoyé Spécial'!$G912,""),"")</f>
        <v/>
      </c>
      <c r="P937" t="str">
        <f>IF('Données Envoyé Spécial'!$R939&lt;2,IF('Données Envoyé Spécial'!$M939=P$2,'Données Envoyé Spécial'!$G939,""),"")</f>
        <v/>
      </c>
    </row>
    <row r="938" spans="2:26" x14ac:dyDescent="0.25">
      <c r="B938" s="260"/>
      <c r="D938" s="2" t="s">
        <v>5571</v>
      </c>
      <c r="E938" s="257" t="s">
        <v>5571</v>
      </c>
      <c r="F938" s="2" t="str">
        <f>IF('Données Envoyé Spécial'!$R938&lt;2,IF('Données Envoyé Spécial'!$M938=F$2,'Données Envoyé Spécial'!$E938,""),"")</f>
        <v/>
      </c>
      <c r="G938" t="str">
        <f>IF('Données Envoyé Spécial'!$R912&lt;2,IF('Données Envoyé Spécial'!$M912=G$2,'Données Envoyé Spécial'!$E912,""),"")</f>
        <v/>
      </c>
      <c r="H938" t="str">
        <f>IF('Données Envoyé Spécial'!$R940&lt;2,IF('Données Envoyé Spécial'!$M940=H$2,'Données Envoyé Spécial'!$E940,""),"")</f>
        <v/>
      </c>
      <c r="J938" t="str">
        <f>IF('Données Envoyé Spécial'!$R939&lt;2,IF('Données Envoyé Spécial'!$M939=J$2,'Données Envoyé Spécial'!$F939,""),"")</f>
        <v/>
      </c>
      <c r="K938" t="str">
        <f>IF('Données Envoyé Spécial'!$R912&lt;2,IF('Données Envoyé Spécial'!$M912=K$2,'Données Envoyé Spécial'!$F912,""),"")</f>
        <v/>
      </c>
      <c r="L938" t="str">
        <f>IF('Données Envoyé Spécial'!$R940&lt;2,IF('Données Envoyé Spécial'!$M940=L$2,'Données Envoyé Spécial'!$F940,""),"")</f>
        <v/>
      </c>
      <c r="N938" t="str">
        <f>IF('Données Envoyé Spécial'!$R939&lt;2,IF('Données Envoyé Spécial'!$M939=N$2,'Données Envoyé Spécial'!$G939,""),"")</f>
        <v/>
      </c>
      <c r="O938" t="str">
        <f>IF('Données Envoyé Spécial'!$R913&lt;2,IF('Données Envoyé Spécial'!$M913=O$2,'Données Envoyé Spécial'!$G913,""),"")</f>
        <v/>
      </c>
      <c r="P938" t="str">
        <f>IF('Données Envoyé Spécial'!$R940&lt;2,IF('Données Envoyé Spécial'!$M940=P$2,'Données Envoyé Spécial'!$G940,""),"")</f>
        <v/>
      </c>
      <c r="U938" s="184"/>
    </row>
    <row r="939" spans="2:26" x14ac:dyDescent="0.25">
      <c r="B939" s="260"/>
      <c r="D939" s="2" t="s">
        <v>5571</v>
      </c>
      <c r="E939" s="257" t="s">
        <v>5571</v>
      </c>
      <c r="F939" s="2" t="str">
        <f>IF('Données Envoyé Spécial'!$R939&lt;2,IF('Données Envoyé Spécial'!$M939=F$2,'Données Envoyé Spécial'!$E939,""),"")</f>
        <v/>
      </c>
      <c r="G939" t="str">
        <f>IF('Données Envoyé Spécial'!$R913&lt;2,IF('Données Envoyé Spécial'!$M913=G$2,'Données Envoyé Spécial'!$E913,""),"")</f>
        <v/>
      </c>
      <c r="H939" t="str">
        <f>IF('Données Envoyé Spécial'!$R941&lt;2,IF('Données Envoyé Spécial'!$M941=H$2,'Données Envoyé Spécial'!$E941,""),"")</f>
        <v/>
      </c>
      <c r="J939" t="str">
        <f>IF('Données Envoyé Spécial'!$R940&lt;2,IF('Données Envoyé Spécial'!$M940=J$2,'Données Envoyé Spécial'!$F940,""),"")</f>
        <v/>
      </c>
      <c r="K939" t="str">
        <f>IF('Données Envoyé Spécial'!$R913&lt;2,IF('Données Envoyé Spécial'!$M913=K$2,'Données Envoyé Spécial'!$F913,""),"")</f>
        <v/>
      </c>
      <c r="L939" t="str">
        <f>IF('Données Envoyé Spécial'!$R941&lt;2,IF('Données Envoyé Spécial'!$M941=L$2,'Données Envoyé Spécial'!$F941,""),"")</f>
        <v/>
      </c>
      <c r="N939" t="str">
        <f>IF('Données Envoyé Spécial'!$R940&lt;2,IF('Données Envoyé Spécial'!$M940=N$2,'Données Envoyé Spécial'!$G940,""),"")</f>
        <v/>
      </c>
      <c r="O939">
        <f>IF('Données Envoyé Spécial'!$R914&lt;2,IF('Données Envoyé Spécial'!$M914=O$2,'Données Envoyé Spécial'!$G914,""),"")</f>
        <v>0.11267605633802817</v>
      </c>
      <c r="P939" t="str">
        <f>IF('Données Envoyé Spécial'!$R941&lt;2,IF('Données Envoyé Spécial'!$M941=P$2,'Données Envoyé Spécial'!$G941,""),"")</f>
        <v/>
      </c>
    </row>
    <row r="940" spans="2:26" x14ac:dyDescent="0.25">
      <c r="B940" s="260"/>
      <c r="D940" s="2" t="s">
        <v>5571</v>
      </c>
      <c r="E940" s="178" t="s">
        <v>5571</v>
      </c>
      <c r="F940" s="2" t="str">
        <f>IF('Données Envoyé Spécial'!$R940&lt;2,IF('Données Envoyé Spécial'!$M940=F$2,'Données Envoyé Spécial'!$E940,""),"")</f>
        <v/>
      </c>
      <c r="G940">
        <f>IF('Données Envoyé Spécial'!$R914&lt;2,IF('Données Envoyé Spécial'!$M914=G$2,'Données Envoyé Spécial'!$E914,""),"")</f>
        <v>426</v>
      </c>
      <c r="H940" t="str">
        <f>IF('Données Envoyé Spécial'!$R942&lt;2,IF('Données Envoyé Spécial'!$M942=H$2,'Données Envoyé Spécial'!$E942,""),"")</f>
        <v/>
      </c>
      <c r="J940" t="str">
        <f>IF('Données Envoyé Spécial'!$R941&lt;2,IF('Données Envoyé Spécial'!$M941=J$2,'Données Envoyé Spécial'!$F941,""),"")</f>
        <v/>
      </c>
      <c r="K940">
        <f>IF('Données Envoyé Spécial'!$R914&lt;2,IF('Données Envoyé Spécial'!$M914=K$2,'Données Envoyé Spécial'!$F914,""),"")</f>
        <v>48</v>
      </c>
      <c r="L940" t="str">
        <f>IF('Données Envoyé Spécial'!$R942&lt;2,IF('Données Envoyé Spécial'!$M942=L$2,'Données Envoyé Spécial'!$F942,""),"")</f>
        <v/>
      </c>
      <c r="N940" t="str">
        <f>IF('Données Envoyé Spécial'!$R941&lt;2,IF('Données Envoyé Spécial'!$M941=N$2,'Données Envoyé Spécial'!$G941,""),"")</f>
        <v/>
      </c>
      <c r="O940">
        <f>IF('Données Envoyé Spécial'!$R916&lt;2,IF('Données Envoyé Spécial'!$M916=O$2,'Données Envoyé Spécial'!$G916,""),"")</f>
        <v>0.88861386138613863</v>
      </c>
      <c r="P940" t="str">
        <f>IF('Données Envoyé Spécial'!$R942&lt;2,IF('Données Envoyé Spécial'!$M942=P$2,'Données Envoyé Spécial'!$G942,""),"")</f>
        <v/>
      </c>
    </row>
    <row r="941" spans="2:26" ht="15.75" thickBot="1" x14ac:dyDescent="0.3">
      <c r="B941" s="260"/>
      <c r="D941" s="2" t="s">
        <v>5571</v>
      </c>
      <c r="E941" s="178" t="s">
        <v>5571</v>
      </c>
      <c r="F941" s="2" t="str">
        <f>IF('Données Envoyé Spécial'!$R941&lt;2,IF('Données Envoyé Spécial'!$M941=F$2,'Données Envoyé Spécial'!$E941,""),"")</f>
        <v/>
      </c>
      <c r="G941">
        <f>IF('Données Envoyé Spécial'!$R916&lt;2,IF('Données Envoyé Spécial'!$M916=G$2,'Données Envoyé Spécial'!$E916,""),"")</f>
        <v>808</v>
      </c>
      <c r="H941" t="str">
        <f>IF('Données Envoyé Spécial'!$R943&lt;2,IF('Données Envoyé Spécial'!$M943=H$2,'Données Envoyé Spécial'!$E943,""),"")</f>
        <v/>
      </c>
      <c r="J941" t="str">
        <f>IF('Données Envoyé Spécial'!$R942&lt;2,IF('Données Envoyé Spécial'!$M942=J$2,'Données Envoyé Spécial'!$F942,""),"")</f>
        <v/>
      </c>
      <c r="K941">
        <f>IF('Données Envoyé Spécial'!$R916&lt;2,IF('Données Envoyé Spécial'!$M916=K$2,'Données Envoyé Spécial'!$F916,""),"")</f>
        <v>718</v>
      </c>
      <c r="L941" t="str">
        <f>IF('Données Envoyé Spécial'!$R943&lt;2,IF('Données Envoyé Spécial'!$M943=L$2,'Données Envoyé Spécial'!$F943,""),"")</f>
        <v/>
      </c>
      <c r="N941" t="str">
        <f>IF('Données Envoyé Spécial'!$R942&lt;2,IF('Données Envoyé Spécial'!$M942=N$2,'Données Envoyé Spécial'!$G942,""),"")</f>
        <v/>
      </c>
      <c r="O941">
        <f>IF('Données Envoyé Spécial'!$R919&lt;2,IF('Données Envoyé Spécial'!$M919=O$2,'Données Envoyé Spécial'!$G919,""),"")</f>
        <v>4.0075376884422109</v>
      </c>
      <c r="P941" t="str">
        <f>IF('Données Envoyé Spécial'!$R943&lt;2,IF('Données Envoyé Spécial'!$M943=P$2,'Données Envoyé Spécial'!$G943,""),"")</f>
        <v/>
      </c>
    </row>
    <row r="942" spans="2:26" x14ac:dyDescent="0.25">
      <c r="B942" s="260"/>
      <c r="D942" s="2" t="s">
        <v>5571</v>
      </c>
      <c r="E942" s="178" t="s">
        <v>5571</v>
      </c>
      <c r="F942" s="2" t="str">
        <f>IF('Données Envoyé Spécial'!$R942&lt;2,IF('Données Envoyé Spécial'!$M942=F$2,'Données Envoyé Spécial'!$E942,""),"")</f>
        <v/>
      </c>
      <c r="G942">
        <f>IF('Données Envoyé Spécial'!$R919&lt;2,IF('Données Envoyé Spécial'!$M919=G$2,'Données Envoyé Spécial'!$E919,""),"")</f>
        <v>398</v>
      </c>
      <c r="H942" t="str">
        <f>IF('Données Envoyé Spécial'!$R944&lt;2,IF('Données Envoyé Spécial'!$M944=H$2,'Données Envoyé Spécial'!$E944,""),"")</f>
        <v/>
      </c>
      <c r="J942" t="str">
        <f>IF('Données Envoyé Spécial'!$R943&lt;2,IF('Données Envoyé Spécial'!$M943=J$2,'Données Envoyé Spécial'!$F943,""),"")</f>
        <v/>
      </c>
      <c r="K942">
        <f>IF('Données Envoyé Spécial'!$R919&lt;2,IF('Données Envoyé Spécial'!$M919=K$2,'Données Envoyé Spécial'!$F919,""),"")</f>
        <v>1595</v>
      </c>
      <c r="L942" t="str">
        <f>IF('Données Envoyé Spécial'!$R944&lt;2,IF('Données Envoyé Spécial'!$M944=L$2,'Données Envoyé Spécial'!$F944,""),"")</f>
        <v/>
      </c>
      <c r="N942" t="str">
        <f>IF('Données Envoyé Spécial'!$R943&lt;2,IF('Données Envoyé Spécial'!$M943=N$2,'Données Envoyé Spécial'!$G943,""),"")</f>
        <v/>
      </c>
      <c r="O942">
        <f>IF('Données Envoyé Spécial'!$R921&lt;2,IF('Données Envoyé Spécial'!$M921=O$2,'Données Envoyé Spécial'!$G921,""),"")</f>
        <v>0.26804123711340205</v>
      </c>
      <c r="P942" t="str">
        <f>IF('Données Envoyé Spécial'!$R944&lt;2,IF('Données Envoyé Spécial'!$M944=P$2,'Données Envoyé Spécial'!$G944,""),"")</f>
        <v/>
      </c>
      <c r="U942" s="191"/>
      <c r="V942" s="191"/>
      <c r="W942" s="191"/>
      <c r="X942" s="191"/>
      <c r="Y942" s="191"/>
      <c r="Z942" s="191"/>
    </row>
    <row r="943" spans="2:26" x14ac:dyDescent="0.25">
      <c r="B943" s="260"/>
      <c r="D943" s="2" t="s">
        <v>5571</v>
      </c>
      <c r="E943" s="178" t="s">
        <v>5571</v>
      </c>
      <c r="F943" s="2" t="str">
        <f>IF('Données Envoyé Spécial'!$R943&lt;2,IF('Données Envoyé Spécial'!$M943=F$2,'Données Envoyé Spécial'!$E943,""),"")</f>
        <v/>
      </c>
      <c r="G943">
        <f>IF('Données Envoyé Spécial'!$R921&lt;2,IF('Données Envoyé Spécial'!$M921=G$2,'Données Envoyé Spécial'!$E921,""),"")</f>
        <v>291</v>
      </c>
      <c r="H943" t="str">
        <f>IF('Données Envoyé Spécial'!$R945&lt;2,IF('Données Envoyé Spécial'!$M945=H$2,'Données Envoyé Spécial'!$E945,""),"")</f>
        <v/>
      </c>
      <c r="J943" t="str">
        <f>IF('Données Envoyé Spécial'!$R944&lt;2,IF('Données Envoyé Spécial'!$M944=J$2,'Données Envoyé Spécial'!$F944,""),"")</f>
        <v/>
      </c>
      <c r="K943">
        <f>IF('Données Envoyé Spécial'!$R921&lt;2,IF('Données Envoyé Spécial'!$M921=K$2,'Données Envoyé Spécial'!$F921,""),"")</f>
        <v>78</v>
      </c>
      <c r="L943" t="str">
        <f>IF('Données Envoyé Spécial'!$R945&lt;2,IF('Données Envoyé Spécial'!$M945=L$2,'Données Envoyé Spécial'!$F945,""),"")</f>
        <v/>
      </c>
      <c r="N943" t="str">
        <f>IF('Données Envoyé Spécial'!$R944&lt;2,IF('Données Envoyé Spécial'!$M944=N$2,'Données Envoyé Spécial'!$G944,""),"")</f>
        <v/>
      </c>
      <c r="O943">
        <f>IF('Données Envoyé Spécial'!$R922&lt;2,IF('Données Envoyé Spécial'!$M922=O$2,'Données Envoyé Spécial'!$G922,""),"")</f>
        <v>1.0553449583017438</v>
      </c>
      <c r="P943" t="str">
        <f>IF('Données Envoyé Spécial'!$R945&lt;2,IF('Données Envoyé Spécial'!$M945=P$2,'Données Envoyé Spécial'!$G945,""),"")</f>
        <v/>
      </c>
      <c r="U943" s="197"/>
      <c r="V943" s="200"/>
      <c r="W943" s="200"/>
      <c r="X943" s="200"/>
      <c r="Y943" s="200"/>
      <c r="Z943" s="200"/>
    </row>
    <row r="944" spans="2:26" x14ac:dyDescent="0.25">
      <c r="B944" s="260"/>
      <c r="D944" s="2" t="s">
        <v>5571</v>
      </c>
      <c r="E944" s="178" t="s">
        <v>5571</v>
      </c>
      <c r="F944" s="2" t="str">
        <f>IF('Données Envoyé Spécial'!$R944&lt;2,IF('Données Envoyé Spécial'!$M944=F$2,'Données Envoyé Spécial'!$E944,""),"")</f>
        <v/>
      </c>
      <c r="U944" s="198"/>
      <c r="V944" s="201"/>
      <c r="W944" s="201"/>
      <c r="X944" s="201"/>
      <c r="Y944" s="201"/>
      <c r="Z944" s="201"/>
    </row>
    <row r="945" spans="1:26" x14ac:dyDescent="0.25">
      <c r="B945" s="260"/>
      <c r="D945" s="2" t="s">
        <v>5571</v>
      </c>
      <c r="E945" s="178" t="s">
        <v>5571</v>
      </c>
      <c r="U945" s="198"/>
      <c r="V945" s="201"/>
      <c r="W945" s="201"/>
      <c r="X945" s="201"/>
      <c r="Y945" s="201"/>
      <c r="Z945" s="201"/>
    </row>
    <row r="946" spans="1:26" x14ac:dyDescent="0.25">
      <c r="B946" s="260"/>
      <c r="D946" s="2" t="s">
        <v>5571</v>
      </c>
      <c r="E946" s="178" t="s">
        <v>5571</v>
      </c>
      <c r="U946" s="198"/>
      <c r="V946" s="201"/>
      <c r="W946" s="201"/>
      <c r="X946" s="201"/>
      <c r="Y946" s="201"/>
      <c r="Z946" s="201"/>
    </row>
    <row r="947" spans="1:26" x14ac:dyDescent="0.25">
      <c r="B947" s="260"/>
      <c r="D947" s="2" t="s">
        <v>5571</v>
      </c>
      <c r="E947" s="262" t="s">
        <v>5571</v>
      </c>
      <c r="U947" s="198"/>
      <c r="V947" s="201"/>
      <c r="W947" s="201"/>
      <c r="X947" s="201"/>
      <c r="Y947" s="201"/>
      <c r="Z947" s="201"/>
    </row>
    <row r="948" spans="1:26" x14ac:dyDescent="0.25">
      <c r="B948" s="156" t="s">
        <v>5526</v>
      </c>
      <c r="C948" s="132"/>
      <c r="D948" s="132"/>
      <c r="E948" s="132"/>
      <c r="F948" s="132"/>
      <c r="G948" s="132"/>
      <c r="H948" s="156" t="s">
        <v>5527</v>
      </c>
      <c r="I948" s="132"/>
      <c r="J948" s="132"/>
      <c r="K948" s="132"/>
      <c r="L948" s="132"/>
      <c r="M948" s="132"/>
      <c r="N948" s="132"/>
      <c r="U948" s="198"/>
      <c r="V948" s="201"/>
      <c r="W948" s="201"/>
      <c r="X948" s="201"/>
      <c r="Y948" s="201"/>
      <c r="Z948" s="201"/>
    </row>
    <row r="949" spans="1:26" ht="15.75" x14ac:dyDescent="0.25">
      <c r="B949" s="173" t="s">
        <v>5534</v>
      </c>
      <c r="C949" s="132"/>
      <c r="D949" s="173" t="s">
        <v>5535</v>
      </c>
      <c r="E949" s="132"/>
      <c r="F949" s="173" t="s">
        <v>5536</v>
      </c>
      <c r="G949" s="132"/>
      <c r="H949" s="173" t="s">
        <v>5534</v>
      </c>
      <c r="I949" s="132"/>
      <c r="J949" s="132"/>
      <c r="K949" s="173" t="s">
        <v>5535</v>
      </c>
      <c r="L949" s="132"/>
      <c r="M949" s="173" t="s">
        <v>5536</v>
      </c>
      <c r="N949" s="132"/>
      <c r="U949" s="198"/>
      <c r="V949" s="201"/>
      <c r="W949" s="201"/>
      <c r="X949" s="201"/>
      <c r="Y949" s="201"/>
      <c r="Z949" s="201"/>
    </row>
    <row r="950" spans="1:26" ht="15.75" x14ac:dyDescent="0.25">
      <c r="B950" s="158" t="s">
        <v>5692</v>
      </c>
      <c r="C950" s="129">
        <v>85</v>
      </c>
      <c r="D950" s="158" t="s">
        <v>5692</v>
      </c>
      <c r="E950" s="129">
        <v>94</v>
      </c>
      <c r="F950" s="158" t="s">
        <v>5711</v>
      </c>
      <c r="G950" s="129">
        <v>10</v>
      </c>
      <c r="H950" s="158" t="s">
        <v>5692</v>
      </c>
      <c r="I950" s="129">
        <v>45</v>
      </c>
      <c r="J950" s="129"/>
      <c r="K950" s="158" t="s">
        <v>5692</v>
      </c>
      <c r="L950" s="129">
        <v>38</v>
      </c>
      <c r="M950" s="158" t="s">
        <v>5692</v>
      </c>
      <c r="N950" s="129">
        <v>15</v>
      </c>
      <c r="O950" s="187"/>
      <c r="P950" s="187"/>
      <c r="Q950" s="187"/>
      <c r="R950" s="187"/>
      <c r="S950" s="187"/>
      <c r="U950" s="198"/>
      <c r="V950" s="201"/>
      <c r="W950" s="201"/>
      <c r="X950" s="201"/>
      <c r="Y950" s="201"/>
      <c r="Z950" s="201"/>
    </row>
    <row r="951" spans="1:26" ht="15.75" x14ac:dyDescent="0.25">
      <c r="A951" s="187"/>
      <c r="B951" s="165" t="s">
        <v>1218</v>
      </c>
      <c r="C951" s="129">
        <v>41</v>
      </c>
      <c r="D951" s="165" t="s">
        <v>5698</v>
      </c>
      <c r="E951" s="129">
        <v>57</v>
      </c>
      <c r="F951" s="165" t="s">
        <v>5712</v>
      </c>
      <c r="G951" s="129">
        <v>6</v>
      </c>
      <c r="H951" s="165" t="s">
        <v>3128</v>
      </c>
      <c r="I951" s="129">
        <v>22</v>
      </c>
      <c r="J951" s="129"/>
      <c r="K951" s="165" t="s">
        <v>5675</v>
      </c>
      <c r="L951" s="129">
        <v>19</v>
      </c>
      <c r="M951" s="165" t="s">
        <v>5713</v>
      </c>
      <c r="N951" s="129">
        <v>8</v>
      </c>
      <c r="O951" s="187"/>
      <c r="P951" s="187"/>
      <c r="Q951" s="187"/>
      <c r="R951" s="187"/>
      <c r="S951" s="187"/>
      <c r="U951" s="198"/>
      <c r="V951" s="201"/>
      <c r="W951" s="201"/>
      <c r="X951" s="201"/>
      <c r="Y951" s="201"/>
      <c r="Z951" s="201"/>
    </row>
    <row r="952" spans="1:26" ht="15.75" x14ac:dyDescent="0.25">
      <c r="A952" s="187"/>
      <c r="B952" s="158" t="s">
        <v>5693</v>
      </c>
      <c r="C952" s="129">
        <v>30</v>
      </c>
      <c r="D952" s="158" t="s">
        <v>1716</v>
      </c>
      <c r="E952" s="129">
        <v>39</v>
      </c>
      <c r="F952" s="158"/>
      <c r="G952" s="129"/>
      <c r="H952" s="158" t="s">
        <v>5716</v>
      </c>
      <c r="I952" s="129">
        <v>21</v>
      </c>
      <c r="J952" s="129"/>
      <c r="K952" s="158" t="s">
        <v>5707</v>
      </c>
      <c r="L952" s="129">
        <v>19</v>
      </c>
      <c r="M952" s="158" t="s">
        <v>5714</v>
      </c>
      <c r="N952" s="129">
        <v>7</v>
      </c>
      <c r="O952" s="187"/>
      <c r="P952" s="187"/>
      <c r="Q952" s="187"/>
      <c r="R952" s="187"/>
      <c r="S952" s="187"/>
      <c r="T952" s="187"/>
      <c r="U952" s="198"/>
      <c r="V952" s="201"/>
      <c r="W952" s="201"/>
      <c r="X952" s="201"/>
      <c r="Y952" s="201"/>
      <c r="Z952" s="201"/>
    </row>
    <row r="953" spans="1:26" ht="16.5" thickBot="1" x14ac:dyDescent="0.3">
      <c r="A953" s="187"/>
      <c r="B953" s="165" t="s">
        <v>5694</v>
      </c>
      <c r="C953" s="129">
        <v>28</v>
      </c>
      <c r="D953" s="165" t="s">
        <v>5699</v>
      </c>
      <c r="E953" s="129">
        <v>35</v>
      </c>
      <c r="F953" s="158"/>
      <c r="G953" s="129"/>
      <c r="H953" s="165" t="s">
        <v>5717</v>
      </c>
      <c r="I953" s="129">
        <v>18</v>
      </c>
      <c r="J953" s="129"/>
      <c r="K953" s="165" t="s">
        <v>5720</v>
      </c>
      <c r="L953" s="129">
        <v>14</v>
      </c>
      <c r="M953" s="165" t="s">
        <v>5715</v>
      </c>
      <c r="N953" s="129">
        <v>7</v>
      </c>
      <c r="O953" s="187"/>
      <c r="P953" s="187"/>
      <c r="Q953" s="187"/>
      <c r="R953" s="187"/>
      <c r="S953" s="187"/>
      <c r="T953" s="187"/>
      <c r="U953" s="199"/>
      <c r="V953" s="202"/>
      <c r="W953" s="202"/>
      <c r="X953" s="202"/>
      <c r="Y953" s="202"/>
      <c r="Z953" s="202"/>
    </row>
    <row r="954" spans="1:26" ht="15.75" x14ac:dyDescent="0.25">
      <c r="A954" s="187"/>
      <c r="B954" s="158" t="s">
        <v>5700</v>
      </c>
      <c r="C954" s="129">
        <v>26</v>
      </c>
      <c r="D954" s="158" t="s">
        <v>453</v>
      </c>
      <c r="E954" s="129">
        <v>25</v>
      </c>
      <c r="F954" s="158"/>
      <c r="G954" s="129"/>
      <c r="H954" s="158" t="s">
        <v>2994</v>
      </c>
      <c r="I954" s="129">
        <v>16</v>
      </c>
      <c r="J954" s="129"/>
      <c r="K954" s="158" t="s">
        <v>5709</v>
      </c>
      <c r="L954" s="129">
        <v>14</v>
      </c>
      <c r="M954" s="158" t="s">
        <v>5703</v>
      </c>
      <c r="N954" s="129">
        <v>6</v>
      </c>
      <c r="O954" s="187"/>
      <c r="P954" s="187"/>
      <c r="Q954" s="187"/>
      <c r="R954" s="187"/>
      <c r="S954" s="187"/>
      <c r="T954" s="187"/>
    </row>
    <row r="955" spans="1:26" ht="15.75" x14ac:dyDescent="0.25">
      <c r="A955" s="187"/>
      <c r="B955" s="165" t="s">
        <v>5522</v>
      </c>
      <c r="C955" s="129">
        <v>22</v>
      </c>
      <c r="D955" s="165" t="s">
        <v>2994</v>
      </c>
      <c r="E955" s="129">
        <v>22</v>
      </c>
      <c r="F955" s="158"/>
      <c r="G955" s="129"/>
      <c r="H955" s="165" t="s">
        <v>5718</v>
      </c>
      <c r="I955" s="129">
        <v>14</v>
      </c>
      <c r="J955" s="129"/>
      <c r="K955" s="165" t="s">
        <v>5721</v>
      </c>
      <c r="L955" s="129">
        <v>11</v>
      </c>
      <c r="M955" s="158"/>
      <c r="N955" s="129"/>
      <c r="O955" s="187"/>
      <c r="P955" s="187"/>
      <c r="Q955" s="187"/>
      <c r="R955" s="187"/>
      <c r="S955" s="187"/>
      <c r="T955" s="187"/>
    </row>
    <row r="956" spans="1:26" ht="15.75" x14ac:dyDescent="0.25">
      <c r="A956" s="203"/>
      <c r="B956" s="158" t="s">
        <v>5468</v>
      </c>
      <c r="C956" s="129">
        <v>19</v>
      </c>
      <c r="D956" s="158" t="s">
        <v>5701</v>
      </c>
      <c r="E956" s="129">
        <v>23</v>
      </c>
      <c r="F956" s="158"/>
      <c r="G956" s="129"/>
      <c r="H956" s="158" t="s">
        <v>5675</v>
      </c>
      <c r="I956" s="129">
        <v>12</v>
      </c>
      <c r="J956" s="129"/>
      <c r="K956" s="158" t="s">
        <v>5722</v>
      </c>
      <c r="L956" s="129">
        <v>10</v>
      </c>
      <c r="M956" s="158"/>
      <c r="N956" s="129"/>
      <c r="O956" s="187"/>
      <c r="P956" s="187"/>
      <c r="Q956" s="187"/>
      <c r="R956" s="187"/>
      <c r="S956" s="187"/>
      <c r="T956" s="187"/>
      <c r="U956" s="186"/>
    </row>
    <row r="957" spans="1:26" ht="15.75" x14ac:dyDescent="0.25">
      <c r="A957" s="203"/>
      <c r="B957" s="165" t="s">
        <v>5695</v>
      </c>
      <c r="C957" s="129">
        <v>17</v>
      </c>
      <c r="D957" s="165" t="s">
        <v>5702</v>
      </c>
      <c r="E957" s="129">
        <v>22</v>
      </c>
      <c r="F957" s="158"/>
      <c r="G957" s="129"/>
      <c r="H957" s="165" t="s">
        <v>5707</v>
      </c>
      <c r="I957" s="129">
        <v>10</v>
      </c>
      <c r="J957" s="129"/>
      <c r="K957" s="165" t="s">
        <v>453</v>
      </c>
      <c r="L957" s="129">
        <v>10</v>
      </c>
      <c r="M957" s="158"/>
      <c r="N957" s="129"/>
      <c r="O957" s="187"/>
      <c r="P957" s="187"/>
      <c r="Q957" s="187"/>
      <c r="R957" s="187"/>
      <c r="S957" s="187"/>
      <c r="T957" s="187"/>
      <c r="U957" s="186"/>
    </row>
    <row r="958" spans="1:26" ht="15.75" x14ac:dyDescent="0.25">
      <c r="A958" s="203"/>
      <c r="B958" s="158" t="s">
        <v>5696</v>
      </c>
      <c r="C958" s="129">
        <v>16</v>
      </c>
      <c r="D958" s="158" t="s">
        <v>5703</v>
      </c>
      <c r="E958" s="129">
        <v>21</v>
      </c>
      <c r="F958" s="158"/>
      <c r="G958" s="129"/>
      <c r="H958" s="158" t="s">
        <v>5719</v>
      </c>
      <c r="I958" s="129">
        <v>10</v>
      </c>
      <c r="J958" s="129"/>
      <c r="K958" s="158" t="s">
        <v>1716</v>
      </c>
      <c r="L958" s="129">
        <v>10</v>
      </c>
      <c r="M958" s="158"/>
      <c r="N958" s="129"/>
      <c r="O958" s="187"/>
      <c r="P958" s="187"/>
      <c r="Q958" s="187"/>
      <c r="R958" s="187"/>
      <c r="S958" s="187"/>
      <c r="T958" s="187"/>
    </row>
    <row r="959" spans="1:26" ht="15.75" x14ac:dyDescent="0.25">
      <c r="A959" s="203"/>
      <c r="B959" s="165" t="s">
        <v>5697</v>
      </c>
      <c r="C959" s="129">
        <v>16</v>
      </c>
      <c r="D959" s="165" t="s">
        <v>5694</v>
      </c>
      <c r="E959" s="129">
        <v>18</v>
      </c>
      <c r="F959" s="158"/>
      <c r="G959" s="129"/>
      <c r="H959" s="158"/>
      <c r="I959" s="129"/>
      <c r="J959" s="129"/>
      <c r="K959" s="165" t="s">
        <v>5716</v>
      </c>
      <c r="L959" s="129">
        <v>10</v>
      </c>
      <c r="M959" s="158"/>
      <c r="N959" s="129"/>
      <c r="O959" s="187"/>
      <c r="P959" s="187"/>
      <c r="Q959" s="187"/>
      <c r="R959" s="187"/>
      <c r="S959" s="187"/>
      <c r="T959" s="187"/>
    </row>
    <row r="960" spans="1:26" ht="15.75" x14ac:dyDescent="0.25">
      <c r="A960" s="203"/>
      <c r="B960" s="158" t="s">
        <v>5675</v>
      </c>
      <c r="C960" s="129">
        <v>15</v>
      </c>
      <c r="D960" s="158" t="s">
        <v>5704</v>
      </c>
      <c r="E960" s="129">
        <v>18</v>
      </c>
      <c r="F960" s="158"/>
      <c r="G960" s="129"/>
      <c r="H960" s="158"/>
      <c r="I960" s="129"/>
      <c r="J960" s="129"/>
      <c r="K960" s="158" t="s">
        <v>2994</v>
      </c>
      <c r="L960" s="129">
        <v>9</v>
      </c>
      <c r="M960" s="158"/>
      <c r="N960" s="132"/>
      <c r="O960" s="187"/>
      <c r="P960" s="187"/>
      <c r="Q960" s="187"/>
      <c r="R960" s="187"/>
      <c r="S960" s="187"/>
      <c r="U960" s="184"/>
    </row>
    <row r="961" spans="1:26" ht="15.75" x14ac:dyDescent="0.25">
      <c r="A961" s="203"/>
      <c r="B961" s="158"/>
      <c r="C961" s="132"/>
      <c r="D961" s="165" t="s">
        <v>5705</v>
      </c>
      <c r="E961" s="129">
        <v>18</v>
      </c>
      <c r="F961" s="158"/>
      <c r="G961" s="129"/>
      <c r="H961" s="158"/>
      <c r="I961" s="132"/>
      <c r="J961" s="129"/>
      <c r="K961" s="165" t="s">
        <v>5696</v>
      </c>
      <c r="L961" s="129">
        <v>9</v>
      </c>
      <c r="M961" s="158"/>
      <c r="N961" s="132"/>
      <c r="O961" s="187"/>
      <c r="P961" s="187"/>
      <c r="Q961" s="187"/>
      <c r="R961" s="187"/>
      <c r="S961" s="187"/>
    </row>
    <row r="962" spans="1:26" ht="15.75" x14ac:dyDescent="0.25">
      <c r="A962" s="203"/>
      <c r="B962" s="158"/>
      <c r="C962" s="132"/>
      <c r="D962" s="158" t="s">
        <v>5706</v>
      </c>
      <c r="E962" s="129">
        <v>17</v>
      </c>
      <c r="F962" s="158"/>
      <c r="G962" s="129"/>
      <c r="H962" s="158"/>
      <c r="I962" s="132"/>
      <c r="J962" s="129"/>
      <c r="K962" s="158" t="s">
        <v>5698</v>
      </c>
      <c r="L962" s="129">
        <v>8</v>
      </c>
      <c r="M962" s="158"/>
      <c r="N962" s="132"/>
    </row>
    <row r="963" spans="1:26" ht="34.15" customHeight="1" thickBot="1" x14ac:dyDescent="0.3">
      <c r="A963" s="204"/>
      <c r="B963" s="158"/>
      <c r="C963" s="132"/>
      <c r="D963" s="165" t="s">
        <v>5707</v>
      </c>
      <c r="E963" s="129">
        <v>17</v>
      </c>
      <c r="F963" s="158"/>
      <c r="G963" s="129"/>
      <c r="H963" s="158"/>
      <c r="I963" s="132"/>
      <c r="J963" s="129"/>
      <c r="K963" s="158"/>
      <c r="L963" s="129"/>
      <c r="M963" s="158"/>
      <c r="N963" s="132"/>
    </row>
    <row r="964" spans="1:26" ht="16.350000000000001" customHeight="1" x14ac:dyDescent="0.25">
      <c r="A964" s="204"/>
      <c r="B964" s="158"/>
      <c r="C964" s="132"/>
      <c r="D964" s="158" t="s">
        <v>5522</v>
      </c>
      <c r="E964" s="129">
        <v>16</v>
      </c>
      <c r="F964" s="158"/>
      <c r="G964" s="129"/>
      <c r="H964" s="158"/>
      <c r="I964" s="132"/>
      <c r="J964" s="132"/>
      <c r="K964" s="158"/>
      <c r="L964" s="129"/>
      <c r="M964" s="158"/>
      <c r="N964" s="132"/>
      <c r="U964" s="191"/>
      <c r="V964" s="191"/>
      <c r="W964" s="191"/>
      <c r="X964" s="191"/>
      <c r="Y964" s="191"/>
      <c r="Z964" s="191"/>
    </row>
    <row r="965" spans="1:26" ht="15.75" x14ac:dyDescent="0.25">
      <c r="A965" s="204"/>
      <c r="B965" s="158"/>
      <c r="C965" s="132"/>
      <c r="D965" s="165" t="s">
        <v>5708</v>
      </c>
      <c r="E965" s="129">
        <v>15</v>
      </c>
      <c r="F965" s="158"/>
      <c r="G965" s="132"/>
      <c r="H965" s="158"/>
      <c r="I965" s="132"/>
      <c r="J965" s="132"/>
      <c r="K965" s="158"/>
      <c r="L965" s="129"/>
      <c r="M965" s="158"/>
      <c r="N965" s="132"/>
      <c r="U965" s="197"/>
      <c r="V965" s="200"/>
      <c r="W965" s="200"/>
      <c r="X965" s="200"/>
      <c r="Y965" s="200"/>
      <c r="Z965" s="200"/>
    </row>
    <row r="966" spans="1:26" ht="15.75" x14ac:dyDescent="0.25">
      <c r="A966" s="204"/>
      <c r="B966" s="158"/>
      <c r="C966" s="132"/>
      <c r="D966" s="158" t="s">
        <v>5709</v>
      </c>
      <c r="E966" s="129">
        <v>15</v>
      </c>
      <c r="F966" s="158"/>
      <c r="G966" s="132"/>
      <c r="H966" s="158"/>
      <c r="I966" s="132"/>
      <c r="J966" s="132"/>
      <c r="K966" s="158"/>
      <c r="L966" s="132"/>
      <c r="M966" s="158"/>
      <c r="N966" s="132"/>
      <c r="U966" s="198"/>
      <c r="V966" s="201"/>
      <c r="W966" s="201"/>
      <c r="X966" s="201"/>
      <c r="Y966" s="201"/>
      <c r="Z966" s="201"/>
    </row>
    <row r="967" spans="1:26" ht="15.75" x14ac:dyDescent="0.25">
      <c r="A967" s="204"/>
      <c r="B967" s="158"/>
      <c r="C967" s="132"/>
      <c r="D967" s="165" t="s">
        <v>5710</v>
      </c>
      <c r="E967" s="129">
        <v>15</v>
      </c>
      <c r="F967" s="158"/>
      <c r="G967" s="132"/>
      <c r="H967" s="158"/>
      <c r="I967" s="132"/>
      <c r="J967" s="132"/>
      <c r="K967" s="158"/>
      <c r="L967" s="132"/>
      <c r="M967" s="158"/>
      <c r="N967" s="132"/>
      <c r="U967" s="198"/>
      <c r="V967" s="201"/>
      <c r="W967" s="201"/>
      <c r="X967" s="201"/>
      <c r="Y967" s="201"/>
      <c r="Z967" s="201"/>
    </row>
    <row r="968" spans="1:26" ht="15.75" x14ac:dyDescent="0.25">
      <c r="A968" s="204"/>
      <c r="B968" s="158"/>
      <c r="C968" s="132"/>
      <c r="D968" s="158"/>
      <c r="E968" s="129"/>
      <c r="F968" s="158"/>
      <c r="G968" s="132"/>
      <c r="H968" s="158"/>
      <c r="I968" s="132"/>
      <c r="J968" s="132"/>
      <c r="K968" s="158"/>
      <c r="L968" s="132"/>
      <c r="M968" s="158"/>
      <c r="N968" s="132"/>
      <c r="U968" s="198"/>
      <c r="V968" s="201"/>
      <c r="W968" s="201"/>
      <c r="X968" s="201"/>
      <c r="Y968" s="201"/>
      <c r="Z968" s="201"/>
    </row>
    <row r="969" spans="1:26" x14ac:dyDescent="0.25">
      <c r="A969" s="204"/>
      <c r="B969" s="260" t="s">
        <v>5571</v>
      </c>
      <c r="D969" s="2" t="s">
        <v>5571</v>
      </c>
      <c r="E969" s="178" t="s">
        <v>5571</v>
      </c>
      <c r="F969" s="178"/>
      <c r="G969" s="206"/>
      <c r="H969" s="206"/>
      <c r="I969" s="206"/>
      <c r="J969" s="204"/>
      <c r="K969" s="204"/>
      <c r="L969" s="204"/>
      <c r="U969" s="198"/>
      <c r="V969" s="201"/>
      <c r="W969" s="201"/>
      <c r="X969" s="201"/>
      <c r="Y969" s="201"/>
      <c r="Z969" s="201"/>
    </row>
    <row r="970" spans="1:26" x14ac:dyDescent="0.25">
      <c r="A970" s="204"/>
      <c r="B970" s="260" t="s">
        <v>5571</v>
      </c>
      <c r="D970" s="2" t="s">
        <v>5571</v>
      </c>
      <c r="E970" s="178" t="s">
        <v>5571</v>
      </c>
      <c r="F970" s="262"/>
      <c r="G970" s="208"/>
      <c r="H970" s="208"/>
      <c r="I970" s="208"/>
      <c r="J970" s="204"/>
      <c r="K970" s="204"/>
      <c r="L970" s="204"/>
      <c r="U970" s="198"/>
      <c r="V970" s="201"/>
      <c r="W970" s="201"/>
      <c r="X970" s="201"/>
      <c r="Y970" s="201"/>
      <c r="Z970" s="201"/>
    </row>
    <row r="971" spans="1:26" x14ac:dyDescent="0.25">
      <c r="A971" s="204"/>
      <c r="B971" s="260" t="s">
        <v>5571</v>
      </c>
      <c r="D971" s="2" t="s">
        <v>5571</v>
      </c>
      <c r="E971" s="178" t="s">
        <v>5571</v>
      </c>
      <c r="F971" s="256"/>
      <c r="G971" s="204"/>
      <c r="H971" s="204"/>
      <c r="I971" s="204"/>
      <c r="J971" s="204"/>
      <c r="K971" s="204"/>
      <c r="L971" s="204"/>
      <c r="U971" s="198"/>
      <c r="V971" s="201"/>
      <c r="W971" s="201"/>
      <c r="X971" s="201"/>
      <c r="Y971" s="201"/>
      <c r="Z971" s="201"/>
    </row>
    <row r="972" spans="1:26" x14ac:dyDescent="0.25">
      <c r="A972" s="204"/>
      <c r="B972" s="260" t="s">
        <v>5725</v>
      </c>
      <c r="D972" s="2" t="s">
        <v>5571</v>
      </c>
      <c r="E972" s="178" t="s">
        <v>5571</v>
      </c>
      <c r="F972" s="178"/>
      <c r="G972" s="204"/>
      <c r="H972" s="204" t="s">
        <v>5728</v>
      </c>
      <c r="I972" s="204"/>
      <c r="J972" s="204"/>
      <c r="K972" s="204"/>
      <c r="L972" s="204"/>
      <c r="O972" t="s">
        <v>5731</v>
      </c>
      <c r="U972" s="198"/>
      <c r="V972" s="201"/>
      <c r="W972" s="201"/>
      <c r="X972" s="201"/>
      <c r="Y972" s="201"/>
      <c r="Z972" s="201"/>
    </row>
    <row r="973" spans="1:26" x14ac:dyDescent="0.25">
      <c r="A973" s="204"/>
      <c r="B973" s="260" t="s">
        <v>5723</v>
      </c>
      <c r="D973" s="2" t="s">
        <v>5571</v>
      </c>
      <c r="E973" s="178" t="s">
        <v>5571</v>
      </c>
      <c r="F973" s="178"/>
      <c r="G973" s="204"/>
      <c r="H973" s="204" t="s">
        <v>5726</v>
      </c>
      <c r="I973" s="204"/>
      <c r="J973" s="204"/>
      <c r="K973" s="204"/>
      <c r="L973" s="204"/>
      <c r="O973" t="s">
        <v>5729</v>
      </c>
      <c r="U973" s="198"/>
      <c r="V973" s="201"/>
      <c r="W973" s="201"/>
      <c r="X973" s="201"/>
      <c r="Y973" s="201"/>
      <c r="Z973" s="201"/>
    </row>
    <row r="974" spans="1:26" x14ac:dyDescent="0.25">
      <c r="A974" s="204"/>
      <c r="B974" s="260" t="s">
        <v>5724</v>
      </c>
      <c r="D974" s="2" t="s">
        <v>5571</v>
      </c>
      <c r="E974" s="178" t="s">
        <v>5571</v>
      </c>
      <c r="F974" s="178"/>
      <c r="G974" s="204"/>
      <c r="H974" s="204" t="s">
        <v>5727</v>
      </c>
      <c r="I974" s="204"/>
      <c r="J974" s="204"/>
      <c r="K974" s="204"/>
      <c r="L974" s="204"/>
      <c r="O974" t="s">
        <v>5730</v>
      </c>
      <c r="U974" s="198"/>
      <c r="V974" s="201"/>
      <c r="W974" s="201"/>
      <c r="X974" s="201"/>
      <c r="Y974" s="201"/>
      <c r="Z974" s="201"/>
    </row>
    <row r="975" spans="1:26" ht="15.75" thickBot="1" x14ac:dyDescent="0.3">
      <c r="A975" s="204"/>
      <c r="B975" s="260" t="s">
        <v>5637</v>
      </c>
      <c r="D975" s="2" t="s">
        <v>5571</v>
      </c>
      <c r="E975" s="2" t="s">
        <v>5571</v>
      </c>
      <c r="F975" s="178"/>
      <c r="G975" s="206"/>
      <c r="H975" s="204" t="s">
        <v>5637</v>
      </c>
      <c r="I975" s="204"/>
      <c r="J975" s="204"/>
      <c r="K975" s="204"/>
      <c r="L975" s="204"/>
      <c r="O975" t="s">
        <v>5637</v>
      </c>
      <c r="U975" s="199"/>
      <c r="V975" s="202"/>
      <c r="W975" s="202"/>
      <c r="X975" s="202"/>
      <c r="Y975" s="202"/>
      <c r="Z975" s="202"/>
    </row>
    <row r="976" spans="1:26" x14ac:dyDescent="0.25">
      <c r="A976" s="204"/>
      <c r="B976" s="260" t="s">
        <v>5634</v>
      </c>
      <c r="D976" s="2" t="s">
        <v>5571</v>
      </c>
      <c r="E976" s="2" t="s">
        <v>5571</v>
      </c>
      <c r="F976" s="262"/>
      <c r="G976" s="208"/>
      <c r="H976" s="204" t="s">
        <v>5634</v>
      </c>
      <c r="I976" s="204"/>
      <c r="J976" s="204"/>
      <c r="K976" s="204"/>
      <c r="L976" s="204"/>
      <c r="O976" t="s">
        <v>5634</v>
      </c>
    </row>
    <row r="977" spans="1:22" x14ac:dyDescent="0.25">
      <c r="A977" s="204"/>
      <c r="B977" s="260" t="s">
        <v>5635</v>
      </c>
      <c r="D977" s="2" t="s">
        <v>5571</v>
      </c>
      <c r="E977" s="2" t="s">
        <v>5571</v>
      </c>
      <c r="F977" s="256"/>
      <c r="G977" s="208"/>
      <c r="H977" s="204" t="s">
        <v>5635</v>
      </c>
      <c r="I977" s="204"/>
      <c r="J977" s="204"/>
      <c r="K977" s="204"/>
      <c r="L977" s="204"/>
      <c r="O977" t="s">
        <v>5635</v>
      </c>
    </row>
    <row r="978" spans="1:22" ht="34.15" customHeight="1" x14ac:dyDescent="0.25">
      <c r="A978" s="204"/>
      <c r="B978" s="260"/>
      <c r="D978" s="2" t="s">
        <v>5571</v>
      </c>
      <c r="E978" s="2" t="s">
        <v>5571</v>
      </c>
      <c r="F978" s="256"/>
      <c r="G978" s="208"/>
      <c r="H978" s="204"/>
      <c r="I978" s="204"/>
      <c r="J978" s="204"/>
      <c r="K978" s="204"/>
      <c r="L978" s="204"/>
      <c r="U978" s="186"/>
      <c r="V978" t="s">
        <v>5734</v>
      </c>
    </row>
    <row r="979" spans="1:22" ht="19.149999999999999" customHeight="1" x14ac:dyDescent="0.25">
      <c r="A979" s="204"/>
      <c r="B979" s="260" t="s">
        <v>5571</v>
      </c>
      <c r="D979" s="2" t="s">
        <v>5571</v>
      </c>
      <c r="E979" s="2" t="s">
        <v>5571</v>
      </c>
      <c r="F979" s="256"/>
      <c r="G979" s="208"/>
      <c r="H979" s="204"/>
      <c r="I979" s="204"/>
      <c r="J979" s="204"/>
      <c r="K979" s="204"/>
      <c r="L979" s="204"/>
      <c r="U979" s="186"/>
      <c r="V979" t="s">
        <v>5732</v>
      </c>
    </row>
    <row r="980" spans="1:22" x14ac:dyDescent="0.25">
      <c r="A980" s="204"/>
      <c r="B980" s="260" t="s">
        <v>5571</v>
      </c>
      <c r="D980" s="2" t="s">
        <v>5571</v>
      </c>
      <c r="E980" s="2" t="s">
        <v>5571</v>
      </c>
      <c r="F980" s="256"/>
      <c r="G980" s="208"/>
      <c r="H980" s="204"/>
      <c r="I980" s="204"/>
      <c r="J980" s="204"/>
      <c r="K980" s="204"/>
      <c r="L980" s="204"/>
      <c r="V980" t="s">
        <v>5733</v>
      </c>
    </row>
    <row r="981" spans="1:22" x14ac:dyDescent="0.25">
      <c r="A981" s="204"/>
      <c r="B981" s="260" t="s">
        <v>5571</v>
      </c>
      <c r="D981" s="2" t="s">
        <v>5571</v>
      </c>
      <c r="E981" s="2" t="s">
        <v>5571</v>
      </c>
      <c r="F981" s="256"/>
      <c r="G981" s="208"/>
      <c r="H981" s="204"/>
      <c r="I981" s="204"/>
      <c r="J981" s="204"/>
      <c r="K981" s="204"/>
      <c r="L981" s="204"/>
      <c r="V981" t="s">
        <v>5637</v>
      </c>
    </row>
    <row r="982" spans="1:22" x14ac:dyDescent="0.25">
      <c r="A982" s="204"/>
      <c r="B982" s="313" t="s">
        <v>5636</v>
      </c>
      <c r="D982" s="2" t="s">
        <v>5571</v>
      </c>
      <c r="E982" s="2" t="s">
        <v>5571</v>
      </c>
      <c r="F982" s="256"/>
      <c r="G982" s="208"/>
      <c r="H982" s="314" t="s">
        <v>5636</v>
      </c>
      <c r="I982" s="204"/>
      <c r="J982" s="204"/>
      <c r="K982" s="204"/>
      <c r="L982" s="204"/>
      <c r="O982" s="186" t="s">
        <v>5636</v>
      </c>
      <c r="U982" s="184"/>
      <c r="V982" t="s">
        <v>5634</v>
      </c>
    </row>
    <row r="983" spans="1:22" x14ac:dyDescent="0.25">
      <c r="A983" s="204"/>
      <c r="B983" s="260" t="s">
        <v>5571</v>
      </c>
      <c r="D983" s="2" t="s">
        <v>5571</v>
      </c>
      <c r="E983" s="2" t="s">
        <v>5571</v>
      </c>
      <c r="F983" s="256"/>
      <c r="G983" s="208"/>
      <c r="H983" s="204"/>
      <c r="I983" s="204"/>
      <c r="J983" s="204"/>
      <c r="K983" s="204"/>
      <c r="L983" s="204"/>
      <c r="V983" t="s">
        <v>5635</v>
      </c>
    </row>
    <row r="984" spans="1:22" ht="34.15" customHeight="1" x14ac:dyDescent="0.25">
      <c r="A984" s="204"/>
      <c r="B984" s="260" t="s">
        <v>5571</v>
      </c>
      <c r="D984" s="2" t="s">
        <v>5571</v>
      </c>
      <c r="E984" s="2" t="s">
        <v>5571</v>
      </c>
      <c r="F984" s="256"/>
      <c r="G984" s="208"/>
      <c r="H984" s="204"/>
      <c r="I984" s="204"/>
      <c r="J984" s="204"/>
      <c r="K984" s="204"/>
      <c r="L984" s="204"/>
    </row>
    <row r="985" spans="1:22" ht="16.350000000000001" customHeight="1" x14ac:dyDescent="0.25">
      <c r="A985" s="204"/>
      <c r="B985" s="260" t="s">
        <v>5571</v>
      </c>
      <c r="D985" s="2" t="s">
        <v>5571</v>
      </c>
      <c r="E985" s="2" t="s">
        <v>5571</v>
      </c>
      <c r="F985" s="256"/>
      <c r="G985" s="208"/>
      <c r="H985" s="204"/>
      <c r="I985" s="204"/>
      <c r="J985" s="204"/>
      <c r="K985" s="204"/>
      <c r="L985" s="204"/>
    </row>
    <row r="986" spans="1:22" x14ac:dyDescent="0.25">
      <c r="A986" s="204"/>
      <c r="B986" s="260" t="s">
        <v>5571</v>
      </c>
      <c r="D986" s="2" t="s">
        <v>5571</v>
      </c>
      <c r="E986" s="2" t="s">
        <v>5571</v>
      </c>
      <c r="F986" s="256"/>
      <c r="G986" s="208"/>
      <c r="H986" s="204"/>
      <c r="I986" s="204"/>
      <c r="J986" s="204"/>
      <c r="K986" s="204"/>
      <c r="L986" s="204"/>
      <c r="P986" t="s">
        <v>5737</v>
      </c>
    </row>
    <row r="987" spans="1:22" x14ac:dyDescent="0.25">
      <c r="A987" s="204"/>
      <c r="B987" s="260" t="s">
        <v>5571</v>
      </c>
      <c r="D987" s="2" t="s">
        <v>5571</v>
      </c>
      <c r="E987" s="2" t="s">
        <v>5571</v>
      </c>
      <c r="F987" s="256"/>
      <c r="G987" s="204"/>
      <c r="H987" s="204"/>
      <c r="I987" s="204"/>
      <c r="J987" s="204"/>
      <c r="K987" s="204"/>
      <c r="L987" s="204"/>
      <c r="P987" t="s">
        <v>5735</v>
      </c>
    </row>
    <row r="988" spans="1:22" x14ac:dyDescent="0.25">
      <c r="A988" s="204"/>
      <c r="B988" s="260" t="s">
        <v>5571</v>
      </c>
      <c r="D988" s="2" t="s">
        <v>5571</v>
      </c>
      <c r="E988" s="2" t="s">
        <v>5571</v>
      </c>
      <c r="F988" s="178"/>
      <c r="G988" s="204"/>
      <c r="H988" s="204"/>
      <c r="I988" s="204"/>
      <c r="J988" s="204"/>
      <c r="K988" s="204"/>
      <c r="L988" s="204"/>
      <c r="P988" t="s">
        <v>5736</v>
      </c>
      <c r="V988" s="186" t="s">
        <v>5636</v>
      </c>
    </row>
    <row r="989" spans="1:22" x14ac:dyDescent="0.25">
      <c r="A989" s="204"/>
      <c r="B989" s="260" t="s">
        <v>5571</v>
      </c>
      <c r="D989" s="2" t="s">
        <v>5571</v>
      </c>
      <c r="E989" s="2" t="s">
        <v>5571</v>
      </c>
      <c r="F989" s="178"/>
      <c r="G989" s="204"/>
      <c r="H989" s="204"/>
      <c r="I989" s="204"/>
      <c r="J989" s="204"/>
      <c r="K989" s="204"/>
      <c r="L989" s="204"/>
      <c r="P989" t="s">
        <v>5637</v>
      </c>
    </row>
    <row r="990" spans="1:22" x14ac:dyDescent="0.25">
      <c r="A990" s="204"/>
      <c r="B990" s="260" t="s">
        <v>5571</v>
      </c>
      <c r="D990" s="2" t="s">
        <v>5571</v>
      </c>
      <c r="E990" s="2" t="s">
        <v>5571</v>
      </c>
      <c r="F990" s="178"/>
      <c r="G990" s="204"/>
      <c r="H990" s="204"/>
      <c r="I990" s="204"/>
      <c r="J990" s="204"/>
      <c r="K990" s="204"/>
      <c r="L990" s="204"/>
      <c r="P990" t="s">
        <v>5634</v>
      </c>
    </row>
    <row r="991" spans="1:22" x14ac:dyDescent="0.25">
      <c r="A991" s="204"/>
      <c r="B991" s="260" t="s">
        <v>5571</v>
      </c>
      <c r="D991" s="2" t="s">
        <v>5571</v>
      </c>
      <c r="E991" s="2" t="s">
        <v>5571</v>
      </c>
      <c r="F991" s="178"/>
      <c r="G991" s="204"/>
      <c r="H991" s="204"/>
      <c r="I991" s="204"/>
      <c r="J991" s="204"/>
      <c r="K991" s="204"/>
      <c r="L991" s="204"/>
      <c r="P991" t="s">
        <v>5635</v>
      </c>
    </row>
    <row r="992" spans="1:22" ht="34.15" customHeight="1" x14ac:dyDescent="0.25">
      <c r="A992" s="204"/>
      <c r="B992" s="260" t="s">
        <v>5571</v>
      </c>
      <c r="D992" s="2" t="s">
        <v>5571</v>
      </c>
      <c r="E992" s="2" t="s">
        <v>5571</v>
      </c>
      <c r="F992" s="178"/>
      <c r="G992" s="204"/>
      <c r="H992" s="204"/>
      <c r="I992" s="204"/>
      <c r="J992" s="204"/>
      <c r="K992" s="204"/>
      <c r="L992" s="204"/>
    </row>
    <row r="993" spans="1:16" ht="22.15" customHeight="1" x14ac:dyDescent="0.25">
      <c r="A993" s="204"/>
      <c r="B993" s="260" t="s">
        <v>5571</v>
      </c>
      <c r="D993" s="2" t="s">
        <v>5571</v>
      </c>
      <c r="E993" s="2" t="s">
        <v>5571</v>
      </c>
      <c r="F993" s="178"/>
      <c r="G993" s="204"/>
      <c r="H993" s="204"/>
      <c r="I993" s="204"/>
      <c r="J993" s="204"/>
      <c r="K993" s="204"/>
      <c r="L993" s="204"/>
    </row>
    <row r="994" spans="1:16" x14ac:dyDescent="0.25">
      <c r="A994" s="204"/>
      <c r="B994" s="260" t="s">
        <v>5571</v>
      </c>
      <c r="C994" s="2" t="s">
        <v>5571</v>
      </c>
      <c r="D994" s="2" t="s">
        <v>5571</v>
      </c>
      <c r="E994" s="178"/>
      <c r="F994" s="178"/>
      <c r="G994" s="204"/>
      <c r="H994" s="204"/>
      <c r="I994" s="204"/>
      <c r="J994" s="204"/>
      <c r="K994" s="204"/>
      <c r="L994" s="204"/>
    </row>
    <row r="995" spans="1:16" x14ac:dyDescent="0.25">
      <c r="A995" s="204"/>
      <c r="B995" s="260" t="s">
        <v>5571</v>
      </c>
      <c r="C995" s="2" t="s">
        <v>5571</v>
      </c>
      <c r="D995" s="2" t="s">
        <v>5571</v>
      </c>
      <c r="E995" s="178"/>
      <c r="F995" s="178"/>
      <c r="G995" s="204"/>
      <c r="H995" s="204"/>
      <c r="I995" s="204"/>
      <c r="J995" s="204"/>
      <c r="K995" s="204"/>
      <c r="L995" s="204"/>
    </row>
    <row r="996" spans="1:16" x14ac:dyDescent="0.25">
      <c r="A996" s="204"/>
      <c r="B996" s="260" t="s">
        <v>5571</v>
      </c>
      <c r="C996" s="2" t="s">
        <v>5571</v>
      </c>
      <c r="D996" s="2" t="s">
        <v>5571</v>
      </c>
      <c r="E996" s="178"/>
      <c r="F996" s="178"/>
      <c r="G996" s="204"/>
      <c r="H996" s="204"/>
      <c r="I996" s="204"/>
      <c r="J996" s="204"/>
      <c r="K996" s="204"/>
      <c r="L996" s="204"/>
      <c r="P996" s="186" t="s">
        <v>5636</v>
      </c>
    </row>
    <row r="997" spans="1:16" x14ac:dyDescent="0.25">
      <c r="A997" s="204"/>
      <c r="B997" s="260" t="s">
        <v>5571</v>
      </c>
      <c r="C997" s="2" t="s">
        <v>5571</v>
      </c>
      <c r="D997" s="2" t="s">
        <v>5571</v>
      </c>
      <c r="E997" s="178"/>
      <c r="F997" s="178"/>
    </row>
    <row r="998" spans="1:16" x14ac:dyDescent="0.25">
      <c r="B998" s="260" t="s">
        <v>5571</v>
      </c>
      <c r="C998" s="2" t="s">
        <v>5571</v>
      </c>
      <c r="D998" s="2" t="s">
        <v>5571</v>
      </c>
    </row>
    <row r="999" spans="1:16" x14ac:dyDescent="0.25">
      <c r="B999" s="260" t="s">
        <v>5571</v>
      </c>
      <c r="C999" s="2" t="s">
        <v>5571</v>
      </c>
      <c r="D999" s="2" t="s">
        <v>5571</v>
      </c>
    </row>
    <row r="1000" spans="1:16" x14ac:dyDescent="0.25">
      <c r="B1000" s="260" t="s">
        <v>5571</v>
      </c>
      <c r="C1000" s="2" t="s">
        <v>5571</v>
      </c>
      <c r="D1000" s="2" t="s">
        <v>5571</v>
      </c>
    </row>
    <row r="1001" spans="1:16" x14ac:dyDescent="0.25">
      <c r="B1001" s="260" t="s">
        <v>5571</v>
      </c>
      <c r="C1001" s="2" t="s">
        <v>5571</v>
      </c>
      <c r="D1001" s="2" t="s">
        <v>5571</v>
      </c>
    </row>
    <row r="1002" spans="1:16" x14ac:dyDescent="0.25">
      <c r="B1002" s="260" t="s">
        <v>5571</v>
      </c>
      <c r="C1002" s="2" t="s">
        <v>5571</v>
      </c>
      <c r="D1002" s="2" t="s">
        <v>5571</v>
      </c>
    </row>
    <row r="1003" spans="1:16" x14ac:dyDescent="0.25">
      <c r="B1003" s="260" t="s">
        <v>5571</v>
      </c>
      <c r="C1003" s="2" t="s">
        <v>5571</v>
      </c>
      <c r="D1003" s="2" t="s">
        <v>5571</v>
      </c>
    </row>
    <row r="1004" spans="1:16" x14ac:dyDescent="0.25">
      <c r="B1004" s="260" t="s">
        <v>5571</v>
      </c>
      <c r="C1004" s="2" t="s">
        <v>5571</v>
      </c>
      <c r="D1004" s="2" t="s">
        <v>5571</v>
      </c>
    </row>
    <row r="1005" spans="1:16" x14ac:dyDescent="0.25">
      <c r="B1005" s="260" t="s">
        <v>5571</v>
      </c>
      <c r="C1005" s="2" t="s">
        <v>5571</v>
      </c>
      <c r="D1005" s="2" t="s">
        <v>5571</v>
      </c>
    </row>
    <row r="1006" spans="1:16" x14ac:dyDescent="0.25">
      <c r="B1006" s="260" t="s">
        <v>5571</v>
      </c>
      <c r="C1006" s="2" t="s">
        <v>5571</v>
      </c>
      <c r="D1006" s="2" t="s">
        <v>5571</v>
      </c>
    </row>
    <row r="1007" spans="1:16" x14ac:dyDescent="0.25">
      <c r="B1007" s="260" t="s">
        <v>5571</v>
      </c>
      <c r="C1007" s="2" t="s">
        <v>5571</v>
      </c>
      <c r="D1007" s="2" t="s">
        <v>5571</v>
      </c>
    </row>
    <row r="1008" spans="1:16" x14ac:dyDescent="0.25">
      <c r="B1008" s="260" t="s">
        <v>5571</v>
      </c>
      <c r="C1008" s="2" t="s">
        <v>5571</v>
      </c>
      <c r="D1008" s="2" t="s">
        <v>5571</v>
      </c>
    </row>
    <row r="1009" spans="2:6" x14ac:dyDescent="0.25">
      <c r="B1009" s="260" t="s">
        <v>5571</v>
      </c>
      <c r="C1009" s="2" t="s">
        <v>5571</v>
      </c>
      <c r="D1009" s="2" t="s">
        <v>5571</v>
      </c>
    </row>
    <row r="1010" spans="2:6" x14ac:dyDescent="0.25">
      <c r="B1010" s="260" t="s">
        <v>5571</v>
      </c>
      <c r="C1010" s="2" t="s">
        <v>5571</v>
      </c>
      <c r="D1010" s="2" t="s">
        <v>5571</v>
      </c>
    </row>
    <row r="1011" spans="2:6" x14ac:dyDescent="0.25">
      <c r="B1011" s="260" t="s">
        <v>5571</v>
      </c>
      <c r="C1011" s="2" t="s">
        <v>5571</v>
      </c>
      <c r="D1011" s="2" t="s">
        <v>5571</v>
      </c>
    </row>
    <row r="1012" spans="2:6" x14ac:dyDescent="0.25">
      <c r="B1012" s="260" t="s">
        <v>5571</v>
      </c>
      <c r="C1012" s="2" t="s">
        <v>5571</v>
      </c>
      <c r="D1012" s="2" t="s">
        <v>5571</v>
      </c>
      <c r="F1012" s="2" t="s">
        <v>5569</v>
      </c>
    </row>
    <row r="1013" spans="2:6" x14ac:dyDescent="0.25">
      <c r="B1013" s="260" t="s">
        <v>5571</v>
      </c>
      <c r="C1013" s="2" t="s">
        <v>5571</v>
      </c>
      <c r="D1013" s="2" t="s">
        <v>5571</v>
      </c>
    </row>
    <row r="1014" spans="2:6" x14ac:dyDescent="0.25">
      <c r="B1014" s="260" t="s">
        <v>5571</v>
      </c>
      <c r="C1014" s="2" t="s">
        <v>5571</v>
      </c>
      <c r="D1014" s="2" t="s">
        <v>5571</v>
      </c>
    </row>
    <row r="1015" spans="2:6" x14ac:dyDescent="0.25">
      <c r="B1015" s="260" t="s">
        <v>5571</v>
      </c>
      <c r="C1015" s="2" t="s">
        <v>5571</v>
      </c>
      <c r="D1015" s="2" t="s">
        <v>5571</v>
      </c>
    </row>
    <row r="1016" spans="2:6" x14ac:dyDescent="0.25">
      <c r="B1016" s="260" t="s">
        <v>5571</v>
      </c>
      <c r="C1016" s="2" t="s">
        <v>5571</v>
      </c>
      <c r="D1016" s="2" t="s">
        <v>5571</v>
      </c>
    </row>
    <row r="1017" spans="2:6" x14ac:dyDescent="0.25">
      <c r="B1017" s="260" t="s">
        <v>5571</v>
      </c>
      <c r="C1017" s="2" t="s">
        <v>5571</v>
      </c>
      <c r="D1017" s="2" t="s">
        <v>5571</v>
      </c>
    </row>
    <row r="1018" spans="2:6" x14ac:dyDescent="0.25">
      <c r="B1018" s="260" t="s">
        <v>5571</v>
      </c>
      <c r="C1018" s="2" t="s">
        <v>5571</v>
      </c>
      <c r="D1018" s="2" t="s">
        <v>5571</v>
      </c>
    </row>
    <row r="1019" spans="2:6" x14ac:dyDescent="0.25">
      <c r="B1019" s="260" t="s">
        <v>5571</v>
      </c>
      <c r="C1019" s="2" t="s">
        <v>5571</v>
      </c>
      <c r="D1019" s="2" t="s">
        <v>5571</v>
      </c>
    </row>
    <row r="1020" spans="2:6" x14ac:dyDescent="0.25">
      <c r="B1020" s="260" t="s">
        <v>5571</v>
      </c>
      <c r="C1020" s="2" t="s">
        <v>5571</v>
      </c>
      <c r="D1020" s="2" t="s">
        <v>5571</v>
      </c>
    </row>
    <row r="1021" spans="2:6" x14ac:dyDescent="0.25">
      <c r="B1021" s="260" t="s">
        <v>5571</v>
      </c>
      <c r="C1021" s="2" t="s">
        <v>5571</v>
      </c>
      <c r="D1021" s="2" t="s">
        <v>5571</v>
      </c>
    </row>
    <row r="1022" spans="2:6" x14ac:dyDescent="0.25">
      <c r="B1022" s="260" t="s">
        <v>5571</v>
      </c>
      <c r="C1022" s="2" t="s">
        <v>5571</v>
      </c>
      <c r="D1022" s="2" t="s">
        <v>5571</v>
      </c>
    </row>
    <row r="1023" spans="2:6" x14ac:dyDescent="0.25">
      <c r="B1023" s="260" t="s">
        <v>5571</v>
      </c>
      <c r="C1023" s="2" t="s">
        <v>5571</v>
      </c>
      <c r="D1023" s="2" t="s">
        <v>5571</v>
      </c>
    </row>
    <row r="1024" spans="2:6" x14ac:dyDescent="0.25">
      <c r="B1024" s="260" t="s">
        <v>5571</v>
      </c>
      <c r="C1024" s="2" t="s">
        <v>5571</v>
      </c>
      <c r="D1024" s="2" t="s">
        <v>5571</v>
      </c>
    </row>
    <row r="1025" spans="2:4" x14ac:dyDescent="0.25">
      <c r="B1025" s="260" t="s">
        <v>5571</v>
      </c>
      <c r="C1025" s="2" t="s">
        <v>5571</v>
      </c>
      <c r="D1025" s="2" t="s">
        <v>5571</v>
      </c>
    </row>
    <row r="1026" spans="2:4" x14ac:dyDescent="0.25">
      <c r="B1026" s="260" t="s">
        <v>5571</v>
      </c>
      <c r="C1026" s="2" t="s">
        <v>5571</v>
      </c>
      <c r="D1026" s="2" t="s">
        <v>5571</v>
      </c>
    </row>
    <row r="1027" spans="2:4" x14ac:dyDescent="0.25">
      <c r="B1027" s="260" t="s">
        <v>5571</v>
      </c>
      <c r="C1027" s="2" t="s">
        <v>5571</v>
      </c>
      <c r="D1027" s="2" t="s">
        <v>5571</v>
      </c>
    </row>
    <row r="1028" spans="2:4" x14ac:dyDescent="0.25">
      <c r="B1028" s="260" t="s">
        <v>5571</v>
      </c>
      <c r="C1028" s="2" t="s">
        <v>5571</v>
      </c>
      <c r="D1028" s="2" t="s">
        <v>5571</v>
      </c>
    </row>
    <row r="1029" spans="2:4" x14ac:dyDescent="0.25">
      <c r="B1029" s="260" t="s">
        <v>5571</v>
      </c>
      <c r="C1029" s="2" t="s">
        <v>5571</v>
      </c>
      <c r="D1029" s="2" t="s">
        <v>5571</v>
      </c>
    </row>
    <row r="1030" spans="2:4" x14ac:dyDescent="0.25">
      <c r="B1030" s="260" t="s">
        <v>5571</v>
      </c>
      <c r="C1030" s="2" t="s">
        <v>5571</v>
      </c>
      <c r="D1030" s="2" t="s">
        <v>5571</v>
      </c>
    </row>
    <row r="1031" spans="2:4" x14ac:dyDescent="0.25">
      <c r="B1031" s="260" t="s">
        <v>5571</v>
      </c>
      <c r="C1031" s="2" t="s">
        <v>5571</v>
      </c>
      <c r="D1031" s="2" t="s">
        <v>5571</v>
      </c>
    </row>
    <row r="1032" spans="2:4" x14ac:dyDescent="0.25">
      <c r="B1032" s="260" t="s">
        <v>5571</v>
      </c>
      <c r="C1032" s="2" t="s">
        <v>5571</v>
      </c>
      <c r="D1032" s="2" t="s">
        <v>5571</v>
      </c>
    </row>
    <row r="1033" spans="2:4" x14ac:dyDescent="0.25">
      <c r="B1033" s="260" t="s">
        <v>5571</v>
      </c>
      <c r="C1033" s="2" t="s">
        <v>5571</v>
      </c>
      <c r="D1033" s="2" t="s">
        <v>5571</v>
      </c>
    </row>
    <row r="1034" spans="2:4" x14ac:dyDescent="0.25">
      <c r="B1034" s="260" t="s">
        <v>5571</v>
      </c>
      <c r="C1034" s="2" t="s">
        <v>5571</v>
      </c>
      <c r="D1034" s="2" t="s">
        <v>5571</v>
      </c>
    </row>
    <row r="1035" spans="2:4" x14ac:dyDescent="0.25">
      <c r="B1035" s="260" t="s">
        <v>5571</v>
      </c>
      <c r="C1035" s="2" t="s">
        <v>5571</v>
      </c>
      <c r="D1035" s="2" t="s">
        <v>5571</v>
      </c>
    </row>
    <row r="1036" spans="2:4" x14ac:dyDescent="0.25">
      <c r="B1036" s="260" t="s">
        <v>5571</v>
      </c>
      <c r="C1036" s="2" t="s">
        <v>5571</v>
      </c>
      <c r="D1036" s="2" t="s">
        <v>5571</v>
      </c>
    </row>
    <row r="1037" spans="2:4" x14ac:dyDescent="0.25">
      <c r="B1037" s="260" t="s">
        <v>5571</v>
      </c>
      <c r="C1037" s="2" t="s">
        <v>5571</v>
      </c>
      <c r="D1037" s="2" t="s">
        <v>5571</v>
      </c>
    </row>
    <row r="1038" spans="2:4" x14ac:dyDescent="0.25">
      <c r="B1038" s="260" t="s">
        <v>5571</v>
      </c>
      <c r="C1038" s="2" t="s">
        <v>5571</v>
      </c>
      <c r="D1038" s="2" t="s">
        <v>5571</v>
      </c>
    </row>
    <row r="1039" spans="2:4" x14ac:dyDescent="0.25">
      <c r="B1039" s="260" t="s">
        <v>5571</v>
      </c>
      <c r="C1039" s="2" t="s">
        <v>5571</v>
      </c>
      <c r="D1039" s="2" t="s">
        <v>5571</v>
      </c>
    </row>
    <row r="1040" spans="2:4" x14ac:dyDescent="0.25">
      <c r="B1040" s="260" t="s">
        <v>5571</v>
      </c>
      <c r="C1040" s="2" t="s">
        <v>5571</v>
      </c>
      <c r="D1040" s="2" t="s">
        <v>5571</v>
      </c>
    </row>
    <row r="1041" spans="2:4" x14ac:dyDescent="0.25">
      <c r="B1041" s="260" t="s">
        <v>5571</v>
      </c>
      <c r="C1041" s="2" t="s">
        <v>5571</v>
      </c>
      <c r="D1041" s="2" t="s">
        <v>5571</v>
      </c>
    </row>
    <row r="1042" spans="2:4" x14ac:dyDescent="0.25">
      <c r="B1042" s="260" t="s">
        <v>5571</v>
      </c>
      <c r="C1042" s="2" t="s">
        <v>5571</v>
      </c>
      <c r="D1042" s="2" t="s">
        <v>5571</v>
      </c>
    </row>
    <row r="1043" spans="2:4" x14ac:dyDescent="0.25">
      <c r="B1043" s="260" t="s">
        <v>5571</v>
      </c>
      <c r="C1043" s="2" t="s">
        <v>5571</v>
      </c>
      <c r="D1043" s="2" t="s">
        <v>5571</v>
      </c>
    </row>
    <row r="1044" spans="2:4" x14ac:dyDescent="0.25">
      <c r="B1044" s="260" t="s">
        <v>5571</v>
      </c>
      <c r="C1044" s="2" t="s">
        <v>5571</v>
      </c>
      <c r="D1044" s="2" t="s">
        <v>5571</v>
      </c>
    </row>
    <row r="1045" spans="2:4" x14ac:dyDescent="0.25">
      <c r="B1045" s="260" t="s">
        <v>5571</v>
      </c>
      <c r="C1045" s="2" t="s">
        <v>5571</v>
      </c>
      <c r="D1045" s="2" t="s">
        <v>5571</v>
      </c>
    </row>
    <row r="1046" spans="2:4" x14ac:dyDescent="0.25">
      <c r="B1046" s="260" t="s">
        <v>5571</v>
      </c>
      <c r="C1046" s="2" t="s">
        <v>5571</v>
      </c>
      <c r="D1046" s="2" t="s">
        <v>5571</v>
      </c>
    </row>
    <row r="1047" spans="2:4" x14ac:dyDescent="0.25">
      <c r="B1047" s="260" t="s">
        <v>5571</v>
      </c>
      <c r="C1047" s="2" t="s">
        <v>5571</v>
      </c>
      <c r="D1047" s="2" t="s">
        <v>5571</v>
      </c>
    </row>
    <row r="1048" spans="2:4" x14ac:dyDescent="0.25">
      <c r="B1048" s="260" t="s">
        <v>5571</v>
      </c>
      <c r="C1048" s="2" t="s">
        <v>5571</v>
      </c>
      <c r="D1048" s="2" t="s">
        <v>5571</v>
      </c>
    </row>
    <row r="1049" spans="2:4" x14ac:dyDescent="0.25">
      <c r="B1049" s="260" t="s">
        <v>5571</v>
      </c>
      <c r="C1049" s="2" t="s">
        <v>5571</v>
      </c>
      <c r="D1049" s="2" t="s">
        <v>5571</v>
      </c>
    </row>
    <row r="1050" spans="2:4" x14ac:dyDescent="0.25">
      <c r="B1050" s="260" t="s">
        <v>5571</v>
      </c>
      <c r="C1050" s="2" t="s">
        <v>5571</v>
      </c>
      <c r="D1050" s="2" t="s">
        <v>5571</v>
      </c>
    </row>
    <row r="1051" spans="2:4" x14ac:dyDescent="0.25">
      <c r="B1051" s="260" t="s">
        <v>5571</v>
      </c>
      <c r="C1051" s="2" t="s">
        <v>5571</v>
      </c>
      <c r="D1051" s="2" t="s">
        <v>5571</v>
      </c>
    </row>
    <row r="1052" spans="2:4" x14ac:dyDescent="0.25">
      <c r="B1052" s="260" t="s">
        <v>5571</v>
      </c>
      <c r="C1052" s="2" t="s">
        <v>5571</v>
      </c>
      <c r="D1052" s="2" t="s">
        <v>5571</v>
      </c>
    </row>
    <row r="1053" spans="2:4" x14ac:dyDescent="0.25">
      <c r="B1053" s="260" t="s">
        <v>5571</v>
      </c>
      <c r="C1053" s="2" t="s">
        <v>5571</v>
      </c>
      <c r="D1053" s="2" t="s">
        <v>5571</v>
      </c>
    </row>
    <row r="1054" spans="2:4" x14ac:dyDescent="0.25">
      <c r="B1054" s="260" t="s">
        <v>5571</v>
      </c>
      <c r="C1054" s="2" t="s">
        <v>5571</v>
      </c>
      <c r="D1054" s="2" t="s">
        <v>5571</v>
      </c>
    </row>
    <row r="1055" spans="2:4" x14ac:dyDescent="0.25">
      <c r="B1055" s="260" t="s">
        <v>5571</v>
      </c>
      <c r="C1055" s="2" t="s">
        <v>5571</v>
      </c>
      <c r="D1055" s="2" t="s">
        <v>5571</v>
      </c>
    </row>
    <row r="1056" spans="2:4" x14ac:dyDescent="0.25">
      <c r="B1056" s="260" t="s">
        <v>5571</v>
      </c>
      <c r="C1056" s="2" t="s">
        <v>5571</v>
      </c>
      <c r="D1056" s="2" t="s">
        <v>5571</v>
      </c>
    </row>
    <row r="1057" spans="2:4" x14ac:dyDescent="0.25">
      <c r="B1057" s="260" t="s">
        <v>5571</v>
      </c>
      <c r="C1057" s="2" t="s">
        <v>5571</v>
      </c>
      <c r="D1057" s="2" t="s">
        <v>5571</v>
      </c>
    </row>
    <row r="1058" spans="2:4" x14ac:dyDescent="0.25">
      <c r="B1058" s="260" t="s">
        <v>5571</v>
      </c>
      <c r="C1058" s="2" t="s">
        <v>5571</v>
      </c>
      <c r="D1058" s="2" t="s">
        <v>5571</v>
      </c>
    </row>
    <row r="1059" spans="2:4" x14ac:dyDescent="0.25">
      <c r="B1059" s="260" t="s">
        <v>5571</v>
      </c>
      <c r="C1059" s="2" t="s">
        <v>5571</v>
      </c>
      <c r="D1059" s="2" t="s">
        <v>5571</v>
      </c>
    </row>
    <row r="1060" spans="2:4" x14ac:dyDescent="0.25">
      <c r="B1060" s="260" t="s">
        <v>5571</v>
      </c>
      <c r="C1060" s="2" t="s">
        <v>5571</v>
      </c>
      <c r="D1060" s="2" t="s">
        <v>5571</v>
      </c>
    </row>
    <row r="1061" spans="2:4" x14ac:dyDescent="0.25">
      <c r="B1061" s="260" t="s">
        <v>5571</v>
      </c>
      <c r="C1061" s="2" t="s">
        <v>5571</v>
      </c>
      <c r="D1061" s="2" t="s">
        <v>5571</v>
      </c>
    </row>
    <row r="1062" spans="2:4" x14ac:dyDescent="0.25">
      <c r="B1062" s="260" t="s">
        <v>5571</v>
      </c>
      <c r="C1062" s="2" t="s">
        <v>5571</v>
      </c>
      <c r="D1062" s="2" t="s">
        <v>5571</v>
      </c>
    </row>
    <row r="1063" spans="2:4" x14ac:dyDescent="0.25">
      <c r="B1063" s="260" t="s">
        <v>5571</v>
      </c>
      <c r="C1063" s="2" t="s">
        <v>5571</v>
      </c>
      <c r="D1063" s="2" t="s">
        <v>5571</v>
      </c>
    </row>
    <row r="1064" spans="2:4" x14ac:dyDescent="0.25">
      <c r="B1064" s="260" t="s">
        <v>5571</v>
      </c>
      <c r="C1064" s="2" t="s">
        <v>5571</v>
      </c>
      <c r="D1064" s="2" t="s">
        <v>5571</v>
      </c>
    </row>
    <row r="1065" spans="2:4" x14ac:dyDescent="0.25">
      <c r="B1065" s="260" t="s">
        <v>5571</v>
      </c>
      <c r="C1065" s="2" t="s">
        <v>5571</v>
      </c>
      <c r="D1065" s="2" t="s">
        <v>5571</v>
      </c>
    </row>
    <row r="1066" spans="2:4" x14ac:dyDescent="0.25">
      <c r="B1066" s="260" t="s">
        <v>5571</v>
      </c>
      <c r="C1066" s="2" t="s">
        <v>5571</v>
      </c>
      <c r="D1066" s="2" t="s">
        <v>5571</v>
      </c>
    </row>
    <row r="1067" spans="2:4" x14ac:dyDescent="0.25">
      <c r="B1067" s="260" t="s">
        <v>5571</v>
      </c>
      <c r="C1067" s="2">
        <v>0</v>
      </c>
      <c r="D1067" s="2" t="s">
        <v>5571</v>
      </c>
    </row>
    <row r="1068" spans="2:4" x14ac:dyDescent="0.25">
      <c r="B1068" s="260" t="s">
        <v>5571</v>
      </c>
      <c r="C1068" s="2">
        <v>0</v>
      </c>
      <c r="D1068" s="2" t="s">
        <v>5571</v>
      </c>
    </row>
    <row r="1069" spans="2:4" x14ac:dyDescent="0.25">
      <c r="B1069" s="260" t="s">
        <v>5571</v>
      </c>
      <c r="C1069" s="2">
        <v>0</v>
      </c>
      <c r="D1069" s="2" t="s">
        <v>5571</v>
      </c>
    </row>
    <row r="1070" spans="2:4" x14ac:dyDescent="0.25">
      <c r="B1070" s="260" t="s">
        <v>5571</v>
      </c>
      <c r="C1070" s="2">
        <v>0</v>
      </c>
      <c r="D1070" s="2" t="s">
        <v>5571</v>
      </c>
    </row>
    <row r="1071" spans="2:4" x14ac:dyDescent="0.25">
      <c r="B1071" s="260" t="s">
        <v>5571</v>
      </c>
      <c r="C1071" s="2">
        <v>0</v>
      </c>
      <c r="D1071" s="2" t="s">
        <v>5571</v>
      </c>
    </row>
    <row r="1072" spans="2:4" x14ac:dyDescent="0.25">
      <c r="B1072" s="260" t="s">
        <v>5571</v>
      </c>
      <c r="C1072" s="2">
        <v>0</v>
      </c>
      <c r="D1072" s="2" t="s">
        <v>5571</v>
      </c>
    </row>
    <row r="1073" spans="2:4" x14ac:dyDescent="0.25">
      <c r="B1073" s="260" t="s">
        <v>5571</v>
      </c>
      <c r="C1073" s="2">
        <v>0</v>
      </c>
      <c r="D1073" s="2" t="s">
        <v>5571</v>
      </c>
    </row>
    <row r="1074" spans="2:4" x14ac:dyDescent="0.25">
      <c r="B1074" s="260" t="s">
        <v>5571</v>
      </c>
      <c r="C1074" s="2">
        <v>0</v>
      </c>
      <c r="D1074" s="2" t="s">
        <v>5571</v>
      </c>
    </row>
    <row r="1075" spans="2:4" x14ac:dyDescent="0.25">
      <c r="B1075" s="260" t="s">
        <v>5571</v>
      </c>
      <c r="C1075" s="2">
        <v>0</v>
      </c>
      <c r="D1075" s="2" t="s">
        <v>5571</v>
      </c>
    </row>
    <row r="1076" spans="2:4" x14ac:dyDescent="0.25">
      <c r="B1076" s="260" t="s">
        <v>5571</v>
      </c>
      <c r="C1076" s="2">
        <v>0</v>
      </c>
      <c r="D1076" s="2" t="s">
        <v>5571</v>
      </c>
    </row>
    <row r="1077" spans="2:4" x14ac:dyDescent="0.25">
      <c r="B1077" s="260" t="s">
        <v>5571</v>
      </c>
      <c r="C1077" s="2">
        <v>0</v>
      </c>
      <c r="D1077" s="2" t="s">
        <v>5571</v>
      </c>
    </row>
    <row r="1078" spans="2:4" x14ac:dyDescent="0.25">
      <c r="B1078" s="260" t="s">
        <v>5571</v>
      </c>
      <c r="C1078" s="2">
        <v>0</v>
      </c>
      <c r="D1078" s="2" t="s">
        <v>5571</v>
      </c>
    </row>
    <row r="1079" spans="2:4" x14ac:dyDescent="0.25">
      <c r="B1079" s="260" t="s">
        <v>5571</v>
      </c>
      <c r="C1079" s="2">
        <v>0</v>
      </c>
      <c r="D1079" s="2" t="s">
        <v>5571</v>
      </c>
    </row>
    <row r="1080" spans="2:4" x14ac:dyDescent="0.25">
      <c r="B1080" s="260" t="s">
        <v>5571</v>
      </c>
      <c r="C1080" s="2">
        <v>0</v>
      </c>
      <c r="D1080" s="2" t="s">
        <v>5571</v>
      </c>
    </row>
    <row r="1081" spans="2:4" x14ac:dyDescent="0.25">
      <c r="B1081" s="260" t="s">
        <v>5571</v>
      </c>
      <c r="C1081" s="2">
        <v>0</v>
      </c>
      <c r="D1081" s="2" t="s">
        <v>5571</v>
      </c>
    </row>
    <row r="1082" spans="2:4" x14ac:dyDescent="0.25">
      <c r="B1082" s="260" t="s">
        <v>5571</v>
      </c>
      <c r="C1082" s="2">
        <v>0</v>
      </c>
      <c r="D1082" s="2" t="s">
        <v>5571</v>
      </c>
    </row>
    <row r="1083" spans="2:4" x14ac:dyDescent="0.25">
      <c r="B1083" s="260" t="s">
        <v>5571</v>
      </c>
      <c r="C1083" s="2">
        <v>0</v>
      </c>
      <c r="D1083" s="2" t="s">
        <v>5571</v>
      </c>
    </row>
    <row r="1084" spans="2:4" x14ac:dyDescent="0.25">
      <c r="B1084" s="260" t="s">
        <v>5571</v>
      </c>
      <c r="C1084" s="2">
        <v>0</v>
      </c>
      <c r="D1084" s="2" t="s">
        <v>5571</v>
      </c>
    </row>
    <row r="1085" spans="2:4" x14ac:dyDescent="0.25">
      <c r="B1085" s="260" t="s">
        <v>5571</v>
      </c>
      <c r="C1085" s="2">
        <v>0</v>
      </c>
      <c r="D1085" s="2" t="s">
        <v>5571</v>
      </c>
    </row>
    <row r="1086" spans="2:4" x14ac:dyDescent="0.25">
      <c r="B1086" s="260" t="s">
        <v>5571</v>
      </c>
      <c r="C1086" s="2">
        <v>0</v>
      </c>
      <c r="D1086" s="2" t="s">
        <v>5571</v>
      </c>
    </row>
    <row r="1087" spans="2:4" x14ac:dyDescent="0.25">
      <c r="B1087" s="260" t="s">
        <v>5571</v>
      </c>
      <c r="C1087" s="2">
        <v>0</v>
      </c>
      <c r="D1087" s="2" t="s">
        <v>5571</v>
      </c>
    </row>
    <row r="1088" spans="2:4" x14ac:dyDescent="0.25">
      <c r="B1088" s="260" t="s">
        <v>5571</v>
      </c>
      <c r="C1088" s="2">
        <v>0</v>
      </c>
      <c r="D1088" s="2" t="s">
        <v>5571</v>
      </c>
    </row>
    <row r="1089" spans="2:4" x14ac:dyDescent="0.25">
      <c r="B1089" s="260" t="s">
        <v>5571</v>
      </c>
      <c r="C1089" s="2">
        <v>0</v>
      </c>
      <c r="D1089" s="2" t="s">
        <v>5571</v>
      </c>
    </row>
    <row r="1090" spans="2:4" x14ac:dyDescent="0.25">
      <c r="B1090" s="260" t="s">
        <v>5571</v>
      </c>
      <c r="C1090" s="2">
        <v>0</v>
      </c>
      <c r="D1090" s="2" t="s">
        <v>5571</v>
      </c>
    </row>
    <row r="1091" spans="2:4" x14ac:dyDescent="0.25">
      <c r="B1091" s="260" t="s">
        <v>5571</v>
      </c>
      <c r="C1091" s="2">
        <v>0</v>
      </c>
      <c r="D1091" s="2" t="s">
        <v>5571</v>
      </c>
    </row>
    <row r="1092" spans="2:4" x14ac:dyDescent="0.25">
      <c r="B1092" s="260" t="s">
        <v>5571</v>
      </c>
      <c r="C1092" s="2">
        <v>0</v>
      </c>
      <c r="D1092" s="2" t="s">
        <v>5571</v>
      </c>
    </row>
    <row r="1093" spans="2:4" x14ac:dyDescent="0.25">
      <c r="B1093" s="260" t="s">
        <v>5571</v>
      </c>
      <c r="C1093" s="2">
        <v>0</v>
      </c>
      <c r="D1093" s="2" t="s">
        <v>5571</v>
      </c>
    </row>
    <row r="1094" spans="2:4" x14ac:dyDescent="0.25">
      <c r="B1094" s="260" t="s">
        <v>5571</v>
      </c>
      <c r="C1094" s="2">
        <v>0</v>
      </c>
      <c r="D1094" s="2" t="s">
        <v>5571</v>
      </c>
    </row>
    <row r="1095" spans="2:4" x14ac:dyDescent="0.25">
      <c r="B1095" s="260" t="s">
        <v>5571</v>
      </c>
      <c r="C1095" s="2">
        <v>0</v>
      </c>
      <c r="D1095" s="2" t="s">
        <v>5571</v>
      </c>
    </row>
    <row r="1096" spans="2:4" x14ac:dyDescent="0.25">
      <c r="B1096" s="260" t="s">
        <v>5571</v>
      </c>
      <c r="C1096" s="2">
        <v>0</v>
      </c>
      <c r="D1096" s="2" t="s">
        <v>5571</v>
      </c>
    </row>
    <row r="1097" spans="2:4" x14ac:dyDescent="0.25">
      <c r="B1097" s="260" t="s">
        <v>5571</v>
      </c>
      <c r="C1097" s="2">
        <v>0</v>
      </c>
      <c r="D1097" s="2" t="s">
        <v>5571</v>
      </c>
    </row>
    <row r="1098" spans="2:4" x14ac:dyDescent="0.25">
      <c r="B1098" s="260" t="s">
        <v>5571</v>
      </c>
      <c r="C1098" s="2">
        <v>0</v>
      </c>
      <c r="D1098" s="2" t="s">
        <v>5571</v>
      </c>
    </row>
    <row r="1099" spans="2:4" x14ac:dyDescent="0.25">
      <c r="B1099" s="260" t="s">
        <v>5571</v>
      </c>
      <c r="C1099" s="2">
        <v>0</v>
      </c>
      <c r="D1099" s="2" t="s">
        <v>5571</v>
      </c>
    </row>
    <row r="1100" spans="2:4" x14ac:dyDescent="0.25">
      <c r="B1100" s="260" t="s">
        <v>5571</v>
      </c>
      <c r="C1100" s="2">
        <v>0</v>
      </c>
      <c r="D1100" s="2" t="s">
        <v>5571</v>
      </c>
    </row>
    <row r="1101" spans="2:4" x14ac:dyDescent="0.25">
      <c r="B1101" s="260" t="s">
        <v>5571</v>
      </c>
      <c r="C1101" s="2">
        <v>0</v>
      </c>
      <c r="D1101" s="2" t="s">
        <v>5571</v>
      </c>
    </row>
    <row r="1102" spans="2:4" x14ac:dyDescent="0.25">
      <c r="B1102" s="260" t="s">
        <v>5571</v>
      </c>
      <c r="C1102" s="2">
        <v>0</v>
      </c>
      <c r="D1102" s="2" t="s">
        <v>5571</v>
      </c>
    </row>
    <row r="1103" spans="2:4" x14ac:dyDescent="0.25">
      <c r="B1103" s="260" t="s">
        <v>5571</v>
      </c>
      <c r="C1103" s="2">
        <v>0</v>
      </c>
      <c r="D1103" s="2" t="s">
        <v>5571</v>
      </c>
    </row>
    <row r="1104" spans="2:4" x14ac:dyDescent="0.25">
      <c r="B1104" s="260" t="s">
        <v>5571</v>
      </c>
      <c r="C1104" s="2">
        <v>0</v>
      </c>
      <c r="D1104" s="2" t="s">
        <v>5571</v>
      </c>
    </row>
    <row r="1105" spans="2:4" x14ac:dyDescent="0.25">
      <c r="B1105" s="260" t="s">
        <v>5571</v>
      </c>
      <c r="C1105" s="2">
        <v>0</v>
      </c>
      <c r="D1105" s="2" t="s">
        <v>5571</v>
      </c>
    </row>
    <row r="1106" spans="2:4" x14ac:dyDescent="0.25">
      <c r="B1106" s="260" t="s">
        <v>5571</v>
      </c>
      <c r="C1106" s="2">
        <v>0</v>
      </c>
      <c r="D1106" s="2" t="s">
        <v>5571</v>
      </c>
    </row>
    <row r="1107" spans="2:4" x14ac:dyDescent="0.25">
      <c r="B1107" s="260" t="s">
        <v>5571</v>
      </c>
      <c r="C1107" s="2">
        <v>0</v>
      </c>
      <c r="D1107" s="2" t="s">
        <v>5571</v>
      </c>
    </row>
    <row r="1108" spans="2:4" x14ac:dyDescent="0.25">
      <c r="B1108" s="260" t="s">
        <v>5571</v>
      </c>
      <c r="C1108" s="2">
        <v>0</v>
      </c>
      <c r="D1108" s="2" t="s">
        <v>5571</v>
      </c>
    </row>
    <row r="1109" spans="2:4" x14ac:dyDescent="0.25">
      <c r="B1109" s="260" t="s">
        <v>5571</v>
      </c>
      <c r="C1109" s="2">
        <v>0</v>
      </c>
      <c r="D1109" s="2" t="s">
        <v>5571</v>
      </c>
    </row>
    <row r="1110" spans="2:4" x14ac:dyDescent="0.25">
      <c r="B1110" s="260" t="s">
        <v>5571</v>
      </c>
      <c r="C1110" s="2">
        <v>0</v>
      </c>
      <c r="D1110" s="2" t="s">
        <v>5571</v>
      </c>
    </row>
    <row r="1111" spans="2:4" x14ac:dyDescent="0.25">
      <c r="B1111" s="260" t="s">
        <v>5571</v>
      </c>
      <c r="C1111" s="2">
        <v>0</v>
      </c>
      <c r="D1111" s="2" t="s">
        <v>5571</v>
      </c>
    </row>
    <row r="1112" spans="2:4" x14ac:dyDescent="0.25">
      <c r="B1112" s="260" t="s">
        <v>5571</v>
      </c>
      <c r="C1112" s="2">
        <v>0</v>
      </c>
      <c r="D1112" s="2" t="s">
        <v>5571</v>
      </c>
    </row>
    <row r="1113" spans="2:4" x14ac:dyDescent="0.25">
      <c r="B1113" s="260" t="s">
        <v>5571</v>
      </c>
      <c r="C1113" s="2">
        <v>0</v>
      </c>
      <c r="D1113" s="2" t="s">
        <v>5571</v>
      </c>
    </row>
    <row r="1114" spans="2:4" x14ac:dyDescent="0.25">
      <c r="B1114" s="260" t="s">
        <v>5571</v>
      </c>
      <c r="C1114" s="2">
        <v>0</v>
      </c>
      <c r="D1114" s="2" t="s">
        <v>5571</v>
      </c>
    </row>
    <row r="1115" spans="2:4" x14ac:dyDescent="0.25">
      <c r="B1115" s="260" t="s">
        <v>5571</v>
      </c>
      <c r="C1115" s="2">
        <v>0</v>
      </c>
      <c r="D1115" s="2" t="s">
        <v>5571</v>
      </c>
    </row>
    <row r="1116" spans="2:4" x14ac:dyDescent="0.25">
      <c r="B1116" s="260" t="s">
        <v>5571</v>
      </c>
      <c r="C1116" s="2">
        <v>0</v>
      </c>
      <c r="D1116" s="2" t="s">
        <v>5571</v>
      </c>
    </row>
    <row r="1117" spans="2:4" x14ac:dyDescent="0.25">
      <c r="B1117" s="260" t="s">
        <v>5571</v>
      </c>
      <c r="C1117" s="2">
        <v>0</v>
      </c>
      <c r="D1117" s="2" t="s">
        <v>5571</v>
      </c>
    </row>
    <row r="1118" spans="2:4" x14ac:dyDescent="0.25">
      <c r="B1118" s="260" t="s">
        <v>5571</v>
      </c>
      <c r="C1118" s="2">
        <v>0</v>
      </c>
      <c r="D1118" s="2" t="s">
        <v>5571</v>
      </c>
    </row>
    <row r="1119" spans="2:4" x14ac:dyDescent="0.25">
      <c r="B1119" s="260" t="s">
        <v>5571</v>
      </c>
      <c r="C1119" s="2">
        <v>0</v>
      </c>
      <c r="D1119" s="2" t="s">
        <v>5571</v>
      </c>
    </row>
    <row r="1120" spans="2:4" x14ac:dyDescent="0.25">
      <c r="B1120" s="260" t="s">
        <v>5571</v>
      </c>
      <c r="C1120" s="2">
        <v>0</v>
      </c>
      <c r="D1120" s="2" t="s">
        <v>5571</v>
      </c>
    </row>
    <row r="1121" spans="2:4" x14ac:dyDescent="0.25">
      <c r="B1121" s="260" t="s">
        <v>5571</v>
      </c>
      <c r="C1121" s="2">
        <v>0</v>
      </c>
      <c r="D1121" s="2" t="s">
        <v>5571</v>
      </c>
    </row>
    <row r="1122" spans="2:4" x14ac:dyDescent="0.25">
      <c r="B1122" s="260" t="s">
        <v>5571</v>
      </c>
      <c r="C1122" s="2">
        <v>0</v>
      </c>
      <c r="D1122" s="2" t="s">
        <v>5571</v>
      </c>
    </row>
    <row r="1123" spans="2:4" x14ac:dyDescent="0.25">
      <c r="B1123" s="260" t="s">
        <v>5571</v>
      </c>
      <c r="C1123" s="2">
        <v>0</v>
      </c>
      <c r="D1123" s="2" t="s">
        <v>5571</v>
      </c>
    </row>
    <row r="1124" spans="2:4" x14ac:dyDescent="0.25">
      <c r="B1124" s="260" t="s">
        <v>5571</v>
      </c>
      <c r="C1124" s="2">
        <v>0</v>
      </c>
      <c r="D1124" s="2" t="s">
        <v>5571</v>
      </c>
    </row>
    <row r="1125" spans="2:4" x14ac:dyDescent="0.25">
      <c r="B1125" s="260" t="s">
        <v>5571</v>
      </c>
      <c r="C1125" s="2">
        <v>0</v>
      </c>
      <c r="D1125" s="2" t="s">
        <v>5571</v>
      </c>
    </row>
    <row r="1126" spans="2:4" x14ac:dyDescent="0.25">
      <c r="B1126" s="260" t="s">
        <v>5571</v>
      </c>
      <c r="C1126" s="2">
        <v>0</v>
      </c>
      <c r="D1126" s="2" t="s">
        <v>5571</v>
      </c>
    </row>
    <row r="1127" spans="2:4" x14ac:dyDescent="0.25">
      <c r="B1127" s="260" t="s">
        <v>5571</v>
      </c>
      <c r="C1127" s="2">
        <v>0</v>
      </c>
      <c r="D1127" s="2" t="s">
        <v>5571</v>
      </c>
    </row>
    <row r="1128" spans="2:4" x14ac:dyDescent="0.25">
      <c r="B1128" s="260" t="s">
        <v>5571</v>
      </c>
      <c r="C1128" s="2">
        <v>0</v>
      </c>
      <c r="D1128" s="2" t="s">
        <v>5571</v>
      </c>
    </row>
    <row r="1129" spans="2:4" x14ac:dyDescent="0.25">
      <c r="B1129" s="260" t="s">
        <v>5571</v>
      </c>
      <c r="C1129" s="2">
        <v>0</v>
      </c>
      <c r="D1129" s="2" t="s">
        <v>5571</v>
      </c>
    </row>
    <row r="1130" spans="2:4" x14ac:dyDescent="0.25">
      <c r="B1130" s="260" t="s">
        <v>5571</v>
      </c>
      <c r="C1130" s="2">
        <v>0</v>
      </c>
      <c r="D1130" s="2" t="s">
        <v>5571</v>
      </c>
    </row>
    <row r="1131" spans="2:4" x14ac:dyDescent="0.25">
      <c r="B1131" s="260" t="s">
        <v>5571</v>
      </c>
      <c r="C1131" s="2">
        <v>0</v>
      </c>
      <c r="D1131" s="2" t="s">
        <v>5571</v>
      </c>
    </row>
    <row r="1132" spans="2:4" x14ac:dyDescent="0.25">
      <c r="B1132" s="260" t="s">
        <v>5571</v>
      </c>
      <c r="C1132" s="2">
        <v>0</v>
      </c>
      <c r="D1132" s="2" t="s">
        <v>5571</v>
      </c>
    </row>
    <row r="1133" spans="2:4" x14ac:dyDescent="0.25">
      <c r="B1133" s="260" t="s">
        <v>5571</v>
      </c>
      <c r="C1133" s="2">
        <v>0</v>
      </c>
      <c r="D1133" s="2" t="s">
        <v>5571</v>
      </c>
    </row>
    <row r="1134" spans="2:4" x14ac:dyDescent="0.25">
      <c r="B1134" s="260" t="s">
        <v>5571</v>
      </c>
      <c r="C1134" s="2">
        <v>0</v>
      </c>
      <c r="D1134" s="2" t="s">
        <v>5571</v>
      </c>
    </row>
    <row r="1135" spans="2:4" x14ac:dyDescent="0.25">
      <c r="B1135" s="260" t="s">
        <v>5571</v>
      </c>
      <c r="C1135" s="2">
        <v>0</v>
      </c>
      <c r="D1135" s="2" t="s">
        <v>5571</v>
      </c>
    </row>
    <row r="1136" spans="2:4" x14ac:dyDescent="0.25">
      <c r="B1136" s="260" t="s">
        <v>5571</v>
      </c>
      <c r="C1136" s="2">
        <v>0</v>
      </c>
      <c r="D1136" s="2" t="s">
        <v>5571</v>
      </c>
    </row>
    <row r="1137" spans="2:4" x14ac:dyDescent="0.25">
      <c r="B1137" s="260" t="s">
        <v>5571</v>
      </c>
      <c r="C1137" s="2">
        <v>0</v>
      </c>
      <c r="D1137" s="2" t="s">
        <v>5571</v>
      </c>
    </row>
    <row r="1138" spans="2:4" x14ac:dyDescent="0.25">
      <c r="B1138" s="260" t="s">
        <v>5571</v>
      </c>
      <c r="C1138" s="2">
        <v>0</v>
      </c>
      <c r="D1138" s="2" t="s">
        <v>5571</v>
      </c>
    </row>
    <row r="1139" spans="2:4" x14ac:dyDescent="0.25">
      <c r="B1139" s="260" t="s">
        <v>5571</v>
      </c>
      <c r="C1139" s="2">
        <v>0</v>
      </c>
      <c r="D1139" s="2" t="s">
        <v>5571</v>
      </c>
    </row>
    <row r="1140" spans="2:4" x14ac:dyDescent="0.25">
      <c r="B1140" s="260" t="s">
        <v>5571</v>
      </c>
      <c r="C1140" s="2">
        <v>0</v>
      </c>
      <c r="D1140" s="2" t="s">
        <v>5571</v>
      </c>
    </row>
    <row r="1141" spans="2:4" x14ac:dyDescent="0.25">
      <c r="B1141" s="260" t="s">
        <v>5571</v>
      </c>
      <c r="C1141" s="257">
        <v>0</v>
      </c>
      <c r="D1141" s="2" t="s">
        <v>5571</v>
      </c>
    </row>
    <row r="1142" spans="2:4" x14ac:dyDescent="0.25">
      <c r="B1142" s="260" t="s">
        <v>5571</v>
      </c>
      <c r="C1142" s="257">
        <v>0</v>
      </c>
      <c r="D1142" s="2" t="s">
        <v>5571</v>
      </c>
    </row>
    <row r="1143" spans="2:4" x14ac:dyDescent="0.25">
      <c r="B1143" s="260" t="s">
        <v>5571</v>
      </c>
      <c r="C1143" s="257">
        <v>0</v>
      </c>
      <c r="D1143" s="2" t="s">
        <v>5571</v>
      </c>
    </row>
    <row r="1144" spans="2:4" x14ac:dyDescent="0.25">
      <c r="B1144" s="260" t="s">
        <v>5571</v>
      </c>
      <c r="C1144" s="257">
        <v>0</v>
      </c>
      <c r="D1144" s="2" t="s">
        <v>5571</v>
      </c>
    </row>
    <row r="1145" spans="2:4" x14ac:dyDescent="0.25">
      <c r="B1145" s="260" t="s">
        <v>5571</v>
      </c>
      <c r="C1145" s="178">
        <v>0</v>
      </c>
      <c r="D1145" s="2" t="s">
        <v>5571</v>
      </c>
    </row>
    <row r="1146" spans="2:4" x14ac:dyDescent="0.25">
      <c r="B1146" s="260" t="s">
        <v>5571</v>
      </c>
      <c r="C1146" s="178">
        <v>0</v>
      </c>
      <c r="D1146" s="2" t="s">
        <v>5571</v>
      </c>
    </row>
    <row r="1147" spans="2:4" x14ac:dyDescent="0.25">
      <c r="B1147" s="260" t="s">
        <v>5571</v>
      </c>
      <c r="C1147" s="178">
        <v>0</v>
      </c>
      <c r="D1147" s="2" t="s">
        <v>5571</v>
      </c>
    </row>
    <row r="1148" spans="2:4" x14ac:dyDescent="0.25">
      <c r="B1148" s="260" t="s">
        <v>5571</v>
      </c>
      <c r="C1148" s="178">
        <v>0</v>
      </c>
      <c r="D1148" s="2" t="s">
        <v>5571</v>
      </c>
    </row>
    <row r="1149" spans="2:4" x14ac:dyDescent="0.25">
      <c r="B1149" s="260" t="s">
        <v>5571</v>
      </c>
      <c r="C1149" s="256">
        <v>0</v>
      </c>
      <c r="D1149" s="2" t="s">
        <v>5571</v>
      </c>
    </row>
    <row r="1150" spans="2:4" x14ac:dyDescent="0.25">
      <c r="B1150" s="260" t="s">
        <v>5571</v>
      </c>
      <c r="C1150" s="256">
        <v>0</v>
      </c>
      <c r="D1150" s="2" t="s">
        <v>5571</v>
      </c>
    </row>
    <row r="1151" spans="2:4" x14ac:dyDescent="0.25">
      <c r="B1151" s="260" t="s">
        <v>5571</v>
      </c>
      <c r="C1151" s="256">
        <v>0</v>
      </c>
      <c r="D1151" s="2" t="s">
        <v>5571</v>
      </c>
    </row>
    <row r="1152" spans="2:4" x14ac:dyDescent="0.25">
      <c r="B1152" s="260" t="s">
        <v>5571</v>
      </c>
      <c r="C1152" s="256">
        <v>0</v>
      </c>
      <c r="D1152" s="2" t="s">
        <v>5571</v>
      </c>
    </row>
    <row r="1153" spans="2:4" x14ac:dyDescent="0.25">
      <c r="B1153" s="260" t="s">
        <v>5571</v>
      </c>
      <c r="C1153" s="256">
        <v>0</v>
      </c>
      <c r="D1153" s="2" t="s">
        <v>5571</v>
      </c>
    </row>
    <row r="1154" spans="2:4" x14ac:dyDescent="0.25">
      <c r="B1154" s="260" t="s">
        <v>5571</v>
      </c>
      <c r="C1154" s="256">
        <v>0</v>
      </c>
      <c r="D1154" s="2" t="s">
        <v>5571</v>
      </c>
    </row>
    <row r="1155" spans="2:4" x14ac:dyDescent="0.25">
      <c r="B1155" s="260" t="s">
        <v>5571</v>
      </c>
      <c r="C1155" s="178">
        <v>0</v>
      </c>
      <c r="D1155" s="2" t="s">
        <v>5571</v>
      </c>
    </row>
    <row r="1156" spans="2:4" x14ac:dyDescent="0.25">
      <c r="B1156" s="260" t="s">
        <v>5571</v>
      </c>
      <c r="C1156" s="178">
        <v>0</v>
      </c>
      <c r="D1156" s="2" t="s">
        <v>5571</v>
      </c>
    </row>
    <row r="1157" spans="2:4" x14ac:dyDescent="0.25">
      <c r="B1157" s="260" t="s">
        <v>5571</v>
      </c>
      <c r="C1157" s="178">
        <v>0</v>
      </c>
      <c r="D1157" s="2" t="s">
        <v>5571</v>
      </c>
    </row>
    <row r="1158" spans="2:4" x14ac:dyDescent="0.25">
      <c r="B1158" s="260" t="s">
        <v>5571</v>
      </c>
      <c r="C1158" s="178">
        <v>0</v>
      </c>
      <c r="D1158" s="2" t="s">
        <v>5571</v>
      </c>
    </row>
    <row r="1159" spans="2:4" x14ac:dyDescent="0.25">
      <c r="B1159" s="260" t="s">
        <v>5571</v>
      </c>
      <c r="C1159" s="178">
        <v>0</v>
      </c>
      <c r="D1159" s="2" t="s">
        <v>5571</v>
      </c>
    </row>
    <row r="1160" spans="2:4" x14ac:dyDescent="0.25">
      <c r="B1160" s="260" t="s">
        <v>5571</v>
      </c>
      <c r="C1160" s="178">
        <v>0</v>
      </c>
      <c r="D1160" s="2" t="s">
        <v>5571</v>
      </c>
    </row>
    <row r="1161" spans="2:4" x14ac:dyDescent="0.25">
      <c r="B1161" s="260" t="s">
        <v>5571</v>
      </c>
      <c r="C1161" s="2">
        <v>0</v>
      </c>
      <c r="D1161" s="2" t="s">
        <v>5571</v>
      </c>
    </row>
    <row r="1162" spans="2:4" x14ac:dyDescent="0.25">
      <c r="B1162" s="260" t="s">
        <v>5571</v>
      </c>
      <c r="C1162" s="2">
        <v>0</v>
      </c>
      <c r="D1162" s="2" t="s">
        <v>5571</v>
      </c>
    </row>
    <row r="1163" spans="2:4" x14ac:dyDescent="0.25">
      <c r="B1163" s="260" t="s">
        <v>5571</v>
      </c>
      <c r="C1163" s="2">
        <v>0</v>
      </c>
      <c r="D1163" s="2" t="s">
        <v>5571</v>
      </c>
    </row>
    <row r="1164" spans="2:4" x14ac:dyDescent="0.25">
      <c r="B1164" s="260" t="s">
        <v>5571</v>
      </c>
      <c r="C1164" s="2">
        <v>0</v>
      </c>
      <c r="D1164" s="2" t="s">
        <v>5571</v>
      </c>
    </row>
    <row r="1165" spans="2:4" x14ac:dyDescent="0.25">
      <c r="B1165" s="260" t="s">
        <v>5571</v>
      </c>
      <c r="C1165" s="2">
        <v>0</v>
      </c>
      <c r="D1165" s="2" t="s">
        <v>5571</v>
      </c>
    </row>
    <row r="1166" spans="2:4" x14ac:dyDescent="0.25">
      <c r="B1166" s="260" t="s">
        <v>5571</v>
      </c>
      <c r="C1166" s="2">
        <v>0</v>
      </c>
      <c r="D1166" s="2" t="s">
        <v>5571</v>
      </c>
    </row>
    <row r="1167" spans="2:4" x14ac:dyDescent="0.25">
      <c r="B1167" s="260" t="s">
        <v>5571</v>
      </c>
      <c r="C1167" s="2">
        <v>0</v>
      </c>
      <c r="D1167" s="2" t="s">
        <v>5571</v>
      </c>
    </row>
    <row r="1168" spans="2:4" x14ac:dyDescent="0.25">
      <c r="B1168" s="260" t="s">
        <v>5571</v>
      </c>
      <c r="C1168" s="2">
        <v>0</v>
      </c>
      <c r="D1168" s="2" t="s">
        <v>5571</v>
      </c>
    </row>
    <row r="1169" spans="2:4" x14ac:dyDescent="0.25">
      <c r="B1169" s="260" t="s">
        <v>5571</v>
      </c>
      <c r="C1169" s="2">
        <v>0</v>
      </c>
      <c r="D1169" s="2" t="s">
        <v>5571</v>
      </c>
    </row>
    <row r="1170" spans="2:4" x14ac:dyDescent="0.25">
      <c r="B1170" s="260" t="s">
        <v>5571</v>
      </c>
      <c r="C1170" s="2">
        <v>0</v>
      </c>
      <c r="D1170" s="2" t="s">
        <v>5571</v>
      </c>
    </row>
    <row r="1171" spans="2:4" x14ac:dyDescent="0.25">
      <c r="B1171" s="260" t="s">
        <v>5571</v>
      </c>
      <c r="C1171" s="2">
        <v>0</v>
      </c>
      <c r="D1171" s="2" t="s">
        <v>5571</v>
      </c>
    </row>
    <row r="1172" spans="2:4" x14ac:dyDescent="0.25">
      <c r="B1172" s="260" t="s">
        <v>5571</v>
      </c>
      <c r="C1172" s="2">
        <v>0</v>
      </c>
      <c r="D1172" s="2" t="s">
        <v>5571</v>
      </c>
    </row>
    <row r="1173" spans="2:4" x14ac:dyDescent="0.25">
      <c r="B1173" s="260" t="s">
        <v>5571</v>
      </c>
      <c r="C1173" s="2">
        <v>0</v>
      </c>
      <c r="D1173" s="2" t="s">
        <v>5571</v>
      </c>
    </row>
    <row r="1174" spans="2:4" x14ac:dyDescent="0.25">
      <c r="B1174" s="260" t="s">
        <v>5571</v>
      </c>
      <c r="C1174" s="2">
        <v>0</v>
      </c>
      <c r="D1174" s="2" t="s">
        <v>5571</v>
      </c>
    </row>
    <row r="1175" spans="2:4" x14ac:dyDescent="0.25">
      <c r="B1175" s="260" t="s">
        <v>5571</v>
      </c>
      <c r="C1175" s="2">
        <v>0</v>
      </c>
      <c r="D1175" s="2" t="s">
        <v>5571</v>
      </c>
    </row>
    <row r="1176" spans="2:4" x14ac:dyDescent="0.25">
      <c r="B1176" s="260" t="s">
        <v>5571</v>
      </c>
      <c r="C1176" s="2">
        <v>0</v>
      </c>
      <c r="D1176" s="2" t="s">
        <v>5571</v>
      </c>
    </row>
    <row r="1177" spans="2:4" x14ac:dyDescent="0.25">
      <c r="B1177" s="260" t="s">
        <v>5571</v>
      </c>
      <c r="C1177" s="2">
        <v>0</v>
      </c>
      <c r="D1177" s="2" t="s">
        <v>5571</v>
      </c>
    </row>
    <row r="1178" spans="2:4" x14ac:dyDescent="0.25">
      <c r="B1178" s="260" t="s">
        <v>5571</v>
      </c>
      <c r="C1178" s="2">
        <v>0</v>
      </c>
      <c r="D1178" s="2" t="s">
        <v>5571</v>
      </c>
    </row>
    <row r="1179" spans="2:4" x14ac:dyDescent="0.25">
      <c r="B1179" s="260" t="s">
        <v>5571</v>
      </c>
      <c r="C1179" s="2">
        <v>0</v>
      </c>
      <c r="D1179" s="2" t="s">
        <v>5571</v>
      </c>
    </row>
    <row r="1180" spans="2:4" x14ac:dyDescent="0.25">
      <c r="B1180" s="260" t="s">
        <v>5571</v>
      </c>
      <c r="C1180" s="2">
        <v>0</v>
      </c>
      <c r="D1180" s="2" t="s">
        <v>5571</v>
      </c>
    </row>
    <row r="1181" spans="2:4" x14ac:dyDescent="0.25">
      <c r="B1181" s="260" t="s">
        <v>5571</v>
      </c>
      <c r="C1181" s="2">
        <v>0</v>
      </c>
      <c r="D1181" s="2" t="s">
        <v>5571</v>
      </c>
    </row>
    <row r="1182" spans="2:4" x14ac:dyDescent="0.25">
      <c r="B1182" s="261" t="s">
        <v>5571</v>
      </c>
      <c r="C1182" s="2">
        <v>0</v>
      </c>
      <c r="D1182" s="2" t="s">
        <v>5571</v>
      </c>
    </row>
    <row r="1183" spans="2:4" x14ac:dyDescent="0.25">
      <c r="B1183" s="260" t="s">
        <v>5571</v>
      </c>
      <c r="C1183" s="2">
        <v>0</v>
      </c>
      <c r="D1183" s="2" t="s">
        <v>5571</v>
      </c>
    </row>
    <row r="1184" spans="2:4" x14ac:dyDescent="0.25">
      <c r="B1184" s="260" t="s">
        <v>5571</v>
      </c>
      <c r="C1184" s="2">
        <v>0</v>
      </c>
      <c r="D1184" s="2" t="s">
        <v>5571</v>
      </c>
    </row>
    <row r="1185" spans="2:4" x14ac:dyDescent="0.25">
      <c r="B1185" s="260" t="s">
        <v>5571</v>
      </c>
      <c r="C1185" s="2">
        <v>0</v>
      </c>
      <c r="D1185" s="2" t="s">
        <v>5571</v>
      </c>
    </row>
    <row r="1186" spans="2:4" x14ac:dyDescent="0.25">
      <c r="B1186" s="260" t="s">
        <v>5571</v>
      </c>
      <c r="C1186" s="2">
        <v>0</v>
      </c>
      <c r="D1186" s="2" t="s">
        <v>5571</v>
      </c>
    </row>
    <row r="1187" spans="2:4" x14ac:dyDescent="0.25">
      <c r="B1187" s="260" t="s">
        <v>5571</v>
      </c>
      <c r="C1187" s="2">
        <v>0</v>
      </c>
      <c r="D1187" s="2" t="s">
        <v>5571</v>
      </c>
    </row>
    <row r="1188" spans="2:4" x14ac:dyDescent="0.25">
      <c r="B1188" s="260" t="s">
        <v>5571</v>
      </c>
      <c r="C1188" s="2">
        <v>0</v>
      </c>
      <c r="D1188" s="2" t="s">
        <v>5571</v>
      </c>
    </row>
    <row r="1189" spans="2:4" x14ac:dyDescent="0.25">
      <c r="B1189" s="260" t="s">
        <v>5571</v>
      </c>
      <c r="C1189" s="2">
        <v>0</v>
      </c>
      <c r="D1189" s="2" t="s">
        <v>5571</v>
      </c>
    </row>
    <row r="1190" spans="2:4" x14ac:dyDescent="0.25">
      <c r="B1190" s="260" t="s">
        <v>5571</v>
      </c>
      <c r="C1190" s="2">
        <v>0</v>
      </c>
      <c r="D1190" s="2" t="s">
        <v>5571</v>
      </c>
    </row>
    <row r="1191" spans="2:4" x14ac:dyDescent="0.25">
      <c r="B1191" s="260" t="s">
        <v>5571</v>
      </c>
      <c r="C1191" s="2">
        <v>0</v>
      </c>
      <c r="D1191" s="2" t="s">
        <v>5571</v>
      </c>
    </row>
    <row r="1192" spans="2:4" x14ac:dyDescent="0.25">
      <c r="B1192" s="260" t="s">
        <v>5571</v>
      </c>
      <c r="C1192" s="2">
        <v>0</v>
      </c>
      <c r="D1192" s="2" t="s">
        <v>5571</v>
      </c>
    </row>
    <row r="1193" spans="2:4" x14ac:dyDescent="0.25">
      <c r="B1193" s="260" t="s">
        <v>5571</v>
      </c>
      <c r="C1193" s="2">
        <v>0</v>
      </c>
      <c r="D1193" s="2" t="s">
        <v>5571</v>
      </c>
    </row>
    <row r="1194" spans="2:4" x14ac:dyDescent="0.25">
      <c r="B1194" s="260" t="s">
        <v>5571</v>
      </c>
      <c r="C1194" s="2">
        <v>0</v>
      </c>
      <c r="D1194" s="2" t="s">
        <v>5571</v>
      </c>
    </row>
    <row r="1195" spans="2:4" x14ac:dyDescent="0.25">
      <c r="B1195" s="260" t="s">
        <v>5571</v>
      </c>
      <c r="C1195" s="2">
        <v>0</v>
      </c>
      <c r="D1195" s="2" t="s">
        <v>5571</v>
      </c>
    </row>
    <row r="1196" spans="2:4" x14ac:dyDescent="0.25">
      <c r="B1196" s="260" t="s">
        <v>5571</v>
      </c>
      <c r="C1196" s="2">
        <v>0</v>
      </c>
      <c r="D1196" s="2" t="s">
        <v>5571</v>
      </c>
    </row>
    <row r="1197" spans="2:4" x14ac:dyDescent="0.25">
      <c r="B1197" s="260" t="s">
        <v>5571</v>
      </c>
      <c r="C1197" s="2">
        <v>0</v>
      </c>
      <c r="D1197" s="2" t="s">
        <v>5571</v>
      </c>
    </row>
    <row r="1198" spans="2:4" x14ac:dyDescent="0.25">
      <c r="B1198" s="260" t="s">
        <v>5571</v>
      </c>
      <c r="C1198" s="2">
        <v>0</v>
      </c>
      <c r="D1198" s="2" t="s">
        <v>5571</v>
      </c>
    </row>
    <row r="1199" spans="2:4" x14ac:dyDescent="0.25">
      <c r="B1199" s="260" t="s">
        <v>5571</v>
      </c>
      <c r="C1199" s="2">
        <v>0</v>
      </c>
      <c r="D1199" s="2" t="s">
        <v>5571</v>
      </c>
    </row>
    <row r="1200" spans="2:4" x14ac:dyDescent="0.25">
      <c r="B1200" s="260" t="s">
        <v>5571</v>
      </c>
      <c r="C1200" s="2">
        <v>0</v>
      </c>
      <c r="D1200" s="2" t="s">
        <v>5571</v>
      </c>
    </row>
    <row r="1201" spans="2:4" x14ac:dyDescent="0.25">
      <c r="B1201" s="260" t="s">
        <v>5571</v>
      </c>
      <c r="C1201" s="2">
        <v>0</v>
      </c>
      <c r="D1201" s="2" t="s">
        <v>5571</v>
      </c>
    </row>
    <row r="1202" spans="2:4" x14ac:dyDescent="0.25">
      <c r="B1202" s="260" t="s">
        <v>5571</v>
      </c>
      <c r="C1202" s="2">
        <v>0</v>
      </c>
      <c r="D1202" s="2" t="s">
        <v>5571</v>
      </c>
    </row>
    <row r="1203" spans="2:4" x14ac:dyDescent="0.25">
      <c r="B1203" s="260" t="s">
        <v>5571</v>
      </c>
      <c r="C1203" s="2">
        <v>0</v>
      </c>
      <c r="D1203" s="2" t="s">
        <v>5571</v>
      </c>
    </row>
    <row r="1204" spans="2:4" x14ac:dyDescent="0.25">
      <c r="B1204" s="260" t="s">
        <v>5571</v>
      </c>
      <c r="C1204" s="2">
        <v>0</v>
      </c>
      <c r="D1204" s="2" t="s">
        <v>5571</v>
      </c>
    </row>
    <row r="1205" spans="2:4" ht="15" customHeight="1" x14ac:dyDescent="0.3">
      <c r="B1205" s="264" t="s">
        <v>5571</v>
      </c>
      <c r="C1205" s="2">
        <v>0</v>
      </c>
      <c r="D1205" s="2" t="s">
        <v>5571</v>
      </c>
    </row>
    <row r="1206" spans="2:4" x14ac:dyDescent="0.25">
      <c r="B1206" s="260" t="s">
        <v>5571</v>
      </c>
      <c r="C1206" s="2">
        <v>0</v>
      </c>
      <c r="D1206" s="2" t="s">
        <v>5571</v>
      </c>
    </row>
    <row r="1207" spans="2:4" x14ac:dyDescent="0.25">
      <c r="B1207" s="260" t="s">
        <v>5571</v>
      </c>
      <c r="C1207" s="2">
        <v>0</v>
      </c>
      <c r="D1207" s="2" t="s">
        <v>5571</v>
      </c>
    </row>
    <row r="1208" spans="2:4" x14ac:dyDescent="0.25">
      <c r="B1208" s="260" t="s">
        <v>5571</v>
      </c>
      <c r="C1208" s="2">
        <v>0</v>
      </c>
      <c r="D1208" s="2" t="s">
        <v>5571</v>
      </c>
    </row>
    <row r="1209" spans="2:4" x14ac:dyDescent="0.25">
      <c r="B1209" s="260" t="s">
        <v>5571</v>
      </c>
      <c r="C1209" s="2">
        <v>0</v>
      </c>
      <c r="D1209" s="2" t="s">
        <v>5571</v>
      </c>
    </row>
    <row r="1210" spans="2:4" x14ac:dyDescent="0.25">
      <c r="B1210" s="260" t="s">
        <v>5571</v>
      </c>
      <c r="C1210" s="2">
        <v>0</v>
      </c>
      <c r="D1210" s="2" t="s">
        <v>5571</v>
      </c>
    </row>
    <row r="1211" spans="2:4" x14ac:dyDescent="0.25">
      <c r="B1211" s="260" t="s">
        <v>5571</v>
      </c>
      <c r="C1211" s="2">
        <v>0</v>
      </c>
      <c r="D1211" s="2" t="s">
        <v>5571</v>
      </c>
    </row>
    <row r="1212" spans="2:4" x14ac:dyDescent="0.25">
      <c r="B1212" s="260" t="s">
        <v>5571</v>
      </c>
      <c r="C1212" s="2">
        <v>0</v>
      </c>
      <c r="D1212" s="2" t="s">
        <v>5571</v>
      </c>
    </row>
    <row r="1213" spans="2:4" x14ac:dyDescent="0.25">
      <c r="B1213" s="260" t="s">
        <v>5571</v>
      </c>
      <c r="C1213" s="2">
        <v>0</v>
      </c>
      <c r="D1213" s="2" t="s">
        <v>5571</v>
      </c>
    </row>
    <row r="1214" spans="2:4" x14ac:dyDescent="0.25">
      <c r="B1214" s="260" t="s">
        <v>5571</v>
      </c>
      <c r="C1214" s="2">
        <v>0</v>
      </c>
      <c r="D1214" s="2" t="s">
        <v>5571</v>
      </c>
    </row>
    <row r="1215" spans="2:4" x14ac:dyDescent="0.25">
      <c r="B1215" s="260" t="s">
        <v>5571</v>
      </c>
      <c r="C1215" s="2">
        <v>0</v>
      </c>
      <c r="D1215" s="2" t="s">
        <v>5571</v>
      </c>
    </row>
    <row r="1216" spans="2:4" x14ac:dyDescent="0.25">
      <c r="B1216" s="260" t="s">
        <v>5571</v>
      </c>
      <c r="C1216" s="2">
        <v>0</v>
      </c>
      <c r="D1216" s="2" t="s">
        <v>5571</v>
      </c>
    </row>
    <row r="1217" spans="2:4" x14ac:dyDescent="0.25">
      <c r="B1217" s="260" t="s">
        <v>5571</v>
      </c>
      <c r="C1217" s="2">
        <v>0</v>
      </c>
      <c r="D1217" s="2" t="s">
        <v>5571</v>
      </c>
    </row>
    <row r="1218" spans="2:4" x14ac:dyDescent="0.25">
      <c r="B1218" s="260" t="s">
        <v>5571</v>
      </c>
      <c r="C1218" s="2">
        <v>0</v>
      </c>
      <c r="D1218" s="2" t="s">
        <v>5571</v>
      </c>
    </row>
    <row r="1219" spans="2:4" x14ac:dyDescent="0.25">
      <c r="B1219" s="260" t="s">
        <v>5571</v>
      </c>
      <c r="C1219" s="2">
        <v>0</v>
      </c>
      <c r="D1219" s="2" t="s">
        <v>5571</v>
      </c>
    </row>
    <row r="1220" spans="2:4" x14ac:dyDescent="0.25">
      <c r="B1220" s="260" t="s">
        <v>5571</v>
      </c>
      <c r="C1220" s="2">
        <v>0</v>
      </c>
      <c r="D1220" s="2" t="s">
        <v>5571</v>
      </c>
    </row>
    <row r="1221" spans="2:4" x14ac:dyDescent="0.25">
      <c r="B1221" s="265" t="s">
        <v>5571</v>
      </c>
      <c r="C1221" s="2">
        <v>0</v>
      </c>
      <c r="D1221" s="2" t="s">
        <v>5571</v>
      </c>
    </row>
    <row r="1222" spans="2:4" x14ac:dyDescent="0.25">
      <c r="B1222" s="260" t="s">
        <v>5571</v>
      </c>
      <c r="C1222" s="2">
        <v>0</v>
      </c>
      <c r="D1222" s="2" t="s">
        <v>5571</v>
      </c>
    </row>
    <row r="1223" spans="2:4" x14ac:dyDescent="0.25">
      <c r="B1223" s="260" t="s">
        <v>5571</v>
      </c>
      <c r="C1223" s="2">
        <v>0</v>
      </c>
      <c r="D1223" s="2" t="s">
        <v>5571</v>
      </c>
    </row>
    <row r="1224" spans="2:4" x14ac:dyDescent="0.25">
      <c r="B1224" s="260" t="s">
        <v>5571</v>
      </c>
      <c r="C1224" s="2">
        <v>0</v>
      </c>
      <c r="D1224" s="2" t="s">
        <v>5571</v>
      </c>
    </row>
    <row r="1225" spans="2:4" x14ac:dyDescent="0.25">
      <c r="B1225" s="260" t="s">
        <v>5571</v>
      </c>
      <c r="C1225" s="2">
        <v>0</v>
      </c>
      <c r="D1225" s="2" t="s">
        <v>5571</v>
      </c>
    </row>
    <row r="1226" spans="2:4" x14ac:dyDescent="0.25">
      <c r="B1226" s="260" t="s">
        <v>5571</v>
      </c>
      <c r="C1226" s="2">
        <v>0</v>
      </c>
      <c r="D1226" s="2" t="s">
        <v>5571</v>
      </c>
    </row>
    <row r="1227" spans="2:4" x14ac:dyDescent="0.25">
      <c r="B1227" s="260" t="s">
        <v>5571</v>
      </c>
      <c r="C1227" s="2">
        <v>0</v>
      </c>
      <c r="D1227" s="2" t="s">
        <v>5571</v>
      </c>
    </row>
    <row r="1228" spans="2:4" x14ac:dyDescent="0.25">
      <c r="B1228" s="260" t="s">
        <v>5571</v>
      </c>
      <c r="C1228" s="2">
        <v>0</v>
      </c>
      <c r="D1228" s="2" t="s">
        <v>5571</v>
      </c>
    </row>
    <row r="1229" spans="2:4" x14ac:dyDescent="0.25">
      <c r="B1229" s="260" t="s">
        <v>5571</v>
      </c>
      <c r="C1229" s="2">
        <v>0</v>
      </c>
      <c r="D1229" s="2" t="s">
        <v>5571</v>
      </c>
    </row>
    <row r="1230" spans="2:4" x14ac:dyDescent="0.25">
      <c r="B1230" s="260" t="s">
        <v>5571</v>
      </c>
      <c r="C1230" s="2">
        <v>0</v>
      </c>
      <c r="D1230" s="2" t="s">
        <v>5571</v>
      </c>
    </row>
    <row r="1231" spans="2:4" x14ac:dyDescent="0.25">
      <c r="B1231" s="260" t="s">
        <v>5571</v>
      </c>
      <c r="C1231" s="2">
        <v>0</v>
      </c>
      <c r="D1231" s="2" t="s">
        <v>5571</v>
      </c>
    </row>
    <row r="1232" spans="2:4" x14ac:dyDescent="0.25">
      <c r="B1232" s="260" t="s">
        <v>5571</v>
      </c>
      <c r="C1232" s="2">
        <v>0</v>
      </c>
      <c r="D1232" s="2" t="s">
        <v>5571</v>
      </c>
    </row>
    <row r="1233" spans="2:4" x14ac:dyDescent="0.25">
      <c r="B1233" s="260" t="s">
        <v>5571</v>
      </c>
      <c r="C1233" s="2">
        <v>0</v>
      </c>
      <c r="D1233" s="2" t="s">
        <v>5571</v>
      </c>
    </row>
    <row r="1234" spans="2:4" x14ac:dyDescent="0.25">
      <c r="B1234" s="260" t="s">
        <v>5571</v>
      </c>
      <c r="C1234" s="2">
        <v>0</v>
      </c>
      <c r="D1234" s="2" t="s">
        <v>5571</v>
      </c>
    </row>
    <row r="1235" spans="2:4" x14ac:dyDescent="0.25">
      <c r="B1235" s="260" t="s">
        <v>5571</v>
      </c>
      <c r="C1235" s="2">
        <v>0</v>
      </c>
      <c r="D1235" s="2" t="s">
        <v>5571</v>
      </c>
    </row>
    <row r="1236" spans="2:4" x14ac:dyDescent="0.25">
      <c r="B1236" s="260" t="s">
        <v>5571</v>
      </c>
      <c r="C1236" s="2">
        <v>0</v>
      </c>
      <c r="D1236" s="2" t="s">
        <v>5571</v>
      </c>
    </row>
    <row r="1237" spans="2:4" x14ac:dyDescent="0.25">
      <c r="B1237" s="260" t="s">
        <v>5571</v>
      </c>
      <c r="C1237" s="2">
        <v>0</v>
      </c>
      <c r="D1237" s="2" t="s">
        <v>5571</v>
      </c>
    </row>
    <row r="1238" spans="2:4" x14ac:dyDescent="0.25">
      <c r="B1238" s="260" t="s">
        <v>5571</v>
      </c>
      <c r="C1238" s="2">
        <v>0</v>
      </c>
      <c r="D1238" s="2" t="s">
        <v>5571</v>
      </c>
    </row>
    <row r="1239" spans="2:4" x14ac:dyDescent="0.25">
      <c r="B1239" s="260" t="s">
        <v>5571</v>
      </c>
      <c r="C1239" s="2">
        <v>0</v>
      </c>
      <c r="D1239" s="2" t="s">
        <v>5571</v>
      </c>
    </row>
    <row r="1240" spans="2:4" x14ac:dyDescent="0.25">
      <c r="B1240" s="260" t="s">
        <v>5571</v>
      </c>
      <c r="C1240" s="2">
        <v>0</v>
      </c>
      <c r="D1240" s="2" t="s">
        <v>5571</v>
      </c>
    </row>
    <row r="1241" spans="2:4" x14ac:dyDescent="0.25">
      <c r="B1241" s="260" t="s">
        <v>5571</v>
      </c>
      <c r="C1241" s="2">
        <v>0</v>
      </c>
      <c r="D1241" s="2" t="s">
        <v>5571</v>
      </c>
    </row>
    <row r="1242" spans="2:4" x14ac:dyDescent="0.25">
      <c r="B1242" s="260" t="s">
        <v>5571</v>
      </c>
      <c r="C1242" s="2">
        <v>0</v>
      </c>
      <c r="D1242" s="2" t="s">
        <v>5571</v>
      </c>
    </row>
    <row r="1243" spans="2:4" x14ac:dyDescent="0.25">
      <c r="B1243" s="260" t="s">
        <v>5571</v>
      </c>
      <c r="C1243" s="2">
        <v>0</v>
      </c>
      <c r="D1243" s="2" t="s">
        <v>5571</v>
      </c>
    </row>
    <row r="1244" spans="2:4" x14ac:dyDescent="0.25">
      <c r="B1244" s="260" t="s">
        <v>5571</v>
      </c>
      <c r="C1244" s="2">
        <v>0</v>
      </c>
      <c r="D1244" s="2" t="s">
        <v>5571</v>
      </c>
    </row>
    <row r="1245" spans="2:4" x14ac:dyDescent="0.25">
      <c r="B1245" s="260" t="s">
        <v>5571</v>
      </c>
      <c r="C1245" s="2">
        <v>0</v>
      </c>
      <c r="D1245" s="2" t="s">
        <v>5571</v>
      </c>
    </row>
    <row r="1246" spans="2:4" x14ac:dyDescent="0.25">
      <c r="B1246" s="260" t="s">
        <v>5571</v>
      </c>
      <c r="C1246" s="2">
        <v>0</v>
      </c>
      <c r="D1246" s="2" t="s">
        <v>5571</v>
      </c>
    </row>
    <row r="1247" spans="2:4" x14ac:dyDescent="0.25">
      <c r="B1247" s="260" t="s">
        <v>5571</v>
      </c>
      <c r="C1247" s="2">
        <v>0</v>
      </c>
      <c r="D1247" s="2" t="s">
        <v>5571</v>
      </c>
    </row>
    <row r="1248" spans="2:4" x14ac:dyDescent="0.25">
      <c r="B1248" s="260" t="s">
        <v>5571</v>
      </c>
      <c r="C1248" s="2">
        <v>0</v>
      </c>
      <c r="D1248" s="2" t="s">
        <v>5571</v>
      </c>
    </row>
    <row r="1249" spans="2:4" x14ac:dyDescent="0.25">
      <c r="B1249" s="260" t="s">
        <v>5571</v>
      </c>
      <c r="C1249" s="2">
        <v>0</v>
      </c>
      <c r="D1249" s="2" t="s">
        <v>5571</v>
      </c>
    </row>
    <row r="1250" spans="2:4" x14ac:dyDescent="0.25">
      <c r="B1250" s="266" t="s">
        <v>5571</v>
      </c>
      <c r="C1250" s="2">
        <v>0</v>
      </c>
      <c r="D1250" s="2" t="s">
        <v>5571</v>
      </c>
    </row>
    <row r="1251" spans="2:4" x14ac:dyDescent="0.25">
      <c r="B1251" s="266" t="s">
        <v>5571</v>
      </c>
      <c r="C1251" s="2">
        <v>0</v>
      </c>
      <c r="D1251" s="2" t="s">
        <v>5571</v>
      </c>
    </row>
    <row r="1252" spans="2:4" x14ac:dyDescent="0.25">
      <c r="B1252" s="266" t="s">
        <v>5571</v>
      </c>
      <c r="C1252" s="2">
        <v>0</v>
      </c>
      <c r="D1252" s="2" t="s">
        <v>5571</v>
      </c>
    </row>
    <row r="1253" spans="2:4" x14ac:dyDescent="0.25">
      <c r="B1253" s="266" t="s">
        <v>5571</v>
      </c>
      <c r="C1253" s="2">
        <v>0</v>
      </c>
      <c r="D1253" s="2" t="s">
        <v>5571</v>
      </c>
    </row>
    <row r="1254" spans="2:4" x14ac:dyDescent="0.25">
      <c r="B1254" s="266" t="s">
        <v>5571</v>
      </c>
      <c r="C1254" s="2">
        <v>0</v>
      </c>
      <c r="D1254" s="2" t="s">
        <v>5571</v>
      </c>
    </row>
    <row r="1255" spans="2:4" x14ac:dyDescent="0.25">
      <c r="B1255" s="266" t="s">
        <v>5571</v>
      </c>
      <c r="C1255" s="2">
        <v>0</v>
      </c>
      <c r="D1255" s="2" t="s">
        <v>5571</v>
      </c>
    </row>
    <row r="1256" spans="2:4" x14ac:dyDescent="0.25">
      <c r="B1256" s="266" t="s">
        <v>5571</v>
      </c>
      <c r="C1256" s="2">
        <v>0</v>
      </c>
      <c r="D1256" s="2" t="s">
        <v>5571</v>
      </c>
    </row>
    <row r="1257" spans="2:4" x14ac:dyDescent="0.25">
      <c r="B1257" s="266" t="s">
        <v>5571</v>
      </c>
      <c r="C1257" s="2">
        <v>0</v>
      </c>
      <c r="D1257" s="2" t="s">
        <v>5571</v>
      </c>
    </row>
    <row r="1258" spans="2:4" x14ac:dyDescent="0.25">
      <c r="B1258" s="266" t="s">
        <v>5571</v>
      </c>
      <c r="C1258" s="2">
        <v>0</v>
      </c>
      <c r="D1258" s="2" t="s">
        <v>5571</v>
      </c>
    </row>
    <row r="1259" spans="2:4" x14ac:dyDescent="0.25">
      <c r="B1259" s="266" t="s">
        <v>5571</v>
      </c>
      <c r="C1259" s="2">
        <v>0</v>
      </c>
      <c r="D1259" s="2" t="s">
        <v>5571</v>
      </c>
    </row>
    <row r="1260" spans="2:4" x14ac:dyDescent="0.25">
      <c r="B1260" s="266" t="s">
        <v>5571</v>
      </c>
      <c r="C1260" s="2">
        <v>0</v>
      </c>
      <c r="D1260" s="2" t="s">
        <v>5571</v>
      </c>
    </row>
    <row r="1261" spans="2:4" x14ac:dyDescent="0.25">
      <c r="B1261" s="266" t="s">
        <v>5571</v>
      </c>
      <c r="C1261" s="2">
        <v>0</v>
      </c>
      <c r="D1261" s="2" t="s">
        <v>5571</v>
      </c>
    </row>
    <row r="1262" spans="2:4" x14ac:dyDescent="0.25">
      <c r="B1262" s="266" t="s">
        <v>5571</v>
      </c>
      <c r="C1262" s="2">
        <v>0</v>
      </c>
      <c r="D1262" s="2" t="s">
        <v>5571</v>
      </c>
    </row>
    <row r="1263" spans="2:4" x14ac:dyDescent="0.25">
      <c r="B1263" s="266" t="s">
        <v>5571</v>
      </c>
      <c r="C1263" s="2">
        <v>0</v>
      </c>
      <c r="D1263" s="2" t="s">
        <v>5571</v>
      </c>
    </row>
    <row r="1264" spans="2:4" x14ac:dyDescent="0.25">
      <c r="B1264" s="266" t="s">
        <v>5571</v>
      </c>
      <c r="C1264" s="2">
        <v>0</v>
      </c>
      <c r="D1264" s="2" t="s">
        <v>5571</v>
      </c>
    </row>
    <row r="1265" spans="2:4" x14ac:dyDescent="0.25">
      <c r="B1265" s="266" t="s">
        <v>5571</v>
      </c>
      <c r="C1265" s="2">
        <v>0</v>
      </c>
      <c r="D1265" s="2" t="s">
        <v>5571</v>
      </c>
    </row>
    <row r="1266" spans="2:4" x14ac:dyDescent="0.25">
      <c r="B1266" s="266" t="s">
        <v>5571</v>
      </c>
      <c r="C1266" s="2">
        <v>0</v>
      </c>
      <c r="D1266" s="2" t="s">
        <v>5571</v>
      </c>
    </row>
    <row r="1267" spans="2:4" x14ac:dyDescent="0.25">
      <c r="B1267" s="266" t="s">
        <v>5571</v>
      </c>
      <c r="C1267" s="2">
        <v>0</v>
      </c>
      <c r="D1267" s="2" t="s">
        <v>5571</v>
      </c>
    </row>
    <row r="1268" spans="2:4" x14ac:dyDescent="0.25">
      <c r="B1268" s="266" t="s">
        <v>5571</v>
      </c>
      <c r="C1268" s="2">
        <v>0</v>
      </c>
      <c r="D1268" s="2" t="s">
        <v>5571</v>
      </c>
    </row>
    <row r="1269" spans="2:4" x14ac:dyDescent="0.25">
      <c r="B1269" s="266" t="s">
        <v>5571</v>
      </c>
      <c r="C1269" s="2">
        <v>0</v>
      </c>
      <c r="D1269" s="2" t="s">
        <v>5571</v>
      </c>
    </row>
    <row r="1270" spans="2:4" x14ac:dyDescent="0.25">
      <c r="B1270" s="266" t="s">
        <v>5571</v>
      </c>
      <c r="C1270" s="2">
        <v>0</v>
      </c>
      <c r="D1270" s="2" t="s">
        <v>5571</v>
      </c>
    </row>
    <row r="1271" spans="2:4" x14ac:dyDescent="0.25">
      <c r="B1271" s="266" t="s">
        <v>5571</v>
      </c>
      <c r="C1271" s="2">
        <v>0</v>
      </c>
      <c r="D1271" s="2" t="s">
        <v>5571</v>
      </c>
    </row>
    <row r="1272" spans="2:4" x14ac:dyDescent="0.25">
      <c r="B1272" s="266" t="s">
        <v>5571</v>
      </c>
      <c r="C1272" s="2">
        <v>0</v>
      </c>
      <c r="D1272" s="2" t="s">
        <v>5571</v>
      </c>
    </row>
    <row r="1273" spans="2:4" x14ac:dyDescent="0.25">
      <c r="B1273" s="266" t="s">
        <v>5571</v>
      </c>
      <c r="C1273" s="2">
        <v>0</v>
      </c>
      <c r="D1273" s="2" t="s">
        <v>5571</v>
      </c>
    </row>
    <row r="1274" spans="2:4" x14ac:dyDescent="0.25">
      <c r="B1274" s="266" t="s">
        <v>5571</v>
      </c>
      <c r="C1274" s="2">
        <v>0</v>
      </c>
      <c r="D1274" s="2" t="s">
        <v>5571</v>
      </c>
    </row>
    <row r="1275" spans="2:4" x14ac:dyDescent="0.25">
      <c r="B1275" s="266" t="s">
        <v>5571</v>
      </c>
      <c r="C1275" s="2">
        <v>0</v>
      </c>
      <c r="D1275" s="2" t="s">
        <v>5571</v>
      </c>
    </row>
    <row r="1276" spans="2:4" x14ac:dyDescent="0.25">
      <c r="B1276" s="266" t="s">
        <v>5571</v>
      </c>
      <c r="C1276" s="2">
        <v>0</v>
      </c>
      <c r="D1276" s="2" t="s">
        <v>5571</v>
      </c>
    </row>
    <row r="1277" spans="2:4" x14ac:dyDescent="0.25">
      <c r="B1277" s="266" t="s">
        <v>5571</v>
      </c>
      <c r="C1277" s="2">
        <v>0</v>
      </c>
      <c r="D1277" s="2" t="s">
        <v>5571</v>
      </c>
    </row>
    <row r="1278" spans="2:4" x14ac:dyDescent="0.25">
      <c r="B1278" s="266" t="s">
        <v>5571</v>
      </c>
      <c r="C1278" s="2">
        <v>0</v>
      </c>
      <c r="D1278" s="2" t="s">
        <v>5571</v>
      </c>
    </row>
    <row r="1279" spans="2:4" x14ac:dyDescent="0.25">
      <c r="B1279" s="266" t="s">
        <v>5571</v>
      </c>
      <c r="C1279" s="2">
        <v>0</v>
      </c>
      <c r="D1279" s="2" t="s">
        <v>5571</v>
      </c>
    </row>
    <row r="1280" spans="2:4" x14ac:dyDescent="0.25">
      <c r="B1280" s="266" t="s">
        <v>5571</v>
      </c>
      <c r="C1280" s="2">
        <v>0</v>
      </c>
      <c r="D1280" s="2" t="s">
        <v>5571</v>
      </c>
    </row>
    <row r="1281" spans="2:4" x14ac:dyDescent="0.25">
      <c r="B1281" s="266" t="s">
        <v>5571</v>
      </c>
      <c r="C1281" s="2">
        <v>0</v>
      </c>
      <c r="D1281" s="2" t="s">
        <v>5571</v>
      </c>
    </row>
    <row r="1282" spans="2:4" x14ac:dyDescent="0.25">
      <c r="B1282" s="266" t="s">
        <v>5571</v>
      </c>
      <c r="C1282" s="2">
        <v>0</v>
      </c>
      <c r="D1282" s="2" t="s">
        <v>5571</v>
      </c>
    </row>
    <row r="1283" spans="2:4" x14ac:dyDescent="0.25">
      <c r="B1283" s="266" t="s">
        <v>5571</v>
      </c>
      <c r="C1283" s="2">
        <v>0</v>
      </c>
      <c r="D1283" s="2" t="s">
        <v>5571</v>
      </c>
    </row>
    <row r="1284" spans="2:4" x14ac:dyDescent="0.25">
      <c r="B1284" s="267" t="s">
        <v>5571</v>
      </c>
      <c r="C1284" s="2">
        <v>0</v>
      </c>
      <c r="D1284" s="2" t="s">
        <v>5571</v>
      </c>
    </row>
    <row r="1285" spans="2:4" x14ac:dyDescent="0.25">
      <c r="B1285" s="267" t="s">
        <v>5571</v>
      </c>
      <c r="C1285" s="2">
        <v>0</v>
      </c>
      <c r="D1285" s="2" t="s">
        <v>5571</v>
      </c>
    </row>
    <row r="1286" spans="2:4" x14ac:dyDescent="0.25">
      <c r="B1286" s="267" t="s">
        <v>5571</v>
      </c>
      <c r="C1286" s="2">
        <v>0</v>
      </c>
      <c r="D1286" s="2" t="s">
        <v>5571</v>
      </c>
    </row>
    <row r="1287" spans="2:4" x14ac:dyDescent="0.25">
      <c r="B1287" s="267" t="s">
        <v>5571</v>
      </c>
      <c r="C1287" s="2">
        <v>0</v>
      </c>
      <c r="D1287" s="2" t="s">
        <v>5571</v>
      </c>
    </row>
    <row r="1288" spans="2:4" x14ac:dyDescent="0.25">
      <c r="B1288" s="267" t="s">
        <v>5571</v>
      </c>
      <c r="C1288" s="2">
        <v>0</v>
      </c>
      <c r="D1288" s="2" t="s">
        <v>5571</v>
      </c>
    </row>
    <row r="1289" spans="2:4" x14ac:dyDescent="0.25">
      <c r="B1289" s="267" t="s">
        <v>5571</v>
      </c>
      <c r="C1289" s="2">
        <v>0</v>
      </c>
      <c r="D1289" s="2" t="s">
        <v>5571</v>
      </c>
    </row>
    <row r="1290" spans="2:4" x14ac:dyDescent="0.25">
      <c r="B1290" s="267" t="s">
        <v>5571</v>
      </c>
      <c r="C1290" s="2">
        <v>0</v>
      </c>
      <c r="D1290" s="2" t="s">
        <v>5571</v>
      </c>
    </row>
    <row r="1291" spans="2:4" ht="16.5" customHeight="1" x14ac:dyDescent="0.25">
      <c r="B1291" s="268" t="s">
        <v>5571</v>
      </c>
      <c r="C1291" s="2">
        <v>0</v>
      </c>
      <c r="D1291" s="2" t="s">
        <v>5571</v>
      </c>
    </row>
    <row r="1292" spans="2:4" x14ac:dyDescent="0.25">
      <c r="B1292" s="267" t="s">
        <v>5571</v>
      </c>
      <c r="C1292" s="2">
        <v>0</v>
      </c>
      <c r="D1292" s="2" t="s">
        <v>5571</v>
      </c>
    </row>
    <row r="1293" spans="2:4" x14ac:dyDescent="0.25">
      <c r="B1293" s="267" t="s">
        <v>5571</v>
      </c>
      <c r="C1293" s="2">
        <v>0</v>
      </c>
      <c r="D1293" s="2" t="s">
        <v>5571</v>
      </c>
    </row>
    <row r="1294" spans="2:4" x14ac:dyDescent="0.25">
      <c r="B1294" s="267" t="s">
        <v>5571</v>
      </c>
      <c r="C1294" s="2">
        <v>0</v>
      </c>
      <c r="D1294" s="2" t="s">
        <v>5571</v>
      </c>
    </row>
    <row r="1295" spans="2:4" x14ac:dyDescent="0.25">
      <c r="B1295" s="267" t="s">
        <v>5571</v>
      </c>
      <c r="C1295" s="2">
        <v>0</v>
      </c>
      <c r="D1295" s="2" t="s">
        <v>5571</v>
      </c>
    </row>
    <row r="1296" spans="2:4" x14ac:dyDescent="0.25">
      <c r="B1296" s="267" t="s">
        <v>5571</v>
      </c>
      <c r="C1296" s="2">
        <v>0</v>
      </c>
      <c r="D1296" s="2" t="s">
        <v>5571</v>
      </c>
    </row>
    <row r="1297" spans="2:4" x14ac:dyDescent="0.25">
      <c r="B1297" s="267" t="s">
        <v>5571</v>
      </c>
      <c r="C1297" s="2">
        <v>0</v>
      </c>
      <c r="D1297" s="2" t="s">
        <v>5571</v>
      </c>
    </row>
    <row r="1298" spans="2:4" x14ac:dyDescent="0.25">
      <c r="B1298" s="267" t="s">
        <v>5571</v>
      </c>
      <c r="C1298" s="2">
        <v>0</v>
      </c>
      <c r="D1298" s="2" t="s">
        <v>5571</v>
      </c>
    </row>
    <row r="1299" spans="2:4" x14ac:dyDescent="0.25">
      <c r="B1299" s="267" t="s">
        <v>5571</v>
      </c>
      <c r="C1299" s="2">
        <v>0</v>
      </c>
      <c r="D1299" s="2" t="s">
        <v>5571</v>
      </c>
    </row>
    <row r="1300" spans="2:4" x14ac:dyDescent="0.25">
      <c r="B1300" s="267" t="s">
        <v>5571</v>
      </c>
      <c r="C1300" s="2">
        <v>0</v>
      </c>
      <c r="D1300" s="2" t="s">
        <v>5571</v>
      </c>
    </row>
    <row r="1301" spans="2:4" x14ac:dyDescent="0.25">
      <c r="B1301" s="267" t="s">
        <v>5571</v>
      </c>
      <c r="C1301" s="2">
        <v>0</v>
      </c>
      <c r="D1301" s="2" t="s">
        <v>5571</v>
      </c>
    </row>
    <row r="1302" spans="2:4" x14ac:dyDescent="0.25">
      <c r="B1302" s="267" t="s">
        <v>5571</v>
      </c>
      <c r="C1302" s="2">
        <v>0</v>
      </c>
      <c r="D1302" s="2" t="s">
        <v>5571</v>
      </c>
    </row>
    <row r="1303" spans="2:4" x14ac:dyDescent="0.25">
      <c r="B1303" s="267" t="s">
        <v>5571</v>
      </c>
      <c r="C1303" s="2">
        <v>0</v>
      </c>
      <c r="D1303" s="2" t="s">
        <v>5571</v>
      </c>
    </row>
    <row r="1304" spans="2:4" x14ac:dyDescent="0.25">
      <c r="B1304" s="267" t="s">
        <v>5571</v>
      </c>
      <c r="C1304" s="2">
        <v>0</v>
      </c>
      <c r="D1304" s="2" t="s">
        <v>5571</v>
      </c>
    </row>
    <row r="1305" spans="2:4" x14ac:dyDescent="0.25">
      <c r="B1305" s="267" t="s">
        <v>5571</v>
      </c>
      <c r="C1305" s="2">
        <v>0</v>
      </c>
      <c r="D1305" s="2" t="s">
        <v>5571</v>
      </c>
    </row>
    <row r="1306" spans="2:4" x14ac:dyDescent="0.25">
      <c r="B1306" s="267" t="s">
        <v>5571</v>
      </c>
      <c r="C1306" s="2">
        <v>0</v>
      </c>
      <c r="D1306" s="2" t="s">
        <v>5571</v>
      </c>
    </row>
    <row r="1307" spans="2:4" x14ac:dyDescent="0.25">
      <c r="B1307" s="267" t="s">
        <v>5571</v>
      </c>
      <c r="C1307" s="2">
        <v>0</v>
      </c>
      <c r="D1307" s="2" t="s">
        <v>5571</v>
      </c>
    </row>
    <row r="1308" spans="2:4" x14ac:dyDescent="0.25">
      <c r="B1308" s="267" t="s">
        <v>5571</v>
      </c>
      <c r="C1308" s="2">
        <v>0</v>
      </c>
      <c r="D1308" s="2" t="s">
        <v>5571</v>
      </c>
    </row>
    <row r="1309" spans="2:4" x14ac:dyDescent="0.25">
      <c r="B1309" s="267" t="s">
        <v>5571</v>
      </c>
      <c r="C1309" s="2">
        <v>0</v>
      </c>
      <c r="D1309" s="2" t="s">
        <v>5571</v>
      </c>
    </row>
    <row r="1310" spans="2:4" x14ac:dyDescent="0.25">
      <c r="B1310" s="267" t="s">
        <v>5571</v>
      </c>
      <c r="C1310" s="2">
        <v>0</v>
      </c>
      <c r="D1310" s="2" t="s">
        <v>5571</v>
      </c>
    </row>
    <row r="1311" spans="2:4" x14ac:dyDescent="0.25">
      <c r="B1311" s="267" t="s">
        <v>5571</v>
      </c>
      <c r="C1311" s="2">
        <v>0</v>
      </c>
      <c r="D1311" s="2" t="s">
        <v>5571</v>
      </c>
    </row>
    <row r="1312" spans="2:4" ht="15" customHeight="1" x14ac:dyDescent="0.25">
      <c r="B1312" s="267" t="s">
        <v>5571</v>
      </c>
      <c r="C1312" s="2">
        <v>0</v>
      </c>
      <c r="D1312" s="2" t="s">
        <v>5571</v>
      </c>
    </row>
    <row r="1313" spans="2:4" x14ac:dyDescent="0.25">
      <c r="B1313" s="267" t="s">
        <v>5571</v>
      </c>
      <c r="C1313" s="2">
        <v>0</v>
      </c>
      <c r="D1313" s="2" t="s">
        <v>5571</v>
      </c>
    </row>
    <row r="1314" spans="2:4" x14ac:dyDescent="0.25">
      <c r="B1314" s="267" t="s">
        <v>5571</v>
      </c>
      <c r="C1314" s="2">
        <v>0</v>
      </c>
      <c r="D1314" s="2" t="s">
        <v>5571</v>
      </c>
    </row>
    <row r="1315" spans="2:4" x14ac:dyDescent="0.25">
      <c r="B1315" s="267" t="s">
        <v>5571</v>
      </c>
      <c r="C1315" s="2">
        <v>0</v>
      </c>
      <c r="D1315" s="2" t="s">
        <v>5571</v>
      </c>
    </row>
    <row r="1316" spans="2:4" x14ac:dyDescent="0.25">
      <c r="B1316" s="267" t="s">
        <v>5571</v>
      </c>
      <c r="C1316" s="2">
        <v>0</v>
      </c>
      <c r="D1316" s="2" t="s">
        <v>5571</v>
      </c>
    </row>
    <row r="1317" spans="2:4" x14ac:dyDescent="0.25">
      <c r="B1317" s="267" t="s">
        <v>5571</v>
      </c>
      <c r="C1317" s="2">
        <v>0</v>
      </c>
      <c r="D1317" s="2" t="s">
        <v>5571</v>
      </c>
    </row>
    <row r="1318" spans="2:4" x14ac:dyDescent="0.25">
      <c r="B1318" s="267" t="s">
        <v>5571</v>
      </c>
      <c r="C1318" s="2">
        <v>0</v>
      </c>
      <c r="D1318" s="2" t="s">
        <v>5571</v>
      </c>
    </row>
    <row r="1319" spans="2:4" x14ac:dyDescent="0.25">
      <c r="B1319" s="267" t="s">
        <v>5571</v>
      </c>
      <c r="C1319" s="2">
        <v>0</v>
      </c>
      <c r="D1319" s="2" t="s">
        <v>5571</v>
      </c>
    </row>
    <row r="1320" spans="2:4" x14ac:dyDescent="0.25">
      <c r="B1320" s="267" t="s">
        <v>5571</v>
      </c>
      <c r="C1320" s="2">
        <v>0</v>
      </c>
      <c r="D1320" s="2" t="s">
        <v>5571</v>
      </c>
    </row>
    <row r="1321" spans="2:4" x14ac:dyDescent="0.25">
      <c r="B1321" s="267" t="s">
        <v>5571</v>
      </c>
      <c r="C1321" s="2">
        <v>0</v>
      </c>
      <c r="D1321" s="2" t="s">
        <v>5571</v>
      </c>
    </row>
    <row r="1322" spans="2:4" x14ac:dyDescent="0.25">
      <c r="B1322" s="267" t="s">
        <v>5571</v>
      </c>
      <c r="C1322" s="2">
        <v>0</v>
      </c>
      <c r="D1322" s="2" t="s">
        <v>5571</v>
      </c>
    </row>
    <row r="1323" spans="2:4" x14ac:dyDescent="0.25">
      <c r="B1323" s="267" t="s">
        <v>5571</v>
      </c>
      <c r="C1323" s="2">
        <v>0</v>
      </c>
      <c r="D1323" s="2" t="s">
        <v>5571</v>
      </c>
    </row>
    <row r="1324" spans="2:4" x14ac:dyDescent="0.25">
      <c r="B1324" s="267" t="s">
        <v>5571</v>
      </c>
      <c r="C1324" s="2">
        <v>0</v>
      </c>
      <c r="D1324" s="2" t="s">
        <v>5571</v>
      </c>
    </row>
    <row r="1325" spans="2:4" x14ac:dyDescent="0.25">
      <c r="B1325" s="267" t="s">
        <v>5571</v>
      </c>
      <c r="C1325" s="2">
        <v>0</v>
      </c>
      <c r="D1325" s="2" t="s">
        <v>5571</v>
      </c>
    </row>
    <row r="1326" spans="2:4" x14ac:dyDescent="0.25">
      <c r="B1326" s="267" t="s">
        <v>5571</v>
      </c>
      <c r="C1326" s="2">
        <v>0</v>
      </c>
      <c r="D1326" s="2" t="s">
        <v>5571</v>
      </c>
    </row>
    <row r="1327" spans="2:4" x14ac:dyDescent="0.25">
      <c r="B1327" s="267" t="s">
        <v>5571</v>
      </c>
      <c r="C1327" s="2">
        <v>0</v>
      </c>
      <c r="D1327" s="2" t="s">
        <v>5571</v>
      </c>
    </row>
    <row r="1328" spans="2:4" x14ac:dyDescent="0.25">
      <c r="B1328" s="267" t="s">
        <v>5571</v>
      </c>
      <c r="C1328" s="2">
        <v>0</v>
      </c>
      <c r="D1328" s="2" t="s">
        <v>5571</v>
      </c>
    </row>
    <row r="1329" spans="2:4" x14ac:dyDescent="0.25">
      <c r="B1329" s="268" t="s">
        <v>5571</v>
      </c>
      <c r="C1329" s="2">
        <v>0</v>
      </c>
      <c r="D1329" s="2" t="s">
        <v>5571</v>
      </c>
    </row>
    <row r="1330" spans="2:4" x14ac:dyDescent="0.25">
      <c r="B1330" s="267" t="s">
        <v>5571</v>
      </c>
      <c r="C1330" s="2">
        <v>0</v>
      </c>
      <c r="D1330" s="2" t="s">
        <v>5571</v>
      </c>
    </row>
    <row r="1331" spans="2:4" x14ac:dyDescent="0.25">
      <c r="B1331" s="267" t="s">
        <v>5571</v>
      </c>
      <c r="C1331" s="2">
        <v>0</v>
      </c>
      <c r="D1331" s="2" t="s">
        <v>5571</v>
      </c>
    </row>
    <row r="1332" spans="2:4" x14ac:dyDescent="0.25">
      <c r="B1332" s="267" t="s">
        <v>5571</v>
      </c>
      <c r="C1332" s="2">
        <v>0</v>
      </c>
      <c r="D1332" s="2" t="s">
        <v>5571</v>
      </c>
    </row>
    <row r="1333" spans="2:4" x14ac:dyDescent="0.25">
      <c r="B1333" s="267" t="s">
        <v>5571</v>
      </c>
      <c r="C1333" s="2">
        <v>0</v>
      </c>
      <c r="D1333" s="2" t="s">
        <v>5571</v>
      </c>
    </row>
    <row r="1334" spans="2:4" x14ac:dyDescent="0.25">
      <c r="B1334" s="267" t="s">
        <v>5571</v>
      </c>
      <c r="C1334" s="2">
        <v>0</v>
      </c>
      <c r="D1334" s="2" t="s">
        <v>5571</v>
      </c>
    </row>
    <row r="1335" spans="2:4" x14ac:dyDescent="0.25">
      <c r="B1335" s="267" t="s">
        <v>5571</v>
      </c>
      <c r="C1335" s="2">
        <v>0</v>
      </c>
      <c r="D1335" s="2" t="s">
        <v>5571</v>
      </c>
    </row>
    <row r="1336" spans="2:4" x14ac:dyDescent="0.25">
      <c r="B1336" s="267" t="s">
        <v>5571</v>
      </c>
      <c r="C1336" s="2">
        <v>0</v>
      </c>
      <c r="D1336" s="2" t="s">
        <v>5571</v>
      </c>
    </row>
    <row r="1337" spans="2:4" x14ac:dyDescent="0.25">
      <c r="B1337" s="267" t="s">
        <v>5571</v>
      </c>
      <c r="C1337" s="2">
        <v>0</v>
      </c>
      <c r="D1337" s="2" t="s">
        <v>5571</v>
      </c>
    </row>
    <row r="1338" spans="2:4" x14ac:dyDescent="0.25">
      <c r="B1338" s="267" t="s">
        <v>5571</v>
      </c>
      <c r="C1338" s="2">
        <v>0</v>
      </c>
      <c r="D1338" s="2" t="s">
        <v>5571</v>
      </c>
    </row>
    <row r="1339" spans="2:4" x14ac:dyDescent="0.25">
      <c r="B1339" s="267" t="s">
        <v>5571</v>
      </c>
      <c r="C1339" s="2">
        <v>0</v>
      </c>
      <c r="D1339" s="2" t="s">
        <v>5571</v>
      </c>
    </row>
    <row r="1340" spans="2:4" x14ac:dyDescent="0.25">
      <c r="B1340" s="267" t="s">
        <v>5571</v>
      </c>
      <c r="C1340" s="2">
        <v>0</v>
      </c>
      <c r="D1340" s="2" t="s">
        <v>5571</v>
      </c>
    </row>
    <row r="1341" spans="2:4" x14ac:dyDescent="0.25">
      <c r="B1341" s="267" t="s">
        <v>5571</v>
      </c>
      <c r="C1341" s="2">
        <v>0</v>
      </c>
      <c r="D1341" s="2" t="s">
        <v>5571</v>
      </c>
    </row>
    <row r="1342" spans="2:4" x14ac:dyDescent="0.25">
      <c r="B1342" s="267" t="s">
        <v>5571</v>
      </c>
      <c r="C1342" s="2">
        <v>0</v>
      </c>
      <c r="D1342" s="2" t="s">
        <v>5571</v>
      </c>
    </row>
    <row r="1343" spans="2:4" x14ac:dyDescent="0.25">
      <c r="B1343" s="267" t="s">
        <v>5571</v>
      </c>
      <c r="C1343" s="2">
        <v>0</v>
      </c>
      <c r="D1343" s="2" t="s">
        <v>5571</v>
      </c>
    </row>
    <row r="1344" spans="2:4" x14ac:dyDescent="0.25">
      <c r="B1344" s="267" t="s">
        <v>5571</v>
      </c>
      <c r="C1344" s="2">
        <v>0</v>
      </c>
      <c r="D1344" s="2" t="s">
        <v>5571</v>
      </c>
    </row>
    <row r="1345" spans="2:4" x14ac:dyDescent="0.25">
      <c r="B1345" s="267" t="s">
        <v>5571</v>
      </c>
      <c r="C1345" s="2">
        <v>0</v>
      </c>
      <c r="D1345" s="2" t="s">
        <v>5571</v>
      </c>
    </row>
    <row r="1346" spans="2:4" x14ac:dyDescent="0.25">
      <c r="B1346" s="267" t="s">
        <v>5571</v>
      </c>
      <c r="C1346" s="2">
        <v>0</v>
      </c>
      <c r="D1346" s="2" t="s">
        <v>5571</v>
      </c>
    </row>
    <row r="1347" spans="2:4" x14ac:dyDescent="0.25">
      <c r="B1347" s="267" t="s">
        <v>5571</v>
      </c>
      <c r="C1347" s="2">
        <v>0</v>
      </c>
      <c r="D1347" s="2" t="s">
        <v>5571</v>
      </c>
    </row>
    <row r="1348" spans="2:4" x14ac:dyDescent="0.25">
      <c r="B1348" s="267" t="s">
        <v>5571</v>
      </c>
      <c r="C1348" s="2">
        <v>0</v>
      </c>
      <c r="D1348" s="2" t="s">
        <v>5571</v>
      </c>
    </row>
    <row r="1349" spans="2:4" x14ac:dyDescent="0.25">
      <c r="B1349" s="267" t="s">
        <v>5571</v>
      </c>
      <c r="C1349" s="2">
        <v>0</v>
      </c>
      <c r="D1349" s="2" t="s">
        <v>5571</v>
      </c>
    </row>
    <row r="1350" spans="2:4" x14ac:dyDescent="0.25">
      <c r="B1350" s="267" t="s">
        <v>5571</v>
      </c>
      <c r="C1350" s="2">
        <v>0</v>
      </c>
      <c r="D1350" s="2" t="s">
        <v>5571</v>
      </c>
    </row>
    <row r="1351" spans="2:4" x14ac:dyDescent="0.25">
      <c r="B1351" s="267" t="s">
        <v>5571</v>
      </c>
      <c r="C1351" s="2">
        <v>0</v>
      </c>
      <c r="D1351" s="2" t="s">
        <v>5571</v>
      </c>
    </row>
    <row r="1352" spans="2:4" x14ac:dyDescent="0.25">
      <c r="B1352" s="267" t="s">
        <v>5571</v>
      </c>
      <c r="C1352" s="2">
        <v>0</v>
      </c>
      <c r="D1352" s="2" t="s">
        <v>5571</v>
      </c>
    </row>
    <row r="1353" spans="2:4" x14ac:dyDescent="0.25">
      <c r="B1353" s="267" t="s">
        <v>5571</v>
      </c>
      <c r="C1353" s="2">
        <v>0</v>
      </c>
      <c r="D1353" s="2" t="s">
        <v>5571</v>
      </c>
    </row>
    <row r="1354" spans="2:4" x14ac:dyDescent="0.25">
      <c r="B1354" s="267" t="s">
        <v>5571</v>
      </c>
      <c r="C1354" s="2">
        <v>0</v>
      </c>
      <c r="D1354" s="2" t="s">
        <v>5571</v>
      </c>
    </row>
    <row r="1355" spans="2:4" x14ac:dyDescent="0.25">
      <c r="B1355" s="267" t="s">
        <v>5571</v>
      </c>
      <c r="C1355" s="2">
        <v>0</v>
      </c>
      <c r="D1355" s="2" t="s">
        <v>5571</v>
      </c>
    </row>
    <row r="1356" spans="2:4" x14ac:dyDescent="0.25">
      <c r="B1356" s="267" t="s">
        <v>5571</v>
      </c>
      <c r="C1356" s="2">
        <v>0</v>
      </c>
      <c r="D1356" s="2" t="s">
        <v>5571</v>
      </c>
    </row>
    <row r="1357" spans="2:4" x14ac:dyDescent="0.25">
      <c r="B1357" s="267" t="s">
        <v>5571</v>
      </c>
      <c r="C1357" s="2">
        <v>0</v>
      </c>
      <c r="D1357" s="2" t="s">
        <v>5571</v>
      </c>
    </row>
    <row r="1358" spans="2:4" x14ac:dyDescent="0.25">
      <c r="B1358" s="267" t="s">
        <v>5571</v>
      </c>
      <c r="C1358" s="2">
        <v>0</v>
      </c>
      <c r="D1358" s="2" t="s">
        <v>5571</v>
      </c>
    </row>
    <row r="1359" spans="2:4" x14ac:dyDescent="0.25">
      <c r="B1359" s="269">
        <v>0</v>
      </c>
      <c r="C1359" s="2">
        <v>0</v>
      </c>
      <c r="D1359" s="2" t="s">
        <v>5571</v>
      </c>
    </row>
    <row r="1360" spans="2:4" x14ac:dyDescent="0.25">
      <c r="B1360" s="269">
        <v>0</v>
      </c>
      <c r="C1360" s="2">
        <v>0</v>
      </c>
      <c r="D1360" s="2" t="s">
        <v>5571</v>
      </c>
    </row>
    <row r="1361" spans="2:4" x14ac:dyDescent="0.25">
      <c r="B1361" s="269">
        <v>0</v>
      </c>
      <c r="C1361" s="2">
        <v>0</v>
      </c>
      <c r="D1361" s="2" t="s">
        <v>5571</v>
      </c>
    </row>
    <row r="1362" spans="2:4" x14ac:dyDescent="0.25">
      <c r="B1362" s="269">
        <v>0</v>
      </c>
      <c r="C1362" s="2">
        <v>0</v>
      </c>
      <c r="D1362" s="2" t="s">
        <v>5571</v>
      </c>
    </row>
    <row r="1363" spans="2:4" x14ac:dyDescent="0.25">
      <c r="B1363" s="269">
        <v>0</v>
      </c>
      <c r="C1363" s="2">
        <v>0</v>
      </c>
      <c r="D1363" s="2" t="s">
        <v>5571</v>
      </c>
    </row>
    <row r="1364" spans="2:4" x14ac:dyDescent="0.25">
      <c r="B1364" s="269">
        <v>0</v>
      </c>
      <c r="C1364" s="2">
        <v>0</v>
      </c>
      <c r="D1364" s="2" t="s">
        <v>5571</v>
      </c>
    </row>
    <row r="1365" spans="2:4" x14ac:dyDescent="0.25">
      <c r="B1365" s="269">
        <v>0</v>
      </c>
      <c r="C1365" s="2">
        <v>0</v>
      </c>
      <c r="D1365" s="2" t="s">
        <v>5571</v>
      </c>
    </row>
    <row r="1366" spans="2:4" x14ac:dyDescent="0.25">
      <c r="B1366" s="269">
        <v>0</v>
      </c>
      <c r="C1366" s="2">
        <v>0</v>
      </c>
      <c r="D1366" s="2" t="s">
        <v>5571</v>
      </c>
    </row>
    <row r="1367" spans="2:4" x14ac:dyDescent="0.25">
      <c r="B1367" s="269">
        <v>0</v>
      </c>
      <c r="C1367" s="2">
        <v>0</v>
      </c>
      <c r="D1367" s="2" t="s">
        <v>5571</v>
      </c>
    </row>
    <row r="1368" spans="2:4" x14ac:dyDescent="0.25">
      <c r="B1368" s="269">
        <v>0</v>
      </c>
      <c r="C1368" s="2">
        <v>0</v>
      </c>
      <c r="D1368" s="2" t="s">
        <v>5571</v>
      </c>
    </row>
    <row r="1369" spans="2:4" x14ac:dyDescent="0.25">
      <c r="B1369" s="269">
        <v>0</v>
      </c>
      <c r="C1369" s="2">
        <v>0</v>
      </c>
      <c r="D1369" s="2" t="s">
        <v>5571</v>
      </c>
    </row>
    <row r="1370" spans="2:4" x14ac:dyDescent="0.25">
      <c r="B1370" s="269">
        <v>0</v>
      </c>
      <c r="C1370" s="2">
        <v>0</v>
      </c>
      <c r="D1370" s="2" t="s">
        <v>5571</v>
      </c>
    </row>
    <row r="1371" spans="2:4" x14ac:dyDescent="0.25">
      <c r="B1371" s="269">
        <v>0</v>
      </c>
      <c r="C1371" s="257">
        <v>0</v>
      </c>
      <c r="D1371" s="2" t="s">
        <v>5571</v>
      </c>
    </row>
    <row r="1372" spans="2:4" x14ac:dyDescent="0.25">
      <c r="B1372" s="269">
        <v>0</v>
      </c>
      <c r="C1372" s="178">
        <v>0</v>
      </c>
      <c r="D1372" s="2" t="s">
        <v>5571</v>
      </c>
    </row>
    <row r="1373" spans="2:4" x14ac:dyDescent="0.25">
      <c r="B1373" s="269">
        <v>0</v>
      </c>
      <c r="C1373" s="263">
        <v>0</v>
      </c>
      <c r="D1373" s="2" t="s">
        <v>5571</v>
      </c>
    </row>
    <row r="1374" spans="2:4" x14ac:dyDescent="0.25">
      <c r="B1374" s="269">
        <v>0</v>
      </c>
      <c r="C1374" s="256">
        <v>0</v>
      </c>
      <c r="D1374" s="2" t="s">
        <v>5571</v>
      </c>
    </row>
    <row r="1375" spans="2:4" x14ac:dyDescent="0.25">
      <c r="B1375" s="269">
        <v>0</v>
      </c>
      <c r="C1375" s="256">
        <v>0</v>
      </c>
      <c r="D1375" s="2" t="s">
        <v>5571</v>
      </c>
    </row>
    <row r="1376" spans="2:4" x14ac:dyDescent="0.25">
      <c r="B1376" s="269">
        <v>0</v>
      </c>
      <c r="C1376" s="178">
        <v>0</v>
      </c>
      <c r="D1376" s="2" t="s">
        <v>5571</v>
      </c>
    </row>
    <row r="1377" spans="2:4" x14ac:dyDescent="0.25">
      <c r="B1377" s="269">
        <v>0</v>
      </c>
      <c r="C1377" s="178">
        <v>0</v>
      </c>
      <c r="D1377" s="2" t="s">
        <v>5571</v>
      </c>
    </row>
    <row r="1378" spans="2:4" x14ac:dyDescent="0.25">
      <c r="B1378" s="269">
        <v>0</v>
      </c>
      <c r="C1378" s="178">
        <v>0</v>
      </c>
      <c r="D1378" s="2" t="s">
        <v>5571</v>
      </c>
    </row>
    <row r="1379" spans="2:4" x14ac:dyDescent="0.25">
      <c r="B1379" s="269">
        <v>0</v>
      </c>
      <c r="C1379" s="2">
        <v>0</v>
      </c>
      <c r="D1379" s="2" t="s">
        <v>5571</v>
      </c>
    </row>
    <row r="1380" spans="2:4" x14ac:dyDescent="0.25">
      <c r="B1380" s="269">
        <v>0</v>
      </c>
      <c r="C1380" s="2">
        <v>0</v>
      </c>
      <c r="D1380" s="2" t="s">
        <v>5571</v>
      </c>
    </row>
    <row r="1381" spans="2:4" x14ac:dyDescent="0.25">
      <c r="B1381" s="269">
        <v>0</v>
      </c>
      <c r="C1381" s="2">
        <v>0</v>
      </c>
      <c r="D1381" s="2" t="s">
        <v>5571</v>
      </c>
    </row>
    <row r="1382" spans="2:4" x14ac:dyDescent="0.25">
      <c r="B1382" s="269">
        <v>0</v>
      </c>
      <c r="C1382" s="2">
        <v>0</v>
      </c>
      <c r="D1382" s="2" t="s">
        <v>5571</v>
      </c>
    </row>
    <row r="1383" spans="2:4" x14ac:dyDescent="0.25">
      <c r="B1383" s="269">
        <v>0</v>
      </c>
      <c r="C1383" s="2">
        <v>0</v>
      </c>
      <c r="D1383" s="2" t="s">
        <v>5571</v>
      </c>
    </row>
    <row r="1384" spans="2:4" x14ac:dyDescent="0.25">
      <c r="B1384" s="269">
        <v>0</v>
      </c>
      <c r="C1384" s="2">
        <v>0</v>
      </c>
      <c r="D1384" s="2" t="s">
        <v>5571</v>
      </c>
    </row>
    <row r="1385" spans="2:4" x14ac:dyDescent="0.25">
      <c r="B1385" s="270">
        <v>0</v>
      </c>
      <c r="C1385" s="2">
        <v>0</v>
      </c>
      <c r="D1385" s="2" t="s">
        <v>5571</v>
      </c>
    </row>
    <row r="1386" spans="2:4" x14ac:dyDescent="0.25">
      <c r="B1386" s="270">
        <v>0</v>
      </c>
      <c r="C1386" s="2">
        <v>0</v>
      </c>
      <c r="D1386" s="2" t="s">
        <v>5571</v>
      </c>
    </row>
    <row r="1387" spans="2:4" x14ac:dyDescent="0.25">
      <c r="B1387" s="270">
        <v>0</v>
      </c>
      <c r="C1387" s="2">
        <v>0</v>
      </c>
      <c r="D1387" s="2" t="s">
        <v>5571</v>
      </c>
    </row>
    <row r="1388" spans="2:4" x14ac:dyDescent="0.25">
      <c r="B1388" s="270">
        <v>0</v>
      </c>
      <c r="C1388" s="2">
        <v>0</v>
      </c>
      <c r="D1388" s="2" t="s">
        <v>5571</v>
      </c>
    </row>
    <row r="1389" spans="2:4" x14ac:dyDescent="0.25">
      <c r="B1389" s="270">
        <v>0</v>
      </c>
      <c r="C1389" s="2">
        <v>0</v>
      </c>
      <c r="D1389" s="2" t="s">
        <v>5571</v>
      </c>
    </row>
    <row r="1390" spans="2:4" x14ac:dyDescent="0.25">
      <c r="B1390" s="270">
        <v>0</v>
      </c>
      <c r="C1390" s="2">
        <v>0</v>
      </c>
      <c r="D1390" s="2" t="s">
        <v>5571</v>
      </c>
    </row>
    <row r="1391" spans="2:4" x14ac:dyDescent="0.25">
      <c r="B1391" s="270">
        <v>0</v>
      </c>
      <c r="C1391" s="2">
        <v>0</v>
      </c>
      <c r="D1391" s="2" t="s">
        <v>5571</v>
      </c>
    </row>
    <row r="1392" spans="2:4" x14ac:dyDescent="0.25">
      <c r="B1392" s="270">
        <v>0</v>
      </c>
      <c r="C1392" s="2">
        <v>0</v>
      </c>
      <c r="D1392" s="2" t="s">
        <v>5571</v>
      </c>
    </row>
    <row r="1393" spans="2:4" x14ac:dyDescent="0.25">
      <c r="B1393" s="270">
        <v>0</v>
      </c>
      <c r="C1393" s="2">
        <v>0</v>
      </c>
      <c r="D1393" s="2" t="s">
        <v>5571</v>
      </c>
    </row>
    <row r="1394" spans="2:4" x14ac:dyDescent="0.25">
      <c r="B1394" s="270">
        <v>0</v>
      </c>
      <c r="C1394" s="2">
        <v>0</v>
      </c>
      <c r="D1394" s="2" t="s">
        <v>5571</v>
      </c>
    </row>
    <row r="1395" spans="2:4" x14ac:dyDescent="0.25">
      <c r="B1395" s="270">
        <v>0</v>
      </c>
      <c r="C1395" s="2">
        <v>0</v>
      </c>
      <c r="D1395" s="2" t="s">
        <v>5571</v>
      </c>
    </row>
    <row r="1396" spans="2:4" x14ac:dyDescent="0.25">
      <c r="B1396" s="270">
        <v>0</v>
      </c>
      <c r="C1396" s="2">
        <v>0</v>
      </c>
      <c r="D1396" s="2" t="s">
        <v>5571</v>
      </c>
    </row>
    <row r="1397" spans="2:4" x14ac:dyDescent="0.25">
      <c r="B1397" s="270">
        <v>0</v>
      </c>
      <c r="C1397" s="2">
        <v>0</v>
      </c>
      <c r="D1397" s="2" t="s">
        <v>5571</v>
      </c>
    </row>
    <row r="1398" spans="2:4" x14ac:dyDescent="0.25">
      <c r="B1398" s="270">
        <v>0</v>
      </c>
      <c r="C1398" s="2">
        <v>0</v>
      </c>
      <c r="D1398" s="2" t="s">
        <v>5571</v>
      </c>
    </row>
    <row r="1399" spans="2:4" x14ac:dyDescent="0.25">
      <c r="B1399" s="270">
        <v>0</v>
      </c>
      <c r="C1399" s="2">
        <v>0</v>
      </c>
      <c r="D1399" s="2" t="s">
        <v>5571</v>
      </c>
    </row>
    <row r="1400" spans="2:4" x14ac:dyDescent="0.25">
      <c r="B1400" s="270">
        <v>0</v>
      </c>
      <c r="C1400" s="2">
        <v>0</v>
      </c>
      <c r="D1400" s="2" t="s">
        <v>5571</v>
      </c>
    </row>
    <row r="1401" spans="2:4" x14ac:dyDescent="0.25">
      <c r="B1401" s="270">
        <v>0</v>
      </c>
      <c r="C1401" s="2">
        <v>0</v>
      </c>
      <c r="D1401" s="2" t="s">
        <v>5571</v>
      </c>
    </row>
    <row r="1402" spans="2:4" x14ac:dyDescent="0.25">
      <c r="B1402" s="270">
        <v>0</v>
      </c>
      <c r="C1402" s="2">
        <v>0</v>
      </c>
      <c r="D1402" s="2" t="s">
        <v>5571</v>
      </c>
    </row>
    <row r="1403" spans="2:4" x14ac:dyDescent="0.25">
      <c r="B1403" s="270">
        <v>0</v>
      </c>
      <c r="C1403" s="2">
        <v>0</v>
      </c>
      <c r="D1403" s="2" t="s">
        <v>5571</v>
      </c>
    </row>
    <row r="1404" spans="2:4" x14ac:dyDescent="0.25">
      <c r="B1404" s="270">
        <v>0</v>
      </c>
      <c r="C1404" s="2">
        <v>0</v>
      </c>
      <c r="D1404" s="2" t="s">
        <v>5571</v>
      </c>
    </row>
    <row r="1405" spans="2:4" x14ac:dyDescent="0.25">
      <c r="B1405" s="270">
        <v>0</v>
      </c>
      <c r="C1405" s="2">
        <v>0</v>
      </c>
      <c r="D1405" s="2" t="s">
        <v>5571</v>
      </c>
    </row>
    <row r="1406" spans="2:4" x14ac:dyDescent="0.25">
      <c r="B1406" s="270">
        <v>0</v>
      </c>
      <c r="C1406" s="2">
        <v>0</v>
      </c>
      <c r="D1406" s="2" t="s">
        <v>5571</v>
      </c>
    </row>
    <row r="1407" spans="2:4" x14ac:dyDescent="0.25">
      <c r="B1407" s="270">
        <v>0</v>
      </c>
      <c r="C1407" s="2">
        <v>0</v>
      </c>
      <c r="D1407" s="2" t="s">
        <v>5571</v>
      </c>
    </row>
    <row r="1408" spans="2:4" x14ac:dyDescent="0.25">
      <c r="B1408" s="271">
        <v>0</v>
      </c>
      <c r="C1408" s="2">
        <v>0</v>
      </c>
      <c r="D1408" s="2" t="s">
        <v>5571</v>
      </c>
    </row>
    <row r="1409" spans="2:4" x14ac:dyDescent="0.25">
      <c r="B1409" s="271">
        <v>0</v>
      </c>
      <c r="C1409" s="2">
        <v>0</v>
      </c>
      <c r="D1409" s="2" t="s">
        <v>5571</v>
      </c>
    </row>
    <row r="1410" spans="2:4" x14ac:dyDescent="0.25">
      <c r="B1410" s="272">
        <v>0</v>
      </c>
      <c r="C1410" s="2">
        <v>0</v>
      </c>
      <c r="D1410" s="2" t="s">
        <v>5571</v>
      </c>
    </row>
    <row r="1411" spans="2:4" x14ac:dyDescent="0.25">
      <c r="B1411" s="271">
        <v>0</v>
      </c>
      <c r="C1411" s="2">
        <v>0</v>
      </c>
      <c r="D1411" s="2" t="s">
        <v>5571</v>
      </c>
    </row>
    <row r="1412" spans="2:4" x14ac:dyDescent="0.25">
      <c r="B1412" s="271">
        <v>0</v>
      </c>
      <c r="C1412" s="2">
        <v>0</v>
      </c>
      <c r="D1412" s="2" t="s">
        <v>5571</v>
      </c>
    </row>
    <row r="1413" spans="2:4" x14ac:dyDescent="0.25">
      <c r="B1413" s="271">
        <v>0</v>
      </c>
      <c r="C1413" s="2">
        <v>0</v>
      </c>
      <c r="D1413" s="2" t="s">
        <v>5571</v>
      </c>
    </row>
    <row r="1414" spans="2:4" x14ac:dyDescent="0.25">
      <c r="B1414" s="271">
        <v>0</v>
      </c>
      <c r="C1414" s="2">
        <v>0</v>
      </c>
      <c r="D1414" s="2" t="s">
        <v>5571</v>
      </c>
    </row>
    <row r="1415" spans="2:4" x14ac:dyDescent="0.25">
      <c r="B1415" s="271">
        <v>0</v>
      </c>
      <c r="C1415" s="2">
        <v>0</v>
      </c>
      <c r="D1415" s="2" t="s">
        <v>5571</v>
      </c>
    </row>
    <row r="1416" spans="2:4" x14ac:dyDescent="0.25">
      <c r="B1416" s="271">
        <v>0</v>
      </c>
      <c r="C1416" s="2">
        <v>0</v>
      </c>
      <c r="D1416" s="2" t="s">
        <v>5571</v>
      </c>
    </row>
    <row r="1417" spans="2:4" x14ac:dyDescent="0.25">
      <c r="B1417" s="271">
        <v>0</v>
      </c>
      <c r="C1417" s="2">
        <v>0</v>
      </c>
      <c r="D1417" s="2" t="s">
        <v>5571</v>
      </c>
    </row>
    <row r="1418" spans="2:4" x14ac:dyDescent="0.25">
      <c r="B1418" s="271">
        <v>0</v>
      </c>
      <c r="C1418" s="2">
        <v>0</v>
      </c>
      <c r="D1418" s="2" t="s">
        <v>5571</v>
      </c>
    </row>
    <row r="1419" spans="2:4" x14ac:dyDescent="0.25">
      <c r="B1419" s="271">
        <v>0</v>
      </c>
      <c r="C1419" s="2">
        <v>0</v>
      </c>
      <c r="D1419" s="2" t="s">
        <v>5571</v>
      </c>
    </row>
    <row r="1420" spans="2:4" x14ac:dyDescent="0.25">
      <c r="B1420" s="254">
        <v>0</v>
      </c>
      <c r="C1420" s="2">
        <v>0</v>
      </c>
      <c r="D1420" s="2" t="s">
        <v>5571</v>
      </c>
    </row>
    <row r="1421" spans="2:4" x14ac:dyDescent="0.25">
      <c r="B1421" s="254">
        <v>0</v>
      </c>
      <c r="C1421" s="2">
        <v>0</v>
      </c>
      <c r="D1421" s="2" t="s">
        <v>5571</v>
      </c>
    </row>
    <row r="1422" spans="2:4" x14ac:dyDescent="0.25">
      <c r="B1422" s="254">
        <v>0</v>
      </c>
      <c r="C1422" s="2">
        <v>0</v>
      </c>
      <c r="D1422" s="2" t="s">
        <v>5571</v>
      </c>
    </row>
    <row r="1423" spans="2:4" x14ac:dyDescent="0.25">
      <c r="B1423" s="254">
        <v>0</v>
      </c>
      <c r="C1423" s="2">
        <v>0</v>
      </c>
      <c r="D1423" s="2" t="s">
        <v>5571</v>
      </c>
    </row>
    <row r="1424" spans="2:4" x14ac:dyDescent="0.25">
      <c r="B1424" s="254">
        <v>0</v>
      </c>
      <c r="C1424" s="2">
        <v>0</v>
      </c>
      <c r="D1424" s="2" t="s">
        <v>5571</v>
      </c>
    </row>
    <row r="1425" spans="2:4" x14ac:dyDescent="0.25">
      <c r="B1425" s="254">
        <v>0</v>
      </c>
      <c r="C1425" s="2">
        <v>0</v>
      </c>
      <c r="D1425" s="2" t="s">
        <v>5571</v>
      </c>
    </row>
    <row r="1426" spans="2:4" x14ac:dyDescent="0.25">
      <c r="B1426" s="254">
        <v>0</v>
      </c>
      <c r="C1426" s="2">
        <v>0</v>
      </c>
      <c r="D1426" s="2" t="s">
        <v>5571</v>
      </c>
    </row>
    <row r="1427" spans="2:4" x14ac:dyDescent="0.25">
      <c r="B1427" s="254">
        <v>0</v>
      </c>
      <c r="C1427" s="2">
        <v>0</v>
      </c>
      <c r="D1427" s="2" t="s">
        <v>5571</v>
      </c>
    </row>
    <row r="1428" spans="2:4" x14ac:dyDescent="0.25">
      <c r="B1428" s="254">
        <v>0</v>
      </c>
      <c r="C1428" s="2">
        <v>0</v>
      </c>
      <c r="D1428" s="2" t="s">
        <v>5571</v>
      </c>
    </row>
    <row r="1429" spans="2:4" x14ac:dyDescent="0.25">
      <c r="B1429" s="254">
        <v>0</v>
      </c>
      <c r="C1429" s="2">
        <v>0</v>
      </c>
      <c r="D1429" s="2" t="s">
        <v>5571</v>
      </c>
    </row>
    <row r="1430" spans="2:4" x14ac:dyDescent="0.25">
      <c r="B1430" s="254">
        <v>0</v>
      </c>
      <c r="C1430" s="2">
        <v>0</v>
      </c>
      <c r="D1430" s="2" t="s">
        <v>5571</v>
      </c>
    </row>
    <row r="1431" spans="2:4" x14ac:dyDescent="0.25">
      <c r="B1431" s="254">
        <v>0</v>
      </c>
      <c r="C1431" s="2">
        <v>0</v>
      </c>
      <c r="D1431" s="2" t="s">
        <v>5571</v>
      </c>
    </row>
    <row r="1432" spans="2:4" x14ac:dyDescent="0.25">
      <c r="B1432" s="254">
        <v>0</v>
      </c>
      <c r="C1432" s="2">
        <v>0</v>
      </c>
      <c r="D1432" s="2" t="s">
        <v>5571</v>
      </c>
    </row>
    <row r="1433" spans="2:4" x14ac:dyDescent="0.25">
      <c r="B1433" s="254">
        <v>0</v>
      </c>
      <c r="C1433" s="2">
        <v>0</v>
      </c>
      <c r="D1433" s="2" t="s">
        <v>5571</v>
      </c>
    </row>
    <row r="1434" spans="2:4" x14ac:dyDescent="0.25">
      <c r="B1434" s="254">
        <v>0</v>
      </c>
      <c r="C1434" s="2">
        <v>0</v>
      </c>
      <c r="D1434" s="2" t="s">
        <v>5571</v>
      </c>
    </row>
    <row r="1435" spans="2:4" x14ac:dyDescent="0.25">
      <c r="B1435" s="254">
        <v>0</v>
      </c>
      <c r="C1435" s="2">
        <v>0</v>
      </c>
      <c r="D1435" s="2" t="s">
        <v>5571</v>
      </c>
    </row>
    <row r="1436" spans="2:4" x14ac:dyDescent="0.25">
      <c r="B1436" s="254">
        <v>0</v>
      </c>
      <c r="C1436" s="2">
        <v>0</v>
      </c>
      <c r="D1436" s="2" t="s">
        <v>5571</v>
      </c>
    </row>
    <row r="1437" spans="2:4" x14ac:dyDescent="0.25">
      <c r="B1437" s="254">
        <v>0</v>
      </c>
      <c r="C1437" s="2">
        <v>0</v>
      </c>
      <c r="D1437" s="2" t="s">
        <v>5571</v>
      </c>
    </row>
    <row r="1438" spans="2:4" x14ac:dyDescent="0.25">
      <c r="B1438" s="254">
        <v>0</v>
      </c>
      <c r="C1438" s="2">
        <v>0</v>
      </c>
      <c r="D1438" s="2" t="s">
        <v>5571</v>
      </c>
    </row>
    <row r="1439" spans="2:4" x14ac:dyDescent="0.25">
      <c r="B1439" s="254">
        <v>0</v>
      </c>
      <c r="C1439" s="2">
        <v>0</v>
      </c>
      <c r="D1439" s="2" t="s">
        <v>5571</v>
      </c>
    </row>
    <row r="1440" spans="2:4" x14ac:dyDescent="0.25">
      <c r="B1440" s="254">
        <v>0</v>
      </c>
      <c r="C1440" s="2">
        <v>0</v>
      </c>
      <c r="D1440" s="2" t="s">
        <v>5571</v>
      </c>
    </row>
    <row r="1441" spans="2:4" x14ac:dyDescent="0.25">
      <c r="B1441" s="254">
        <v>0</v>
      </c>
      <c r="C1441" s="2">
        <v>0</v>
      </c>
      <c r="D1441" s="2" t="s">
        <v>5571</v>
      </c>
    </row>
    <row r="1442" spans="2:4" x14ac:dyDescent="0.25">
      <c r="B1442" s="254">
        <v>0</v>
      </c>
      <c r="C1442" s="2">
        <v>0</v>
      </c>
      <c r="D1442" s="2" t="s">
        <v>5571</v>
      </c>
    </row>
    <row r="1443" spans="2:4" x14ac:dyDescent="0.25">
      <c r="B1443" s="254">
        <v>0</v>
      </c>
      <c r="C1443" s="2">
        <v>0</v>
      </c>
      <c r="D1443" s="2" t="s">
        <v>5571</v>
      </c>
    </row>
    <row r="1444" spans="2:4" x14ac:dyDescent="0.25">
      <c r="B1444" s="254">
        <v>0</v>
      </c>
      <c r="C1444" s="2">
        <v>0</v>
      </c>
      <c r="D1444" s="2" t="s">
        <v>5571</v>
      </c>
    </row>
    <row r="1445" spans="2:4" x14ac:dyDescent="0.25">
      <c r="B1445" s="254">
        <v>0</v>
      </c>
      <c r="C1445" s="2">
        <v>0</v>
      </c>
      <c r="D1445" s="2" t="s">
        <v>5571</v>
      </c>
    </row>
    <row r="1446" spans="2:4" x14ac:dyDescent="0.25">
      <c r="B1446" s="254">
        <v>0</v>
      </c>
      <c r="C1446" s="2">
        <v>0</v>
      </c>
      <c r="D1446" s="2" t="s">
        <v>5571</v>
      </c>
    </row>
    <row r="1447" spans="2:4" x14ac:dyDescent="0.25">
      <c r="B1447" s="254">
        <v>0</v>
      </c>
      <c r="C1447" s="2">
        <v>0</v>
      </c>
      <c r="D1447" s="2" t="s">
        <v>5571</v>
      </c>
    </row>
    <row r="1448" spans="2:4" x14ac:dyDescent="0.25">
      <c r="B1448" s="254">
        <v>0</v>
      </c>
      <c r="C1448" s="2">
        <v>0</v>
      </c>
      <c r="D1448" s="2" t="s">
        <v>5571</v>
      </c>
    </row>
    <row r="1449" spans="2:4" x14ac:dyDescent="0.25">
      <c r="B1449" s="254">
        <v>0</v>
      </c>
      <c r="C1449" s="2">
        <v>0</v>
      </c>
      <c r="D1449" s="2" t="s">
        <v>5571</v>
      </c>
    </row>
    <row r="1450" spans="2:4" x14ac:dyDescent="0.25">
      <c r="B1450" s="254">
        <v>0</v>
      </c>
      <c r="C1450" s="2">
        <v>0</v>
      </c>
      <c r="D1450" s="2" t="s">
        <v>5571</v>
      </c>
    </row>
    <row r="1451" spans="2:4" x14ac:dyDescent="0.25">
      <c r="B1451" s="254">
        <v>0</v>
      </c>
      <c r="C1451" s="2">
        <v>0</v>
      </c>
      <c r="D1451" s="2" t="s">
        <v>5571</v>
      </c>
    </row>
    <row r="1452" spans="2:4" x14ac:dyDescent="0.25">
      <c r="B1452" s="254">
        <v>0</v>
      </c>
      <c r="C1452" s="2">
        <v>0</v>
      </c>
      <c r="D1452" s="2" t="s">
        <v>5571</v>
      </c>
    </row>
    <row r="1453" spans="2:4" x14ac:dyDescent="0.25">
      <c r="B1453" s="254">
        <v>0</v>
      </c>
      <c r="C1453" s="2">
        <v>0</v>
      </c>
      <c r="D1453" s="2" t="s">
        <v>5571</v>
      </c>
    </row>
    <row r="1454" spans="2:4" x14ac:dyDescent="0.25">
      <c r="B1454" s="254">
        <v>0</v>
      </c>
      <c r="C1454" s="2">
        <v>0</v>
      </c>
      <c r="D1454" s="2" t="s">
        <v>5571</v>
      </c>
    </row>
    <row r="1455" spans="2:4" x14ac:dyDescent="0.25">
      <c r="B1455" s="254">
        <v>0</v>
      </c>
      <c r="C1455" s="2">
        <v>0</v>
      </c>
      <c r="D1455" s="2" t="s">
        <v>5571</v>
      </c>
    </row>
    <row r="1456" spans="2:4" x14ac:dyDescent="0.25">
      <c r="B1456" s="254">
        <v>0</v>
      </c>
      <c r="C1456" s="2">
        <v>0</v>
      </c>
      <c r="D1456" s="2" t="s">
        <v>5571</v>
      </c>
    </row>
    <row r="1457" spans="2:4" x14ac:dyDescent="0.25">
      <c r="B1457" s="254">
        <v>0</v>
      </c>
      <c r="C1457" s="2">
        <v>0</v>
      </c>
      <c r="D1457" s="2" t="s">
        <v>5571</v>
      </c>
    </row>
    <row r="1458" spans="2:4" x14ac:dyDescent="0.25">
      <c r="B1458" s="254">
        <v>0</v>
      </c>
      <c r="C1458" s="2">
        <v>0</v>
      </c>
      <c r="D1458" s="2" t="s">
        <v>5571</v>
      </c>
    </row>
    <row r="1459" spans="2:4" x14ac:dyDescent="0.25">
      <c r="B1459" s="254">
        <v>0</v>
      </c>
      <c r="C1459" s="2">
        <v>0</v>
      </c>
      <c r="D1459" s="2" t="s">
        <v>5571</v>
      </c>
    </row>
    <row r="1460" spans="2:4" x14ac:dyDescent="0.25">
      <c r="B1460" s="254">
        <v>0</v>
      </c>
      <c r="C1460" s="2">
        <v>0</v>
      </c>
      <c r="D1460" s="2" t="s">
        <v>5571</v>
      </c>
    </row>
    <row r="1461" spans="2:4" x14ac:dyDescent="0.25">
      <c r="B1461" s="254">
        <v>0</v>
      </c>
      <c r="C1461" s="2">
        <v>0</v>
      </c>
      <c r="D1461" s="2">
        <v>0</v>
      </c>
    </row>
    <row r="1462" spans="2:4" x14ac:dyDescent="0.25">
      <c r="B1462" s="254">
        <v>0</v>
      </c>
      <c r="C1462" s="2">
        <v>0</v>
      </c>
      <c r="D1462" s="2">
        <v>0</v>
      </c>
    </row>
    <row r="1463" spans="2:4" x14ac:dyDescent="0.25">
      <c r="B1463" s="254">
        <v>0</v>
      </c>
      <c r="C1463" s="2">
        <v>0</v>
      </c>
      <c r="D1463" s="2">
        <v>0</v>
      </c>
    </row>
    <row r="1464" spans="2:4" x14ac:dyDescent="0.25">
      <c r="B1464" s="254">
        <v>0</v>
      </c>
      <c r="C1464" s="2">
        <v>0</v>
      </c>
      <c r="D1464" s="2">
        <v>0</v>
      </c>
    </row>
    <row r="1465" spans="2:4" x14ac:dyDescent="0.25">
      <c r="B1465" s="254">
        <v>0</v>
      </c>
      <c r="C1465" s="2">
        <v>0</v>
      </c>
      <c r="D1465" s="2">
        <v>0</v>
      </c>
    </row>
    <row r="1466" spans="2:4" x14ac:dyDescent="0.25">
      <c r="B1466" s="254">
        <v>0</v>
      </c>
      <c r="C1466" s="2">
        <v>0</v>
      </c>
      <c r="D1466" s="2">
        <v>0</v>
      </c>
    </row>
    <row r="1467" spans="2:4" x14ac:dyDescent="0.25">
      <c r="B1467" s="254">
        <v>0</v>
      </c>
      <c r="C1467" s="2">
        <v>0</v>
      </c>
      <c r="D1467" s="2">
        <v>0</v>
      </c>
    </row>
    <row r="1468" spans="2:4" x14ac:dyDescent="0.25">
      <c r="B1468" s="254">
        <v>0</v>
      </c>
      <c r="C1468" s="2">
        <v>0</v>
      </c>
      <c r="D1468" s="2">
        <v>0</v>
      </c>
    </row>
    <row r="1469" spans="2:4" x14ac:dyDescent="0.25">
      <c r="B1469" s="254">
        <v>0</v>
      </c>
      <c r="C1469" s="2">
        <v>0</v>
      </c>
      <c r="D1469" s="2">
        <v>0</v>
      </c>
    </row>
    <row r="1470" spans="2:4" x14ac:dyDescent="0.25">
      <c r="B1470" s="254">
        <v>0</v>
      </c>
      <c r="C1470" s="2">
        <v>0</v>
      </c>
      <c r="D1470" s="2">
        <v>0</v>
      </c>
    </row>
    <row r="1471" spans="2:4" x14ac:dyDescent="0.25">
      <c r="B1471" s="254">
        <v>0</v>
      </c>
      <c r="C1471" s="2">
        <v>0</v>
      </c>
      <c r="D1471" s="2">
        <v>0</v>
      </c>
    </row>
    <row r="1472" spans="2:4" x14ac:dyDescent="0.25">
      <c r="B1472" s="254">
        <v>0</v>
      </c>
      <c r="C1472" s="2">
        <v>0</v>
      </c>
      <c r="D1472" s="2">
        <v>0</v>
      </c>
    </row>
    <row r="1473" spans="2:4" x14ac:dyDescent="0.25">
      <c r="B1473" s="254">
        <v>0</v>
      </c>
      <c r="C1473" s="2">
        <v>0</v>
      </c>
      <c r="D1473" s="2">
        <v>0</v>
      </c>
    </row>
    <row r="1474" spans="2:4" x14ac:dyDescent="0.25">
      <c r="B1474" s="254">
        <v>0</v>
      </c>
      <c r="C1474" s="2">
        <v>0</v>
      </c>
      <c r="D1474" s="2">
        <v>0</v>
      </c>
    </row>
    <row r="1475" spans="2:4" x14ac:dyDescent="0.25">
      <c r="B1475" s="254">
        <v>0</v>
      </c>
      <c r="C1475" s="2">
        <v>0</v>
      </c>
      <c r="D1475" s="2">
        <v>0</v>
      </c>
    </row>
    <row r="1476" spans="2:4" x14ac:dyDescent="0.25">
      <c r="B1476" s="254">
        <v>0</v>
      </c>
      <c r="C1476" s="2">
        <v>0</v>
      </c>
      <c r="D1476" s="2">
        <v>0</v>
      </c>
    </row>
    <row r="1477" spans="2:4" x14ac:dyDescent="0.25">
      <c r="B1477" s="254">
        <v>0</v>
      </c>
      <c r="C1477" s="2">
        <v>0</v>
      </c>
      <c r="D1477" s="2">
        <v>0</v>
      </c>
    </row>
    <row r="1478" spans="2:4" x14ac:dyDescent="0.25">
      <c r="B1478" s="254">
        <v>0</v>
      </c>
      <c r="C1478" s="2">
        <v>0</v>
      </c>
      <c r="D1478" s="2">
        <v>0</v>
      </c>
    </row>
    <row r="1479" spans="2:4" x14ac:dyDescent="0.25">
      <c r="B1479" s="254">
        <v>0</v>
      </c>
      <c r="C1479" s="2">
        <v>0</v>
      </c>
      <c r="D1479" s="2">
        <v>0</v>
      </c>
    </row>
    <row r="1480" spans="2:4" x14ac:dyDescent="0.25">
      <c r="B1480" s="254">
        <v>0</v>
      </c>
      <c r="C1480" s="2">
        <v>0</v>
      </c>
      <c r="D1480" s="2">
        <v>0</v>
      </c>
    </row>
    <row r="1481" spans="2:4" x14ac:dyDescent="0.25">
      <c r="B1481" s="254">
        <v>0</v>
      </c>
      <c r="C1481" s="2">
        <v>0</v>
      </c>
      <c r="D1481" s="2">
        <v>0</v>
      </c>
    </row>
    <row r="1482" spans="2:4" x14ac:dyDescent="0.25">
      <c r="B1482" s="254">
        <v>0</v>
      </c>
      <c r="C1482" s="2">
        <v>0</v>
      </c>
      <c r="D1482" s="2">
        <v>0</v>
      </c>
    </row>
    <row r="1483" spans="2:4" x14ac:dyDescent="0.25">
      <c r="B1483" s="254">
        <v>0</v>
      </c>
      <c r="C1483" s="2">
        <v>0</v>
      </c>
      <c r="D1483" s="2">
        <v>0</v>
      </c>
    </row>
    <row r="1484" spans="2:4" x14ac:dyDescent="0.25">
      <c r="B1484" s="254">
        <v>0</v>
      </c>
      <c r="C1484" s="2">
        <v>0</v>
      </c>
      <c r="D1484" s="2">
        <v>0</v>
      </c>
    </row>
    <row r="1485" spans="2:4" x14ac:dyDescent="0.25">
      <c r="B1485" s="254">
        <v>0</v>
      </c>
      <c r="C1485" s="2">
        <v>0</v>
      </c>
      <c r="D1485" s="2">
        <v>0</v>
      </c>
    </row>
    <row r="1486" spans="2:4" x14ac:dyDescent="0.25">
      <c r="B1486" s="254">
        <v>0</v>
      </c>
      <c r="C1486" s="2">
        <v>0</v>
      </c>
      <c r="D1486" s="2">
        <v>0</v>
      </c>
    </row>
    <row r="1487" spans="2:4" x14ac:dyDescent="0.25">
      <c r="B1487" s="254">
        <v>0</v>
      </c>
      <c r="C1487" s="2">
        <v>0</v>
      </c>
      <c r="D1487" s="2">
        <v>0</v>
      </c>
    </row>
    <row r="1488" spans="2:4" x14ac:dyDescent="0.25">
      <c r="B1488" s="254">
        <v>0</v>
      </c>
      <c r="C1488" s="2">
        <v>0</v>
      </c>
      <c r="D1488" s="2">
        <v>0</v>
      </c>
    </row>
    <row r="1489" spans="2:4" x14ac:dyDescent="0.25">
      <c r="B1489" s="254">
        <v>0</v>
      </c>
      <c r="C1489" s="2">
        <v>0</v>
      </c>
      <c r="D1489" s="2">
        <v>0</v>
      </c>
    </row>
    <row r="1490" spans="2:4" x14ac:dyDescent="0.25">
      <c r="B1490" s="254">
        <v>0</v>
      </c>
      <c r="C1490" s="2">
        <v>0</v>
      </c>
      <c r="D1490" s="2">
        <v>0</v>
      </c>
    </row>
    <row r="1491" spans="2:4" x14ac:dyDescent="0.25">
      <c r="B1491" s="254">
        <v>0</v>
      </c>
      <c r="C1491" s="2">
        <v>0</v>
      </c>
      <c r="D1491" s="2">
        <v>0</v>
      </c>
    </row>
    <row r="1492" spans="2:4" x14ac:dyDescent="0.25">
      <c r="B1492" s="254">
        <v>0</v>
      </c>
      <c r="C1492" s="2">
        <v>0</v>
      </c>
      <c r="D1492" s="2">
        <v>0</v>
      </c>
    </row>
    <row r="1493" spans="2:4" x14ac:dyDescent="0.25">
      <c r="B1493" s="254">
        <v>0</v>
      </c>
      <c r="C1493" s="2">
        <v>0</v>
      </c>
      <c r="D1493" s="2">
        <v>0</v>
      </c>
    </row>
    <row r="1494" spans="2:4" x14ac:dyDescent="0.25">
      <c r="B1494" s="254">
        <v>0</v>
      </c>
      <c r="C1494" s="2">
        <v>0</v>
      </c>
      <c r="D1494" s="2">
        <v>0</v>
      </c>
    </row>
    <row r="1495" spans="2:4" x14ac:dyDescent="0.25">
      <c r="B1495" s="254">
        <v>0</v>
      </c>
      <c r="C1495" s="2">
        <v>0</v>
      </c>
      <c r="D1495" s="2">
        <v>0</v>
      </c>
    </row>
    <row r="1496" spans="2:4" x14ac:dyDescent="0.25">
      <c r="B1496" s="254">
        <v>0</v>
      </c>
      <c r="C1496" s="2">
        <v>0</v>
      </c>
      <c r="D1496" s="2">
        <v>0</v>
      </c>
    </row>
    <row r="1497" spans="2:4" x14ac:dyDescent="0.25">
      <c r="B1497" s="254">
        <v>0</v>
      </c>
      <c r="C1497" s="2">
        <v>0</v>
      </c>
      <c r="D1497" s="2">
        <v>0</v>
      </c>
    </row>
    <row r="1498" spans="2:4" x14ac:dyDescent="0.25">
      <c r="B1498" s="268">
        <v>0</v>
      </c>
      <c r="C1498" s="2">
        <v>0</v>
      </c>
      <c r="D1498" s="2">
        <v>0</v>
      </c>
    </row>
    <row r="1499" spans="2:4" x14ac:dyDescent="0.25">
      <c r="B1499" s="268">
        <v>0</v>
      </c>
      <c r="C1499" s="2">
        <v>0</v>
      </c>
      <c r="D1499" s="2">
        <v>0</v>
      </c>
    </row>
    <row r="1500" spans="2:4" x14ac:dyDescent="0.25">
      <c r="B1500" s="268">
        <v>0</v>
      </c>
      <c r="C1500" s="2">
        <v>0</v>
      </c>
      <c r="D1500" s="2">
        <v>0</v>
      </c>
    </row>
  </sheetData>
  <sortState ref="C610:C865">
    <sortCondition descending="1" ref="C865"/>
  </sortState>
  <pageMargins left="0.7" right="0.7" top="0.75" bottom="0.75" header="0.3" footer="0.3"/>
  <pageSetup paperSize="9" orientation="portrait" r:id="rId1"/>
  <ignoredErrors>
    <ignoredError sqref="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DD557734">
              <controlPr defaultSize="0" autoFill="0" autoPict="0" macro="[0]!GoToResultsNew160220191844248">
                <anchor moveWithCells="1">
                  <from>
                    <xdr:col>1</xdr:col>
                    <xdr:colOff>762000</xdr:colOff>
                    <xdr:row>477</xdr:row>
                    <xdr:rowOff>0</xdr:rowOff>
                  </from>
                  <to>
                    <xdr:col>3</xdr:col>
                    <xdr:colOff>371475</xdr:colOff>
                    <xdr:row>477</xdr:row>
                    <xdr:rowOff>200025</xdr:rowOff>
                  </to>
                </anchor>
              </controlPr>
            </control>
          </mc:Choice>
        </mc:AlternateContent>
        <mc:AlternateContent xmlns:mc="http://schemas.openxmlformats.org/markup-compatibility/2006">
          <mc:Choice Requires="x14">
            <control shapeId="2051" r:id="rId5" name="DD862651">
              <controlPr defaultSize="0" autoFill="0" autoPict="0" macro="[0]!GoToResultsNew1602201919091614">
                <anchor moveWithCells="1">
                  <from>
                    <xdr:col>10</xdr:col>
                    <xdr:colOff>762000</xdr:colOff>
                    <xdr:row>477</xdr:row>
                    <xdr:rowOff>0</xdr:rowOff>
                  </from>
                  <to>
                    <xdr:col>15</xdr:col>
                    <xdr:colOff>0</xdr:colOff>
                    <xdr:row>477</xdr:row>
                    <xdr:rowOff>200025</xdr:rowOff>
                  </to>
                </anchor>
              </controlPr>
            </control>
          </mc:Choice>
        </mc:AlternateContent>
        <mc:AlternateContent xmlns:mc="http://schemas.openxmlformats.org/markup-compatibility/2006">
          <mc:Choice Requires="x14">
            <control shapeId="2053" r:id="rId6" name="DD642296">
              <controlPr defaultSize="0" autoFill="0" autoPict="0" macro="[0]!GoToResultsNew1602201919341831">
                <anchor moveWithCells="1">
                  <from>
                    <xdr:col>1</xdr:col>
                    <xdr:colOff>762000</xdr:colOff>
                    <xdr:row>513</xdr:row>
                    <xdr:rowOff>419100</xdr:rowOff>
                  </from>
                  <to>
                    <xdr:col>3</xdr:col>
                    <xdr:colOff>0</xdr:colOff>
                    <xdr:row>515</xdr:row>
                    <xdr:rowOff>0</xdr:rowOff>
                  </to>
                </anchor>
              </controlPr>
            </control>
          </mc:Choice>
        </mc:AlternateContent>
        <mc:AlternateContent xmlns:mc="http://schemas.openxmlformats.org/markup-compatibility/2006">
          <mc:Choice Requires="x14">
            <control shapeId="2091" r:id="rId7" name="DD173371">
              <controlPr defaultSize="0" autoFill="0" autoPict="0" macro="[0]!GoToResultsNew170220190248259">
                <anchor moveWithCells="1">
                  <from>
                    <xdr:col>0</xdr:col>
                    <xdr:colOff>762000</xdr:colOff>
                    <xdr:row>575</xdr:row>
                    <xdr:rowOff>0</xdr:rowOff>
                  </from>
                  <to>
                    <xdr:col>2</xdr:col>
                    <xdr:colOff>0</xdr:colOff>
                    <xdr:row>575</xdr:row>
                    <xdr:rowOff>200025</xdr:rowOff>
                  </to>
                </anchor>
              </controlPr>
            </control>
          </mc:Choice>
        </mc:AlternateContent>
        <mc:AlternateContent xmlns:mc="http://schemas.openxmlformats.org/markup-compatibility/2006">
          <mc:Choice Requires="x14">
            <control shapeId="2094" r:id="rId8" name="DD966966">
              <controlPr defaultSize="0" autoFill="0" autoPict="0" macro="[0]!GoToResultsNew1702201903131460">
                <anchor moveWithCells="1">
                  <from>
                    <xdr:col>6</xdr:col>
                    <xdr:colOff>762000</xdr:colOff>
                    <xdr:row>574</xdr:row>
                    <xdr:rowOff>0</xdr:rowOff>
                  </from>
                  <to>
                    <xdr:col>8</xdr:col>
                    <xdr:colOff>762000</xdr:colOff>
                    <xdr:row>574</xdr:row>
                    <xdr:rowOff>200025</xdr:rowOff>
                  </to>
                </anchor>
              </controlPr>
            </control>
          </mc:Choice>
        </mc:AlternateContent>
        <mc:AlternateContent xmlns:mc="http://schemas.openxmlformats.org/markup-compatibility/2006">
          <mc:Choice Requires="x14">
            <control shapeId="2095" r:id="rId9" name="DD614687">
              <controlPr defaultSize="0" autoFill="0" autoPict="0" macro="[0]!GoToResultsNew170220190313511">
                <anchor moveWithCells="1">
                  <from>
                    <xdr:col>6</xdr:col>
                    <xdr:colOff>762000</xdr:colOff>
                    <xdr:row>574</xdr:row>
                    <xdr:rowOff>0</xdr:rowOff>
                  </from>
                  <to>
                    <xdr:col>8</xdr:col>
                    <xdr:colOff>762000</xdr:colOff>
                    <xdr:row>574</xdr:row>
                    <xdr:rowOff>200025</xdr:rowOff>
                  </to>
                </anchor>
              </controlPr>
            </control>
          </mc:Choice>
        </mc:AlternateContent>
        <mc:AlternateContent xmlns:mc="http://schemas.openxmlformats.org/markup-compatibility/2006">
          <mc:Choice Requires="x14">
            <control shapeId="2096" r:id="rId10" name="DD770412">
              <controlPr defaultSize="0" autoFill="0" autoPict="0" macro="[0]!GoToResultsNew1702201903141268">
                <anchor moveWithCells="1">
                  <from>
                    <xdr:col>0</xdr:col>
                    <xdr:colOff>762000</xdr:colOff>
                    <xdr:row>575</xdr:row>
                    <xdr:rowOff>0</xdr:rowOff>
                  </from>
                  <to>
                    <xdr:col>2</xdr:col>
                    <xdr:colOff>0</xdr:colOff>
                    <xdr:row>575</xdr:row>
                    <xdr:rowOff>200025</xdr:rowOff>
                  </to>
                </anchor>
              </controlPr>
            </control>
          </mc:Choice>
        </mc:AlternateContent>
        <mc:AlternateContent xmlns:mc="http://schemas.openxmlformats.org/markup-compatibility/2006">
          <mc:Choice Requires="x14">
            <control shapeId="2097" r:id="rId11" name="DD441234">
              <controlPr defaultSize="0" autoFill="0" autoPict="0" macro="[0]!GoToResultsNew1702201903142026">
                <anchor moveWithCells="1">
                  <from>
                    <xdr:col>0</xdr:col>
                    <xdr:colOff>762000</xdr:colOff>
                    <xdr:row>575</xdr:row>
                    <xdr:rowOff>0</xdr:rowOff>
                  </from>
                  <to>
                    <xdr:col>2</xdr:col>
                    <xdr:colOff>0</xdr:colOff>
                    <xdr:row>575</xdr:row>
                    <xdr:rowOff>200025</xdr:rowOff>
                  </to>
                </anchor>
              </controlPr>
            </control>
          </mc:Choice>
        </mc:AlternateContent>
        <mc:AlternateContent xmlns:mc="http://schemas.openxmlformats.org/markup-compatibility/2006">
          <mc:Choice Requires="x14">
            <control shapeId="2098" r:id="rId12" name="DD428351">
              <controlPr defaultSize="0" autoFill="0" autoPict="0" macro="[0]!GoToResultsNew170220190314552">
                <anchor moveWithCells="1">
                  <from>
                    <xdr:col>0</xdr:col>
                    <xdr:colOff>762000</xdr:colOff>
                    <xdr:row>575</xdr:row>
                    <xdr:rowOff>0</xdr:rowOff>
                  </from>
                  <to>
                    <xdr:col>2</xdr:col>
                    <xdr:colOff>0</xdr:colOff>
                    <xdr:row>575</xdr:row>
                    <xdr:rowOff>200025</xdr:rowOff>
                  </to>
                </anchor>
              </controlPr>
            </control>
          </mc:Choice>
        </mc:AlternateContent>
        <mc:AlternateContent xmlns:mc="http://schemas.openxmlformats.org/markup-compatibility/2006">
          <mc:Choice Requires="x14">
            <control shapeId="2099" r:id="rId13" name="DD982317">
              <controlPr defaultSize="0" autoFill="0" autoPict="0" macro="[0]!GoToResultsNew1702201903154857">
                <anchor moveWithCells="1">
                  <from>
                    <xdr:col>0</xdr:col>
                    <xdr:colOff>762000</xdr:colOff>
                    <xdr:row>575</xdr:row>
                    <xdr:rowOff>0</xdr:rowOff>
                  </from>
                  <to>
                    <xdr:col>2</xdr:col>
                    <xdr:colOff>0</xdr:colOff>
                    <xdr:row>575</xdr:row>
                    <xdr:rowOff>200025</xdr:rowOff>
                  </to>
                </anchor>
              </controlPr>
            </control>
          </mc:Choice>
        </mc:AlternateContent>
        <mc:AlternateContent xmlns:mc="http://schemas.openxmlformats.org/markup-compatibility/2006">
          <mc:Choice Requires="x14">
            <control shapeId="2100" r:id="rId14" name="DD663783">
              <controlPr defaultSize="0" autoFill="0" autoPict="0" macro="[0]!GoToResultsNew1702201903390294">
                <anchor moveWithCells="1">
                  <from>
                    <xdr:col>0</xdr:col>
                    <xdr:colOff>762000</xdr:colOff>
                    <xdr:row>636</xdr:row>
                    <xdr:rowOff>0</xdr:rowOff>
                  </from>
                  <to>
                    <xdr:col>2</xdr:col>
                    <xdr:colOff>0</xdr:colOff>
                    <xdr:row>636</xdr:row>
                    <xdr:rowOff>200025</xdr:rowOff>
                  </to>
                </anchor>
              </controlPr>
            </control>
          </mc:Choice>
        </mc:AlternateContent>
        <mc:AlternateContent xmlns:mc="http://schemas.openxmlformats.org/markup-compatibility/2006">
          <mc:Choice Requires="x14">
            <control shapeId="2101" r:id="rId15" name="DD854368">
              <controlPr defaultSize="0" autoFill="0" autoPict="0" macro="[0]!GoToResultsNew1702201903393543">
                <anchor moveWithCells="1">
                  <from>
                    <xdr:col>6</xdr:col>
                    <xdr:colOff>762000</xdr:colOff>
                    <xdr:row>636</xdr:row>
                    <xdr:rowOff>0</xdr:rowOff>
                  </from>
                  <to>
                    <xdr:col>8</xdr:col>
                    <xdr:colOff>762000</xdr:colOff>
                    <xdr:row>636</xdr:row>
                    <xdr:rowOff>200025</xdr:rowOff>
                  </to>
                </anchor>
              </controlPr>
            </control>
          </mc:Choice>
        </mc:AlternateContent>
        <mc:AlternateContent xmlns:mc="http://schemas.openxmlformats.org/markup-compatibility/2006">
          <mc:Choice Requires="x14">
            <control shapeId="2102" r:id="rId16" name="DD659988">
              <controlPr defaultSize="0" autoFill="0" autoPict="0" macro="[0]!GoToResultsNew1802201900112593">
                <anchor moveWithCells="1">
                  <from>
                    <xdr:col>0</xdr:col>
                    <xdr:colOff>762000</xdr:colOff>
                    <xdr:row>978</xdr:row>
                    <xdr:rowOff>0</xdr:rowOff>
                  </from>
                  <to>
                    <xdr:col>2</xdr:col>
                    <xdr:colOff>0</xdr:colOff>
                    <xdr:row>978</xdr:row>
                    <xdr:rowOff>200025</xdr:rowOff>
                  </to>
                </anchor>
              </controlPr>
            </control>
          </mc:Choice>
        </mc:AlternateContent>
        <mc:AlternateContent xmlns:mc="http://schemas.openxmlformats.org/markup-compatibility/2006">
          <mc:Choice Requires="x14">
            <control shapeId="2103" r:id="rId17" name="DD876135">
              <controlPr defaultSize="0" autoFill="0" autoPict="0" macro="[0]!GoToResultsNew1802201900124668">
                <anchor moveWithCells="1">
                  <from>
                    <xdr:col>6</xdr:col>
                    <xdr:colOff>762000</xdr:colOff>
                    <xdr:row>978</xdr:row>
                    <xdr:rowOff>0</xdr:rowOff>
                  </from>
                  <to>
                    <xdr:col>8</xdr:col>
                    <xdr:colOff>762000</xdr:colOff>
                    <xdr:row>978</xdr:row>
                    <xdr:rowOff>200025</xdr:rowOff>
                  </to>
                </anchor>
              </controlPr>
            </control>
          </mc:Choice>
        </mc:AlternateContent>
        <mc:AlternateContent xmlns:mc="http://schemas.openxmlformats.org/markup-compatibility/2006">
          <mc:Choice Requires="x14">
            <control shapeId="2104" r:id="rId18" name="DD396497">
              <controlPr defaultSize="0" autoFill="0" autoPict="0" macro="[0]!GoToResultsNew1802201900135523">
                <anchor moveWithCells="1">
                  <from>
                    <xdr:col>13</xdr:col>
                    <xdr:colOff>762000</xdr:colOff>
                    <xdr:row>978</xdr:row>
                    <xdr:rowOff>0</xdr:rowOff>
                  </from>
                  <to>
                    <xdr:col>15</xdr:col>
                    <xdr:colOff>762000</xdr:colOff>
                    <xdr:row>978</xdr:row>
                    <xdr:rowOff>200025</xdr:rowOff>
                  </to>
                </anchor>
              </controlPr>
            </control>
          </mc:Choice>
        </mc:AlternateContent>
        <mc:AlternateContent xmlns:mc="http://schemas.openxmlformats.org/markup-compatibility/2006">
          <mc:Choice Requires="x14">
            <control shapeId="2105" r:id="rId19" name="DD833943">
              <controlPr defaultSize="0" autoFill="0" autoPict="0" macro="[0]!GoToResultsNew1802201900150176">
                <anchor moveWithCells="1">
                  <from>
                    <xdr:col>20</xdr:col>
                    <xdr:colOff>762000</xdr:colOff>
                    <xdr:row>983</xdr:row>
                    <xdr:rowOff>419100</xdr:rowOff>
                  </from>
                  <to>
                    <xdr:col>22</xdr:col>
                    <xdr:colOff>762000</xdr:colOff>
                    <xdr:row>985</xdr:row>
                    <xdr:rowOff>0</xdr:rowOff>
                  </to>
                </anchor>
              </controlPr>
            </control>
          </mc:Choice>
        </mc:AlternateContent>
        <mc:AlternateContent xmlns:mc="http://schemas.openxmlformats.org/markup-compatibility/2006">
          <mc:Choice Requires="x14">
            <control shapeId="2106" r:id="rId20" name="DD661313">
              <controlPr defaultSize="0" autoFill="0" autoPict="0" macro="[0]!GoToResultsNew1802201900231451">
                <anchor moveWithCells="1">
                  <from>
                    <xdr:col>14</xdr:col>
                    <xdr:colOff>762000</xdr:colOff>
                    <xdr:row>992</xdr:row>
                    <xdr:rowOff>0</xdr:rowOff>
                  </from>
                  <to>
                    <xdr:col>16</xdr:col>
                    <xdr:colOff>762000</xdr:colOff>
                    <xdr:row>992</xdr:row>
                    <xdr:rowOff>200025</xdr:rowOff>
                  </to>
                </anchor>
              </controlPr>
            </control>
          </mc:Choice>
        </mc:AlternateContent>
        <mc:AlternateContent xmlns:mc="http://schemas.openxmlformats.org/markup-compatibility/2006">
          <mc:Choice Requires="x14">
            <control shapeId="2107" r:id="rId21" name="DD751311">
              <controlPr defaultSize="0" autoFill="0" autoPict="0" macro="[0]!GoToResultsNew1802201900243456">
                <anchor moveWithCells="1">
                  <from>
                    <xdr:col>14</xdr:col>
                    <xdr:colOff>762000</xdr:colOff>
                    <xdr:row>992</xdr:row>
                    <xdr:rowOff>0</xdr:rowOff>
                  </from>
                  <to>
                    <xdr:col>16</xdr:col>
                    <xdr:colOff>762000</xdr:colOff>
                    <xdr:row>992</xdr:row>
                    <xdr:rowOff>200025</xdr:rowOff>
                  </to>
                </anchor>
              </controlPr>
            </control>
          </mc:Choice>
        </mc:AlternateContent>
        <mc:AlternateContent xmlns:mc="http://schemas.openxmlformats.org/markup-compatibility/2006">
          <mc:Choice Requires="x14">
            <control shapeId="2108" r:id="rId22" name="DD335195">
              <controlPr defaultSize="0" autoFill="0" autoPict="0" macro="[0]!GoToResultsNew1802201900260989">
                <anchor moveWithCells="1">
                  <from>
                    <xdr:col>14</xdr:col>
                    <xdr:colOff>762000</xdr:colOff>
                    <xdr:row>992</xdr:row>
                    <xdr:rowOff>0</xdr:rowOff>
                  </from>
                  <to>
                    <xdr:col>16</xdr:col>
                    <xdr:colOff>762000</xdr:colOff>
                    <xdr:row>992</xdr:row>
                    <xdr:rowOff>200025</xdr:rowOff>
                  </to>
                </anchor>
              </controlPr>
            </control>
          </mc:Choice>
        </mc:AlternateContent>
        <mc:AlternateContent xmlns:mc="http://schemas.openxmlformats.org/markup-compatibility/2006">
          <mc:Choice Requires="x14">
            <control shapeId="2109" r:id="rId23" name="DD310377">
              <controlPr defaultSize="0" autoFill="0" autoPict="0" macro="[0]!GoToResultsNew1802201900273118">
                <anchor moveWithCells="1">
                  <from>
                    <xdr:col>14</xdr:col>
                    <xdr:colOff>762000</xdr:colOff>
                    <xdr:row>992</xdr:row>
                    <xdr:rowOff>0</xdr:rowOff>
                  </from>
                  <to>
                    <xdr:col>16</xdr:col>
                    <xdr:colOff>762000</xdr:colOff>
                    <xdr:row>992</xdr:row>
                    <xdr:rowOff>200025</xdr:rowOff>
                  </to>
                </anchor>
              </controlPr>
            </control>
          </mc:Choice>
        </mc:AlternateContent>
        <mc:AlternateContent xmlns:mc="http://schemas.openxmlformats.org/markup-compatibility/2006">
          <mc:Choice Requires="x14">
            <control shapeId="2110" r:id="rId24" name="DD547865">
              <controlPr defaultSize="0" autoFill="0" autoPict="0" macro="[0]!GoToResultsNew1802201900282371">
                <anchor moveWithCells="1">
                  <from>
                    <xdr:col>14</xdr:col>
                    <xdr:colOff>762000</xdr:colOff>
                    <xdr:row>992</xdr:row>
                    <xdr:rowOff>0</xdr:rowOff>
                  </from>
                  <to>
                    <xdr:col>16</xdr:col>
                    <xdr:colOff>762000</xdr:colOff>
                    <xdr:row>992</xdr:row>
                    <xdr:rowOff>200025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0554X765"/>
  <dimension ref="A1:AC1012"/>
  <sheetViews>
    <sheetView showGridLines="0" tabSelected="1" topLeftCell="B1" zoomScale="70" zoomScaleNormal="70" workbookViewId="0">
      <pane ySplit="4" topLeftCell="A526" activePane="bottomLeft" state="frozen"/>
      <selection activeCell="D1" sqref="D1:D1048576"/>
      <selection pane="bottomLeft" activeCell="C402" sqref="C402"/>
    </sheetView>
  </sheetViews>
  <sheetFormatPr baseColWidth="10" defaultColWidth="11.42578125" defaultRowHeight="15" x14ac:dyDescent="0.25"/>
  <cols>
    <col min="1" max="1" width="3.7109375" style="6" customWidth="1"/>
    <col min="2" max="2" width="55.5703125" style="386" customWidth="1"/>
    <col min="3" max="3" width="19.85546875" style="2" customWidth="1"/>
    <col min="4" max="4" width="11.42578125" style="1" customWidth="1"/>
    <col min="5" max="5" width="14" style="1" customWidth="1"/>
    <col min="6" max="6" width="12.28515625" style="1" customWidth="1"/>
    <col min="7" max="7" width="27" style="1" customWidth="1"/>
    <col min="8" max="8" width="27.5703125" style="1" customWidth="1"/>
    <col min="9" max="9" width="17.5703125" style="4" customWidth="1"/>
    <col min="10" max="10" width="11.42578125" style="1" customWidth="1"/>
    <col min="11" max="11" width="31.85546875" style="1" customWidth="1"/>
    <col min="12" max="12" width="15.42578125" style="1" customWidth="1"/>
    <col min="13" max="13" width="19.5703125" style="1" customWidth="1"/>
    <col min="14" max="14" width="17.140625" customWidth="1"/>
    <col min="15" max="15" width="44.7109375" style="31" customWidth="1"/>
    <col min="16" max="16" width="23.7109375" customWidth="1"/>
    <col min="17" max="17" width="7.42578125" customWidth="1"/>
    <col min="18" max="18" width="13" customWidth="1"/>
    <col min="19" max="19" width="24.42578125" customWidth="1"/>
    <col min="20" max="20" width="40.7109375" customWidth="1"/>
    <col min="21" max="21" width="35.5703125" customWidth="1"/>
    <col min="22" max="22" width="20.42578125" customWidth="1"/>
    <col min="23" max="23" width="19.140625" customWidth="1"/>
    <col min="24" max="24" width="15.85546875" customWidth="1"/>
    <col min="25" max="25" width="21.85546875" customWidth="1"/>
    <col min="26" max="26" width="22.85546875" customWidth="1"/>
    <col min="27" max="27" width="21.5703125" customWidth="1"/>
  </cols>
  <sheetData>
    <row r="1" spans="1:29" s="6" customFormat="1" x14ac:dyDescent="0.25">
      <c r="B1" s="370"/>
      <c r="C1" s="22"/>
      <c r="D1" s="5"/>
      <c r="E1" s="5"/>
      <c r="F1" s="5"/>
      <c r="G1" s="5"/>
      <c r="H1" s="5"/>
      <c r="I1" s="11"/>
      <c r="J1" s="121"/>
      <c r="K1" s="127"/>
      <c r="L1" s="127"/>
      <c r="M1" s="5"/>
      <c r="O1" s="26"/>
    </row>
    <row r="2" spans="1:29" s="6" customFormat="1" x14ac:dyDescent="0.25">
      <c r="B2" s="370"/>
      <c r="C2" s="7" t="s">
        <v>6246</v>
      </c>
      <c r="D2" s="5"/>
      <c r="E2" s="5"/>
      <c r="F2" s="5"/>
      <c r="G2" s="5"/>
      <c r="H2" s="5"/>
      <c r="I2" s="11"/>
      <c r="J2" s="121"/>
      <c r="K2" s="127"/>
      <c r="L2" s="132"/>
      <c r="M2" s="5"/>
      <c r="O2" s="26"/>
    </row>
    <row r="3" spans="1:29" s="6" customFormat="1" ht="15.75" thickBot="1" x14ac:dyDescent="0.3">
      <c r="B3" s="370"/>
      <c r="C3" s="22"/>
      <c r="D3" s="5"/>
      <c r="E3" s="5"/>
      <c r="F3" s="5"/>
      <c r="G3" s="5"/>
      <c r="H3" s="5"/>
      <c r="I3" s="11"/>
      <c r="J3" s="121"/>
      <c r="K3" s="127"/>
      <c r="L3" s="127"/>
      <c r="M3" s="5"/>
      <c r="O3" s="26"/>
    </row>
    <row r="4" spans="1:29" s="6" customFormat="1" ht="16.5" customHeight="1" thickBot="1" x14ac:dyDescent="0.3">
      <c r="A4" s="150" t="s">
        <v>5498</v>
      </c>
      <c r="B4" s="128" t="s">
        <v>0</v>
      </c>
      <c r="C4" s="23" t="s">
        <v>6247</v>
      </c>
      <c r="D4" s="9" t="s">
        <v>1</v>
      </c>
      <c r="E4" s="9" t="s">
        <v>2</v>
      </c>
      <c r="F4" s="9" t="s">
        <v>3</v>
      </c>
      <c r="G4" s="9" t="s">
        <v>4</v>
      </c>
      <c r="H4" s="10" t="s">
        <v>5</v>
      </c>
      <c r="I4" s="10" t="s">
        <v>6</v>
      </c>
      <c r="J4" s="10" t="s">
        <v>7</v>
      </c>
      <c r="K4" s="125" t="s">
        <v>8</v>
      </c>
      <c r="L4" s="125" t="s">
        <v>5500</v>
      </c>
      <c r="M4" s="10" t="s">
        <v>9</v>
      </c>
      <c r="N4" s="124" t="s">
        <v>5677</v>
      </c>
      <c r="O4" s="27" t="s">
        <v>10</v>
      </c>
      <c r="P4" s="211" t="s">
        <v>5559</v>
      </c>
      <c r="Q4" s="212" t="s">
        <v>5546</v>
      </c>
      <c r="R4" s="213" t="s">
        <v>5560</v>
      </c>
      <c r="S4" s="214" t="s">
        <v>5608</v>
      </c>
      <c r="T4" s="214" t="s">
        <v>5625</v>
      </c>
      <c r="U4" s="214" t="s">
        <v>5626</v>
      </c>
      <c r="V4" s="213" t="s">
        <v>5633</v>
      </c>
      <c r="W4" s="237" t="s">
        <v>5631</v>
      </c>
      <c r="X4" s="213" t="s">
        <v>5632</v>
      </c>
      <c r="Y4" s="237" t="s">
        <v>5639</v>
      </c>
      <c r="Z4" s="214" t="s">
        <v>5640</v>
      </c>
      <c r="AA4" s="213" t="s">
        <v>5641</v>
      </c>
    </row>
    <row r="5" spans="1:29" ht="48" x14ac:dyDescent="0.25">
      <c r="A5" s="112">
        <v>1</v>
      </c>
      <c r="B5" s="371" t="s">
        <v>11</v>
      </c>
      <c r="C5" t="s">
        <v>6023</v>
      </c>
      <c r="D5" s="25">
        <v>1320</v>
      </c>
      <c r="E5" s="25">
        <v>281</v>
      </c>
      <c r="F5" s="25">
        <v>344</v>
      </c>
      <c r="G5" s="133">
        <f t="shared" ref="G5:G36" si="0">IFERROR(F5/E5,0)</f>
        <v>1.2241992882562278</v>
      </c>
      <c r="H5" s="133" t="s">
        <v>12</v>
      </c>
      <c r="I5" s="134" t="s">
        <v>13</v>
      </c>
      <c r="J5" s="133">
        <v>2017</v>
      </c>
      <c r="K5" s="3" t="s">
        <v>14</v>
      </c>
      <c r="L5" s="172" t="s">
        <v>1041</v>
      </c>
      <c r="M5" s="136" t="s">
        <v>15</v>
      </c>
      <c r="N5">
        <v>0</v>
      </c>
      <c r="O5" s="28"/>
      <c r="P5" s="1" t="str">
        <f>IF($C5&lt;&gt;"",IF(COUNTIF($C:C,$C5)&gt;1,"Plusieurs commentaires",""),"")</f>
        <v/>
      </c>
      <c r="Q5" s="1">
        <f t="shared" ref="Q5:Q68" si="1">IF(P5="Plusieurs commentaires",1,0)</f>
        <v>0</v>
      </c>
      <c r="R5" s="1">
        <f>SUMIFS($Q$5:$Q5,$P$5:$P5,"Plusieurs commentaires",$C$5:$C5,C5)</f>
        <v>0</v>
      </c>
      <c r="S5" t="str">
        <f t="shared" ref="S5:S68" si="2">IF(I5="Non",IF(F5&lt;=21,IF(M5="Critique",IF(J5&gt;2017,C5,""),""),""),"")</f>
        <v/>
      </c>
      <c r="T5" t="str">
        <f t="shared" ref="T5:T68" si="3">IF(I5="Non",IF(F5&lt;=21,IF(M5="Soutien",IF(J5&gt;2017,C5,""),""),""),"")</f>
        <v/>
      </c>
      <c r="U5" t="str">
        <f t="shared" ref="U5:U68" si="4">IF(I5="Non",IF(F5&lt;=21,IF(M5="Neutre",IF(J5&gt;2017,C5,""),""),""),"")</f>
        <v/>
      </c>
      <c r="V5" s="1" t="str">
        <f t="shared" ref="V5:V68" si="5">IF($H5&lt;&gt;"",IF(COUNTIF($H:$H,$H5)&gt;1,"Plusieurs occurences",""),"")</f>
        <v>Plusieurs occurences</v>
      </c>
      <c r="W5" s="238">
        <f t="shared" ref="W5:W68" si="6">IF(V5="Plusieurs occurences",1,0)</f>
        <v>1</v>
      </c>
      <c r="X5" s="238">
        <f>SUMIFS($W$5:$W5,$V$5:$V5,"Plusieurs occurences",$H$5:$H5,H5)</f>
        <v>1</v>
      </c>
      <c r="Y5" t="str">
        <f t="shared" ref="Y5:Y68" si="7">IF(R5&lt;2,IF(M5="Critique",H5,""),"")</f>
        <v>Chef d'entreprise</v>
      </c>
      <c r="Z5" t="str">
        <f t="shared" ref="Z5:Z68" si="8">IF(R5&lt;2,IF(M5="Soutien",H5,""),"")</f>
        <v/>
      </c>
      <c r="AA5" t="str">
        <f t="shared" ref="AA5:AA68" si="9">IF(R5&lt;2,IF(M5="Neutre",H5,""),"")</f>
        <v/>
      </c>
    </row>
    <row r="6" spans="1:29" ht="48" x14ac:dyDescent="0.25">
      <c r="A6" s="112">
        <v>2</v>
      </c>
      <c r="B6" s="371" t="s">
        <v>16</v>
      </c>
      <c r="C6" t="s">
        <v>5968</v>
      </c>
      <c r="D6" s="25">
        <v>1509</v>
      </c>
      <c r="E6" s="25">
        <v>99</v>
      </c>
      <c r="F6" s="25">
        <v>186</v>
      </c>
      <c r="G6" s="133">
        <f t="shared" si="0"/>
        <v>1.8787878787878789</v>
      </c>
      <c r="H6" s="15" t="s">
        <v>17</v>
      </c>
      <c r="I6" s="16" t="s">
        <v>13</v>
      </c>
      <c r="J6" s="15">
        <v>2012</v>
      </c>
      <c r="K6" s="3" t="s">
        <v>1233</v>
      </c>
      <c r="L6" s="172" t="s">
        <v>1041</v>
      </c>
      <c r="M6" s="17" t="s">
        <v>15</v>
      </c>
      <c r="N6">
        <v>0</v>
      </c>
      <c r="O6" s="28"/>
      <c r="P6" s="1" t="str">
        <f>IF($C6&lt;&gt;"",IF(COUNTIF($C:C,$C6)&gt;1,"Plusieurs commentaires",""),"")</f>
        <v>Plusieurs commentaires</v>
      </c>
      <c r="Q6" s="1">
        <f t="shared" si="1"/>
        <v>1</v>
      </c>
      <c r="R6" s="1">
        <f>SUMIFS($Q$5:$Q6,$P$5:$P6,"Plusieurs commentaires",$C$5:$C6,C6)</f>
        <v>1</v>
      </c>
      <c r="S6" t="str">
        <f t="shared" si="2"/>
        <v/>
      </c>
      <c r="T6" t="str">
        <f t="shared" si="3"/>
        <v/>
      </c>
      <c r="U6" t="str">
        <f t="shared" si="4"/>
        <v/>
      </c>
      <c r="V6" s="1" t="str">
        <f t="shared" si="5"/>
        <v/>
      </c>
      <c r="W6" s="238">
        <f t="shared" si="6"/>
        <v>0</v>
      </c>
      <c r="X6" s="238">
        <f>SUMIFS($W$5:$W6,$V$5:$V6,"Plusieurs occurences",$H$5:$H6,H6)</f>
        <v>0</v>
      </c>
      <c r="Y6" t="str">
        <f t="shared" si="7"/>
        <v>Agriculteur retraité</v>
      </c>
      <c r="Z6" t="str">
        <f t="shared" si="8"/>
        <v/>
      </c>
      <c r="AA6" t="str">
        <f t="shared" si="9"/>
        <v/>
      </c>
    </row>
    <row r="7" spans="1:29" ht="84" x14ac:dyDescent="0.25">
      <c r="A7" s="112">
        <v>3</v>
      </c>
      <c r="B7" s="371" t="s">
        <v>18</v>
      </c>
      <c r="C7" t="s">
        <v>6248</v>
      </c>
      <c r="D7" s="25">
        <v>3634</v>
      </c>
      <c r="E7" s="25">
        <v>810</v>
      </c>
      <c r="F7" s="25">
        <v>831</v>
      </c>
      <c r="G7" s="133">
        <f t="shared" si="0"/>
        <v>1.0259259259259259</v>
      </c>
      <c r="H7" s="15" t="s">
        <v>19</v>
      </c>
      <c r="I7" s="16" t="s">
        <v>14</v>
      </c>
      <c r="J7" s="15">
        <v>2016</v>
      </c>
      <c r="K7" s="3" t="s">
        <v>20</v>
      </c>
      <c r="L7" s="172" t="s">
        <v>1041</v>
      </c>
      <c r="M7" s="17" t="s">
        <v>15</v>
      </c>
      <c r="N7">
        <v>0</v>
      </c>
      <c r="O7" s="28"/>
      <c r="P7" s="1" t="str">
        <f>IF($C7&lt;&gt;"",IF(COUNTIF($C:C,$C7)&gt;1,"Plusieurs commentaires",""),"")</f>
        <v>Plusieurs commentaires</v>
      </c>
      <c r="Q7" s="1">
        <f t="shared" si="1"/>
        <v>1</v>
      </c>
      <c r="R7" s="1">
        <f>SUMIFS($Q$5:$Q7,$P$5:$P7,"Plusieurs commentaires",$C$5:$C7,C7)</f>
        <v>1</v>
      </c>
      <c r="S7" t="str">
        <f t="shared" si="2"/>
        <v/>
      </c>
      <c r="T7" t="str">
        <f t="shared" si="3"/>
        <v/>
      </c>
      <c r="U7" t="str">
        <f t="shared" si="4"/>
        <v/>
      </c>
      <c r="V7" s="238" t="str">
        <f t="shared" si="5"/>
        <v>Plusieurs occurences</v>
      </c>
      <c r="W7" s="238">
        <f t="shared" si="6"/>
        <v>1</v>
      </c>
      <c r="X7" s="238">
        <f>SUMIFS($W$5:$W7,$V$5:$V7,"Plusieurs occurences",$H$5:$H7,H7)</f>
        <v>1</v>
      </c>
      <c r="Y7" t="str">
        <f t="shared" si="7"/>
        <v>Agriculteur</v>
      </c>
      <c r="Z7" t="str">
        <f t="shared" si="8"/>
        <v/>
      </c>
      <c r="AA7" t="str">
        <f t="shared" si="9"/>
        <v/>
      </c>
      <c r="AC7" t="str">
        <f t="shared" ref="AC7:AC70" si="10">IF(R7&lt;2,IF(M7="Critique",C7,""),"")</f>
        <v>dcrhcxuprc</v>
      </c>
    </row>
    <row r="8" spans="1:29" ht="48" x14ac:dyDescent="0.25">
      <c r="A8" s="112">
        <v>4</v>
      </c>
      <c r="B8" s="371" t="s">
        <v>21</v>
      </c>
      <c r="C8" t="s">
        <v>6249</v>
      </c>
      <c r="D8" s="25">
        <v>7718</v>
      </c>
      <c r="E8" s="25">
        <v>910</v>
      </c>
      <c r="F8" s="25">
        <v>2091</v>
      </c>
      <c r="G8" s="133">
        <f t="shared" si="0"/>
        <v>2.2978021978021976</v>
      </c>
      <c r="H8" s="15" t="s">
        <v>19</v>
      </c>
      <c r="I8" s="16" t="s">
        <v>13</v>
      </c>
      <c r="J8" s="133">
        <v>2014</v>
      </c>
      <c r="K8" s="3" t="s">
        <v>14</v>
      </c>
      <c r="L8" s="127" t="s">
        <v>5513</v>
      </c>
      <c r="M8" s="17" t="s">
        <v>15</v>
      </c>
      <c r="N8">
        <v>5</v>
      </c>
      <c r="O8" s="28"/>
      <c r="P8" s="1" t="str">
        <f>IF($C8&lt;&gt;"",IF(COUNTIF($C:C,$C8)&gt;1,"Plusieurs commentaires",""),"")</f>
        <v>Plusieurs commentaires</v>
      </c>
      <c r="Q8" s="1">
        <f t="shared" si="1"/>
        <v>1</v>
      </c>
      <c r="R8" s="1">
        <f>SUMIFS($Q$5:$Q8,$P$5:$P8,"Plusieurs commentaires",$C$5:$C8,C8)</f>
        <v>1</v>
      </c>
      <c r="S8" t="str">
        <f t="shared" si="2"/>
        <v/>
      </c>
      <c r="T8" t="str">
        <f t="shared" si="3"/>
        <v/>
      </c>
      <c r="U8" t="str">
        <f t="shared" si="4"/>
        <v/>
      </c>
      <c r="V8" s="238" t="str">
        <f t="shared" si="5"/>
        <v>Plusieurs occurences</v>
      </c>
      <c r="W8" s="238">
        <f t="shared" si="6"/>
        <v>1</v>
      </c>
      <c r="X8" s="238">
        <f>SUMIFS($W$5:$W8,$V$5:$V8,"Plusieurs occurences",$H$5:$H8,H8)</f>
        <v>2</v>
      </c>
      <c r="Y8" t="str">
        <f t="shared" si="7"/>
        <v>Agriculteur</v>
      </c>
      <c r="Z8" t="str">
        <f t="shared" si="8"/>
        <v/>
      </c>
      <c r="AA8" t="str">
        <f t="shared" si="9"/>
        <v/>
      </c>
      <c r="AC8" t="str">
        <f t="shared" si="10"/>
        <v>vrlvuxdrpsapes</v>
      </c>
    </row>
    <row r="9" spans="1:29" ht="48" x14ac:dyDescent="0.25">
      <c r="A9" s="112">
        <v>5</v>
      </c>
      <c r="B9" s="371" t="s">
        <v>22</v>
      </c>
      <c r="C9" t="s">
        <v>6250</v>
      </c>
      <c r="D9" s="25">
        <v>1452</v>
      </c>
      <c r="E9" s="25">
        <v>425</v>
      </c>
      <c r="F9" s="25">
        <v>219</v>
      </c>
      <c r="G9" s="133">
        <f t="shared" si="0"/>
        <v>0.51529411764705879</v>
      </c>
      <c r="H9" s="15" t="s">
        <v>23</v>
      </c>
      <c r="I9" s="16" t="s">
        <v>13</v>
      </c>
      <c r="J9" s="133">
        <v>2014</v>
      </c>
      <c r="K9" s="3" t="s">
        <v>14</v>
      </c>
      <c r="L9" s="172" t="s">
        <v>1041</v>
      </c>
      <c r="M9" s="17" t="s">
        <v>15</v>
      </c>
      <c r="N9">
        <v>17</v>
      </c>
      <c r="O9" s="28"/>
      <c r="P9" s="1" t="str">
        <f>IF($C9&lt;&gt;"",IF(COUNTIF($C:C,$C9)&gt;1,"Plusieurs commentaires",""),"")</f>
        <v/>
      </c>
      <c r="Q9" s="1">
        <f t="shared" si="1"/>
        <v>0</v>
      </c>
      <c r="R9" s="1">
        <f>SUMIFS($Q$5:$Q9,$P$5:$P9,"Plusieurs commentaires",$C$5:$C9,C9)</f>
        <v>0</v>
      </c>
      <c r="S9" t="str">
        <f t="shared" si="2"/>
        <v/>
      </c>
      <c r="T9" t="str">
        <f t="shared" si="3"/>
        <v/>
      </c>
      <c r="U9" t="str">
        <f t="shared" si="4"/>
        <v/>
      </c>
      <c r="V9" s="238" t="str">
        <f t="shared" si="5"/>
        <v>Plusieurs occurences</v>
      </c>
      <c r="W9" s="238">
        <f t="shared" si="6"/>
        <v>1</v>
      </c>
      <c r="X9" s="238">
        <f>SUMIFS($W$5:$W9,$V$5:$V9,"Plusieurs occurences",$H$5:$H9,H9)</f>
        <v>1</v>
      </c>
      <c r="Y9" t="str">
        <f t="shared" si="7"/>
        <v>Ingénieur agronome</v>
      </c>
      <c r="Z9" t="str">
        <f t="shared" si="8"/>
        <v/>
      </c>
      <c r="AA9" t="str">
        <f t="shared" si="9"/>
        <v/>
      </c>
      <c r="AC9" t="str">
        <f t="shared" si="10"/>
        <v>xurpcYvll</v>
      </c>
    </row>
    <row r="10" spans="1:29" ht="24" x14ac:dyDescent="0.25">
      <c r="A10" s="112">
        <v>6</v>
      </c>
      <c r="B10" s="371" t="s">
        <v>24</v>
      </c>
      <c r="C10" t="s">
        <v>6251</v>
      </c>
      <c r="D10" s="25">
        <v>108</v>
      </c>
      <c r="E10" s="25">
        <v>191</v>
      </c>
      <c r="F10" s="25">
        <v>7</v>
      </c>
      <c r="G10" s="133">
        <f t="shared" si="0"/>
        <v>3.6649214659685861E-2</v>
      </c>
      <c r="H10" s="15"/>
      <c r="I10" s="16" t="s">
        <v>14</v>
      </c>
      <c r="J10" s="133">
        <v>2016</v>
      </c>
      <c r="K10" s="3" t="s">
        <v>14</v>
      </c>
      <c r="L10" s="127" t="s">
        <v>5513</v>
      </c>
      <c r="M10" s="17" t="s">
        <v>15</v>
      </c>
      <c r="N10">
        <v>0</v>
      </c>
      <c r="O10" s="28"/>
      <c r="P10" s="1" t="str">
        <f>IF($C10&lt;&gt;"",IF(COUNTIF($C:C,$C10)&gt;1,"Plusieurs commentaires",""),"")</f>
        <v/>
      </c>
      <c r="Q10" s="1">
        <f t="shared" si="1"/>
        <v>0</v>
      </c>
      <c r="R10" s="1">
        <f>SUMIFS($Q$5:$Q10,$P$5:$P10,"Plusieurs commentaires",$C$5:$C10,C10)</f>
        <v>0</v>
      </c>
      <c r="S10" t="str">
        <f t="shared" si="2"/>
        <v/>
      </c>
      <c r="T10" t="str">
        <f t="shared" si="3"/>
        <v/>
      </c>
      <c r="U10" t="str">
        <f t="shared" si="4"/>
        <v/>
      </c>
      <c r="V10" s="238" t="str">
        <f t="shared" si="5"/>
        <v/>
      </c>
      <c r="W10" s="238">
        <f t="shared" si="6"/>
        <v>0</v>
      </c>
      <c r="X10" s="238">
        <f>SUMIFS($W$5:$W10,$V$5:$V10,"Plusieurs occurences",$H$5:$H10,H10)</f>
        <v>0</v>
      </c>
      <c r="Y10">
        <f t="shared" si="7"/>
        <v>0</v>
      </c>
      <c r="Z10" t="str">
        <f t="shared" si="8"/>
        <v/>
      </c>
      <c r="AA10" t="str">
        <f t="shared" si="9"/>
        <v/>
      </c>
      <c r="AC10" t="str">
        <f t="shared" si="10"/>
        <v>pecvsecsxc</v>
      </c>
    </row>
    <row r="11" spans="1:29" ht="24" x14ac:dyDescent="0.25">
      <c r="A11" s="112">
        <v>7</v>
      </c>
      <c r="B11" s="371" t="s">
        <v>25</v>
      </c>
      <c r="C11" t="s">
        <v>6252</v>
      </c>
      <c r="D11" s="25">
        <v>2402</v>
      </c>
      <c r="E11" s="25">
        <v>271</v>
      </c>
      <c r="F11" s="25">
        <v>359</v>
      </c>
      <c r="G11" s="133">
        <f t="shared" si="0"/>
        <v>1.3247232472324724</v>
      </c>
      <c r="H11" s="133" t="s">
        <v>19</v>
      </c>
      <c r="I11" s="134" t="s">
        <v>13</v>
      </c>
      <c r="J11" s="133">
        <v>2018</v>
      </c>
      <c r="K11" s="3" t="s">
        <v>14</v>
      </c>
      <c r="L11" s="127" t="s">
        <v>5513</v>
      </c>
      <c r="M11" s="136" t="s">
        <v>15</v>
      </c>
      <c r="N11">
        <v>9</v>
      </c>
      <c r="O11" s="28"/>
      <c r="P11" s="1" t="str">
        <f>IF($C11&lt;&gt;"",IF(COUNTIF($C:C,$C11)&gt;1,"Plusieurs commentaires",""),"")</f>
        <v/>
      </c>
      <c r="Q11" s="1">
        <f t="shared" si="1"/>
        <v>0</v>
      </c>
      <c r="R11" s="1">
        <f>SUMIFS($Q$5:$Q11,$P$5:$P11,"Plusieurs commentaires",$C$5:$C11,C11)</f>
        <v>0</v>
      </c>
      <c r="S11" t="str">
        <f t="shared" si="2"/>
        <v/>
      </c>
      <c r="T11" t="str">
        <f t="shared" si="3"/>
        <v/>
      </c>
      <c r="U11" t="str">
        <f t="shared" si="4"/>
        <v/>
      </c>
      <c r="V11" s="238" t="str">
        <f t="shared" si="5"/>
        <v>Plusieurs occurences</v>
      </c>
      <c r="W11" s="238">
        <f t="shared" si="6"/>
        <v>1</v>
      </c>
      <c r="X11" s="238">
        <f>SUMIFS($W$5:$W11,$V$5:$V11,"Plusieurs occurences",$H$5:$H11,H11)</f>
        <v>3</v>
      </c>
      <c r="Y11" t="str">
        <f t="shared" si="7"/>
        <v>Agriculteur</v>
      </c>
      <c r="Z11" t="str">
        <f t="shared" si="8"/>
        <v/>
      </c>
      <c r="AA11" t="str">
        <f t="shared" si="9"/>
        <v/>
      </c>
      <c r="AC11" t="str">
        <f t="shared" si="10"/>
        <v>cgvrlcsxcdpxcx</v>
      </c>
    </row>
    <row r="12" spans="1:29" x14ac:dyDescent="0.25">
      <c r="A12" s="112">
        <v>8</v>
      </c>
      <c r="B12" s="371" t="s">
        <v>26</v>
      </c>
      <c r="C12" t="s">
        <v>6253</v>
      </c>
      <c r="D12" s="25">
        <v>7858</v>
      </c>
      <c r="E12" s="25">
        <v>98</v>
      </c>
      <c r="F12" s="25">
        <v>49</v>
      </c>
      <c r="G12" s="133">
        <f t="shared" si="0"/>
        <v>0.5</v>
      </c>
      <c r="H12" s="15"/>
      <c r="I12" s="16" t="s">
        <v>14</v>
      </c>
      <c r="J12" s="15">
        <v>2012</v>
      </c>
      <c r="K12" s="3" t="s">
        <v>14</v>
      </c>
      <c r="L12" s="172" t="s">
        <v>1041</v>
      </c>
      <c r="M12" s="17" t="s">
        <v>15</v>
      </c>
      <c r="N12">
        <v>8</v>
      </c>
      <c r="O12" s="28"/>
      <c r="P12" s="1" t="str">
        <f>IF($C12&lt;&gt;"",IF(COUNTIF($C:C,$C12)&gt;1,"Plusieurs commentaires",""),"")</f>
        <v>Plusieurs commentaires</v>
      </c>
      <c r="Q12" s="1">
        <f t="shared" si="1"/>
        <v>1</v>
      </c>
      <c r="R12" s="1">
        <f>SUMIFS($Q$5:$Q12,$P$5:$P12,"Plusieurs commentaires",$C$5:$C12,C12)</f>
        <v>1</v>
      </c>
      <c r="S12" t="str">
        <f t="shared" si="2"/>
        <v/>
      </c>
      <c r="T12" t="str">
        <f t="shared" si="3"/>
        <v/>
      </c>
      <c r="U12" t="str">
        <f t="shared" si="4"/>
        <v/>
      </c>
      <c r="V12" s="238" t="str">
        <f t="shared" si="5"/>
        <v/>
      </c>
      <c r="W12" s="238">
        <f t="shared" si="6"/>
        <v>0</v>
      </c>
      <c r="X12" s="238">
        <f>SUMIFS($W$5:$W12,$V$5:$V12,"Plusieurs occurences",$H$5:$H12,H12)</f>
        <v>0</v>
      </c>
      <c r="Y12">
        <f t="shared" si="7"/>
        <v>0</v>
      </c>
      <c r="Z12" t="str">
        <f t="shared" si="8"/>
        <v/>
      </c>
      <c r="AA12" t="str">
        <f t="shared" si="9"/>
        <v/>
      </c>
      <c r="AC12" t="str">
        <f t="shared" si="10"/>
        <v>PvxrxRsd</v>
      </c>
    </row>
    <row r="13" spans="1:29" ht="72" x14ac:dyDescent="0.25">
      <c r="A13" s="112">
        <v>9</v>
      </c>
      <c r="B13" s="372" t="s">
        <v>28</v>
      </c>
      <c r="C13" t="s">
        <v>5942</v>
      </c>
      <c r="D13" s="25">
        <v>19900</v>
      </c>
      <c r="E13" s="25">
        <v>1311</v>
      </c>
      <c r="F13" s="25">
        <v>5128</v>
      </c>
      <c r="G13" s="133">
        <f t="shared" si="0"/>
        <v>3.9115179252479022</v>
      </c>
      <c r="H13" s="18" t="s">
        <v>29</v>
      </c>
      <c r="I13" s="134" t="s">
        <v>13</v>
      </c>
      <c r="J13" s="133">
        <v>2016</v>
      </c>
      <c r="K13" s="3" t="s">
        <v>14</v>
      </c>
      <c r="L13" s="127" t="s">
        <v>5513</v>
      </c>
      <c r="M13" s="136" t="s">
        <v>15</v>
      </c>
      <c r="N13">
        <v>9</v>
      </c>
      <c r="O13" s="28"/>
      <c r="P13" s="1" t="str">
        <f>IF($C13&lt;&gt;"",IF(COUNTIF($C:C,$C13)&gt;1,"Plusieurs commentaires",""),"")</f>
        <v/>
      </c>
      <c r="Q13" s="1">
        <f t="shared" si="1"/>
        <v>0</v>
      </c>
      <c r="R13" s="1">
        <f>SUMIFS($Q$5:$Q13,$P$5:$P13,"Plusieurs commentaires",$C$5:$C13,C13)</f>
        <v>0</v>
      </c>
      <c r="S13" t="str">
        <f t="shared" si="2"/>
        <v/>
      </c>
      <c r="T13" t="str">
        <f t="shared" si="3"/>
        <v/>
      </c>
      <c r="U13" t="str">
        <f t="shared" si="4"/>
        <v/>
      </c>
      <c r="V13" s="238" t="str">
        <f t="shared" si="5"/>
        <v/>
      </c>
      <c r="W13" s="238">
        <f t="shared" si="6"/>
        <v>0</v>
      </c>
      <c r="X13" s="238">
        <f>SUMIFS($W$5:$W13,$V$5:$V13,"Plusieurs occurences",$H$5:$H13,H13)</f>
        <v>0</v>
      </c>
      <c r="Y13" t="str">
        <f t="shared" si="7"/>
        <v>Biologiste moléculaire au CNRS</v>
      </c>
      <c r="Z13" t="str">
        <f t="shared" si="8"/>
        <v/>
      </c>
      <c r="AA13" t="str">
        <f t="shared" si="9"/>
        <v/>
      </c>
      <c r="AC13" t="str">
        <f t="shared" si="10"/>
        <v>vlcxes_Vcrdcr</v>
      </c>
    </row>
    <row r="14" spans="1:29" ht="36" x14ac:dyDescent="0.25">
      <c r="A14" s="112">
        <v>10</v>
      </c>
      <c r="B14" s="371" t="s">
        <v>30</v>
      </c>
      <c r="C14" t="s">
        <v>6254</v>
      </c>
      <c r="D14" s="25">
        <v>527</v>
      </c>
      <c r="E14" s="25">
        <v>207</v>
      </c>
      <c r="F14" s="25">
        <v>496</v>
      </c>
      <c r="G14" s="133">
        <f t="shared" si="0"/>
        <v>2.3961352657004831</v>
      </c>
      <c r="H14" s="15" t="s">
        <v>19</v>
      </c>
      <c r="I14" s="16" t="s">
        <v>13</v>
      </c>
      <c r="J14" s="15">
        <v>2017</v>
      </c>
      <c r="K14" s="3" t="s">
        <v>1232</v>
      </c>
      <c r="L14" s="127" t="s">
        <v>5513</v>
      </c>
      <c r="M14" s="17" t="s">
        <v>15</v>
      </c>
      <c r="N14">
        <v>0</v>
      </c>
      <c r="O14" s="28"/>
      <c r="P14" s="1" t="str">
        <f>IF($C14&lt;&gt;"",IF(COUNTIF($C:C,$C14)&gt;1,"Plusieurs commentaires",""),"")</f>
        <v/>
      </c>
      <c r="Q14" s="1">
        <f t="shared" si="1"/>
        <v>0</v>
      </c>
      <c r="R14" s="1">
        <f>SUMIFS($Q$5:$Q14,$P$5:$P14,"Plusieurs commentaires",$C$5:$C14,C14)</f>
        <v>0</v>
      </c>
      <c r="S14" t="str">
        <f t="shared" si="2"/>
        <v/>
      </c>
      <c r="T14" t="str">
        <f t="shared" si="3"/>
        <v/>
      </c>
      <c r="U14" t="str">
        <f t="shared" si="4"/>
        <v/>
      </c>
      <c r="V14" s="238" t="str">
        <f t="shared" si="5"/>
        <v>Plusieurs occurences</v>
      </c>
      <c r="W14" s="238">
        <f t="shared" si="6"/>
        <v>1</v>
      </c>
      <c r="X14" s="238">
        <f>SUMIFS($W$5:$W14,$V$5:$V14,"Plusieurs occurences",$H$5:$H14,H14)</f>
        <v>4</v>
      </c>
      <c r="Y14" t="str">
        <f t="shared" si="7"/>
        <v>Agriculteur</v>
      </c>
      <c r="Z14" t="str">
        <f t="shared" si="8"/>
        <v/>
      </c>
      <c r="AA14" t="str">
        <f t="shared" si="9"/>
        <v/>
      </c>
      <c r="AC14" t="str">
        <f t="shared" si="10"/>
        <v>aedvrx_q</v>
      </c>
    </row>
    <row r="15" spans="1:29" ht="36" x14ac:dyDescent="0.25">
      <c r="A15" s="112">
        <v>11</v>
      </c>
      <c r="B15" s="371" t="s">
        <v>31</v>
      </c>
      <c r="C15" t="s">
        <v>6024</v>
      </c>
      <c r="D15" s="25">
        <v>949</v>
      </c>
      <c r="E15" s="25">
        <v>434</v>
      </c>
      <c r="F15" s="25">
        <v>108</v>
      </c>
      <c r="G15" s="133">
        <f t="shared" si="0"/>
        <v>0.24884792626728111</v>
      </c>
      <c r="H15" s="133" t="s">
        <v>32</v>
      </c>
      <c r="I15" s="16" t="s">
        <v>14</v>
      </c>
      <c r="J15" s="133">
        <v>2010</v>
      </c>
      <c r="K15" s="3" t="s">
        <v>33</v>
      </c>
      <c r="L15" s="127" t="s">
        <v>5513</v>
      </c>
      <c r="M15" s="17" t="s">
        <v>15</v>
      </c>
      <c r="N15">
        <v>4</v>
      </c>
      <c r="O15" s="28"/>
      <c r="P15" s="1" t="str">
        <f>IF($C15&lt;&gt;"",IF(COUNTIF($C:C,$C15)&gt;1,"Plusieurs commentaires",""),"")</f>
        <v/>
      </c>
      <c r="Q15" s="1">
        <f t="shared" si="1"/>
        <v>0</v>
      </c>
      <c r="R15" s="1">
        <f>SUMIFS($Q$5:$Q15,$P$5:$P15,"Plusieurs commentaires",$C$5:$C15,C15)</f>
        <v>0</v>
      </c>
      <c r="S15" t="str">
        <f t="shared" si="2"/>
        <v/>
      </c>
      <c r="T15" t="str">
        <f t="shared" si="3"/>
        <v/>
      </c>
      <c r="U15" t="str">
        <f t="shared" si="4"/>
        <v/>
      </c>
      <c r="V15" s="238" t="str">
        <f t="shared" si="5"/>
        <v/>
      </c>
      <c r="W15" s="238">
        <f t="shared" si="6"/>
        <v>0</v>
      </c>
      <c r="X15" s="238">
        <f>SUMIFS($W$5:$W15,$V$5:$V15,"Plusieurs occurences",$H$5:$H15,H15)</f>
        <v>0</v>
      </c>
      <c r="Y15" t="str">
        <f t="shared" si="7"/>
        <v>Ingénieur informatique</v>
      </c>
      <c r="Z15" t="str">
        <f t="shared" si="8"/>
        <v/>
      </c>
      <c r="AA15" t="str">
        <f t="shared" si="9"/>
        <v/>
      </c>
      <c r="AC15" t="str">
        <f t="shared" si="10"/>
        <v>sgvpchvl2004</v>
      </c>
    </row>
    <row r="16" spans="1:29" ht="36" x14ac:dyDescent="0.25">
      <c r="A16" s="112">
        <v>12</v>
      </c>
      <c r="B16" s="371" t="s">
        <v>34</v>
      </c>
      <c r="C16" t="s">
        <v>6255</v>
      </c>
      <c r="D16" s="25">
        <v>54</v>
      </c>
      <c r="E16" s="25">
        <v>101</v>
      </c>
      <c r="F16" s="25">
        <v>39</v>
      </c>
      <c r="G16" s="133">
        <f t="shared" si="0"/>
        <v>0.38613861386138615</v>
      </c>
      <c r="H16" s="133" t="s">
        <v>35</v>
      </c>
      <c r="I16" s="16" t="s">
        <v>13</v>
      </c>
      <c r="J16" s="15">
        <v>2016</v>
      </c>
      <c r="K16" s="3" t="s">
        <v>27</v>
      </c>
      <c r="L16" s="172" t="s">
        <v>1041</v>
      </c>
      <c r="M16" s="17" t="s">
        <v>15</v>
      </c>
      <c r="N16">
        <v>0</v>
      </c>
      <c r="O16" s="28"/>
      <c r="P16" s="1" t="str">
        <f>IF($C16&lt;&gt;"",IF(COUNTIF($C:C,$C16)&gt;1,"Plusieurs commentaires",""),"")</f>
        <v/>
      </c>
      <c r="Q16" s="1">
        <f t="shared" si="1"/>
        <v>0</v>
      </c>
      <c r="R16" s="1">
        <f>SUMIFS($Q$5:$Q16,$P$5:$P16,"Plusieurs commentaires",$C$5:$C16,C16)</f>
        <v>0</v>
      </c>
      <c r="S16" t="str">
        <f t="shared" si="2"/>
        <v/>
      </c>
      <c r="T16" t="str">
        <f t="shared" si="3"/>
        <v/>
      </c>
      <c r="U16" t="str">
        <f t="shared" si="4"/>
        <v/>
      </c>
      <c r="V16" s="238" t="str">
        <f t="shared" si="5"/>
        <v/>
      </c>
      <c r="W16" s="238">
        <f t="shared" si="6"/>
        <v>0</v>
      </c>
      <c r="X16" s="238">
        <f>SUMIFS($W$5:$W16,$V$5:$V16,"Plusieurs occurences",$H$5:$H16,H16)</f>
        <v>0</v>
      </c>
      <c r="Y16" t="str">
        <f t="shared" si="7"/>
        <v>Manager transfert technologie</v>
      </c>
      <c r="Z16" t="str">
        <f t="shared" si="8"/>
        <v/>
      </c>
      <c r="AA16" t="str">
        <f t="shared" si="9"/>
        <v/>
      </c>
      <c r="AC16" t="str">
        <f t="shared" si="10"/>
        <v>hehclcz_aclpex</v>
      </c>
    </row>
    <row r="17" spans="1:29" ht="36" x14ac:dyDescent="0.25">
      <c r="A17" s="112">
        <v>13</v>
      </c>
      <c r="B17" s="371" t="s">
        <v>36</v>
      </c>
      <c r="C17" t="s">
        <v>6093</v>
      </c>
      <c r="D17" s="25">
        <v>32400</v>
      </c>
      <c r="E17" s="25">
        <v>1638</v>
      </c>
      <c r="F17" s="25">
        <v>3771</v>
      </c>
      <c r="G17" s="133">
        <f t="shared" si="0"/>
        <v>2.302197802197802</v>
      </c>
      <c r="H17" s="15" t="s">
        <v>19</v>
      </c>
      <c r="I17" s="16" t="s">
        <v>37</v>
      </c>
      <c r="J17" s="133">
        <v>2013</v>
      </c>
      <c r="K17" s="3" t="s">
        <v>14</v>
      </c>
      <c r="L17" s="127" t="s">
        <v>5513</v>
      </c>
      <c r="M17" s="17" t="s">
        <v>15</v>
      </c>
      <c r="N17">
        <v>26</v>
      </c>
      <c r="O17" s="28"/>
      <c r="P17" s="1" t="str">
        <f>IF($C17&lt;&gt;"",IF(COUNTIF($C:C,$C17)&gt;1,"Plusieurs commentaires",""),"")</f>
        <v>Plusieurs commentaires</v>
      </c>
      <c r="Q17" s="1">
        <f t="shared" si="1"/>
        <v>1</v>
      </c>
      <c r="R17" s="1">
        <f>SUMIFS($Q$5:$Q17,$P$5:$P17,"Plusieurs commentaires",$C$5:$C17,C17)</f>
        <v>1</v>
      </c>
      <c r="S17" t="str">
        <f t="shared" si="2"/>
        <v/>
      </c>
      <c r="T17" t="str">
        <f t="shared" si="3"/>
        <v/>
      </c>
      <c r="U17" t="str">
        <f t="shared" si="4"/>
        <v/>
      </c>
      <c r="V17" s="238" t="str">
        <f t="shared" si="5"/>
        <v>Plusieurs occurences</v>
      </c>
      <c r="W17" s="238">
        <f t="shared" si="6"/>
        <v>1</v>
      </c>
      <c r="X17" s="238">
        <f>SUMIFS($W$5:$W17,$V$5:$V17,"Plusieurs occurences",$H$5:$H17,H17)</f>
        <v>5</v>
      </c>
      <c r="Y17" t="str">
        <f t="shared" si="7"/>
        <v>Agriculteur</v>
      </c>
      <c r="Z17" t="str">
        <f t="shared" si="8"/>
        <v/>
      </c>
      <c r="AA17" t="str">
        <f t="shared" si="9"/>
        <v/>
      </c>
      <c r="AC17" t="str">
        <f t="shared" si="10"/>
        <v>CgrRpusscvu</v>
      </c>
    </row>
    <row r="18" spans="1:29" ht="48" x14ac:dyDescent="0.25">
      <c r="A18" s="112">
        <v>15</v>
      </c>
      <c r="B18" s="371" t="s">
        <v>42</v>
      </c>
      <c r="C18" t="s">
        <v>6094</v>
      </c>
      <c r="D18" s="25">
        <v>539</v>
      </c>
      <c r="E18" s="25">
        <v>196</v>
      </c>
      <c r="F18" s="25">
        <v>204</v>
      </c>
      <c r="G18" s="133">
        <f t="shared" si="0"/>
        <v>1.0408163265306123</v>
      </c>
      <c r="H18" s="15" t="s">
        <v>19</v>
      </c>
      <c r="I18" s="16" t="s">
        <v>13</v>
      </c>
      <c r="J18" s="15">
        <v>2012</v>
      </c>
      <c r="K18" s="3" t="s">
        <v>43</v>
      </c>
      <c r="L18" s="172" t="s">
        <v>1041</v>
      </c>
      <c r="M18" s="17" t="s">
        <v>15</v>
      </c>
      <c r="N18">
        <v>0</v>
      </c>
      <c r="O18" s="28"/>
      <c r="P18" s="1" t="str">
        <f>IF($C18&lt;&gt;"",IF(COUNTIF($C:C,$C18)&gt;1,"Plusieurs commentaires",""),"")</f>
        <v/>
      </c>
      <c r="Q18" s="1">
        <f t="shared" si="1"/>
        <v>0</v>
      </c>
      <c r="R18" s="1">
        <f>SUMIFS($Q$5:$Q18,$P$5:$P18,"Plusieurs commentaires",$C$5:$C18,C18)</f>
        <v>0</v>
      </c>
      <c r="S18" t="str">
        <f t="shared" si="2"/>
        <v/>
      </c>
      <c r="T18" t="str">
        <f t="shared" si="3"/>
        <v/>
      </c>
      <c r="U18" t="str">
        <f t="shared" si="4"/>
        <v/>
      </c>
      <c r="V18" s="238" t="str">
        <f t="shared" si="5"/>
        <v>Plusieurs occurences</v>
      </c>
      <c r="W18" s="238">
        <f t="shared" si="6"/>
        <v>1</v>
      </c>
      <c r="X18" s="238">
        <f>SUMIFS($W$5:$W18,$V$5:$V18,"Plusieurs occurences",$H$5:$H18,H18)</f>
        <v>6</v>
      </c>
      <c r="Y18" t="str">
        <f t="shared" si="7"/>
        <v>Agriculteur</v>
      </c>
      <c r="Z18" t="str">
        <f t="shared" si="8"/>
        <v/>
      </c>
      <c r="AA18" t="str">
        <f t="shared" si="9"/>
        <v/>
      </c>
      <c r="AC18" t="str">
        <f t="shared" si="10"/>
        <v>apllvll</v>
      </c>
    </row>
    <row r="19" spans="1:29" x14ac:dyDescent="0.25">
      <c r="A19" s="112">
        <v>17</v>
      </c>
      <c r="B19" s="371" t="s">
        <v>45</v>
      </c>
      <c r="C19" t="s">
        <v>6256</v>
      </c>
      <c r="D19" s="25">
        <v>5557</v>
      </c>
      <c r="E19" s="25">
        <v>1335</v>
      </c>
      <c r="F19" s="25">
        <v>550</v>
      </c>
      <c r="G19" s="133">
        <f t="shared" si="0"/>
        <v>0.41198501872659177</v>
      </c>
      <c r="H19" s="133"/>
      <c r="I19" s="16" t="s">
        <v>14</v>
      </c>
      <c r="J19" s="133">
        <v>2011</v>
      </c>
      <c r="K19" s="3" t="s">
        <v>46</v>
      </c>
      <c r="L19" s="172" t="s">
        <v>1041</v>
      </c>
      <c r="M19" s="17" t="s">
        <v>15</v>
      </c>
      <c r="N19">
        <v>1</v>
      </c>
      <c r="O19" s="28"/>
      <c r="P19" s="1" t="str">
        <f>IF($C19&lt;&gt;"",IF(COUNTIF($C:C,$C19)&gt;1,"Plusieurs commentaires",""),"")</f>
        <v>Plusieurs commentaires</v>
      </c>
      <c r="Q19" s="1">
        <f t="shared" si="1"/>
        <v>1</v>
      </c>
      <c r="R19" s="1">
        <f>SUMIFS($Q$5:$Q19,$P$5:$P19,"Plusieurs commentaires",$C$5:$C19,C19)</f>
        <v>1</v>
      </c>
      <c r="S19" t="str">
        <f t="shared" si="2"/>
        <v/>
      </c>
      <c r="T19" t="str">
        <f t="shared" si="3"/>
        <v/>
      </c>
      <c r="U19" t="str">
        <f t="shared" si="4"/>
        <v/>
      </c>
      <c r="V19" s="238" t="str">
        <f t="shared" si="5"/>
        <v/>
      </c>
      <c r="W19" s="238">
        <f t="shared" si="6"/>
        <v>0</v>
      </c>
      <c r="X19" s="238">
        <f>SUMIFS($W$5:$W19,$V$5:$V19,"Plusieurs occurences",$H$5:$H19,H19)</f>
        <v>0</v>
      </c>
      <c r="Y19">
        <f t="shared" si="7"/>
        <v>0</v>
      </c>
      <c r="Z19" t="str">
        <f t="shared" si="8"/>
        <v/>
      </c>
      <c r="AA19" t="str">
        <f t="shared" si="9"/>
        <v/>
      </c>
      <c r="AC19" t="str">
        <f t="shared" si="10"/>
        <v>vxvlhecrcs</v>
      </c>
    </row>
    <row r="20" spans="1:29" ht="36" x14ac:dyDescent="0.25">
      <c r="A20" s="112">
        <v>18</v>
      </c>
      <c r="B20" s="371" t="s">
        <v>47</v>
      </c>
      <c r="C20" t="s">
        <v>6095</v>
      </c>
      <c r="D20" s="25">
        <v>16000</v>
      </c>
      <c r="E20" s="25">
        <v>339</v>
      </c>
      <c r="F20" s="25">
        <v>156</v>
      </c>
      <c r="G20" s="133">
        <f t="shared" si="0"/>
        <v>0.46017699115044247</v>
      </c>
      <c r="H20" s="133"/>
      <c r="I20" s="134" t="s">
        <v>14</v>
      </c>
      <c r="J20" s="133">
        <v>2010</v>
      </c>
      <c r="K20" s="3" t="s">
        <v>14</v>
      </c>
      <c r="L20" s="172" t="s">
        <v>1041</v>
      </c>
      <c r="M20" s="136" t="s">
        <v>15</v>
      </c>
      <c r="N20">
        <v>23</v>
      </c>
      <c r="O20" s="28"/>
      <c r="P20" s="1" t="str">
        <f>IF($C20&lt;&gt;"",IF(COUNTIF($C:C,$C20)&gt;1,"Plusieurs commentaires",""),"")</f>
        <v/>
      </c>
      <c r="Q20" s="1">
        <f t="shared" si="1"/>
        <v>0</v>
      </c>
      <c r="R20" s="1">
        <f>SUMIFS($Q$5:$Q20,$P$5:$P20,"Plusieurs commentaires",$C$5:$C20,C20)</f>
        <v>0</v>
      </c>
      <c r="S20" t="str">
        <f t="shared" si="2"/>
        <v/>
      </c>
      <c r="T20" t="str">
        <f t="shared" si="3"/>
        <v/>
      </c>
      <c r="U20" t="str">
        <f t="shared" si="4"/>
        <v/>
      </c>
      <c r="V20" s="238" t="str">
        <f t="shared" si="5"/>
        <v/>
      </c>
      <c r="W20" s="238">
        <f t="shared" si="6"/>
        <v>0</v>
      </c>
      <c r="X20" s="238">
        <f>SUMIFS($W$5:$W20,$V$5:$V20,"Plusieurs occurences",$H$5:$H20,H20)</f>
        <v>0</v>
      </c>
      <c r="Y20">
        <f t="shared" si="7"/>
        <v>0</v>
      </c>
      <c r="Z20" t="str">
        <f t="shared" si="8"/>
        <v/>
      </c>
      <c r="AA20" t="str">
        <f t="shared" si="9"/>
        <v/>
      </c>
      <c r="AC20" t="str">
        <f t="shared" si="10"/>
        <v>hdrvlcpes69</v>
      </c>
    </row>
    <row r="21" spans="1:29" x14ac:dyDescent="0.25">
      <c r="A21" s="112">
        <v>19</v>
      </c>
      <c r="B21" s="371" t="s">
        <v>48</v>
      </c>
      <c r="C21" t="s">
        <v>6257</v>
      </c>
      <c r="D21" s="25">
        <v>2207</v>
      </c>
      <c r="E21" s="25">
        <v>184</v>
      </c>
      <c r="F21" s="25">
        <v>146</v>
      </c>
      <c r="G21" s="133">
        <f t="shared" si="0"/>
        <v>0.79347826086956519</v>
      </c>
      <c r="H21" s="15" t="s">
        <v>49</v>
      </c>
      <c r="I21" s="16" t="s">
        <v>13</v>
      </c>
      <c r="J21" s="15">
        <v>2018</v>
      </c>
      <c r="K21" s="3" t="s">
        <v>50</v>
      </c>
      <c r="L21" s="172" t="s">
        <v>5513</v>
      </c>
      <c r="M21" s="17" t="s">
        <v>15</v>
      </c>
      <c r="O21" s="28"/>
      <c r="P21" s="1" t="str">
        <f>IF($C21&lt;&gt;"",IF(COUNTIF($C:C,$C21)&gt;1,"Plusieurs commentaires",""),"")</f>
        <v/>
      </c>
      <c r="Q21" s="1">
        <f t="shared" si="1"/>
        <v>0</v>
      </c>
      <c r="R21" s="1">
        <f>SUMIFS($Q$5:$Q21,$P$5:$P21,"Plusieurs commentaires",$C$5:$C21,C21)</f>
        <v>0</v>
      </c>
      <c r="S21" t="str">
        <f t="shared" si="2"/>
        <v/>
      </c>
      <c r="T21" t="str">
        <f t="shared" si="3"/>
        <v/>
      </c>
      <c r="U21" t="str">
        <f t="shared" si="4"/>
        <v/>
      </c>
      <c r="V21" s="238" t="str">
        <f t="shared" si="5"/>
        <v/>
      </c>
      <c r="W21" s="238">
        <f t="shared" si="6"/>
        <v>0</v>
      </c>
      <c r="X21" s="238">
        <f>SUMIFS($W$5:$W21,$V$5:$V21,"Plusieurs occurences",$H$5:$H21,H21)</f>
        <v>0</v>
      </c>
      <c r="Y21" t="str">
        <f t="shared" si="7"/>
        <v>Courtier en assurances</v>
      </c>
      <c r="Z21" t="str">
        <f t="shared" si="8"/>
        <v/>
      </c>
      <c r="AA21" t="str">
        <f t="shared" si="9"/>
        <v/>
      </c>
      <c r="AC21" t="str">
        <f t="shared" si="10"/>
        <v>hvrcpuxelpx</v>
      </c>
    </row>
    <row r="22" spans="1:29" x14ac:dyDescent="0.25">
      <c r="A22" s="112">
        <v>20</v>
      </c>
      <c r="B22" s="371" t="s">
        <v>51</v>
      </c>
      <c r="C22" t="s">
        <v>6258</v>
      </c>
      <c r="D22" s="25">
        <v>872</v>
      </c>
      <c r="E22" s="25">
        <v>535</v>
      </c>
      <c r="F22" s="25">
        <v>824</v>
      </c>
      <c r="G22" s="133">
        <f t="shared" si="0"/>
        <v>1.5401869158878505</v>
      </c>
      <c r="H22" s="15" t="s">
        <v>19</v>
      </c>
      <c r="I22" s="16" t="s">
        <v>13</v>
      </c>
      <c r="J22" s="15">
        <v>2012</v>
      </c>
      <c r="K22" s="3" t="s">
        <v>51</v>
      </c>
      <c r="L22" s="172" t="s">
        <v>5513</v>
      </c>
      <c r="M22" s="17" t="s">
        <v>15</v>
      </c>
      <c r="O22" s="28"/>
      <c r="P22" s="1" t="str">
        <f>IF($C22&lt;&gt;"",IF(COUNTIF($C:C,$C22)&gt;1,"Plusieurs commentaires",""),"")</f>
        <v>Plusieurs commentaires</v>
      </c>
      <c r="Q22" s="1">
        <f t="shared" si="1"/>
        <v>1</v>
      </c>
      <c r="R22" s="1">
        <f>SUMIFS($Q$5:$Q22,$P$5:$P22,"Plusieurs commentaires",$C$5:$C22,C22)</f>
        <v>1</v>
      </c>
      <c r="S22" t="str">
        <f t="shared" si="2"/>
        <v/>
      </c>
      <c r="T22" t="str">
        <f t="shared" si="3"/>
        <v/>
      </c>
      <c r="U22" t="str">
        <f t="shared" si="4"/>
        <v/>
      </c>
      <c r="V22" s="238" t="str">
        <f t="shared" si="5"/>
        <v>Plusieurs occurences</v>
      </c>
      <c r="W22" s="238">
        <f t="shared" si="6"/>
        <v>1</v>
      </c>
      <c r="X22" s="238">
        <f>SUMIFS($W$5:$W22,$V$5:$V22,"Plusieurs occurences",$H$5:$H22,H22)</f>
        <v>7</v>
      </c>
      <c r="Y22" t="str">
        <f t="shared" si="7"/>
        <v>Agriculteur</v>
      </c>
      <c r="Z22" t="str">
        <f t="shared" si="8"/>
        <v/>
      </c>
      <c r="AA22" t="str">
        <f t="shared" si="9"/>
        <v/>
      </c>
      <c r="AC22" t="str">
        <f t="shared" si="10"/>
        <v>xcsxvl151</v>
      </c>
    </row>
    <row r="23" spans="1:29" ht="36" x14ac:dyDescent="0.25">
      <c r="A23" s="112">
        <v>21</v>
      </c>
      <c r="B23" s="371" t="s">
        <v>52</v>
      </c>
      <c r="C23" t="s">
        <v>6259</v>
      </c>
      <c r="D23" s="25">
        <v>9775</v>
      </c>
      <c r="E23" s="25">
        <v>253</v>
      </c>
      <c r="F23" s="25">
        <v>125</v>
      </c>
      <c r="G23" s="133">
        <f t="shared" si="0"/>
        <v>0.49407114624505927</v>
      </c>
      <c r="H23" s="133"/>
      <c r="I23" s="134" t="s">
        <v>14</v>
      </c>
      <c r="J23" s="133">
        <v>2012</v>
      </c>
      <c r="K23" s="3" t="s">
        <v>5501</v>
      </c>
      <c r="L23" s="172" t="s">
        <v>1041</v>
      </c>
      <c r="M23" s="136" t="s">
        <v>15</v>
      </c>
      <c r="N23">
        <v>31</v>
      </c>
      <c r="O23" s="28"/>
      <c r="P23" s="1" t="str">
        <f>IF($C23&lt;&gt;"",IF(COUNTIF($C:C,$C23)&gt;1,"Plusieurs commentaires",""),"")</f>
        <v/>
      </c>
      <c r="Q23" s="1">
        <f t="shared" si="1"/>
        <v>0</v>
      </c>
      <c r="R23" s="1">
        <f>SUMIFS($Q$5:$Q23,$P$5:$P23,"Plusieurs commentaires",$C$5:$C23,C23)</f>
        <v>0</v>
      </c>
      <c r="S23" t="str">
        <f t="shared" si="2"/>
        <v/>
      </c>
      <c r="T23" t="str">
        <f t="shared" si="3"/>
        <v/>
      </c>
      <c r="U23" t="str">
        <f t="shared" si="4"/>
        <v/>
      </c>
      <c r="V23" s="238" t="str">
        <f t="shared" si="5"/>
        <v/>
      </c>
      <c r="W23" s="238">
        <f t="shared" si="6"/>
        <v>0</v>
      </c>
      <c r="X23" s="238">
        <f>SUMIFS($W$5:$W23,$V$5:$V23,"Plusieurs occurences",$H$5:$H23,H23)</f>
        <v>0</v>
      </c>
      <c r="Y23">
        <f t="shared" si="7"/>
        <v>0</v>
      </c>
      <c r="Z23" t="str">
        <f t="shared" si="8"/>
        <v/>
      </c>
      <c r="AA23" t="str">
        <f t="shared" si="9"/>
        <v/>
      </c>
      <c r="AC23" t="str">
        <f t="shared" si="10"/>
        <v>Phcarcxx</v>
      </c>
    </row>
    <row r="24" spans="1:29" ht="36" x14ac:dyDescent="0.25">
      <c r="A24" s="112">
        <v>22</v>
      </c>
      <c r="B24" s="371" t="s">
        <v>53</v>
      </c>
      <c r="C24" t="s">
        <v>6260</v>
      </c>
      <c r="D24" s="25">
        <v>1155</v>
      </c>
      <c r="E24" s="25">
        <v>188</v>
      </c>
      <c r="F24" s="25">
        <v>49</v>
      </c>
      <c r="G24" s="133">
        <f t="shared" si="0"/>
        <v>0.26063829787234044</v>
      </c>
      <c r="H24" s="133"/>
      <c r="I24" s="134" t="s">
        <v>14</v>
      </c>
      <c r="J24" s="133">
        <v>2014</v>
      </c>
      <c r="K24" s="3" t="s">
        <v>14</v>
      </c>
      <c r="L24" s="172" t="s">
        <v>5513</v>
      </c>
      <c r="M24" s="136" t="s">
        <v>15</v>
      </c>
      <c r="N24">
        <v>0</v>
      </c>
      <c r="O24" s="28"/>
      <c r="P24" s="1" t="str">
        <f>IF($C24&lt;&gt;"",IF(COUNTIF($C:C,$C24)&gt;1,"Plusieurs commentaires",""),"")</f>
        <v>Plusieurs commentaires</v>
      </c>
      <c r="Q24" s="1">
        <f t="shared" si="1"/>
        <v>1</v>
      </c>
      <c r="R24" s="1">
        <f>SUMIFS($Q$5:$Q24,$P$5:$P24,"Plusieurs commentaires",$C$5:$C24,C24)</f>
        <v>1</v>
      </c>
      <c r="S24" t="str">
        <f t="shared" si="2"/>
        <v/>
      </c>
      <c r="T24" t="str">
        <f t="shared" si="3"/>
        <v/>
      </c>
      <c r="U24" t="str">
        <f t="shared" si="4"/>
        <v/>
      </c>
      <c r="V24" s="238" t="str">
        <f t="shared" si="5"/>
        <v/>
      </c>
      <c r="W24" s="238">
        <f t="shared" si="6"/>
        <v>0</v>
      </c>
      <c r="X24" s="238">
        <f>SUMIFS($W$5:$W24,$V$5:$V24,"Plusieurs occurences",$H$5:$H24,H24)</f>
        <v>0</v>
      </c>
      <c r="Y24">
        <f t="shared" si="7"/>
        <v>0</v>
      </c>
      <c r="Z24" t="str">
        <f t="shared" si="8"/>
        <v/>
      </c>
      <c r="AA24" t="str">
        <f t="shared" si="9"/>
        <v/>
      </c>
      <c r="AC24" t="str">
        <f t="shared" si="10"/>
        <v>svucxu47</v>
      </c>
    </row>
    <row r="25" spans="1:29" ht="72" x14ac:dyDescent="0.25">
      <c r="A25" s="112">
        <v>23</v>
      </c>
      <c r="B25" s="371" t="s">
        <v>54</v>
      </c>
      <c r="C25" t="s">
        <v>6261</v>
      </c>
      <c r="D25" s="25">
        <v>1771</v>
      </c>
      <c r="E25" s="25">
        <v>171</v>
      </c>
      <c r="F25" s="25">
        <v>233</v>
      </c>
      <c r="G25" s="133">
        <f t="shared" si="0"/>
        <v>1.3625730994152048</v>
      </c>
      <c r="H25" s="15" t="s">
        <v>55</v>
      </c>
      <c r="I25" s="16" t="s">
        <v>13</v>
      </c>
      <c r="J25" s="15">
        <v>2014</v>
      </c>
      <c r="K25" s="3" t="s">
        <v>14</v>
      </c>
      <c r="L25" s="127" t="s">
        <v>5513</v>
      </c>
      <c r="M25" s="17" t="s">
        <v>15</v>
      </c>
      <c r="N25">
        <v>9</v>
      </c>
      <c r="O25" s="28"/>
      <c r="P25" s="1" t="str">
        <f>IF($C25&lt;&gt;"",IF(COUNTIF($C:C,$C25)&gt;1,"Plusieurs commentaires",""),"")</f>
        <v/>
      </c>
      <c r="Q25" s="1">
        <f t="shared" si="1"/>
        <v>0</v>
      </c>
      <c r="R25" s="1">
        <f>SUMIFS($Q$5:$Q25,$P$5:$P25,"Plusieurs commentaires",$C$5:$C25,C25)</f>
        <v>0</v>
      </c>
      <c r="S25" t="str">
        <f t="shared" si="2"/>
        <v/>
      </c>
      <c r="T25" t="str">
        <f t="shared" si="3"/>
        <v/>
      </c>
      <c r="U25" t="str">
        <f t="shared" si="4"/>
        <v/>
      </c>
      <c r="V25" s="238" t="str">
        <f t="shared" si="5"/>
        <v/>
      </c>
      <c r="W25" s="238">
        <f t="shared" si="6"/>
        <v>0</v>
      </c>
      <c r="X25" s="238">
        <f>SUMIFS($W$5:$W25,$V$5:$V25,"Plusieurs occurences",$H$5:$H25,H25)</f>
        <v>0</v>
      </c>
      <c r="Y25" t="str">
        <f t="shared" si="7"/>
        <v>Paysagiste</v>
      </c>
      <c r="Z25" t="str">
        <f t="shared" si="8"/>
        <v/>
      </c>
      <c r="AA25" t="str">
        <f t="shared" si="9"/>
        <v/>
      </c>
      <c r="AC25" t="str">
        <f t="shared" si="10"/>
        <v>xhvuddrpy</v>
      </c>
    </row>
    <row r="26" spans="1:29" ht="36" x14ac:dyDescent="0.25">
      <c r="A26" s="112">
        <v>24</v>
      </c>
      <c r="B26" s="371" t="s">
        <v>56</v>
      </c>
      <c r="C26" t="s">
        <v>6262</v>
      </c>
      <c r="D26" s="25">
        <v>18</v>
      </c>
      <c r="E26" s="25">
        <v>716</v>
      </c>
      <c r="F26" s="25">
        <v>1857</v>
      </c>
      <c r="G26" s="133">
        <f t="shared" si="0"/>
        <v>2.5935754189944134</v>
      </c>
      <c r="H26" s="15"/>
      <c r="I26" s="16" t="s">
        <v>14</v>
      </c>
      <c r="J26" s="133">
        <v>2009</v>
      </c>
      <c r="K26" s="3" t="s">
        <v>14</v>
      </c>
      <c r="L26" s="127" t="s">
        <v>5513</v>
      </c>
      <c r="M26" s="17" t="s">
        <v>15</v>
      </c>
      <c r="N26">
        <v>57</v>
      </c>
      <c r="O26" s="28"/>
      <c r="P26" s="1" t="str">
        <f>IF($C26&lt;&gt;"",IF(COUNTIF($C:C,$C26)&gt;1,"Plusieurs commentaires",""),"")</f>
        <v/>
      </c>
      <c r="Q26" s="1">
        <f t="shared" si="1"/>
        <v>0</v>
      </c>
      <c r="R26" s="1">
        <f>SUMIFS($Q$5:$Q26,$P$5:$P26,"Plusieurs commentaires",$C$5:$C26,C26)</f>
        <v>0</v>
      </c>
      <c r="S26" t="str">
        <f t="shared" si="2"/>
        <v/>
      </c>
      <c r="T26" t="str">
        <f t="shared" si="3"/>
        <v/>
      </c>
      <c r="U26" t="str">
        <f t="shared" si="4"/>
        <v/>
      </c>
      <c r="V26" s="238" t="str">
        <f t="shared" si="5"/>
        <v/>
      </c>
      <c r="W26" s="238">
        <f t="shared" si="6"/>
        <v>0</v>
      </c>
      <c r="X26" s="238">
        <f>SUMIFS($W$5:$W26,$V$5:$V26,"Plusieurs occurences",$H$5:$H26,H26)</f>
        <v>0</v>
      </c>
      <c r="Y26">
        <f t="shared" si="7"/>
        <v>0</v>
      </c>
      <c r="Z26" t="str">
        <f t="shared" si="8"/>
        <v/>
      </c>
      <c r="AA26" t="str">
        <f t="shared" si="9"/>
        <v/>
      </c>
      <c r="AC26" t="str">
        <f t="shared" si="10"/>
        <v>pvysvllvxurc</v>
      </c>
    </row>
    <row r="27" spans="1:29" ht="72" x14ac:dyDescent="0.25">
      <c r="A27" s="112">
        <v>25</v>
      </c>
      <c r="B27" s="371" t="s">
        <v>57</v>
      </c>
      <c r="C27" t="s">
        <v>5989</v>
      </c>
      <c r="D27" s="25">
        <v>6513</v>
      </c>
      <c r="E27" s="25">
        <v>1176</v>
      </c>
      <c r="F27" s="25">
        <v>651</v>
      </c>
      <c r="G27" s="133">
        <f t="shared" si="0"/>
        <v>0.5535714285714286</v>
      </c>
      <c r="H27" s="15"/>
      <c r="I27" s="16" t="s">
        <v>13</v>
      </c>
      <c r="J27" s="133">
        <v>2016</v>
      </c>
      <c r="K27" s="3" t="s">
        <v>14</v>
      </c>
      <c r="L27" s="172" t="s">
        <v>1041</v>
      </c>
      <c r="M27" s="17" t="s">
        <v>15</v>
      </c>
      <c r="N27">
        <v>10</v>
      </c>
      <c r="O27" s="28"/>
      <c r="P27" s="1" t="str">
        <f>IF($C27&lt;&gt;"",IF(COUNTIF($C:C,$C27)&gt;1,"Plusieurs commentaires",""),"")</f>
        <v>Plusieurs commentaires</v>
      </c>
      <c r="Q27" s="1">
        <f t="shared" si="1"/>
        <v>1</v>
      </c>
      <c r="R27" s="1">
        <f>SUMIFS($Q$5:$Q27,$P$5:$P27,"Plusieurs commentaires",$C$5:$C27,C27)</f>
        <v>1</v>
      </c>
      <c r="S27" t="str">
        <f t="shared" si="2"/>
        <v/>
      </c>
      <c r="T27" t="str">
        <f t="shared" si="3"/>
        <v/>
      </c>
      <c r="U27" t="str">
        <f t="shared" si="4"/>
        <v/>
      </c>
      <c r="V27" s="238" t="str">
        <f t="shared" si="5"/>
        <v/>
      </c>
      <c r="W27" s="238">
        <f t="shared" si="6"/>
        <v>0</v>
      </c>
      <c r="X27" s="238">
        <f>SUMIFS($W$5:$W27,$V$5:$V27,"Plusieurs occurences",$H$5:$H27,H27)</f>
        <v>0</v>
      </c>
      <c r="Y27">
        <f t="shared" si="7"/>
        <v>0</v>
      </c>
      <c r="Z27" t="str">
        <f t="shared" si="8"/>
        <v/>
      </c>
      <c r="AA27" t="str">
        <f t="shared" si="9"/>
        <v/>
      </c>
      <c r="AC27" t="str">
        <f t="shared" si="10"/>
        <v>hecgvclheccgv</v>
      </c>
    </row>
    <row r="28" spans="1:29" ht="30" x14ac:dyDescent="0.25">
      <c r="A28" s="112">
        <v>26</v>
      </c>
      <c r="B28" s="371" t="s">
        <v>58</v>
      </c>
      <c r="C28" t="s">
        <v>6263</v>
      </c>
      <c r="D28" s="25">
        <v>6606</v>
      </c>
      <c r="E28" s="25">
        <v>587</v>
      </c>
      <c r="F28" s="25">
        <v>404</v>
      </c>
      <c r="G28" s="133">
        <f t="shared" si="0"/>
        <v>0.68824531516183984</v>
      </c>
      <c r="H28" s="18" t="s">
        <v>59</v>
      </c>
      <c r="I28" s="16" t="s">
        <v>13</v>
      </c>
      <c r="J28" s="15">
        <v>2012</v>
      </c>
      <c r="K28" s="3" t="s">
        <v>14</v>
      </c>
      <c r="L28" s="172" t="s">
        <v>5514</v>
      </c>
      <c r="M28" s="17" t="s">
        <v>15</v>
      </c>
      <c r="N28">
        <v>5</v>
      </c>
      <c r="O28" s="28"/>
      <c r="P28" s="1" t="str">
        <f>IF($C28&lt;&gt;"",IF(COUNTIF($C:C,$C28)&gt;1,"Plusieurs commentaires",""),"")</f>
        <v>Plusieurs commentaires</v>
      </c>
      <c r="Q28" s="1">
        <f t="shared" si="1"/>
        <v>1</v>
      </c>
      <c r="R28" s="1">
        <f>SUMIFS($Q$5:$Q28,$P$5:$P28,"Plusieurs commentaires",$C$5:$C28,C28)</f>
        <v>1</v>
      </c>
      <c r="S28" t="str">
        <f t="shared" si="2"/>
        <v/>
      </c>
      <c r="T28" t="str">
        <f t="shared" si="3"/>
        <v/>
      </c>
      <c r="U28" t="str">
        <f t="shared" si="4"/>
        <v/>
      </c>
      <c r="V28" s="238" t="str">
        <f t="shared" si="5"/>
        <v>Plusieurs occurences</v>
      </c>
      <c r="W28" s="238">
        <f t="shared" si="6"/>
        <v>1</v>
      </c>
      <c r="X28" s="238">
        <f>SUMIFS($W$5:$W28,$V$5:$V28,"Plusieurs occurences",$H$5:$H28,H28)</f>
        <v>1</v>
      </c>
      <c r="Y28" t="str">
        <f t="shared" si="7"/>
        <v>Truc scientifique que je n'ai pas compris avec l'INSERM</v>
      </c>
      <c r="Z28" t="str">
        <f t="shared" si="8"/>
        <v/>
      </c>
      <c r="AA28" t="str">
        <f t="shared" si="9"/>
        <v/>
      </c>
      <c r="AC28" t="str">
        <f t="shared" si="10"/>
        <v>xph_hpvc</v>
      </c>
    </row>
    <row r="29" spans="1:29" ht="24" x14ac:dyDescent="0.25">
      <c r="A29" s="112">
        <v>27</v>
      </c>
      <c r="B29" s="371" t="s">
        <v>60</v>
      </c>
      <c r="C29" t="s">
        <v>6264</v>
      </c>
      <c r="D29" s="25">
        <v>3178</v>
      </c>
      <c r="E29" s="25">
        <v>51</v>
      </c>
      <c r="F29" s="25">
        <v>21</v>
      </c>
      <c r="G29" s="133">
        <f t="shared" si="0"/>
        <v>0.41176470588235292</v>
      </c>
      <c r="H29" s="15"/>
      <c r="I29" s="16" t="s">
        <v>14</v>
      </c>
      <c r="J29" s="15">
        <v>2017</v>
      </c>
      <c r="K29" s="3" t="s">
        <v>61</v>
      </c>
      <c r="L29" s="172" t="s">
        <v>5513</v>
      </c>
      <c r="M29" s="17" t="s">
        <v>15</v>
      </c>
      <c r="N29">
        <v>5</v>
      </c>
      <c r="O29" s="28"/>
      <c r="P29" s="1" t="str">
        <f>IF($C29&lt;&gt;"",IF(COUNTIF($C:C,$C29)&gt;1,"Plusieurs commentaires",""),"")</f>
        <v>Plusieurs commentaires</v>
      </c>
      <c r="Q29" s="1">
        <f t="shared" si="1"/>
        <v>1</v>
      </c>
      <c r="R29" s="1">
        <f>SUMIFS($Q$5:$Q29,$P$5:$P29,"Plusieurs commentaires",$C$5:$C29,C29)</f>
        <v>1</v>
      </c>
      <c r="S29" t="str">
        <f t="shared" si="2"/>
        <v/>
      </c>
      <c r="T29" t="str">
        <f t="shared" si="3"/>
        <v/>
      </c>
      <c r="U29" t="str">
        <f t="shared" si="4"/>
        <v/>
      </c>
      <c r="V29" s="238" t="str">
        <f t="shared" si="5"/>
        <v/>
      </c>
      <c r="W29" s="238">
        <f t="shared" si="6"/>
        <v>0</v>
      </c>
      <c r="X29" s="238">
        <f>SUMIFS($W$5:$W29,$V$5:$V29,"Plusieurs occurences",$H$5:$H29,H29)</f>
        <v>0</v>
      </c>
      <c r="Y29">
        <f t="shared" si="7"/>
        <v>0</v>
      </c>
      <c r="Z29" t="str">
        <f t="shared" si="8"/>
        <v/>
      </c>
      <c r="AA29" t="str">
        <f t="shared" si="9"/>
        <v/>
      </c>
      <c r="AC29" t="str">
        <f t="shared" si="10"/>
        <v>xlarlx</v>
      </c>
    </row>
    <row r="30" spans="1:29" ht="48" x14ac:dyDescent="0.25">
      <c r="A30" s="112">
        <v>28</v>
      </c>
      <c r="B30" s="371" t="s">
        <v>62</v>
      </c>
      <c r="C30" t="s">
        <v>6265</v>
      </c>
      <c r="D30" s="25">
        <v>1409</v>
      </c>
      <c r="E30" s="25">
        <v>247</v>
      </c>
      <c r="F30" s="25">
        <v>386</v>
      </c>
      <c r="G30" s="133">
        <f t="shared" si="0"/>
        <v>1.5627530364372471</v>
      </c>
      <c r="H30" s="133" t="s">
        <v>19</v>
      </c>
      <c r="I30" s="16" t="s">
        <v>13</v>
      </c>
      <c r="J30" s="15">
        <v>2016</v>
      </c>
      <c r="K30" s="3" t="s">
        <v>14</v>
      </c>
      <c r="L30" s="172" t="s">
        <v>5513</v>
      </c>
      <c r="M30" s="17" t="s">
        <v>15</v>
      </c>
      <c r="N30">
        <v>0</v>
      </c>
      <c r="O30" s="28"/>
      <c r="P30" s="1" t="str">
        <f>IF($C30&lt;&gt;"",IF(COUNTIF($C:C,$C30)&gt;1,"Plusieurs commentaires",""),"")</f>
        <v>Plusieurs commentaires</v>
      </c>
      <c r="Q30" s="1">
        <f t="shared" si="1"/>
        <v>1</v>
      </c>
      <c r="R30" s="1">
        <f>SUMIFS($Q$5:$Q30,$P$5:$P30,"Plusieurs commentaires",$C$5:$C30,C30)</f>
        <v>1</v>
      </c>
      <c r="S30" t="str">
        <f t="shared" si="2"/>
        <v/>
      </c>
      <c r="T30" t="str">
        <f t="shared" si="3"/>
        <v/>
      </c>
      <c r="U30" t="str">
        <f t="shared" si="4"/>
        <v/>
      </c>
      <c r="V30" s="238" t="str">
        <f t="shared" si="5"/>
        <v>Plusieurs occurences</v>
      </c>
      <c r="W30" s="238">
        <f t="shared" si="6"/>
        <v>1</v>
      </c>
      <c r="X30" s="238">
        <f>SUMIFS($W$5:$W30,$V$5:$V30,"Plusieurs occurences",$H$5:$H30,H30)</f>
        <v>8</v>
      </c>
      <c r="Y30" t="str">
        <f t="shared" si="7"/>
        <v>Agriculteur</v>
      </c>
      <c r="Z30" t="str">
        <f t="shared" si="8"/>
        <v/>
      </c>
      <c r="AA30" t="str">
        <f t="shared" si="9"/>
        <v/>
      </c>
      <c r="AC30" t="str">
        <f t="shared" si="10"/>
        <v>cSQUcRRcScavsx2</v>
      </c>
    </row>
    <row r="31" spans="1:29" x14ac:dyDescent="0.25">
      <c r="A31" s="112">
        <v>35</v>
      </c>
      <c r="B31" s="371" t="s">
        <v>74</v>
      </c>
      <c r="C31" t="s">
        <v>5990</v>
      </c>
      <c r="D31" s="25">
        <v>903</v>
      </c>
      <c r="E31" s="25">
        <v>126</v>
      </c>
      <c r="F31" s="25">
        <v>116</v>
      </c>
      <c r="G31" s="133">
        <f t="shared" si="0"/>
        <v>0.92063492063492058</v>
      </c>
      <c r="H31" s="15"/>
      <c r="I31" s="16" t="s">
        <v>14</v>
      </c>
      <c r="J31" s="133">
        <v>2017</v>
      </c>
      <c r="K31" s="3" t="s">
        <v>75</v>
      </c>
      <c r="L31" s="172" t="s">
        <v>5513</v>
      </c>
      <c r="M31" s="17" t="s">
        <v>15</v>
      </c>
      <c r="N31">
        <v>0</v>
      </c>
      <c r="O31" s="28"/>
      <c r="P31" s="1" t="str">
        <f>IF($C31&lt;&gt;"",IF(COUNTIF($C:C,$C31)&gt;1,"Plusieurs commentaires",""),"")</f>
        <v/>
      </c>
      <c r="Q31" s="1">
        <f t="shared" si="1"/>
        <v>0</v>
      </c>
      <c r="R31" s="1">
        <f>SUMIFS($Q$5:$Q31,$P$5:$P31,"Plusieurs commentaires",$C$5:$C31,C31)</f>
        <v>0</v>
      </c>
      <c r="S31" t="str">
        <f t="shared" si="2"/>
        <v/>
      </c>
      <c r="T31" t="str">
        <f t="shared" si="3"/>
        <v/>
      </c>
      <c r="U31" t="str">
        <f t="shared" si="4"/>
        <v/>
      </c>
      <c r="V31" s="238" t="str">
        <f t="shared" si="5"/>
        <v/>
      </c>
      <c r="W31" s="238">
        <f t="shared" si="6"/>
        <v>0</v>
      </c>
      <c r="X31" s="238">
        <f>SUMIFS($W$5:$W31,$V$5:$V31,"Plusieurs occurences",$H$5:$H31,H31)</f>
        <v>0</v>
      </c>
      <c r="Y31">
        <f t="shared" si="7"/>
        <v>0</v>
      </c>
      <c r="Z31" t="str">
        <f t="shared" si="8"/>
        <v/>
      </c>
      <c r="AA31" t="str">
        <f t="shared" si="9"/>
        <v/>
      </c>
      <c r="AC31" t="str">
        <f t="shared" si="10"/>
        <v>hcch30840</v>
      </c>
    </row>
    <row r="32" spans="1:29" ht="24" x14ac:dyDescent="0.25">
      <c r="A32" s="112">
        <v>38</v>
      </c>
      <c r="B32" s="371" t="s">
        <v>81</v>
      </c>
      <c r="C32" t="s">
        <v>6266</v>
      </c>
      <c r="D32" s="25">
        <v>3675</v>
      </c>
      <c r="E32" s="25">
        <v>194</v>
      </c>
      <c r="F32" s="25">
        <v>55</v>
      </c>
      <c r="G32" s="133">
        <f t="shared" si="0"/>
        <v>0.28350515463917525</v>
      </c>
      <c r="H32" s="15"/>
      <c r="I32" s="16" t="s">
        <v>14</v>
      </c>
      <c r="J32" s="15">
        <v>2011</v>
      </c>
      <c r="K32" s="3" t="s">
        <v>82</v>
      </c>
      <c r="L32" s="172" t="s">
        <v>1041</v>
      </c>
      <c r="M32" s="17" t="s">
        <v>15</v>
      </c>
      <c r="N32">
        <v>12</v>
      </c>
      <c r="O32" s="28"/>
      <c r="P32" s="1" t="str">
        <f>IF($C32&lt;&gt;"",IF(COUNTIF($C:C,$C32)&gt;1,"Plusieurs commentaires",""),"")</f>
        <v/>
      </c>
      <c r="Q32" s="1">
        <f t="shared" si="1"/>
        <v>0</v>
      </c>
      <c r="R32" s="1">
        <f>SUMIFS($Q$5:$Q32,$P$5:$P32,"Plusieurs commentaires",$C$5:$C32,C32)</f>
        <v>0</v>
      </c>
      <c r="S32" t="str">
        <f t="shared" si="2"/>
        <v/>
      </c>
      <c r="T32" t="str">
        <f t="shared" si="3"/>
        <v/>
      </c>
      <c r="U32" t="str">
        <f t="shared" si="4"/>
        <v/>
      </c>
      <c r="V32" s="238" t="str">
        <f t="shared" si="5"/>
        <v/>
      </c>
      <c r="W32" s="238">
        <f t="shared" si="6"/>
        <v>0</v>
      </c>
      <c r="X32" s="238">
        <f>SUMIFS($W$5:$W32,$V$5:$V32,"Plusieurs occurences",$H$5:$H32,H32)</f>
        <v>0</v>
      </c>
      <c r="Y32">
        <f t="shared" si="7"/>
        <v>0</v>
      </c>
      <c r="Z32" t="str">
        <f t="shared" si="8"/>
        <v/>
      </c>
      <c r="AA32" t="str">
        <f t="shared" si="9"/>
        <v/>
      </c>
      <c r="AC32" t="str">
        <f t="shared" si="10"/>
        <v>yvllxpuxcpurx</v>
      </c>
    </row>
    <row r="33" spans="1:29" ht="24" x14ac:dyDescent="0.25">
      <c r="A33" s="112">
        <v>40</v>
      </c>
      <c r="B33" s="371" t="s">
        <v>86</v>
      </c>
      <c r="C33" t="s">
        <v>6267</v>
      </c>
      <c r="D33" s="25">
        <v>46200</v>
      </c>
      <c r="E33" s="25">
        <v>399</v>
      </c>
      <c r="F33" s="25">
        <v>883</v>
      </c>
      <c r="G33" s="133">
        <f t="shared" si="0"/>
        <v>2.2130325814536342</v>
      </c>
      <c r="H33" s="133" t="s">
        <v>23</v>
      </c>
      <c r="I33" s="134" t="s">
        <v>14</v>
      </c>
      <c r="J33" s="133">
        <v>2011</v>
      </c>
      <c r="K33" s="3" t="s">
        <v>87</v>
      </c>
      <c r="L33" s="172" t="s">
        <v>5513</v>
      </c>
      <c r="M33" s="136" t="s">
        <v>15</v>
      </c>
      <c r="N33">
        <v>0</v>
      </c>
      <c r="O33" s="28"/>
      <c r="P33" s="1" t="str">
        <f>IF($C33&lt;&gt;"",IF(COUNTIF($C:C,$C33)&gt;1,"Plusieurs commentaires",""),"")</f>
        <v>Plusieurs commentaires</v>
      </c>
      <c r="Q33" s="1">
        <f t="shared" si="1"/>
        <v>1</v>
      </c>
      <c r="R33" s="1">
        <f>SUMIFS($Q$5:$Q33,$P$5:$P33,"Plusieurs commentaires",$C$5:$C33,C33)</f>
        <v>1</v>
      </c>
      <c r="S33" t="str">
        <f t="shared" si="2"/>
        <v/>
      </c>
      <c r="T33" t="str">
        <f t="shared" si="3"/>
        <v/>
      </c>
      <c r="U33" t="str">
        <f t="shared" si="4"/>
        <v/>
      </c>
      <c r="V33" s="238" t="str">
        <f t="shared" si="5"/>
        <v>Plusieurs occurences</v>
      </c>
      <c r="W33" s="238">
        <f t="shared" si="6"/>
        <v>1</v>
      </c>
      <c r="X33" s="238">
        <f>SUMIFS($W$5:$W33,$V$5:$V33,"Plusieurs occurences",$H$5:$H33,H33)</f>
        <v>2</v>
      </c>
      <c r="Y33" t="str">
        <f t="shared" si="7"/>
        <v>Ingénieur agronome</v>
      </c>
      <c r="Z33" t="str">
        <f t="shared" si="8"/>
        <v/>
      </c>
      <c r="AA33" t="str">
        <f t="shared" si="9"/>
        <v/>
      </c>
      <c r="AC33" t="str">
        <f t="shared" si="10"/>
        <v>L_acrxgpx</v>
      </c>
    </row>
    <row r="34" spans="1:29" ht="36" x14ac:dyDescent="0.25">
      <c r="A34" s="112">
        <v>43</v>
      </c>
      <c r="B34" s="371" t="s">
        <v>90</v>
      </c>
      <c r="C34" t="s">
        <v>6025</v>
      </c>
      <c r="D34" s="25">
        <v>686</v>
      </c>
      <c r="E34" s="25">
        <v>218</v>
      </c>
      <c r="F34" s="25">
        <v>79</v>
      </c>
      <c r="G34" s="133">
        <f t="shared" si="0"/>
        <v>0.36238532110091742</v>
      </c>
      <c r="H34" s="15"/>
      <c r="I34" s="16" t="s">
        <v>13</v>
      </c>
      <c r="J34" s="15">
        <v>2013</v>
      </c>
      <c r="K34" s="3" t="s">
        <v>14</v>
      </c>
      <c r="L34" s="127" t="s">
        <v>5513</v>
      </c>
      <c r="M34" s="17" t="s">
        <v>15</v>
      </c>
      <c r="N34">
        <v>0</v>
      </c>
      <c r="O34" s="28"/>
      <c r="P34" s="1" t="str">
        <f>IF($C34&lt;&gt;"",IF(COUNTIF($C:C,$C34)&gt;1,"Plusieurs commentaires",""),"")</f>
        <v>Plusieurs commentaires</v>
      </c>
      <c r="Q34" s="1">
        <f t="shared" si="1"/>
        <v>1</v>
      </c>
      <c r="R34" s="1">
        <f>SUMIFS($Q$5:$Q34,$P$5:$P34,"Plusieurs commentaires",$C$5:$C34,C34)</f>
        <v>1</v>
      </c>
      <c r="S34" t="str">
        <f t="shared" si="2"/>
        <v/>
      </c>
      <c r="T34" t="str">
        <f t="shared" si="3"/>
        <v/>
      </c>
      <c r="U34" t="str">
        <f t="shared" si="4"/>
        <v/>
      </c>
      <c r="V34" s="238" t="str">
        <f t="shared" si="5"/>
        <v/>
      </c>
      <c r="W34" s="238">
        <f t="shared" si="6"/>
        <v>0</v>
      </c>
      <c r="X34" s="238">
        <f>SUMIFS($W$5:$W34,$V$5:$V34,"Plusieurs occurences",$H$5:$H34,H34)</f>
        <v>0</v>
      </c>
      <c r="Y34">
        <f t="shared" si="7"/>
        <v>0</v>
      </c>
      <c r="Z34" t="str">
        <f t="shared" si="8"/>
        <v/>
      </c>
      <c r="AA34" t="str">
        <f t="shared" si="9"/>
        <v/>
      </c>
      <c r="AC34" t="str">
        <f t="shared" si="10"/>
        <v>pvquel54</v>
      </c>
    </row>
    <row r="35" spans="1:29" x14ac:dyDescent="0.25">
      <c r="A35" s="112">
        <v>44</v>
      </c>
      <c r="B35" s="371" t="s">
        <v>91</v>
      </c>
      <c r="C35" t="s">
        <v>6268</v>
      </c>
      <c r="D35" s="25">
        <v>20100</v>
      </c>
      <c r="E35" s="25">
        <v>1281</v>
      </c>
      <c r="F35" s="25">
        <v>3655</v>
      </c>
      <c r="G35" s="133">
        <f t="shared" si="0"/>
        <v>2.8532396565183449</v>
      </c>
      <c r="H35" s="15" t="s">
        <v>19</v>
      </c>
      <c r="I35" s="16" t="s">
        <v>13</v>
      </c>
      <c r="J35" s="15">
        <v>2009</v>
      </c>
      <c r="K35" s="3" t="s">
        <v>14</v>
      </c>
      <c r="L35" s="127" t="s">
        <v>5513</v>
      </c>
      <c r="M35" s="17" t="s">
        <v>15</v>
      </c>
      <c r="N35">
        <v>12</v>
      </c>
      <c r="O35" s="28"/>
      <c r="P35" s="1" t="str">
        <f>IF($C35&lt;&gt;"",IF(COUNTIF($C:C,$C35)&gt;1,"Plusieurs commentaires",""),"")</f>
        <v/>
      </c>
      <c r="Q35" s="1">
        <f t="shared" si="1"/>
        <v>0</v>
      </c>
      <c r="R35" s="1">
        <f>SUMIFS($Q$5:$Q35,$P$5:$P35,"Plusieurs commentaires",$C$5:$C35,C35)</f>
        <v>0</v>
      </c>
      <c r="S35" t="str">
        <f t="shared" si="2"/>
        <v/>
      </c>
      <c r="T35" t="str">
        <f t="shared" si="3"/>
        <v/>
      </c>
      <c r="U35" t="str">
        <f t="shared" si="4"/>
        <v/>
      </c>
      <c r="V35" s="238" t="str">
        <f t="shared" si="5"/>
        <v>Plusieurs occurences</v>
      </c>
      <c r="W35" s="238">
        <f t="shared" si="6"/>
        <v>1</v>
      </c>
      <c r="X35" s="238">
        <f>SUMIFS($W$5:$W35,$V$5:$V35,"Plusieurs occurences",$H$5:$H35,H35)</f>
        <v>9</v>
      </c>
      <c r="Y35" t="str">
        <f t="shared" si="7"/>
        <v>Agriculteur</v>
      </c>
      <c r="Z35" t="str">
        <f t="shared" si="8"/>
        <v/>
      </c>
      <c r="AA35" t="str">
        <f t="shared" si="9"/>
        <v/>
      </c>
      <c r="AC35" t="str">
        <f t="shared" si="10"/>
        <v>Cgres_lvuxel</v>
      </c>
    </row>
    <row r="36" spans="1:29" x14ac:dyDescent="0.25">
      <c r="A36" s="112">
        <v>45</v>
      </c>
      <c r="B36" s="371" t="s">
        <v>92</v>
      </c>
      <c r="C36" t="s">
        <v>5991</v>
      </c>
      <c r="D36" s="25">
        <v>10900</v>
      </c>
      <c r="E36" s="25">
        <v>280</v>
      </c>
      <c r="F36" s="25">
        <v>372</v>
      </c>
      <c r="G36" s="133">
        <f t="shared" si="0"/>
        <v>1.3285714285714285</v>
      </c>
      <c r="H36" s="133"/>
      <c r="I36" s="134" t="s">
        <v>14</v>
      </c>
      <c r="J36" s="133">
        <v>2018</v>
      </c>
      <c r="K36" s="3" t="s">
        <v>93</v>
      </c>
      <c r="L36" s="172" t="s">
        <v>1041</v>
      </c>
      <c r="M36" s="136" t="s">
        <v>15</v>
      </c>
      <c r="N36">
        <v>1</v>
      </c>
      <c r="O36" s="28"/>
      <c r="P36" s="1" t="str">
        <f>IF($C36&lt;&gt;"",IF(COUNTIF($C:C,$C36)&gt;1,"Plusieurs commentaires",""),"")</f>
        <v/>
      </c>
      <c r="Q36" s="1">
        <f t="shared" si="1"/>
        <v>0</v>
      </c>
      <c r="R36" s="1">
        <f>SUMIFS($Q$5:$Q36,$P$5:$P36,"Plusieurs commentaires",$C$5:$C36,C36)</f>
        <v>0</v>
      </c>
      <c r="S36" t="str">
        <f t="shared" si="2"/>
        <v/>
      </c>
      <c r="T36" t="str">
        <f t="shared" si="3"/>
        <v/>
      </c>
      <c r="U36" t="str">
        <f t="shared" si="4"/>
        <v/>
      </c>
      <c r="V36" s="238" t="str">
        <f t="shared" si="5"/>
        <v/>
      </c>
      <c r="W36" s="238">
        <f t="shared" si="6"/>
        <v>0</v>
      </c>
      <c r="X36" s="238">
        <f>SUMIFS($W$5:$W36,$V$5:$V36,"Plusieurs occurences",$H$5:$H36,H36)</f>
        <v>0</v>
      </c>
      <c r="Y36">
        <f t="shared" si="7"/>
        <v>0</v>
      </c>
      <c r="Z36" t="str">
        <f t="shared" si="8"/>
        <v/>
      </c>
      <c r="AA36" t="str">
        <f t="shared" si="9"/>
        <v/>
      </c>
      <c r="AC36" t="str">
        <f t="shared" si="10"/>
        <v>hhcalvccSgccp</v>
      </c>
    </row>
    <row r="37" spans="1:29" x14ac:dyDescent="0.25">
      <c r="A37" s="112">
        <v>46</v>
      </c>
      <c r="B37" s="371" t="s">
        <v>94</v>
      </c>
      <c r="C37" t="s">
        <v>6269</v>
      </c>
      <c r="D37" s="25">
        <v>17300</v>
      </c>
      <c r="E37" s="25">
        <v>1195</v>
      </c>
      <c r="F37" s="25">
        <v>312</v>
      </c>
      <c r="G37" s="133">
        <f t="shared" ref="G37:G68" si="11">IFERROR(F37/E37,0)</f>
        <v>0.26108786610878659</v>
      </c>
      <c r="H37" s="133"/>
      <c r="I37" s="134" t="s">
        <v>14</v>
      </c>
      <c r="J37" s="133">
        <v>2012</v>
      </c>
      <c r="K37" s="3" t="s">
        <v>95</v>
      </c>
      <c r="L37" s="172" t="s">
        <v>5513</v>
      </c>
      <c r="M37" s="136" t="s">
        <v>15</v>
      </c>
      <c r="N37">
        <v>22</v>
      </c>
      <c r="O37" s="28"/>
      <c r="P37" s="1" t="str">
        <f>IF($C37&lt;&gt;"",IF(COUNTIF($C:C,$C37)&gt;1,"Plusieurs commentaires",""),"")</f>
        <v/>
      </c>
      <c r="Q37" s="1">
        <f t="shared" si="1"/>
        <v>0</v>
      </c>
      <c r="R37" s="1">
        <f>SUMIFS($Q$5:$Q37,$P$5:$P37,"Plusieurs commentaires",$C$5:$C37,C37)</f>
        <v>0</v>
      </c>
      <c r="S37" t="str">
        <f t="shared" si="2"/>
        <v/>
      </c>
      <c r="T37" t="str">
        <f t="shared" si="3"/>
        <v/>
      </c>
      <c r="U37" t="str">
        <f t="shared" si="4"/>
        <v/>
      </c>
      <c r="V37" s="238" t="str">
        <f t="shared" si="5"/>
        <v/>
      </c>
      <c r="W37" s="238">
        <f t="shared" si="6"/>
        <v>0</v>
      </c>
      <c r="X37" s="238">
        <f>SUMIFS($W$5:$W37,$V$5:$V37,"Plusieurs occurences",$H$5:$H37,H37)</f>
        <v>0</v>
      </c>
      <c r="Y37">
        <f t="shared" si="7"/>
        <v>0</v>
      </c>
      <c r="Z37" t="str">
        <f t="shared" si="8"/>
        <v/>
      </c>
      <c r="AA37" t="str">
        <f t="shared" si="9"/>
        <v/>
      </c>
      <c r="AC37" t="str">
        <f t="shared" si="10"/>
        <v>vlx1Lvl</v>
      </c>
    </row>
    <row r="38" spans="1:29" ht="24" x14ac:dyDescent="0.25">
      <c r="A38" s="112">
        <v>47</v>
      </c>
      <c r="B38" s="371" t="s">
        <v>96</v>
      </c>
      <c r="C38" t="s">
        <v>5943</v>
      </c>
      <c r="D38" s="25">
        <v>44100</v>
      </c>
      <c r="E38" s="25">
        <v>1542</v>
      </c>
      <c r="F38" s="25">
        <v>1167</v>
      </c>
      <c r="G38" s="133">
        <f t="shared" si="11"/>
        <v>0.75680933852140075</v>
      </c>
      <c r="H38" s="15"/>
      <c r="I38" s="16" t="s">
        <v>14</v>
      </c>
      <c r="J38" s="15">
        <v>2014</v>
      </c>
      <c r="K38" s="3" t="s">
        <v>14</v>
      </c>
      <c r="L38" s="127" t="s">
        <v>5513</v>
      </c>
      <c r="M38" s="17" t="s">
        <v>15</v>
      </c>
      <c r="N38">
        <v>0</v>
      </c>
      <c r="O38" s="28"/>
      <c r="P38" s="1" t="str">
        <f>IF($C38&lt;&gt;"",IF(COUNTIF($C:C,$C38)&gt;1,"Plusieurs commentaires",""),"")</f>
        <v>Plusieurs commentaires</v>
      </c>
      <c r="Q38" s="1">
        <f t="shared" si="1"/>
        <v>1</v>
      </c>
      <c r="R38" s="1">
        <f>SUMIFS($Q$5:$Q38,$P$5:$P38,"Plusieurs commentaires",$C$5:$C38,C38)</f>
        <v>1</v>
      </c>
      <c r="S38" t="str">
        <f t="shared" si="2"/>
        <v/>
      </c>
      <c r="T38" t="str">
        <f t="shared" si="3"/>
        <v/>
      </c>
      <c r="U38" t="str">
        <f t="shared" si="4"/>
        <v/>
      </c>
      <c r="V38" s="238" t="str">
        <f t="shared" si="5"/>
        <v/>
      </c>
      <c r="W38" s="238">
        <f t="shared" si="6"/>
        <v>0</v>
      </c>
      <c r="X38" s="238">
        <f>SUMIFS($W$5:$W38,$V$5:$V38,"Plusieurs occurences",$H$5:$H38,H38)</f>
        <v>0</v>
      </c>
      <c r="Y38">
        <f t="shared" si="7"/>
        <v>0</v>
      </c>
      <c r="Z38" t="str">
        <f t="shared" si="8"/>
        <v/>
      </c>
      <c r="AA38" t="str">
        <f t="shared" si="9"/>
        <v/>
      </c>
      <c r="AC38" t="str">
        <f t="shared" si="10"/>
        <v>Zcll_arcez</v>
      </c>
    </row>
    <row r="39" spans="1:29" ht="72" x14ac:dyDescent="0.25">
      <c r="A39" s="112">
        <v>48</v>
      </c>
      <c r="B39" s="371" t="s">
        <v>97</v>
      </c>
      <c r="C39" t="s">
        <v>6096</v>
      </c>
      <c r="D39" s="25">
        <v>25100</v>
      </c>
      <c r="E39" s="25">
        <v>1524</v>
      </c>
      <c r="F39" s="25">
        <v>527</v>
      </c>
      <c r="G39" s="133">
        <f t="shared" si="11"/>
        <v>0.34580052493438318</v>
      </c>
      <c r="H39" s="15"/>
      <c r="I39" s="16" t="s">
        <v>14</v>
      </c>
      <c r="J39" s="15">
        <v>2011</v>
      </c>
      <c r="K39" s="3" t="s">
        <v>14</v>
      </c>
      <c r="L39" s="172" t="s">
        <v>5513</v>
      </c>
      <c r="M39" s="17" t="s">
        <v>15</v>
      </c>
      <c r="N39">
        <v>15</v>
      </c>
      <c r="O39" s="28"/>
      <c r="P39" s="1" t="str">
        <f>IF($C39&lt;&gt;"",IF(COUNTIF($C:C,$C39)&gt;1,"Plusieurs commentaires",""),"")</f>
        <v>Plusieurs commentaires</v>
      </c>
      <c r="Q39" s="1">
        <f t="shared" si="1"/>
        <v>1</v>
      </c>
      <c r="R39" s="1">
        <f>SUMIFS($Q$5:$Q39,$P$5:$P39,"Plusieurs commentaires",$C$5:$C39,C39)</f>
        <v>1</v>
      </c>
      <c r="S39" t="str">
        <f t="shared" si="2"/>
        <v/>
      </c>
      <c r="T39" t="str">
        <f t="shared" si="3"/>
        <v/>
      </c>
      <c r="U39" t="str">
        <f t="shared" si="4"/>
        <v/>
      </c>
      <c r="V39" s="238" t="str">
        <f t="shared" si="5"/>
        <v/>
      </c>
      <c r="W39" s="238">
        <f t="shared" si="6"/>
        <v>0</v>
      </c>
      <c r="X39" s="238">
        <f>SUMIFS($W$5:$W39,$V$5:$V39,"Plusieurs occurences",$H$5:$H39,H39)</f>
        <v>0</v>
      </c>
      <c r="Y39">
        <f t="shared" si="7"/>
        <v>0</v>
      </c>
      <c r="Z39" t="str">
        <f t="shared" si="8"/>
        <v/>
      </c>
      <c r="AA39" t="str">
        <f t="shared" si="9"/>
        <v/>
      </c>
      <c r="AC39" t="str">
        <f t="shared" si="10"/>
        <v>ScgplcCpllcrec</v>
      </c>
    </row>
    <row r="40" spans="1:29" ht="48" x14ac:dyDescent="0.25">
      <c r="A40" s="112">
        <v>49</v>
      </c>
      <c r="B40" s="371" t="s">
        <v>98</v>
      </c>
      <c r="C40" t="s">
        <v>6270</v>
      </c>
      <c r="D40" s="25">
        <v>405</v>
      </c>
      <c r="E40" s="25">
        <v>632</v>
      </c>
      <c r="F40" s="25">
        <v>42</v>
      </c>
      <c r="G40" s="133">
        <f t="shared" si="11"/>
        <v>6.6455696202531639E-2</v>
      </c>
      <c r="H40" s="133"/>
      <c r="I40" s="134" t="s">
        <v>14</v>
      </c>
      <c r="J40" s="133">
        <v>2015</v>
      </c>
      <c r="K40" s="3" t="s">
        <v>99</v>
      </c>
      <c r="L40" s="172" t="s">
        <v>5513</v>
      </c>
      <c r="M40" s="136" t="s">
        <v>15</v>
      </c>
      <c r="N40">
        <v>0</v>
      </c>
      <c r="O40" s="28"/>
      <c r="P40" s="1" t="str">
        <f>IF($C40&lt;&gt;"",IF(COUNTIF($C:C,$C40)&gt;1,"Plusieurs commentaires",""),"")</f>
        <v/>
      </c>
      <c r="Q40" s="1">
        <f t="shared" si="1"/>
        <v>0</v>
      </c>
      <c r="R40" s="1">
        <f>SUMIFS($Q$5:$Q40,$P$5:$P40,"Plusieurs commentaires",$C$5:$C40,C40)</f>
        <v>0</v>
      </c>
      <c r="S40" t="str">
        <f t="shared" si="2"/>
        <v/>
      </c>
      <c r="T40" t="str">
        <f t="shared" si="3"/>
        <v/>
      </c>
      <c r="U40" t="str">
        <f t="shared" si="4"/>
        <v/>
      </c>
      <c r="V40" s="238" t="str">
        <f t="shared" si="5"/>
        <v/>
      </c>
      <c r="W40" s="238">
        <f t="shared" si="6"/>
        <v>0</v>
      </c>
      <c r="X40" s="238">
        <f>SUMIFS($W$5:$W40,$V$5:$V40,"Plusieurs occurences",$H$5:$H40,H40)</f>
        <v>0</v>
      </c>
      <c r="Y40">
        <f t="shared" si="7"/>
        <v>0</v>
      </c>
      <c r="Z40" t="str">
        <f t="shared" si="8"/>
        <v/>
      </c>
      <c r="AA40" t="str">
        <f t="shared" si="9"/>
        <v/>
      </c>
      <c r="AC40" t="str">
        <f t="shared" si="10"/>
        <v>hvxxgepuhL</v>
      </c>
    </row>
    <row r="41" spans="1:29" ht="24" x14ac:dyDescent="0.25">
      <c r="A41" s="112">
        <v>50</v>
      </c>
      <c r="B41" s="371" t="s">
        <v>100</v>
      </c>
      <c r="C41" t="s">
        <v>6097</v>
      </c>
      <c r="D41" s="25">
        <v>504</v>
      </c>
      <c r="E41" s="25">
        <v>196</v>
      </c>
      <c r="F41" s="25">
        <v>15</v>
      </c>
      <c r="G41" s="133">
        <f t="shared" si="11"/>
        <v>7.6530612244897961E-2</v>
      </c>
      <c r="H41" s="133"/>
      <c r="I41" s="134" t="s">
        <v>101</v>
      </c>
      <c r="J41" s="133">
        <v>2018</v>
      </c>
      <c r="K41" s="3" t="s">
        <v>102</v>
      </c>
      <c r="L41" s="172" t="s">
        <v>5513</v>
      </c>
      <c r="M41" s="136" t="s">
        <v>15</v>
      </c>
      <c r="N41">
        <v>10</v>
      </c>
      <c r="O41" s="28"/>
      <c r="P41" s="1" t="str">
        <f>IF($C41&lt;&gt;"",IF(COUNTIF($C:C,$C41)&gt;1,"Plusieurs commentaires",""),"")</f>
        <v>Plusieurs commentaires</v>
      </c>
      <c r="Q41" s="1">
        <f t="shared" si="1"/>
        <v>1</v>
      </c>
      <c r="R41" s="1">
        <f>SUMIFS($Q$5:$Q41,$P$5:$P41,"Plusieurs commentaires",$C$5:$C41,C41)</f>
        <v>1</v>
      </c>
      <c r="S41" t="str">
        <f t="shared" si="2"/>
        <v/>
      </c>
      <c r="T41" t="str">
        <f t="shared" si="3"/>
        <v/>
      </c>
      <c r="U41" t="str">
        <f t="shared" si="4"/>
        <v/>
      </c>
      <c r="V41" s="238" t="str">
        <f t="shared" si="5"/>
        <v/>
      </c>
      <c r="W41" s="238">
        <f t="shared" si="6"/>
        <v>0</v>
      </c>
      <c r="X41" s="238">
        <f>SUMIFS($W$5:$W41,$V$5:$V41,"Plusieurs occurences",$H$5:$H41,H41)</f>
        <v>0</v>
      </c>
      <c r="Y41">
        <f t="shared" si="7"/>
        <v>0</v>
      </c>
      <c r="Z41" t="str">
        <f t="shared" si="8"/>
        <v/>
      </c>
      <c r="AA41" t="str">
        <f t="shared" si="9"/>
        <v/>
      </c>
      <c r="AC41" t="str">
        <f t="shared" si="10"/>
        <v>hvrRclclpucgc</v>
      </c>
    </row>
    <row r="42" spans="1:29" ht="48" x14ac:dyDescent="0.25">
      <c r="A42" s="112">
        <v>52</v>
      </c>
      <c r="B42" s="371" t="s">
        <v>104</v>
      </c>
      <c r="C42" t="s">
        <v>5944</v>
      </c>
      <c r="D42" s="25">
        <v>48800</v>
      </c>
      <c r="E42" s="25">
        <v>76</v>
      </c>
      <c r="F42" s="25">
        <v>768</v>
      </c>
      <c r="G42" s="133">
        <f t="shared" si="11"/>
        <v>10.105263157894736</v>
      </c>
      <c r="H42" s="15"/>
      <c r="I42" s="16" t="s">
        <v>14</v>
      </c>
      <c r="J42" s="133">
        <v>2014</v>
      </c>
      <c r="K42" s="3" t="s">
        <v>14</v>
      </c>
      <c r="L42" s="127" t="s">
        <v>5513</v>
      </c>
      <c r="M42" s="17" t="s">
        <v>15</v>
      </c>
      <c r="N42">
        <v>11</v>
      </c>
      <c r="O42" s="28"/>
      <c r="P42" s="1" t="str">
        <f>IF($C42&lt;&gt;"",IF(COUNTIF($C:C,$C42)&gt;1,"Plusieurs commentaires",""),"")</f>
        <v>Plusieurs commentaires</v>
      </c>
      <c r="Q42" s="1">
        <f t="shared" si="1"/>
        <v>1</v>
      </c>
      <c r="R42" s="1">
        <f>SUMIFS($Q$5:$Q42,$P$5:$P42,"Plusieurs commentaires",$C$5:$C42,C42)</f>
        <v>1</v>
      </c>
      <c r="S42" t="str">
        <f t="shared" si="2"/>
        <v/>
      </c>
      <c r="T42" t="str">
        <f t="shared" si="3"/>
        <v/>
      </c>
      <c r="U42" t="str">
        <f t="shared" si="4"/>
        <v/>
      </c>
      <c r="V42" s="238" t="str">
        <f t="shared" si="5"/>
        <v/>
      </c>
      <c r="W42" s="238">
        <f t="shared" si="6"/>
        <v>0</v>
      </c>
      <c r="X42" s="238">
        <f>SUMIFS($W$5:$W42,$V$5:$V42,"Plusieurs occurences",$H$5:$H42,H42)</f>
        <v>0</v>
      </c>
      <c r="Y42">
        <f t="shared" si="7"/>
        <v>0</v>
      </c>
      <c r="Z42" t="str">
        <f t="shared" si="8"/>
        <v/>
      </c>
      <c r="AA42" t="str">
        <f t="shared" si="9"/>
        <v/>
      </c>
      <c r="AC42" t="str">
        <f t="shared" si="10"/>
        <v>pecrrcpgele</v>
      </c>
    </row>
    <row r="43" spans="1:29" x14ac:dyDescent="0.25">
      <c r="A43" s="112">
        <v>53</v>
      </c>
      <c r="B43" s="371" t="s">
        <v>105</v>
      </c>
      <c r="C43" t="s">
        <v>5992</v>
      </c>
      <c r="D43" s="25">
        <v>97900</v>
      </c>
      <c r="E43" s="25">
        <v>1742</v>
      </c>
      <c r="F43" s="25">
        <v>3402</v>
      </c>
      <c r="G43" s="133">
        <f t="shared" si="11"/>
        <v>1.9529276693455797</v>
      </c>
      <c r="H43" s="15"/>
      <c r="I43" s="16" t="s">
        <v>13</v>
      </c>
      <c r="J43" s="133">
        <v>2013</v>
      </c>
      <c r="K43" s="3" t="s">
        <v>14</v>
      </c>
      <c r="L43" s="127" t="s">
        <v>5513</v>
      </c>
      <c r="M43" s="17" t="s">
        <v>15</v>
      </c>
      <c r="N43">
        <v>8</v>
      </c>
      <c r="O43" s="28"/>
      <c r="P43" s="1" t="str">
        <f>IF($C43&lt;&gt;"",IF(COUNTIF($C:C,$C43)&gt;1,"Plusieurs commentaires",""),"")</f>
        <v/>
      </c>
      <c r="Q43" s="1">
        <f t="shared" si="1"/>
        <v>0</v>
      </c>
      <c r="R43" s="1">
        <f>SUMIFS($Q$5:$Q43,$P$5:$P43,"Plusieurs commentaires",$C$5:$C43,C43)</f>
        <v>0</v>
      </c>
      <c r="S43" t="str">
        <f t="shared" si="2"/>
        <v/>
      </c>
      <c r="T43" t="str">
        <f t="shared" si="3"/>
        <v/>
      </c>
      <c r="U43" t="str">
        <f t="shared" si="4"/>
        <v/>
      </c>
      <c r="V43" s="238" t="str">
        <f t="shared" si="5"/>
        <v/>
      </c>
      <c r="W43" s="238">
        <f t="shared" si="6"/>
        <v>0</v>
      </c>
      <c r="X43" s="238">
        <f>SUMIFS($W$5:$W43,$V$5:$V43,"Plusieurs occurences",$H$5:$H43,H43)</f>
        <v>0</v>
      </c>
      <c r="Y43">
        <f t="shared" si="7"/>
        <v>0</v>
      </c>
      <c r="Z43" t="str">
        <f t="shared" si="8"/>
        <v/>
      </c>
      <c r="AA43" t="str">
        <f t="shared" si="9"/>
        <v/>
      </c>
      <c r="AC43" t="str">
        <f t="shared" si="10"/>
        <v>SVehverc</v>
      </c>
    </row>
    <row r="44" spans="1:29" x14ac:dyDescent="0.25">
      <c r="A44" s="112">
        <v>54</v>
      </c>
      <c r="B44" s="371" t="s">
        <v>106</v>
      </c>
      <c r="C44" t="s">
        <v>6098</v>
      </c>
      <c r="D44" s="25">
        <v>36900</v>
      </c>
      <c r="E44" s="25">
        <v>44</v>
      </c>
      <c r="F44" s="25">
        <v>432</v>
      </c>
      <c r="G44" s="133">
        <f t="shared" si="11"/>
        <v>9.8181818181818183</v>
      </c>
      <c r="H44" s="15" t="s">
        <v>107</v>
      </c>
      <c r="I44" s="16" t="s">
        <v>14</v>
      </c>
      <c r="J44" s="15">
        <v>2015</v>
      </c>
      <c r="K44" s="3" t="s">
        <v>108</v>
      </c>
      <c r="L44" s="172" t="s">
        <v>5513</v>
      </c>
      <c r="M44" s="17" t="s">
        <v>15</v>
      </c>
      <c r="N44">
        <v>2</v>
      </c>
      <c r="O44" s="28"/>
      <c r="P44" s="1" t="str">
        <f>IF($C44&lt;&gt;"",IF(COUNTIF($C:C,$C44)&gt;1,"Plusieurs commentaires",""),"")</f>
        <v/>
      </c>
      <c r="Q44" s="1">
        <f t="shared" si="1"/>
        <v>0</v>
      </c>
      <c r="R44" s="1">
        <f>SUMIFS($Q$5:$Q44,$P$5:$P44,"Plusieurs commentaires",$C$5:$C44,C44)</f>
        <v>0</v>
      </c>
      <c r="S44" t="str">
        <f t="shared" si="2"/>
        <v/>
      </c>
      <c r="T44" t="str">
        <f t="shared" si="3"/>
        <v/>
      </c>
      <c r="U44" t="str">
        <f t="shared" si="4"/>
        <v/>
      </c>
      <c r="V44" s="238" t="str">
        <f t="shared" si="5"/>
        <v>Plusieurs occurences</v>
      </c>
      <c r="W44" s="238">
        <f t="shared" si="6"/>
        <v>1</v>
      </c>
      <c r="X44" s="238">
        <f>SUMIFS($W$5:$W44,$V$5:$V44,"Plusieurs occurences",$H$5:$H44,H44)</f>
        <v>1</v>
      </c>
      <c r="Y44" t="str">
        <f t="shared" si="7"/>
        <v>Ingénieur</v>
      </c>
      <c r="Z44" t="str">
        <f t="shared" si="8"/>
        <v/>
      </c>
      <c r="AA44" t="str">
        <f t="shared" si="9"/>
        <v/>
      </c>
      <c r="AC44" t="str">
        <f t="shared" si="10"/>
        <v>cppccz93</v>
      </c>
    </row>
    <row r="45" spans="1:29" x14ac:dyDescent="0.25">
      <c r="A45" s="112">
        <v>55</v>
      </c>
      <c r="B45" s="371" t="s">
        <v>109</v>
      </c>
      <c r="C45" t="s">
        <v>6271</v>
      </c>
      <c r="D45" s="25">
        <v>1147</v>
      </c>
      <c r="E45" s="25">
        <v>40</v>
      </c>
      <c r="F45" s="25">
        <v>15</v>
      </c>
      <c r="G45" s="133">
        <f t="shared" si="11"/>
        <v>0.375</v>
      </c>
      <c r="H45" s="15"/>
      <c r="I45" s="16" t="s">
        <v>14</v>
      </c>
      <c r="J45" s="15">
        <v>2014</v>
      </c>
      <c r="K45" s="3" t="s">
        <v>110</v>
      </c>
      <c r="L45" s="172" t="s">
        <v>5513</v>
      </c>
      <c r="M45" s="17" t="s">
        <v>15</v>
      </c>
      <c r="N45">
        <v>18</v>
      </c>
      <c r="O45" s="28"/>
      <c r="P45" s="1" t="str">
        <f>IF($C45&lt;&gt;"",IF(COUNTIF($C:C,$C45)&gt;1,"Plusieurs commentaires",""),"")</f>
        <v>Plusieurs commentaires</v>
      </c>
      <c r="Q45" s="1">
        <f t="shared" si="1"/>
        <v>1</v>
      </c>
      <c r="R45" s="1">
        <f>SUMIFS($Q$5:$Q45,$P$5:$P45,"Plusieurs commentaires",$C$5:$C45,C45)</f>
        <v>1</v>
      </c>
      <c r="S45" t="str">
        <f t="shared" si="2"/>
        <v/>
      </c>
      <c r="T45" t="str">
        <f t="shared" si="3"/>
        <v/>
      </c>
      <c r="U45" t="str">
        <f t="shared" si="4"/>
        <v/>
      </c>
      <c r="V45" s="238" t="str">
        <f t="shared" si="5"/>
        <v/>
      </c>
      <c r="W45" s="238">
        <f t="shared" si="6"/>
        <v>0</v>
      </c>
      <c r="X45" s="238">
        <f>SUMIFS($W$5:$W45,$V$5:$V45,"Plusieurs occurences",$H$5:$H45,H45)</f>
        <v>0</v>
      </c>
      <c r="Y45">
        <f t="shared" si="7"/>
        <v>0</v>
      </c>
      <c r="Z45" t="str">
        <f t="shared" si="8"/>
        <v/>
      </c>
      <c r="AA45" t="str">
        <f t="shared" si="9"/>
        <v/>
      </c>
      <c r="AC45" t="str">
        <f t="shared" si="10"/>
        <v>pelpxplcece</v>
      </c>
    </row>
    <row r="46" spans="1:29" ht="48" x14ac:dyDescent="0.25">
      <c r="A46" s="112">
        <v>56</v>
      </c>
      <c r="B46" s="371" t="s">
        <v>111</v>
      </c>
      <c r="C46" t="s">
        <v>6099</v>
      </c>
      <c r="D46" s="25">
        <v>63300</v>
      </c>
      <c r="E46" s="25">
        <v>2271</v>
      </c>
      <c r="F46" s="25">
        <v>1648</v>
      </c>
      <c r="G46" s="133">
        <f t="shared" si="11"/>
        <v>0.72567151034786437</v>
      </c>
      <c r="H46" s="133"/>
      <c r="I46" s="134" t="s">
        <v>13</v>
      </c>
      <c r="J46" s="133">
        <v>2007</v>
      </c>
      <c r="K46" s="3" t="s">
        <v>14</v>
      </c>
      <c r="L46" s="127" t="s">
        <v>5513</v>
      </c>
      <c r="M46" s="136" t="s">
        <v>15</v>
      </c>
      <c r="N46">
        <v>4</v>
      </c>
      <c r="O46" s="28"/>
      <c r="P46" s="1" t="str">
        <f>IF($C46&lt;&gt;"",IF(COUNTIF($C:C,$C46)&gt;1,"Plusieurs commentaires",""),"")</f>
        <v/>
      </c>
      <c r="Q46" s="1">
        <f t="shared" si="1"/>
        <v>0</v>
      </c>
      <c r="R46" s="1">
        <f>SUMIFS($Q$5:$Q46,$P$5:$P46,"Plusieurs commentaires",$C$5:$C46,C46)</f>
        <v>0</v>
      </c>
      <c r="S46" t="str">
        <f t="shared" si="2"/>
        <v/>
      </c>
      <c r="T46" t="str">
        <f t="shared" si="3"/>
        <v/>
      </c>
      <c r="U46" t="str">
        <f t="shared" si="4"/>
        <v/>
      </c>
      <c r="V46" s="238" t="str">
        <f t="shared" si="5"/>
        <v/>
      </c>
      <c r="W46" s="238">
        <f t="shared" si="6"/>
        <v>0</v>
      </c>
      <c r="X46" s="238">
        <f>SUMIFS($W$5:$W46,$V$5:$V46,"Plusieurs occurences",$H$5:$H46,H46)</f>
        <v>0</v>
      </c>
      <c r="Y46">
        <f t="shared" si="7"/>
        <v>0</v>
      </c>
      <c r="Z46" t="str">
        <f t="shared" si="8"/>
        <v/>
      </c>
      <c r="AA46" t="str">
        <f t="shared" si="9"/>
        <v/>
      </c>
      <c r="AC46" t="str">
        <f t="shared" si="10"/>
        <v>lecpppl</v>
      </c>
    </row>
    <row r="47" spans="1:29" ht="48" x14ac:dyDescent="0.25">
      <c r="A47" s="112">
        <v>57</v>
      </c>
      <c r="B47" s="371" t="s">
        <v>112</v>
      </c>
      <c r="C47" t="s">
        <v>6100</v>
      </c>
      <c r="D47" s="25">
        <v>537</v>
      </c>
      <c r="E47" s="25">
        <v>257</v>
      </c>
      <c r="F47" s="25">
        <v>174</v>
      </c>
      <c r="G47" s="133">
        <f t="shared" si="11"/>
        <v>0.67704280155642027</v>
      </c>
      <c r="H47" s="15"/>
      <c r="I47" s="16" t="s">
        <v>14</v>
      </c>
      <c r="J47" s="15">
        <v>2014</v>
      </c>
      <c r="K47" s="3" t="s">
        <v>113</v>
      </c>
      <c r="L47" s="172" t="s">
        <v>5513</v>
      </c>
      <c r="M47" s="17" t="s">
        <v>15</v>
      </c>
      <c r="N47">
        <v>10</v>
      </c>
      <c r="O47" s="28"/>
      <c r="P47" s="1" t="str">
        <f>IF($C47&lt;&gt;"",IF(COUNTIF($C:C,$C47)&gt;1,"Plusieurs commentaires",""),"")</f>
        <v/>
      </c>
      <c r="Q47" s="1">
        <f t="shared" si="1"/>
        <v>0</v>
      </c>
      <c r="R47" s="1">
        <f>SUMIFS($Q$5:$Q47,$P$5:$P47,"Plusieurs commentaires",$C$5:$C47,C47)</f>
        <v>0</v>
      </c>
      <c r="S47" t="str">
        <f t="shared" si="2"/>
        <v/>
      </c>
      <c r="T47" t="str">
        <f t="shared" si="3"/>
        <v/>
      </c>
      <c r="U47" t="str">
        <f t="shared" si="4"/>
        <v/>
      </c>
      <c r="V47" s="238" t="str">
        <f t="shared" si="5"/>
        <v/>
      </c>
      <c r="W47" s="238">
        <f t="shared" si="6"/>
        <v>0</v>
      </c>
      <c r="X47" s="238">
        <f>SUMIFS($W$5:$W47,$V$5:$V47,"Plusieurs occurences",$H$5:$H47,H47)</f>
        <v>0</v>
      </c>
      <c r="Y47">
        <f t="shared" si="7"/>
        <v>0</v>
      </c>
      <c r="Z47" t="str">
        <f t="shared" si="8"/>
        <v/>
      </c>
      <c r="AA47" t="str">
        <f t="shared" si="9"/>
        <v/>
      </c>
      <c r="AC47" t="str">
        <f t="shared" si="10"/>
        <v>CpUVP</v>
      </c>
    </row>
    <row r="48" spans="1:29" x14ac:dyDescent="0.25">
      <c r="A48" s="112">
        <v>60</v>
      </c>
      <c r="B48" s="371" t="s">
        <v>116</v>
      </c>
      <c r="C48" t="s">
        <v>6272</v>
      </c>
      <c r="D48" s="25">
        <v>7684</v>
      </c>
      <c r="E48" s="25">
        <v>651</v>
      </c>
      <c r="F48" s="25">
        <v>543</v>
      </c>
      <c r="G48" s="133">
        <f t="shared" si="11"/>
        <v>0.83410138248847931</v>
      </c>
      <c r="H48" s="15"/>
      <c r="I48" s="16" t="s">
        <v>14</v>
      </c>
      <c r="J48" s="15">
        <v>2017</v>
      </c>
      <c r="K48" s="3" t="s">
        <v>117</v>
      </c>
      <c r="L48" s="172" t="s">
        <v>1041</v>
      </c>
      <c r="M48" s="17" t="s">
        <v>15</v>
      </c>
      <c r="N48">
        <v>16</v>
      </c>
      <c r="O48" s="28"/>
      <c r="P48" s="1" t="str">
        <f>IF($C48&lt;&gt;"",IF(COUNTIF($C:C,$C48)&gt;1,"Plusieurs commentaires",""),"")</f>
        <v/>
      </c>
      <c r="Q48" s="1">
        <f t="shared" si="1"/>
        <v>0</v>
      </c>
      <c r="R48" s="1">
        <f>SUMIFS($Q$5:$Q48,$P$5:$P48,"Plusieurs commentaires",$C$5:$C48,C48)</f>
        <v>0</v>
      </c>
      <c r="S48" t="str">
        <f t="shared" si="2"/>
        <v/>
      </c>
      <c r="T48" t="str">
        <f t="shared" si="3"/>
        <v/>
      </c>
      <c r="U48" t="str">
        <f t="shared" si="4"/>
        <v/>
      </c>
      <c r="V48" s="238" t="str">
        <f t="shared" si="5"/>
        <v/>
      </c>
      <c r="W48" s="238">
        <f t="shared" si="6"/>
        <v>0</v>
      </c>
      <c r="X48" s="238">
        <f>SUMIFS($W$5:$W48,$V$5:$V48,"Plusieurs occurences",$H$5:$H48,H48)</f>
        <v>0</v>
      </c>
      <c r="Y48">
        <f t="shared" si="7"/>
        <v>0</v>
      </c>
      <c r="Z48" t="str">
        <f t="shared" si="8"/>
        <v/>
      </c>
      <c r="AA48" t="str">
        <f t="shared" si="9"/>
        <v/>
      </c>
      <c r="AC48" t="str">
        <f t="shared" si="10"/>
        <v>Cxc_Lvuxrcvhplx</v>
      </c>
    </row>
    <row r="49" spans="1:29" ht="84" x14ac:dyDescent="0.25">
      <c r="A49" s="112">
        <v>64</v>
      </c>
      <c r="B49" s="371" t="s">
        <v>121</v>
      </c>
      <c r="C49" t="s">
        <v>6101</v>
      </c>
      <c r="D49" s="25">
        <v>859</v>
      </c>
      <c r="E49" s="25">
        <v>179</v>
      </c>
      <c r="F49" s="25">
        <v>181</v>
      </c>
      <c r="G49" s="133">
        <f t="shared" si="11"/>
        <v>1.011173184357542</v>
      </c>
      <c r="H49" s="15" t="s">
        <v>5646</v>
      </c>
      <c r="I49" s="16" t="s">
        <v>13</v>
      </c>
      <c r="J49" s="133">
        <v>2015</v>
      </c>
      <c r="K49" s="3" t="s">
        <v>14</v>
      </c>
      <c r="L49" s="127" t="s">
        <v>5513</v>
      </c>
      <c r="M49" s="17" t="s">
        <v>15</v>
      </c>
      <c r="N49">
        <v>0</v>
      </c>
      <c r="O49" s="28"/>
      <c r="P49" s="1" t="str">
        <f>IF($C49&lt;&gt;"",IF(COUNTIF($C:C,$C49)&gt;1,"Plusieurs commentaires",""),"")</f>
        <v/>
      </c>
      <c r="Q49" s="1">
        <f t="shared" si="1"/>
        <v>0</v>
      </c>
      <c r="R49" s="1">
        <f>SUMIFS($Q$5:$Q49,$P$5:$P49,"Plusieurs commentaires",$C$5:$C49,C49)</f>
        <v>0</v>
      </c>
      <c r="S49" t="str">
        <f t="shared" si="2"/>
        <v/>
      </c>
      <c r="T49" t="str">
        <f t="shared" si="3"/>
        <v/>
      </c>
      <c r="U49" t="str">
        <f t="shared" si="4"/>
        <v/>
      </c>
      <c r="V49" s="238" t="str">
        <f t="shared" si="5"/>
        <v/>
      </c>
      <c r="W49" s="238">
        <f t="shared" si="6"/>
        <v>0</v>
      </c>
      <c r="X49" s="238">
        <f>SUMIFS($W$5:$W49,$V$5:$V49,"Plusieurs occurences",$H$5:$H49,H49)</f>
        <v>0</v>
      </c>
      <c r="Y49" t="str">
        <f t="shared" si="7"/>
        <v>Etudiant informatique</v>
      </c>
      <c r="Z49" t="str">
        <f t="shared" si="8"/>
        <v/>
      </c>
      <c r="AA49" t="str">
        <f t="shared" si="9"/>
        <v/>
      </c>
      <c r="AC49" t="str">
        <f t="shared" si="10"/>
        <v>hpscpg_dvrlecr</v>
      </c>
    </row>
    <row r="50" spans="1:29" ht="24" x14ac:dyDescent="0.25">
      <c r="A50" s="112">
        <v>66</v>
      </c>
      <c r="B50" s="371" t="s">
        <v>124</v>
      </c>
      <c r="C50" t="s">
        <v>6102</v>
      </c>
      <c r="D50" s="25">
        <v>5688</v>
      </c>
      <c r="E50" s="25">
        <v>194</v>
      </c>
      <c r="F50" s="25">
        <v>1072</v>
      </c>
      <c r="G50" s="133">
        <f t="shared" si="11"/>
        <v>5.5257731958762886</v>
      </c>
      <c r="H50" s="15" t="s">
        <v>19</v>
      </c>
      <c r="I50" s="16" t="s">
        <v>13</v>
      </c>
      <c r="J50" s="15">
        <v>2013</v>
      </c>
      <c r="K50" s="3" t="s">
        <v>125</v>
      </c>
      <c r="L50" s="127" t="s">
        <v>5513</v>
      </c>
      <c r="M50" s="17" t="s">
        <v>15</v>
      </c>
      <c r="N50">
        <v>5</v>
      </c>
      <c r="O50" s="28"/>
      <c r="P50" s="1" t="str">
        <f>IF($C50&lt;&gt;"",IF(COUNTIF($C:C,$C50)&gt;1,"Plusieurs commentaires",""),"")</f>
        <v/>
      </c>
      <c r="Q50" s="1">
        <f t="shared" si="1"/>
        <v>0</v>
      </c>
      <c r="R50" s="1">
        <f>SUMIFS($Q$5:$Q50,$P$5:$P50,"Plusieurs commentaires",$C$5:$C50,C50)</f>
        <v>0</v>
      </c>
      <c r="S50" t="str">
        <f t="shared" si="2"/>
        <v/>
      </c>
      <c r="T50" t="str">
        <f t="shared" si="3"/>
        <v/>
      </c>
      <c r="U50" t="str">
        <f t="shared" si="4"/>
        <v/>
      </c>
      <c r="V50" s="238" t="str">
        <f t="shared" si="5"/>
        <v>Plusieurs occurences</v>
      </c>
      <c r="W50" s="238">
        <f t="shared" si="6"/>
        <v>1</v>
      </c>
      <c r="X50" s="238">
        <f>SUMIFS($W$5:$W50,$V$5:$V50,"Plusieurs occurences",$H$5:$H50,H50)</f>
        <v>10</v>
      </c>
      <c r="Y50" t="str">
        <f t="shared" si="7"/>
        <v>Agriculteur</v>
      </c>
      <c r="Z50" t="str">
        <f t="shared" si="8"/>
        <v/>
      </c>
      <c r="AA50" t="str">
        <f t="shared" si="9"/>
        <v/>
      </c>
      <c r="AC50" t="str">
        <f t="shared" si="10"/>
        <v>arulpRecpur</v>
      </c>
    </row>
    <row r="51" spans="1:29" ht="36" x14ac:dyDescent="0.25">
      <c r="A51" s="112">
        <v>68</v>
      </c>
      <c r="B51" s="371" t="s">
        <v>127</v>
      </c>
      <c r="C51" t="s">
        <v>6273</v>
      </c>
      <c r="D51" s="25">
        <v>56100</v>
      </c>
      <c r="E51" s="25">
        <v>356</v>
      </c>
      <c r="F51" s="25">
        <v>378</v>
      </c>
      <c r="G51" s="133">
        <f t="shared" si="11"/>
        <v>1.0617977528089888</v>
      </c>
      <c r="H51" s="15"/>
      <c r="I51" s="16" t="s">
        <v>14</v>
      </c>
      <c r="J51" s="15">
        <v>2010</v>
      </c>
      <c r="K51" s="3" t="s">
        <v>14</v>
      </c>
      <c r="L51" s="172" t="s">
        <v>5513</v>
      </c>
      <c r="M51" s="17" t="s">
        <v>15</v>
      </c>
      <c r="N51">
        <v>4</v>
      </c>
      <c r="O51" s="28"/>
      <c r="P51" s="1" t="str">
        <f>IF($C51&lt;&gt;"",IF(COUNTIF($C:C,$C51)&gt;1,"Plusieurs commentaires",""),"")</f>
        <v/>
      </c>
      <c r="Q51" s="1">
        <f t="shared" si="1"/>
        <v>0</v>
      </c>
      <c r="R51" s="1">
        <f>SUMIFS($Q$5:$Q51,$P$5:$P51,"Plusieurs commentaires",$C$5:$C51,C51)</f>
        <v>0</v>
      </c>
      <c r="S51" t="str">
        <f t="shared" si="2"/>
        <v/>
      </c>
      <c r="T51" t="str">
        <f t="shared" si="3"/>
        <v/>
      </c>
      <c r="U51" t="str">
        <f t="shared" si="4"/>
        <v/>
      </c>
      <c r="V51" s="238" t="str">
        <f t="shared" si="5"/>
        <v/>
      </c>
      <c r="W51" s="238">
        <f t="shared" si="6"/>
        <v>0</v>
      </c>
      <c r="X51" s="238">
        <f>SUMIFS($W$5:$W51,$V$5:$V51,"Plusieurs occurences",$H$5:$H51,H51)</f>
        <v>0</v>
      </c>
      <c r="Y51">
        <f t="shared" si="7"/>
        <v>0</v>
      </c>
      <c r="Z51" t="str">
        <f t="shared" si="8"/>
        <v/>
      </c>
      <c r="AA51" t="str">
        <f t="shared" si="9"/>
        <v/>
      </c>
      <c r="AC51" t="str">
        <f t="shared" si="10"/>
        <v>Pgvlxp17</v>
      </c>
    </row>
    <row r="52" spans="1:29" x14ac:dyDescent="0.25">
      <c r="A52" s="112">
        <v>69</v>
      </c>
      <c r="B52" s="371" t="s">
        <v>128</v>
      </c>
      <c r="C52" t="s">
        <v>6274</v>
      </c>
      <c r="D52" s="25">
        <v>461</v>
      </c>
      <c r="E52" s="25">
        <v>95</v>
      </c>
      <c r="F52" s="25">
        <v>9</v>
      </c>
      <c r="G52" s="133">
        <f t="shared" si="11"/>
        <v>9.4736842105263161E-2</v>
      </c>
      <c r="H52" s="15"/>
      <c r="I52" s="16" t="s">
        <v>14</v>
      </c>
      <c r="J52" s="15">
        <v>2010</v>
      </c>
      <c r="K52" s="3" t="s">
        <v>14</v>
      </c>
      <c r="L52" s="172" t="s">
        <v>1041</v>
      </c>
      <c r="M52" s="17" t="s">
        <v>15</v>
      </c>
      <c r="N52">
        <v>5</v>
      </c>
      <c r="O52" s="28"/>
      <c r="P52" s="1" t="str">
        <f>IF($C52&lt;&gt;"",IF(COUNTIF($C:C,$C52)&gt;1,"Plusieurs commentaires",""),"")</f>
        <v>Plusieurs commentaires</v>
      </c>
      <c r="Q52" s="1">
        <f t="shared" si="1"/>
        <v>1</v>
      </c>
      <c r="R52" s="1">
        <f>SUMIFS($Q$5:$Q52,$P$5:$P52,"Plusieurs commentaires",$C$5:$C52,C52)</f>
        <v>1</v>
      </c>
      <c r="S52" t="str">
        <f t="shared" si="2"/>
        <v/>
      </c>
      <c r="T52" t="str">
        <f t="shared" si="3"/>
        <v/>
      </c>
      <c r="U52" t="str">
        <f t="shared" si="4"/>
        <v/>
      </c>
      <c r="V52" s="238" t="str">
        <f t="shared" si="5"/>
        <v/>
      </c>
      <c r="W52" s="238">
        <f t="shared" si="6"/>
        <v>0</v>
      </c>
      <c r="X52" s="238">
        <f>SUMIFS($W$5:$W52,$V$5:$V52,"Plusieurs occurences",$H$5:$H52,H52)</f>
        <v>0</v>
      </c>
      <c r="Y52">
        <f t="shared" si="7"/>
        <v>0</v>
      </c>
      <c r="Z52" t="str">
        <f t="shared" si="8"/>
        <v/>
      </c>
      <c r="AA52" t="str">
        <f t="shared" si="9"/>
        <v/>
      </c>
      <c r="AC52" t="str">
        <f t="shared" si="10"/>
        <v>hvrhpxdva</v>
      </c>
    </row>
    <row r="53" spans="1:29" ht="36" x14ac:dyDescent="0.25">
      <c r="A53" s="112">
        <v>70</v>
      </c>
      <c r="B53" s="371" t="s">
        <v>129</v>
      </c>
      <c r="C53" t="s">
        <v>6275</v>
      </c>
      <c r="D53" s="25">
        <v>615</v>
      </c>
      <c r="E53" s="25">
        <v>312</v>
      </c>
      <c r="F53" s="25">
        <v>92</v>
      </c>
      <c r="G53" s="133">
        <f t="shared" si="11"/>
        <v>0.29487179487179488</v>
      </c>
      <c r="H53" s="15"/>
      <c r="I53" s="16" t="s">
        <v>13</v>
      </c>
      <c r="J53" s="15">
        <v>2011</v>
      </c>
      <c r="K53" s="3" t="s">
        <v>14</v>
      </c>
      <c r="L53" s="127" t="s">
        <v>5513</v>
      </c>
      <c r="M53" s="17" t="s">
        <v>15</v>
      </c>
      <c r="N53">
        <v>100</v>
      </c>
      <c r="O53" s="28"/>
      <c r="P53" s="1" t="str">
        <f>IF($C53&lt;&gt;"",IF(COUNTIF($C:C,$C53)&gt;1,"Plusieurs commentaires",""),"")</f>
        <v/>
      </c>
      <c r="Q53" s="1">
        <f t="shared" si="1"/>
        <v>0</v>
      </c>
      <c r="R53" s="1">
        <f>SUMIFS($Q$5:$Q53,$P$5:$P53,"Plusieurs commentaires",$C$5:$C53,C53)</f>
        <v>0</v>
      </c>
      <c r="S53" t="str">
        <f t="shared" si="2"/>
        <v/>
      </c>
      <c r="T53" t="str">
        <f t="shared" si="3"/>
        <v/>
      </c>
      <c r="U53" t="str">
        <f t="shared" si="4"/>
        <v/>
      </c>
      <c r="V53" s="238" t="str">
        <f t="shared" si="5"/>
        <v/>
      </c>
      <c r="W53" s="238">
        <f t="shared" si="6"/>
        <v>0</v>
      </c>
      <c r="X53" s="238">
        <f>SUMIFS($W$5:$W53,$V$5:$V53,"Plusieurs occurences",$H$5:$H53,H53)</f>
        <v>0</v>
      </c>
      <c r="Y53">
        <f t="shared" si="7"/>
        <v>0</v>
      </c>
      <c r="Z53" t="str">
        <f t="shared" si="8"/>
        <v/>
      </c>
      <c r="AA53" t="str">
        <f t="shared" si="9"/>
        <v/>
      </c>
      <c r="AC53" t="str">
        <f t="shared" si="10"/>
        <v>hulecllprxg</v>
      </c>
    </row>
    <row r="54" spans="1:29" ht="48" x14ac:dyDescent="0.25">
      <c r="A54" s="112">
        <v>71</v>
      </c>
      <c r="B54" s="371" t="s">
        <v>130</v>
      </c>
      <c r="C54" t="s">
        <v>6276</v>
      </c>
      <c r="D54" s="25">
        <v>391</v>
      </c>
      <c r="E54" s="25">
        <v>1566</v>
      </c>
      <c r="F54" s="25">
        <v>550</v>
      </c>
      <c r="G54" s="133">
        <f t="shared" si="11"/>
        <v>0.35121328224776499</v>
      </c>
      <c r="H54" s="15"/>
      <c r="I54" s="16" t="s">
        <v>14</v>
      </c>
      <c r="J54" s="15">
        <v>2018</v>
      </c>
      <c r="K54" s="3" t="s">
        <v>93</v>
      </c>
      <c r="L54" s="127" t="s">
        <v>5513</v>
      </c>
      <c r="M54" s="17" t="s">
        <v>15</v>
      </c>
      <c r="N54">
        <v>31</v>
      </c>
      <c r="O54" s="28"/>
      <c r="P54" s="1" t="str">
        <f>IF($C54&lt;&gt;"",IF(COUNTIF($C:C,$C54)&gt;1,"Plusieurs commentaires",""),"")</f>
        <v>Plusieurs commentaires</v>
      </c>
      <c r="Q54" s="1">
        <f t="shared" si="1"/>
        <v>1</v>
      </c>
      <c r="R54" s="1">
        <f>SUMIFS($Q$5:$Q54,$P$5:$P54,"Plusieurs commentaires",$C$5:$C54,C54)</f>
        <v>1</v>
      </c>
      <c r="S54" t="str">
        <f t="shared" si="2"/>
        <v/>
      </c>
      <c r="T54" t="str">
        <f t="shared" si="3"/>
        <v/>
      </c>
      <c r="U54" t="str">
        <f t="shared" si="4"/>
        <v/>
      </c>
      <c r="V54" s="238" t="str">
        <f t="shared" si="5"/>
        <v/>
      </c>
      <c r="W54" s="238">
        <f t="shared" si="6"/>
        <v>0</v>
      </c>
      <c r="X54" s="238">
        <f>SUMIFS($W$5:$W54,$V$5:$V54,"Plusieurs occurences",$H$5:$H54,H54)</f>
        <v>0</v>
      </c>
      <c r="Y54">
        <f t="shared" si="7"/>
        <v>0</v>
      </c>
      <c r="Z54" t="str">
        <f t="shared" si="8"/>
        <v/>
      </c>
      <c r="AA54" t="str">
        <f t="shared" si="9"/>
        <v/>
      </c>
      <c r="AC54" t="str">
        <f t="shared" si="10"/>
        <v>dppxcvp_lcdelh</v>
      </c>
    </row>
    <row r="55" spans="1:29" ht="24" x14ac:dyDescent="0.25">
      <c r="A55" s="112">
        <v>72</v>
      </c>
      <c r="B55" s="371" t="s">
        <v>131</v>
      </c>
      <c r="C55" t="s">
        <v>6103</v>
      </c>
      <c r="D55" s="25">
        <v>519</v>
      </c>
      <c r="E55" s="25">
        <v>156</v>
      </c>
      <c r="F55" s="25">
        <v>10</v>
      </c>
      <c r="G55" s="133">
        <f t="shared" si="11"/>
        <v>6.4102564102564097E-2</v>
      </c>
      <c r="H55" s="15"/>
      <c r="I55" s="16" t="s">
        <v>14</v>
      </c>
      <c r="J55" s="15">
        <v>2018</v>
      </c>
      <c r="K55" s="3" t="s">
        <v>132</v>
      </c>
      <c r="L55" s="127" t="s">
        <v>5513</v>
      </c>
      <c r="M55" s="17" t="s">
        <v>15</v>
      </c>
      <c r="N55">
        <v>50</v>
      </c>
      <c r="O55" s="28"/>
      <c r="P55" s="1" t="str">
        <f>IF($C55&lt;&gt;"",IF(COUNTIF($C:C,$C55)&gt;1,"Plusieurs commentaires",""),"")</f>
        <v/>
      </c>
      <c r="Q55" s="1">
        <f t="shared" si="1"/>
        <v>0</v>
      </c>
      <c r="R55" s="1">
        <f>SUMIFS($Q$5:$Q55,$P$5:$P55,"Plusieurs commentaires",$C$5:$C55,C55)</f>
        <v>0</v>
      </c>
      <c r="S55" t="str">
        <f t="shared" si="2"/>
        <v>hecguepvsaep</v>
      </c>
      <c r="T55" t="str">
        <f t="shared" si="3"/>
        <v/>
      </c>
      <c r="U55" t="str">
        <f t="shared" si="4"/>
        <v/>
      </c>
      <c r="V55" s="238" t="str">
        <f t="shared" si="5"/>
        <v/>
      </c>
      <c r="W55" s="238">
        <f t="shared" si="6"/>
        <v>0</v>
      </c>
      <c r="X55" s="238">
        <f>SUMIFS($W$5:$W55,$V$5:$V55,"Plusieurs occurences",$H$5:$H55,H55)</f>
        <v>0</v>
      </c>
      <c r="Y55">
        <f t="shared" si="7"/>
        <v>0</v>
      </c>
      <c r="Z55" t="str">
        <f t="shared" si="8"/>
        <v/>
      </c>
      <c r="AA55" t="str">
        <f t="shared" si="9"/>
        <v/>
      </c>
      <c r="AC55" t="str">
        <f t="shared" si="10"/>
        <v>hecguepvsaep</v>
      </c>
    </row>
    <row r="56" spans="1:29" ht="36" x14ac:dyDescent="0.25">
      <c r="A56" s="112">
        <v>73</v>
      </c>
      <c r="B56" s="371" t="s">
        <v>133</v>
      </c>
      <c r="C56" t="s">
        <v>6277</v>
      </c>
      <c r="D56" s="25">
        <v>12000</v>
      </c>
      <c r="E56" s="25">
        <v>226</v>
      </c>
      <c r="F56" s="25">
        <v>167</v>
      </c>
      <c r="G56" s="133">
        <f t="shared" si="11"/>
        <v>0.73893805309734517</v>
      </c>
      <c r="H56" s="15"/>
      <c r="I56" s="16" t="s">
        <v>13</v>
      </c>
      <c r="J56" s="133">
        <v>2009</v>
      </c>
      <c r="K56" s="3" t="s">
        <v>14</v>
      </c>
      <c r="L56" s="172" t="s">
        <v>5513</v>
      </c>
      <c r="M56" s="17" t="s">
        <v>15</v>
      </c>
      <c r="N56">
        <v>10</v>
      </c>
      <c r="O56" s="28"/>
      <c r="P56" s="1" t="str">
        <f>IF($C56&lt;&gt;"",IF(COUNTIF($C:C,$C56)&gt;1,"Plusieurs commentaires",""),"")</f>
        <v/>
      </c>
      <c r="Q56" s="1">
        <f t="shared" si="1"/>
        <v>0</v>
      </c>
      <c r="R56" s="1">
        <f>SUMIFS($Q$5:$Q56,$P$5:$P56,"Plusieurs commentaires",$C$5:$C56,C56)</f>
        <v>0</v>
      </c>
      <c r="S56" t="str">
        <f t="shared" si="2"/>
        <v/>
      </c>
      <c r="T56" t="str">
        <f t="shared" si="3"/>
        <v/>
      </c>
      <c r="U56" t="str">
        <f t="shared" si="4"/>
        <v/>
      </c>
      <c r="V56" s="238" t="str">
        <f t="shared" si="5"/>
        <v/>
      </c>
      <c r="W56" s="238">
        <f t="shared" si="6"/>
        <v>0</v>
      </c>
      <c r="X56" s="238">
        <f>SUMIFS($W$5:$W56,$V$5:$V56,"Plusieurs occurences",$H$5:$H56,H56)</f>
        <v>0</v>
      </c>
      <c r="Y56">
        <f t="shared" si="7"/>
        <v>0</v>
      </c>
      <c r="Z56" t="str">
        <f t="shared" si="8"/>
        <v/>
      </c>
      <c r="AA56" t="str">
        <f t="shared" si="9"/>
        <v/>
      </c>
      <c r="AC56" t="str">
        <f t="shared" si="10"/>
        <v>lvurclx_avccgus</v>
      </c>
    </row>
    <row r="57" spans="1:29" ht="48" x14ac:dyDescent="0.25">
      <c r="A57" s="112">
        <v>74</v>
      </c>
      <c r="B57" s="371" t="s">
        <v>134</v>
      </c>
      <c r="C57" t="s">
        <v>6104</v>
      </c>
      <c r="D57" s="25">
        <v>397</v>
      </c>
      <c r="E57" s="25">
        <v>75</v>
      </c>
      <c r="F57" s="25">
        <v>13</v>
      </c>
      <c r="G57" s="133">
        <f t="shared" si="11"/>
        <v>0.17333333333333334</v>
      </c>
      <c r="H57" s="15"/>
      <c r="I57" s="16" t="s">
        <v>14</v>
      </c>
      <c r="J57" s="133">
        <v>2014</v>
      </c>
      <c r="K57" s="3" t="s">
        <v>14</v>
      </c>
      <c r="L57" s="172" t="s">
        <v>1041</v>
      </c>
      <c r="M57" s="17" t="s">
        <v>15</v>
      </c>
      <c r="N57">
        <v>28</v>
      </c>
      <c r="O57" s="28"/>
      <c r="P57" s="1" t="str">
        <f>IF($C57&lt;&gt;"",IF(COUNTIF($C:C,$C57)&gt;1,"Plusieurs commentaires",""),"")</f>
        <v/>
      </c>
      <c r="Q57" s="1">
        <f t="shared" si="1"/>
        <v>0</v>
      </c>
      <c r="R57" s="1">
        <f>SUMIFS($Q$5:$Q57,$P$5:$P57,"Plusieurs commentaires",$C$5:$C57,C57)</f>
        <v>0</v>
      </c>
      <c r="S57" t="str">
        <f t="shared" si="2"/>
        <v/>
      </c>
      <c r="T57" t="str">
        <f t="shared" si="3"/>
        <v/>
      </c>
      <c r="U57" t="str">
        <f t="shared" si="4"/>
        <v/>
      </c>
      <c r="V57" s="238" t="str">
        <f t="shared" si="5"/>
        <v/>
      </c>
      <c r="W57" s="238">
        <f t="shared" si="6"/>
        <v>0</v>
      </c>
      <c r="X57" s="238">
        <f>SUMIFS($W$5:$W57,$V$5:$V57,"Plusieurs occurences",$H$5:$H57,H57)</f>
        <v>0</v>
      </c>
      <c r="Y57">
        <f t="shared" si="7"/>
        <v>0</v>
      </c>
      <c r="Z57" t="str">
        <f t="shared" si="8"/>
        <v/>
      </c>
      <c r="AA57" t="str">
        <f t="shared" si="9"/>
        <v/>
      </c>
      <c r="AC57" t="str">
        <f t="shared" si="10"/>
        <v>aezvrpZ</v>
      </c>
    </row>
    <row r="58" spans="1:29" ht="36" x14ac:dyDescent="0.25">
      <c r="A58" s="112">
        <v>75</v>
      </c>
      <c r="B58" s="371" t="s">
        <v>135</v>
      </c>
      <c r="C58" t="s">
        <v>6105</v>
      </c>
      <c r="D58" s="25">
        <v>4044</v>
      </c>
      <c r="E58" s="25">
        <v>435</v>
      </c>
      <c r="F58" s="25">
        <v>61</v>
      </c>
      <c r="G58" s="133">
        <f t="shared" si="11"/>
        <v>0.14022988505747128</v>
      </c>
      <c r="H58" s="15"/>
      <c r="I58" s="16" t="s">
        <v>14</v>
      </c>
      <c r="J58" s="133">
        <v>2012</v>
      </c>
      <c r="K58" s="3" t="s">
        <v>136</v>
      </c>
      <c r="L58" s="127" t="s">
        <v>5513</v>
      </c>
      <c r="M58" s="17" t="s">
        <v>15</v>
      </c>
      <c r="N58">
        <v>14</v>
      </c>
      <c r="O58" s="28"/>
      <c r="P58" s="1" t="str">
        <f>IF($C58&lt;&gt;"",IF(COUNTIF($C:C,$C58)&gt;1,"Plusieurs commentaires",""),"")</f>
        <v/>
      </c>
      <c r="Q58" s="1">
        <f t="shared" si="1"/>
        <v>0</v>
      </c>
      <c r="R58" s="1">
        <f>SUMIFS($Q$5:$Q58,$P$5:$P58,"Plusieurs commentaires",$C$5:$C58,C58)</f>
        <v>0</v>
      </c>
      <c r="S58" t="str">
        <f t="shared" si="2"/>
        <v/>
      </c>
      <c r="T58" t="str">
        <f t="shared" si="3"/>
        <v/>
      </c>
      <c r="U58" t="str">
        <f t="shared" si="4"/>
        <v/>
      </c>
      <c r="V58" s="238" t="str">
        <f t="shared" si="5"/>
        <v/>
      </c>
      <c r="W58" s="238">
        <f t="shared" si="6"/>
        <v>0</v>
      </c>
      <c r="X58" s="238">
        <f>SUMIFS($W$5:$W58,$V$5:$V58,"Plusieurs occurences",$H$5:$H58,H58)</f>
        <v>0</v>
      </c>
      <c r="Y58">
        <f t="shared" si="7"/>
        <v>0</v>
      </c>
      <c r="Z58" t="str">
        <f t="shared" si="8"/>
        <v/>
      </c>
      <c r="AA58" t="str">
        <f t="shared" si="9"/>
        <v/>
      </c>
      <c r="AC58" t="str">
        <f t="shared" si="10"/>
        <v>lee_Rppa</v>
      </c>
    </row>
    <row r="59" spans="1:29" ht="24" x14ac:dyDescent="0.25">
      <c r="A59" s="112">
        <v>76</v>
      </c>
      <c r="B59" s="371" t="s">
        <v>137</v>
      </c>
      <c r="C59" t="s">
        <v>6278</v>
      </c>
      <c r="D59" s="25">
        <v>993</v>
      </c>
      <c r="E59" s="25">
        <v>109</v>
      </c>
      <c r="F59" s="25">
        <v>24</v>
      </c>
      <c r="G59" s="133">
        <f t="shared" si="11"/>
        <v>0.22018348623853212</v>
      </c>
      <c r="H59" s="15"/>
      <c r="I59" s="16" t="s">
        <v>13</v>
      </c>
      <c r="J59" s="15">
        <v>2015</v>
      </c>
      <c r="K59" s="3" t="s">
        <v>14</v>
      </c>
      <c r="L59" s="127" t="s">
        <v>5513</v>
      </c>
      <c r="M59" s="17" t="s">
        <v>15</v>
      </c>
      <c r="N59">
        <v>6</v>
      </c>
      <c r="O59" s="28"/>
      <c r="P59" s="1" t="str">
        <f>IF($C59&lt;&gt;"",IF(COUNTIF($C:C,$C59)&gt;1,"Plusieurs commentaires",""),"")</f>
        <v/>
      </c>
      <c r="Q59" s="1">
        <f t="shared" si="1"/>
        <v>0</v>
      </c>
      <c r="R59" s="1">
        <f>SUMIFS($Q$5:$Q59,$P$5:$P59,"Plusieurs commentaires",$C$5:$C59,C59)</f>
        <v>0</v>
      </c>
      <c r="S59" t="str">
        <f t="shared" si="2"/>
        <v/>
      </c>
      <c r="T59" t="str">
        <f t="shared" si="3"/>
        <v/>
      </c>
      <c r="U59" t="str">
        <f t="shared" si="4"/>
        <v/>
      </c>
      <c r="V59" s="238" t="str">
        <f t="shared" si="5"/>
        <v/>
      </c>
      <c r="W59" s="238">
        <f t="shared" si="6"/>
        <v>0</v>
      </c>
      <c r="X59" s="238">
        <f>SUMIFS($W$5:$W59,$V$5:$V59,"Plusieurs occurences",$H$5:$H59,H59)</f>
        <v>0</v>
      </c>
      <c r="Y59">
        <f t="shared" si="7"/>
        <v>0</v>
      </c>
      <c r="Z59" t="str">
        <f t="shared" si="8"/>
        <v/>
      </c>
      <c r="AA59" t="str">
        <f t="shared" si="9"/>
        <v/>
      </c>
      <c r="AC59" t="str">
        <f t="shared" si="10"/>
        <v>xvvex_avrxcx</v>
      </c>
    </row>
    <row r="60" spans="1:29" ht="24" x14ac:dyDescent="0.25">
      <c r="A60" s="112">
        <v>77</v>
      </c>
      <c r="B60" s="371" t="s">
        <v>138</v>
      </c>
      <c r="C60" t="s">
        <v>6106</v>
      </c>
      <c r="D60" s="25">
        <v>2494</v>
      </c>
      <c r="E60" s="25">
        <v>245</v>
      </c>
      <c r="F60" s="25">
        <v>57</v>
      </c>
      <c r="G60" s="133">
        <f t="shared" si="11"/>
        <v>0.23265306122448978</v>
      </c>
      <c r="H60" s="15"/>
      <c r="I60" s="16" t="s">
        <v>13</v>
      </c>
      <c r="J60" s="15">
        <v>2014</v>
      </c>
      <c r="K60" s="3" t="s">
        <v>139</v>
      </c>
      <c r="L60" s="172" t="s">
        <v>5513</v>
      </c>
      <c r="M60" s="17" t="s">
        <v>15</v>
      </c>
      <c r="N60">
        <v>21</v>
      </c>
      <c r="O60" s="28"/>
      <c r="P60" s="1" t="str">
        <f>IF($C60&lt;&gt;"",IF(COUNTIF($C:C,$C60)&gt;1,"Plusieurs commentaires",""),"")</f>
        <v>Plusieurs commentaires</v>
      </c>
      <c r="Q60" s="1">
        <f t="shared" si="1"/>
        <v>1</v>
      </c>
      <c r="R60" s="1">
        <f>SUMIFS($Q$5:$Q60,$P$5:$P60,"Plusieurs commentaires",$C$5:$C60,C60)</f>
        <v>1</v>
      </c>
      <c r="S60" t="str">
        <f t="shared" si="2"/>
        <v/>
      </c>
      <c r="T60" t="str">
        <f t="shared" si="3"/>
        <v/>
      </c>
      <c r="U60" t="str">
        <f t="shared" si="4"/>
        <v/>
      </c>
      <c r="V60" s="238" t="str">
        <f t="shared" si="5"/>
        <v/>
      </c>
      <c r="W60" s="238">
        <f t="shared" si="6"/>
        <v>0</v>
      </c>
      <c r="X60" s="238">
        <f>SUMIFS($W$5:$W60,$V$5:$V60,"Plusieurs occurences",$H$5:$H60,H60)</f>
        <v>0</v>
      </c>
      <c r="Y60">
        <f t="shared" si="7"/>
        <v>0</v>
      </c>
      <c r="Z60" t="str">
        <f t="shared" si="8"/>
        <v/>
      </c>
      <c r="AA60" t="str">
        <f t="shared" si="9"/>
        <v/>
      </c>
      <c r="AC60" t="str">
        <f t="shared" si="10"/>
        <v>CplelcSphcc</v>
      </c>
    </row>
    <row r="61" spans="1:29" ht="24" x14ac:dyDescent="0.25">
      <c r="A61" s="112">
        <v>78</v>
      </c>
      <c r="B61" s="371" t="s">
        <v>140</v>
      </c>
      <c r="C61" t="s">
        <v>6279</v>
      </c>
      <c r="D61" s="25">
        <v>21300</v>
      </c>
      <c r="E61" s="25">
        <v>30</v>
      </c>
      <c r="F61" s="25">
        <v>438</v>
      </c>
      <c r="G61" s="133">
        <f t="shared" si="11"/>
        <v>14.6</v>
      </c>
      <c r="H61" s="15"/>
      <c r="I61" s="16" t="s">
        <v>14</v>
      </c>
      <c r="J61" s="133">
        <v>2015</v>
      </c>
      <c r="K61" s="3" t="s">
        <v>141</v>
      </c>
      <c r="L61" s="127" t="s">
        <v>1041</v>
      </c>
      <c r="M61" s="17" t="s">
        <v>15</v>
      </c>
      <c r="N61">
        <v>7</v>
      </c>
      <c r="O61" s="28"/>
      <c r="P61" s="1" t="str">
        <f>IF($C61&lt;&gt;"",IF(COUNTIF($C:C,$C61)&gt;1,"Plusieurs commentaires",""),"")</f>
        <v/>
      </c>
      <c r="Q61" s="1">
        <f t="shared" si="1"/>
        <v>0</v>
      </c>
      <c r="R61" s="1">
        <f>SUMIFS($Q$5:$Q61,$P$5:$P61,"Plusieurs commentaires",$C$5:$C61,C61)</f>
        <v>0</v>
      </c>
      <c r="S61" t="str">
        <f t="shared" si="2"/>
        <v/>
      </c>
      <c r="T61" t="str">
        <f t="shared" si="3"/>
        <v/>
      </c>
      <c r="U61" t="str">
        <f t="shared" si="4"/>
        <v/>
      </c>
      <c r="V61" s="238" t="str">
        <f t="shared" si="5"/>
        <v/>
      </c>
      <c r="W61" s="238">
        <f t="shared" si="6"/>
        <v>0</v>
      </c>
      <c r="X61" s="238">
        <f>SUMIFS($W$5:$W61,$V$5:$V61,"Plusieurs occurences",$H$5:$H61,H61)</f>
        <v>0</v>
      </c>
      <c r="Y61">
        <f t="shared" si="7"/>
        <v>0</v>
      </c>
      <c r="Z61" t="str">
        <f t="shared" si="8"/>
        <v/>
      </c>
      <c r="AA61" t="str">
        <f t="shared" si="9"/>
        <v/>
      </c>
      <c r="AC61" t="str">
        <f t="shared" si="10"/>
        <v>xcpues82</v>
      </c>
    </row>
    <row r="62" spans="1:29" ht="36" x14ac:dyDescent="0.25">
      <c r="A62" s="112">
        <v>79</v>
      </c>
      <c r="B62" s="371" t="s">
        <v>142</v>
      </c>
      <c r="C62" t="s">
        <v>6280</v>
      </c>
      <c r="D62" s="25">
        <v>4339</v>
      </c>
      <c r="E62" s="25">
        <v>378</v>
      </c>
      <c r="F62" s="25">
        <v>65</v>
      </c>
      <c r="G62" s="133">
        <f t="shared" si="11"/>
        <v>0.17195767195767195</v>
      </c>
      <c r="H62" s="15"/>
      <c r="I62" s="16" t="s">
        <v>14</v>
      </c>
      <c r="J62" s="15">
        <v>2011</v>
      </c>
      <c r="K62" s="3" t="s">
        <v>14</v>
      </c>
      <c r="L62" s="172" t="s">
        <v>5513</v>
      </c>
      <c r="M62" s="17" t="s">
        <v>15</v>
      </c>
      <c r="N62">
        <v>0</v>
      </c>
      <c r="O62" s="28"/>
      <c r="P62" s="1" t="str">
        <f>IF($C62&lt;&gt;"",IF(COUNTIF($C:C,$C62)&gt;1,"Plusieurs commentaires",""),"")</f>
        <v>Plusieurs commentaires</v>
      </c>
      <c r="Q62" s="1">
        <f t="shared" si="1"/>
        <v>1</v>
      </c>
      <c r="R62" s="1">
        <f>SUMIFS($Q$5:$Q62,$P$5:$P62,"Plusieurs commentaires",$C$5:$C62,C62)</f>
        <v>1</v>
      </c>
      <c r="S62" t="str">
        <f t="shared" si="2"/>
        <v/>
      </c>
      <c r="T62" t="str">
        <f t="shared" si="3"/>
        <v/>
      </c>
      <c r="U62" t="str">
        <f t="shared" si="4"/>
        <v/>
      </c>
      <c r="V62" s="238" t="str">
        <f t="shared" si="5"/>
        <v/>
      </c>
      <c r="W62" s="238">
        <f t="shared" si="6"/>
        <v>0</v>
      </c>
      <c r="X62" s="238">
        <f>SUMIFS($W$5:$W62,$V$5:$V62,"Plusieurs occurences",$H$5:$H62,H62)</f>
        <v>0</v>
      </c>
      <c r="Y62">
        <f t="shared" si="7"/>
        <v>0</v>
      </c>
      <c r="Z62" t="str">
        <f t="shared" si="8"/>
        <v/>
      </c>
      <c r="AA62" t="str">
        <f t="shared" si="9"/>
        <v/>
      </c>
      <c r="AC62" t="str">
        <f t="shared" si="10"/>
        <v>xvhz_desg</v>
      </c>
    </row>
    <row r="63" spans="1:29" ht="48" x14ac:dyDescent="0.25">
      <c r="A63" s="112">
        <v>80</v>
      </c>
      <c r="B63" s="371" t="s">
        <v>143</v>
      </c>
      <c r="C63" t="s">
        <v>6107</v>
      </c>
      <c r="D63" s="25">
        <v>1619</v>
      </c>
      <c r="E63" s="25">
        <v>321</v>
      </c>
      <c r="F63" s="25">
        <v>211</v>
      </c>
      <c r="G63" s="133">
        <f t="shared" si="11"/>
        <v>0.65732087227414326</v>
      </c>
      <c r="H63" s="15" t="s">
        <v>144</v>
      </c>
      <c r="I63" s="16" t="s">
        <v>37</v>
      </c>
      <c r="J63" s="15">
        <v>2017</v>
      </c>
      <c r="K63" s="3" t="s">
        <v>14</v>
      </c>
      <c r="L63" s="127" t="s">
        <v>5513</v>
      </c>
      <c r="M63" s="17" t="s">
        <v>15</v>
      </c>
      <c r="N63">
        <v>0</v>
      </c>
      <c r="O63" s="28"/>
      <c r="P63" s="1" t="str">
        <f>IF($C63&lt;&gt;"",IF(COUNTIF($C:C,$C63)&gt;1,"Plusieurs commentaires",""),"")</f>
        <v/>
      </c>
      <c r="Q63" s="1">
        <f t="shared" si="1"/>
        <v>0</v>
      </c>
      <c r="R63" s="1">
        <f>SUMIFS($Q$5:$Q63,$P$5:$P63,"Plusieurs commentaires",$C$5:$C63,C63)</f>
        <v>0</v>
      </c>
      <c r="S63" t="str">
        <f t="shared" si="2"/>
        <v/>
      </c>
      <c r="T63" t="str">
        <f t="shared" si="3"/>
        <v/>
      </c>
      <c r="U63" t="str">
        <f t="shared" si="4"/>
        <v/>
      </c>
      <c r="V63" s="238" t="str">
        <f t="shared" si="5"/>
        <v/>
      </c>
      <c r="W63" s="238">
        <f t="shared" si="6"/>
        <v>0</v>
      </c>
      <c r="X63" s="238">
        <f>SUMIFS($W$5:$W63,$V$5:$V63,"Plusieurs occurences",$H$5:$H63,H63)</f>
        <v>0</v>
      </c>
      <c r="Y63" t="str">
        <f t="shared" si="7"/>
        <v>Kiné</v>
      </c>
      <c r="Z63" t="str">
        <f t="shared" si="8"/>
        <v/>
      </c>
      <c r="AA63" t="str">
        <f t="shared" si="9"/>
        <v/>
      </c>
      <c r="AC63" t="str">
        <f t="shared" si="10"/>
        <v>hpsglvvvllcchc</v>
      </c>
    </row>
    <row r="64" spans="1:29" ht="60" x14ac:dyDescent="0.25">
      <c r="A64" s="112">
        <v>81</v>
      </c>
      <c r="B64" s="371" t="s">
        <v>145</v>
      </c>
      <c r="C64" t="s">
        <v>6281</v>
      </c>
      <c r="D64" s="25">
        <v>265</v>
      </c>
      <c r="E64" s="25">
        <v>465</v>
      </c>
      <c r="F64" s="25">
        <v>51</v>
      </c>
      <c r="G64" s="133">
        <f t="shared" si="11"/>
        <v>0.10967741935483871</v>
      </c>
      <c r="H64" s="15"/>
      <c r="I64" s="16" t="s">
        <v>14</v>
      </c>
      <c r="J64" s="15">
        <v>2012</v>
      </c>
      <c r="K64" s="3" t="s">
        <v>146</v>
      </c>
      <c r="L64" s="172" t="s">
        <v>5515</v>
      </c>
      <c r="M64" s="17" t="s">
        <v>15</v>
      </c>
      <c r="N64">
        <v>16</v>
      </c>
      <c r="O64" s="28"/>
      <c r="P64" s="1" t="str">
        <f>IF($C64&lt;&gt;"",IF(COUNTIF($C:C,$C64)&gt;1,"Plusieurs commentaires",""),"")</f>
        <v/>
      </c>
      <c r="Q64" s="1">
        <f t="shared" si="1"/>
        <v>0</v>
      </c>
      <c r="R64" s="1">
        <f>SUMIFS($Q$5:$Q64,$P$5:$P64,"Plusieurs commentaires",$C$5:$C64,C64)</f>
        <v>0</v>
      </c>
      <c r="S64" t="str">
        <f t="shared" si="2"/>
        <v/>
      </c>
      <c r="T64" t="str">
        <f t="shared" si="3"/>
        <v/>
      </c>
      <c r="U64" t="str">
        <f t="shared" si="4"/>
        <v/>
      </c>
      <c r="V64" s="238" t="str">
        <f t="shared" si="5"/>
        <v/>
      </c>
      <c r="W64" s="238">
        <f t="shared" si="6"/>
        <v>0</v>
      </c>
      <c r="X64" s="238">
        <f>SUMIFS($W$5:$W64,$V$5:$V64,"Plusieurs occurences",$H$5:$H64,H64)</f>
        <v>0</v>
      </c>
      <c r="Y64">
        <f t="shared" si="7"/>
        <v>0</v>
      </c>
      <c r="Z64" t="str">
        <f t="shared" si="8"/>
        <v/>
      </c>
      <c r="AA64" t="str">
        <f t="shared" si="9"/>
        <v/>
      </c>
      <c r="AC64" t="str">
        <f t="shared" si="10"/>
        <v>dd_vaexapl</v>
      </c>
    </row>
    <row r="65" spans="1:29" ht="36" x14ac:dyDescent="0.25">
      <c r="A65" s="112">
        <v>82</v>
      </c>
      <c r="B65" s="371" t="s">
        <v>147</v>
      </c>
      <c r="C65" t="s">
        <v>6282</v>
      </c>
      <c r="D65" s="25">
        <v>6550</v>
      </c>
      <c r="E65" s="25">
        <v>482</v>
      </c>
      <c r="F65" s="25">
        <v>886</v>
      </c>
      <c r="G65" s="133">
        <f t="shared" si="11"/>
        <v>1.8381742738589211</v>
      </c>
      <c r="H65" s="15" t="s">
        <v>19</v>
      </c>
      <c r="I65" s="16" t="s">
        <v>13</v>
      </c>
      <c r="J65" s="133">
        <v>2016</v>
      </c>
      <c r="K65" s="3" t="s">
        <v>14</v>
      </c>
      <c r="L65" s="172" t="s">
        <v>5513</v>
      </c>
      <c r="M65" s="17" t="s">
        <v>15</v>
      </c>
      <c r="N65">
        <v>4</v>
      </c>
      <c r="O65" s="28"/>
      <c r="P65" s="1" t="str">
        <f>IF($C65&lt;&gt;"",IF(COUNTIF($C:C,$C65)&gt;1,"Plusieurs commentaires",""),"")</f>
        <v/>
      </c>
      <c r="Q65" s="1">
        <f t="shared" si="1"/>
        <v>0</v>
      </c>
      <c r="R65" s="1">
        <f>SUMIFS($Q$5:$Q65,$P$5:$P65,"Plusieurs commentaires",$C$5:$C65,C65)</f>
        <v>0</v>
      </c>
      <c r="S65" t="str">
        <f t="shared" si="2"/>
        <v/>
      </c>
      <c r="T65" t="str">
        <f t="shared" si="3"/>
        <v/>
      </c>
      <c r="U65" t="str">
        <f t="shared" si="4"/>
        <v/>
      </c>
      <c r="V65" s="238" t="str">
        <f t="shared" si="5"/>
        <v>Plusieurs occurences</v>
      </c>
      <c r="W65" s="238">
        <f t="shared" si="6"/>
        <v>1</v>
      </c>
      <c r="X65" s="238">
        <f>SUMIFS($W$5:$W65,$V$5:$V65,"Plusieurs occurences",$H$5:$H65,H65)</f>
        <v>11</v>
      </c>
      <c r="Y65" t="str">
        <f t="shared" si="7"/>
        <v>Agriculteur</v>
      </c>
      <c r="Z65" t="str">
        <f t="shared" si="8"/>
        <v/>
      </c>
      <c r="AA65" t="str">
        <f t="shared" si="9"/>
        <v/>
      </c>
      <c r="AC65" t="str">
        <f t="shared" si="10"/>
        <v>Pvxreccxvrpx</v>
      </c>
    </row>
    <row r="66" spans="1:29" ht="48" x14ac:dyDescent="0.25">
      <c r="A66" s="112">
        <v>84</v>
      </c>
      <c r="B66" s="371" t="s">
        <v>149</v>
      </c>
      <c r="C66" t="s">
        <v>6283</v>
      </c>
      <c r="D66" s="25">
        <v>1242</v>
      </c>
      <c r="E66" s="25">
        <v>110</v>
      </c>
      <c r="F66" s="25">
        <v>130</v>
      </c>
      <c r="G66" s="133">
        <f t="shared" si="11"/>
        <v>1.1818181818181819</v>
      </c>
      <c r="H66" s="15"/>
      <c r="I66" s="16" t="s">
        <v>14</v>
      </c>
      <c r="J66" s="133">
        <v>2013</v>
      </c>
      <c r="K66" s="3" t="s">
        <v>150</v>
      </c>
      <c r="L66" s="172" t="s">
        <v>5513</v>
      </c>
      <c r="M66" s="17" t="s">
        <v>15</v>
      </c>
      <c r="N66">
        <v>0</v>
      </c>
      <c r="O66" s="28"/>
      <c r="P66" s="1" t="str">
        <f>IF($C66&lt;&gt;"",IF(COUNTIF($C:C,$C66)&gt;1,"Plusieurs commentaires",""),"")</f>
        <v/>
      </c>
      <c r="Q66" s="1">
        <f t="shared" si="1"/>
        <v>0</v>
      </c>
      <c r="R66" s="1">
        <f>SUMIFS($Q$5:$Q66,$P$5:$P66,"Plusieurs commentaires",$C$5:$C66,C66)</f>
        <v>0</v>
      </c>
      <c r="S66" t="str">
        <f t="shared" si="2"/>
        <v/>
      </c>
      <c r="T66" t="str">
        <f t="shared" si="3"/>
        <v/>
      </c>
      <c r="U66" t="str">
        <f t="shared" si="4"/>
        <v/>
      </c>
      <c r="V66" s="238" t="str">
        <f t="shared" si="5"/>
        <v/>
      </c>
      <c r="W66" s="238">
        <f t="shared" si="6"/>
        <v>0</v>
      </c>
      <c r="X66" s="238">
        <f>SUMIFS($W$5:$W66,$V$5:$V66,"Plusieurs occurences",$H$5:$H66,H66)</f>
        <v>0</v>
      </c>
      <c r="Y66">
        <f t="shared" si="7"/>
        <v>0</v>
      </c>
      <c r="Z66" t="str">
        <f t="shared" si="8"/>
        <v/>
      </c>
      <c r="AA66" t="str">
        <f t="shared" si="9"/>
        <v/>
      </c>
      <c r="AC66" t="str">
        <f t="shared" si="10"/>
        <v>wvlcux37</v>
      </c>
    </row>
    <row r="67" spans="1:29" ht="36" x14ac:dyDescent="0.25">
      <c r="A67" s="112">
        <v>85</v>
      </c>
      <c r="B67" s="371" t="s">
        <v>151</v>
      </c>
      <c r="C67" t="s">
        <v>6274</v>
      </c>
      <c r="D67" s="25">
        <v>461</v>
      </c>
      <c r="E67" s="25">
        <v>95</v>
      </c>
      <c r="F67" s="25">
        <v>9</v>
      </c>
      <c r="G67" s="133">
        <f t="shared" si="11"/>
        <v>9.4736842105263161E-2</v>
      </c>
      <c r="H67" s="15"/>
      <c r="I67" s="16" t="s">
        <v>14</v>
      </c>
      <c r="J67" s="15">
        <v>2010</v>
      </c>
      <c r="K67" s="3" t="s">
        <v>14</v>
      </c>
      <c r="L67" s="172" t="s">
        <v>5513</v>
      </c>
      <c r="M67" s="17" t="s">
        <v>15</v>
      </c>
      <c r="N67">
        <v>5</v>
      </c>
      <c r="O67" s="28"/>
      <c r="P67" s="1" t="str">
        <f>IF($C67&lt;&gt;"",IF(COUNTIF($C:C,$C67)&gt;1,"Plusieurs commentaires",""),"")</f>
        <v>Plusieurs commentaires</v>
      </c>
      <c r="Q67" s="1">
        <f t="shared" si="1"/>
        <v>1</v>
      </c>
      <c r="R67" s="1">
        <f>SUMIFS($Q$5:$Q67,$P$5:$P67,"Plusieurs commentaires",$C$5:$C67,C67)</f>
        <v>2</v>
      </c>
      <c r="S67" t="str">
        <f t="shared" si="2"/>
        <v/>
      </c>
      <c r="T67" t="str">
        <f t="shared" si="3"/>
        <v/>
      </c>
      <c r="U67" t="str">
        <f t="shared" si="4"/>
        <v/>
      </c>
      <c r="V67" s="238" t="str">
        <f t="shared" si="5"/>
        <v/>
      </c>
      <c r="W67" s="238">
        <f t="shared" si="6"/>
        <v>0</v>
      </c>
      <c r="X67" s="238">
        <f>SUMIFS($W$5:$W67,$V$5:$V67,"Plusieurs occurences",$H$5:$H67,H67)</f>
        <v>0</v>
      </c>
      <c r="Y67" t="str">
        <f t="shared" si="7"/>
        <v/>
      </c>
      <c r="Z67" t="str">
        <f t="shared" si="8"/>
        <v/>
      </c>
      <c r="AA67" t="str">
        <f t="shared" si="9"/>
        <v/>
      </c>
      <c r="AC67" t="str">
        <f t="shared" si="10"/>
        <v/>
      </c>
    </row>
    <row r="68" spans="1:29" ht="24" x14ac:dyDescent="0.25">
      <c r="A68" s="112">
        <v>86</v>
      </c>
      <c r="B68" s="371" t="s">
        <v>152</v>
      </c>
      <c r="C68" t="s">
        <v>6108</v>
      </c>
      <c r="D68" s="25">
        <v>129</v>
      </c>
      <c r="E68" s="25">
        <v>47</v>
      </c>
      <c r="F68" s="25">
        <v>4</v>
      </c>
      <c r="G68" s="133">
        <f t="shared" si="11"/>
        <v>8.5106382978723402E-2</v>
      </c>
      <c r="H68" s="15" t="s">
        <v>153</v>
      </c>
      <c r="I68" s="16" t="s">
        <v>14</v>
      </c>
      <c r="J68" s="24">
        <v>2011</v>
      </c>
      <c r="K68" s="3" t="s">
        <v>14</v>
      </c>
      <c r="L68" s="127" t="s">
        <v>5513</v>
      </c>
      <c r="M68" s="17" t="s">
        <v>15</v>
      </c>
      <c r="N68">
        <v>0</v>
      </c>
      <c r="O68" s="28"/>
      <c r="P68" s="1" t="str">
        <f>IF($C68&lt;&gt;"",IF(COUNTIF($C:C,$C68)&gt;1,"Plusieurs commentaires",""),"")</f>
        <v/>
      </c>
      <c r="Q68" s="1">
        <f t="shared" si="1"/>
        <v>0</v>
      </c>
      <c r="R68" s="1">
        <f>SUMIFS($Q$5:$Q68,$P$5:$P68,"Plusieurs commentaires",$C$5:$C68,C68)</f>
        <v>0</v>
      </c>
      <c r="S68" t="str">
        <f t="shared" si="2"/>
        <v/>
      </c>
      <c r="T68" t="str">
        <f t="shared" si="3"/>
        <v/>
      </c>
      <c r="U68" t="str">
        <f t="shared" si="4"/>
        <v/>
      </c>
      <c r="V68" s="238" t="str">
        <f t="shared" si="5"/>
        <v/>
      </c>
      <c r="W68" s="238">
        <f t="shared" si="6"/>
        <v>0</v>
      </c>
      <c r="X68" s="238">
        <f>SUMIFS($W$5:$W68,$V$5:$V68,"Plusieurs occurences",$H$5:$H68,H68)</f>
        <v>0</v>
      </c>
      <c r="Y68" t="str">
        <f t="shared" si="7"/>
        <v>Expert en ingénierie de production</v>
      </c>
      <c r="Z68" t="str">
        <f t="shared" si="8"/>
        <v/>
      </c>
      <c r="AA68" t="str">
        <f t="shared" si="9"/>
        <v/>
      </c>
      <c r="AC68" t="str">
        <f t="shared" si="10"/>
        <v>Rcc_4ypu</v>
      </c>
    </row>
    <row r="69" spans="1:29" ht="48" x14ac:dyDescent="0.25">
      <c r="A69" s="112">
        <v>87</v>
      </c>
      <c r="B69" s="371" t="s">
        <v>154</v>
      </c>
      <c r="C69" t="s">
        <v>6284</v>
      </c>
      <c r="D69" s="25">
        <v>1111</v>
      </c>
      <c r="E69" s="25">
        <v>154</v>
      </c>
      <c r="F69" s="25">
        <v>72</v>
      </c>
      <c r="G69" s="133">
        <f t="shared" ref="G69:G100" si="12">IFERROR(F69/E69,0)</f>
        <v>0.46753246753246752</v>
      </c>
      <c r="H69" s="15"/>
      <c r="I69" s="16" t="s">
        <v>13</v>
      </c>
      <c r="J69" s="133">
        <v>2016</v>
      </c>
      <c r="K69" s="3" t="s">
        <v>14</v>
      </c>
      <c r="L69" s="172" t="s">
        <v>5516</v>
      </c>
      <c r="M69" s="17" t="s">
        <v>15</v>
      </c>
      <c r="N69">
        <v>20</v>
      </c>
      <c r="O69" s="28"/>
      <c r="P69" s="1" t="str">
        <f>IF($C69&lt;&gt;"",IF(COUNTIF($C:C,$C69)&gt;1,"Plusieurs commentaires",""),"")</f>
        <v/>
      </c>
      <c r="Q69" s="1">
        <f t="shared" ref="Q69:Q132" si="13">IF(P69="Plusieurs commentaires",1,0)</f>
        <v>0</v>
      </c>
      <c r="R69" s="1">
        <f>SUMIFS($Q$5:$Q69,$P$5:$P69,"Plusieurs commentaires",$C$5:$C69,C69)</f>
        <v>0</v>
      </c>
      <c r="S69" t="str">
        <f t="shared" ref="S69:S132" si="14">IF(I69="Non",IF(F69&lt;=21,IF(M69="Critique",IF(J69&gt;2017,C69,""),""),""),"")</f>
        <v/>
      </c>
      <c r="T69" t="str">
        <f t="shared" ref="T69:T132" si="15">IF(I69="Non",IF(F69&lt;=21,IF(M69="Soutien",IF(J69&gt;2017,C69,""),""),""),"")</f>
        <v/>
      </c>
      <c r="U69" t="str">
        <f t="shared" ref="U69:U132" si="16">IF(I69="Non",IF(F69&lt;=21,IF(M69="Neutre",IF(J69&gt;2017,C69,""),""),""),"")</f>
        <v/>
      </c>
      <c r="V69" s="238" t="str">
        <f t="shared" ref="V69:V132" si="17">IF($H69&lt;&gt;"",IF(COUNTIF($H:$H,$H69)&gt;1,"Plusieurs occurences",""),"")</f>
        <v/>
      </c>
      <c r="W69" s="238">
        <f t="shared" ref="W69:W132" si="18">IF(V69="Plusieurs occurences",1,0)</f>
        <v>0</v>
      </c>
      <c r="X69" s="238">
        <f>SUMIFS($W$5:$W69,$V$5:$V69,"Plusieurs occurences",$H$5:$H69,H69)</f>
        <v>0</v>
      </c>
      <c r="Y69">
        <f t="shared" ref="Y69:Y132" si="19">IF(R69&lt;2,IF(M69="Critique",H69,""),"")</f>
        <v>0</v>
      </c>
      <c r="Z69" t="str">
        <f t="shared" ref="Z69:Z132" si="20">IF(R69&lt;2,IF(M69="Soutien",H69,""),"")</f>
        <v/>
      </c>
      <c r="AA69" t="str">
        <f t="shared" ref="AA69:AA132" si="21">IF(R69&lt;2,IF(M69="Neutre",H69,""),"")</f>
        <v/>
      </c>
      <c r="AC69" t="str">
        <f t="shared" si="10"/>
        <v>esxrev_l</v>
      </c>
    </row>
    <row r="70" spans="1:29" ht="24" x14ac:dyDescent="0.25">
      <c r="A70" s="112">
        <v>88</v>
      </c>
      <c r="B70" s="371" t="s">
        <v>155</v>
      </c>
      <c r="C70" t="s">
        <v>6026</v>
      </c>
      <c r="D70" s="25">
        <v>196</v>
      </c>
      <c r="E70" s="25">
        <v>78</v>
      </c>
      <c r="F70" s="25">
        <v>8</v>
      </c>
      <c r="G70" s="133">
        <f t="shared" si="12"/>
        <v>0.10256410256410256</v>
      </c>
      <c r="H70" s="15"/>
      <c r="I70" s="16" t="s">
        <v>14</v>
      </c>
      <c r="J70" s="15">
        <v>2018</v>
      </c>
      <c r="K70" s="3" t="s">
        <v>14</v>
      </c>
      <c r="L70" s="172" t="s">
        <v>5513</v>
      </c>
      <c r="M70" s="17" t="s">
        <v>15</v>
      </c>
      <c r="N70">
        <v>25</v>
      </c>
      <c r="O70" s="28"/>
      <c r="P70" s="1" t="str">
        <f>IF($C70&lt;&gt;"",IF(COUNTIF($C:C,$C70)&gt;1,"Plusieurs commentaires",""),"")</f>
        <v>Plusieurs commentaires</v>
      </c>
      <c r="Q70" s="1">
        <f t="shared" si="13"/>
        <v>1</v>
      </c>
      <c r="R70" s="1">
        <f>SUMIFS($Q$5:$Q70,$P$5:$P70,"Plusieurs commentaires",$C$5:$C70,C70)</f>
        <v>1</v>
      </c>
      <c r="S70" t="str">
        <f t="shared" si="14"/>
        <v>aully714294</v>
      </c>
      <c r="T70" t="str">
        <f t="shared" si="15"/>
        <v/>
      </c>
      <c r="U70" t="str">
        <f t="shared" si="16"/>
        <v/>
      </c>
      <c r="V70" s="238" t="str">
        <f t="shared" si="17"/>
        <v/>
      </c>
      <c r="W70" s="238">
        <f t="shared" si="18"/>
        <v>0</v>
      </c>
      <c r="X70" s="238">
        <f>SUMIFS($W$5:$W70,$V$5:$V70,"Plusieurs occurences",$H$5:$H70,H70)</f>
        <v>0</v>
      </c>
      <c r="Y70">
        <f t="shared" si="19"/>
        <v>0</v>
      </c>
      <c r="Z70" t="str">
        <f t="shared" si="20"/>
        <v/>
      </c>
      <c r="AA70" t="str">
        <f t="shared" si="21"/>
        <v/>
      </c>
      <c r="AC70" t="str">
        <f t="shared" si="10"/>
        <v>aully714294</v>
      </c>
    </row>
    <row r="71" spans="1:29" x14ac:dyDescent="0.25">
      <c r="A71" s="112">
        <v>89</v>
      </c>
      <c r="B71" s="371" t="s">
        <v>156</v>
      </c>
      <c r="C71" t="s">
        <v>6285</v>
      </c>
      <c r="D71" s="25">
        <v>23900</v>
      </c>
      <c r="E71" s="25">
        <v>889</v>
      </c>
      <c r="F71" s="25">
        <v>231</v>
      </c>
      <c r="G71" s="133">
        <f t="shared" si="12"/>
        <v>0.25984251968503935</v>
      </c>
      <c r="H71" s="15"/>
      <c r="I71" s="16" t="s">
        <v>14</v>
      </c>
      <c r="J71" s="15">
        <v>2011</v>
      </c>
      <c r="K71" s="3" t="s">
        <v>14</v>
      </c>
      <c r="L71" s="172" t="s">
        <v>1041</v>
      </c>
      <c r="M71" s="17" t="s">
        <v>15</v>
      </c>
      <c r="N71">
        <v>2</v>
      </c>
      <c r="O71" s="28"/>
      <c r="P71" s="1" t="str">
        <f>IF($C71&lt;&gt;"",IF(COUNTIF($C:C,$C71)&gt;1,"Plusieurs commentaires",""),"")</f>
        <v/>
      </c>
      <c r="Q71" s="1">
        <f t="shared" si="13"/>
        <v>0</v>
      </c>
      <c r="R71" s="1">
        <f>SUMIFS($Q$5:$Q71,$P$5:$P71,"Plusieurs commentaires",$C$5:$C71,C71)</f>
        <v>0</v>
      </c>
      <c r="S71" t="str">
        <f t="shared" si="14"/>
        <v/>
      </c>
      <c r="T71" t="str">
        <f t="shared" si="15"/>
        <v/>
      </c>
      <c r="U71" t="str">
        <f t="shared" si="16"/>
        <v/>
      </c>
      <c r="V71" s="238" t="str">
        <f t="shared" si="17"/>
        <v/>
      </c>
      <c r="W71" s="238">
        <f t="shared" si="18"/>
        <v>0</v>
      </c>
      <c r="X71" s="238">
        <f>SUMIFS($W$5:$W71,$V$5:$V71,"Plusieurs occurences",$H$5:$H71,H71)</f>
        <v>0</v>
      </c>
      <c r="Y71">
        <f t="shared" si="19"/>
        <v>0</v>
      </c>
      <c r="Z71" t="str">
        <f t="shared" si="20"/>
        <v/>
      </c>
      <c r="AA71" t="str">
        <f t="shared" si="21"/>
        <v/>
      </c>
      <c r="AC71" t="str">
        <f t="shared" ref="AC71:AC134" si="22">IF(R71&lt;2,IF(M71="Critique",C71,""),"")</f>
        <v>vshpxg360</v>
      </c>
    </row>
    <row r="72" spans="1:29" ht="30" x14ac:dyDescent="0.25">
      <c r="A72" s="112">
        <v>90</v>
      </c>
      <c r="B72" s="371" t="s">
        <v>157</v>
      </c>
      <c r="C72" t="s">
        <v>6253</v>
      </c>
      <c r="D72" s="25">
        <v>7862</v>
      </c>
      <c r="E72" s="25">
        <v>98</v>
      </c>
      <c r="F72" s="25">
        <v>49</v>
      </c>
      <c r="G72" s="133">
        <f t="shared" si="12"/>
        <v>0.5</v>
      </c>
      <c r="H72" s="15"/>
      <c r="I72" s="16" t="s">
        <v>14</v>
      </c>
      <c r="J72" s="133">
        <v>2012</v>
      </c>
      <c r="K72" s="3" t="s">
        <v>158</v>
      </c>
      <c r="L72" s="172" t="s">
        <v>5513</v>
      </c>
      <c r="M72" s="17" t="s">
        <v>15</v>
      </c>
      <c r="N72">
        <v>8</v>
      </c>
      <c r="O72" s="28"/>
      <c r="P72" s="1" t="str">
        <f>IF($C72&lt;&gt;"",IF(COUNTIF($C:C,$C72)&gt;1,"Plusieurs commentaires",""),"")</f>
        <v>Plusieurs commentaires</v>
      </c>
      <c r="Q72" s="1">
        <f t="shared" si="13"/>
        <v>1</v>
      </c>
      <c r="R72" s="1">
        <f>SUMIFS($Q$5:$Q72,$P$5:$P72,"Plusieurs commentaires",$C$5:$C72,C72)</f>
        <v>2</v>
      </c>
      <c r="S72" t="str">
        <f t="shared" si="14"/>
        <v/>
      </c>
      <c r="T72" t="str">
        <f t="shared" si="15"/>
        <v/>
      </c>
      <c r="U72" t="str">
        <f t="shared" si="16"/>
        <v/>
      </c>
      <c r="V72" s="238" t="str">
        <f t="shared" si="17"/>
        <v/>
      </c>
      <c r="W72" s="238">
        <f t="shared" si="18"/>
        <v>0</v>
      </c>
      <c r="X72" s="238">
        <f>SUMIFS($W$5:$W72,$V$5:$V72,"Plusieurs occurences",$H$5:$H72,H72)</f>
        <v>0</v>
      </c>
      <c r="Y72" t="str">
        <f t="shared" si="19"/>
        <v/>
      </c>
      <c r="Z72" t="str">
        <f t="shared" si="20"/>
        <v/>
      </c>
      <c r="AA72" t="str">
        <f t="shared" si="21"/>
        <v/>
      </c>
      <c r="AC72" t="str">
        <f t="shared" si="22"/>
        <v/>
      </c>
    </row>
    <row r="73" spans="1:29" ht="24" x14ac:dyDescent="0.25">
      <c r="A73" s="112">
        <v>91</v>
      </c>
      <c r="B73" s="371" t="s">
        <v>159</v>
      </c>
      <c r="C73" t="s">
        <v>6286</v>
      </c>
      <c r="D73" s="25">
        <v>246</v>
      </c>
      <c r="E73" s="25">
        <v>61</v>
      </c>
      <c r="F73" s="25">
        <v>31</v>
      </c>
      <c r="G73" s="133">
        <f t="shared" si="12"/>
        <v>0.50819672131147542</v>
      </c>
      <c r="H73" s="15"/>
      <c r="I73" s="16" t="s">
        <v>14</v>
      </c>
      <c r="J73" s="15">
        <v>2014</v>
      </c>
      <c r="K73" s="3" t="s">
        <v>160</v>
      </c>
      <c r="L73" s="172" t="s">
        <v>1041</v>
      </c>
      <c r="M73" s="17" t="s">
        <v>15</v>
      </c>
      <c r="N73">
        <v>25</v>
      </c>
      <c r="O73" s="28"/>
      <c r="P73" s="1" t="str">
        <f>IF($C73&lt;&gt;"",IF(COUNTIF($C:C,$C73)&gt;1,"Plusieurs commentaires",""),"")</f>
        <v/>
      </c>
      <c r="Q73" s="1">
        <f t="shared" si="13"/>
        <v>0</v>
      </c>
      <c r="R73" s="1">
        <f>SUMIFS($Q$5:$Q73,$P$5:$P73,"Plusieurs commentaires",$C$5:$C73,C73)</f>
        <v>0</v>
      </c>
      <c r="S73" t="str">
        <f t="shared" si="14"/>
        <v/>
      </c>
      <c r="T73" t="str">
        <f t="shared" si="15"/>
        <v/>
      </c>
      <c r="U73" t="str">
        <f t="shared" si="16"/>
        <v/>
      </c>
      <c r="V73" s="238" t="str">
        <f t="shared" si="17"/>
        <v/>
      </c>
      <c r="W73" s="238">
        <f t="shared" si="18"/>
        <v>0</v>
      </c>
      <c r="X73" s="238">
        <f>SUMIFS($W$5:$W73,$V$5:$V73,"Plusieurs occurences",$H$5:$H73,H73)</f>
        <v>0</v>
      </c>
      <c r="Y73">
        <f t="shared" si="19"/>
        <v>0</v>
      </c>
      <c r="Z73" t="str">
        <f t="shared" si="20"/>
        <v/>
      </c>
      <c r="AA73" t="str">
        <f t="shared" si="21"/>
        <v/>
      </c>
      <c r="AC73" t="str">
        <f t="shared" si="22"/>
        <v>xvscprdd</v>
      </c>
    </row>
    <row r="74" spans="1:29" ht="24" x14ac:dyDescent="0.25">
      <c r="A74" s="112">
        <v>92</v>
      </c>
      <c r="B74" s="371" t="s">
        <v>161</v>
      </c>
      <c r="C74" t="s">
        <v>6097</v>
      </c>
      <c r="D74" s="25">
        <v>505</v>
      </c>
      <c r="E74" s="25">
        <v>196</v>
      </c>
      <c r="F74" s="25">
        <v>15</v>
      </c>
      <c r="G74" s="133">
        <f t="shared" si="12"/>
        <v>7.6530612244897961E-2</v>
      </c>
      <c r="H74" s="15"/>
      <c r="I74" s="16" t="s">
        <v>14</v>
      </c>
      <c r="J74" s="133">
        <v>2018</v>
      </c>
      <c r="K74" s="3" t="s">
        <v>14</v>
      </c>
      <c r="L74" s="172" t="s">
        <v>1041</v>
      </c>
      <c r="M74" s="17" t="s">
        <v>15</v>
      </c>
      <c r="N74">
        <v>10</v>
      </c>
      <c r="O74" s="28"/>
      <c r="P74" s="1" t="str">
        <f>IF($C74&lt;&gt;"",IF(COUNTIF($C:C,$C74)&gt;1,"Plusieurs commentaires",""),"")</f>
        <v>Plusieurs commentaires</v>
      </c>
      <c r="Q74" s="1">
        <f t="shared" si="13"/>
        <v>1</v>
      </c>
      <c r="R74" s="1">
        <f>SUMIFS($Q$5:$Q74,$P$5:$P74,"Plusieurs commentaires",$C$5:$C74,C74)</f>
        <v>2</v>
      </c>
      <c r="S74" t="str">
        <f t="shared" si="14"/>
        <v>hvrRclclpucgc</v>
      </c>
      <c r="T74" t="str">
        <f t="shared" si="15"/>
        <v/>
      </c>
      <c r="U74" t="str">
        <f t="shared" si="16"/>
        <v/>
      </c>
      <c r="V74" s="238" t="str">
        <f t="shared" si="17"/>
        <v/>
      </c>
      <c r="W74" s="238">
        <f t="shared" si="18"/>
        <v>0</v>
      </c>
      <c r="X74" s="238">
        <f>SUMIFS($W$5:$W74,$V$5:$V74,"Plusieurs occurences",$H$5:$H74,H74)</f>
        <v>0</v>
      </c>
      <c r="Y74" t="str">
        <f t="shared" si="19"/>
        <v/>
      </c>
      <c r="Z74" t="str">
        <f t="shared" si="20"/>
        <v/>
      </c>
      <c r="AA74" t="str">
        <f t="shared" si="21"/>
        <v/>
      </c>
      <c r="AC74" t="str">
        <f t="shared" si="22"/>
        <v/>
      </c>
    </row>
    <row r="75" spans="1:29" ht="24" x14ac:dyDescent="0.25">
      <c r="A75" s="112">
        <v>93</v>
      </c>
      <c r="B75" s="371" t="s">
        <v>162</v>
      </c>
      <c r="C75" t="s">
        <v>6276</v>
      </c>
      <c r="D75" s="25">
        <v>391</v>
      </c>
      <c r="E75" s="25">
        <v>1566</v>
      </c>
      <c r="F75" s="25">
        <v>550</v>
      </c>
      <c r="G75" s="133">
        <f t="shared" si="12"/>
        <v>0.35121328224776499</v>
      </c>
      <c r="H75" s="15"/>
      <c r="I75" s="16" t="s">
        <v>14</v>
      </c>
      <c r="J75" s="15">
        <v>2018</v>
      </c>
      <c r="K75" s="3" t="s">
        <v>14</v>
      </c>
      <c r="L75" s="172" t="s">
        <v>5513</v>
      </c>
      <c r="M75" s="17" t="s">
        <v>15</v>
      </c>
      <c r="N75">
        <v>31</v>
      </c>
      <c r="O75" s="28"/>
      <c r="P75" s="1" t="str">
        <f>IF($C75&lt;&gt;"",IF(COUNTIF($C:C,$C75)&gt;1,"Plusieurs commentaires",""),"")</f>
        <v>Plusieurs commentaires</v>
      </c>
      <c r="Q75" s="1">
        <f t="shared" si="13"/>
        <v>1</v>
      </c>
      <c r="R75" s="1">
        <f>SUMIFS($Q$5:$Q75,$P$5:$P75,"Plusieurs commentaires",$C$5:$C75,C75)</f>
        <v>2</v>
      </c>
      <c r="S75" t="str">
        <f t="shared" si="14"/>
        <v/>
      </c>
      <c r="T75" t="str">
        <f t="shared" si="15"/>
        <v/>
      </c>
      <c r="U75" t="str">
        <f t="shared" si="16"/>
        <v/>
      </c>
      <c r="V75" s="238" t="str">
        <f t="shared" si="17"/>
        <v/>
      </c>
      <c r="W75" s="238">
        <f t="shared" si="18"/>
        <v>0</v>
      </c>
      <c r="X75" s="238">
        <f>SUMIFS($W$5:$W75,$V$5:$V75,"Plusieurs occurences",$H$5:$H75,H75)</f>
        <v>0</v>
      </c>
      <c r="Y75" t="str">
        <f t="shared" si="19"/>
        <v/>
      </c>
      <c r="Z75" t="str">
        <f t="shared" si="20"/>
        <v/>
      </c>
      <c r="AA75" t="str">
        <f t="shared" si="21"/>
        <v/>
      </c>
      <c r="AC75" t="str">
        <f t="shared" si="22"/>
        <v/>
      </c>
    </row>
    <row r="76" spans="1:29" x14ac:dyDescent="0.25">
      <c r="A76" s="112">
        <v>94</v>
      </c>
      <c r="B76" s="371" t="s">
        <v>163</v>
      </c>
      <c r="C76" t="s">
        <v>6287</v>
      </c>
      <c r="D76" s="25">
        <v>337</v>
      </c>
      <c r="E76" s="25">
        <v>409</v>
      </c>
      <c r="F76" s="25">
        <v>20</v>
      </c>
      <c r="G76" s="133">
        <f t="shared" si="12"/>
        <v>4.8899755501222497E-2</v>
      </c>
      <c r="H76" s="15"/>
      <c r="I76" s="16" t="s">
        <v>14</v>
      </c>
      <c r="J76" s="133">
        <v>2017</v>
      </c>
      <c r="K76" s="3" t="s">
        <v>14</v>
      </c>
      <c r="L76" s="172" t="s">
        <v>1041</v>
      </c>
      <c r="M76" s="17" t="s">
        <v>15</v>
      </c>
      <c r="N76">
        <v>0</v>
      </c>
      <c r="O76" s="28"/>
      <c r="P76" s="1" t="str">
        <f>IF($C76&lt;&gt;"",IF(COUNTIF($C:C,$C76)&gt;1,"Plusieurs commentaires",""),"")</f>
        <v/>
      </c>
      <c r="Q76" s="1">
        <f t="shared" si="13"/>
        <v>0</v>
      </c>
      <c r="R76" s="1">
        <f>SUMIFS($Q$5:$Q76,$P$5:$P76,"Plusieurs commentaires",$C$5:$C76,C76)</f>
        <v>0</v>
      </c>
      <c r="S76" t="str">
        <f t="shared" si="14"/>
        <v/>
      </c>
      <c r="T76" t="str">
        <f t="shared" si="15"/>
        <v/>
      </c>
      <c r="U76" t="str">
        <f t="shared" si="16"/>
        <v/>
      </c>
      <c r="V76" s="238" t="str">
        <f t="shared" si="17"/>
        <v/>
      </c>
      <c r="W76" s="238">
        <f t="shared" si="18"/>
        <v>0</v>
      </c>
      <c r="X76" s="238">
        <f>SUMIFS($W$5:$W76,$V$5:$V76,"Plusieurs occurences",$H$5:$H76,H76)</f>
        <v>0</v>
      </c>
      <c r="Y76">
        <f t="shared" si="19"/>
        <v>0</v>
      </c>
      <c r="Z76" t="str">
        <f t="shared" si="20"/>
        <v/>
      </c>
      <c r="AA76" t="str">
        <f t="shared" si="21"/>
        <v/>
      </c>
      <c r="AC76" t="str">
        <f t="shared" si="22"/>
        <v>hprcvu1_quclxel</v>
      </c>
    </row>
    <row r="77" spans="1:29" ht="48" x14ac:dyDescent="0.25">
      <c r="A77" s="112">
        <v>95</v>
      </c>
      <c r="B77" s="371" t="s">
        <v>164</v>
      </c>
      <c r="C77" t="s">
        <v>6288</v>
      </c>
      <c r="D77" s="25">
        <v>1518</v>
      </c>
      <c r="E77" s="25">
        <v>780</v>
      </c>
      <c r="F77" s="25">
        <v>741</v>
      </c>
      <c r="G77" s="133">
        <f t="shared" si="12"/>
        <v>0.95</v>
      </c>
      <c r="H77" s="15" t="s">
        <v>19</v>
      </c>
      <c r="I77" s="16" t="s">
        <v>13</v>
      </c>
      <c r="J77" s="15">
        <v>2016</v>
      </c>
      <c r="K77" s="3" t="s">
        <v>165</v>
      </c>
      <c r="L77" s="172" t="s">
        <v>5513</v>
      </c>
      <c r="M77" s="17" t="s">
        <v>15</v>
      </c>
      <c r="N77">
        <v>0</v>
      </c>
      <c r="O77" s="28"/>
      <c r="P77" s="1" t="str">
        <f>IF($C77&lt;&gt;"",IF(COUNTIF($C:C,$C77)&gt;1,"Plusieurs commentaires",""),"")</f>
        <v>Plusieurs commentaires</v>
      </c>
      <c r="Q77" s="1">
        <f t="shared" si="13"/>
        <v>1</v>
      </c>
      <c r="R77" s="1">
        <f>SUMIFS($Q$5:$Q77,$P$5:$P77,"Plusieurs commentaires",$C$5:$C77,C77)</f>
        <v>1</v>
      </c>
      <c r="S77" t="str">
        <f t="shared" si="14"/>
        <v/>
      </c>
      <c r="T77" t="str">
        <f t="shared" si="15"/>
        <v/>
      </c>
      <c r="U77" t="str">
        <f t="shared" si="16"/>
        <v/>
      </c>
      <c r="V77" s="238" t="str">
        <f t="shared" si="17"/>
        <v>Plusieurs occurences</v>
      </c>
      <c r="W77" s="238">
        <f t="shared" si="18"/>
        <v>1</v>
      </c>
      <c r="X77" s="238">
        <f>SUMIFS($W$5:$W77,$V$5:$V77,"Plusieurs occurences",$H$5:$H77,H77)</f>
        <v>12</v>
      </c>
      <c r="Y77" t="str">
        <f t="shared" si="19"/>
        <v>Agriculteur</v>
      </c>
      <c r="Z77" t="str">
        <f t="shared" si="20"/>
        <v/>
      </c>
      <c r="AA77" t="str">
        <f t="shared" si="21"/>
        <v/>
      </c>
      <c r="AC77" t="str">
        <f t="shared" si="22"/>
        <v>xduelvcrx77</v>
      </c>
    </row>
    <row r="78" spans="1:29" ht="72" x14ac:dyDescent="0.25">
      <c r="A78" s="112">
        <v>97</v>
      </c>
      <c r="B78" s="371" t="s">
        <v>167</v>
      </c>
      <c r="C78" t="s">
        <v>6096</v>
      </c>
      <c r="D78" s="25">
        <v>25100</v>
      </c>
      <c r="E78" s="25">
        <v>1526</v>
      </c>
      <c r="F78" s="25">
        <v>527</v>
      </c>
      <c r="G78" s="133">
        <f t="shared" si="12"/>
        <v>0.34534731323722151</v>
      </c>
      <c r="H78" s="15"/>
      <c r="I78" s="16" t="s">
        <v>14</v>
      </c>
      <c r="J78" s="15">
        <v>2011</v>
      </c>
      <c r="K78" s="3" t="s">
        <v>14</v>
      </c>
      <c r="L78" s="172" t="s">
        <v>5516</v>
      </c>
      <c r="M78" s="17" t="s">
        <v>15</v>
      </c>
      <c r="N78">
        <v>15</v>
      </c>
      <c r="O78" s="28"/>
      <c r="P78" s="1" t="str">
        <f>IF($C78&lt;&gt;"",IF(COUNTIF($C:C,$C78)&gt;1,"Plusieurs commentaires",""),"")</f>
        <v>Plusieurs commentaires</v>
      </c>
      <c r="Q78" s="1">
        <f t="shared" si="13"/>
        <v>1</v>
      </c>
      <c r="R78" s="1">
        <f>SUMIFS($Q$5:$Q78,$P$5:$P78,"Plusieurs commentaires",$C$5:$C78,C78)</f>
        <v>2</v>
      </c>
      <c r="S78" t="str">
        <f t="shared" si="14"/>
        <v/>
      </c>
      <c r="T78" t="str">
        <f t="shared" si="15"/>
        <v/>
      </c>
      <c r="U78" t="str">
        <f t="shared" si="16"/>
        <v/>
      </c>
      <c r="V78" s="238" t="str">
        <f t="shared" si="17"/>
        <v/>
      </c>
      <c r="W78" s="238">
        <f t="shared" si="18"/>
        <v>0</v>
      </c>
      <c r="X78" s="238">
        <f>SUMIFS($W$5:$W78,$V$5:$V78,"Plusieurs occurences",$H$5:$H78,H78)</f>
        <v>0</v>
      </c>
      <c r="Y78" t="str">
        <f t="shared" si="19"/>
        <v/>
      </c>
      <c r="Z78" t="str">
        <f t="shared" si="20"/>
        <v/>
      </c>
      <c r="AA78" t="str">
        <f t="shared" si="21"/>
        <v/>
      </c>
      <c r="AC78" t="str">
        <f t="shared" si="22"/>
        <v/>
      </c>
    </row>
    <row r="79" spans="1:29" ht="36" x14ac:dyDescent="0.25">
      <c r="A79" s="112">
        <v>98</v>
      </c>
      <c r="B79" s="371" t="s">
        <v>168</v>
      </c>
      <c r="C79" t="s">
        <v>5978</v>
      </c>
      <c r="D79" s="25">
        <v>554</v>
      </c>
      <c r="E79" s="25">
        <v>52</v>
      </c>
      <c r="F79" s="25">
        <v>26</v>
      </c>
      <c r="G79" s="133">
        <f t="shared" si="12"/>
        <v>0.5</v>
      </c>
      <c r="H79" s="15"/>
      <c r="I79" s="16" t="s">
        <v>14</v>
      </c>
      <c r="J79" s="15">
        <v>2010</v>
      </c>
      <c r="K79" s="3" t="s">
        <v>14</v>
      </c>
      <c r="L79" s="127" t="s">
        <v>5513</v>
      </c>
      <c r="M79" s="17" t="s">
        <v>15</v>
      </c>
      <c r="N79">
        <v>0</v>
      </c>
      <c r="O79" s="28"/>
      <c r="P79" s="1" t="str">
        <f>IF($C79&lt;&gt;"",IF(COUNTIF($C:C,$C79)&gt;1,"Plusieurs commentaires",""),"")</f>
        <v/>
      </c>
      <c r="Q79" s="1">
        <f t="shared" si="13"/>
        <v>0</v>
      </c>
      <c r="R79" s="1">
        <f>SUMIFS($Q$5:$Q79,$P$5:$P79,"Plusieurs commentaires",$C$5:$C79,C79)</f>
        <v>0</v>
      </c>
      <c r="S79" t="str">
        <f t="shared" si="14"/>
        <v/>
      </c>
      <c r="T79" t="str">
        <f t="shared" si="15"/>
        <v/>
      </c>
      <c r="U79" t="str">
        <f t="shared" si="16"/>
        <v/>
      </c>
      <c r="V79" s="238" t="str">
        <f t="shared" si="17"/>
        <v/>
      </c>
      <c r="W79" s="238">
        <f t="shared" si="18"/>
        <v>0</v>
      </c>
      <c r="X79" s="238">
        <f>SUMIFS($W$5:$W79,$V$5:$V79,"Plusieurs occurences",$H$5:$H79,H79)</f>
        <v>0</v>
      </c>
      <c r="Y79">
        <f t="shared" si="19"/>
        <v>0</v>
      </c>
      <c r="Z79" t="str">
        <f t="shared" si="20"/>
        <v/>
      </c>
      <c r="AA79" t="str">
        <f t="shared" si="21"/>
        <v/>
      </c>
      <c r="AC79" t="str">
        <f t="shared" si="22"/>
        <v>ededc</v>
      </c>
    </row>
    <row r="80" spans="1:29" ht="36" x14ac:dyDescent="0.25">
      <c r="A80" s="112">
        <v>100</v>
      </c>
      <c r="B80" s="371" t="s">
        <v>171</v>
      </c>
      <c r="C80" t="s">
        <v>6109</v>
      </c>
      <c r="D80" s="25">
        <v>447</v>
      </c>
      <c r="E80" s="25">
        <v>1110</v>
      </c>
      <c r="F80" s="25">
        <v>43</v>
      </c>
      <c r="G80" s="133">
        <f t="shared" si="12"/>
        <v>3.8738738738738739E-2</v>
      </c>
      <c r="H80" s="15"/>
      <c r="I80" s="16" t="s">
        <v>13</v>
      </c>
      <c r="J80" s="133">
        <v>2013</v>
      </c>
      <c r="K80" s="3" t="s">
        <v>14</v>
      </c>
      <c r="L80" s="172" t="s">
        <v>1041</v>
      </c>
      <c r="M80" s="17" t="s">
        <v>15</v>
      </c>
      <c r="N80">
        <v>20</v>
      </c>
      <c r="O80" s="28"/>
      <c r="P80" s="1" t="str">
        <f>IF($C80&lt;&gt;"",IF(COUNTIF($C:C,$C80)&gt;1,"Plusieurs commentaires",""),"")</f>
        <v/>
      </c>
      <c r="Q80" s="1">
        <f t="shared" si="13"/>
        <v>0</v>
      </c>
      <c r="R80" s="1">
        <f>SUMIFS($Q$5:$Q80,$P$5:$P80,"Plusieurs commentaires",$C$5:$C80,C80)</f>
        <v>0</v>
      </c>
      <c r="S80" t="str">
        <f t="shared" si="14"/>
        <v/>
      </c>
      <c r="T80" t="str">
        <f t="shared" si="15"/>
        <v/>
      </c>
      <c r="U80" t="str">
        <f t="shared" si="16"/>
        <v/>
      </c>
      <c r="V80" s="238" t="str">
        <f t="shared" si="17"/>
        <v/>
      </c>
      <c r="W80" s="238">
        <f t="shared" si="18"/>
        <v>0</v>
      </c>
      <c r="X80" s="238">
        <f>SUMIFS($W$5:$W80,$V$5:$V80,"Plusieurs occurences",$H$5:$H80,H80)</f>
        <v>0</v>
      </c>
      <c r="Y80">
        <f t="shared" si="19"/>
        <v>0</v>
      </c>
      <c r="Z80" t="str">
        <f t="shared" si="20"/>
        <v/>
      </c>
      <c r="AA80" t="str">
        <f t="shared" si="21"/>
        <v/>
      </c>
      <c r="AC80" t="str">
        <f t="shared" si="22"/>
        <v>hvcvcp92</v>
      </c>
    </row>
    <row r="81" spans="1:29" x14ac:dyDescent="0.25">
      <c r="A81" s="112">
        <v>101</v>
      </c>
      <c r="B81" s="371" t="s">
        <v>172</v>
      </c>
      <c r="C81" t="s">
        <v>6110</v>
      </c>
      <c r="D81" s="25">
        <v>282</v>
      </c>
      <c r="E81" s="25">
        <v>737</v>
      </c>
      <c r="F81" s="25">
        <v>27</v>
      </c>
      <c r="G81" s="133">
        <f t="shared" si="12"/>
        <v>3.6635006784260515E-2</v>
      </c>
      <c r="H81" s="15"/>
      <c r="I81" s="16" t="s">
        <v>14</v>
      </c>
      <c r="J81" s="15">
        <v>2014</v>
      </c>
      <c r="K81" s="3" t="s">
        <v>173</v>
      </c>
      <c r="L81" s="172" t="s">
        <v>1041</v>
      </c>
      <c r="M81" s="17" t="s">
        <v>15</v>
      </c>
      <c r="N81">
        <v>5</v>
      </c>
      <c r="O81" s="28"/>
      <c r="P81" s="1" t="str">
        <f>IF($C81&lt;&gt;"",IF(COUNTIF($C:C,$C81)&gt;1,"Plusieurs commentaires",""),"")</f>
        <v/>
      </c>
      <c r="Q81" s="1">
        <f t="shared" si="13"/>
        <v>0</v>
      </c>
      <c r="R81" s="1">
        <f>SUMIFS($Q$5:$Q81,$P$5:$P81,"Plusieurs commentaires",$C$5:$C81,C81)</f>
        <v>0</v>
      </c>
      <c r="S81" t="str">
        <f t="shared" si="14"/>
        <v/>
      </c>
      <c r="T81" t="str">
        <f t="shared" si="15"/>
        <v/>
      </c>
      <c r="U81" t="str">
        <f t="shared" si="16"/>
        <v/>
      </c>
      <c r="V81" s="238" t="str">
        <f t="shared" si="17"/>
        <v/>
      </c>
      <c r="W81" s="238">
        <f t="shared" si="18"/>
        <v>0</v>
      </c>
      <c r="X81" s="238">
        <f>SUMIFS($W$5:$W81,$V$5:$V81,"Plusieurs occurences",$H$5:$H81,H81)</f>
        <v>0</v>
      </c>
      <c r="Y81">
        <f t="shared" si="19"/>
        <v>0</v>
      </c>
      <c r="Z81" t="str">
        <f t="shared" si="20"/>
        <v/>
      </c>
      <c r="AA81" t="str">
        <f t="shared" si="21"/>
        <v/>
      </c>
      <c r="AC81" t="str">
        <f t="shared" si="22"/>
        <v>ccscplsvhuz</v>
      </c>
    </row>
    <row r="82" spans="1:29" ht="60" x14ac:dyDescent="0.25">
      <c r="A82" s="112">
        <v>102</v>
      </c>
      <c r="B82" s="371" t="s">
        <v>174</v>
      </c>
      <c r="C82" t="s">
        <v>6289</v>
      </c>
      <c r="D82" s="25">
        <v>50000</v>
      </c>
      <c r="E82" s="25">
        <v>343</v>
      </c>
      <c r="F82" s="25">
        <v>295</v>
      </c>
      <c r="G82" s="133">
        <f t="shared" si="12"/>
        <v>0.86005830903790093</v>
      </c>
      <c r="H82" s="15"/>
      <c r="I82" s="16" t="s">
        <v>14</v>
      </c>
      <c r="J82" s="15">
        <v>2013</v>
      </c>
      <c r="K82" s="3" t="s">
        <v>175</v>
      </c>
      <c r="L82" s="172" t="s">
        <v>5513</v>
      </c>
      <c r="M82" s="17" t="s">
        <v>15</v>
      </c>
      <c r="N82">
        <v>16</v>
      </c>
      <c r="O82" s="28"/>
      <c r="P82" s="1" t="str">
        <f>IF($C82&lt;&gt;"",IF(COUNTIF($C:C,$C82)&gt;1,"Plusieurs commentaires",""),"")</f>
        <v/>
      </c>
      <c r="Q82" s="1">
        <f t="shared" si="13"/>
        <v>0</v>
      </c>
      <c r="R82" s="1">
        <f>SUMIFS($Q$5:$Q82,$P$5:$P82,"Plusieurs commentaires",$C$5:$C82,C82)</f>
        <v>0</v>
      </c>
      <c r="S82" t="str">
        <f t="shared" si="14"/>
        <v/>
      </c>
      <c r="T82" t="str">
        <f t="shared" si="15"/>
        <v/>
      </c>
      <c r="U82" t="str">
        <f t="shared" si="16"/>
        <v/>
      </c>
      <c r="V82" s="238" t="str">
        <f t="shared" si="17"/>
        <v/>
      </c>
      <c r="W82" s="238">
        <f t="shared" si="18"/>
        <v>0</v>
      </c>
      <c r="X82" s="238">
        <f>SUMIFS($W$5:$W82,$V$5:$V82,"Plusieurs occurences",$H$5:$H82,H82)</f>
        <v>0</v>
      </c>
      <c r="Y82">
        <f t="shared" si="19"/>
        <v>0</v>
      </c>
      <c r="Z82" t="str">
        <f t="shared" si="20"/>
        <v/>
      </c>
      <c r="AA82" t="str">
        <f t="shared" si="21"/>
        <v/>
      </c>
      <c r="AC82" t="str">
        <f t="shared" si="22"/>
        <v>_SlyxgcSly_</v>
      </c>
    </row>
    <row r="83" spans="1:29" ht="48" x14ac:dyDescent="0.25">
      <c r="A83" s="112">
        <v>103</v>
      </c>
      <c r="B83" s="371" t="s">
        <v>176</v>
      </c>
      <c r="C83" t="s">
        <v>5945</v>
      </c>
      <c r="D83" s="25">
        <v>1213</v>
      </c>
      <c r="E83" s="25">
        <v>62</v>
      </c>
      <c r="F83" s="25">
        <v>85</v>
      </c>
      <c r="G83" s="133">
        <f t="shared" si="12"/>
        <v>1.3709677419354838</v>
      </c>
      <c r="H83" s="15" t="s">
        <v>19</v>
      </c>
      <c r="I83" s="16" t="s">
        <v>14</v>
      </c>
      <c r="J83" s="15">
        <v>2015</v>
      </c>
      <c r="K83" s="3" t="s">
        <v>14</v>
      </c>
      <c r="L83" s="127" t="s">
        <v>5513</v>
      </c>
      <c r="M83" s="17" t="s">
        <v>15</v>
      </c>
      <c r="N83">
        <v>0</v>
      </c>
      <c r="O83" s="28"/>
      <c r="P83" s="1" t="str">
        <f>IF($C83&lt;&gt;"",IF(COUNTIF($C:C,$C83)&gt;1,"Plusieurs commentaires",""),"")</f>
        <v/>
      </c>
      <c r="Q83" s="1">
        <f t="shared" si="13"/>
        <v>0</v>
      </c>
      <c r="R83" s="1">
        <f>SUMIFS($Q$5:$Q83,$P$5:$P83,"Plusieurs commentaires",$C$5:$C83,C83)</f>
        <v>0</v>
      </c>
      <c r="S83" t="str">
        <f t="shared" si="14"/>
        <v/>
      </c>
      <c r="T83" t="str">
        <f t="shared" si="15"/>
        <v/>
      </c>
      <c r="U83" t="str">
        <f t="shared" si="16"/>
        <v/>
      </c>
      <c r="V83" s="238" t="str">
        <f t="shared" si="17"/>
        <v>Plusieurs occurences</v>
      </c>
      <c r="W83" s="238">
        <f t="shared" si="18"/>
        <v>1</v>
      </c>
      <c r="X83" s="238">
        <f>SUMIFS($W$5:$W83,$V$5:$V83,"Plusieurs occurences",$H$5:$H83,H83)</f>
        <v>13</v>
      </c>
      <c r="Y83" t="str">
        <f t="shared" si="19"/>
        <v>Agriculteur</v>
      </c>
      <c r="Z83" t="str">
        <f t="shared" si="20"/>
        <v/>
      </c>
      <c r="AA83" t="str">
        <f t="shared" si="21"/>
        <v/>
      </c>
      <c r="AC83" t="str">
        <f t="shared" si="22"/>
        <v>cReC59621</v>
      </c>
    </row>
    <row r="84" spans="1:29" x14ac:dyDescent="0.25">
      <c r="A84" s="112">
        <v>104</v>
      </c>
      <c r="B84" s="371" t="s">
        <v>177</v>
      </c>
      <c r="C84" t="s">
        <v>6249</v>
      </c>
      <c r="D84" s="25">
        <v>7733</v>
      </c>
      <c r="E84" s="25">
        <v>910</v>
      </c>
      <c r="F84" s="25">
        <v>2091</v>
      </c>
      <c r="G84" s="133">
        <f t="shared" si="12"/>
        <v>2.2978021978021976</v>
      </c>
      <c r="H84" s="15" t="s">
        <v>19</v>
      </c>
      <c r="I84" s="16" t="s">
        <v>13</v>
      </c>
      <c r="J84" s="15">
        <v>2014</v>
      </c>
      <c r="K84" s="3" t="s">
        <v>14</v>
      </c>
      <c r="L84" s="127" t="s">
        <v>5513</v>
      </c>
      <c r="M84" s="17" t="s">
        <v>15</v>
      </c>
      <c r="N84">
        <v>5</v>
      </c>
      <c r="O84" s="28"/>
      <c r="P84" s="1" t="str">
        <f>IF($C84&lt;&gt;"",IF(COUNTIF($C:C,$C84)&gt;1,"Plusieurs commentaires",""),"")</f>
        <v>Plusieurs commentaires</v>
      </c>
      <c r="Q84" s="1">
        <f t="shared" si="13"/>
        <v>1</v>
      </c>
      <c r="R84" s="1">
        <f>SUMIFS($Q$5:$Q84,$P$5:$P84,"Plusieurs commentaires",$C$5:$C84,C84)</f>
        <v>2</v>
      </c>
      <c r="S84" t="str">
        <f t="shared" si="14"/>
        <v/>
      </c>
      <c r="T84" t="str">
        <f t="shared" si="15"/>
        <v/>
      </c>
      <c r="U84" t="str">
        <f t="shared" si="16"/>
        <v/>
      </c>
      <c r="V84" s="238" t="str">
        <f t="shared" si="17"/>
        <v>Plusieurs occurences</v>
      </c>
      <c r="W84" s="238">
        <f t="shared" si="18"/>
        <v>1</v>
      </c>
      <c r="X84" s="238">
        <f>SUMIFS($W$5:$W84,$V$5:$V84,"Plusieurs occurences",$H$5:$H84,H84)</f>
        <v>14</v>
      </c>
      <c r="Y84" t="str">
        <f t="shared" si="19"/>
        <v/>
      </c>
      <c r="Z84" t="str">
        <f t="shared" si="20"/>
        <v/>
      </c>
      <c r="AA84" t="str">
        <f t="shared" si="21"/>
        <v/>
      </c>
      <c r="AC84" t="str">
        <f t="shared" si="22"/>
        <v/>
      </c>
    </row>
    <row r="85" spans="1:29" ht="36" x14ac:dyDescent="0.25">
      <c r="A85" s="112">
        <v>105</v>
      </c>
      <c r="B85" s="371" t="s">
        <v>178</v>
      </c>
      <c r="C85" t="s">
        <v>6097</v>
      </c>
      <c r="D85" s="25">
        <v>505</v>
      </c>
      <c r="E85" s="25">
        <v>196</v>
      </c>
      <c r="F85" s="25">
        <v>15</v>
      </c>
      <c r="G85" s="133">
        <f t="shared" si="12"/>
        <v>7.6530612244897961E-2</v>
      </c>
      <c r="H85" s="15"/>
      <c r="I85" s="16" t="s">
        <v>14</v>
      </c>
      <c r="J85" s="133">
        <v>2018</v>
      </c>
      <c r="K85" s="3" t="s">
        <v>179</v>
      </c>
      <c r="L85" s="172" t="s">
        <v>5513</v>
      </c>
      <c r="M85" s="17" t="s">
        <v>15</v>
      </c>
      <c r="N85">
        <v>10</v>
      </c>
      <c r="O85" s="28"/>
      <c r="P85" s="1" t="str">
        <f>IF($C85&lt;&gt;"",IF(COUNTIF($C:C,$C85)&gt;1,"Plusieurs commentaires",""),"")</f>
        <v>Plusieurs commentaires</v>
      </c>
      <c r="Q85" s="1">
        <f t="shared" si="13"/>
        <v>1</v>
      </c>
      <c r="R85" s="1">
        <f>SUMIFS($Q$5:$Q85,$P$5:$P85,"Plusieurs commentaires",$C$5:$C85,C85)</f>
        <v>3</v>
      </c>
      <c r="S85" t="str">
        <f t="shared" si="14"/>
        <v>hvrRclclpucgc</v>
      </c>
      <c r="T85" t="str">
        <f t="shared" si="15"/>
        <v/>
      </c>
      <c r="U85" t="str">
        <f t="shared" si="16"/>
        <v/>
      </c>
      <c r="V85" s="238" t="str">
        <f t="shared" si="17"/>
        <v/>
      </c>
      <c r="W85" s="238">
        <f t="shared" si="18"/>
        <v>0</v>
      </c>
      <c r="X85" s="238">
        <f>SUMIFS($W$5:$W85,$V$5:$V85,"Plusieurs occurences",$H$5:$H85,H85)</f>
        <v>0</v>
      </c>
      <c r="Y85" t="str">
        <f t="shared" si="19"/>
        <v/>
      </c>
      <c r="Z85" t="str">
        <f t="shared" si="20"/>
        <v/>
      </c>
      <c r="AA85" t="str">
        <f t="shared" si="21"/>
        <v/>
      </c>
      <c r="AC85" t="str">
        <f t="shared" si="22"/>
        <v/>
      </c>
    </row>
    <row r="86" spans="1:29" ht="36" x14ac:dyDescent="0.25">
      <c r="A86" s="112">
        <v>107</v>
      </c>
      <c r="B86" s="371" t="s">
        <v>182</v>
      </c>
      <c r="C86" t="s">
        <v>6290</v>
      </c>
      <c r="D86" s="25">
        <v>19900</v>
      </c>
      <c r="E86" s="25">
        <v>4995</v>
      </c>
      <c r="F86" s="25">
        <v>1106</v>
      </c>
      <c r="G86" s="133">
        <f t="shared" si="12"/>
        <v>0.22142142142142143</v>
      </c>
      <c r="H86" s="15"/>
      <c r="I86" s="16" t="s">
        <v>13</v>
      </c>
      <c r="J86" s="15">
        <v>2011</v>
      </c>
      <c r="K86" s="3" t="s">
        <v>14</v>
      </c>
      <c r="L86" s="127" t="s">
        <v>5513</v>
      </c>
      <c r="M86" s="17" t="s">
        <v>15</v>
      </c>
      <c r="N86">
        <v>42</v>
      </c>
      <c r="O86" s="28"/>
      <c r="P86" s="1" t="str">
        <f>IF($C86&lt;&gt;"",IF(COUNTIF($C:C,$C86)&gt;1,"Plusieurs commentaires",""),"")</f>
        <v>Plusieurs commentaires</v>
      </c>
      <c r="Q86" s="1">
        <f t="shared" si="13"/>
        <v>1</v>
      </c>
      <c r="R86" s="1">
        <f>SUMIFS($Q$5:$Q86,$P$5:$P86,"Plusieurs commentaires",$C$5:$C86,C86)</f>
        <v>1</v>
      </c>
      <c r="S86" t="str">
        <f t="shared" si="14"/>
        <v/>
      </c>
      <c r="T86" t="str">
        <f t="shared" si="15"/>
        <v/>
      </c>
      <c r="U86" t="str">
        <f t="shared" si="16"/>
        <v/>
      </c>
      <c r="V86" s="238" t="str">
        <f t="shared" si="17"/>
        <v/>
      </c>
      <c r="W86" s="238">
        <f t="shared" si="18"/>
        <v>0</v>
      </c>
      <c r="X86" s="238">
        <f>SUMIFS($W$5:$W86,$V$5:$V86,"Plusieurs occurences",$H$5:$H86,H86)</f>
        <v>0</v>
      </c>
      <c r="Y86">
        <f t="shared" si="19"/>
        <v>0</v>
      </c>
      <c r="Z86" t="str">
        <f t="shared" si="20"/>
        <v/>
      </c>
      <c r="AA86" t="str">
        <f t="shared" si="21"/>
        <v/>
      </c>
      <c r="AC86" t="str">
        <f t="shared" si="22"/>
        <v>Vecxpralcxpr</v>
      </c>
    </row>
    <row r="87" spans="1:29" x14ac:dyDescent="0.25">
      <c r="A87" s="112">
        <v>110</v>
      </c>
      <c r="B87" s="371" t="s">
        <v>185</v>
      </c>
      <c r="C87" t="s">
        <v>5944</v>
      </c>
      <c r="D87" s="25">
        <v>48800</v>
      </c>
      <c r="E87" s="25">
        <v>76</v>
      </c>
      <c r="F87" s="25">
        <v>768</v>
      </c>
      <c r="G87" s="133">
        <f t="shared" si="12"/>
        <v>10.105263157894736</v>
      </c>
      <c r="H87" s="15"/>
      <c r="I87" s="16" t="s">
        <v>14</v>
      </c>
      <c r="J87" s="133">
        <v>2014</v>
      </c>
      <c r="K87" s="3" t="s">
        <v>14</v>
      </c>
      <c r="L87" s="127" t="s">
        <v>5513</v>
      </c>
      <c r="M87" s="17" t="s">
        <v>15</v>
      </c>
      <c r="N87">
        <v>11</v>
      </c>
      <c r="O87" s="28"/>
      <c r="P87" s="1" t="str">
        <f>IF($C87&lt;&gt;"",IF(COUNTIF($C:C,$C87)&gt;1,"Plusieurs commentaires",""),"")</f>
        <v>Plusieurs commentaires</v>
      </c>
      <c r="Q87" s="1">
        <f t="shared" si="13"/>
        <v>1</v>
      </c>
      <c r="R87" s="1">
        <f>SUMIFS($Q$5:$Q87,$P$5:$P87,"Plusieurs commentaires",$C$5:$C87,C87)</f>
        <v>2</v>
      </c>
      <c r="S87" t="str">
        <f t="shared" si="14"/>
        <v/>
      </c>
      <c r="T87" t="str">
        <f t="shared" si="15"/>
        <v/>
      </c>
      <c r="U87" t="str">
        <f t="shared" si="16"/>
        <v/>
      </c>
      <c r="V87" s="238" t="str">
        <f t="shared" si="17"/>
        <v/>
      </c>
      <c r="W87" s="238">
        <f t="shared" si="18"/>
        <v>0</v>
      </c>
      <c r="X87" s="238">
        <f>SUMIFS($W$5:$W87,$V$5:$V87,"Plusieurs occurences",$H$5:$H87,H87)</f>
        <v>0</v>
      </c>
      <c r="Y87" t="str">
        <f t="shared" si="19"/>
        <v/>
      </c>
      <c r="Z87" t="str">
        <f t="shared" si="20"/>
        <v/>
      </c>
      <c r="AA87" t="str">
        <f t="shared" si="21"/>
        <v/>
      </c>
      <c r="AC87" t="str">
        <f t="shared" si="22"/>
        <v/>
      </c>
    </row>
    <row r="88" spans="1:29" ht="48" x14ac:dyDescent="0.25">
      <c r="A88" s="112">
        <v>113</v>
      </c>
      <c r="B88" s="371" t="s">
        <v>188</v>
      </c>
      <c r="C88" t="s">
        <v>6280</v>
      </c>
      <c r="D88" s="25">
        <v>4344</v>
      </c>
      <c r="E88" s="25">
        <v>378</v>
      </c>
      <c r="F88" s="25">
        <v>65</v>
      </c>
      <c r="G88" s="133">
        <f t="shared" si="12"/>
        <v>0.17195767195767195</v>
      </c>
      <c r="H88" s="15"/>
      <c r="I88" s="16" t="s">
        <v>14</v>
      </c>
      <c r="J88" s="133">
        <v>2011</v>
      </c>
      <c r="K88" s="3" t="s">
        <v>14</v>
      </c>
      <c r="L88" s="127" t="s">
        <v>5513</v>
      </c>
      <c r="M88" s="17" t="s">
        <v>15</v>
      </c>
      <c r="N88">
        <v>0</v>
      </c>
      <c r="O88" s="28"/>
      <c r="P88" s="1" t="str">
        <f>IF($C88&lt;&gt;"",IF(COUNTIF($C:C,$C88)&gt;1,"Plusieurs commentaires",""),"")</f>
        <v>Plusieurs commentaires</v>
      </c>
      <c r="Q88" s="1">
        <f t="shared" si="13"/>
        <v>1</v>
      </c>
      <c r="R88" s="1">
        <f>SUMIFS($Q$5:$Q88,$P$5:$P88,"Plusieurs commentaires",$C$5:$C88,C88)</f>
        <v>2</v>
      </c>
      <c r="S88" t="str">
        <f t="shared" si="14"/>
        <v/>
      </c>
      <c r="T88" t="str">
        <f t="shared" si="15"/>
        <v/>
      </c>
      <c r="U88" t="str">
        <f t="shared" si="16"/>
        <v/>
      </c>
      <c r="V88" s="238" t="str">
        <f t="shared" si="17"/>
        <v/>
      </c>
      <c r="W88" s="238">
        <f t="shared" si="18"/>
        <v>0</v>
      </c>
      <c r="X88" s="238">
        <f>SUMIFS($W$5:$W88,$V$5:$V88,"Plusieurs occurences",$H$5:$H88,H88)</f>
        <v>0</v>
      </c>
      <c r="Y88" t="str">
        <f t="shared" si="19"/>
        <v/>
      </c>
      <c r="Z88" t="str">
        <f t="shared" si="20"/>
        <v/>
      </c>
      <c r="AA88" t="str">
        <f t="shared" si="21"/>
        <v/>
      </c>
      <c r="AC88" t="str">
        <f t="shared" si="22"/>
        <v/>
      </c>
    </row>
    <row r="89" spans="1:29" ht="48" x14ac:dyDescent="0.25">
      <c r="A89" s="112">
        <v>115</v>
      </c>
      <c r="B89" s="371" t="s">
        <v>190</v>
      </c>
      <c r="C89" t="s">
        <v>6291</v>
      </c>
      <c r="D89" s="25">
        <v>290</v>
      </c>
      <c r="E89" s="25">
        <v>4</v>
      </c>
      <c r="F89" s="25">
        <v>2</v>
      </c>
      <c r="G89" s="133">
        <f t="shared" si="12"/>
        <v>0.5</v>
      </c>
      <c r="H89" s="15"/>
      <c r="I89" s="16" t="s">
        <v>13</v>
      </c>
      <c r="J89" s="133">
        <v>2018</v>
      </c>
      <c r="K89" s="3" t="s">
        <v>14</v>
      </c>
      <c r="L89" s="127" t="s">
        <v>5513</v>
      </c>
      <c r="M89" s="17" t="s">
        <v>15</v>
      </c>
      <c r="N89">
        <v>0</v>
      </c>
      <c r="O89" s="28"/>
      <c r="P89" s="1" t="str">
        <f>IF($C89&lt;&gt;"",IF(COUNTIF($C:C,$C89)&gt;1,"Plusieurs commentaires",""),"")</f>
        <v/>
      </c>
      <c r="Q89" s="1">
        <f t="shared" si="13"/>
        <v>0</v>
      </c>
      <c r="R89" s="1">
        <f>SUMIFS($Q$5:$Q89,$P$5:$P89,"Plusieurs commentaires",$C$5:$C89,C89)</f>
        <v>0</v>
      </c>
      <c r="S89" t="str">
        <f t="shared" si="14"/>
        <v/>
      </c>
      <c r="T89" t="str">
        <f t="shared" si="15"/>
        <v/>
      </c>
      <c r="U89" t="str">
        <f t="shared" si="16"/>
        <v/>
      </c>
      <c r="V89" s="238" t="str">
        <f t="shared" si="17"/>
        <v/>
      </c>
      <c r="W89" s="238">
        <f t="shared" si="18"/>
        <v>0</v>
      </c>
      <c r="X89" s="238">
        <f>SUMIFS($W$5:$W89,$V$5:$V89,"Plusieurs occurences",$H$5:$H89,H89)</f>
        <v>0</v>
      </c>
      <c r="Y89">
        <f t="shared" si="19"/>
        <v>0</v>
      </c>
      <c r="Z89" t="str">
        <f t="shared" si="20"/>
        <v/>
      </c>
      <c r="AA89" t="str">
        <f t="shared" si="21"/>
        <v/>
      </c>
      <c r="AC89" t="str">
        <f t="shared" si="22"/>
        <v>xvupgelhcvlYvc1</v>
      </c>
    </row>
    <row r="90" spans="1:29" x14ac:dyDescent="0.25">
      <c r="A90" s="112">
        <v>118</v>
      </c>
      <c r="B90" s="371" t="s">
        <v>193</v>
      </c>
      <c r="C90" t="s">
        <v>5979</v>
      </c>
      <c r="D90" s="25">
        <v>5556</v>
      </c>
      <c r="E90" s="25">
        <v>215</v>
      </c>
      <c r="F90" s="25">
        <v>242</v>
      </c>
      <c r="G90" s="133">
        <f t="shared" si="12"/>
        <v>1.1255813953488372</v>
      </c>
      <c r="H90" s="15"/>
      <c r="I90" s="16" t="s">
        <v>14</v>
      </c>
      <c r="J90" s="15">
        <v>2011</v>
      </c>
      <c r="K90" s="3" t="s">
        <v>194</v>
      </c>
      <c r="L90" s="172" t="s">
        <v>1041</v>
      </c>
      <c r="M90" s="17" t="s">
        <v>15</v>
      </c>
      <c r="N90">
        <v>2</v>
      </c>
      <c r="O90" s="28"/>
      <c r="P90" s="1" t="str">
        <f>IF($C90&lt;&gt;"",IF(COUNTIF($C:C,$C90)&gt;1,"Plusieurs commentaires",""),"")</f>
        <v/>
      </c>
      <c r="Q90" s="1">
        <f t="shared" si="13"/>
        <v>0</v>
      </c>
      <c r="R90" s="1">
        <f>SUMIFS($Q$5:$Q90,$P$5:$P90,"Plusieurs commentaires",$C$5:$C90,C90)</f>
        <v>0</v>
      </c>
      <c r="S90" t="str">
        <f t="shared" si="14"/>
        <v/>
      </c>
      <c r="T90" t="str">
        <f t="shared" si="15"/>
        <v/>
      </c>
      <c r="U90" t="str">
        <f t="shared" si="16"/>
        <v/>
      </c>
      <c r="V90" s="238" t="str">
        <f t="shared" si="17"/>
        <v/>
      </c>
      <c r="W90" s="238">
        <f t="shared" si="18"/>
        <v>0</v>
      </c>
      <c r="X90" s="238">
        <f>SUMIFS($W$5:$W90,$V$5:$V90,"Plusieurs occurences",$H$5:$H90,H90)</f>
        <v>0</v>
      </c>
      <c r="Y90">
        <f t="shared" si="19"/>
        <v>0</v>
      </c>
      <c r="Z90" t="str">
        <f t="shared" si="20"/>
        <v/>
      </c>
      <c r="AA90" t="str">
        <f t="shared" si="21"/>
        <v/>
      </c>
      <c r="AC90" t="str">
        <f t="shared" si="22"/>
        <v>gehvcc2011</v>
      </c>
    </row>
    <row r="91" spans="1:29" ht="24" x14ac:dyDescent="0.25">
      <c r="A91" s="112">
        <v>135</v>
      </c>
      <c r="B91" s="371" t="s">
        <v>218</v>
      </c>
      <c r="C91" t="s">
        <v>5980</v>
      </c>
      <c r="D91" s="25">
        <v>3544</v>
      </c>
      <c r="E91" s="25">
        <v>400</v>
      </c>
      <c r="F91" s="25">
        <v>69</v>
      </c>
      <c r="G91" s="133">
        <f t="shared" si="12"/>
        <v>0.17249999999999999</v>
      </c>
      <c r="H91" s="15"/>
      <c r="I91" s="16" t="s">
        <v>13</v>
      </c>
      <c r="J91" s="15">
        <v>2010</v>
      </c>
      <c r="K91" s="3" t="s">
        <v>14</v>
      </c>
      <c r="L91" s="172" t="s">
        <v>1041</v>
      </c>
      <c r="M91" s="17" t="s">
        <v>15</v>
      </c>
      <c r="N91">
        <v>0</v>
      </c>
      <c r="O91" s="28"/>
      <c r="P91" s="1" t="str">
        <f>IF($C91&lt;&gt;"",IF(COUNTIF($C:C,$C91)&gt;1,"Plusieurs commentaires",""),"")</f>
        <v/>
      </c>
      <c r="Q91" s="1">
        <f t="shared" si="13"/>
        <v>0</v>
      </c>
      <c r="R91" s="1">
        <f>SUMIFS($Q$5:$Q91,$P$5:$P91,"Plusieurs commentaires",$C$5:$C91,C91)</f>
        <v>0</v>
      </c>
      <c r="S91" t="str">
        <f t="shared" si="14"/>
        <v/>
      </c>
      <c r="T91" t="str">
        <f t="shared" si="15"/>
        <v/>
      </c>
      <c r="U91" t="str">
        <f t="shared" si="16"/>
        <v/>
      </c>
      <c r="V91" s="238" t="str">
        <f t="shared" si="17"/>
        <v/>
      </c>
      <c r="W91" s="238">
        <f t="shared" si="18"/>
        <v>0</v>
      </c>
      <c r="X91" s="238">
        <f>SUMIFS($W$5:$W91,$V$5:$V91,"Plusieurs occurences",$H$5:$H91,H91)</f>
        <v>0</v>
      </c>
      <c r="Y91">
        <f t="shared" si="19"/>
        <v>0</v>
      </c>
      <c r="Z91" t="str">
        <f t="shared" si="20"/>
        <v/>
      </c>
      <c r="AA91" t="str">
        <f t="shared" si="21"/>
        <v/>
      </c>
      <c r="AC91" t="str">
        <f t="shared" si="22"/>
        <v>cece_129</v>
      </c>
    </row>
    <row r="92" spans="1:29" ht="60" x14ac:dyDescent="0.25">
      <c r="A92" s="112">
        <v>147</v>
      </c>
      <c r="B92" s="371" t="s">
        <v>233</v>
      </c>
      <c r="C92" t="s">
        <v>5946</v>
      </c>
      <c r="D92" s="25">
        <v>4091</v>
      </c>
      <c r="E92" s="25">
        <v>33</v>
      </c>
      <c r="F92" s="25">
        <v>53</v>
      </c>
      <c r="G92" s="133">
        <f t="shared" si="12"/>
        <v>1.606060606060606</v>
      </c>
      <c r="H92" s="15"/>
      <c r="I92" s="16" t="s">
        <v>13</v>
      </c>
      <c r="J92" s="133">
        <v>2016</v>
      </c>
      <c r="K92" s="3" t="s">
        <v>234</v>
      </c>
      <c r="L92" s="172" t="s">
        <v>5513</v>
      </c>
      <c r="M92" s="17" t="s">
        <v>15</v>
      </c>
      <c r="N92">
        <v>14</v>
      </c>
      <c r="O92" s="28"/>
      <c r="P92" s="1" t="str">
        <f>IF($C92&lt;&gt;"",IF(COUNTIF($C:C,$C92)&gt;1,"Plusieurs commentaires",""),"")</f>
        <v/>
      </c>
      <c r="Q92" s="1">
        <f t="shared" si="13"/>
        <v>0</v>
      </c>
      <c r="R92" s="1">
        <f>SUMIFS($Q$5:$Q92,$P$5:$P92,"Plusieurs commentaires",$C$5:$C92,C92)</f>
        <v>0</v>
      </c>
      <c r="S92" t="str">
        <f t="shared" si="14"/>
        <v/>
      </c>
      <c r="T92" t="str">
        <f t="shared" si="15"/>
        <v/>
      </c>
      <c r="U92" t="str">
        <f t="shared" si="16"/>
        <v/>
      </c>
      <c r="V92" s="238" t="str">
        <f t="shared" si="17"/>
        <v/>
      </c>
      <c r="W92" s="238">
        <f t="shared" si="18"/>
        <v>0</v>
      </c>
      <c r="X92" s="238">
        <f>SUMIFS($W$5:$W92,$V$5:$V92,"Plusieurs occurences",$H$5:$H92,H92)</f>
        <v>0</v>
      </c>
      <c r="Y92">
        <f t="shared" si="19"/>
        <v>0</v>
      </c>
      <c r="Z92" t="str">
        <f t="shared" si="20"/>
        <v/>
      </c>
      <c r="AA92" t="str">
        <f t="shared" si="21"/>
        <v/>
      </c>
      <c r="AC92" t="str">
        <f t="shared" si="22"/>
        <v>vlcxesPddd</v>
      </c>
    </row>
    <row r="93" spans="1:29" x14ac:dyDescent="0.25">
      <c r="A93" s="112">
        <v>152</v>
      </c>
      <c r="B93" s="371" t="s">
        <v>240</v>
      </c>
      <c r="C93" t="s">
        <v>6292</v>
      </c>
      <c r="D93" s="25">
        <v>70900</v>
      </c>
      <c r="E93" s="25">
        <v>2505</v>
      </c>
      <c r="F93" s="25">
        <v>1169</v>
      </c>
      <c r="G93" s="133">
        <f t="shared" si="12"/>
        <v>0.46666666666666667</v>
      </c>
      <c r="H93" s="15"/>
      <c r="I93" s="16" t="s">
        <v>14</v>
      </c>
      <c r="J93" s="15">
        <v>2015</v>
      </c>
      <c r="K93" s="3" t="s">
        <v>14</v>
      </c>
      <c r="L93" s="172" t="s">
        <v>5513</v>
      </c>
      <c r="M93" s="17" t="s">
        <v>15</v>
      </c>
      <c r="N93">
        <v>0</v>
      </c>
      <c r="O93" s="28"/>
      <c r="P93" s="1" t="str">
        <f>IF($C93&lt;&gt;"",IF(COUNTIF($C:C,$C93)&gt;1,"Plusieurs commentaires",""),"")</f>
        <v/>
      </c>
      <c r="Q93" s="1">
        <f t="shared" si="13"/>
        <v>0</v>
      </c>
      <c r="R93" s="1">
        <f>SUMIFS($Q$5:$Q93,$P$5:$P93,"Plusieurs commentaires",$C$5:$C93,C93)</f>
        <v>0</v>
      </c>
      <c r="S93" t="str">
        <f t="shared" si="14"/>
        <v/>
      </c>
      <c r="T93" t="str">
        <f t="shared" si="15"/>
        <v/>
      </c>
      <c r="U93" t="str">
        <f t="shared" si="16"/>
        <v/>
      </c>
      <c r="V93" s="238" t="str">
        <f t="shared" si="17"/>
        <v/>
      </c>
      <c r="W93" s="238">
        <f t="shared" si="18"/>
        <v>0</v>
      </c>
      <c r="X93" s="238">
        <f>SUMIFS($W$5:$W93,$V$5:$V93,"Plusieurs occurences",$H$5:$H93,H93)</f>
        <v>0</v>
      </c>
      <c r="Y93">
        <f t="shared" si="19"/>
        <v>0</v>
      </c>
      <c r="Z93" t="str">
        <f t="shared" si="20"/>
        <v/>
      </c>
      <c r="AA93" t="str">
        <f t="shared" si="21"/>
        <v/>
      </c>
      <c r="AC93" t="str">
        <f t="shared" si="22"/>
        <v>29vvxcv</v>
      </c>
    </row>
    <row r="94" spans="1:29" ht="75" x14ac:dyDescent="0.25">
      <c r="A94" s="112">
        <v>156</v>
      </c>
      <c r="B94" s="373" t="s">
        <v>246</v>
      </c>
      <c r="C94" t="s">
        <v>6288</v>
      </c>
      <c r="D94" s="25">
        <v>1518</v>
      </c>
      <c r="E94" s="25">
        <v>780</v>
      </c>
      <c r="F94" s="25">
        <v>741</v>
      </c>
      <c r="G94" s="133">
        <f t="shared" si="12"/>
        <v>0.95</v>
      </c>
      <c r="H94" s="15" t="s">
        <v>19</v>
      </c>
      <c r="I94" s="16" t="s">
        <v>13</v>
      </c>
      <c r="J94" s="15">
        <v>2016</v>
      </c>
      <c r="K94" s="3" t="s">
        <v>14</v>
      </c>
      <c r="L94" s="172" t="s">
        <v>1041</v>
      </c>
      <c r="M94" s="17" t="s">
        <v>15</v>
      </c>
      <c r="N94">
        <v>0</v>
      </c>
      <c r="O94" s="26"/>
      <c r="P94" s="1" t="str">
        <f>IF($C94&lt;&gt;"",IF(COUNTIF($C:C,$C94)&gt;1,"Plusieurs commentaires",""),"")</f>
        <v>Plusieurs commentaires</v>
      </c>
      <c r="Q94" s="1">
        <f t="shared" si="13"/>
        <v>1</v>
      </c>
      <c r="R94" s="1">
        <f>SUMIFS($Q$5:$Q94,$P$5:$P94,"Plusieurs commentaires",$C$5:$C94,C94)</f>
        <v>2</v>
      </c>
      <c r="S94" t="str">
        <f t="shared" si="14"/>
        <v/>
      </c>
      <c r="T94" t="str">
        <f t="shared" si="15"/>
        <v/>
      </c>
      <c r="U94" t="str">
        <f t="shared" si="16"/>
        <v/>
      </c>
      <c r="V94" s="238" t="str">
        <f t="shared" si="17"/>
        <v>Plusieurs occurences</v>
      </c>
      <c r="W94" s="238">
        <f t="shared" si="18"/>
        <v>1</v>
      </c>
      <c r="X94" s="238">
        <f>SUMIFS($W$5:$W94,$V$5:$V94,"Plusieurs occurences",$H$5:$H94,H94)</f>
        <v>15</v>
      </c>
      <c r="Y94" t="str">
        <f t="shared" si="19"/>
        <v/>
      </c>
      <c r="Z94" t="str">
        <f t="shared" si="20"/>
        <v/>
      </c>
      <c r="AA94" t="str">
        <f t="shared" si="21"/>
        <v/>
      </c>
      <c r="AC94" t="str">
        <f t="shared" si="22"/>
        <v/>
      </c>
    </row>
    <row r="95" spans="1:29" x14ac:dyDescent="0.25">
      <c r="A95" s="112">
        <v>157</v>
      </c>
      <c r="B95" s="373" t="s">
        <v>247</v>
      </c>
      <c r="C95" t="s">
        <v>6274</v>
      </c>
      <c r="D95" s="25">
        <v>465</v>
      </c>
      <c r="E95" s="25">
        <v>95</v>
      </c>
      <c r="F95" s="25">
        <v>9</v>
      </c>
      <c r="G95" s="133">
        <f t="shared" si="12"/>
        <v>9.4736842105263161E-2</v>
      </c>
      <c r="H95" s="15"/>
      <c r="I95" s="16" t="s">
        <v>14</v>
      </c>
      <c r="J95" s="15">
        <v>2010</v>
      </c>
      <c r="K95" s="3" t="s">
        <v>14</v>
      </c>
      <c r="L95" s="172" t="s">
        <v>1041</v>
      </c>
      <c r="M95" s="17" t="s">
        <v>15</v>
      </c>
      <c r="N95">
        <v>5</v>
      </c>
      <c r="O95" s="26"/>
      <c r="P95" s="1" t="str">
        <f>IF($C95&lt;&gt;"",IF(COUNTIF($C:C,$C95)&gt;1,"Plusieurs commentaires",""),"")</f>
        <v>Plusieurs commentaires</v>
      </c>
      <c r="Q95" s="1">
        <f t="shared" si="13"/>
        <v>1</v>
      </c>
      <c r="R95" s="1">
        <f>SUMIFS($Q$5:$Q95,$P$5:$P95,"Plusieurs commentaires",$C$5:$C95,C95)</f>
        <v>3</v>
      </c>
      <c r="S95" t="str">
        <f t="shared" si="14"/>
        <v/>
      </c>
      <c r="T95" t="str">
        <f t="shared" si="15"/>
        <v/>
      </c>
      <c r="U95" t="str">
        <f t="shared" si="16"/>
        <v/>
      </c>
      <c r="V95" s="238" t="str">
        <f t="shared" si="17"/>
        <v/>
      </c>
      <c r="W95" s="238">
        <f t="shared" si="18"/>
        <v>0</v>
      </c>
      <c r="X95" s="238">
        <f>SUMIFS($W$5:$W95,$V$5:$V95,"Plusieurs occurences",$H$5:$H95,H95)</f>
        <v>0</v>
      </c>
      <c r="Y95" t="str">
        <f t="shared" si="19"/>
        <v/>
      </c>
      <c r="Z95" t="str">
        <f t="shared" si="20"/>
        <v/>
      </c>
      <c r="AA95" t="str">
        <f t="shared" si="21"/>
        <v/>
      </c>
      <c r="AC95" t="str">
        <f t="shared" si="22"/>
        <v/>
      </c>
    </row>
    <row r="96" spans="1:29" ht="30" x14ac:dyDescent="0.25">
      <c r="A96" s="112">
        <v>159</v>
      </c>
      <c r="B96" s="373" t="s">
        <v>249</v>
      </c>
      <c r="C96" t="s">
        <v>6293</v>
      </c>
      <c r="D96" s="25">
        <v>3035</v>
      </c>
      <c r="E96" s="25">
        <v>132</v>
      </c>
      <c r="F96" s="25">
        <v>447</v>
      </c>
      <c r="G96" s="133">
        <f t="shared" si="12"/>
        <v>3.3863636363636362</v>
      </c>
      <c r="H96" s="15" t="s">
        <v>19</v>
      </c>
      <c r="I96" s="16" t="s">
        <v>14</v>
      </c>
      <c r="J96" s="133">
        <v>2013</v>
      </c>
      <c r="K96" s="3" t="s">
        <v>14</v>
      </c>
      <c r="L96" s="127" t="s">
        <v>1041</v>
      </c>
      <c r="M96" s="17" t="s">
        <v>15</v>
      </c>
      <c r="N96">
        <v>0</v>
      </c>
      <c r="O96" s="26"/>
      <c r="P96" s="1" t="str">
        <f>IF($C96&lt;&gt;"",IF(COUNTIF($C:C,$C96)&gt;1,"Plusieurs commentaires",""),"")</f>
        <v/>
      </c>
      <c r="Q96" s="1">
        <f t="shared" si="13"/>
        <v>0</v>
      </c>
      <c r="R96" s="1">
        <f>SUMIFS($Q$5:$Q96,$P$5:$P96,"Plusieurs commentaires",$C$5:$C96,C96)</f>
        <v>0</v>
      </c>
      <c r="S96" t="str">
        <f t="shared" si="14"/>
        <v/>
      </c>
      <c r="T96" t="str">
        <f t="shared" si="15"/>
        <v/>
      </c>
      <c r="U96" t="str">
        <f t="shared" si="16"/>
        <v/>
      </c>
      <c r="V96" s="238" t="str">
        <f t="shared" si="17"/>
        <v>Plusieurs occurences</v>
      </c>
      <c r="W96" s="238">
        <f t="shared" si="18"/>
        <v>1</v>
      </c>
      <c r="X96" s="238">
        <f>SUMIFS($W$5:$W96,$V$5:$V96,"Plusieurs occurences",$H$5:$H96,H96)</f>
        <v>16</v>
      </c>
      <c r="Y96" t="str">
        <f t="shared" si="19"/>
        <v>Agriculteur</v>
      </c>
      <c r="Z96" t="str">
        <f t="shared" si="20"/>
        <v/>
      </c>
      <c r="AA96" t="str">
        <f t="shared" si="21"/>
        <v/>
      </c>
      <c r="AC96" t="str">
        <f t="shared" si="22"/>
        <v>hpypcxxele</v>
      </c>
    </row>
    <row r="97" spans="1:29" ht="90" x14ac:dyDescent="0.25">
      <c r="A97" s="112">
        <v>160</v>
      </c>
      <c r="B97" s="373" t="s">
        <v>250</v>
      </c>
      <c r="C97" t="s">
        <v>6111</v>
      </c>
      <c r="D97" s="25">
        <v>1662</v>
      </c>
      <c r="E97" s="25">
        <v>143</v>
      </c>
      <c r="F97" s="25">
        <v>40</v>
      </c>
      <c r="G97" s="133">
        <f t="shared" si="12"/>
        <v>0.27972027972027974</v>
      </c>
      <c r="H97" s="15"/>
      <c r="I97" s="16" t="s">
        <v>14</v>
      </c>
      <c r="J97" s="15">
        <v>2015</v>
      </c>
      <c r="K97" s="3" t="s">
        <v>14</v>
      </c>
      <c r="L97" s="172" t="s">
        <v>5513</v>
      </c>
      <c r="M97" s="17" t="s">
        <v>15</v>
      </c>
      <c r="N97">
        <v>4</v>
      </c>
      <c r="O97" s="26"/>
      <c r="P97" s="1" t="str">
        <f>IF($C97&lt;&gt;"",IF(COUNTIF($C:C,$C97)&gt;1,"Plusieurs commentaires",""),"")</f>
        <v>Plusieurs commentaires</v>
      </c>
      <c r="Q97" s="1">
        <f t="shared" si="13"/>
        <v>1</v>
      </c>
      <c r="R97" s="1">
        <f>SUMIFS($Q$5:$Q97,$P$5:$P97,"Plusieurs commentaires",$C$5:$C97,C97)</f>
        <v>1</v>
      </c>
      <c r="S97" t="str">
        <f t="shared" si="14"/>
        <v/>
      </c>
      <c r="T97" t="str">
        <f t="shared" si="15"/>
        <v/>
      </c>
      <c r="U97" t="str">
        <f t="shared" si="16"/>
        <v/>
      </c>
      <c r="V97" s="238" t="str">
        <f t="shared" si="17"/>
        <v/>
      </c>
      <c r="W97" s="238">
        <f t="shared" si="18"/>
        <v>0</v>
      </c>
      <c r="X97" s="238">
        <f>SUMIFS($W$5:$W97,$V$5:$V97,"Plusieurs occurences",$H$5:$H97,H97)</f>
        <v>0</v>
      </c>
      <c r="Y97">
        <f t="shared" si="19"/>
        <v>0</v>
      </c>
      <c r="Z97" t="str">
        <f t="shared" si="20"/>
        <v/>
      </c>
      <c r="AA97" t="str">
        <f t="shared" si="21"/>
        <v/>
      </c>
      <c r="AC97" t="str">
        <f t="shared" si="22"/>
        <v>hpayplccclpay</v>
      </c>
    </row>
    <row r="98" spans="1:29" ht="30" x14ac:dyDescent="0.25">
      <c r="A98" s="112">
        <v>162</v>
      </c>
      <c r="B98" s="373" t="s">
        <v>253</v>
      </c>
      <c r="C98" t="s">
        <v>6294</v>
      </c>
      <c r="D98" s="25">
        <v>1923</v>
      </c>
      <c r="E98" s="25">
        <v>132</v>
      </c>
      <c r="F98" s="25">
        <v>117</v>
      </c>
      <c r="G98" s="133">
        <f t="shared" si="12"/>
        <v>0.88636363636363635</v>
      </c>
      <c r="H98" s="15" t="s">
        <v>19</v>
      </c>
      <c r="I98" s="16" t="s">
        <v>13</v>
      </c>
      <c r="J98" s="15">
        <v>2013</v>
      </c>
      <c r="K98" s="3" t="s">
        <v>14</v>
      </c>
      <c r="L98" s="172" t="s">
        <v>1041</v>
      </c>
      <c r="M98" s="17" t="s">
        <v>15</v>
      </c>
      <c r="N98">
        <v>0</v>
      </c>
      <c r="O98" s="26"/>
      <c r="P98" s="1" t="str">
        <f>IF($C98&lt;&gt;"",IF(COUNTIF($C:C,$C98)&gt;1,"Plusieurs commentaires",""),"")</f>
        <v/>
      </c>
      <c r="Q98" s="1">
        <f t="shared" si="13"/>
        <v>0</v>
      </c>
      <c r="R98" s="1">
        <f>SUMIFS($Q$5:$Q98,$P$5:$P98,"Plusieurs commentaires",$C$5:$C98,C98)</f>
        <v>0</v>
      </c>
      <c r="S98" t="str">
        <f t="shared" si="14"/>
        <v/>
      </c>
      <c r="T98" t="str">
        <f t="shared" si="15"/>
        <v/>
      </c>
      <c r="U98" t="str">
        <f t="shared" si="16"/>
        <v/>
      </c>
      <c r="V98" s="238" t="str">
        <f t="shared" si="17"/>
        <v>Plusieurs occurences</v>
      </c>
      <c r="W98" s="238">
        <f t="shared" si="18"/>
        <v>1</v>
      </c>
      <c r="X98" s="238">
        <f>SUMIFS($W$5:$W98,$V$5:$V98,"Plusieurs occurences",$H$5:$H98,H98)</f>
        <v>17</v>
      </c>
      <c r="Y98" t="str">
        <f t="shared" si="19"/>
        <v>Agriculteur</v>
      </c>
      <c r="Z98" t="str">
        <f t="shared" si="20"/>
        <v/>
      </c>
      <c r="AA98" t="str">
        <f t="shared" si="21"/>
        <v/>
      </c>
      <c r="AC98" t="str">
        <f t="shared" si="22"/>
        <v>rplxvxv</v>
      </c>
    </row>
    <row r="99" spans="1:29" ht="90" x14ac:dyDescent="0.25">
      <c r="A99" s="112">
        <v>163</v>
      </c>
      <c r="B99" s="373" t="s">
        <v>254</v>
      </c>
      <c r="C99" t="s">
        <v>6295</v>
      </c>
      <c r="D99" s="25">
        <v>11900</v>
      </c>
      <c r="E99" s="25">
        <v>63</v>
      </c>
      <c r="F99" s="25">
        <v>134</v>
      </c>
      <c r="G99" s="133">
        <f t="shared" si="12"/>
        <v>2.126984126984127</v>
      </c>
      <c r="H99" s="15" t="s">
        <v>12</v>
      </c>
      <c r="I99" s="16" t="s">
        <v>14</v>
      </c>
      <c r="J99" s="15">
        <v>2014</v>
      </c>
      <c r="K99" s="3" t="s">
        <v>14</v>
      </c>
      <c r="L99" s="172" t="s">
        <v>5513</v>
      </c>
      <c r="M99" s="17" t="s">
        <v>15</v>
      </c>
      <c r="N99">
        <v>0</v>
      </c>
      <c r="O99" s="26"/>
      <c r="P99" s="1" t="str">
        <f>IF($C99&lt;&gt;"",IF(COUNTIF($C:C,$C99)&gt;1,"Plusieurs commentaires",""),"")</f>
        <v/>
      </c>
      <c r="Q99" s="1">
        <f t="shared" si="13"/>
        <v>0</v>
      </c>
      <c r="R99" s="1">
        <f>SUMIFS($Q$5:$Q99,$P$5:$P99,"Plusieurs commentaires",$C$5:$C99,C99)</f>
        <v>0</v>
      </c>
      <c r="S99" t="str">
        <f t="shared" si="14"/>
        <v/>
      </c>
      <c r="T99" t="str">
        <f t="shared" si="15"/>
        <v/>
      </c>
      <c r="U99" t="str">
        <f t="shared" si="16"/>
        <v/>
      </c>
      <c r="V99" s="238" t="str">
        <f t="shared" si="17"/>
        <v>Plusieurs occurences</v>
      </c>
      <c r="W99" s="238">
        <f t="shared" si="18"/>
        <v>1</v>
      </c>
      <c r="X99" s="238">
        <f>SUMIFS($W$5:$W99,$V$5:$V99,"Plusieurs occurences",$H$5:$H99,H99)</f>
        <v>2</v>
      </c>
      <c r="Y99" t="str">
        <f t="shared" si="19"/>
        <v>Chef d'entreprise</v>
      </c>
      <c r="Z99" t="str">
        <f t="shared" si="20"/>
        <v/>
      </c>
      <c r="AA99" t="str">
        <f t="shared" si="21"/>
        <v/>
      </c>
      <c r="AC99" t="str">
        <f t="shared" si="22"/>
        <v>Vpxellc</v>
      </c>
    </row>
    <row r="100" spans="1:29" x14ac:dyDescent="0.25">
      <c r="A100" s="112">
        <v>165</v>
      </c>
      <c r="B100" s="373" t="s">
        <v>256</v>
      </c>
      <c r="C100" t="s">
        <v>6296</v>
      </c>
      <c r="D100" s="25">
        <v>27600</v>
      </c>
      <c r="E100" s="25">
        <v>208</v>
      </c>
      <c r="F100" s="25">
        <v>440</v>
      </c>
      <c r="G100" s="133">
        <f t="shared" si="12"/>
        <v>2.1153846153846154</v>
      </c>
      <c r="H100" s="133"/>
      <c r="I100" s="134" t="s">
        <v>14</v>
      </c>
      <c r="J100" s="133">
        <v>2017</v>
      </c>
      <c r="K100" s="3" t="s">
        <v>14</v>
      </c>
      <c r="L100" s="172" t="s">
        <v>5513</v>
      </c>
      <c r="M100" s="136" t="s">
        <v>15</v>
      </c>
      <c r="N100">
        <v>9</v>
      </c>
      <c r="O100" s="26"/>
      <c r="P100" s="1" t="str">
        <f>IF($C100&lt;&gt;"",IF(COUNTIF($C:C,$C100)&gt;1,"Plusieurs commentaires",""),"")</f>
        <v/>
      </c>
      <c r="Q100" s="1">
        <f t="shared" si="13"/>
        <v>0</v>
      </c>
      <c r="R100" s="1">
        <f>SUMIFS($Q$5:$Q100,$P$5:$P100,"Plusieurs commentaires",$C$5:$C100,C100)</f>
        <v>0</v>
      </c>
      <c r="S100" t="str">
        <f t="shared" si="14"/>
        <v/>
      </c>
      <c r="T100" t="str">
        <f t="shared" si="15"/>
        <v/>
      </c>
      <c r="U100" t="str">
        <f t="shared" si="16"/>
        <v/>
      </c>
      <c r="V100" s="238" t="str">
        <f t="shared" si="17"/>
        <v/>
      </c>
      <c r="W100" s="238">
        <f t="shared" si="18"/>
        <v>0</v>
      </c>
      <c r="X100" s="238">
        <f>SUMIFS($W$5:$W100,$V$5:$V100,"Plusieurs occurences",$H$5:$H100,H100)</f>
        <v>0</v>
      </c>
      <c r="Y100">
        <f t="shared" si="19"/>
        <v>0</v>
      </c>
      <c r="Z100" t="str">
        <f t="shared" si="20"/>
        <v/>
      </c>
      <c r="AA100" t="str">
        <f t="shared" si="21"/>
        <v/>
      </c>
      <c r="AC100" t="str">
        <f t="shared" si="22"/>
        <v>cgvly_cvx</v>
      </c>
    </row>
    <row r="101" spans="1:29" x14ac:dyDescent="0.25">
      <c r="A101" s="112">
        <v>166</v>
      </c>
      <c r="B101" s="373" t="s">
        <v>257</v>
      </c>
      <c r="C101" t="s">
        <v>6297</v>
      </c>
      <c r="D101" s="25">
        <v>1900</v>
      </c>
      <c r="E101" s="25">
        <v>410</v>
      </c>
      <c r="F101" s="25">
        <v>108</v>
      </c>
      <c r="G101" s="133">
        <f t="shared" ref="G101:G132" si="23">IFERROR(F101/E101,0)</f>
        <v>0.26341463414634148</v>
      </c>
      <c r="H101" s="15"/>
      <c r="I101" s="16" t="s">
        <v>13</v>
      </c>
      <c r="J101" s="133">
        <v>2013</v>
      </c>
      <c r="K101" s="3" t="s">
        <v>14</v>
      </c>
      <c r="L101" s="172" t="s">
        <v>5513</v>
      </c>
      <c r="M101" s="17" t="s">
        <v>15</v>
      </c>
      <c r="N101">
        <v>11</v>
      </c>
      <c r="O101" s="26"/>
      <c r="P101" s="1" t="str">
        <f>IF($C101&lt;&gt;"",IF(COUNTIF($C:C,$C101)&gt;1,"Plusieurs commentaires",""),"")</f>
        <v>Plusieurs commentaires</v>
      </c>
      <c r="Q101" s="1">
        <f t="shared" si="13"/>
        <v>1</v>
      </c>
      <c r="R101" s="1">
        <f>SUMIFS($Q$5:$Q101,$P$5:$P101,"Plusieurs commentaires",$C$5:$C101,C101)</f>
        <v>1</v>
      </c>
      <c r="S101" t="str">
        <f t="shared" si="14"/>
        <v/>
      </c>
      <c r="T101" t="str">
        <f t="shared" si="15"/>
        <v/>
      </c>
      <c r="U101" t="str">
        <f t="shared" si="16"/>
        <v/>
      </c>
      <c r="V101" s="238" t="str">
        <f t="shared" si="17"/>
        <v/>
      </c>
      <c r="W101" s="238">
        <f t="shared" si="18"/>
        <v>0</v>
      </c>
      <c r="X101" s="238">
        <f>SUMIFS($W$5:$W101,$V$5:$V101,"Plusieurs occurences",$H$5:$H101,H101)</f>
        <v>0</v>
      </c>
      <c r="Y101">
        <f t="shared" si="19"/>
        <v>0</v>
      </c>
      <c r="Z101" t="str">
        <f t="shared" si="20"/>
        <v/>
      </c>
      <c r="AA101" t="str">
        <f t="shared" si="21"/>
        <v/>
      </c>
      <c r="AC101" t="str">
        <f t="shared" si="22"/>
        <v>lc_aplxuc</v>
      </c>
    </row>
    <row r="102" spans="1:29" x14ac:dyDescent="0.25">
      <c r="A102" s="112">
        <v>167</v>
      </c>
      <c r="B102" s="373" t="s">
        <v>258</v>
      </c>
      <c r="C102" t="s">
        <v>6298</v>
      </c>
      <c r="D102" s="25">
        <v>7536</v>
      </c>
      <c r="E102" s="25">
        <v>189</v>
      </c>
      <c r="F102" s="25">
        <v>100</v>
      </c>
      <c r="G102" s="133">
        <f t="shared" si="23"/>
        <v>0.52910052910052907</v>
      </c>
      <c r="H102" s="15"/>
      <c r="I102" s="16" t="s">
        <v>14</v>
      </c>
      <c r="J102" s="15">
        <v>2015</v>
      </c>
      <c r="K102" s="3" t="s">
        <v>14</v>
      </c>
      <c r="L102" s="172" t="s">
        <v>5513</v>
      </c>
      <c r="M102" s="17" t="s">
        <v>15</v>
      </c>
      <c r="N102">
        <v>5</v>
      </c>
      <c r="O102" s="26"/>
      <c r="P102" s="1" t="str">
        <f>IF($C102&lt;&gt;"",IF(COUNTIF($C:C,$C102)&gt;1,"Plusieurs commentaires",""),"")</f>
        <v/>
      </c>
      <c r="Q102" s="1">
        <f t="shared" si="13"/>
        <v>0</v>
      </c>
      <c r="R102" s="1">
        <f>SUMIFS($Q$5:$Q102,$P$5:$P102,"Plusieurs commentaires",$C$5:$C102,C102)</f>
        <v>0</v>
      </c>
      <c r="S102" t="str">
        <f t="shared" si="14"/>
        <v/>
      </c>
      <c r="T102" t="str">
        <f t="shared" si="15"/>
        <v/>
      </c>
      <c r="U102" t="str">
        <f t="shared" si="16"/>
        <v/>
      </c>
      <c r="V102" s="238" t="str">
        <f t="shared" si="17"/>
        <v/>
      </c>
      <c r="W102" s="238">
        <f t="shared" si="18"/>
        <v>0</v>
      </c>
      <c r="X102" s="238">
        <f>SUMIFS($W$5:$W102,$V$5:$V102,"Plusieurs occurences",$H$5:$H102,H102)</f>
        <v>0</v>
      </c>
      <c r="Y102">
        <f t="shared" si="19"/>
        <v>0</v>
      </c>
      <c r="Z102" t="str">
        <f t="shared" si="20"/>
        <v/>
      </c>
      <c r="AA102" t="str">
        <f t="shared" si="21"/>
        <v/>
      </c>
      <c r="AC102" t="str">
        <f t="shared" si="22"/>
        <v>dpxvcuY</v>
      </c>
    </row>
    <row r="103" spans="1:29" ht="30" x14ac:dyDescent="0.25">
      <c r="A103" s="112">
        <v>169</v>
      </c>
      <c r="B103" s="373" t="s">
        <v>260</v>
      </c>
      <c r="C103" t="s">
        <v>5944</v>
      </c>
      <c r="D103" s="25">
        <v>48800</v>
      </c>
      <c r="E103" s="25">
        <v>76</v>
      </c>
      <c r="F103" s="25">
        <v>768</v>
      </c>
      <c r="G103" s="133">
        <f t="shared" si="23"/>
        <v>10.105263157894736</v>
      </c>
      <c r="H103" s="15"/>
      <c r="I103" s="16" t="s">
        <v>14</v>
      </c>
      <c r="J103" s="15">
        <v>2014</v>
      </c>
      <c r="K103" s="3" t="s">
        <v>261</v>
      </c>
      <c r="L103" s="172" t="s">
        <v>5513</v>
      </c>
      <c r="M103" s="17" t="s">
        <v>15</v>
      </c>
      <c r="N103">
        <v>11</v>
      </c>
      <c r="O103" s="26"/>
      <c r="P103" s="1" t="str">
        <f>IF($C103&lt;&gt;"",IF(COUNTIF($C:C,$C103)&gt;1,"Plusieurs commentaires",""),"")</f>
        <v>Plusieurs commentaires</v>
      </c>
      <c r="Q103" s="1">
        <f t="shared" si="13"/>
        <v>1</v>
      </c>
      <c r="R103" s="1">
        <f>SUMIFS($Q$5:$Q103,$P$5:$P103,"Plusieurs commentaires",$C$5:$C103,C103)</f>
        <v>3</v>
      </c>
      <c r="S103" t="str">
        <f t="shared" si="14"/>
        <v/>
      </c>
      <c r="T103" t="str">
        <f t="shared" si="15"/>
        <v/>
      </c>
      <c r="U103" t="str">
        <f t="shared" si="16"/>
        <v/>
      </c>
      <c r="V103" s="238" t="str">
        <f t="shared" si="17"/>
        <v/>
      </c>
      <c r="W103" s="238">
        <f t="shared" si="18"/>
        <v>0</v>
      </c>
      <c r="X103" s="238">
        <f>SUMIFS($W$5:$W103,$V$5:$V103,"Plusieurs occurences",$H$5:$H103,H103)</f>
        <v>0</v>
      </c>
      <c r="Y103" t="str">
        <f t="shared" si="19"/>
        <v/>
      </c>
      <c r="Z103" t="str">
        <f t="shared" si="20"/>
        <v/>
      </c>
      <c r="AA103" t="str">
        <f t="shared" si="21"/>
        <v/>
      </c>
      <c r="AC103" t="str">
        <f t="shared" si="22"/>
        <v/>
      </c>
    </row>
    <row r="104" spans="1:29" ht="45" x14ac:dyDescent="0.25">
      <c r="A104" s="112">
        <v>170</v>
      </c>
      <c r="B104" s="373" t="s">
        <v>262</v>
      </c>
      <c r="C104" t="s">
        <v>5947</v>
      </c>
      <c r="D104" s="25">
        <v>26300</v>
      </c>
      <c r="E104" s="25">
        <v>318</v>
      </c>
      <c r="F104" s="25">
        <v>750</v>
      </c>
      <c r="G104" s="133">
        <f t="shared" si="23"/>
        <v>2.358490566037736</v>
      </c>
      <c r="H104" s="15"/>
      <c r="I104" s="16" t="s">
        <v>14</v>
      </c>
      <c r="J104" s="15">
        <v>2009</v>
      </c>
      <c r="K104" s="3" t="s">
        <v>14</v>
      </c>
      <c r="L104" s="172" t="s">
        <v>1041</v>
      </c>
      <c r="M104" s="17" t="s">
        <v>15</v>
      </c>
      <c r="N104">
        <v>24</v>
      </c>
      <c r="O104" s="26"/>
      <c r="P104" s="1" t="str">
        <f>IF($C104&lt;&gt;"",IF(COUNTIF($C:C,$C104)&gt;1,"Plusieurs commentaires",""),"")</f>
        <v>Plusieurs commentaires</v>
      </c>
      <c r="Q104" s="1">
        <f t="shared" si="13"/>
        <v>1</v>
      </c>
      <c r="R104" s="1">
        <f>SUMIFS($Q$5:$Q104,$P$5:$P104,"Plusieurs commentaires",$C$5:$C104,C104)</f>
        <v>1</v>
      </c>
      <c r="S104" t="str">
        <f t="shared" si="14"/>
        <v/>
      </c>
      <c r="T104" t="str">
        <f t="shared" si="15"/>
        <v/>
      </c>
      <c r="U104" t="str">
        <f t="shared" si="16"/>
        <v/>
      </c>
      <c r="V104" s="238" t="str">
        <f t="shared" si="17"/>
        <v/>
      </c>
      <c r="W104" s="238">
        <f t="shared" si="18"/>
        <v>0</v>
      </c>
      <c r="X104" s="238">
        <f>SUMIFS($W$5:$W104,$V$5:$V104,"Plusieurs occurences",$H$5:$H104,H104)</f>
        <v>0</v>
      </c>
      <c r="Y104">
        <f t="shared" si="19"/>
        <v>0</v>
      </c>
      <c r="Z104" t="str">
        <f t="shared" si="20"/>
        <v/>
      </c>
      <c r="AA104" t="str">
        <f t="shared" si="21"/>
        <v/>
      </c>
      <c r="AC104" t="str">
        <f t="shared" si="22"/>
        <v>llewvdc</v>
      </c>
    </row>
    <row r="105" spans="1:29" ht="75" x14ac:dyDescent="0.25">
      <c r="A105" s="112">
        <v>175</v>
      </c>
      <c r="B105" s="373" t="s">
        <v>267</v>
      </c>
      <c r="C105" t="s">
        <v>6276</v>
      </c>
      <c r="D105" s="25">
        <v>391</v>
      </c>
      <c r="E105" s="25">
        <v>1566</v>
      </c>
      <c r="F105" s="25">
        <v>550</v>
      </c>
      <c r="G105" s="133">
        <f t="shared" si="23"/>
        <v>0.35121328224776499</v>
      </c>
      <c r="H105" s="15"/>
      <c r="I105" s="16" t="s">
        <v>14</v>
      </c>
      <c r="J105" s="15">
        <v>2018</v>
      </c>
      <c r="K105" s="3" t="s">
        <v>14</v>
      </c>
      <c r="L105" s="172" t="s">
        <v>5513</v>
      </c>
      <c r="M105" s="17" t="s">
        <v>15</v>
      </c>
      <c r="N105">
        <v>31</v>
      </c>
      <c r="O105" s="26"/>
      <c r="P105" s="1" t="str">
        <f>IF($C105&lt;&gt;"",IF(COUNTIF($C:C,$C105)&gt;1,"Plusieurs commentaires",""),"")</f>
        <v>Plusieurs commentaires</v>
      </c>
      <c r="Q105" s="1">
        <f t="shared" si="13"/>
        <v>1</v>
      </c>
      <c r="R105" s="1">
        <f>SUMIFS($Q$5:$Q105,$P$5:$P105,"Plusieurs commentaires",$C$5:$C105,C105)</f>
        <v>3</v>
      </c>
      <c r="S105" t="str">
        <f t="shared" si="14"/>
        <v/>
      </c>
      <c r="T105" t="str">
        <f t="shared" si="15"/>
        <v/>
      </c>
      <c r="U105" t="str">
        <f t="shared" si="16"/>
        <v/>
      </c>
      <c r="V105" s="238" t="str">
        <f t="shared" si="17"/>
        <v/>
      </c>
      <c r="W105" s="238">
        <f t="shared" si="18"/>
        <v>0</v>
      </c>
      <c r="X105" s="238">
        <f>SUMIFS($W$5:$W105,$V$5:$V105,"Plusieurs occurences",$H$5:$H105,H105)</f>
        <v>0</v>
      </c>
      <c r="Y105" t="str">
        <f t="shared" si="19"/>
        <v/>
      </c>
      <c r="Z105" t="str">
        <f t="shared" si="20"/>
        <v/>
      </c>
      <c r="AA105" t="str">
        <f t="shared" si="21"/>
        <v/>
      </c>
      <c r="AC105" t="str">
        <f t="shared" si="22"/>
        <v/>
      </c>
    </row>
    <row r="106" spans="1:29" ht="75" x14ac:dyDescent="0.25">
      <c r="A106" s="112">
        <v>178</v>
      </c>
      <c r="B106" s="373" t="s">
        <v>271</v>
      </c>
      <c r="C106" t="s">
        <v>6299</v>
      </c>
      <c r="D106" s="25">
        <v>7298</v>
      </c>
      <c r="E106" s="25">
        <v>1993</v>
      </c>
      <c r="F106" s="25">
        <v>1177</v>
      </c>
      <c r="G106" s="133">
        <f t="shared" si="23"/>
        <v>0.59056698444555944</v>
      </c>
      <c r="H106" s="15" t="s">
        <v>272</v>
      </c>
      <c r="I106" s="16" t="s">
        <v>13</v>
      </c>
      <c r="J106" s="133">
        <v>2012</v>
      </c>
      <c r="K106" s="3" t="s">
        <v>14</v>
      </c>
      <c r="L106" s="172" t="s">
        <v>1041</v>
      </c>
      <c r="M106" s="17" t="s">
        <v>15</v>
      </c>
      <c r="N106">
        <v>2</v>
      </c>
      <c r="O106" s="26"/>
      <c r="P106" s="1" t="str">
        <f>IF($C106&lt;&gt;"",IF(COUNTIF($C:C,$C106)&gt;1,"Plusieurs commentaires",""),"")</f>
        <v>Plusieurs commentaires</v>
      </c>
      <c r="Q106" s="1">
        <f t="shared" si="13"/>
        <v>1</v>
      </c>
      <c r="R106" s="1">
        <f>SUMIFS($Q$5:$Q106,$P$5:$P106,"Plusieurs commentaires",$C$5:$C106,C106)</f>
        <v>1</v>
      </c>
      <c r="S106" t="str">
        <f t="shared" si="14"/>
        <v/>
      </c>
      <c r="T106" t="str">
        <f t="shared" si="15"/>
        <v/>
      </c>
      <c r="U106" t="str">
        <f t="shared" si="16"/>
        <v/>
      </c>
      <c r="V106" s="238" t="str">
        <f t="shared" si="17"/>
        <v/>
      </c>
      <c r="W106" s="238">
        <f t="shared" si="18"/>
        <v>0</v>
      </c>
      <c r="X106" s="238">
        <f>SUMIFS($W$5:$W106,$V$5:$V106,"Plusieurs occurences",$H$5:$H106,H106)</f>
        <v>0</v>
      </c>
      <c r="Y106" t="str">
        <f t="shared" si="19"/>
        <v>Recherche</v>
      </c>
      <c r="Z106" t="str">
        <f t="shared" si="20"/>
        <v/>
      </c>
      <c r="AA106" t="str">
        <f t="shared" si="21"/>
        <v/>
      </c>
      <c r="AC106" t="str">
        <f t="shared" si="22"/>
        <v>vlxgplyduegur</v>
      </c>
    </row>
    <row r="107" spans="1:29" ht="60" x14ac:dyDescent="0.25">
      <c r="A107" s="112">
        <v>181</v>
      </c>
      <c r="B107" s="373" t="s">
        <v>276</v>
      </c>
      <c r="C107" t="s">
        <v>6300</v>
      </c>
      <c r="D107" s="25">
        <v>794</v>
      </c>
      <c r="E107" s="25">
        <v>80</v>
      </c>
      <c r="F107" s="25">
        <v>487</v>
      </c>
      <c r="G107" s="133">
        <f t="shared" si="23"/>
        <v>6.0875000000000004</v>
      </c>
      <c r="H107" s="15" t="s">
        <v>19</v>
      </c>
      <c r="I107" s="16" t="s">
        <v>13</v>
      </c>
      <c r="J107" s="15">
        <v>2017</v>
      </c>
      <c r="K107" s="3" t="s">
        <v>14</v>
      </c>
      <c r="L107" s="172" t="s">
        <v>1041</v>
      </c>
      <c r="M107" s="17" t="s">
        <v>15</v>
      </c>
      <c r="N107">
        <v>0</v>
      </c>
      <c r="O107" s="26"/>
      <c r="P107" s="1" t="str">
        <f>IF($C107&lt;&gt;"",IF(COUNTIF($C:C,$C107)&gt;1,"Plusieurs commentaires",""),"")</f>
        <v/>
      </c>
      <c r="Q107" s="1">
        <f t="shared" si="13"/>
        <v>0</v>
      </c>
      <c r="R107" s="1">
        <f>SUMIFS($Q$5:$Q107,$P$5:$P107,"Plusieurs commentaires",$C$5:$C107,C107)</f>
        <v>0</v>
      </c>
      <c r="S107" t="str">
        <f t="shared" si="14"/>
        <v/>
      </c>
      <c r="T107" t="str">
        <f t="shared" si="15"/>
        <v/>
      </c>
      <c r="U107" t="str">
        <f t="shared" si="16"/>
        <v/>
      </c>
      <c r="V107" s="238" t="str">
        <f t="shared" si="17"/>
        <v>Plusieurs occurences</v>
      </c>
      <c r="W107" s="238">
        <f t="shared" si="18"/>
        <v>1</v>
      </c>
      <c r="X107" s="238">
        <f>SUMIFS($W$5:$W107,$V$5:$V107,"Plusieurs occurences",$H$5:$H107,H107)</f>
        <v>18</v>
      </c>
      <c r="Y107" t="str">
        <f t="shared" si="19"/>
        <v>Agriculteur</v>
      </c>
      <c r="Z107" t="str">
        <f t="shared" si="20"/>
        <v/>
      </c>
      <c r="AA107" t="str">
        <f t="shared" si="21"/>
        <v/>
      </c>
      <c r="AC107" t="str">
        <f t="shared" si="22"/>
        <v>spurccs_velcclx</v>
      </c>
    </row>
    <row r="108" spans="1:29" ht="30" x14ac:dyDescent="0.25">
      <c r="A108" s="112">
        <v>182</v>
      </c>
      <c r="B108" s="373" t="s">
        <v>277</v>
      </c>
      <c r="C108" t="s">
        <v>6112</v>
      </c>
      <c r="D108" s="25">
        <v>14000</v>
      </c>
      <c r="E108" s="25">
        <v>799</v>
      </c>
      <c r="F108" s="25">
        <v>923</v>
      </c>
      <c r="G108" s="133">
        <f t="shared" si="23"/>
        <v>1.1551939924906132</v>
      </c>
      <c r="H108" s="15" t="s">
        <v>19</v>
      </c>
      <c r="I108" s="16" t="s">
        <v>14</v>
      </c>
      <c r="J108" s="15">
        <v>2015</v>
      </c>
      <c r="K108" s="3" t="s">
        <v>5782</v>
      </c>
      <c r="L108" s="172" t="s">
        <v>1041</v>
      </c>
      <c r="M108" s="17" t="s">
        <v>15</v>
      </c>
      <c r="N108">
        <v>3</v>
      </c>
      <c r="O108" s="26"/>
      <c r="P108" s="1" t="str">
        <f>IF($C108&lt;&gt;"",IF(COUNTIF($C:C,$C108)&gt;1,"Plusieurs commentaires",""),"")</f>
        <v/>
      </c>
      <c r="Q108" s="1">
        <f t="shared" si="13"/>
        <v>0</v>
      </c>
      <c r="R108" s="1">
        <f>SUMIFS($Q$5:$Q108,$P$5:$P108,"Plusieurs commentaires",$C$5:$C108,C108)</f>
        <v>0</v>
      </c>
      <c r="S108" t="str">
        <f t="shared" si="14"/>
        <v/>
      </c>
      <c r="T108" t="str">
        <f t="shared" si="15"/>
        <v/>
      </c>
      <c r="U108" t="str">
        <f t="shared" si="16"/>
        <v/>
      </c>
      <c r="V108" s="238" t="str">
        <f t="shared" si="17"/>
        <v>Plusieurs occurences</v>
      </c>
      <c r="W108" s="238">
        <f t="shared" si="18"/>
        <v>1</v>
      </c>
      <c r="X108" s="238">
        <f>SUMIFS($W$5:$W108,$V$5:$V108,"Plusieurs occurences",$H$5:$H108,H108)</f>
        <v>19</v>
      </c>
      <c r="Y108" t="str">
        <f t="shared" si="19"/>
        <v>Agriculteur</v>
      </c>
      <c r="Z108" t="str">
        <f t="shared" si="20"/>
        <v/>
      </c>
      <c r="AA108" t="str">
        <f t="shared" si="21"/>
        <v/>
      </c>
      <c r="AC108" t="str">
        <f t="shared" si="22"/>
        <v>lcsyvclpus</v>
      </c>
    </row>
    <row r="109" spans="1:29" ht="90" x14ac:dyDescent="0.25">
      <c r="A109" s="112">
        <v>183</v>
      </c>
      <c r="B109" s="373" t="s">
        <v>278</v>
      </c>
      <c r="C109" t="s">
        <v>6301</v>
      </c>
      <c r="D109" s="25">
        <v>1822</v>
      </c>
      <c r="E109" s="25">
        <v>132</v>
      </c>
      <c r="F109" s="25">
        <v>124</v>
      </c>
      <c r="G109" s="133">
        <f t="shared" si="23"/>
        <v>0.93939393939393945</v>
      </c>
      <c r="H109" s="15"/>
      <c r="I109" s="16" t="s">
        <v>13</v>
      </c>
      <c r="J109" s="15">
        <v>2012</v>
      </c>
      <c r="K109" s="3" t="s">
        <v>14</v>
      </c>
      <c r="L109" s="127" t="s">
        <v>5513</v>
      </c>
      <c r="M109" s="17" t="s">
        <v>15</v>
      </c>
      <c r="N109" s="24">
        <v>6</v>
      </c>
      <c r="O109" s="26"/>
      <c r="P109" s="1" t="str">
        <f>IF($C109&lt;&gt;"",IF(COUNTIF($C:C,$C109)&gt;1,"Plusieurs commentaires",""),"")</f>
        <v/>
      </c>
      <c r="Q109" s="1">
        <f t="shared" si="13"/>
        <v>0</v>
      </c>
      <c r="R109" s="1">
        <f>SUMIFS($Q$5:$Q109,$P$5:$P109,"Plusieurs commentaires",$C$5:$C109,C109)</f>
        <v>0</v>
      </c>
      <c r="S109" t="str">
        <f t="shared" si="14"/>
        <v/>
      </c>
      <c r="T109" t="str">
        <f t="shared" si="15"/>
        <v/>
      </c>
      <c r="U109" t="str">
        <f t="shared" si="16"/>
        <v/>
      </c>
      <c r="V109" s="238" t="str">
        <f t="shared" si="17"/>
        <v/>
      </c>
      <c r="W109" s="238">
        <f t="shared" si="18"/>
        <v>0</v>
      </c>
      <c r="X109" s="238">
        <f>SUMIFS($W$5:$W109,$V$5:$V109,"Plusieurs occurences",$H$5:$H109,H109)</f>
        <v>0</v>
      </c>
      <c r="Y109">
        <f t="shared" si="19"/>
        <v>0</v>
      </c>
      <c r="Z109" t="str">
        <f t="shared" si="20"/>
        <v/>
      </c>
      <c r="AA109" t="str">
        <f t="shared" si="21"/>
        <v/>
      </c>
      <c r="AC109" t="str">
        <f t="shared" si="22"/>
        <v>plx_97</v>
      </c>
    </row>
    <row r="110" spans="1:29" ht="75" x14ac:dyDescent="0.25">
      <c r="A110" s="112">
        <v>188</v>
      </c>
      <c r="B110" s="373" t="s">
        <v>283</v>
      </c>
      <c r="C110" t="s">
        <v>6302</v>
      </c>
      <c r="D110" s="25">
        <v>3561</v>
      </c>
      <c r="E110" s="25">
        <v>333</v>
      </c>
      <c r="F110" s="25">
        <v>30</v>
      </c>
      <c r="G110" s="133">
        <f t="shared" si="23"/>
        <v>9.0090090090090086E-2</v>
      </c>
      <c r="H110" s="15"/>
      <c r="I110" s="16" t="s">
        <v>14</v>
      </c>
      <c r="J110" s="15">
        <v>2011</v>
      </c>
      <c r="K110" s="3" t="s">
        <v>14</v>
      </c>
      <c r="L110" s="172" t="s">
        <v>1041</v>
      </c>
      <c r="M110" s="17" t="s">
        <v>15</v>
      </c>
      <c r="N110">
        <v>9</v>
      </c>
      <c r="O110" s="26"/>
      <c r="P110" s="1" t="str">
        <f>IF($C110&lt;&gt;"",IF(COUNTIF($C:C,$C110)&gt;1,"Plusieurs commentaires",""),"")</f>
        <v/>
      </c>
      <c r="Q110" s="1">
        <f t="shared" si="13"/>
        <v>0</v>
      </c>
      <c r="R110" s="1">
        <f>SUMIFS($Q$5:$Q110,$P$5:$P110,"Plusieurs commentaires",$C$5:$C110,C110)</f>
        <v>0</v>
      </c>
      <c r="S110" t="str">
        <f t="shared" si="14"/>
        <v/>
      </c>
      <c r="T110" t="str">
        <f t="shared" si="15"/>
        <v/>
      </c>
      <c r="U110" t="str">
        <f t="shared" si="16"/>
        <v/>
      </c>
      <c r="V110" s="238" t="str">
        <f t="shared" si="17"/>
        <v/>
      </c>
      <c r="W110" s="238">
        <f t="shared" si="18"/>
        <v>0</v>
      </c>
      <c r="X110" s="238">
        <f>SUMIFS($W$5:$W110,$V$5:$V110,"Plusieurs occurences",$H$5:$H110,H110)</f>
        <v>0</v>
      </c>
      <c r="Y110">
        <f t="shared" si="19"/>
        <v>0</v>
      </c>
      <c r="Z110" t="str">
        <f t="shared" si="20"/>
        <v/>
      </c>
      <c r="AA110" t="str">
        <f t="shared" si="21"/>
        <v/>
      </c>
      <c r="AC110" t="str">
        <f t="shared" si="22"/>
        <v>xgccgcwec13</v>
      </c>
    </row>
    <row r="111" spans="1:29" ht="75" x14ac:dyDescent="0.25">
      <c r="A111" s="112">
        <v>189</v>
      </c>
      <c r="B111" s="373" t="s">
        <v>284</v>
      </c>
      <c r="C111" t="s">
        <v>6027</v>
      </c>
      <c r="D111" s="25">
        <v>2762</v>
      </c>
      <c r="E111" s="25">
        <v>312</v>
      </c>
      <c r="F111" s="25">
        <v>73</v>
      </c>
      <c r="G111" s="133">
        <f t="shared" si="23"/>
        <v>0.23397435897435898</v>
      </c>
      <c r="H111" s="15"/>
      <c r="I111" s="16" t="s">
        <v>14</v>
      </c>
      <c r="J111" s="133">
        <v>2010</v>
      </c>
      <c r="K111" s="3" t="s">
        <v>5783</v>
      </c>
      <c r="L111" s="127" t="s">
        <v>1041</v>
      </c>
      <c r="M111" s="17" t="s">
        <v>15</v>
      </c>
      <c r="N111">
        <v>2</v>
      </c>
      <c r="O111" s="26"/>
      <c r="P111" s="1" t="str">
        <f>IF($C111&lt;&gt;"",IF(COUNTIF($C:C,$C111)&gt;1,"Plusieurs commentaires",""),"")</f>
        <v/>
      </c>
      <c r="Q111" s="1">
        <f t="shared" si="13"/>
        <v>0</v>
      </c>
      <c r="R111" s="1">
        <f>SUMIFS($Q$5:$Q111,$P$5:$P111,"Plusieurs commentaires",$C$5:$C111,C111)</f>
        <v>0</v>
      </c>
      <c r="S111" t="str">
        <f t="shared" si="14"/>
        <v/>
      </c>
      <c r="T111" t="str">
        <f t="shared" si="15"/>
        <v/>
      </c>
      <c r="U111" t="str">
        <f t="shared" si="16"/>
        <v/>
      </c>
      <c r="V111" s="238" t="str">
        <f t="shared" si="17"/>
        <v/>
      </c>
      <c r="W111" s="238">
        <f t="shared" si="18"/>
        <v>0</v>
      </c>
      <c r="X111" s="238">
        <f>SUMIFS($W$5:$W111,$V$5:$V111,"Plusieurs occurences",$H$5:$H111,H111)</f>
        <v>0</v>
      </c>
      <c r="Y111">
        <f t="shared" si="19"/>
        <v>0</v>
      </c>
      <c r="Z111" t="str">
        <f t="shared" si="20"/>
        <v/>
      </c>
      <c r="AA111" t="str">
        <f t="shared" si="21"/>
        <v/>
      </c>
      <c r="AC111" t="str">
        <f t="shared" si="22"/>
        <v>lvsgcug</v>
      </c>
    </row>
    <row r="112" spans="1:29" x14ac:dyDescent="0.25">
      <c r="A112" s="112">
        <v>190</v>
      </c>
      <c r="B112" s="373" t="s">
        <v>285</v>
      </c>
      <c r="C112" t="s">
        <v>6303</v>
      </c>
      <c r="D112" s="25">
        <v>579</v>
      </c>
      <c r="E112" s="25">
        <v>51</v>
      </c>
      <c r="F112" s="25">
        <v>6</v>
      </c>
      <c r="G112" s="133">
        <f t="shared" si="23"/>
        <v>0.11764705882352941</v>
      </c>
      <c r="H112" s="133"/>
      <c r="I112" s="134" t="s">
        <v>14</v>
      </c>
      <c r="J112" s="133">
        <v>2014</v>
      </c>
      <c r="K112" s="3" t="s">
        <v>14</v>
      </c>
      <c r="L112" s="127" t="s">
        <v>5513</v>
      </c>
      <c r="M112" s="136" t="s">
        <v>15</v>
      </c>
      <c r="N112">
        <v>57</v>
      </c>
      <c r="O112" s="26" t="s">
        <v>286</v>
      </c>
      <c r="P112" s="1" t="str">
        <f>IF($C112&lt;&gt;"",IF(COUNTIF($C:C,$C112)&gt;1,"Plusieurs commentaires",""),"")</f>
        <v/>
      </c>
      <c r="Q112" s="1">
        <f t="shared" si="13"/>
        <v>0</v>
      </c>
      <c r="R112" s="1">
        <f>SUMIFS($Q$5:$Q112,$P$5:$P112,"Plusieurs commentaires",$C$5:$C112,C112)</f>
        <v>0</v>
      </c>
      <c r="S112" t="str">
        <f t="shared" si="14"/>
        <v/>
      </c>
      <c r="T112" t="str">
        <f t="shared" si="15"/>
        <v/>
      </c>
      <c r="U112" t="str">
        <f t="shared" si="16"/>
        <v/>
      </c>
      <c r="V112" s="238" t="str">
        <f t="shared" si="17"/>
        <v/>
      </c>
      <c r="W112" s="238">
        <f t="shared" si="18"/>
        <v>0</v>
      </c>
      <c r="X112" s="238">
        <f>SUMIFS($W$5:$W112,$V$5:$V112,"Plusieurs occurences",$H$5:$H112,H112)</f>
        <v>0</v>
      </c>
      <c r="Y112">
        <f t="shared" si="19"/>
        <v>0</v>
      </c>
      <c r="Z112" t="str">
        <f t="shared" si="20"/>
        <v/>
      </c>
      <c r="AA112" t="str">
        <f t="shared" si="21"/>
        <v/>
      </c>
      <c r="AC112" t="str">
        <f t="shared" si="22"/>
        <v>lphCrcxexc</v>
      </c>
    </row>
    <row r="113" spans="1:29" ht="60" x14ac:dyDescent="0.25">
      <c r="A113" s="112">
        <v>192</v>
      </c>
      <c r="B113" s="373" t="s">
        <v>288</v>
      </c>
      <c r="C113" t="s">
        <v>6113</v>
      </c>
      <c r="D113" s="25">
        <v>7930</v>
      </c>
      <c r="E113" s="25">
        <v>873</v>
      </c>
      <c r="F113" s="25">
        <v>864</v>
      </c>
      <c r="G113" s="133">
        <f t="shared" si="23"/>
        <v>0.98969072164948457</v>
      </c>
      <c r="H113" s="133" t="s">
        <v>19</v>
      </c>
      <c r="I113" s="134" t="s">
        <v>13</v>
      </c>
      <c r="J113" s="133">
        <v>2017</v>
      </c>
      <c r="K113" s="3" t="s">
        <v>14</v>
      </c>
      <c r="L113" s="127" t="s">
        <v>5513</v>
      </c>
      <c r="M113" s="136" t="s">
        <v>15</v>
      </c>
      <c r="N113">
        <v>22</v>
      </c>
      <c r="O113" s="26"/>
      <c r="P113" s="1" t="str">
        <f>IF($C113&lt;&gt;"",IF(COUNTIF($C:C,$C113)&gt;1,"Plusieurs commentaires",""),"")</f>
        <v/>
      </c>
      <c r="Q113" s="1">
        <f t="shared" si="13"/>
        <v>0</v>
      </c>
      <c r="R113" s="1">
        <f>SUMIFS($Q$5:$Q113,$P$5:$P113,"Plusieurs commentaires",$C$5:$C113,C113)</f>
        <v>0</v>
      </c>
      <c r="S113" t="str">
        <f t="shared" si="14"/>
        <v/>
      </c>
      <c r="T113" t="str">
        <f t="shared" si="15"/>
        <v/>
      </c>
      <c r="U113" t="str">
        <f t="shared" si="16"/>
        <v/>
      </c>
      <c r="V113" s="238" t="str">
        <f t="shared" si="17"/>
        <v>Plusieurs occurences</v>
      </c>
      <c r="W113" s="238">
        <f t="shared" si="18"/>
        <v>1</v>
      </c>
      <c r="X113" s="238">
        <f>SUMIFS($W$5:$W113,$V$5:$V113,"Plusieurs occurences",$H$5:$H113,H113)</f>
        <v>20</v>
      </c>
      <c r="Y113" t="str">
        <f t="shared" si="19"/>
        <v>Agriculteur</v>
      </c>
      <c r="Z113" t="str">
        <f t="shared" si="20"/>
        <v/>
      </c>
      <c r="AA113" t="str">
        <f t="shared" si="21"/>
        <v/>
      </c>
      <c r="AC113" t="str">
        <f t="shared" si="22"/>
        <v>hcrphc_vvlecrc</v>
      </c>
    </row>
    <row r="114" spans="1:29" ht="45" x14ac:dyDescent="0.25">
      <c r="A114" s="112">
        <v>194</v>
      </c>
      <c r="B114" s="373" t="s">
        <v>290</v>
      </c>
      <c r="C114" t="s">
        <v>6290</v>
      </c>
      <c r="D114" s="25">
        <v>19900</v>
      </c>
      <c r="E114" s="25">
        <v>4995</v>
      </c>
      <c r="F114" s="25">
        <v>1106</v>
      </c>
      <c r="G114" s="133">
        <f t="shared" si="23"/>
        <v>0.22142142142142143</v>
      </c>
      <c r="H114" s="15"/>
      <c r="I114" s="16" t="s">
        <v>13</v>
      </c>
      <c r="J114" s="133">
        <v>2011</v>
      </c>
      <c r="K114" s="3" t="s">
        <v>14</v>
      </c>
      <c r="L114" s="127" t="s">
        <v>5513</v>
      </c>
      <c r="M114" s="17" t="s">
        <v>15</v>
      </c>
      <c r="N114">
        <v>42</v>
      </c>
      <c r="O114" s="26"/>
      <c r="P114" s="1" t="str">
        <f>IF($C114&lt;&gt;"",IF(COUNTIF($C:C,$C114)&gt;1,"Plusieurs commentaires",""),"")</f>
        <v>Plusieurs commentaires</v>
      </c>
      <c r="Q114" s="1">
        <f t="shared" si="13"/>
        <v>1</v>
      </c>
      <c r="R114" s="1">
        <f>SUMIFS($Q$5:$Q114,$P$5:$P114,"Plusieurs commentaires",$C$5:$C114,C114)</f>
        <v>2</v>
      </c>
      <c r="S114" t="str">
        <f t="shared" si="14"/>
        <v/>
      </c>
      <c r="T114" t="str">
        <f t="shared" si="15"/>
        <v/>
      </c>
      <c r="U114" t="str">
        <f t="shared" si="16"/>
        <v/>
      </c>
      <c r="V114" s="238" t="str">
        <f t="shared" si="17"/>
        <v/>
      </c>
      <c r="W114" s="238">
        <f t="shared" si="18"/>
        <v>0</v>
      </c>
      <c r="X114" s="238">
        <f>SUMIFS($W$5:$W114,$V$5:$V114,"Plusieurs occurences",$H$5:$H114,H114)</f>
        <v>0</v>
      </c>
      <c r="Y114" t="str">
        <f t="shared" si="19"/>
        <v/>
      </c>
      <c r="Z114" t="str">
        <f t="shared" si="20"/>
        <v/>
      </c>
      <c r="AA114" t="str">
        <f t="shared" si="21"/>
        <v/>
      </c>
      <c r="AC114" t="str">
        <f t="shared" si="22"/>
        <v/>
      </c>
    </row>
    <row r="115" spans="1:29" ht="90" x14ac:dyDescent="0.25">
      <c r="A115" s="112">
        <v>195</v>
      </c>
      <c r="B115" s="373" t="s">
        <v>291</v>
      </c>
      <c r="C115" t="s">
        <v>6276</v>
      </c>
      <c r="D115" s="25">
        <v>391</v>
      </c>
      <c r="E115" s="25">
        <v>1566</v>
      </c>
      <c r="F115" s="25">
        <v>550</v>
      </c>
      <c r="G115" s="133">
        <f t="shared" si="23"/>
        <v>0.35121328224776499</v>
      </c>
      <c r="H115" s="15"/>
      <c r="I115" s="16" t="s">
        <v>14</v>
      </c>
      <c r="J115" s="133">
        <v>2018</v>
      </c>
      <c r="K115" s="3" t="s">
        <v>14</v>
      </c>
      <c r="L115" s="127" t="s">
        <v>5513</v>
      </c>
      <c r="M115" s="17" t="s">
        <v>15</v>
      </c>
      <c r="N115">
        <v>31</v>
      </c>
      <c r="O115" s="26"/>
      <c r="P115" s="1" t="str">
        <f>IF($C115&lt;&gt;"",IF(COUNTIF($C:C,$C115)&gt;1,"Plusieurs commentaires",""),"")</f>
        <v>Plusieurs commentaires</v>
      </c>
      <c r="Q115" s="1">
        <f t="shared" si="13"/>
        <v>1</v>
      </c>
      <c r="R115" s="1">
        <f>SUMIFS($Q$5:$Q115,$P$5:$P115,"Plusieurs commentaires",$C$5:$C115,C115)</f>
        <v>4</v>
      </c>
      <c r="S115" t="str">
        <f t="shared" si="14"/>
        <v/>
      </c>
      <c r="T115" t="str">
        <f t="shared" si="15"/>
        <v/>
      </c>
      <c r="U115" t="str">
        <f t="shared" si="16"/>
        <v/>
      </c>
      <c r="V115" s="238" t="str">
        <f t="shared" si="17"/>
        <v/>
      </c>
      <c r="W115" s="238">
        <f t="shared" si="18"/>
        <v>0</v>
      </c>
      <c r="X115" s="238">
        <f>SUMIFS($W$5:$W115,$V$5:$V115,"Plusieurs occurences",$H$5:$H115,H115)</f>
        <v>0</v>
      </c>
      <c r="Y115" t="str">
        <f t="shared" si="19"/>
        <v/>
      </c>
      <c r="Z115" t="str">
        <f t="shared" si="20"/>
        <v/>
      </c>
      <c r="AA115" t="str">
        <f t="shared" si="21"/>
        <v/>
      </c>
      <c r="AC115" t="str">
        <f t="shared" si="22"/>
        <v/>
      </c>
    </row>
    <row r="116" spans="1:29" ht="45" x14ac:dyDescent="0.25">
      <c r="A116" s="112">
        <v>198</v>
      </c>
      <c r="B116" s="373" t="s">
        <v>294</v>
      </c>
      <c r="C116" t="s">
        <v>6304</v>
      </c>
      <c r="D116" s="25">
        <v>51000</v>
      </c>
      <c r="E116" s="25">
        <v>825</v>
      </c>
      <c r="F116" s="25">
        <v>1376</v>
      </c>
      <c r="G116" s="133">
        <f t="shared" si="23"/>
        <v>1.667878787878788</v>
      </c>
      <c r="H116" s="15" t="s">
        <v>295</v>
      </c>
      <c r="I116" s="16" t="s">
        <v>13</v>
      </c>
      <c r="J116" s="15">
        <v>2009</v>
      </c>
      <c r="K116" s="3" t="s">
        <v>14</v>
      </c>
      <c r="L116" s="127" t="s">
        <v>1041</v>
      </c>
      <c r="M116" s="17" t="s">
        <v>15</v>
      </c>
      <c r="N116">
        <v>12</v>
      </c>
      <c r="O116" s="26"/>
      <c r="P116" s="1" t="str">
        <f>IF($C116&lt;&gt;"",IF(COUNTIF($C:C,$C116)&gt;1,"Plusieurs commentaires",""),"")</f>
        <v/>
      </c>
      <c r="Q116" s="1">
        <f t="shared" si="13"/>
        <v>0</v>
      </c>
      <c r="R116" s="1">
        <f>SUMIFS($Q$5:$Q116,$P$5:$P116,"Plusieurs commentaires",$C$5:$C116,C116)</f>
        <v>0</v>
      </c>
      <c r="S116" t="str">
        <f t="shared" si="14"/>
        <v/>
      </c>
      <c r="T116" t="str">
        <f t="shared" si="15"/>
        <v/>
      </c>
      <c r="U116" t="str">
        <f t="shared" si="16"/>
        <v/>
      </c>
      <c r="V116" s="238" t="str">
        <f t="shared" si="17"/>
        <v/>
      </c>
      <c r="W116" s="238">
        <f t="shared" si="18"/>
        <v>0</v>
      </c>
      <c r="X116" s="238">
        <f>SUMIFS($W$5:$W116,$V$5:$V116,"Plusieurs occurences",$H$5:$H116,H116)</f>
        <v>0</v>
      </c>
      <c r="Y116" t="str">
        <f t="shared" si="19"/>
        <v>Consultant indépendant</v>
      </c>
      <c r="Z116" t="str">
        <f t="shared" si="20"/>
        <v/>
      </c>
      <c r="AA116" t="str">
        <f t="shared" si="21"/>
        <v/>
      </c>
      <c r="AC116" t="str">
        <f t="shared" si="22"/>
        <v>dellcsxvuxcrrc</v>
      </c>
    </row>
    <row r="117" spans="1:29" ht="105" x14ac:dyDescent="0.25">
      <c r="A117" s="112">
        <v>199</v>
      </c>
      <c r="B117" s="373" t="s">
        <v>296</v>
      </c>
      <c r="C117" t="s">
        <v>6106</v>
      </c>
      <c r="D117" s="25">
        <v>2500</v>
      </c>
      <c r="E117" s="25">
        <v>245</v>
      </c>
      <c r="F117" s="25">
        <v>58</v>
      </c>
      <c r="G117" s="133">
        <f t="shared" si="23"/>
        <v>0.23673469387755103</v>
      </c>
      <c r="H117" s="133"/>
      <c r="I117" s="16" t="s">
        <v>13</v>
      </c>
      <c r="J117" s="15">
        <v>2014</v>
      </c>
      <c r="K117" s="3" t="s">
        <v>14</v>
      </c>
      <c r="L117" s="172" t="s">
        <v>5516</v>
      </c>
      <c r="M117" s="17" t="s">
        <v>15</v>
      </c>
      <c r="N117">
        <v>21</v>
      </c>
      <c r="O117" s="26"/>
      <c r="P117" s="1" t="str">
        <f>IF($C117&lt;&gt;"",IF(COUNTIF($C:C,$C117)&gt;1,"Plusieurs commentaires",""),"")</f>
        <v>Plusieurs commentaires</v>
      </c>
      <c r="Q117" s="1">
        <f t="shared" si="13"/>
        <v>1</v>
      </c>
      <c r="R117" s="1">
        <f>SUMIFS($Q$5:$Q117,$P$5:$P117,"Plusieurs commentaires",$C$5:$C117,C117)</f>
        <v>2</v>
      </c>
      <c r="S117" t="str">
        <f t="shared" si="14"/>
        <v/>
      </c>
      <c r="T117" t="str">
        <f t="shared" si="15"/>
        <v/>
      </c>
      <c r="U117" t="str">
        <f t="shared" si="16"/>
        <v/>
      </c>
      <c r="V117" s="238" t="str">
        <f t="shared" si="17"/>
        <v/>
      </c>
      <c r="W117" s="238">
        <f t="shared" si="18"/>
        <v>0</v>
      </c>
      <c r="X117" s="238">
        <f>SUMIFS($W$5:$W117,$V$5:$V117,"Plusieurs occurences",$H$5:$H117,H117)</f>
        <v>0</v>
      </c>
      <c r="Y117" t="str">
        <f t="shared" si="19"/>
        <v/>
      </c>
      <c r="Z117" t="str">
        <f t="shared" si="20"/>
        <v/>
      </c>
      <c r="AA117" t="str">
        <f t="shared" si="21"/>
        <v/>
      </c>
      <c r="AC117" t="str">
        <f t="shared" si="22"/>
        <v/>
      </c>
    </row>
    <row r="118" spans="1:29" ht="90" x14ac:dyDescent="0.25">
      <c r="A118" s="112">
        <v>202</v>
      </c>
      <c r="B118" s="373" t="s">
        <v>291</v>
      </c>
      <c r="C118" t="s">
        <v>6276</v>
      </c>
      <c r="D118" s="25">
        <v>392</v>
      </c>
      <c r="E118" s="25">
        <v>1566</v>
      </c>
      <c r="F118" s="25">
        <v>552</v>
      </c>
      <c r="G118" s="133">
        <f t="shared" si="23"/>
        <v>0.35249042145593867</v>
      </c>
      <c r="H118" s="133"/>
      <c r="I118" s="134" t="s">
        <v>101</v>
      </c>
      <c r="J118" s="133">
        <v>2018</v>
      </c>
      <c r="K118" s="3" t="s">
        <v>14</v>
      </c>
      <c r="L118" s="127" t="s">
        <v>5513</v>
      </c>
      <c r="M118" s="136" t="s">
        <v>15</v>
      </c>
      <c r="N118">
        <v>31</v>
      </c>
      <c r="O118" s="26"/>
      <c r="P118" s="1" t="str">
        <f>IF($C118&lt;&gt;"",IF(COUNTIF($C:C,$C118)&gt;1,"Plusieurs commentaires",""),"")</f>
        <v>Plusieurs commentaires</v>
      </c>
      <c r="Q118" s="1">
        <f t="shared" si="13"/>
        <v>1</v>
      </c>
      <c r="R118" s="1">
        <f>SUMIFS($Q$5:$Q118,$P$5:$P118,"Plusieurs commentaires",$C$5:$C118,C118)</f>
        <v>5</v>
      </c>
      <c r="S118" t="str">
        <f t="shared" si="14"/>
        <v/>
      </c>
      <c r="T118" t="str">
        <f t="shared" si="15"/>
        <v/>
      </c>
      <c r="U118" t="str">
        <f t="shared" si="16"/>
        <v/>
      </c>
      <c r="V118" s="238" t="str">
        <f t="shared" si="17"/>
        <v/>
      </c>
      <c r="W118" s="238">
        <f t="shared" si="18"/>
        <v>0</v>
      </c>
      <c r="X118" s="238">
        <f>SUMIFS($W$5:$W118,$V$5:$V118,"Plusieurs occurences",$H$5:$H118,H118)</f>
        <v>0</v>
      </c>
      <c r="Y118" t="str">
        <f t="shared" si="19"/>
        <v/>
      </c>
      <c r="Z118" t="str">
        <f t="shared" si="20"/>
        <v/>
      </c>
      <c r="AA118" t="str">
        <f t="shared" si="21"/>
        <v/>
      </c>
      <c r="AC118" t="str">
        <f t="shared" si="22"/>
        <v/>
      </c>
    </row>
    <row r="119" spans="1:29" x14ac:dyDescent="0.25">
      <c r="A119" s="112">
        <v>204</v>
      </c>
      <c r="B119" s="373" t="s">
        <v>300</v>
      </c>
      <c r="C119" t="s">
        <v>6299</v>
      </c>
      <c r="D119" s="25">
        <v>7305</v>
      </c>
      <c r="E119" s="25">
        <v>1994</v>
      </c>
      <c r="F119" s="25">
        <v>1280</v>
      </c>
      <c r="G119" s="133">
        <f t="shared" si="23"/>
        <v>0.64192577733199596</v>
      </c>
      <c r="H119" s="15" t="s">
        <v>301</v>
      </c>
      <c r="I119" s="16" t="s">
        <v>13</v>
      </c>
      <c r="J119" s="15">
        <v>2012</v>
      </c>
      <c r="K119" s="3" t="s">
        <v>14</v>
      </c>
      <c r="L119" s="127" t="s">
        <v>5513</v>
      </c>
      <c r="M119" s="17" t="s">
        <v>15</v>
      </c>
      <c r="N119">
        <v>2</v>
      </c>
      <c r="O119" s="26"/>
      <c r="P119" s="1" t="str">
        <f>IF($C119&lt;&gt;"",IF(COUNTIF($C:C,$C119)&gt;1,"Plusieurs commentaires",""),"")</f>
        <v>Plusieurs commentaires</v>
      </c>
      <c r="Q119" s="1">
        <f t="shared" si="13"/>
        <v>1</v>
      </c>
      <c r="R119" s="1">
        <f>SUMIFS($Q$5:$Q119,$P$5:$P119,"Plusieurs commentaires",$C$5:$C119,C119)</f>
        <v>2</v>
      </c>
      <c r="S119" t="str">
        <f t="shared" si="14"/>
        <v/>
      </c>
      <c r="T119" t="str">
        <f t="shared" si="15"/>
        <v/>
      </c>
      <c r="U119" t="str">
        <f t="shared" si="16"/>
        <v/>
      </c>
      <c r="V119" s="238" t="str">
        <f t="shared" si="17"/>
        <v>Plusieurs occurences</v>
      </c>
      <c r="W119" s="238">
        <f t="shared" si="18"/>
        <v>1</v>
      </c>
      <c r="X119" s="238">
        <f>SUMIFS($W$5:$W119,$V$5:$V119,"Plusieurs occurences",$H$5:$H119,H119)</f>
        <v>1</v>
      </c>
      <c r="Y119" t="str">
        <f t="shared" si="19"/>
        <v/>
      </c>
      <c r="Z119" t="str">
        <f t="shared" si="20"/>
        <v/>
      </c>
      <c r="AA119" t="str">
        <f t="shared" si="21"/>
        <v/>
      </c>
      <c r="AC119" t="str">
        <f t="shared" si="22"/>
        <v/>
      </c>
    </row>
    <row r="120" spans="1:29" ht="45" x14ac:dyDescent="0.25">
      <c r="A120" s="112">
        <v>205</v>
      </c>
      <c r="B120" s="373" t="s">
        <v>302</v>
      </c>
      <c r="C120" t="s">
        <v>6114</v>
      </c>
      <c r="D120" s="25">
        <v>2710</v>
      </c>
      <c r="E120" s="25">
        <v>227</v>
      </c>
      <c r="F120" s="25">
        <v>35</v>
      </c>
      <c r="G120" s="133">
        <f t="shared" si="23"/>
        <v>0.15418502202643172</v>
      </c>
      <c r="H120" s="15"/>
      <c r="I120" s="16" t="s">
        <v>13</v>
      </c>
      <c r="J120" s="133">
        <v>2015</v>
      </c>
      <c r="K120" s="3" t="s">
        <v>14</v>
      </c>
      <c r="L120" s="127" t="s">
        <v>5513</v>
      </c>
      <c r="M120" s="17" t="s">
        <v>15</v>
      </c>
      <c r="N120">
        <v>35</v>
      </c>
      <c r="O120" s="26"/>
      <c r="P120" s="1" t="str">
        <f>IF($C120&lt;&gt;"",IF(COUNTIF($C:C,$C120)&gt;1,"Plusieurs commentaires",""),"")</f>
        <v/>
      </c>
      <c r="Q120" s="1">
        <f t="shared" si="13"/>
        <v>0</v>
      </c>
      <c r="R120" s="1">
        <f>SUMIFS($Q$5:$Q120,$P$5:$P120,"Plusieurs commentaires",$C$5:$C120,C120)</f>
        <v>0</v>
      </c>
      <c r="S120" t="str">
        <f t="shared" si="14"/>
        <v/>
      </c>
      <c r="T120" t="str">
        <f t="shared" si="15"/>
        <v/>
      </c>
      <c r="U120" t="str">
        <f t="shared" si="16"/>
        <v/>
      </c>
      <c r="V120" s="238" t="str">
        <f t="shared" si="17"/>
        <v/>
      </c>
      <c r="W120" s="238">
        <f t="shared" si="18"/>
        <v>0</v>
      </c>
      <c r="X120" s="238">
        <f>SUMIFS($W$5:$W120,$V$5:$V120,"Plusieurs occurences",$H$5:$H120,H120)</f>
        <v>0</v>
      </c>
      <c r="Y120">
        <f t="shared" si="19"/>
        <v>0</v>
      </c>
      <c r="Z120" t="str">
        <f t="shared" si="20"/>
        <v/>
      </c>
      <c r="AA120" t="str">
        <f t="shared" si="21"/>
        <v/>
      </c>
      <c r="AC120" t="str">
        <f t="shared" si="22"/>
        <v>cgcrdpu17luc</v>
      </c>
    </row>
    <row r="121" spans="1:29" ht="30" x14ac:dyDescent="0.25">
      <c r="A121" s="112">
        <v>212</v>
      </c>
      <c r="B121" s="373" t="s">
        <v>311</v>
      </c>
      <c r="C121" t="s">
        <v>6305</v>
      </c>
      <c r="D121" s="25">
        <v>2630</v>
      </c>
      <c r="E121" s="25">
        <v>298</v>
      </c>
      <c r="F121" s="25">
        <v>103</v>
      </c>
      <c r="G121" s="133">
        <f t="shared" si="23"/>
        <v>0.34563758389261745</v>
      </c>
      <c r="H121" s="15"/>
      <c r="I121" s="16" t="s">
        <v>13</v>
      </c>
      <c r="J121" s="15">
        <v>2010</v>
      </c>
      <c r="K121" s="3" t="s">
        <v>312</v>
      </c>
      <c r="L121" s="172" t="s">
        <v>5513</v>
      </c>
      <c r="M121" s="17" t="s">
        <v>15</v>
      </c>
      <c r="N121">
        <v>14</v>
      </c>
      <c r="O121" s="26"/>
      <c r="P121" s="1" t="str">
        <f>IF($C121&lt;&gt;"",IF(COUNTIF($C:C,$C121)&gt;1,"Plusieurs commentaires",""),"")</f>
        <v>Plusieurs commentaires</v>
      </c>
      <c r="Q121" s="1">
        <f t="shared" si="13"/>
        <v>1</v>
      </c>
      <c r="R121" s="1">
        <f>SUMIFS($Q$5:$Q121,$P$5:$P121,"Plusieurs commentaires",$C$5:$C121,C121)</f>
        <v>1</v>
      </c>
      <c r="S121" t="str">
        <f t="shared" si="14"/>
        <v/>
      </c>
      <c r="T121" t="str">
        <f t="shared" si="15"/>
        <v/>
      </c>
      <c r="U121" t="str">
        <f t="shared" si="16"/>
        <v/>
      </c>
      <c r="V121" s="238" t="str">
        <f t="shared" si="17"/>
        <v/>
      </c>
      <c r="W121" s="238">
        <f t="shared" si="18"/>
        <v>0</v>
      </c>
      <c r="X121" s="238">
        <f>SUMIFS($W$5:$W121,$V$5:$V121,"Plusieurs occurences",$H$5:$H121,H121)</f>
        <v>0</v>
      </c>
      <c r="Y121">
        <f t="shared" si="19"/>
        <v>0</v>
      </c>
      <c r="Z121" t="str">
        <f t="shared" si="20"/>
        <v/>
      </c>
      <c r="AA121" t="str">
        <f t="shared" si="21"/>
        <v/>
      </c>
      <c r="AC121" t="str">
        <f t="shared" si="22"/>
        <v>vlcxesaecxxe</v>
      </c>
    </row>
    <row r="122" spans="1:29" ht="75" x14ac:dyDescent="0.25">
      <c r="A122" s="112">
        <v>219</v>
      </c>
      <c r="B122" s="373" t="s">
        <v>319</v>
      </c>
      <c r="C122" t="s">
        <v>6306</v>
      </c>
      <c r="D122" s="25">
        <v>219</v>
      </c>
      <c r="E122" s="25">
        <v>126</v>
      </c>
      <c r="F122" s="25">
        <v>86</v>
      </c>
      <c r="G122" s="133">
        <f t="shared" si="23"/>
        <v>0.68253968253968256</v>
      </c>
      <c r="H122" s="15" t="s">
        <v>320</v>
      </c>
      <c r="I122" s="16" t="s">
        <v>13</v>
      </c>
      <c r="J122" s="15">
        <v>2011</v>
      </c>
      <c r="K122" s="3" t="s">
        <v>14</v>
      </c>
      <c r="L122" s="127" t="s">
        <v>5513</v>
      </c>
      <c r="M122" s="17" t="s">
        <v>15</v>
      </c>
      <c r="N122">
        <v>0</v>
      </c>
      <c r="O122" s="26"/>
      <c r="P122" s="1" t="str">
        <f>IF($C122&lt;&gt;"",IF(COUNTIF($C:C,$C122)&gt;1,"Plusieurs commentaires",""),"")</f>
        <v>Plusieurs commentaires</v>
      </c>
      <c r="Q122" s="1">
        <f t="shared" si="13"/>
        <v>1</v>
      </c>
      <c r="R122" s="1">
        <f>SUMIFS($Q$5:$Q122,$P$5:$P122,"Plusieurs commentaires",$C$5:$C122,C122)</f>
        <v>1</v>
      </c>
      <c r="S122" t="str">
        <f t="shared" si="14"/>
        <v/>
      </c>
      <c r="T122" t="str">
        <f t="shared" si="15"/>
        <v/>
      </c>
      <c r="U122" t="str">
        <f t="shared" si="16"/>
        <v/>
      </c>
      <c r="V122" s="238" t="str">
        <f t="shared" si="17"/>
        <v>Plusieurs occurences</v>
      </c>
      <c r="W122" s="238">
        <f t="shared" si="18"/>
        <v>1</v>
      </c>
      <c r="X122" s="238">
        <f>SUMIFS($W$5:$W122,$V$5:$V122,"Plusieurs occurences",$H$5:$H122,H122)</f>
        <v>1</v>
      </c>
      <c r="Y122" t="str">
        <f t="shared" si="19"/>
        <v>Auto-entrepreneur</v>
      </c>
      <c r="Z122" t="str">
        <f t="shared" si="20"/>
        <v/>
      </c>
      <c r="AA122" t="str">
        <f t="shared" si="21"/>
        <v/>
      </c>
      <c r="AC122" t="str">
        <f t="shared" si="22"/>
        <v>aexea_cvd</v>
      </c>
    </row>
    <row r="123" spans="1:29" ht="45" x14ac:dyDescent="0.25">
      <c r="A123" s="112">
        <v>220</v>
      </c>
      <c r="B123" s="373" t="s">
        <v>321</v>
      </c>
      <c r="C123" t="s">
        <v>6115</v>
      </c>
      <c r="D123" s="25">
        <v>2325</v>
      </c>
      <c r="E123" s="25">
        <v>151</v>
      </c>
      <c r="F123" s="25">
        <v>26</v>
      </c>
      <c r="G123" s="133">
        <f t="shared" si="23"/>
        <v>0.17218543046357615</v>
      </c>
      <c r="H123" s="15"/>
      <c r="I123" s="16" t="s">
        <v>14</v>
      </c>
      <c r="J123" s="15">
        <v>2011</v>
      </c>
      <c r="K123" s="3" t="s">
        <v>14</v>
      </c>
      <c r="L123" s="127" t="s">
        <v>5513</v>
      </c>
      <c r="M123" s="17" t="s">
        <v>15</v>
      </c>
      <c r="N123">
        <v>34</v>
      </c>
      <c r="O123" s="26"/>
      <c r="P123" s="1" t="str">
        <f>IF($C123&lt;&gt;"",IF(COUNTIF($C:C,$C123)&gt;1,"Plusieurs commentaires",""),"")</f>
        <v/>
      </c>
      <c r="Q123" s="1">
        <f t="shared" si="13"/>
        <v>0</v>
      </c>
      <c r="R123" s="1">
        <f>SUMIFS($Q$5:$Q123,$P$5:$P123,"Plusieurs commentaires",$C$5:$C123,C123)</f>
        <v>0</v>
      </c>
      <c r="S123" t="str">
        <f t="shared" si="14"/>
        <v/>
      </c>
      <c r="T123" t="str">
        <f t="shared" si="15"/>
        <v/>
      </c>
      <c r="U123" t="str">
        <f t="shared" si="16"/>
        <v/>
      </c>
      <c r="V123" s="238" t="str">
        <f t="shared" si="17"/>
        <v/>
      </c>
      <c r="W123" s="238">
        <f t="shared" si="18"/>
        <v>0</v>
      </c>
      <c r="X123" s="238">
        <f>SUMIFS($W$5:$W123,$V$5:$V123,"Plusieurs occurences",$H$5:$H123,H123)</f>
        <v>0</v>
      </c>
      <c r="Y123">
        <f t="shared" si="19"/>
        <v>0</v>
      </c>
      <c r="Z123" t="str">
        <f t="shared" si="20"/>
        <v/>
      </c>
      <c r="AA123" t="str">
        <f t="shared" si="21"/>
        <v/>
      </c>
      <c r="AC123" t="str">
        <f t="shared" si="22"/>
        <v>Zpcrhavc</v>
      </c>
    </row>
    <row r="124" spans="1:29" ht="60" x14ac:dyDescent="0.25">
      <c r="A124" s="112">
        <v>221</v>
      </c>
      <c r="B124" s="373" t="s">
        <v>322</v>
      </c>
      <c r="C124" t="s">
        <v>6307</v>
      </c>
      <c r="D124" s="25">
        <v>56</v>
      </c>
      <c r="E124" s="25">
        <v>52</v>
      </c>
      <c r="F124" s="25">
        <v>21</v>
      </c>
      <c r="G124" s="133">
        <f t="shared" si="23"/>
        <v>0.40384615384615385</v>
      </c>
      <c r="H124" s="15" t="s">
        <v>19</v>
      </c>
      <c r="I124" s="16" t="s">
        <v>13</v>
      </c>
      <c r="J124" s="133">
        <v>2018</v>
      </c>
      <c r="K124" s="3" t="s">
        <v>14</v>
      </c>
      <c r="L124" s="127" t="s">
        <v>5513</v>
      </c>
      <c r="M124" s="17" t="s">
        <v>15</v>
      </c>
      <c r="N124">
        <v>0</v>
      </c>
      <c r="O124" s="26"/>
      <c r="P124" s="1" t="str">
        <f>IF($C124&lt;&gt;"",IF(COUNTIF($C:C,$C124)&gt;1,"Plusieurs commentaires",""),"")</f>
        <v>Plusieurs commentaires</v>
      </c>
      <c r="Q124" s="1">
        <f t="shared" si="13"/>
        <v>1</v>
      </c>
      <c r="R124" s="1">
        <f>SUMIFS($Q$5:$Q124,$P$5:$P124,"Plusieurs commentaires",$C$5:$C124,C124)</f>
        <v>1</v>
      </c>
      <c r="S124" t="str">
        <f t="shared" si="14"/>
        <v/>
      </c>
      <c r="T124" t="str">
        <f t="shared" si="15"/>
        <v/>
      </c>
      <c r="U124" t="str">
        <f t="shared" si="16"/>
        <v/>
      </c>
      <c r="V124" s="238" t="str">
        <f t="shared" si="17"/>
        <v>Plusieurs occurences</v>
      </c>
      <c r="W124" s="238">
        <f t="shared" si="18"/>
        <v>1</v>
      </c>
      <c r="X124" s="238">
        <f>SUMIFS($W$5:$W124,$V$5:$V124,"Plusieurs occurences",$H$5:$H124,H124)</f>
        <v>21</v>
      </c>
      <c r="Y124" t="str">
        <f t="shared" si="19"/>
        <v>Agriculteur</v>
      </c>
      <c r="Z124" t="str">
        <f t="shared" si="20"/>
        <v/>
      </c>
      <c r="AA124" t="str">
        <f t="shared" si="21"/>
        <v/>
      </c>
      <c r="AC124" t="str">
        <f t="shared" si="22"/>
        <v>acrlvrxSylvvel9</v>
      </c>
    </row>
    <row r="125" spans="1:29" ht="60" x14ac:dyDescent="0.25">
      <c r="A125" s="112">
        <v>222</v>
      </c>
      <c r="B125" s="373" t="s">
        <v>323</v>
      </c>
      <c r="C125" t="s">
        <v>6308</v>
      </c>
      <c r="D125" s="25">
        <v>2558</v>
      </c>
      <c r="E125" s="25">
        <v>181</v>
      </c>
      <c r="F125" s="25">
        <v>41</v>
      </c>
      <c r="G125" s="133">
        <f t="shared" si="23"/>
        <v>0.22651933701657459</v>
      </c>
      <c r="H125" s="15"/>
      <c r="I125" s="16" t="s">
        <v>14</v>
      </c>
      <c r="J125" s="15">
        <v>2014</v>
      </c>
      <c r="K125" s="3" t="s">
        <v>14</v>
      </c>
      <c r="L125" s="172" t="s">
        <v>13</v>
      </c>
      <c r="M125" s="17" t="s">
        <v>15</v>
      </c>
      <c r="N125">
        <v>32</v>
      </c>
      <c r="O125" s="26"/>
      <c r="P125" s="1" t="str">
        <f>IF($C125&lt;&gt;"",IF(COUNTIF($C:C,$C125)&gt;1,"Plusieurs commentaires",""),"")</f>
        <v/>
      </c>
      <c r="Q125" s="1">
        <f t="shared" si="13"/>
        <v>0</v>
      </c>
      <c r="R125" s="1">
        <f>SUMIFS($Q$5:$Q125,$P$5:$P125,"Plusieurs commentaires",$C$5:$C125,C125)</f>
        <v>0</v>
      </c>
      <c r="S125" t="str">
        <f t="shared" si="14"/>
        <v/>
      </c>
      <c r="T125" t="str">
        <f t="shared" si="15"/>
        <v/>
      </c>
      <c r="U125" t="str">
        <f t="shared" si="16"/>
        <v/>
      </c>
      <c r="V125" s="238" t="str">
        <f t="shared" si="17"/>
        <v/>
      </c>
      <c r="W125" s="238">
        <f t="shared" si="18"/>
        <v>0</v>
      </c>
      <c r="X125" s="238">
        <f>SUMIFS($W$5:$W125,$V$5:$V125,"Plusieurs occurences",$H$5:$H125,H125)</f>
        <v>0</v>
      </c>
      <c r="Y125">
        <f t="shared" si="19"/>
        <v>0</v>
      </c>
      <c r="Z125" t="str">
        <f t="shared" si="20"/>
        <v/>
      </c>
      <c r="AA125" t="str">
        <f t="shared" si="21"/>
        <v/>
      </c>
      <c r="AC125" t="str">
        <f t="shared" si="22"/>
        <v>PecrrpxLL</v>
      </c>
    </row>
    <row r="126" spans="1:29" ht="30" x14ac:dyDescent="0.25">
      <c r="A126" s="112">
        <v>223</v>
      </c>
      <c r="B126" s="373" t="s">
        <v>324</v>
      </c>
      <c r="C126" t="s">
        <v>6271</v>
      </c>
      <c r="D126" s="25">
        <v>1147</v>
      </c>
      <c r="E126" s="25">
        <v>40</v>
      </c>
      <c r="F126" s="25">
        <v>15</v>
      </c>
      <c r="G126" s="133">
        <f t="shared" si="23"/>
        <v>0.375</v>
      </c>
      <c r="H126" s="15"/>
      <c r="I126" s="16" t="s">
        <v>14</v>
      </c>
      <c r="J126" s="15">
        <v>2014</v>
      </c>
      <c r="K126" s="3" t="s">
        <v>14</v>
      </c>
      <c r="L126" s="172" t="s">
        <v>5513</v>
      </c>
      <c r="M126" s="17" t="s">
        <v>15</v>
      </c>
      <c r="N126">
        <v>18</v>
      </c>
      <c r="O126" s="26"/>
      <c r="P126" s="1" t="str">
        <f>IF($C126&lt;&gt;"",IF(COUNTIF($C:C,$C126)&gt;1,"Plusieurs commentaires",""),"")</f>
        <v>Plusieurs commentaires</v>
      </c>
      <c r="Q126" s="1">
        <f t="shared" si="13"/>
        <v>1</v>
      </c>
      <c r="R126" s="1">
        <f>SUMIFS($Q$5:$Q126,$P$5:$P126,"Plusieurs commentaires",$C$5:$C126,C126)</f>
        <v>2</v>
      </c>
      <c r="S126" t="str">
        <f t="shared" si="14"/>
        <v/>
      </c>
      <c r="T126" t="str">
        <f t="shared" si="15"/>
        <v/>
      </c>
      <c r="U126" t="str">
        <f t="shared" si="16"/>
        <v/>
      </c>
      <c r="V126" s="238" t="str">
        <f t="shared" si="17"/>
        <v/>
      </c>
      <c r="W126" s="238">
        <f t="shared" si="18"/>
        <v>0</v>
      </c>
      <c r="X126" s="238">
        <f>SUMIFS($W$5:$W126,$V$5:$V126,"Plusieurs occurences",$H$5:$H126,H126)</f>
        <v>0</v>
      </c>
      <c r="Y126" t="str">
        <f t="shared" si="19"/>
        <v/>
      </c>
      <c r="Z126" t="str">
        <f t="shared" si="20"/>
        <v/>
      </c>
      <c r="AA126" t="str">
        <f t="shared" si="21"/>
        <v/>
      </c>
      <c r="AC126" t="str">
        <f t="shared" si="22"/>
        <v/>
      </c>
    </row>
    <row r="127" spans="1:29" ht="45" x14ac:dyDescent="0.25">
      <c r="A127" s="112">
        <v>225</v>
      </c>
      <c r="B127" s="373" t="s">
        <v>326</v>
      </c>
      <c r="C127" t="s">
        <v>6309</v>
      </c>
      <c r="D127" s="25">
        <v>66</v>
      </c>
      <c r="E127" s="25">
        <v>15</v>
      </c>
      <c r="F127" s="25">
        <v>9</v>
      </c>
      <c r="G127" s="133">
        <f t="shared" si="23"/>
        <v>0.6</v>
      </c>
      <c r="H127" s="133"/>
      <c r="I127" s="134"/>
      <c r="J127" s="133">
        <v>2017</v>
      </c>
      <c r="K127" s="3" t="s">
        <v>5784</v>
      </c>
      <c r="L127" s="127" t="s">
        <v>1041</v>
      </c>
      <c r="M127" s="136" t="s">
        <v>15</v>
      </c>
      <c r="N127">
        <v>0</v>
      </c>
      <c r="O127" s="26"/>
      <c r="P127" s="1" t="str">
        <f>IF($C127&lt;&gt;"",IF(COUNTIF($C:C,$C127)&gt;1,"Plusieurs commentaires",""),"")</f>
        <v>Plusieurs commentaires</v>
      </c>
      <c r="Q127" s="1">
        <f t="shared" si="13"/>
        <v>1</v>
      </c>
      <c r="R127" s="1">
        <f>SUMIFS($Q$5:$Q127,$P$5:$P127,"Plusieurs commentaires",$C$5:$C127,C127)</f>
        <v>1</v>
      </c>
      <c r="S127" t="str">
        <f t="shared" si="14"/>
        <v/>
      </c>
      <c r="T127" t="str">
        <f t="shared" si="15"/>
        <v/>
      </c>
      <c r="U127" t="str">
        <f t="shared" si="16"/>
        <v/>
      </c>
      <c r="V127" s="238" t="str">
        <f t="shared" si="17"/>
        <v/>
      </c>
      <c r="W127" s="238">
        <f t="shared" si="18"/>
        <v>0</v>
      </c>
      <c r="X127" s="238">
        <f>SUMIFS($W$5:$W127,$V$5:$V127,"Plusieurs occurences",$H$5:$H127,H127)</f>
        <v>0</v>
      </c>
      <c r="Y127">
        <f t="shared" si="19"/>
        <v>0</v>
      </c>
      <c r="Z127" t="str">
        <f t="shared" si="20"/>
        <v/>
      </c>
      <c r="AA127" t="str">
        <f t="shared" si="21"/>
        <v/>
      </c>
      <c r="AC127" t="str">
        <f t="shared" si="22"/>
        <v>xeclchvls_hpgvl</v>
      </c>
    </row>
    <row r="128" spans="1:29" x14ac:dyDescent="0.25">
      <c r="A128" s="112">
        <v>226</v>
      </c>
      <c r="B128" s="373" t="s">
        <v>327</v>
      </c>
      <c r="C128" t="s">
        <v>6310</v>
      </c>
      <c r="D128" s="25">
        <v>185000</v>
      </c>
      <c r="E128" s="25">
        <v>2573</v>
      </c>
      <c r="F128" s="25">
        <v>2855</v>
      </c>
      <c r="G128" s="133">
        <f t="shared" si="23"/>
        <v>1.1095996890788962</v>
      </c>
      <c r="H128" s="15"/>
      <c r="I128" s="16" t="s">
        <v>13</v>
      </c>
      <c r="J128" s="15">
        <v>2009</v>
      </c>
      <c r="K128" s="3" t="s">
        <v>261</v>
      </c>
      <c r="L128" s="172" t="s">
        <v>5513</v>
      </c>
      <c r="M128" s="17" t="s">
        <v>15</v>
      </c>
      <c r="N128">
        <v>14</v>
      </c>
      <c r="O128" s="26"/>
      <c r="P128" s="1" t="str">
        <f>IF($C128&lt;&gt;"",IF(COUNTIF($C:C,$C128)&gt;1,"Plusieurs commentaires",""),"")</f>
        <v/>
      </c>
      <c r="Q128" s="1">
        <f t="shared" si="13"/>
        <v>0</v>
      </c>
      <c r="R128" s="1">
        <f>SUMIFS($Q$5:$Q128,$P$5:$P128,"Plusieurs commentaires",$C$5:$C128,C128)</f>
        <v>0</v>
      </c>
      <c r="S128" t="str">
        <f t="shared" si="14"/>
        <v/>
      </c>
      <c r="T128" t="str">
        <f t="shared" si="15"/>
        <v/>
      </c>
      <c r="U128" t="str">
        <f t="shared" si="16"/>
        <v/>
      </c>
      <c r="V128" s="238" t="str">
        <f t="shared" si="17"/>
        <v/>
      </c>
      <c r="W128" s="238">
        <f t="shared" si="18"/>
        <v>0</v>
      </c>
      <c r="X128" s="238">
        <f>SUMIFS($W$5:$W128,$V$5:$V128,"Plusieurs occurences",$H$5:$H128,H128)</f>
        <v>0</v>
      </c>
      <c r="Y128">
        <f t="shared" si="19"/>
        <v>0</v>
      </c>
      <c r="Z128" t="str">
        <f t="shared" si="20"/>
        <v/>
      </c>
      <c r="AA128" t="str">
        <f t="shared" si="21"/>
        <v/>
      </c>
      <c r="AC128" t="str">
        <f t="shared" si="22"/>
        <v>xvlyCvlpu</v>
      </c>
    </row>
    <row r="129" spans="1:29" ht="30" x14ac:dyDescent="0.25">
      <c r="A129" s="112">
        <v>228</v>
      </c>
      <c r="B129" s="373" t="s">
        <v>329</v>
      </c>
      <c r="C129" t="s">
        <v>6311</v>
      </c>
      <c r="D129" s="25">
        <v>26358</v>
      </c>
      <c r="E129" s="25">
        <v>381</v>
      </c>
      <c r="F129" s="25">
        <v>727</v>
      </c>
      <c r="G129" s="133">
        <f t="shared" si="23"/>
        <v>1.9081364829396326</v>
      </c>
      <c r="H129" s="15" t="s">
        <v>330</v>
      </c>
      <c r="I129" s="16" t="s">
        <v>13</v>
      </c>
      <c r="J129" s="15">
        <v>2017</v>
      </c>
      <c r="K129" s="3" t="s">
        <v>14</v>
      </c>
      <c r="L129" s="172" t="s">
        <v>5516</v>
      </c>
      <c r="M129" s="17" t="s">
        <v>15</v>
      </c>
      <c r="N129">
        <v>0</v>
      </c>
      <c r="O129" s="26"/>
      <c r="P129" s="1" t="str">
        <f>IF($C129&lt;&gt;"",IF(COUNTIF($C:C,$C129)&gt;1,"Plusieurs commentaires",""),"")</f>
        <v>Plusieurs commentaires</v>
      </c>
      <c r="Q129" s="1">
        <f t="shared" si="13"/>
        <v>1</v>
      </c>
      <c r="R129" s="1">
        <f>SUMIFS($Q$5:$Q129,$P$5:$P129,"Plusieurs commentaires",$C$5:$C129,C129)</f>
        <v>1</v>
      </c>
      <c r="S129" t="str">
        <f t="shared" si="14"/>
        <v/>
      </c>
      <c r="T129" t="str">
        <f t="shared" si="15"/>
        <v/>
      </c>
      <c r="U129" t="str">
        <f t="shared" si="16"/>
        <v/>
      </c>
      <c r="V129" s="238" t="str">
        <f t="shared" si="17"/>
        <v>Plusieurs occurences</v>
      </c>
      <c r="W129" s="238">
        <f t="shared" si="18"/>
        <v>1</v>
      </c>
      <c r="X129" s="238">
        <f>SUMIFS($W$5:$W129,$V$5:$V129,"Plusieurs occurences",$H$5:$H129,H129)</f>
        <v>1</v>
      </c>
      <c r="Y129" t="str">
        <f t="shared" si="19"/>
        <v>Maitre de conférences</v>
      </c>
      <c r="Z129" t="str">
        <f t="shared" si="20"/>
        <v/>
      </c>
      <c r="AA129" t="str">
        <f t="shared" si="21"/>
        <v/>
      </c>
      <c r="AC129" t="str">
        <f t="shared" si="22"/>
        <v>hcrphcQuervlx</v>
      </c>
    </row>
    <row r="130" spans="1:29" ht="45" x14ac:dyDescent="0.25">
      <c r="A130" s="112">
        <v>230</v>
      </c>
      <c r="B130" s="373" t="s">
        <v>332</v>
      </c>
      <c r="C130" t="s">
        <v>6249</v>
      </c>
      <c r="D130" s="25">
        <v>7738</v>
      </c>
      <c r="E130" s="25">
        <v>910</v>
      </c>
      <c r="F130" s="25">
        <v>2094</v>
      </c>
      <c r="G130" s="133">
        <f t="shared" si="23"/>
        <v>2.3010989010989009</v>
      </c>
      <c r="H130" s="15" t="s">
        <v>19</v>
      </c>
      <c r="I130" s="16" t="s">
        <v>13</v>
      </c>
      <c r="J130" s="15">
        <v>2014</v>
      </c>
      <c r="K130" s="3" t="s">
        <v>14</v>
      </c>
      <c r="L130" s="127" t="s">
        <v>5513</v>
      </c>
      <c r="M130" s="17" t="s">
        <v>15</v>
      </c>
      <c r="N130">
        <v>5</v>
      </c>
      <c r="O130" s="26"/>
      <c r="P130" s="1" t="str">
        <f>IF($C130&lt;&gt;"",IF(COUNTIF($C:C,$C130)&gt;1,"Plusieurs commentaires",""),"")</f>
        <v>Plusieurs commentaires</v>
      </c>
      <c r="Q130" s="1">
        <f t="shared" si="13"/>
        <v>1</v>
      </c>
      <c r="R130" s="1">
        <f>SUMIFS($Q$5:$Q130,$P$5:$P130,"Plusieurs commentaires",$C$5:$C130,C130)</f>
        <v>3</v>
      </c>
      <c r="S130" t="str">
        <f t="shared" si="14"/>
        <v/>
      </c>
      <c r="T130" t="str">
        <f t="shared" si="15"/>
        <v/>
      </c>
      <c r="U130" t="str">
        <f t="shared" si="16"/>
        <v/>
      </c>
      <c r="V130" s="238" t="str">
        <f t="shared" si="17"/>
        <v>Plusieurs occurences</v>
      </c>
      <c r="W130" s="238">
        <f t="shared" si="18"/>
        <v>1</v>
      </c>
      <c r="X130" s="238">
        <f>SUMIFS($W$5:$W130,$V$5:$V130,"Plusieurs occurences",$H$5:$H130,H130)</f>
        <v>22</v>
      </c>
      <c r="Y130" t="str">
        <f t="shared" si="19"/>
        <v/>
      </c>
      <c r="Z130" t="str">
        <f t="shared" si="20"/>
        <v/>
      </c>
      <c r="AA130" t="str">
        <f t="shared" si="21"/>
        <v/>
      </c>
      <c r="AC130" t="str">
        <f t="shared" si="22"/>
        <v/>
      </c>
    </row>
    <row r="131" spans="1:29" x14ac:dyDescent="0.25">
      <c r="A131" s="112">
        <v>231</v>
      </c>
      <c r="B131" s="373" t="s">
        <v>333</v>
      </c>
      <c r="C131" t="s">
        <v>6311</v>
      </c>
      <c r="D131" s="25">
        <v>26358</v>
      </c>
      <c r="E131" s="25">
        <v>381</v>
      </c>
      <c r="F131" s="25">
        <v>727</v>
      </c>
      <c r="G131" s="133">
        <f t="shared" si="23"/>
        <v>1.9081364829396326</v>
      </c>
      <c r="H131" s="133" t="s">
        <v>330</v>
      </c>
      <c r="I131" s="134" t="s">
        <v>13</v>
      </c>
      <c r="J131" s="133">
        <v>2017</v>
      </c>
      <c r="K131" s="3" t="s">
        <v>14</v>
      </c>
      <c r="L131" s="127" t="s">
        <v>5513</v>
      </c>
      <c r="M131" s="136" t="s">
        <v>15</v>
      </c>
      <c r="N131">
        <v>0</v>
      </c>
      <c r="O131" s="26"/>
      <c r="P131" s="1" t="str">
        <f>IF($C131&lt;&gt;"",IF(COUNTIF($C:C,$C131)&gt;1,"Plusieurs commentaires",""),"")</f>
        <v>Plusieurs commentaires</v>
      </c>
      <c r="Q131" s="1">
        <f t="shared" si="13"/>
        <v>1</v>
      </c>
      <c r="R131" s="1">
        <f>SUMIFS($Q$5:$Q131,$P$5:$P131,"Plusieurs commentaires",$C$5:$C131,C131)</f>
        <v>2</v>
      </c>
      <c r="S131" t="str">
        <f t="shared" si="14"/>
        <v/>
      </c>
      <c r="T131" t="str">
        <f t="shared" si="15"/>
        <v/>
      </c>
      <c r="U131" t="str">
        <f t="shared" si="16"/>
        <v/>
      </c>
      <c r="V131" s="238" t="str">
        <f t="shared" si="17"/>
        <v>Plusieurs occurences</v>
      </c>
      <c r="W131" s="238">
        <f t="shared" si="18"/>
        <v>1</v>
      </c>
      <c r="X131" s="238">
        <f>SUMIFS($W$5:$W131,$V$5:$V131,"Plusieurs occurences",$H$5:$H131,H131)</f>
        <v>2</v>
      </c>
      <c r="Y131" t="str">
        <f t="shared" si="19"/>
        <v/>
      </c>
      <c r="Z131" t="str">
        <f t="shared" si="20"/>
        <v/>
      </c>
      <c r="AA131" t="str">
        <f t="shared" si="21"/>
        <v/>
      </c>
      <c r="AC131" t="str">
        <f t="shared" si="22"/>
        <v/>
      </c>
    </row>
    <row r="132" spans="1:29" ht="60" x14ac:dyDescent="0.25">
      <c r="A132" s="112">
        <v>232</v>
      </c>
      <c r="B132" s="373" t="s">
        <v>334</v>
      </c>
      <c r="C132" t="s">
        <v>6116</v>
      </c>
      <c r="D132" s="25">
        <v>3779</v>
      </c>
      <c r="E132" s="25">
        <v>1700</v>
      </c>
      <c r="F132" s="25">
        <v>4441</v>
      </c>
      <c r="G132" s="133">
        <f t="shared" si="23"/>
        <v>2.6123529411764705</v>
      </c>
      <c r="H132" s="133" t="s">
        <v>335</v>
      </c>
      <c r="I132" s="134" t="s">
        <v>13</v>
      </c>
      <c r="J132" s="133">
        <v>2012</v>
      </c>
      <c r="K132" s="3" t="s">
        <v>5502</v>
      </c>
      <c r="L132" s="127" t="s">
        <v>5513</v>
      </c>
      <c r="M132" s="136" t="s">
        <v>15</v>
      </c>
      <c r="N132">
        <v>0</v>
      </c>
      <c r="O132" s="26"/>
      <c r="P132" s="1" t="str">
        <f>IF($C132&lt;&gt;"",IF(COUNTIF($C:C,$C132)&gt;1,"Plusieurs commentaires",""),"")</f>
        <v/>
      </c>
      <c r="Q132" s="1">
        <f t="shared" si="13"/>
        <v>0</v>
      </c>
      <c r="R132" s="1">
        <f>SUMIFS($Q$5:$Q132,$P$5:$P132,"Plusieurs commentaires",$C$5:$C132,C132)</f>
        <v>0</v>
      </c>
      <c r="S132" t="str">
        <f t="shared" si="14"/>
        <v/>
      </c>
      <c r="T132" t="str">
        <f t="shared" si="15"/>
        <v/>
      </c>
      <c r="U132" t="str">
        <f t="shared" si="16"/>
        <v/>
      </c>
      <c r="V132" s="238" t="str">
        <f t="shared" si="17"/>
        <v>Plusieurs occurences</v>
      </c>
      <c r="W132" s="238">
        <f t="shared" si="18"/>
        <v>1</v>
      </c>
      <c r="X132" s="238">
        <f>SUMIFS($W$5:$W132,$V$5:$V132,"Plusieurs occurences",$H$5:$H132,H132)</f>
        <v>1</v>
      </c>
      <c r="Y132" t="str">
        <f t="shared" si="19"/>
        <v>Journaliste</v>
      </c>
      <c r="Z132" t="str">
        <f t="shared" si="20"/>
        <v/>
      </c>
      <c r="AA132" t="str">
        <f t="shared" si="21"/>
        <v/>
      </c>
      <c r="AC132" t="str">
        <f t="shared" si="22"/>
        <v>vrlpCvrppl</v>
      </c>
    </row>
    <row r="133" spans="1:29" ht="90" x14ac:dyDescent="0.25">
      <c r="A133" s="112">
        <v>233</v>
      </c>
      <c r="B133" s="373" t="s">
        <v>336</v>
      </c>
      <c r="C133" t="s">
        <v>6312</v>
      </c>
      <c r="D133" s="25">
        <v>174</v>
      </c>
      <c r="E133" s="25">
        <v>111</v>
      </c>
      <c r="F133" s="25">
        <v>24</v>
      </c>
      <c r="G133" s="133">
        <f t="shared" ref="G133:G154" si="24">IFERROR(F133/E133,0)</f>
        <v>0.21621621621621623</v>
      </c>
      <c r="H133" s="15"/>
      <c r="I133" s="16" t="s">
        <v>13</v>
      </c>
      <c r="J133" s="15">
        <v>2010</v>
      </c>
      <c r="K133" s="3" t="s">
        <v>14</v>
      </c>
      <c r="L133" s="127" t="s">
        <v>5513</v>
      </c>
      <c r="M133" s="17" t="s">
        <v>15</v>
      </c>
      <c r="N133">
        <v>0</v>
      </c>
      <c r="O133" s="26"/>
      <c r="P133" s="1" t="str">
        <f>IF($C133&lt;&gt;"",IF(COUNTIF($C:C,$C133)&gt;1,"Plusieurs commentaires",""),"")</f>
        <v/>
      </c>
      <c r="Q133" s="1">
        <f t="shared" ref="Q133:Q196" si="25">IF(P133="Plusieurs commentaires",1,0)</f>
        <v>0</v>
      </c>
      <c r="R133" s="1">
        <f>SUMIFS($Q$5:$Q133,$P$5:$P133,"Plusieurs commentaires",$C$5:$C133,C133)</f>
        <v>0</v>
      </c>
      <c r="S133" t="str">
        <f t="shared" ref="S133:S196" si="26">IF(I133="Non",IF(F133&lt;=21,IF(M133="Critique",IF(J133&gt;2017,C133,""),""),""),"")</f>
        <v/>
      </c>
      <c r="T133" t="str">
        <f t="shared" ref="T133:T196" si="27">IF(I133="Non",IF(F133&lt;=21,IF(M133="Soutien",IF(J133&gt;2017,C133,""),""),""),"")</f>
        <v/>
      </c>
      <c r="U133" t="str">
        <f t="shared" ref="U133:U196" si="28">IF(I133="Non",IF(F133&lt;=21,IF(M133="Neutre",IF(J133&gt;2017,C133,""),""),""),"")</f>
        <v/>
      </c>
      <c r="V133" s="238" t="str">
        <f t="shared" ref="V133:V196" si="29">IF($H133&lt;&gt;"",IF(COUNTIF($H:$H,$H133)&gt;1,"Plusieurs occurences",""),"")</f>
        <v/>
      </c>
      <c r="W133" s="238">
        <f t="shared" ref="W133:W196" si="30">IF(V133="Plusieurs occurences",1,0)</f>
        <v>0</v>
      </c>
      <c r="X133" s="238">
        <f>SUMIFS($W$5:$W133,$V$5:$V133,"Plusieurs occurences",$H$5:$H133,H133)</f>
        <v>0</v>
      </c>
      <c r="Y133">
        <f t="shared" ref="Y133:Y196" si="31">IF(R133&lt;2,IF(M133="Critique",H133,""),"")</f>
        <v>0</v>
      </c>
      <c r="Z133" t="str">
        <f t="shared" ref="Z133:Z196" si="32">IF(R133&lt;2,IF(M133="Soutien",H133,""),"")</f>
        <v/>
      </c>
      <c r="AA133" t="str">
        <f t="shared" ref="AA133:AA196" si="33">IF(R133&lt;2,IF(M133="Neutre",H133,""),"")</f>
        <v/>
      </c>
      <c r="AC133" t="str">
        <f t="shared" si="22"/>
        <v>vprpvpx</v>
      </c>
    </row>
    <row r="134" spans="1:29" ht="45" x14ac:dyDescent="0.25">
      <c r="A134" s="112">
        <v>234</v>
      </c>
      <c r="B134" s="373" t="s">
        <v>337</v>
      </c>
      <c r="C134" t="s">
        <v>6028</v>
      </c>
      <c r="D134" s="25">
        <v>703</v>
      </c>
      <c r="E134" s="25">
        <v>628</v>
      </c>
      <c r="F134" s="25">
        <v>59</v>
      </c>
      <c r="G134" s="133">
        <f t="shared" si="24"/>
        <v>9.3949044585987268E-2</v>
      </c>
      <c r="H134" s="15"/>
      <c r="I134" s="16" t="s">
        <v>14</v>
      </c>
      <c r="J134" s="15">
        <v>2012</v>
      </c>
      <c r="K134" s="3" t="s">
        <v>338</v>
      </c>
      <c r="L134" s="172" t="s">
        <v>5513</v>
      </c>
      <c r="M134" s="17" t="s">
        <v>15</v>
      </c>
      <c r="N134">
        <v>20</v>
      </c>
      <c r="O134" s="26"/>
      <c r="P134" s="1" t="str">
        <f>IF($C134&lt;&gt;"",IF(COUNTIF($C:C,$C134)&gt;1,"Plusieurs commentaires",""),"")</f>
        <v/>
      </c>
      <c r="Q134" s="1">
        <f t="shared" si="25"/>
        <v>0</v>
      </c>
      <c r="R134" s="1">
        <f>SUMIFS($Q$5:$Q134,$P$5:$P134,"Plusieurs commentaires",$C$5:$C134,C134)</f>
        <v>0</v>
      </c>
      <c r="S134" t="str">
        <f t="shared" si="26"/>
        <v/>
      </c>
      <c r="T134" t="str">
        <f t="shared" si="27"/>
        <v/>
      </c>
      <c r="U134" t="str">
        <f t="shared" si="28"/>
        <v/>
      </c>
      <c r="V134" s="238" t="str">
        <f t="shared" si="29"/>
        <v/>
      </c>
      <c r="W134" s="238">
        <f t="shared" si="30"/>
        <v>0</v>
      </c>
      <c r="X134" s="238">
        <f>SUMIFS($W$5:$W134,$V$5:$V134,"Plusieurs occurences",$H$5:$H134,H134)</f>
        <v>0</v>
      </c>
      <c r="Y134">
        <f t="shared" si="31"/>
        <v>0</v>
      </c>
      <c r="Z134" t="str">
        <f t="shared" si="32"/>
        <v/>
      </c>
      <c r="AA134" t="str">
        <f t="shared" si="33"/>
        <v/>
      </c>
      <c r="AC134" t="str">
        <f t="shared" si="22"/>
        <v>cvsylvculv</v>
      </c>
    </row>
    <row r="135" spans="1:29" ht="30" x14ac:dyDescent="0.25">
      <c r="A135" s="112">
        <v>236</v>
      </c>
      <c r="B135" s="373" t="s">
        <v>340</v>
      </c>
      <c r="C135" t="s">
        <v>6117</v>
      </c>
      <c r="D135" s="25">
        <v>3242</v>
      </c>
      <c r="E135" s="25">
        <v>529</v>
      </c>
      <c r="F135" s="25">
        <v>109</v>
      </c>
      <c r="G135" s="133">
        <f t="shared" si="24"/>
        <v>0.20604914933837429</v>
      </c>
      <c r="H135" s="15"/>
      <c r="I135" s="16" t="s">
        <v>14</v>
      </c>
      <c r="J135" s="15">
        <v>2010</v>
      </c>
      <c r="K135" s="3" t="s">
        <v>14</v>
      </c>
      <c r="L135" s="127" t="s">
        <v>5513</v>
      </c>
      <c r="M135" s="17" t="s">
        <v>15</v>
      </c>
      <c r="N135">
        <v>12</v>
      </c>
      <c r="O135" s="26"/>
      <c r="P135" s="1" t="str">
        <f>IF($C135&lt;&gt;"",IF(COUNTIF($C:C,$C135)&gt;1,"Plusieurs commentaires",""),"")</f>
        <v/>
      </c>
      <c r="Q135" s="1">
        <f t="shared" si="25"/>
        <v>0</v>
      </c>
      <c r="R135" s="1">
        <f>SUMIFS($Q$5:$Q135,$P$5:$P135,"Plusieurs commentaires",$C$5:$C135,C135)</f>
        <v>0</v>
      </c>
      <c r="S135" t="str">
        <f t="shared" si="26"/>
        <v/>
      </c>
      <c r="T135" t="str">
        <f t="shared" si="27"/>
        <v/>
      </c>
      <c r="U135" t="str">
        <f t="shared" si="28"/>
        <v/>
      </c>
      <c r="V135" s="238" t="str">
        <f t="shared" si="29"/>
        <v/>
      </c>
      <c r="W135" s="238">
        <f t="shared" si="30"/>
        <v>0</v>
      </c>
      <c r="X135" s="238">
        <f>SUMIFS($W$5:$W135,$V$5:$V135,"Plusieurs occurences",$H$5:$H135,H135)</f>
        <v>0</v>
      </c>
      <c r="Y135">
        <f t="shared" si="31"/>
        <v>0</v>
      </c>
      <c r="Z135" t="str">
        <f t="shared" si="32"/>
        <v/>
      </c>
      <c r="AA135" t="str">
        <f t="shared" si="33"/>
        <v/>
      </c>
      <c r="AC135" t="str">
        <f t="shared" ref="AC135:AC198" si="34">IF(R135&lt;2,IF(M135="Critique",C135,""),"")</f>
        <v>zprddlua</v>
      </c>
    </row>
    <row r="136" spans="1:29" ht="75" x14ac:dyDescent="0.25">
      <c r="A136" s="112">
        <v>240</v>
      </c>
      <c r="B136" s="373" t="s">
        <v>344</v>
      </c>
      <c r="C136" t="s">
        <v>6313</v>
      </c>
      <c r="D136" s="25">
        <v>4</v>
      </c>
      <c r="E136" s="25">
        <v>23</v>
      </c>
      <c r="F136" s="25">
        <v>3</v>
      </c>
      <c r="G136" s="133">
        <f t="shared" si="24"/>
        <v>0.13043478260869565</v>
      </c>
      <c r="H136" s="133" t="s">
        <v>19</v>
      </c>
      <c r="I136" s="134" t="s">
        <v>13</v>
      </c>
      <c r="J136" s="133">
        <v>2018</v>
      </c>
      <c r="K136" s="3" t="s">
        <v>14</v>
      </c>
      <c r="L136" s="127" t="s">
        <v>5513</v>
      </c>
      <c r="M136" s="136" t="s">
        <v>15</v>
      </c>
      <c r="N136">
        <v>0</v>
      </c>
      <c r="O136" s="26"/>
      <c r="P136" s="1" t="str">
        <f>IF($C136&lt;&gt;"",IF(COUNTIF($C:C,$C136)&gt;1,"Plusieurs commentaires",""),"")</f>
        <v/>
      </c>
      <c r="Q136" s="1">
        <f t="shared" si="25"/>
        <v>0</v>
      </c>
      <c r="R136" s="1">
        <f>SUMIFS($Q$5:$Q136,$P$5:$P136,"Plusieurs commentaires",$C$5:$C136,C136)</f>
        <v>0</v>
      </c>
      <c r="S136" t="str">
        <f t="shared" si="26"/>
        <v/>
      </c>
      <c r="T136" t="str">
        <f t="shared" si="27"/>
        <v/>
      </c>
      <c r="U136" t="str">
        <f t="shared" si="28"/>
        <v/>
      </c>
      <c r="V136" s="238" t="str">
        <f t="shared" si="29"/>
        <v>Plusieurs occurences</v>
      </c>
      <c r="W136" s="238">
        <f t="shared" si="30"/>
        <v>1</v>
      </c>
      <c r="X136" s="238">
        <f>SUMIFS($W$5:$W136,$V$5:$V136,"Plusieurs occurences",$H$5:$H136,H136)</f>
        <v>23</v>
      </c>
      <c r="Y136" t="str">
        <f t="shared" si="31"/>
        <v>Agriculteur</v>
      </c>
      <c r="Z136" t="str">
        <f t="shared" si="32"/>
        <v/>
      </c>
      <c r="AA136" t="str">
        <f t="shared" si="33"/>
        <v/>
      </c>
      <c r="AC136" t="str">
        <f t="shared" si="34"/>
        <v>apurellplavpxe2</v>
      </c>
    </row>
    <row r="137" spans="1:29" ht="45" x14ac:dyDescent="0.25">
      <c r="A137" s="112">
        <v>246</v>
      </c>
      <c r="B137" s="373" t="s">
        <v>350</v>
      </c>
      <c r="C137" t="s">
        <v>6248</v>
      </c>
      <c r="D137" s="25">
        <v>3677</v>
      </c>
      <c r="E137" s="25">
        <v>814</v>
      </c>
      <c r="F137" s="25">
        <v>833</v>
      </c>
      <c r="G137" s="133">
        <f t="shared" si="24"/>
        <v>1.0233415233415233</v>
      </c>
      <c r="H137" s="15" t="s">
        <v>19</v>
      </c>
      <c r="I137" s="16" t="s">
        <v>14</v>
      </c>
      <c r="J137" s="15">
        <v>2016</v>
      </c>
      <c r="K137" s="3" t="s">
        <v>160</v>
      </c>
      <c r="L137" s="172" t="s">
        <v>5513</v>
      </c>
      <c r="M137" s="17" t="s">
        <v>15</v>
      </c>
      <c r="N137">
        <v>0</v>
      </c>
      <c r="O137" s="26"/>
      <c r="P137" s="1" t="str">
        <f>IF($C137&lt;&gt;"",IF(COUNTIF($C:C,$C137)&gt;1,"Plusieurs commentaires",""),"")</f>
        <v>Plusieurs commentaires</v>
      </c>
      <c r="Q137" s="1">
        <f t="shared" si="25"/>
        <v>1</v>
      </c>
      <c r="R137" s="1">
        <f>SUMIFS($Q$5:$Q137,$P$5:$P137,"Plusieurs commentaires",$C$5:$C137,C137)</f>
        <v>2</v>
      </c>
      <c r="S137" t="str">
        <f t="shared" si="26"/>
        <v/>
      </c>
      <c r="T137" t="str">
        <f t="shared" si="27"/>
        <v/>
      </c>
      <c r="U137" t="str">
        <f t="shared" si="28"/>
        <v/>
      </c>
      <c r="V137" s="238" t="str">
        <f t="shared" si="29"/>
        <v>Plusieurs occurences</v>
      </c>
      <c r="W137" s="238">
        <f t="shared" si="30"/>
        <v>1</v>
      </c>
      <c r="X137" s="238">
        <f>SUMIFS($W$5:$W137,$V$5:$V137,"Plusieurs occurences",$H$5:$H137,H137)</f>
        <v>24</v>
      </c>
      <c r="Y137" t="str">
        <f t="shared" si="31"/>
        <v/>
      </c>
      <c r="Z137" t="str">
        <f t="shared" si="32"/>
        <v/>
      </c>
      <c r="AA137" t="str">
        <f t="shared" si="33"/>
        <v/>
      </c>
      <c r="AC137" t="str">
        <f t="shared" si="34"/>
        <v/>
      </c>
    </row>
    <row r="138" spans="1:29" ht="90" x14ac:dyDescent="0.25">
      <c r="A138" s="112">
        <v>252</v>
      </c>
      <c r="B138" s="373" t="s">
        <v>356</v>
      </c>
      <c r="C138" t="s">
        <v>6314</v>
      </c>
      <c r="D138" s="25">
        <v>413</v>
      </c>
      <c r="E138" s="25">
        <v>80</v>
      </c>
      <c r="F138" s="25">
        <v>235</v>
      </c>
      <c r="G138" s="133">
        <f t="shared" si="24"/>
        <v>2.9375</v>
      </c>
      <c r="H138" s="15"/>
      <c r="I138" s="16" t="s">
        <v>14</v>
      </c>
      <c r="J138" s="15">
        <v>2016</v>
      </c>
      <c r="K138" s="3" t="s">
        <v>27</v>
      </c>
      <c r="L138" s="172" t="s">
        <v>1041</v>
      </c>
      <c r="M138" s="17" t="s">
        <v>15</v>
      </c>
      <c r="N138">
        <v>0</v>
      </c>
      <c r="O138" s="26"/>
      <c r="P138" s="1" t="str">
        <f>IF($C138&lt;&gt;"",IF(COUNTIF($C:C,$C138)&gt;1,"Plusieurs commentaires",""),"")</f>
        <v>Plusieurs commentaires</v>
      </c>
      <c r="Q138" s="1">
        <f t="shared" si="25"/>
        <v>1</v>
      </c>
      <c r="R138" s="1">
        <f>SUMIFS($Q$5:$Q138,$P$5:$P138,"Plusieurs commentaires",$C$5:$C138,C138)</f>
        <v>1</v>
      </c>
      <c r="S138" t="str">
        <f t="shared" si="26"/>
        <v/>
      </c>
      <c r="T138" t="str">
        <f t="shared" si="27"/>
        <v/>
      </c>
      <c r="U138" t="str">
        <f t="shared" si="28"/>
        <v/>
      </c>
      <c r="V138" s="238" t="str">
        <f t="shared" si="29"/>
        <v/>
      </c>
      <c r="W138" s="238">
        <f t="shared" si="30"/>
        <v>0</v>
      </c>
      <c r="X138" s="238">
        <f>SUMIFS($W$5:$W138,$V$5:$V138,"Plusieurs occurences",$H$5:$H138,H138)</f>
        <v>0</v>
      </c>
      <c r="Y138">
        <f t="shared" si="31"/>
        <v>0</v>
      </c>
      <c r="Z138" t="str">
        <f t="shared" si="32"/>
        <v/>
      </c>
      <c r="AA138" t="str">
        <f t="shared" si="33"/>
        <v/>
      </c>
      <c r="AC138" t="str">
        <f t="shared" si="34"/>
        <v>hprxvleeex</v>
      </c>
    </row>
    <row r="139" spans="1:29" ht="90" x14ac:dyDescent="0.25">
      <c r="A139" s="112">
        <v>253</v>
      </c>
      <c r="B139" s="373" t="s">
        <v>357</v>
      </c>
      <c r="C139" t="s">
        <v>6315</v>
      </c>
      <c r="D139" s="25">
        <v>4009</v>
      </c>
      <c r="E139" s="25">
        <v>894</v>
      </c>
      <c r="F139" s="25">
        <v>1023</v>
      </c>
      <c r="G139" s="133">
        <f t="shared" si="24"/>
        <v>1.1442953020134228</v>
      </c>
      <c r="H139" s="15" t="s">
        <v>19</v>
      </c>
      <c r="I139" s="16" t="s">
        <v>13</v>
      </c>
      <c r="J139" s="133">
        <v>2016</v>
      </c>
      <c r="K139" s="3" t="s">
        <v>14</v>
      </c>
      <c r="L139" s="127" t="s">
        <v>5513</v>
      </c>
      <c r="M139" s="17" t="s">
        <v>15</v>
      </c>
      <c r="N139">
        <v>0</v>
      </c>
      <c r="O139" s="26"/>
      <c r="P139" s="1" t="str">
        <f>IF($C139&lt;&gt;"",IF(COUNTIF($C:C,$C139)&gt;1,"Plusieurs commentaires",""),"")</f>
        <v/>
      </c>
      <c r="Q139" s="1">
        <f t="shared" si="25"/>
        <v>0</v>
      </c>
      <c r="R139" s="1">
        <f>SUMIFS($Q$5:$Q139,$P$5:$P139,"Plusieurs commentaires",$C$5:$C139,C139)</f>
        <v>0</v>
      </c>
      <c r="S139" t="str">
        <f t="shared" si="26"/>
        <v/>
      </c>
      <c r="T139" t="str">
        <f t="shared" si="27"/>
        <v/>
      </c>
      <c r="U139" t="str">
        <f t="shared" si="28"/>
        <v/>
      </c>
      <c r="V139" s="238" t="str">
        <f t="shared" si="29"/>
        <v>Plusieurs occurences</v>
      </c>
      <c r="W139" s="238">
        <f t="shared" si="30"/>
        <v>1</v>
      </c>
      <c r="X139" s="238">
        <f>SUMIFS($W$5:$W139,$V$5:$V139,"Plusieurs occurences",$H$5:$H139,H139)</f>
        <v>25</v>
      </c>
      <c r="Y139" t="str">
        <f t="shared" si="31"/>
        <v>Agriculteur</v>
      </c>
      <c r="Z139" t="str">
        <f t="shared" si="32"/>
        <v/>
      </c>
      <c r="AA139" t="str">
        <f t="shared" si="33"/>
        <v/>
      </c>
      <c r="AC139" t="str">
        <f t="shared" si="34"/>
        <v>acrxrvlxCgcvvle</v>
      </c>
    </row>
    <row r="140" spans="1:29" ht="30" x14ac:dyDescent="0.25">
      <c r="A140" s="112">
        <v>254</v>
      </c>
      <c r="B140" s="373" t="s">
        <v>329</v>
      </c>
      <c r="C140" t="s">
        <v>6311</v>
      </c>
      <c r="D140" s="25">
        <v>26358</v>
      </c>
      <c r="E140" s="25">
        <v>381</v>
      </c>
      <c r="F140" s="25">
        <v>727</v>
      </c>
      <c r="G140" s="133">
        <f t="shared" si="24"/>
        <v>1.9081364829396326</v>
      </c>
      <c r="H140" s="15" t="s">
        <v>330</v>
      </c>
      <c r="I140" s="16" t="s">
        <v>13</v>
      </c>
      <c r="J140" s="133">
        <v>2017</v>
      </c>
      <c r="K140" s="3" t="s">
        <v>14</v>
      </c>
      <c r="L140" s="172" t="s">
        <v>1041</v>
      </c>
      <c r="M140" s="17" t="s">
        <v>15</v>
      </c>
      <c r="N140">
        <v>0</v>
      </c>
      <c r="O140" s="26"/>
      <c r="P140" s="1" t="str">
        <f>IF($C140&lt;&gt;"",IF(COUNTIF($C:C,$C140)&gt;1,"Plusieurs commentaires",""),"")</f>
        <v>Plusieurs commentaires</v>
      </c>
      <c r="Q140" s="1">
        <f t="shared" si="25"/>
        <v>1</v>
      </c>
      <c r="R140" s="1">
        <f>SUMIFS($Q$5:$Q140,$P$5:$P140,"Plusieurs commentaires",$C$5:$C140,C140)</f>
        <v>3</v>
      </c>
      <c r="S140" t="str">
        <f t="shared" si="26"/>
        <v/>
      </c>
      <c r="T140" t="str">
        <f t="shared" si="27"/>
        <v/>
      </c>
      <c r="U140" t="str">
        <f t="shared" si="28"/>
        <v/>
      </c>
      <c r="V140" s="238" t="str">
        <f t="shared" si="29"/>
        <v>Plusieurs occurences</v>
      </c>
      <c r="W140" s="238">
        <f t="shared" si="30"/>
        <v>1</v>
      </c>
      <c r="X140" s="238">
        <f>SUMIFS($W$5:$W140,$V$5:$V140,"Plusieurs occurences",$H$5:$H140,H140)</f>
        <v>3</v>
      </c>
      <c r="Y140" t="str">
        <f t="shared" si="31"/>
        <v/>
      </c>
      <c r="Z140" t="str">
        <f t="shared" si="32"/>
        <v/>
      </c>
      <c r="AA140" t="str">
        <f t="shared" si="33"/>
        <v/>
      </c>
      <c r="AC140" t="str">
        <f t="shared" si="34"/>
        <v/>
      </c>
    </row>
    <row r="141" spans="1:29" x14ac:dyDescent="0.25">
      <c r="A141" s="112">
        <v>258</v>
      </c>
      <c r="B141" s="373" t="s">
        <v>363</v>
      </c>
      <c r="C141" t="s">
        <v>6290</v>
      </c>
      <c r="D141" s="25">
        <v>19900</v>
      </c>
      <c r="E141" s="25">
        <v>4995</v>
      </c>
      <c r="F141" s="25">
        <v>1106</v>
      </c>
      <c r="G141" s="133">
        <f t="shared" si="24"/>
        <v>0.22142142142142143</v>
      </c>
      <c r="H141" s="133"/>
      <c r="I141" s="134" t="s">
        <v>13</v>
      </c>
      <c r="J141" s="133">
        <v>2011</v>
      </c>
      <c r="K141" s="3" t="s">
        <v>14</v>
      </c>
      <c r="L141" s="127" t="s">
        <v>5513</v>
      </c>
      <c r="M141" s="136" t="s">
        <v>15</v>
      </c>
      <c r="N141">
        <v>42</v>
      </c>
      <c r="O141" s="26"/>
      <c r="P141" s="1" t="str">
        <f>IF($C141&lt;&gt;"",IF(COUNTIF($C:C,$C141)&gt;1,"Plusieurs commentaires",""),"")</f>
        <v>Plusieurs commentaires</v>
      </c>
      <c r="Q141" s="1">
        <f t="shared" si="25"/>
        <v>1</v>
      </c>
      <c r="R141" s="1">
        <f>SUMIFS($Q$5:$Q141,$P$5:$P141,"Plusieurs commentaires",$C$5:$C141,C141)</f>
        <v>3</v>
      </c>
      <c r="S141" t="str">
        <f t="shared" si="26"/>
        <v/>
      </c>
      <c r="T141" t="str">
        <f t="shared" si="27"/>
        <v/>
      </c>
      <c r="U141" t="str">
        <f t="shared" si="28"/>
        <v/>
      </c>
      <c r="V141" s="238" t="str">
        <f t="shared" si="29"/>
        <v/>
      </c>
      <c r="W141" s="238">
        <f t="shared" si="30"/>
        <v>0</v>
      </c>
      <c r="X141" s="238">
        <f>SUMIFS($W$5:$W141,$V$5:$V141,"Plusieurs occurences",$H$5:$H141,H141)</f>
        <v>0</v>
      </c>
      <c r="Y141" t="str">
        <f t="shared" si="31"/>
        <v/>
      </c>
      <c r="Z141" t="str">
        <f t="shared" si="32"/>
        <v/>
      </c>
      <c r="AA141" t="str">
        <f t="shared" si="33"/>
        <v/>
      </c>
      <c r="AC141" t="str">
        <f t="shared" si="34"/>
        <v/>
      </c>
    </row>
    <row r="142" spans="1:29" ht="75" x14ac:dyDescent="0.25">
      <c r="A142" s="112">
        <v>260</v>
      </c>
      <c r="B142" s="373" t="s">
        <v>365</v>
      </c>
      <c r="C142" t="s">
        <v>6118</v>
      </c>
      <c r="D142" s="25">
        <v>10100</v>
      </c>
      <c r="E142" s="25">
        <v>87</v>
      </c>
      <c r="F142" s="25">
        <v>186</v>
      </c>
      <c r="G142" s="133">
        <f t="shared" si="24"/>
        <v>2.1379310344827585</v>
      </c>
      <c r="H142" s="15"/>
      <c r="I142" s="16" t="s">
        <v>13</v>
      </c>
      <c r="J142" s="15">
        <v>2010</v>
      </c>
      <c r="K142" s="3" t="s">
        <v>366</v>
      </c>
      <c r="L142" s="127" t="s">
        <v>5513</v>
      </c>
      <c r="M142" s="17" t="s">
        <v>15</v>
      </c>
      <c r="N142">
        <v>0</v>
      </c>
      <c r="O142" s="26"/>
      <c r="P142" s="1" t="str">
        <f>IF($C142&lt;&gt;"",IF(COUNTIF($C:C,$C142)&gt;1,"Plusieurs commentaires",""),"")</f>
        <v>Plusieurs commentaires</v>
      </c>
      <c r="Q142" s="1">
        <f t="shared" si="25"/>
        <v>1</v>
      </c>
      <c r="R142" s="1">
        <f>SUMIFS($Q$5:$Q142,$P$5:$P142,"Plusieurs commentaires",$C$5:$C142,C142)</f>
        <v>1</v>
      </c>
      <c r="S142" t="str">
        <f t="shared" si="26"/>
        <v/>
      </c>
      <c r="T142" t="str">
        <f t="shared" si="27"/>
        <v/>
      </c>
      <c r="U142" t="str">
        <f t="shared" si="28"/>
        <v/>
      </c>
      <c r="V142" s="238" t="str">
        <f t="shared" si="29"/>
        <v/>
      </c>
      <c r="W142" s="238">
        <f t="shared" si="30"/>
        <v>0</v>
      </c>
      <c r="X142" s="238">
        <f>SUMIFS($W$5:$W142,$V$5:$V142,"Plusieurs occurences",$H$5:$H142,H142)</f>
        <v>0</v>
      </c>
      <c r="Y142">
        <f t="shared" si="31"/>
        <v>0</v>
      </c>
      <c r="Z142" t="str">
        <f t="shared" si="32"/>
        <v/>
      </c>
      <c r="AA142" t="str">
        <f t="shared" si="33"/>
        <v/>
      </c>
      <c r="AC142" t="str">
        <f t="shared" si="34"/>
        <v>aclgvhhpuCph</v>
      </c>
    </row>
    <row r="143" spans="1:29" ht="30" x14ac:dyDescent="0.25">
      <c r="A143" s="112">
        <v>261</v>
      </c>
      <c r="B143" s="373" t="s">
        <v>329</v>
      </c>
      <c r="C143" t="s">
        <v>6311</v>
      </c>
      <c r="D143" s="25">
        <v>26358</v>
      </c>
      <c r="E143" s="25">
        <v>381</v>
      </c>
      <c r="F143" s="25">
        <v>727</v>
      </c>
      <c r="G143" s="133">
        <f t="shared" si="24"/>
        <v>1.9081364829396326</v>
      </c>
      <c r="H143" s="133" t="s">
        <v>330</v>
      </c>
      <c r="I143" s="134" t="s">
        <v>13</v>
      </c>
      <c r="J143" s="133">
        <v>2017</v>
      </c>
      <c r="K143" s="3" t="s">
        <v>14</v>
      </c>
      <c r="L143" s="172" t="s">
        <v>1041</v>
      </c>
      <c r="M143" s="136" t="s">
        <v>15</v>
      </c>
      <c r="N143">
        <v>0</v>
      </c>
      <c r="O143" s="26"/>
      <c r="P143" s="1" t="str">
        <f>IF($C143&lt;&gt;"",IF(COUNTIF($C:C,$C143)&gt;1,"Plusieurs commentaires",""),"")</f>
        <v>Plusieurs commentaires</v>
      </c>
      <c r="Q143" s="1">
        <f t="shared" si="25"/>
        <v>1</v>
      </c>
      <c r="R143" s="1">
        <f>SUMIFS($Q$5:$Q143,$P$5:$P143,"Plusieurs commentaires",$C$5:$C143,C143)</f>
        <v>4</v>
      </c>
      <c r="S143" t="str">
        <f t="shared" si="26"/>
        <v/>
      </c>
      <c r="T143" t="str">
        <f t="shared" si="27"/>
        <v/>
      </c>
      <c r="U143" t="str">
        <f t="shared" si="28"/>
        <v/>
      </c>
      <c r="V143" s="238" t="str">
        <f t="shared" si="29"/>
        <v>Plusieurs occurences</v>
      </c>
      <c r="W143" s="238">
        <f t="shared" si="30"/>
        <v>1</v>
      </c>
      <c r="X143" s="238">
        <f>SUMIFS($W$5:$W143,$V$5:$V143,"Plusieurs occurences",$H$5:$H143,H143)</f>
        <v>4</v>
      </c>
      <c r="Y143" t="str">
        <f t="shared" si="31"/>
        <v/>
      </c>
      <c r="Z143" t="str">
        <f t="shared" si="32"/>
        <v/>
      </c>
      <c r="AA143" t="str">
        <f t="shared" si="33"/>
        <v/>
      </c>
      <c r="AC143" t="str">
        <f t="shared" si="34"/>
        <v/>
      </c>
    </row>
    <row r="144" spans="1:29" ht="90" x14ac:dyDescent="0.25">
      <c r="A144" s="112">
        <v>264</v>
      </c>
      <c r="B144" s="373" t="s">
        <v>356</v>
      </c>
      <c r="C144" t="s">
        <v>6314</v>
      </c>
      <c r="D144" s="25">
        <v>413</v>
      </c>
      <c r="E144" s="25">
        <v>80</v>
      </c>
      <c r="F144" s="25">
        <v>235</v>
      </c>
      <c r="G144" s="133">
        <f t="shared" si="24"/>
        <v>2.9375</v>
      </c>
      <c r="H144" s="133"/>
      <c r="I144" s="134" t="s">
        <v>14</v>
      </c>
      <c r="J144" s="133">
        <v>2016</v>
      </c>
      <c r="K144" s="3" t="s">
        <v>27</v>
      </c>
      <c r="L144" s="172" t="s">
        <v>1041</v>
      </c>
      <c r="M144" s="136" t="s">
        <v>15</v>
      </c>
      <c r="N144">
        <v>0</v>
      </c>
      <c r="O144" s="26"/>
      <c r="P144" s="1" t="str">
        <f>IF($C144&lt;&gt;"",IF(COUNTIF($C:C,$C144)&gt;1,"Plusieurs commentaires",""),"")</f>
        <v>Plusieurs commentaires</v>
      </c>
      <c r="Q144" s="1">
        <f t="shared" si="25"/>
        <v>1</v>
      </c>
      <c r="R144" s="1">
        <f>SUMIFS($Q$5:$Q144,$P$5:$P144,"Plusieurs commentaires",$C$5:$C144,C144)</f>
        <v>2</v>
      </c>
      <c r="S144" t="str">
        <f t="shared" si="26"/>
        <v/>
      </c>
      <c r="T144" t="str">
        <f t="shared" si="27"/>
        <v/>
      </c>
      <c r="U144" t="str">
        <f t="shared" si="28"/>
        <v/>
      </c>
      <c r="V144" s="238" t="str">
        <f t="shared" si="29"/>
        <v/>
      </c>
      <c r="W144" s="238">
        <f t="shared" si="30"/>
        <v>0</v>
      </c>
      <c r="X144" s="238">
        <f>SUMIFS($W$5:$W144,$V$5:$V144,"Plusieurs occurences",$H$5:$H144,H144)</f>
        <v>0</v>
      </c>
      <c r="Y144" t="str">
        <f t="shared" si="31"/>
        <v/>
      </c>
      <c r="Z144" t="str">
        <f t="shared" si="32"/>
        <v/>
      </c>
      <c r="AA144" t="str">
        <f t="shared" si="33"/>
        <v/>
      </c>
      <c r="AC144" t="str">
        <f t="shared" si="34"/>
        <v/>
      </c>
    </row>
    <row r="145" spans="1:29" x14ac:dyDescent="0.25">
      <c r="A145" s="112">
        <v>266</v>
      </c>
      <c r="B145" s="373" t="s">
        <v>370</v>
      </c>
      <c r="C145" t="s">
        <v>6290</v>
      </c>
      <c r="D145" s="25">
        <v>19900</v>
      </c>
      <c r="E145" s="25">
        <v>4995</v>
      </c>
      <c r="F145" s="25">
        <v>1106</v>
      </c>
      <c r="G145" s="133">
        <f t="shared" si="24"/>
        <v>0.22142142142142143</v>
      </c>
      <c r="H145" s="133"/>
      <c r="I145" s="134" t="s">
        <v>13</v>
      </c>
      <c r="J145" s="133">
        <v>2011</v>
      </c>
      <c r="K145" s="3" t="s">
        <v>5786</v>
      </c>
      <c r="L145" s="172" t="s">
        <v>1041</v>
      </c>
      <c r="M145" s="136" t="s">
        <v>15</v>
      </c>
      <c r="N145">
        <v>42</v>
      </c>
      <c r="O145" s="26"/>
      <c r="P145" s="1" t="str">
        <f>IF($C145&lt;&gt;"",IF(COUNTIF($C:C,$C145)&gt;1,"Plusieurs commentaires",""),"")</f>
        <v>Plusieurs commentaires</v>
      </c>
      <c r="Q145" s="1">
        <f t="shared" si="25"/>
        <v>1</v>
      </c>
      <c r="R145" s="1">
        <f>SUMIFS($Q$5:$Q145,$P$5:$P145,"Plusieurs commentaires",$C$5:$C145,C145)</f>
        <v>4</v>
      </c>
      <c r="S145" t="str">
        <f t="shared" si="26"/>
        <v/>
      </c>
      <c r="T145" t="str">
        <f t="shared" si="27"/>
        <v/>
      </c>
      <c r="U145" t="str">
        <f t="shared" si="28"/>
        <v/>
      </c>
      <c r="V145" s="238" t="str">
        <f t="shared" si="29"/>
        <v/>
      </c>
      <c r="W145" s="238">
        <f t="shared" si="30"/>
        <v>0</v>
      </c>
      <c r="X145" s="238">
        <f>SUMIFS($W$5:$W145,$V$5:$V145,"Plusieurs occurences",$H$5:$H145,H145)</f>
        <v>0</v>
      </c>
      <c r="Y145" t="str">
        <f t="shared" si="31"/>
        <v/>
      </c>
      <c r="Z145" t="str">
        <f t="shared" si="32"/>
        <v/>
      </c>
      <c r="AA145" t="str">
        <f t="shared" si="33"/>
        <v/>
      </c>
      <c r="AC145" t="str">
        <f t="shared" si="34"/>
        <v/>
      </c>
    </row>
    <row r="146" spans="1:29" ht="45" x14ac:dyDescent="0.25">
      <c r="A146" s="112">
        <v>268</v>
      </c>
      <c r="B146" s="373" t="s">
        <v>371</v>
      </c>
      <c r="C146" t="s">
        <v>6258</v>
      </c>
      <c r="D146" s="25">
        <v>872</v>
      </c>
      <c r="E146" s="25">
        <v>534</v>
      </c>
      <c r="F146" s="25">
        <v>824</v>
      </c>
      <c r="G146" s="133">
        <f t="shared" si="24"/>
        <v>1.5430711610486891</v>
      </c>
      <c r="H146" s="15" t="s">
        <v>19</v>
      </c>
      <c r="I146" s="16" t="s">
        <v>372</v>
      </c>
      <c r="J146" s="15">
        <v>2012</v>
      </c>
      <c r="K146" s="3" t="s">
        <v>14</v>
      </c>
      <c r="L146" s="127" t="s">
        <v>5513</v>
      </c>
      <c r="M146" s="17" t="s">
        <v>15</v>
      </c>
      <c r="N146">
        <v>0</v>
      </c>
      <c r="O146" s="26"/>
      <c r="P146" s="1" t="str">
        <f>IF($C146&lt;&gt;"",IF(COUNTIF($C:C,$C146)&gt;1,"Plusieurs commentaires",""),"")</f>
        <v>Plusieurs commentaires</v>
      </c>
      <c r="Q146" s="1">
        <f t="shared" si="25"/>
        <v>1</v>
      </c>
      <c r="R146" s="1">
        <f>SUMIFS($Q$5:$Q146,$P$5:$P146,"Plusieurs commentaires",$C$5:$C146,C146)</f>
        <v>2</v>
      </c>
      <c r="S146" t="str">
        <f t="shared" si="26"/>
        <v/>
      </c>
      <c r="T146" t="str">
        <f t="shared" si="27"/>
        <v/>
      </c>
      <c r="U146" t="str">
        <f t="shared" si="28"/>
        <v/>
      </c>
      <c r="V146" s="238" t="str">
        <f t="shared" si="29"/>
        <v>Plusieurs occurences</v>
      </c>
      <c r="W146" s="238">
        <f t="shared" si="30"/>
        <v>1</v>
      </c>
      <c r="X146" s="238">
        <f>SUMIFS($W$5:$W146,$V$5:$V146,"Plusieurs occurences",$H$5:$H146,H146)</f>
        <v>26</v>
      </c>
      <c r="Y146" t="str">
        <f t="shared" si="31"/>
        <v/>
      </c>
      <c r="Z146" t="str">
        <f t="shared" si="32"/>
        <v/>
      </c>
      <c r="AA146" t="str">
        <f t="shared" si="33"/>
        <v/>
      </c>
      <c r="AC146" t="str">
        <f t="shared" si="34"/>
        <v/>
      </c>
    </row>
    <row r="147" spans="1:29" ht="45" x14ac:dyDescent="0.25">
      <c r="A147" s="112">
        <v>269</v>
      </c>
      <c r="B147" s="373" t="s">
        <v>373</v>
      </c>
      <c r="C147" t="s">
        <v>6316</v>
      </c>
      <c r="D147" s="25">
        <v>3338</v>
      </c>
      <c r="E147" s="25">
        <v>516</v>
      </c>
      <c r="F147" s="25">
        <v>526</v>
      </c>
      <c r="G147" s="133">
        <f t="shared" si="24"/>
        <v>1.0193798449612403</v>
      </c>
      <c r="H147" s="133" t="s">
        <v>19</v>
      </c>
      <c r="I147" s="134" t="s">
        <v>13</v>
      </c>
      <c r="J147" s="133">
        <v>2014</v>
      </c>
      <c r="K147" s="3" t="s">
        <v>374</v>
      </c>
      <c r="L147" s="127" t="s">
        <v>5513</v>
      </c>
      <c r="M147" s="136" t="s">
        <v>15</v>
      </c>
      <c r="N147">
        <v>0</v>
      </c>
      <c r="O147" s="26"/>
      <c r="P147" s="1" t="str">
        <f>IF($C147&lt;&gt;"",IF(COUNTIF($C:C,$C147)&gt;1,"Plusieurs commentaires",""),"")</f>
        <v/>
      </c>
      <c r="Q147" s="1">
        <f t="shared" si="25"/>
        <v>0</v>
      </c>
      <c r="R147" s="1">
        <f>SUMIFS($Q$5:$Q147,$P$5:$P147,"Plusieurs commentaires",$C$5:$C147,C147)</f>
        <v>0</v>
      </c>
      <c r="S147" t="str">
        <f t="shared" si="26"/>
        <v/>
      </c>
      <c r="T147" t="str">
        <f t="shared" si="27"/>
        <v/>
      </c>
      <c r="U147" t="str">
        <f t="shared" si="28"/>
        <v/>
      </c>
      <c r="V147" s="238" t="str">
        <f t="shared" si="29"/>
        <v>Plusieurs occurences</v>
      </c>
      <c r="W147" s="238">
        <f t="shared" si="30"/>
        <v>1</v>
      </c>
      <c r="X147" s="238">
        <f>SUMIFS($W$5:$W147,$V$5:$V147,"Plusieurs occurences",$H$5:$H147,H147)</f>
        <v>27</v>
      </c>
      <c r="Y147" t="str">
        <f t="shared" si="31"/>
        <v>Agriculteur</v>
      </c>
      <c r="Z147" t="str">
        <f t="shared" si="32"/>
        <v/>
      </c>
      <c r="AA147" t="str">
        <f t="shared" si="33"/>
        <v/>
      </c>
      <c r="AC147" t="str">
        <f t="shared" si="34"/>
        <v>xvheclarvypxcl</v>
      </c>
    </row>
    <row r="148" spans="1:29" ht="105" x14ac:dyDescent="0.25">
      <c r="A148" s="112">
        <v>272</v>
      </c>
      <c r="B148" s="373" t="s">
        <v>379</v>
      </c>
      <c r="C148" t="s">
        <v>6119</v>
      </c>
      <c r="D148" s="25">
        <v>10300</v>
      </c>
      <c r="E148" s="25">
        <v>1838</v>
      </c>
      <c r="F148" s="25">
        <v>1803</v>
      </c>
      <c r="G148" s="133">
        <f t="shared" si="24"/>
        <v>0.9809575625680087</v>
      </c>
      <c r="H148" s="15" t="s">
        <v>19</v>
      </c>
      <c r="I148" s="16" t="s">
        <v>13</v>
      </c>
      <c r="J148" s="15">
        <v>2013</v>
      </c>
      <c r="K148" s="3" t="s">
        <v>14</v>
      </c>
      <c r="L148" s="127" t="s">
        <v>5513</v>
      </c>
      <c r="M148" s="17" t="s">
        <v>15</v>
      </c>
      <c r="N148">
        <v>3</v>
      </c>
      <c r="O148" s="26"/>
      <c r="P148" s="1" t="str">
        <f>IF($C148&lt;&gt;"",IF(COUNTIF($C:C,$C148)&gt;1,"Plusieurs commentaires",""),"")</f>
        <v/>
      </c>
      <c r="Q148" s="1">
        <f t="shared" si="25"/>
        <v>0</v>
      </c>
      <c r="R148" s="1">
        <f>SUMIFS($Q$5:$Q148,$P$5:$P148,"Plusieurs commentaires",$C$5:$C148,C148)</f>
        <v>0</v>
      </c>
      <c r="S148" t="str">
        <f t="shared" si="26"/>
        <v/>
      </c>
      <c r="T148" t="str">
        <f t="shared" si="27"/>
        <v/>
      </c>
      <c r="U148" t="str">
        <f t="shared" si="28"/>
        <v/>
      </c>
      <c r="V148" s="238" t="str">
        <f t="shared" si="29"/>
        <v>Plusieurs occurences</v>
      </c>
      <c r="W148" s="238">
        <f t="shared" si="30"/>
        <v>1</v>
      </c>
      <c r="X148" s="238">
        <f>SUMIFS($W$5:$W148,$V$5:$V148,"Plusieurs occurences",$H$5:$H148,H148)</f>
        <v>28</v>
      </c>
      <c r="Y148" t="str">
        <f t="shared" si="31"/>
        <v>Agriculteur</v>
      </c>
      <c r="Z148" t="str">
        <f t="shared" si="32"/>
        <v/>
      </c>
      <c r="AA148" t="str">
        <f t="shared" si="33"/>
        <v/>
      </c>
      <c r="AC148" t="str">
        <f t="shared" si="34"/>
        <v>Lprvld76</v>
      </c>
    </row>
    <row r="149" spans="1:29" ht="30" x14ac:dyDescent="0.25">
      <c r="A149" s="112">
        <v>274</v>
      </c>
      <c r="B149" s="373" t="s">
        <v>329</v>
      </c>
      <c r="C149" t="s">
        <v>6311</v>
      </c>
      <c r="D149" s="25">
        <v>26358</v>
      </c>
      <c r="E149" s="25">
        <v>381</v>
      </c>
      <c r="F149" s="25">
        <v>727</v>
      </c>
      <c r="G149" s="133">
        <f t="shared" si="24"/>
        <v>1.9081364829396326</v>
      </c>
      <c r="H149" s="133" t="s">
        <v>330</v>
      </c>
      <c r="I149" s="134" t="s">
        <v>13</v>
      </c>
      <c r="J149" s="133">
        <v>2017</v>
      </c>
      <c r="K149" s="3" t="s">
        <v>14</v>
      </c>
      <c r="L149" s="172" t="s">
        <v>13</v>
      </c>
      <c r="M149" s="136" t="s">
        <v>15</v>
      </c>
      <c r="N149">
        <v>0</v>
      </c>
      <c r="O149" s="26"/>
      <c r="P149" s="1" t="str">
        <f>IF($C149&lt;&gt;"",IF(COUNTIF($C:C,$C149)&gt;1,"Plusieurs commentaires",""),"")</f>
        <v>Plusieurs commentaires</v>
      </c>
      <c r="Q149" s="1">
        <f t="shared" si="25"/>
        <v>1</v>
      </c>
      <c r="R149" s="1">
        <f>SUMIFS($Q$5:$Q149,$P$5:$P149,"Plusieurs commentaires",$C$5:$C149,C149)</f>
        <v>5</v>
      </c>
      <c r="S149" t="str">
        <f t="shared" si="26"/>
        <v/>
      </c>
      <c r="T149" t="str">
        <f t="shared" si="27"/>
        <v/>
      </c>
      <c r="U149" t="str">
        <f t="shared" si="28"/>
        <v/>
      </c>
      <c r="V149" s="238" t="str">
        <f t="shared" si="29"/>
        <v>Plusieurs occurences</v>
      </c>
      <c r="W149" s="238">
        <f t="shared" si="30"/>
        <v>1</v>
      </c>
      <c r="X149" s="238">
        <f>SUMIFS($W$5:$W149,$V$5:$V149,"Plusieurs occurences",$H$5:$H149,H149)</f>
        <v>5</v>
      </c>
      <c r="Y149" t="str">
        <f t="shared" si="31"/>
        <v/>
      </c>
      <c r="Z149" t="str">
        <f t="shared" si="32"/>
        <v/>
      </c>
      <c r="AA149" t="str">
        <f t="shared" si="33"/>
        <v/>
      </c>
      <c r="AC149" t="str">
        <f t="shared" si="34"/>
        <v/>
      </c>
    </row>
    <row r="150" spans="1:29" x14ac:dyDescent="0.25">
      <c r="A150" s="112">
        <v>275</v>
      </c>
      <c r="B150" s="373" t="s">
        <v>382</v>
      </c>
      <c r="C150" t="s">
        <v>6317</v>
      </c>
      <c r="D150" s="25">
        <v>16700</v>
      </c>
      <c r="E150" s="25">
        <v>159</v>
      </c>
      <c r="F150" s="25">
        <v>163</v>
      </c>
      <c r="G150" s="133">
        <f t="shared" si="24"/>
        <v>1.0251572327044025</v>
      </c>
      <c r="H150" s="133"/>
      <c r="I150" s="134" t="s">
        <v>13</v>
      </c>
      <c r="J150" s="133">
        <v>2014</v>
      </c>
      <c r="K150" s="3" t="s">
        <v>14</v>
      </c>
      <c r="L150" s="127" t="s">
        <v>5513</v>
      </c>
      <c r="M150" s="136" t="s">
        <v>15</v>
      </c>
      <c r="N150">
        <v>0</v>
      </c>
      <c r="O150" s="26"/>
      <c r="P150" s="1" t="str">
        <f>IF($C150&lt;&gt;"",IF(COUNTIF($C:C,$C150)&gt;1,"Plusieurs commentaires",""),"")</f>
        <v>Plusieurs commentaires</v>
      </c>
      <c r="Q150" s="1">
        <f t="shared" si="25"/>
        <v>1</v>
      </c>
      <c r="R150" s="1">
        <f>SUMIFS($Q$5:$Q150,$P$5:$P150,"Plusieurs commentaires",$C$5:$C150,C150)</f>
        <v>1</v>
      </c>
      <c r="S150" t="str">
        <f t="shared" si="26"/>
        <v/>
      </c>
      <c r="T150" t="str">
        <f t="shared" si="27"/>
        <v/>
      </c>
      <c r="U150" t="str">
        <f t="shared" si="28"/>
        <v/>
      </c>
      <c r="V150" s="238" t="str">
        <f t="shared" si="29"/>
        <v/>
      </c>
      <c r="W150" s="238">
        <f t="shared" si="30"/>
        <v>0</v>
      </c>
      <c r="X150" s="238">
        <f>SUMIFS($W$5:$W150,$V$5:$V150,"Plusieurs occurences",$H$5:$H150,H150)</f>
        <v>0</v>
      </c>
      <c r="Y150">
        <f t="shared" si="31"/>
        <v>0</v>
      </c>
      <c r="Z150" t="str">
        <f t="shared" si="32"/>
        <v/>
      </c>
      <c r="AA150" t="str">
        <f t="shared" si="33"/>
        <v/>
      </c>
      <c r="AC150" t="str">
        <f t="shared" si="34"/>
        <v>axcdvex</v>
      </c>
    </row>
    <row r="151" spans="1:29" x14ac:dyDescent="0.25">
      <c r="A151" s="112">
        <v>276</v>
      </c>
      <c r="B151" s="373" t="s">
        <v>383</v>
      </c>
      <c r="C151" t="s">
        <v>6297</v>
      </c>
      <c r="D151" s="25">
        <v>1904</v>
      </c>
      <c r="E151" s="25">
        <v>410</v>
      </c>
      <c r="F151" s="25">
        <v>110</v>
      </c>
      <c r="G151" s="133">
        <f t="shared" si="24"/>
        <v>0.26829268292682928</v>
      </c>
      <c r="H151" s="15"/>
      <c r="I151" s="16" t="s">
        <v>13</v>
      </c>
      <c r="J151" s="15">
        <v>2013</v>
      </c>
      <c r="K151" s="3" t="s">
        <v>14</v>
      </c>
      <c r="L151" s="127" t="s">
        <v>5513</v>
      </c>
      <c r="M151" s="17" t="s">
        <v>15</v>
      </c>
      <c r="N151">
        <v>11</v>
      </c>
      <c r="O151" s="26"/>
      <c r="P151" s="1" t="str">
        <f>IF($C151&lt;&gt;"",IF(COUNTIF($C:C,$C151)&gt;1,"Plusieurs commentaires",""),"")</f>
        <v>Plusieurs commentaires</v>
      </c>
      <c r="Q151" s="1">
        <f t="shared" si="25"/>
        <v>1</v>
      </c>
      <c r="R151" s="1">
        <f>SUMIFS($Q$5:$Q151,$P$5:$P151,"Plusieurs commentaires",$C$5:$C151,C151)</f>
        <v>2</v>
      </c>
      <c r="S151" t="str">
        <f t="shared" si="26"/>
        <v/>
      </c>
      <c r="T151" t="str">
        <f t="shared" si="27"/>
        <v/>
      </c>
      <c r="U151" t="str">
        <f t="shared" si="28"/>
        <v/>
      </c>
      <c r="V151" s="238" t="str">
        <f t="shared" si="29"/>
        <v/>
      </c>
      <c r="W151" s="238">
        <f t="shared" si="30"/>
        <v>0</v>
      </c>
      <c r="X151" s="238">
        <f>SUMIFS($W$5:$W151,$V$5:$V151,"Plusieurs occurences",$H$5:$H151,H151)</f>
        <v>0</v>
      </c>
      <c r="Y151" t="str">
        <f t="shared" si="31"/>
        <v/>
      </c>
      <c r="Z151" t="str">
        <f t="shared" si="32"/>
        <v/>
      </c>
      <c r="AA151" t="str">
        <f t="shared" si="33"/>
        <v/>
      </c>
      <c r="AC151" t="str">
        <f t="shared" si="34"/>
        <v/>
      </c>
    </row>
    <row r="152" spans="1:29" ht="75" x14ac:dyDescent="0.25">
      <c r="A152" s="112">
        <v>277</v>
      </c>
      <c r="B152" s="373" t="s">
        <v>384</v>
      </c>
      <c r="C152" t="s">
        <v>6318</v>
      </c>
      <c r="D152" s="25">
        <v>16100</v>
      </c>
      <c r="E152" s="25">
        <v>1333</v>
      </c>
      <c r="F152" s="25">
        <v>1451</v>
      </c>
      <c r="G152" s="133">
        <f t="shared" si="24"/>
        <v>1.0885221305326331</v>
      </c>
      <c r="H152" s="15"/>
      <c r="I152" s="16" t="s">
        <v>13</v>
      </c>
      <c r="J152" s="15">
        <v>2009</v>
      </c>
      <c r="K152" s="3" t="s">
        <v>14</v>
      </c>
      <c r="L152" s="127" t="s">
        <v>5513</v>
      </c>
      <c r="M152" s="17" t="s">
        <v>15</v>
      </c>
      <c r="N152">
        <v>14</v>
      </c>
      <c r="O152" s="26"/>
      <c r="P152" s="1" t="str">
        <f>IF($C152&lt;&gt;"",IF(COUNTIF($C:C,$C152)&gt;1,"Plusieurs commentaires",""),"")</f>
        <v/>
      </c>
      <c r="Q152" s="1">
        <f t="shared" si="25"/>
        <v>0</v>
      </c>
      <c r="R152" s="1">
        <f>SUMIFS($Q$5:$Q152,$P$5:$P152,"Plusieurs commentaires",$C$5:$C152,C152)</f>
        <v>0</v>
      </c>
      <c r="S152" t="str">
        <f t="shared" si="26"/>
        <v/>
      </c>
      <c r="T152" t="str">
        <f t="shared" si="27"/>
        <v/>
      </c>
      <c r="U152" t="str">
        <f t="shared" si="28"/>
        <v/>
      </c>
      <c r="V152" s="238" t="str">
        <f t="shared" si="29"/>
        <v/>
      </c>
      <c r="W152" s="238">
        <f t="shared" si="30"/>
        <v>0</v>
      </c>
      <c r="X152" s="238">
        <f>SUMIFS($W$5:$W152,$V$5:$V152,"Plusieurs occurences",$H$5:$H152,H152)</f>
        <v>0</v>
      </c>
      <c r="Y152">
        <f t="shared" si="31"/>
        <v>0</v>
      </c>
      <c r="Z152" t="str">
        <f t="shared" si="32"/>
        <v/>
      </c>
      <c r="AA152" t="str">
        <f t="shared" si="33"/>
        <v/>
      </c>
      <c r="AC152" t="str">
        <f t="shared" si="34"/>
        <v>vrevlcaclxe</v>
      </c>
    </row>
    <row r="153" spans="1:29" ht="75" x14ac:dyDescent="0.25">
      <c r="A153" s="112">
        <v>282</v>
      </c>
      <c r="B153" s="373" t="s">
        <v>389</v>
      </c>
      <c r="C153" t="s">
        <v>6306</v>
      </c>
      <c r="D153" s="25">
        <v>219</v>
      </c>
      <c r="E153" s="25">
        <v>126</v>
      </c>
      <c r="F153" s="25">
        <v>86</v>
      </c>
      <c r="G153" s="133">
        <f t="shared" si="24"/>
        <v>0.68253968253968256</v>
      </c>
      <c r="H153" s="15" t="s">
        <v>320</v>
      </c>
      <c r="I153" s="16" t="s">
        <v>13</v>
      </c>
      <c r="J153" s="133">
        <v>2011</v>
      </c>
      <c r="K153" s="3" t="s">
        <v>427</v>
      </c>
      <c r="L153" s="127" t="s">
        <v>5513</v>
      </c>
      <c r="M153" s="17" t="s">
        <v>15</v>
      </c>
      <c r="N153">
        <v>0</v>
      </c>
      <c r="O153" s="26"/>
      <c r="P153" s="1" t="str">
        <f>IF($C153&lt;&gt;"",IF(COUNTIF($C:C,$C153)&gt;1,"Plusieurs commentaires",""),"")</f>
        <v>Plusieurs commentaires</v>
      </c>
      <c r="Q153" s="1">
        <f t="shared" si="25"/>
        <v>1</v>
      </c>
      <c r="R153" s="1">
        <f>SUMIFS($Q$5:$Q153,$P$5:$P153,"Plusieurs commentaires",$C$5:$C153,C153)</f>
        <v>2</v>
      </c>
      <c r="S153" t="str">
        <f t="shared" si="26"/>
        <v/>
      </c>
      <c r="T153" t="str">
        <f t="shared" si="27"/>
        <v/>
      </c>
      <c r="U153" t="str">
        <f t="shared" si="28"/>
        <v/>
      </c>
      <c r="V153" s="238" t="str">
        <f t="shared" si="29"/>
        <v>Plusieurs occurences</v>
      </c>
      <c r="W153" s="238">
        <f t="shared" si="30"/>
        <v>1</v>
      </c>
      <c r="X153" s="238">
        <f>SUMIFS($W$5:$W153,$V$5:$V153,"Plusieurs occurences",$H$5:$H153,H153)</f>
        <v>2</v>
      </c>
      <c r="Y153" t="str">
        <f t="shared" si="31"/>
        <v/>
      </c>
      <c r="Z153" t="str">
        <f t="shared" si="32"/>
        <v/>
      </c>
      <c r="AA153" t="str">
        <f t="shared" si="33"/>
        <v/>
      </c>
      <c r="AC153" t="str">
        <f t="shared" si="34"/>
        <v/>
      </c>
    </row>
    <row r="154" spans="1:29" ht="90" x14ac:dyDescent="0.25">
      <c r="A154" s="112">
        <v>287</v>
      </c>
      <c r="B154" s="373" t="s">
        <v>356</v>
      </c>
      <c r="C154" t="s">
        <v>6314</v>
      </c>
      <c r="D154" s="25">
        <v>413</v>
      </c>
      <c r="E154" s="25">
        <v>80</v>
      </c>
      <c r="F154" s="25">
        <v>235</v>
      </c>
      <c r="G154" s="133">
        <f t="shared" si="24"/>
        <v>2.9375</v>
      </c>
      <c r="H154" s="15"/>
      <c r="I154" s="16" t="s">
        <v>14</v>
      </c>
      <c r="J154" s="15">
        <v>2016</v>
      </c>
      <c r="K154" s="3" t="s">
        <v>5513</v>
      </c>
      <c r="L154" s="172" t="s">
        <v>1041</v>
      </c>
      <c r="M154" s="17" t="s">
        <v>15</v>
      </c>
      <c r="N154">
        <v>0</v>
      </c>
      <c r="O154" s="26"/>
      <c r="P154" s="1" t="str">
        <f>IF($C154&lt;&gt;"",IF(COUNTIF($C:C,$C154)&gt;1,"Plusieurs commentaires",""),"")</f>
        <v>Plusieurs commentaires</v>
      </c>
      <c r="Q154" s="1">
        <f t="shared" si="25"/>
        <v>1</v>
      </c>
      <c r="R154" s="1">
        <f>SUMIFS($Q$5:$Q154,$P$5:$P154,"Plusieurs commentaires",$C$5:$C154,C154)</f>
        <v>3</v>
      </c>
      <c r="S154" t="str">
        <f t="shared" si="26"/>
        <v/>
      </c>
      <c r="T154" t="str">
        <f t="shared" si="27"/>
        <v/>
      </c>
      <c r="U154" t="str">
        <f t="shared" si="28"/>
        <v/>
      </c>
      <c r="V154" s="238" t="str">
        <f t="shared" si="29"/>
        <v/>
      </c>
      <c r="W154" s="238">
        <f t="shared" si="30"/>
        <v>0</v>
      </c>
      <c r="X154" s="238">
        <f>SUMIFS($W$5:$W154,$V$5:$V154,"Plusieurs occurences",$H$5:$H154,H154)</f>
        <v>0</v>
      </c>
      <c r="Y154" t="str">
        <f t="shared" si="31"/>
        <v/>
      </c>
      <c r="Z154" t="str">
        <f t="shared" si="32"/>
        <v/>
      </c>
      <c r="AA154" t="str">
        <f t="shared" si="33"/>
        <v/>
      </c>
      <c r="AC154" t="str">
        <f t="shared" si="34"/>
        <v/>
      </c>
    </row>
    <row r="155" spans="1:29" ht="30" x14ac:dyDescent="0.25">
      <c r="A155" s="112">
        <v>289</v>
      </c>
      <c r="B155" s="373" t="s">
        <v>396</v>
      </c>
      <c r="C155" t="s">
        <v>6319</v>
      </c>
      <c r="D155" s="25">
        <v>15600</v>
      </c>
      <c r="E155" s="25">
        <v>214</v>
      </c>
      <c r="F155" s="25">
        <v>113</v>
      </c>
      <c r="G155" s="133">
        <f t="shared" ref="G155:G186" si="35">IFERROR(F155/E155,"")</f>
        <v>0.5280373831775701</v>
      </c>
      <c r="H155" s="133"/>
      <c r="I155" s="134" t="s">
        <v>14</v>
      </c>
      <c r="J155" s="133">
        <v>2015</v>
      </c>
      <c r="K155" s="3" t="s">
        <v>14</v>
      </c>
      <c r="L155" s="127" t="s">
        <v>5513</v>
      </c>
      <c r="M155" s="136" t="s">
        <v>15</v>
      </c>
      <c r="N155">
        <v>25</v>
      </c>
      <c r="O155" s="26"/>
      <c r="P155" s="1" t="str">
        <f>IF($C155&lt;&gt;"",IF(COUNTIF($C:C,$C155)&gt;1,"Plusieurs commentaires",""),"")</f>
        <v/>
      </c>
      <c r="Q155" s="1">
        <f t="shared" si="25"/>
        <v>0</v>
      </c>
      <c r="R155" s="1">
        <f>SUMIFS($Q$5:$Q155,$P$5:$P155,"Plusieurs commentaires",$C$5:$C155,C155)</f>
        <v>0</v>
      </c>
      <c r="S155" t="str">
        <f t="shared" si="26"/>
        <v/>
      </c>
      <c r="T155" t="str">
        <f t="shared" si="27"/>
        <v/>
      </c>
      <c r="U155" t="str">
        <f t="shared" si="28"/>
        <v/>
      </c>
      <c r="V155" s="238" t="str">
        <f t="shared" si="29"/>
        <v/>
      </c>
      <c r="W155" s="238">
        <f t="shared" si="30"/>
        <v>0</v>
      </c>
      <c r="X155" s="238">
        <f>SUMIFS($W$5:$W155,$V$5:$V155,"Plusieurs occurences",$H$5:$H155,H155)</f>
        <v>0</v>
      </c>
      <c r="Y155">
        <f t="shared" si="31"/>
        <v>0</v>
      </c>
      <c r="Z155" t="str">
        <f t="shared" si="32"/>
        <v/>
      </c>
      <c r="AA155" t="str">
        <f t="shared" si="33"/>
        <v/>
      </c>
      <c r="AC155" t="str">
        <f t="shared" si="34"/>
        <v>ScavsxeclYC_dR</v>
      </c>
    </row>
    <row r="156" spans="1:29" ht="15" customHeight="1" x14ac:dyDescent="0.25">
      <c r="A156" s="112">
        <v>293</v>
      </c>
      <c r="B156" s="373" t="s">
        <v>401</v>
      </c>
      <c r="C156" t="s">
        <v>6320</v>
      </c>
      <c r="D156" s="25">
        <v>3140</v>
      </c>
      <c r="E156" s="25">
        <v>160</v>
      </c>
      <c r="F156" s="25">
        <v>268</v>
      </c>
      <c r="G156" s="133">
        <f t="shared" si="35"/>
        <v>1.675</v>
      </c>
      <c r="H156" s="15"/>
      <c r="I156" s="16" t="s">
        <v>14</v>
      </c>
      <c r="J156" s="133">
        <v>2018</v>
      </c>
      <c r="K156" s="3" t="s">
        <v>5787</v>
      </c>
      <c r="L156" s="172" t="s">
        <v>5513</v>
      </c>
      <c r="M156" s="17" t="s">
        <v>15</v>
      </c>
      <c r="N156">
        <v>26</v>
      </c>
      <c r="O156" s="26"/>
      <c r="P156" s="1" t="str">
        <f>IF($C156&lt;&gt;"",IF(COUNTIF($C:C,$C156)&gt;1,"Plusieurs commentaires",""),"")</f>
        <v/>
      </c>
      <c r="Q156" s="1">
        <f t="shared" si="25"/>
        <v>0</v>
      </c>
      <c r="R156" s="1">
        <f>SUMIFS($Q$5:$Q156,$P$5:$P156,"Plusieurs commentaires",$C$5:$C156,C156)</f>
        <v>0</v>
      </c>
      <c r="S156" t="str">
        <f t="shared" si="26"/>
        <v/>
      </c>
      <c r="T156" t="str">
        <f t="shared" si="27"/>
        <v/>
      </c>
      <c r="U156" t="str">
        <f t="shared" si="28"/>
        <v/>
      </c>
      <c r="V156" s="238" t="str">
        <f t="shared" si="29"/>
        <v/>
      </c>
      <c r="W156" s="238">
        <f t="shared" si="30"/>
        <v>0</v>
      </c>
      <c r="X156" s="238">
        <f>SUMIFS($W$5:$W156,$V$5:$V156,"Plusieurs occurences",$H$5:$H156,H156)</f>
        <v>0</v>
      </c>
      <c r="Y156">
        <f t="shared" si="31"/>
        <v>0</v>
      </c>
      <c r="Z156" t="str">
        <f t="shared" si="32"/>
        <v/>
      </c>
      <c r="AA156" t="str">
        <f t="shared" si="33"/>
        <v/>
      </c>
      <c r="AC156" t="str">
        <f t="shared" si="34"/>
        <v>dellcscxhpgl666</v>
      </c>
    </row>
    <row r="157" spans="1:29" ht="45" x14ac:dyDescent="0.25">
      <c r="A157" s="112">
        <v>294</v>
      </c>
      <c r="B157" s="373" t="s">
        <v>402</v>
      </c>
      <c r="C157" t="s">
        <v>6321</v>
      </c>
      <c r="D157" s="25">
        <v>148</v>
      </c>
      <c r="E157" s="25">
        <v>44</v>
      </c>
      <c r="F157" s="25">
        <v>19</v>
      </c>
      <c r="G157" s="133">
        <f t="shared" si="35"/>
        <v>0.43181818181818182</v>
      </c>
      <c r="H157" s="15"/>
      <c r="I157" s="16" t="s">
        <v>13</v>
      </c>
      <c r="J157" s="133">
        <v>2012</v>
      </c>
      <c r="K157" s="3" t="s">
        <v>14</v>
      </c>
      <c r="L157" s="127" t="s">
        <v>5513</v>
      </c>
      <c r="M157" s="17" t="s">
        <v>15</v>
      </c>
      <c r="N157">
        <v>0</v>
      </c>
      <c r="O157" s="26"/>
      <c r="P157" s="1" t="str">
        <f>IF($C157&lt;&gt;"",IF(COUNTIF($C:C,$C157)&gt;1,"Plusieurs commentaires",""),"")</f>
        <v/>
      </c>
      <c r="Q157" s="1">
        <f t="shared" si="25"/>
        <v>0</v>
      </c>
      <c r="R157" s="1">
        <f>SUMIFS($Q$5:$Q157,$P$5:$P157,"Plusieurs commentaires",$C$5:$C157,C157)</f>
        <v>0</v>
      </c>
      <c r="S157" t="str">
        <f t="shared" si="26"/>
        <v/>
      </c>
      <c r="T157" t="str">
        <f t="shared" si="27"/>
        <v/>
      </c>
      <c r="U157" t="str">
        <f t="shared" si="28"/>
        <v/>
      </c>
      <c r="V157" s="238" t="str">
        <f t="shared" si="29"/>
        <v/>
      </c>
      <c r="W157" s="238">
        <f t="shared" si="30"/>
        <v>0</v>
      </c>
      <c r="X157" s="238">
        <f>SUMIFS($W$5:$W157,$V$5:$V157,"Plusieurs occurences",$H$5:$H157,H157)</f>
        <v>0</v>
      </c>
      <c r="Y157">
        <f t="shared" si="31"/>
        <v>0</v>
      </c>
      <c r="Z157" t="str">
        <f t="shared" si="32"/>
        <v/>
      </c>
      <c r="AA157" t="str">
        <f t="shared" si="33"/>
        <v/>
      </c>
      <c r="AC157" t="str">
        <f t="shared" si="34"/>
        <v>drcdpacrlvrx</v>
      </c>
    </row>
    <row r="158" spans="1:29" ht="30" x14ac:dyDescent="0.25">
      <c r="A158" s="112">
        <v>295</v>
      </c>
      <c r="B158" s="373" t="s">
        <v>403</v>
      </c>
      <c r="C158" t="s">
        <v>6322</v>
      </c>
      <c r="D158" s="25">
        <v>94</v>
      </c>
      <c r="E158" s="25">
        <v>110</v>
      </c>
      <c r="F158" s="25">
        <v>65</v>
      </c>
      <c r="G158" s="133">
        <f t="shared" si="35"/>
        <v>0.59090909090909094</v>
      </c>
      <c r="H158" s="15" t="s">
        <v>19</v>
      </c>
      <c r="I158" s="16" t="s">
        <v>13</v>
      </c>
      <c r="J158" s="133">
        <v>2013</v>
      </c>
      <c r="K158" s="3" t="s">
        <v>14</v>
      </c>
      <c r="L158" s="172" t="s">
        <v>13</v>
      </c>
      <c r="M158" s="17" t="s">
        <v>15</v>
      </c>
      <c r="N158">
        <v>0</v>
      </c>
      <c r="O158" s="26"/>
      <c r="P158" s="1" t="str">
        <f>IF($C158&lt;&gt;"",IF(COUNTIF($C:C,$C158)&gt;1,"Plusieurs commentaires",""),"")</f>
        <v>Plusieurs commentaires</v>
      </c>
      <c r="Q158" s="1">
        <f t="shared" si="25"/>
        <v>1</v>
      </c>
      <c r="R158" s="1">
        <f>SUMIFS($Q$5:$Q158,$P$5:$P158,"Plusieurs commentaires",$C$5:$C158,C158)</f>
        <v>1</v>
      </c>
      <c r="S158" t="str">
        <f t="shared" si="26"/>
        <v/>
      </c>
      <c r="T158" t="str">
        <f t="shared" si="27"/>
        <v/>
      </c>
      <c r="U158" t="str">
        <f t="shared" si="28"/>
        <v/>
      </c>
      <c r="V158" s="238" t="str">
        <f t="shared" si="29"/>
        <v>Plusieurs occurences</v>
      </c>
      <c r="W158" s="238">
        <f t="shared" si="30"/>
        <v>1</v>
      </c>
      <c r="X158" s="238">
        <f>SUMIFS($W$5:$W158,$V$5:$V158,"Plusieurs occurences",$H$5:$H158,H158)</f>
        <v>29</v>
      </c>
      <c r="Y158" t="str">
        <f t="shared" si="31"/>
        <v>Agriculteur</v>
      </c>
      <c r="Z158" t="str">
        <f t="shared" si="32"/>
        <v/>
      </c>
      <c r="AA158" t="str">
        <f t="shared" si="33"/>
        <v/>
      </c>
      <c r="AC158" t="str">
        <f t="shared" si="34"/>
        <v>dxcarcuvc</v>
      </c>
    </row>
    <row r="159" spans="1:29" ht="30" x14ac:dyDescent="0.25">
      <c r="A159" s="112">
        <v>296</v>
      </c>
      <c r="B159" s="373" t="s">
        <v>404</v>
      </c>
      <c r="C159" t="s">
        <v>6323</v>
      </c>
      <c r="D159" s="25">
        <v>4618</v>
      </c>
      <c r="E159" s="25">
        <v>953</v>
      </c>
      <c r="F159" s="25">
        <v>679</v>
      </c>
      <c r="G159" s="133">
        <f t="shared" si="35"/>
        <v>0.71248688352570833</v>
      </c>
      <c r="H159" s="133" t="s">
        <v>23</v>
      </c>
      <c r="I159" s="134" t="s">
        <v>13</v>
      </c>
      <c r="J159" s="133">
        <v>2010</v>
      </c>
      <c r="K159" s="3" t="s">
        <v>405</v>
      </c>
      <c r="L159" s="127" t="s">
        <v>5513</v>
      </c>
      <c r="M159" s="136" t="s">
        <v>15</v>
      </c>
      <c r="N159">
        <v>73</v>
      </c>
      <c r="O159" s="26"/>
      <c r="P159" s="1" t="str">
        <f>IF($C159&lt;&gt;"",IF(COUNTIF($C:C,$C159)&gt;1,"Plusieurs commentaires",""),"")</f>
        <v/>
      </c>
      <c r="Q159" s="1">
        <f t="shared" si="25"/>
        <v>0</v>
      </c>
      <c r="R159" s="1">
        <f>SUMIFS($Q$5:$Q159,$P$5:$P159,"Plusieurs commentaires",$C$5:$C159,C159)</f>
        <v>0</v>
      </c>
      <c r="S159" t="str">
        <f t="shared" si="26"/>
        <v/>
      </c>
      <c r="T159" t="str">
        <f t="shared" si="27"/>
        <v/>
      </c>
      <c r="U159" t="str">
        <f t="shared" si="28"/>
        <v/>
      </c>
      <c r="V159" s="238" t="str">
        <f t="shared" si="29"/>
        <v>Plusieurs occurences</v>
      </c>
      <c r="W159" s="238">
        <f t="shared" si="30"/>
        <v>1</v>
      </c>
      <c r="X159" s="238">
        <f>SUMIFS($W$5:$W159,$V$5:$V159,"Plusieurs occurences",$H$5:$H159,H159)</f>
        <v>3</v>
      </c>
      <c r="Y159" t="str">
        <f t="shared" si="31"/>
        <v>Ingénieur agronome</v>
      </c>
      <c r="Z159" t="str">
        <f t="shared" si="32"/>
        <v/>
      </c>
      <c r="AA159" t="str">
        <f t="shared" si="33"/>
        <v/>
      </c>
      <c r="AC159" t="str">
        <f t="shared" si="34"/>
        <v>lvurclxxvly</v>
      </c>
    </row>
    <row r="160" spans="1:29" x14ac:dyDescent="0.25">
      <c r="A160" s="112">
        <v>300</v>
      </c>
      <c r="B160" s="373" t="s">
        <v>410</v>
      </c>
      <c r="C160" t="s">
        <v>6324</v>
      </c>
      <c r="D160" s="25">
        <v>3233</v>
      </c>
      <c r="E160" s="25">
        <v>1324</v>
      </c>
      <c r="F160" s="25">
        <v>1776</v>
      </c>
      <c r="G160" s="133">
        <f t="shared" si="35"/>
        <v>1.3413897280966767</v>
      </c>
      <c r="H160" s="15"/>
      <c r="I160" s="16" t="s">
        <v>14</v>
      </c>
      <c r="J160" s="133">
        <v>2012</v>
      </c>
      <c r="K160" s="3" t="s">
        <v>425</v>
      </c>
      <c r="L160" s="172" t="s">
        <v>1041</v>
      </c>
      <c r="M160" s="17" t="s">
        <v>15</v>
      </c>
      <c r="N160">
        <v>9</v>
      </c>
      <c r="O160" s="26"/>
      <c r="P160" s="1" t="str">
        <f>IF($C160&lt;&gt;"",IF(COUNTIF($C:C,$C160)&gt;1,"Plusieurs commentaires",""),"")</f>
        <v/>
      </c>
      <c r="Q160" s="1">
        <f t="shared" si="25"/>
        <v>0</v>
      </c>
      <c r="R160" s="1">
        <f>SUMIFS($Q$5:$Q160,$P$5:$P160,"Plusieurs commentaires",$C$5:$C160,C160)</f>
        <v>0</v>
      </c>
      <c r="S160" t="str">
        <f t="shared" si="26"/>
        <v/>
      </c>
      <c r="T160" t="str">
        <f t="shared" si="27"/>
        <v/>
      </c>
      <c r="U160" t="str">
        <f t="shared" si="28"/>
        <v/>
      </c>
      <c r="V160" s="238" t="str">
        <f t="shared" si="29"/>
        <v/>
      </c>
      <c r="W160" s="238">
        <f t="shared" si="30"/>
        <v>0</v>
      </c>
      <c r="X160" s="238">
        <f>SUMIFS($W$5:$W160,$V$5:$V160,"Plusieurs occurences",$H$5:$H160,H160)</f>
        <v>0</v>
      </c>
      <c r="Y160">
        <f t="shared" si="31"/>
        <v>0</v>
      </c>
      <c r="Z160" t="str">
        <f t="shared" si="32"/>
        <v/>
      </c>
      <c r="AA160" t="str">
        <f t="shared" si="33"/>
        <v/>
      </c>
      <c r="AC160" t="str">
        <f t="shared" si="34"/>
        <v>vlcrxcclverpllc</v>
      </c>
    </row>
    <row r="161" spans="1:29" ht="45" x14ac:dyDescent="0.25">
      <c r="A161" s="112">
        <v>301</v>
      </c>
      <c r="B161" s="373" t="s">
        <v>411</v>
      </c>
      <c r="C161" t="s">
        <v>6029</v>
      </c>
      <c r="D161" s="25">
        <v>246</v>
      </c>
      <c r="E161" s="25">
        <v>110</v>
      </c>
      <c r="F161" s="25">
        <v>70</v>
      </c>
      <c r="G161" s="133">
        <f t="shared" si="35"/>
        <v>0.63636363636363635</v>
      </c>
      <c r="H161" s="15" t="s">
        <v>19</v>
      </c>
      <c r="I161" s="16" t="s">
        <v>13</v>
      </c>
      <c r="J161" s="133">
        <v>2009</v>
      </c>
      <c r="K161" s="3" t="s">
        <v>14</v>
      </c>
      <c r="L161" s="127" t="s">
        <v>5513</v>
      </c>
      <c r="M161" s="17" t="s">
        <v>15</v>
      </c>
      <c r="N161">
        <v>0</v>
      </c>
      <c r="O161" s="26"/>
      <c r="P161" s="1" t="str">
        <f>IF($C161&lt;&gt;"",IF(COUNTIF($C:C,$C161)&gt;1,"Plusieurs commentaires",""),"")</f>
        <v/>
      </c>
      <c r="Q161" s="1">
        <f t="shared" si="25"/>
        <v>0</v>
      </c>
      <c r="R161" s="1">
        <f>SUMIFS($Q$5:$Q161,$P$5:$P161,"Plusieurs commentaires",$C$5:$C161,C161)</f>
        <v>0</v>
      </c>
      <c r="S161" t="str">
        <f t="shared" si="26"/>
        <v/>
      </c>
      <c r="T161" t="str">
        <f t="shared" si="27"/>
        <v/>
      </c>
      <c r="U161" t="str">
        <f t="shared" si="28"/>
        <v/>
      </c>
      <c r="V161" s="238" t="str">
        <f t="shared" si="29"/>
        <v>Plusieurs occurences</v>
      </c>
      <c r="W161" s="238">
        <f t="shared" si="30"/>
        <v>1</v>
      </c>
      <c r="X161" s="238">
        <f>SUMIFS($W$5:$W161,$V$5:$V161,"Plusieurs occurences",$H$5:$H161,H161)</f>
        <v>30</v>
      </c>
      <c r="Y161" t="str">
        <f t="shared" si="31"/>
        <v>Agriculteur</v>
      </c>
      <c r="Z161" t="str">
        <f t="shared" si="32"/>
        <v/>
      </c>
      <c r="AA161" t="str">
        <f t="shared" si="33"/>
        <v/>
      </c>
      <c r="AC161" t="str">
        <f t="shared" si="34"/>
        <v>rvedlcvux</v>
      </c>
    </row>
    <row r="162" spans="1:29" ht="30" x14ac:dyDescent="0.25">
      <c r="A162" s="112">
        <v>401</v>
      </c>
      <c r="B162" s="373" t="s">
        <v>554</v>
      </c>
      <c r="C162" t="s">
        <v>6325</v>
      </c>
      <c r="D162" s="25">
        <v>985</v>
      </c>
      <c r="E162" s="25">
        <v>606</v>
      </c>
      <c r="F162" s="25">
        <v>319</v>
      </c>
      <c r="G162" s="133">
        <f t="shared" si="35"/>
        <v>0.52640264026402639</v>
      </c>
      <c r="H162" s="15" t="s">
        <v>19</v>
      </c>
      <c r="I162" s="16" t="s">
        <v>13</v>
      </c>
      <c r="J162" s="133">
        <v>2017</v>
      </c>
      <c r="K162" s="3" t="s">
        <v>555</v>
      </c>
      <c r="L162" s="24" t="s">
        <v>5513</v>
      </c>
      <c r="M162" s="17" t="s">
        <v>15</v>
      </c>
      <c r="N162">
        <v>0</v>
      </c>
      <c r="O162" s="26"/>
      <c r="P162" s="1" t="str">
        <f>IF($C162&lt;&gt;"",IF(COUNTIF($C:C,$C162)&gt;1,"Plusieurs commentaires",""),"")</f>
        <v>Plusieurs commentaires</v>
      </c>
      <c r="Q162" s="1">
        <f t="shared" si="25"/>
        <v>1</v>
      </c>
      <c r="R162" s="1">
        <f>SUMIFS($Q$5:$Q162,$P$5:$P162,"Plusieurs commentaires",$C$5:$C162,C162)</f>
        <v>1</v>
      </c>
      <c r="S162" t="str">
        <f t="shared" si="26"/>
        <v/>
      </c>
      <c r="T162" t="str">
        <f t="shared" si="27"/>
        <v/>
      </c>
      <c r="U162" t="str">
        <f t="shared" si="28"/>
        <v/>
      </c>
      <c r="V162" s="238" t="str">
        <f t="shared" si="29"/>
        <v>Plusieurs occurences</v>
      </c>
      <c r="W162" s="238">
        <f t="shared" si="30"/>
        <v>1</v>
      </c>
      <c r="X162" s="238">
        <f>SUMIFS($W$5:$W162,$V$5:$V162,"Plusieurs occurences",$H$5:$H162,H162)</f>
        <v>31</v>
      </c>
      <c r="Y162" t="str">
        <f t="shared" si="31"/>
        <v>Agriculteur</v>
      </c>
      <c r="Z162" t="str">
        <f t="shared" si="32"/>
        <v/>
      </c>
      <c r="AA162" t="str">
        <f t="shared" si="33"/>
        <v/>
      </c>
      <c r="AC162" t="str">
        <f t="shared" si="34"/>
        <v>xrvelcvuClchclx</v>
      </c>
    </row>
    <row r="163" spans="1:29" ht="75" x14ac:dyDescent="0.25">
      <c r="A163" s="112">
        <v>433</v>
      </c>
      <c r="B163" s="373" t="s">
        <v>591</v>
      </c>
      <c r="C163" t="s">
        <v>6326</v>
      </c>
      <c r="D163" s="25">
        <v>118</v>
      </c>
      <c r="E163" s="25">
        <v>32</v>
      </c>
      <c r="F163" s="25">
        <v>7</v>
      </c>
      <c r="G163" s="133">
        <f t="shared" si="35"/>
        <v>0.21875</v>
      </c>
      <c r="H163" s="15"/>
      <c r="I163" s="16" t="s">
        <v>13</v>
      </c>
      <c r="J163" s="133">
        <v>2018</v>
      </c>
      <c r="K163" s="3" t="s">
        <v>14</v>
      </c>
      <c r="L163" s="345" t="s">
        <v>5513</v>
      </c>
      <c r="M163" s="17" t="s">
        <v>15</v>
      </c>
      <c r="N163">
        <v>0</v>
      </c>
      <c r="O163" s="26"/>
      <c r="P163" s="1" t="str">
        <f>IF($C163&lt;&gt;"",IF(COUNTIF($C:C,$C163)&gt;1,"Plusieurs commentaires",""),"")</f>
        <v/>
      </c>
      <c r="Q163" s="1">
        <f t="shared" si="25"/>
        <v>0</v>
      </c>
      <c r="R163" s="1">
        <f>SUMIFS($Q$5:$Q163,$P$5:$P163,"Plusieurs commentaires",$C$5:$C163,C163)</f>
        <v>0</v>
      </c>
      <c r="S163" t="str">
        <f t="shared" si="26"/>
        <v/>
      </c>
      <c r="T163" t="str">
        <f t="shared" si="27"/>
        <v/>
      </c>
      <c r="U163" t="str">
        <f t="shared" si="28"/>
        <v/>
      </c>
      <c r="V163" s="238" t="str">
        <f t="shared" si="29"/>
        <v/>
      </c>
      <c r="W163" s="238">
        <f t="shared" si="30"/>
        <v>0</v>
      </c>
      <c r="X163" s="238">
        <f>SUMIFS($W$5:$W163,$V$5:$V163,"Plusieurs occurences",$H$5:$H163,H163)</f>
        <v>0</v>
      </c>
      <c r="Y163">
        <f t="shared" si="31"/>
        <v>0</v>
      </c>
      <c r="Z163" t="str">
        <f t="shared" si="32"/>
        <v/>
      </c>
      <c r="AA163" t="str">
        <f t="shared" si="33"/>
        <v/>
      </c>
      <c r="AC163" t="str">
        <f t="shared" si="34"/>
        <v>dprdc_xcles</v>
      </c>
    </row>
    <row r="164" spans="1:29" ht="45" x14ac:dyDescent="0.25">
      <c r="A164" s="112">
        <v>443</v>
      </c>
      <c r="B164" s="373" t="s">
        <v>602</v>
      </c>
      <c r="C164" t="s">
        <v>6327</v>
      </c>
      <c r="D164" s="25">
        <v>9</v>
      </c>
      <c r="E164" s="25">
        <v>6</v>
      </c>
      <c r="F164" s="25">
        <v>1</v>
      </c>
      <c r="G164" s="133">
        <f t="shared" si="35"/>
        <v>0.16666666666666666</v>
      </c>
      <c r="H164" s="15"/>
      <c r="I164" s="16" t="s">
        <v>13</v>
      </c>
      <c r="J164" s="133">
        <v>2018</v>
      </c>
      <c r="K164" s="3" t="s">
        <v>14</v>
      </c>
      <c r="L164" s="345" t="s">
        <v>1041</v>
      </c>
      <c r="M164" s="17" t="s">
        <v>15</v>
      </c>
      <c r="N164">
        <v>0</v>
      </c>
      <c r="O164" s="26"/>
      <c r="P164" s="1" t="str">
        <f>IF($C164&lt;&gt;"",IF(COUNTIF($C:C,$C164)&gt;1,"Plusieurs commentaires",""),"")</f>
        <v/>
      </c>
      <c r="Q164" s="1">
        <f t="shared" si="25"/>
        <v>0</v>
      </c>
      <c r="R164" s="1">
        <f>SUMIFS($Q$5:$Q164,$P$5:$P164,"Plusieurs commentaires",$C$5:$C164,C164)</f>
        <v>0</v>
      </c>
      <c r="S164" t="str">
        <f t="shared" si="26"/>
        <v/>
      </c>
      <c r="T164" t="str">
        <f t="shared" si="27"/>
        <v/>
      </c>
      <c r="U164" t="str">
        <f t="shared" si="28"/>
        <v/>
      </c>
      <c r="V164" s="238" t="str">
        <f t="shared" si="29"/>
        <v/>
      </c>
      <c r="W164" s="238">
        <f t="shared" si="30"/>
        <v>0</v>
      </c>
      <c r="X164" s="238">
        <f>SUMIFS($W$5:$W164,$V$5:$V164,"Plusieurs occurences",$H$5:$H164,H164)</f>
        <v>0</v>
      </c>
      <c r="Y164">
        <f t="shared" si="31"/>
        <v>0</v>
      </c>
      <c r="Z164" t="str">
        <f t="shared" si="32"/>
        <v/>
      </c>
      <c r="AA164" t="str">
        <f t="shared" si="33"/>
        <v/>
      </c>
      <c r="AC164" t="str">
        <f t="shared" si="34"/>
        <v>dvaeclPvellvx</v>
      </c>
    </row>
    <row r="165" spans="1:29" ht="30" x14ac:dyDescent="0.25">
      <c r="A165" s="112">
        <v>450</v>
      </c>
      <c r="B165" s="373" t="s">
        <v>613</v>
      </c>
      <c r="C165" t="s">
        <v>6328</v>
      </c>
      <c r="D165" s="25">
        <v>5821</v>
      </c>
      <c r="E165" s="25">
        <v>618</v>
      </c>
      <c r="F165" s="25">
        <v>298</v>
      </c>
      <c r="G165" s="133">
        <f t="shared" si="35"/>
        <v>0.48220064724919093</v>
      </c>
      <c r="H165" s="133"/>
      <c r="I165" s="134" t="s">
        <v>14</v>
      </c>
      <c r="J165" s="133">
        <v>2016</v>
      </c>
      <c r="K165" s="3" t="s">
        <v>614</v>
      </c>
      <c r="L165" s="345" t="s">
        <v>5513</v>
      </c>
      <c r="M165" s="136" t="s">
        <v>15</v>
      </c>
      <c r="N165">
        <v>7</v>
      </c>
      <c r="O165" s="26"/>
      <c r="P165" s="1" t="str">
        <f>IF($C165&lt;&gt;"",IF(COUNTIF($C:C,$C165)&gt;1,"Plusieurs commentaires",""),"")</f>
        <v>Plusieurs commentaires</v>
      </c>
      <c r="Q165" s="1">
        <f t="shared" si="25"/>
        <v>1</v>
      </c>
      <c r="R165" s="1">
        <f>SUMIFS($Q$5:$Q165,$P$5:$P165,"Plusieurs commentaires",$C$5:$C165,C165)</f>
        <v>1</v>
      </c>
      <c r="S165" t="str">
        <f t="shared" si="26"/>
        <v/>
      </c>
      <c r="T165" t="str">
        <f t="shared" si="27"/>
        <v/>
      </c>
      <c r="U165" t="str">
        <f t="shared" si="28"/>
        <v/>
      </c>
      <c r="V165" s="238" t="str">
        <f t="shared" si="29"/>
        <v/>
      </c>
      <c r="W165" s="238">
        <f t="shared" si="30"/>
        <v>0</v>
      </c>
      <c r="X165" s="238">
        <f>SUMIFS($W$5:$W165,$V$5:$V165,"Plusieurs occurences",$H$5:$H165,H165)</f>
        <v>0</v>
      </c>
      <c r="Y165">
        <f t="shared" si="31"/>
        <v>0</v>
      </c>
      <c r="Z165" t="str">
        <f t="shared" si="32"/>
        <v/>
      </c>
      <c r="AA165" t="str">
        <f t="shared" si="33"/>
        <v/>
      </c>
      <c r="AC165" t="str">
        <f t="shared" si="34"/>
        <v>cxpelcvlcuxrpls</v>
      </c>
    </row>
    <row r="166" spans="1:29" ht="60" x14ac:dyDescent="0.25">
      <c r="A166" s="112">
        <v>451</v>
      </c>
      <c r="B166" s="373" t="s">
        <v>615</v>
      </c>
      <c r="C166" t="s">
        <v>6314</v>
      </c>
      <c r="D166" s="25">
        <v>414</v>
      </c>
      <c r="E166" s="25">
        <v>80</v>
      </c>
      <c r="F166" s="25">
        <v>234</v>
      </c>
      <c r="G166" s="133">
        <f t="shared" si="35"/>
        <v>2.9249999999999998</v>
      </c>
      <c r="H166" s="15"/>
      <c r="I166" s="16" t="s">
        <v>14</v>
      </c>
      <c r="J166" s="15">
        <v>2016</v>
      </c>
      <c r="K166" s="3" t="s">
        <v>616</v>
      </c>
      <c r="L166" s="345" t="s">
        <v>1041</v>
      </c>
      <c r="M166" s="17" t="s">
        <v>15</v>
      </c>
      <c r="N166">
        <v>0</v>
      </c>
      <c r="O166" s="26"/>
      <c r="P166" s="1" t="str">
        <f>IF($C166&lt;&gt;"",IF(COUNTIF($C:C,$C166)&gt;1,"Plusieurs commentaires",""),"")</f>
        <v>Plusieurs commentaires</v>
      </c>
      <c r="Q166" s="1">
        <f t="shared" si="25"/>
        <v>1</v>
      </c>
      <c r="R166" s="1">
        <f>SUMIFS($Q$5:$Q166,$P$5:$P166,"Plusieurs commentaires",$C$5:$C166,C166)</f>
        <v>4</v>
      </c>
      <c r="S166" t="str">
        <f t="shared" si="26"/>
        <v/>
      </c>
      <c r="T166" t="str">
        <f t="shared" si="27"/>
        <v/>
      </c>
      <c r="U166" t="str">
        <f t="shared" si="28"/>
        <v/>
      </c>
      <c r="V166" s="238" t="str">
        <f t="shared" si="29"/>
        <v/>
      </c>
      <c r="W166" s="238">
        <f t="shared" si="30"/>
        <v>0</v>
      </c>
      <c r="X166" s="238">
        <f>SUMIFS($W$5:$W166,$V$5:$V166,"Plusieurs occurences",$H$5:$H166,H166)</f>
        <v>0</v>
      </c>
      <c r="Y166" t="str">
        <f t="shared" si="31"/>
        <v/>
      </c>
      <c r="Z166" t="str">
        <f t="shared" si="32"/>
        <v/>
      </c>
      <c r="AA166" t="str">
        <f t="shared" si="33"/>
        <v/>
      </c>
      <c r="AC166" t="str">
        <f t="shared" si="34"/>
        <v/>
      </c>
    </row>
    <row r="167" spans="1:29" ht="60" x14ac:dyDescent="0.25">
      <c r="A167" s="112">
        <v>453</v>
      </c>
      <c r="B167" s="373" t="s">
        <v>618</v>
      </c>
      <c r="C167" t="s">
        <v>6329</v>
      </c>
      <c r="D167" s="25">
        <v>6882</v>
      </c>
      <c r="E167" s="25">
        <v>383</v>
      </c>
      <c r="F167" s="25">
        <v>71</v>
      </c>
      <c r="G167" s="133">
        <f t="shared" si="35"/>
        <v>0.18537859007832899</v>
      </c>
      <c r="H167" s="15"/>
      <c r="I167" s="16" t="s">
        <v>13</v>
      </c>
      <c r="J167" s="15">
        <v>2012</v>
      </c>
      <c r="K167" s="3" t="s">
        <v>5799</v>
      </c>
      <c r="L167" s="345" t="s">
        <v>1041</v>
      </c>
      <c r="M167" s="17" t="s">
        <v>15</v>
      </c>
      <c r="N167">
        <v>0</v>
      </c>
      <c r="O167" s="26"/>
      <c r="P167" s="1" t="str">
        <f>IF($C167&lt;&gt;"",IF(COUNTIF($C:C,$C167)&gt;1,"Plusieurs commentaires",""),"")</f>
        <v/>
      </c>
      <c r="Q167" s="1">
        <f t="shared" si="25"/>
        <v>0</v>
      </c>
      <c r="R167" s="1">
        <f>SUMIFS($Q$5:$Q167,$P$5:$P167,"Plusieurs commentaires",$C$5:$C167,C167)</f>
        <v>0</v>
      </c>
      <c r="S167" t="str">
        <f t="shared" si="26"/>
        <v/>
      </c>
      <c r="T167" t="str">
        <f t="shared" si="27"/>
        <v/>
      </c>
      <c r="U167" t="str">
        <f t="shared" si="28"/>
        <v/>
      </c>
      <c r="V167" s="238" t="str">
        <f t="shared" si="29"/>
        <v/>
      </c>
      <c r="W167" s="238">
        <f t="shared" si="30"/>
        <v>0</v>
      </c>
      <c r="X167" s="238">
        <f>SUMIFS($W$5:$W167,$V$5:$V167,"Plusieurs occurences",$H$5:$H167,H167)</f>
        <v>0</v>
      </c>
      <c r="Y167">
        <f t="shared" si="31"/>
        <v>0</v>
      </c>
      <c r="Z167" t="str">
        <f t="shared" si="32"/>
        <v/>
      </c>
      <c r="AA167" t="str">
        <f t="shared" si="33"/>
        <v/>
      </c>
      <c r="AC167" t="str">
        <f t="shared" si="34"/>
        <v>xuapesvxcl21</v>
      </c>
    </row>
    <row r="168" spans="1:29" ht="30" x14ac:dyDescent="0.25">
      <c r="A168" s="112">
        <v>456</v>
      </c>
      <c r="B168" s="373" t="s">
        <v>622</v>
      </c>
      <c r="C168" t="s">
        <v>5948</v>
      </c>
      <c r="D168" s="25">
        <v>16500</v>
      </c>
      <c r="E168" s="25">
        <v>432</v>
      </c>
      <c r="F168" s="25">
        <v>281</v>
      </c>
      <c r="G168" s="133">
        <f t="shared" si="35"/>
        <v>0.65046296296296291</v>
      </c>
      <c r="H168" s="15"/>
      <c r="I168" s="16" t="s">
        <v>14</v>
      </c>
      <c r="J168" s="15">
        <v>2011</v>
      </c>
      <c r="K168" s="3" t="s">
        <v>14</v>
      </c>
      <c r="L168" s="345" t="s">
        <v>1041</v>
      </c>
      <c r="M168" s="17" t="s">
        <v>15</v>
      </c>
      <c r="N168">
        <v>21</v>
      </c>
      <c r="O168" s="26"/>
      <c r="P168" s="1" t="str">
        <f>IF($C168&lt;&gt;"",IF(COUNTIF($C:C,$C168)&gt;1,"Plusieurs commentaires",""),"")</f>
        <v/>
      </c>
      <c r="Q168" s="1">
        <f t="shared" si="25"/>
        <v>0</v>
      </c>
      <c r="R168" s="1">
        <f>SUMIFS($Q$5:$Q168,$P$5:$P168,"Plusieurs commentaires",$C$5:$C168,C168)</f>
        <v>0</v>
      </c>
      <c r="S168" t="str">
        <f t="shared" si="26"/>
        <v/>
      </c>
      <c r="T168" t="str">
        <f t="shared" si="27"/>
        <v/>
      </c>
      <c r="U168" t="str">
        <f t="shared" si="28"/>
        <v/>
      </c>
      <c r="V168" s="238" t="str">
        <f t="shared" si="29"/>
        <v/>
      </c>
      <c r="W168" s="238">
        <f t="shared" si="30"/>
        <v>0</v>
      </c>
      <c r="X168" s="238">
        <f>SUMIFS($W$5:$W168,$V$5:$V168,"Plusieurs occurences",$H$5:$H168,H168)</f>
        <v>0</v>
      </c>
      <c r="Y168">
        <f t="shared" si="31"/>
        <v>0</v>
      </c>
      <c r="Z168" t="str">
        <f t="shared" si="32"/>
        <v/>
      </c>
      <c r="AA168" t="str">
        <f t="shared" si="33"/>
        <v/>
      </c>
      <c r="AC168" t="str">
        <f t="shared" si="34"/>
        <v>VvcvScgwced</v>
      </c>
    </row>
    <row r="169" spans="1:29" ht="30" x14ac:dyDescent="0.25">
      <c r="A169" s="112">
        <v>458</v>
      </c>
      <c r="B169" s="373" t="s">
        <v>624</v>
      </c>
      <c r="C169" t="s">
        <v>6330</v>
      </c>
      <c r="D169" s="25">
        <v>3491</v>
      </c>
      <c r="E169" s="25">
        <v>346</v>
      </c>
      <c r="F169" s="25">
        <v>29</v>
      </c>
      <c r="G169" s="133">
        <f t="shared" si="35"/>
        <v>8.3815028901734104E-2</v>
      </c>
      <c r="H169" s="15"/>
      <c r="I169" s="16" t="s">
        <v>14</v>
      </c>
      <c r="J169" s="133">
        <v>2017</v>
      </c>
      <c r="K169" s="3" t="s">
        <v>14</v>
      </c>
      <c r="L169" s="345" t="s">
        <v>5513</v>
      </c>
      <c r="M169" s="17" t="s">
        <v>15</v>
      </c>
      <c r="N169">
        <v>19</v>
      </c>
      <c r="O169" s="26"/>
      <c r="P169" s="1" t="str">
        <f>IF($C169&lt;&gt;"",IF(COUNTIF($C:C,$C169)&gt;1,"Plusieurs commentaires",""),"")</f>
        <v>Plusieurs commentaires</v>
      </c>
      <c r="Q169" s="1">
        <f t="shared" si="25"/>
        <v>1</v>
      </c>
      <c r="R169" s="1">
        <f>SUMIFS($Q$5:$Q169,$P$5:$P169,"Plusieurs commentaires",$C$5:$C169,C169)</f>
        <v>1</v>
      </c>
      <c r="S169" t="str">
        <f t="shared" si="26"/>
        <v/>
      </c>
      <c r="T169" t="str">
        <f t="shared" si="27"/>
        <v/>
      </c>
      <c r="U169" t="str">
        <f t="shared" si="28"/>
        <v/>
      </c>
      <c r="V169" s="238" t="str">
        <f t="shared" si="29"/>
        <v/>
      </c>
      <c r="W169" s="238">
        <f t="shared" si="30"/>
        <v>0</v>
      </c>
      <c r="X169" s="238">
        <f>SUMIFS($W$5:$W169,$V$5:$V169,"Plusieurs occurences",$H$5:$H169,H169)</f>
        <v>0</v>
      </c>
      <c r="Y169">
        <f t="shared" si="31"/>
        <v>0</v>
      </c>
      <c r="Z169" t="str">
        <f t="shared" si="32"/>
        <v/>
      </c>
      <c r="AA169" t="str">
        <f t="shared" si="33"/>
        <v/>
      </c>
      <c r="AC169" t="str">
        <f t="shared" si="34"/>
        <v>xgc_apSS_RUl</v>
      </c>
    </row>
    <row r="170" spans="1:29" ht="90" x14ac:dyDescent="0.25">
      <c r="A170" s="112">
        <v>460</v>
      </c>
      <c r="B170" s="373" t="s">
        <v>626</v>
      </c>
      <c r="C170" t="s">
        <v>5947</v>
      </c>
      <c r="D170" s="25">
        <v>26300</v>
      </c>
      <c r="E170" s="25">
        <v>318</v>
      </c>
      <c r="F170" s="25">
        <v>749</v>
      </c>
      <c r="G170" s="133">
        <f t="shared" si="35"/>
        <v>2.3553459119496853</v>
      </c>
      <c r="H170" s="15"/>
      <c r="I170" s="16" t="s">
        <v>14</v>
      </c>
      <c r="J170" s="15">
        <v>2009</v>
      </c>
      <c r="K170" s="3" t="s">
        <v>627</v>
      </c>
      <c r="L170" s="345" t="s">
        <v>5513</v>
      </c>
      <c r="M170" s="17" t="s">
        <v>15</v>
      </c>
      <c r="N170">
        <v>24</v>
      </c>
      <c r="O170" s="26"/>
      <c r="P170" s="1" t="str">
        <f>IF($C170&lt;&gt;"",IF(COUNTIF($C:C,$C170)&gt;1,"Plusieurs commentaires",""),"")</f>
        <v>Plusieurs commentaires</v>
      </c>
      <c r="Q170" s="1">
        <f t="shared" si="25"/>
        <v>1</v>
      </c>
      <c r="R170" s="1">
        <f>SUMIFS($Q$5:$Q170,$P$5:$P170,"Plusieurs commentaires",$C$5:$C170,C170)</f>
        <v>2</v>
      </c>
      <c r="S170" t="str">
        <f t="shared" si="26"/>
        <v/>
      </c>
      <c r="T170" t="str">
        <f t="shared" si="27"/>
        <v/>
      </c>
      <c r="U170" t="str">
        <f t="shared" si="28"/>
        <v/>
      </c>
      <c r="V170" s="238" t="str">
        <f t="shared" si="29"/>
        <v/>
      </c>
      <c r="W170" s="238">
        <f t="shared" si="30"/>
        <v>0</v>
      </c>
      <c r="X170" s="238">
        <f>SUMIFS($W$5:$W170,$V$5:$V170,"Plusieurs occurences",$H$5:$H170,H170)</f>
        <v>0</v>
      </c>
      <c r="Y170" t="str">
        <f t="shared" si="31"/>
        <v/>
      </c>
      <c r="Z170" t="str">
        <f t="shared" si="32"/>
        <v/>
      </c>
      <c r="AA170" t="str">
        <f t="shared" si="33"/>
        <v/>
      </c>
      <c r="AC170" t="str">
        <f t="shared" si="34"/>
        <v/>
      </c>
    </row>
    <row r="171" spans="1:29" ht="90" x14ac:dyDescent="0.25">
      <c r="A171" s="112">
        <v>474</v>
      </c>
      <c r="B171" s="373" t="s">
        <v>648</v>
      </c>
      <c r="C171" t="s">
        <v>5969</v>
      </c>
      <c r="D171" s="25">
        <v>2063</v>
      </c>
      <c r="E171" s="25">
        <v>0</v>
      </c>
      <c r="F171" s="25">
        <v>26</v>
      </c>
      <c r="G171" s="133" t="str">
        <f t="shared" si="35"/>
        <v/>
      </c>
      <c r="H171" s="15"/>
      <c r="I171" s="16" t="s">
        <v>14</v>
      </c>
      <c r="J171" s="133">
        <v>2018</v>
      </c>
      <c r="K171" s="3" t="s">
        <v>14</v>
      </c>
      <c r="L171" s="345" t="s">
        <v>5513</v>
      </c>
      <c r="M171" s="17" t="s">
        <v>15</v>
      </c>
      <c r="N171">
        <v>15</v>
      </c>
      <c r="O171" s="26"/>
      <c r="P171" s="1" t="str">
        <f>IF($C171&lt;&gt;"",IF(COUNTIF($C:C,$C171)&gt;1,"Plusieurs commentaires",""),"")</f>
        <v/>
      </c>
      <c r="Q171" s="1">
        <f t="shared" si="25"/>
        <v>0</v>
      </c>
      <c r="R171" s="1">
        <f>SUMIFS($Q$5:$Q171,$P$5:$P171,"Plusieurs commentaires",$C$5:$C171,C171)</f>
        <v>0</v>
      </c>
      <c r="S171" t="str">
        <f t="shared" si="26"/>
        <v/>
      </c>
      <c r="T171" t="str">
        <f t="shared" si="27"/>
        <v/>
      </c>
      <c r="U171" t="str">
        <f t="shared" si="28"/>
        <v/>
      </c>
      <c r="V171" s="238" t="str">
        <f t="shared" si="29"/>
        <v/>
      </c>
      <c r="W171" s="238">
        <f t="shared" si="30"/>
        <v>0</v>
      </c>
      <c r="X171" s="238">
        <f>SUMIFS($W$5:$W171,$V$5:$V171,"Plusieurs occurences",$H$5:$H171,H171)</f>
        <v>0</v>
      </c>
      <c r="Y171">
        <f t="shared" si="31"/>
        <v>0</v>
      </c>
      <c r="Z171" t="str">
        <f t="shared" si="32"/>
        <v/>
      </c>
      <c r="AA171" t="str">
        <f t="shared" si="33"/>
        <v/>
      </c>
      <c r="AC171" t="str">
        <f t="shared" si="34"/>
        <v>hvcqucs97485706</v>
      </c>
    </row>
    <row r="172" spans="1:29" ht="90" x14ac:dyDescent="0.25">
      <c r="A172" s="112">
        <v>490</v>
      </c>
      <c r="B172" s="373" t="s">
        <v>667</v>
      </c>
      <c r="C172" t="s">
        <v>6030</v>
      </c>
      <c r="D172" s="25">
        <v>835</v>
      </c>
      <c r="E172" s="25">
        <v>328</v>
      </c>
      <c r="F172" s="25">
        <v>30</v>
      </c>
      <c r="G172" s="133">
        <f t="shared" si="35"/>
        <v>9.1463414634146339E-2</v>
      </c>
      <c r="H172" s="15"/>
      <c r="I172" s="16" t="s">
        <v>13</v>
      </c>
      <c r="J172" s="133">
        <v>2016</v>
      </c>
      <c r="K172" s="3" t="s">
        <v>14</v>
      </c>
      <c r="L172" s="345" t="s">
        <v>5513</v>
      </c>
      <c r="M172" s="17" t="s">
        <v>15</v>
      </c>
      <c r="N172">
        <v>11</v>
      </c>
      <c r="O172" s="26"/>
      <c r="P172" s="1" t="str">
        <f>IF($C172&lt;&gt;"",IF(COUNTIF($C:C,$C172)&gt;1,"Plusieurs commentaires",""),"")</f>
        <v>Plusieurs commentaires</v>
      </c>
      <c r="Q172" s="1">
        <f t="shared" si="25"/>
        <v>1</v>
      </c>
      <c r="R172" s="1">
        <f>SUMIFS($Q$5:$Q172,$P$5:$P172,"Plusieurs commentaires",$C$5:$C172,C172)</f>
        <v>1</v>
      </c>
      <c r="S172" t="str">
        <f t="shared" si="26"/>
        <v/>
      </c>
      <c r="T172" t="str">
        <f t="shared" si="27"/>
        <v/>
      </c>
      <c r="U172" t="str">
        <f t="shared" si="28"/>
        <v/>
      </c>
      <c r="V172" s="238" t="str">
        <f t="shared" si="29"/>
        <v/>
      </c>
      <c r="W172" s="238">
        <f t="shared" si="30"/>
        <v>0</v>
      </c>
      <c r="X172" s="238">
        <f>SUMIFS($W$5:$W172,$V$5:$V172,"Plusieurs occurences",$H$5:$H172,H172)</f>
        <v>0</v>
      </c>
      <c r="Y172">
        <f t="shared" si="31"/>
        <v>0</v>
      </c>
      <c r="Z172" t="str">
        <f t="shared" si="32"/>
        <v/>
      </c>
      <c r="AA172" t="str">
        <f t="shared" si="33"/>
        <v/>
      </c>
      <c r="AC172" t="str">
        <f t="shared" si="34"/>
        <v>vlhghs</v>
      </c>
    </row>
    <row r="173" spans="1:29" ht="75" x14ac:dyDescent="0.25">
      <c r="A173" s="112">
        <v>497</v>
      </c>
      <c r="B173" s="373" t="s">
        <v>676</v>
      </c>
      <c r="C173" t="s">
        <v>6314</v>
      </c>
      <c r="D173" s="25">
        <v>414</v>
      </c>
      <c r="E173" s="25">
        <v>80</v>
      </c>
      <c r="F173" s="25">
        <v>234</v>
      </c>
      <c r="G173" s="133">
        <f t="shared" si="35"/>
        <v>2.9249999999999998</v>
      </c>
      <c r="H173" s="15"/>
      <c r="I173" s="16" t="s">
        <v>14</v>
      </c>
      <c r="J173" s="133">
        <v>2016</v>
      </c>
      <c r="K173" s="3" t="s">
        <v>146</v>
      </c>
      <c r="L173" s="345" t="s">
        <v>1041</v>
      </c>
      <c r="M173" s="17" t="s">
        <v>15</v>
      </c>
      <c r="N173">
        <v>0</v>
      </c>
      <c r="O173" s="26"/>
      <c r="P173" s="1" t="str">
        <f>IF($C173&lt;&gt;"",IF(COUNTIF($C:C,$C173)&gt;1,"Plusieurs commentaires",""),"")</f>
        <v>Plusieurs commentaires</v>
      </c>
      <c r="Q173" s="1">
        <f t="shared" si="25"/>
        <v>1</v>
      </c>
      <c r="R173" s="1">
        <f>SUMIFS($Q$5:$Q173,$P$5:$P173,"Plusieurs commentaires",$C$5:$C173,C173)</f>
        <v>5</v>
      </c>
      <c r="S173" t="str">
        <f t="shared" si="26"/>
        <v/>
      </c>
      <c r="T173" t="str">
        <f t="shared" si="27"/>
        <v/>
      </c>
      <c r="U173" t="str">
        <f t="shared" si="28"/>
        <v/>
      </c>
      <c r="V173" s="238" t="str">
        <f t="shared" si="29"/>
        <v/>
      </c>
      <c r="W173" s="238">
        <f t="shared" si="30"/>
        <v>0</v>
      </c>
      <c r="X173" s="238">
        <f>SUMIFS($W$5:$W173,$V$5:$V173,"Plusieurs occurences",$H$5:$H173,H173)</f>
        <v>0</v>
      </c>
      <c r="Y173" t="str">
        <f t="shared" si="31"/>
        <v/>
      </c>
      <c r="Z173" t="str">
        <f t="shared" si="32"/>
        <v/>
      </c>
      <c r="AA173" t="str">
        <f t="shared" si="33"/>
        <v/>
      </c>
      <c r="AC173" t="str">
        <f t="shared" si="34"/>
        <v/>
      </c>
    </row>
    <row r="174" spans="1:29" ht="75" x14ac:dyDescent="0.25">
      <c r="A174" s="112">
        <v>504</v>
      </c>
      <c r="B174" s="373" t="s">
        <v>686</v>
      </c>
      <c r="C174" t="s">
        <v>6331</v>
      </c>
      <c r="D174" s="25">
        <v>2136</v>
      </c>
      <c r="E174" s="25">
        <v>206</v>
      </c>
      <c r="F174" s="25">
        <v>104</v>
      </c>
      <c r="G174" s="133">
        <f t="shared" si="35"/>
        <v>0.50485436893203883</v>
      </c>
      <c r="H174" s="15" t="s">
        <v>687</v>
      </c>
      <c r="I174" s="16" t="s">
        <v>13</v>
      </c>
      <c r="J174" s="15">
        <v>2012</v>
      </c>
      <c r="K174" s="3" t="s">
        <v>14</v>
      </c>
      <c r="L174" s="345" t="s">
        <v>5513</v>
      </c>
      <c r="M174" s="17" t="s">
        <v>15</v>
      </c>
      <c r="N174">
        <v>7</v>
      </c>
      <c r="O174" s="26"/>
      <c r="P174" s="1" t="str">
        <f>IF($C174&lt;&gt;"",IF(COUNTIF($C:C,$C174)&gt;1,"Plusieurs commentaires",""),"")</f>
        <v>Plusieurs commentaires</v>
      </c>
      <c r="Q174" s="1">
        <f t="shared" si="25"/>
        <v>1</v>
      </c>
      <c r="R174" s="1">
        <f>SUMIFS($Q$5:$Q174,$P$5:$P174,"Plusieurs commentaires",$C$5:$C174,C174)</f>
        <v>1</v>
      </c>
      <c r="S174" t="str">
        <f t="shared" si="26"/>
        <v/>
      </c>
      <c r="T174" t="str">
        <f t="shared" si="27"/>
        <v/>
      </c>
      <c r="U174" t="str">
        <f t="shared" si="28"/>
        <v/>
      </c>
      <c r="V174" s="238" t="str">
        <f t="shared" si="29"/>
        <v>Plusieurs occurences</v>
      </c>
      <c r="W174" s="238">
        <f t="shared" si="30"/>
        <v>1</v>
      </c>
      <c r="X174" s="238">
        <f>SUMIFS($W$5:$W174,$V$5:$V174,"Plusieurs occurences",$H$5:$H174,H174)</f>
        <v>1</v>
      </c>
      <c r="Y174" t="str">
        <f t="shared" si="31"/>
        <v>Bioinformaticien</v>
      </c>
      <c r="Z174" t="str">
        <f t="shared" si="32"/>
        <v/>
      </c>
      <c r="AA174" t="str">
        <f t="shared" si="33"/>
        <v/>
      </c>
      <c r="AC174" t="str">
        <f t="shared" si="34"/>
        <v>Svhucl_hplxy</v>
      </c>
    </row>
    <row r="175" spans="1:29" ht="30" x14ac:dyDescent="0.25">
      <c r="A175" s="112">
        <v>506</v>
      </c>
      <c r="B175" s="373" t="s">
        <v>690</v>
      </c>
      <c r="C175" t="s">
        <v>6331</v>
      </c>
      <c r="D175" s="25">
        <v>2136</v>
      </c>
      <c r="E175" s="25">
        <v>206</v>
      </c>
      <c r="F175" s="25">
        <v>104</v>
      </c>
      <c r="G175" s="133">
        <f t="shared" si="35"/>
        <v>0.50485436893203883</v>
      </c>
      <c r="H175" s="15" t="s">
        <v>687</v>
      </c>
      <c r="I175" s="16" t="s">
        <v>13</v>
      </c>
      <c r="J175" s="15">
        <v>2012</v>
      </c>
      <c r="K175" s="3" t="s">
        <v>691</v>
      </c>
      <c r="L175" s="345" t="s">
        <v>1041</v>
      </c>
      <c r="M175" s="17" t="s">
        <v>15</v>
      </c>
      <c r="N175">
        <v>7</v>
      </c>
      <c r="O175" s="26"/>
      <c r="P175" s="1" t="str">
        <f>IF($C175&lt;&gt;"",IF(COUNTIF($C:C,$C175)&gt;1,"Plusieurs commentaires",""),"")</f>
        <v>Plusieurs commentaires</v>
      </c>
      <c r="Q175" s="1">
        <f t="shared" si="25"/>
        <v>1</v>
      </c>
      <c r="R175" s="1">
        <f>SUMIFS($Q$5:$Q175,$P$5:$P175,"Plusieurs commentaires",$C$5:$C175,C175)</f>
        <v>2</v>
      </c>
      <c r="S175" t="str">
        <f t="shared" si="26"/>
        <v/>
      </c>
      <c r="T175" t="str">
        <f t="shared" si="27"/>
        <v/>
      </c>
      <c r="U175" t="str">
        <f t="shared" si="28"/>
        <v/>
      </c>
      <c r="V175" s="238" t="str">
        <f t="shared" si="29"/>
        <v>Plusieurs occurences</v>
      </c>
      <c r="W175" s="238">
        <f t="shared" si="30"/>
        <v>1</v>
      </c>
      <c r="X175" s="238">
        <f>SUMIFS($W$5:$W175,$V$5:$V175,"Plusieurs occurences",$H$5:$H175,H175)</f>
        <v>2</v>
      </c>
      <c r="Y175" t="str">
        <f t="shared" si="31"/>
        <v/>
      </c>
      <c r="Z175" t="str">
        <f t="shared" si="32"/>
        <v/>
      </c>
      <c r="AA175" t="str">
        <f t="shared" si="33"/>
        <v/>
      </c>
      <c r="AC175" t="str">
        <f t="shared" si="34"/>
        <v/>
      </c>
    </row>
    <row r="176" spans="1:29" ht="75" x14ac:dyDescent="0.25">
      <c r="A176" s="112">
        <v>510</v>
      </c>
      <c r="B176" s="373" t="s">
        <v>696</v>
      </c>
      <c r="C176" t="s">
        <v>6299</v>
      </c>
      <c r="D176" s="25">
        <v>7305</v>
      </c>
      <c r="E176" s="25">
        <v>1994</v>
      </c>
      <c r="F176" s="25">
        <v>1331</v>
      </c>
      <c r="G176" s="133">
        <f t="shared" si="35"/>
        <v>0.66750250752256768</v>
      </c>
      <c r="H176" s="15" t="s">
        <v>301</v>
      </c>
      <c r="I176" s="16" t="s">
        <v>14</v>
      </c>
      <c r="J176" s="133">
        <v>2012</v>
      </c>
      <c r="K176" s="3" t="s">
        <v>5803</v>
      </c>
      <c r="L176" s="345" t="s">
        <v>5513</v>
      </c>
      <c r="M176" s="17" t="s">
        <v>15</v>
      </c>
      <c r="N176">
        <v>2</v>
      </c>
      <c r="O176" s="26"/>
      <c r="P176" s="1" t="str">
        <f>IF($C176&lt;&gt;"",IF(COUNTIF($C:C,$C176)&gt;1,"Plusieurs commentaires",""),"")</f>
        <v>Plusieurs commentaires</v>
      </c>
      <c r="Q176" s="1">
        <f t="shared" si="25"/>
        <v>1</v>
      </c>
      <c r="R176" s="1">
        <f>SUMIFS($Q$5:$Q176,$P$5:$P176,"Plusieurs commentaires",$C$5:$C176,C176)</f>
        <v>3</v>
      </c>
      <c r="S176" t="str">
        <f t="shared" si="26"/>
        <v/>
      </c>
      <c r="T176" t="str">
        <f t="shared" si="27"/>
        <v/>
      </c>
      <c r="U176" t="str">
        <f t="shared" si="28"/>
        <v/>
      </c>
      <c r="V176" s="238" t="str">
        <f t="shared" si="29"/>
        <v>Plusieurs occurences</v>
      </c>
      <c r="W176" s="238">
        <f t="shared" si="30"/>
        <v>1</v>
      </c>
      <c r="X176" s="238">
        <f>SUMIFS($W$5:$W176,$V$5:$V176,"Plusieurs occurences",$H$5:$H176,H176)</f>
        <v>2</v>
      </c>
      <c r="Y176" t="str">
        <f t="shared" si="31"/>
        <v/>
      </c>
      <c r="Z176" t="str">
        <f t="shared" si="32"/>
        <v/>
      </c>
      <c r="AA176" t="str">
        <f t="shared" si="33"/>
        <v/>
      </c>
      <c r="AC176" t="str">
        <f t="shared" si="34"/>
        <v/>
      </c>
    </row>
    <row r="177" spans="1:29" ht="90" x14ac:dyDescent="0.25">
      <c r="A177" s="112">
        <v>512</v>
      </c>
      <c r="B177" s="373" t="s">
        <v>667</v>
      </c>
      <c r="C177" t="s">
        <v>6030</v>
      </c>
      <c r="D177" s="25">
        <v>835</v>
      </c>
      <c r="E177" s="25">
        <v>328</v>
      </c>
      <c r="F177" s="25">
        <v>30</v>
      </c>
      <c r="G177" s="133">
        <f t="shared" si="35"/>
        <v>9.1463414634146339E-2</v>
      </c>
      <c r="H177" s="133"/>
      <c r="I177" s="134" t="s">
        <v>13</v>
      </c>
      <c r="J177" s="133">
        <v>2016</v>
      </c>
      <c r="K177" s="3" t="s">
        <v>14</v>
      </c>
      <c r="L177" s="345" t="s">
        <v>5513</v>
      </c>
      <c r="M177" s="136" t="s">
        <v>15</v>
      </c>
      <c r="N177">
        <v>11</v>
      </c>
      <c r="O177" s="26"/>
      <c r="P177" s="1" t="str">
        <f>IF($C177&lt;&gt;"",IF(COUNTIF($C:C,$C177)&gt;1,"Plusieurs commentaires",""),"")</f>
        <v>Plusieurs commentaires</v>
      </c>
      <c r="Q177" s="1">
        <f t="shared" si="25"/>
        <v>1</v>
      </c>
      <c r="R177" s="1">
        <f>SUMIFS($Q$5:$Q177,$P$5:$P177,"Plusieurs commentaires",$C$5:$C177,C177)</f>
        <v>2</v>
      </c>
      <c r="S177" t="str">
        <f t="shared" si="26"/>
        <v/>
      </c>
      <c r="T177" t="str">
        <f t="shared" si="27"/>
        <v/>
      </c>
      <c r="U177" t="str">
        <f t="shared" si="28"/>
        <v/>
      </c>
      <c r="V177" s="238" t="str">
        <f t="shared" si="29"/>
        <v/>
      </c>
      <c r="W177" s="238">
        <f t="shared" si="30"/>
        <v>0</v>
      </c>
      <c r="X177" s="238">
        <f>SUMIFS($W$5:$W177,$V$5:$V177,"Plusieurs occurences",$H$5:$H177,H177)</f>
        <v>0</v>
      </c>
      <c r="Y177" t="str">
        <f t="shared" si="31"/>
        <v/>
      </c>
      <c r="Z177" t="str">
        <f t="shared" si="32"/>
        <v/>
      </c>
      <c r="AA177" t="str">
        <f t="shared" si="33"/>
        <v/>
      </c>
      <c r="AC177" t="str">
        <f t="shared" si="34"/>
        <v/>
      </c>
    </row>
    <row r="178" spans="1:29" ht="75" x14ac:dyDescent="0.25">
      <c r="A178" s="112">
        <v>536</v>
      </c>
      <c r="B178" s="373" t="s">
        <v>727</v>
      </c>
      <c r="C178" t="s">
        <v>5949</v>
      </c>
      <c r="D178" s="25">
        <v>498</v>
      </c>
      <c r="E178" s="25">
        <v>377</v>
      </c>
      <c r="F178" s="25">
        <v>424</v>
      </c>
      <c r="G178" s="133">
        <f t="shared" si="35"/>
        <v>1.1246684350132625</v>
      </c>
      <c r="H178" s="133" t="s">
        <v>19</v>
      </c>
      <c r="I178" s="134" t="s">
        <v>13</v>
      </c>
      <c r="J178" s="133">
        <v>2012</v>
      </c>
      <c r="K178" s="3" t="s">
        <v>14</v>
      </c>
      <c r="L178" s="345" t="s">
        <v>5513</v>
      </c>
      <c r="M178" s="136" t="s">
        <v>15</v>
      </c>
      <c r="N178">
        <v>0</v>
      </c>
      <c r="O178" s="26"/>
      <c r="P178" s="1" t="str">
        <f>IF($C178&lt;&gt;"",IF(COUNTIF($C:C,$C178)&gt;1,"Plusieurs commentaires",""),"")</f>
        <v>Plusieurs commentaires</v>
      </c>
      <c r="Q178" s="1">
        <f t="shared" si="25"/>
        <v>1</v>
      </c>
      <c r="R178" s="1">
        <f>SUMIFS($Q$5:$Q178,$P$5:$P178,"Plusieurs commentaires",$C$5:$C178,C178)</f>
        <v>1</v>
      </c>
      <c r="S178" t="str">
        <f t="shared" si="26"/>
        <v/>
      </c>
      <c r="T178" t="str">
        <f t="shared" si="27"/>
        <v/>
      </c>
      <c r="U178" t="str">
        <f t="shared" si="28"/>
        <v/>
      </c>
      <c r="V178" s="238" t="str">
        <f t="shared" si="29"/>
        <v>Plusieurs occurences</v>
      </c>
      <c r="W178" s="238">
        <f t="shared" si="30"/>
        <v>1</v>
      </c>
      <c r="X178" s="238">
        <f>SUMIFS($W$5:$W178,$V$5:$V178,"Plusieurs occurences",$H$5:$H178,H178)</f>
        <v>32</v>
      </c>
      <c r="Y178" t="str">
        <f t="shared" si="31"/>
        <v>Agriculteur</v>
      </c>
      <c r="Z178" t="str">
        <f t="shared" si="32"/>
        <v/>
      </c>
      <c r="AA178" t="str">
        <f t="shared" si="33"/>
        <v/>
      </c>
      <c r="AC178" t="str">
        <f t="shared" si="34"/>
        <v>dvcarudecrc</v>
      </c>
    </row>
    <row r="179" spans="1:29" ht="30" x14ac:dyDescent="0.25">
      <c r="A179" s="112">
        <v>539</v>
      </c>
      <c r="B179" s="373" t="s">
        <v>731</v>
      </c>
      <c r="C179" t="s">
        <v>6120</v>
      </c>
      <c r="D179" s="25">
        <v>4072</v>
      </c>
      <c r="E179" s="25">
        <v>2530</v>
      </c>
      <c r="F179" s="25">
        <v>220</v>
      </c>
      <c r="G179" s="133">
        <f t="shared" si="35"/>
        <v>8.6956521739130432E-2</v>
      </c>
      <c r="H179" s="15"/>
      <c r="I179" s="16" t="s">
        <v>14</v>
      </c>
      <c r="J179" s="15">
        <v>2009</v>
      </c>
      <c r="K179" s="3" t="s">
        <v>14</v>
      </c>
      <c r="L179" s="345" t="s">
        <v>5513</v>
      </c>
      <c r="M179" s="17" t="s">
        <v>15</v>
      </c>
      <c r="N179">
        <v>24</v>
      </c>
      <c r="O179" s="26"/>
      <c r="P179" s="1" t="str">
        <f>IF($C179&lt;&gt;"",IF(COUNTIF($C:C,$C179)&gt;1,"Plusieurs commentaires",""),"")</f>
        <v/>
      </c>
      <c r="Q179" s="1">
        <f t="shared" si="25"/>
        <v>0</v>
      </c>
      <c r="R179" s="1">
        <f>SUMIFS($Q$5:$Q179,$P$5:$P179,"Plusieurs commentaires",$C$5:$C179,C179)</f>
        <v>0</v>
      </c>
      <c r="S179" t="str">
        <f t="shared" si="26"/>
        <v/>
      </c>
      <c r="T179" t="str">
        <f t="shared" si="27"/>
        <v/>
      </c>
      <c r="U179" t="str">
        <f t="shared" si="28"/>
        <v/>
      </c>
      <c r="V179" s="238" t="str">
        <f t="shared" si="29"/>
        <v/>
      </c>
      <c r="W179" s="238">
        <f t="shared" si="30"/>
        <v>0</v>
      </c>
      <c r="X179" s="238">
        <f>SUMIFS($W$5:$W179,$V$5:$V179,"Plusieurs occurences",$H$5:$H179,H179)</f>
        <v>0</v>
      </c>
      <c r="Y179">
        <f t="shared" si="31"/>
        <v>0</v>
      </c>
      <c r="Z179" t="str">
        <f t="shared" si="32"/>
        <v/>
      </c>
      <c r="AA179" t="str">
        <f t="shared" si="33"/>
        <v/>
      </c>
      <c r="AC179" t="str">
        <f t="shared" si="34"/>
        <v>pqvqeq</v>
      </c>
    </row>
    <row r="180" spans="1:29" ht="30" x14ac:dyDescent="0.25">
      <c r="A180" s="112">
        <v>540</v>
      </c>
      <c r="B180" s="373" t="s">
        <v>732</v>
      </c>
      <c r="C180" t="s">
        <v>6121</v>
      </c>
      <c r="D180" s="25">
        <v>23200</v>
      </c>
      <c r="E180" s="25">
        <v>646</v>
      </c>
      <c r="F180" s="25">
        <v>226</v>
      </c>
      <c r="G180" s="133">
        <f t="shared" si="35"/>
        <v>0.34984520123839008</v>
      </c>
      <c r="H180" s="15" t="s">
        <v>733</v>
      </c>
      <c r="I180" s="16" t="s">
        <v>14</v>
      </c>
      <c r="J180" s="15">
        <v>2015</v>
      </c>
      <c r="K180" s="3" t="s">
        <v>14</v>
      </c>
      <c r="L180" s="345" t="s">
        <v>5513</v>
      </c>
      <c r="M180" s="17" t="s">
        <v>15</v>
      </c>
      <c r="N180">
        <v>6</v>
      </c>
      <c r="O180" s="26"/>
      <c r="P180" s="1" t="str">
        <f>IF($C180&lt;&gt;"",IF(COUNTIF($C:C,$C180)&gt;1,"Plusieurs commentaires",""),"")</f>
        <v/>
      </c>
      <c r="Q180" s="1">
        <f t="shared" si="25"/>
        <v>0</v>
      </c>
      <c r="R180" s="1">
        <f>SUMIFS($Q$5:$Q180,$P$5:$P180,"Plusieurs commentaires",$C$5:$C180,C180)</f>
        <v>0</v>
      </c>
      <c r="S180" t="str">
        <f t="shared" si="26"/>
        <v/>
      </c>
      <c r="T180" t="str">
        <f t="shared" si="27"/>
        <v/>
      </c>
      <c r="U180" t="str">
        <f t="shared" si="28"/>
        <v/>
      </c>
      <c r="V180" s="238" t="str">
        <f t="shared" si="29"/>
        <v/>
      </c>
      <c r="W180" s="238">
        <f t="shared" si="30"/>
        <v>0</v>
      </c>
      <c r="X180" s="238">
        <f>SUMIFS($W$5:$W180,$V$5:$V180,"Plusieurs occurences",$H$5:$H180,H180)</f>
        <v>0</v>
      </c>
      <c r="Y180" t="str">
        <f t="shared" si="31"/>
        <v>Ingénieur numérique</v>
      </c>
      <c r="Z180" t="str">
        <f t="shared" si="32"/>
        <v/>
      </c>
      <c r="AA180" t="str">
        <f t="shared" si="33"/>
        <v/>
      </c>
      <c r="AC180" t="str">
        <f t="shared" si="34"/>
        <v>vlvelpscvrlcp</v>
      </c>
    </row>
    <row r="181" spans="1:29" ht="60" x14ac:dyDescent="0.25">
      <c r="A181" s="112">
        <v>543</v>
      </c>
      <c r="B181" s="373" t="s">
        <v>737</v>
      </c>
      <c r="C181" t="s">
        <v>6332</v>
      </c>
      <c r="D181" s="25">
        <v>1952</v>
      </c>
      <c r="E181" s="25">
        <v>238</v>
      </c>
      <c r="F181" s="25">
        <v>247</v>
      </c>
      <c r="G181" s="133">
        <f t="shared" si="35"/>
        <v>1.0378151260504203</v>
      </c>
      <c r="H181" s="15"/>
      <c r="I181" s="16" t="s">
        <v>14</v>
      </c>
      <c r="J181" s="133">
        <v>2012</v>
      </c>
      <c r="K181" s="3" t="s">
        <v>146</v>
      </c>
      <c r="L181" s="345" t="s">
        <v>1041</v>
      </c>
      <c r="M181" s="17" t="s">
        <v>15</v>
      </c>
      <c r="N181">
        <v>16</v>
      </c>
      <c r="O181" s="26"/>
      <c r="P181" s="1" t="str">
        <f>IF($C181&lt;&gt;"",IF(COUNTIF($C:C,$C181)&gt;1,"Plusieurs commentaires",""),"")</f>
        <v/>
      </c>
      <c r="Q181" s="1">
        <f t="shared" si="25"/>
        <v>0</v>
      </c>
      <c r="R181" s="1">
        <f>SUMIFS($Q$5:$Q181,$P$5:$P181,"Plusieurs commentaires",$C$5:$C181,C181)</f>
        <v>0</v>
      </c>
      <c r="S181" t="str">
        <f t="shared" si="26"/>
        <v/>
      </c>
      <c r="T181" t="str">
        <f t="shared" si="27"/>
        <v/>
      </c>
      <c r="U181" t="str">
        <f t="shared" si="28"/>
        <v/>
      </c>
      <c r="V181" s="238" t="str">
        <f t="shared" si="29"/>
        <v/>
      </c>
      <c r="W181" s="238">
        <f t="shared" si="30"/>
        <v>0</v>
      </c>
      <c r="X181" s="238">
        <f>SUMIFS($W$5:$W181,$V$5:$V181,"Plusieurs occurences",$H$5:$H181,H181)</f>
        <v>0</v>
      </c>
      <c r="Y181">
        <f t="shared" si="31"/>
        <v>0</v>
      </c>
      <c r="Z181" t="str">
        <f t="shared" si="32"/>
        <v/>
      </c>
      <c r="AA181" t="str">
        <f t="shared" si="33"/>
        <v/>
      </c>
      <c r="AC181" t="str">
        <f t="shared" si="34"/>
        <v>svprelxe</v>
      </c>
    </row>
    <row r="182" spans="1:29" ht="75" x14ac:dyDescent="0.25">
      <c r="A182" s="112">
        <v>544</v>
      </c>
      <c r="B182" s="373" t="s">
        <v>738</v>
      </c>
      <c r="C182" t="s">
        <v>6325</v>
      </c>
      <c r="D182" s="25">
        <v>985</v>
      </c>
      <c r="E182" s="25">
        <v>606</v>
      </c>
      <c r="F182" s="25">
        <v>320</v>
      </c>
      <c r="G182" s="133">
        <f t="shared" si="35"/>
        <v>0.528052805280528</v>
      </c>
      <c r="H182" s="15" t="s">
        <v>19</v>
      </c>
      <c r="I182" s="16" t="s">
        <v>13</v>
      </c>
      <c r="J182" s="133">
        <v>2017</v>
      </c>
      <c r="K182" s="3" t="s">
        <v>14</v>
      </c>
      <c r="L182" s="345" t="s">
        <v>5513</v>
      </c>
      <c r="M182" s="17" t="s">
        <v>15</v>
      </c>
      <c r="N182">
        <v>0</v>
      </c>
      <c r="O182" s="26"/>
      <c r="P182" s="1" t="str">
        <f>IF($C182&lt;&gt;"",IF(COUNTIF($C:C,$C182)&gt;1,"Plusieurs commentaires",""),"")</f>
        <v>Plusieurs commentaires</v>
      </c>
      <c r="Q182" s="1">
        <f t="shared" si="25"/>
        <v>1</v>
      </c>
      <c r="R182" s="1">
        <f>SUMIFS($Q$5:$Q182,$P$5:$P182,"Plusieurs commentaires",$C$5:$C182,C182)</f>
        <v>2</v>
      </c>
      <c r="S182" t="str">
        <f t="shared" si="26"/>
        <v/>
      </c>
      <c r="T182" t="str">
        <f t="shared" si="27"/>
        <v/>
      </c>
      <c r="U182" t="str">
        <f t="shared" si="28"/>
        <v/>
      </c>
      <c r="V182" s="238" t="str">
        <f t="shared" si="29"/>
        <v>Plusieurs occurences</v>
      </c>
      <c r="W182" s="238">
        <f t="shared" si="30"/>
        <v>1</v>
      </c>
      <c r="X182" s="238">
        <f>SUMIFS($W$5:$W182,$V$5:$V182,"Plusieurs occurences",$H$5:$H182,H182)</f>
        <v>33</v>
      </c>
      <c r="Y182" t="str">
        <f t="shared" si="31"/>
        <v/>
      </c>
      <c r="Z182" t="str">
        <f t="shared" si="32"/>
        <v/>
      </c>
      <c r="AA182" t="str">
        <f t="shared" si="33"/>
        <v/>
      </c>
      <c r="AC182" t="str">
        <f t="shared" si="34"/>
        <v/>
      </c>
    </row>
    <row r="183" spans="1:29" x14ac:dyDescent="0.25">
      <c r="A183" s="112">
        <v>545</v>
      </c>
      <c r="B183" s="373" t="s">
        <v>528</v>
      </c>
      <c r="C183" t="s">
        <v>5981</v>
      </c>
      <c r="D183" s="25">
        <v>221</v>
      </c>
      <c r="E183" s="25">
        <v>70</v>
      </c>
      <c r="F183" s="25">
        <v>11</v>
      </c>
      <c r="G183" s="133">
        <f t="shared" si="35"/>
        <v>0.15714285714285714</v>
      </c>
      <c r="H183" s="15"/>
      <c r="I183" s="16" t="s">
        <v>14</v>
      </c>
      <c r="J183" s="15">
        <v>2016</v>
      </c>
      <c r="K183" s="3" t="s">
        <v>5513</v>
      </c>
      <c r="L183" s="345" t="s">
        <v>1041</v>
      </c>
      <c r="M183" s="17" t="s">
        <v>15</v>
      </c>
      <c r="N183">
        <v>0</v>
      </c>
      <c r="O183" s="26"/>
      <c r="P183" s="1" t="str">
        <f>IF($C183&lt;&gt;"",IF(COUNTIF($C:C,$C183)&gt;1,"Plusieurs commentaires",""),"")</f>
        <v/>
      </c>
      <c r="Q183" s="1">
        <f t="shared" si="25"/>
        <v>0</v>
      </c>
      <c r="R183" s="1">
        <f>SUMIFS($Q$5:$Q183,$P$5:$P183,"Plusieurs commentaires",$C$5:$C183,C183)</f>
        <v>0</v>
      </c>
      <c r="S183" t="str">
        <f t="shared" si="26"/>
        <v/>
      </c>
      <c r="T183" t="str">
        <f t="shared" si="27"/>
        <v/>
      </c>
      <c r="U183" t="str">
        <f t="shared" si="28"/>
        <v/>
      </c>
      <c r="V183" s="238" t="str">
        <f t="shared" si="29"/>
        <v/>
      </c>
      <c r="W183" s="238">
        <f t="shared" si="30"/>
        <v>0</v>
      </c>
      <c r="X183" s="238">
        <f>SUMIFS($W$5:$W183,$V$5:$V183,"Plusieurs occurences",$H$5:$H183,H183)</f>
        <v>0</v>
      </c>
      <c r="Y183">
        <f t="shared" si="31"/>
        <v>0</v>
      </c>
      <c r="Z183" t="str">
        <f t="shared" si="32"/>
        <v/>
      </c>
      <c r="AA183" t="str">
        <f t="shared" si="33"/>
        <v/>
      </c>
      <c r="AC183" t="str">
        <f t="shared" si="34"/>
        <v>rec__q</v>
      </c>
    </row>
    <row r="184" spans="1:29" ht="30" x14ac:dyDescent="0.25">
      <c r="A184" s="112">
        <v>546</v>
      </c>
      <c r="B184" s="373" t="s">
        <v>739</v>
      </c>
      <c r="C184" t="s">
        <v>6333</v>
      </c>
      <c r="D184" s="25">
        <v>1822</v>
      </c>
      <c r="E184" s="25">
        <v>193</v>
      </c>
      <c r="F184" s="25">
        <v>46</v>
      </c>
      <c r="G184" s="133">
        <f t="shared" si="35"/>
        <v>0.23834196891191708</v>
      </c>
      <c r="H184" s="15"/>
      <c r="I184" s="16" t="s">
        <v>14</v>
      </c>
      <c r="J184" s="15">
        <v>2013</v>
      </c>
      <c r="K184" s="3" t="s">
        <v>14</v>
      </c>
      <c r="L184" s="345" t="s">
        <v>5513</v>
      </c>
      <c r="M184" s="17" t="s">
        <v>15</v>
      </c>
      <c r="N184">
        <v>3</v>
      </c>
      <c r="O184" s="26"/>
      <c r="P184" s="1" t="str">
        <f>IF($C184&lt;&gt;"",IF(COUNTIF($C:C,$C184)&gt;1,"Plusieurs commentaires",""),"")</f>
        <v/>
      </c>
      <c r="Q184" s="1">
        <f t="shared" si="25"/>
        <v>0</v>
      </c>
      <c r="R184" s="1">
        <f>SUMIFS($Q$5:$Q184,$P$5:$P184,"Plusieurs commentaires",$C$5:$C184,C184)</f>
        <v>0</v>
      </c>
      <c r="S184" t="str">
        <f t="shared" si="26"/>
        <v/>
      </c>
      <c r="T184" t="str">
        <f t="shared" si="27"/>
        <v/>
      </c>
      <c r="U184" t="str">
        <f t="shared" si="28"/>
        <v/>
      </c>
      <c r="V184" s="238" t="str">
        <f t="shared" si="29"/>
        <v/>
      </c>
      <c r="W184" s="238">
        <f t="shared" si="30"/>
        <v>0</v>
      </c>
      <c r="X184" s="238">
        <f>SUMIFS($W$5:$W184,$V$5:$V184,"Plusieurs occurences",$H$5:$H184,H184)</f>
        <v>0</v>
      </c>
      <c r="Y184">
        <f t="shared" si="31"/>
        <v>0</v>
      </c>
      <c r="Z184" t="str">
        <f t="shared" si="32"/>
        <v/>
      </c>
      <c r="AA184" t="str">
        <f t="shared" si="33"/>
        <v/>
      </c>
      <c r="AC184" t="str">
        <f t="shared" si="34"/>
        <v>Cgresxpdxvd</v>
      </c>
    </row>
    <row r="185" spans="1:29" ht="30" x14ac:dyDescent="0.25">
      <c r="A185" s="112">
        <v>551</v>
      </c>
      <c r="B185" s="373" t="s">
        <v>744</v>
      </c>
      <c r="C185" t="s">
        <v>6314</v>
      </c>
      <c r="D185" s="25">
        <v>415</v>
      </c>
      <c r="E185" s="25">
        <v>80</v>
      </c>
      <c r="F185" s="25">
        <v>234</v>
      </c>
      <c r="G185" s="133">
        <f t="shared" si="35"/>
        <v>2.9249999999999998</v>
      </c>
      <c r="H185" s="15"/>
      <c r="I185" s="16" t="s">
        <v>14</v>
      </c>
      <c r="J185" s="15">
        <v>2016</v>
      </c>
      <c r="K185" s="3" t="s">
        <v>745</v>
      </c>
      <c r="L185" s="345" t="s">
        <v>1041</v>
      </c>
      <c r="M185" s="17" t="s">
        <v>15</v>
      </c>
      <c r="N185">
        <v>0</v>
      </c>
      <c r="O185" s="26"/>
      <c r="P185" s="1" t="str">
        <f>IF($C185&lt;&gt;"",IF(COUNTIF($C:C,$C185)&gt;1,"Plusieurs commentaires",""),"")</f>
        <v>Plusieurs commentaires</v>
      </c>
      <c r="Q185" s="1">
        <f t="shared" si="25"/>
        <v>1</v>
      </c>
      <c r="R185" s="1">
        <f>SUMIFS($Q$5:$Q185,$P$5:$P185,"Plusieurs commentaires",$C$5:$C185,C185)</f>
        <v>6</v>
      </c>
      <c r="S185" t="str">
        <f t="shared" si="26"/>
        <v/>
      </c>
      <c r="T185" t="str">
        <f t="shared" si="27"/>
        <v/>
      </c>
      <c r="U185" t="str">
        <f t="shared" si="28"/>
        <v/>
      </c>
      <c r="V185" s="238" t="str">
        <f t="shared" si="29"/>
        <v/>
      </c>
      <c r="W185" s="238">
        <f t="shared" si="30"/>
        <v>0</v>
      </c>
      <c r="X185" s="238">
        <f>SUMIFS($W$5:$W185,$V$5:$V185,"Plusieurs occurences",$H$5:$H185,H185)</f>
        <v>0</v>
      </c>
      <c r="Y185" t="str">
        <f t="shared" si="31"/>
        <v/>
      </c>
      <c r="Z185" t="str">
        <f t="shared" si="32"/>
        <v/>
      </c>
      <c r="AA185" t="str">
        <f t="shared" si="33"/>
        <v/>
      </c>
      <c r="AC185" t="str">
        <f t="shared" si="34"/>
        <v/>
      </c>
    </row>
    <row r="186" spans="1:29" ht="45" x14ac:dyDescent="0.25">
      <c r="A186" s="112">
        <v>552</v>
      </c>
      <c r="B186" s="373" t="s">
        <v>746</v>
      </c>
      <c r="C186" t="s">
        <v>6325</v>
      </c>
      <c r="D186" s="25">
        <v>985</v>
      </c>
      <c r="E186" s="25">
        <v>606</v>
      </c>
      <c r="F186" s="25">
        <v>320</v>
      </c>
      <c r="G186" s="133">
        <f t="shared" si="35"/>
        <v>0.528052805280528</v>
      </c>
      <c r="H186" s="15" t="s">
        <v>19</v>
      </c>
      <c r="I186" s="16" t="s">
        <v>13</v>
      </c>
      <c r="J186" s="15">
        <v>2017</v>
      </c>
      <c r="K186" s="3" t="s">
        <v>14</v>
      </c>
      <c r="L186" s="345" t="s">
        <v>5513</v>
      </c>
      <c r="M186" s="17" t="s">
        <v>15</v>
      </c>
      <c r="N186">
        <v>0</v>
      </c>
      <c r="O186" s="26"/>
      <c r="P186" s="1" t="str">
        <f>IF($C186&lt;&gt;"",IF(COUNTIF($C:C,$C186)&gt;1,"Plusieurs commentaires",""),"")</f>
        <v>Plusieurs commentaires</v>
      </c>
      <c r="Q186" s="1">
        <f t="shared" si="25"/>
        <v>1</v>
      </c>
      <c r="R186" s="1">
        <f>SUMIFS($Q$5:$Q186,$P$5:$P186,"Plusieurs commentaires",$C$5:$C186,C186)</f>
        <v>3</v>
      </c>
      <c r="S186" t="str">
        <f t="shared" si="26"/>
        <v/>
      </c>
      <c r="T186" t="str">
        <f t="shared" si="27"/>
        <v/>
      </c>
      <c r="U186" t="str">
        <f t="shared" si="28"/>
        <v/>
      </c>
      <c r="V186" s="238" t="str">
        <f t="shared" si="29"/>
        <v>Plusieurs occurences</v>
      </c>
      <c r="W186" s="238">
        <f t="shared" si="30"/>
        <v>1</v>
      </c>
      <c r="X186" s="238">
        <f>SUMIFS($W$5:$W186,$V$5:$V186,"Plusieurs occurences",$H$5:$H186,H186)</f>
        <v>34</v>
      </c>
      <c r="Y186" t="str">
        <f t="shared" si="31"/>
        <v/>
      </c>
      <c r="Z186" t="str">
        <f t="shared" si="32"/>
        <v/>
      </c>
      <c r="AA186" t="str">
        <f t="shared" si="33"/>
        <v/>
      </c>
      <c r="AC186" t="str">
        <f t="shared" si="34"/>
        <v/>
      </c>
    </row>
    <row r="187" spans="1:29" ht="75" x14ac:dyDescent="0.25">
      <c r="A187" s="112">
        <v>556</v>
      </c>
      <c r="B187" s="373" t="s">
        <v>752</v>
      </c>
      <c r="C187" t="s">
        <v>6334</v>
      </c>
      <c r="D187" s="25">
        <v>273</v>
      </c>
      <c r="E187" s="25">
        <v>175</v>
      </c>
      <c r="F187" s="25">
        <v>26</v>
      </c>
      <c r="G187" s="133">
        <f t="shared" ref="G187:G218" si="36">IFERROR(F187/E187,"")</f>
        <v>0.14857142857142858</v>
      </c>
      <c r="H187" s="15" t="s">
        <v>19</v>
      </c>
      <c r="I187" s="16" t="s">
        <v>14</v>
      </c>
      <c r="J187" s="15">
        <v>2018</v>
      </c>
      <c r="K187" s="3" t="s">
        <v>14</v>
      </c>
      <c r="L187" s="345" t="s">
        <v>5513</v>
      </c>
      <c r="M187" s="17" t="s">
        <v>15</v>
      </c>
      <c r="N187">
        <v>0</v>
      </c>
      <c r="O187" s="26"/>
      <c r="P187" s="1" t="str">
        <f>IF($C187&lt;&gt;"",IF(COUNTIF($C:C,$C187)&gt;1,"Plusieurs commentaires",""),"")</f>
        <v>Plusieurs commentaires</v>
      </c>
      <c r="Q187" s="1">
        <f t="shared" si="25"/>
        <v>1</v>
      </c>
      <c r="R187" s="1">
        <f>SUMIFS($Q$5:$Q187,$P$5:$P187,"Plusieurs commentaires",$C$5:$C187,C187)</f>
        <v>1</v>
      </c>
      <c r="S187" t="str">
        <f t="shared" si="26"/>
        <v/>
      </c>
      <c r="T187" t="str">
        <f t="shared" si="27"/>
        <v/>
      </c>
      <c r="U187" t="str">
        <f t="shared" si="28"/>
        <v/>
      </c>
      <c r="V187" s="238" t="str">
        <f t="shared" si="29"/>
        <v>Plusieurs occurences</v>
      </c>
      <c r="W187" s="238">
        <f t="shared" si="30"/>
        <v>1</v>
      </c>
      <c r="X187" s="238">
        <f>SUMIFS($W$5:$W187,$V$5:$V187,"Plusieurs occurences",$H$5:$H187,H187)</f>
        <v>35</v>
      </c>
      <c r="Y187" t="str">
        <f t="shared" si="31"/>
        <v>Agriculteur</v>
      </c>
      <c r="Z187" t="str">
        <f t="shared" si="32"/>
        <v/>
      </c>
      <c r="AA187" t="str">
        <f t="shared" si="33"/>
        <v/>
      </c>
      <c r="AC187" t="str">
        <f t="shared" si="34"/>
        <v>xvleavrxxcles</v>
      </c>
    </row>
    <row r="188" spans="1:29" ht="60" x14ac:dyDescent="0.25">
      <c r="A188" s="112">
        <v>567</v>
      </c>
      <c r="B188" s="373" t="s">
        <v>762</v>
      </c>
      <c r="C188" t="s">
        <v>6260</v>
      </c>
      <c r="D188" s="25">
        <v>1160</v>
      </c>
      <c r="E188" s="25">
        <v>189</v>
      </c>
      <c r="F188" s="25">
        <v>47</v>
      </c>
      <c r="G188" s="133">
        <f t="shared" si="36"/>
        <v>0.24867724867724866</v>
      </c>
      <c r="H188" s="15"/>
      <c r="I188" s="16" t="s">
        <v>14</v>
      </c>
      <c r="J188" s="15">
        <v>2014</v>
      </c>
      <c r="K188" s="3" t="s">
        <v>763</v>
      </c>
      <c r="L188" s="345" t="s">
        <v>1041</v>
      </c>
      <c r="M188" s="17" t="s">
        <v>15</v>
      </c>
      <c r="N188">
        <v>0</v>
      </c>
      <c r="O188" s="26"/>
      <c r="P188" s="1" t="str">
        <f>IF($C188&lt;&gt;"",IF(COUNTIF($C:C,$C188)&gt;1,"Plusieurs commentaires",""),"")</f>
        <v>Plusieurs commentaires</v>
      </c>
      <c r="Q188" s="1">
        <f t="shared" si="25"/>
        <v>1</v>
      </c>
      <c r="R188" s="1">
        <f>SUMIFS($Q$5:$Q188,$P$5:$P188,"Plusieurs commentaires",$C$5:$C188,C188)</f>
        <v>2</v>
      </c>
      <c r="S188" t="str">
        <f t="shared" si="26"/>
        <v/>
      </c>
      <c r="T188" t="str">
        <f t="shared" si="27"/>
        <v/>
      </c>
      <c r="U188" t="str">
        <f t="shared" si="28"/>
        <v/>
      </c>
      <c r="V188" s="238" t="str">
        <f t="shared" si="29"/>
        <v/>
      </c>
      <c r="W188" s="238">
        <f t="shared" si="30"/>
        <v>0</v>
      </c>
      <c r="X188" s="238">
        <f>SUMIFS($W$5:$W188,$V$5:$V188,"Plusieurs occurences",$H$5:$H188,H188)</f>
        <v>0</v>
      </c>
      <c r="Y188" t="str">
        <f t="shared" si="31"/>
        <v/>
      </c>
      <c r="Z188" t="str">
        <f t="shared" si="32"/>
        <v/>
      </c>
      <c r="AA188" t="str">
        <f t="shared" si="33"/>
        <v/>
      </c>
      <c r="AC188" t="str">
        <f t="shared" si="34"/>
        <v/>
      </c>
    </row>
    <row r="189" spans="1:29" ht="60" x14ac:dyDescent="0.25">
      <c r="A189" s="112">
        <v>568</v>
      </c>
      <c r="B189" s="373" t="s">
        <v>764</v>
      </c>
      <c r="C189" t="s">
        <v>6335</v>
      </c>
      <c r="D189" s="25">
        <v>4588</v>
      </c>
      <c r="E189" s="25">
        <v>321</v>
      </c>
      <c r="F189" s="25">
        <v>156</v>
      </c>
      <c r="G189" s="133">
        <f t="shared" si="36"/>
        <v>0.48598130841121495</v>
      </c>
      <c r="H189" s="15"/>
      <c r="I189" s="16" t="s">
        <v>13</v>
      </c>
      <c r="J189" s="133">
        <v>2015</v>
      </c>
      <c r="K189" s="3" t="s">
        <v>14</v>
      </c>
      <c r="L189" s="345" t="s">
        <v>5513</v>
      </c>
      <c r="M189" s="17" t="s">
        <v>15</v>
      </c>
      <c r="N189">
        <v>4</v>
      </c>
      <c r="O189" s="26"/>
      <c r="P189" s="1" t="str">
        <f>IF($C189&lt;&gt;"",IF(COUNTIF($C:C,$C189)&gt;1,"Plusieurs commentaires",""),"")</f>
        <v>Plusieurs commentaires</v>
      </c>
      <c r="Q189" s="1">
        <f t="shared" si="25"/>
        <v>1</v>
      </c>
      <c r="R189" s="1">
        <f>SUMIFS($Q$5:$Q189,$P$5:$P189,"Plusieurs commentaires",$C$5:$C189,C189)</f>
        <v>1</v>
      </c>
      <c r="S189" t="str">
        <f t="shared" si="26"/>
        <v/>
      </c>
      <c r="T189" t="str">
        <f t="shared" si="27"/>
        <v/>
      </c>
      <c r="U189" t="str">
        <f t="shared" si="28"/>
        <v/>
      </c>
      <c r="V189" s="238" t="str">
        <f t="shared" si="29"/>
        <v/>
      </c>
      <c r="W189" s="238">
        <f t="shared" si="30"/>
        <v>0</v>
      </c>
      <c r="X189" s="238">
        <f>SUMIFS($W$5:$W189,$V$5:$V189,"Plusieurs occurences",$H$5:$H189,H189)</f>
        <v>0</v>
      </c>
      <c r="Y189">
        <f t="shared" si="31"/>
        <v>0</v>
      </c>
      <c r="Z189" t="str">
        <f t="shared" si="32"/>
        <v/>
      </c>
      <c r="AA189" t="str">
        <f t="shared" si="33"/>
        <v/>
      </c>
      <c r="AC189" t="str">
        <f t="shared" si="34"/>
        <v>xclpgelcxuvvl2</v>
      </c>
    </row>
    <row r="190" spans="1:29" ht="45" x14ac:dyDescent="0.25">
      <c r="A190" s="112">
        <v>572</v>
      </c>
      <c r="B190" s="373" t="s">
        <v>770</v>
      </c>
      <c r="C190" t="s">
        <v>6122</v>
      </c>
      <c r="D190" s="25">
        <v>1779</v>
      </c>
      <c r="E190" s="25">
        <v>103</v>
      </c>
      <c r="F190" s="25">
        <v>92</v>
      </c>
      <c r="G190" s="133">
        <f t="shared" si="36"/>
        <v>0.89320388349514568</v>
      </c>
      <c r="H190" s="15"/>
      <c r="I190" s="16" t="s">
        <v>13</v>
      </c>
      <c r="J190" s="15">
        <v>2012</v>
      </c>
      <c r="K190" s="3" t="s">
        <v>20</v>
      </c>
      <c r="L190" s="345" t="s">
        <v>5513</v>
      </c>
      <c r="M190" s="17" t="s">
        <v>15</v>
      </c>
      <c r="N190">
        <v>0</v>
      </c>
      <c r="O190" s="26"/>
      <c r="P190" s="1" t="str">
        <f>IF($C190&lt;&gt;"",IF(COUNTIF($C:C,$C190)&gt;1,"Plusieurs commentaires",""),"")</f>
        <v/>
      </c>
      <c r="Q190" s="1">
        <f t="shared" si="25"/>
        <v>0</v>
      </c>
      <c r="R190" s="1">
        <f>SUMIFS($Q$5:$Q190,$P$5:$P190,"Plusieurs commentaires",$C$5:$C190,C190)</f>
        <v>0</v>
      </c>
      <c r="S190" t="str">
        <f t="shared" si="26"/>
        <v/>
      </c>
      <c r="T190" t="str">
        <f t="shared" si="27"/>
        <v/>
      </c>
      <c r="U190" t="str">
        <f t="shared" si="28"/>
        <v/>
      </c>
      <c r="V190" s="238" t="str">
        <f t="shared" si="29"/>
        <v/>
      </c>
      <c r="W190" s="238">
        <f t="shared" si="30"/>
        <v>0</v>
      </c>
      <c r="X190" s="238">
        <f>SUMIFS($W$5:$W190,$V$5:$V190,"Plusieurs occurences",$H$5:$H190,H190)</f>
        <v>0</v>
      </c>
      <c r="Y190">
        <f t="shared" si="31"/>
        <v>0</v>
      </c>
      <c r="Z190" t="str">
        <f t="shared" si="32"/>
        <v/>
      </c>
      <c r="AA190" t="str">
        <f t="shared" si="33"/>
        <v/>
      </c>
      <c r="AC190" t="str">
        <f t="shared" si="34"/>
        <v>hPLpUaecRc</v>
      </c>
    </row>
    <row r="191" spans="1:29" ht="45" x14ac:dyDescent="0.25">
      <c r="A191" s="112">
        <v>574</v>
      </c>
      <c r="B191" s="373" t="s">
        <v>773</v>
      </c>
      <c r="C191" t="s">
        <v>5993</v>
      </c>
      <c r="D191" s="25">
        <v>32300</v>
      </c>
      <c r="E191" s="25">
        <v>1103</v>
      </c>
      <c r="F191" s="25">
        <v>3197</v>
      </c>
      <c r="G191" s="133">
        <f t="shared" si="36"/>
        <v>2.8984587488667271</v>
      </c>
      <c r="H191" s="133"/>
      <c r="I191" s="134" t="s">
        <v>14</v>
      </c>
      <c r="J191" s="133">
        <v>2014</v>
      </c>
      <c r="K191" s="3" t="s">
        <v>14</v>
      </c>
      <c r="L191" s="345" t="s">
        <v>5513</v>
      </c>
      <c r="M191" s="136" t="s">
        <v>15</v>
      </c>
      <c r="N191">
        <v>15</v>
      </c>
      <c r="O191" s="26"/>
      <c r="P191" s="1" t="str">
        <f>IF($C191&lt;&gt;"",IF(COUNTIF($C:C,$C191)&gt;1,"Plusieurs commentaires",""),"")</f>
        <v/>
      </c>
      <c r="Q191" s="1">
        <f t="shared" si="25"/>
        <v>0</v>
      </c>
      <c r="R191" s="1">
        <f>SUMIFS($Q$5:$Q191,$P$5:$P191,"Plusieurs commentaires",$C$5:$C191,C191)</f>
        <v>0</v>
      </c>
      <c r="S191" t="str">
        <f t="shared" si="26"/>
        <v/>
      </c>
      <c r="T191" t="str">
        <f t="shared" si="27"/>
        <v/>
      </c>
      <c r="U191" t="str">
        <f t="shared" si="28"/>
        <v/>
      </c>
      <c r="V191" s="238" t="str">
        <f t="shared" si="29"/>
        <v/>
      </c>
      <c r="W191" s="238">
        <f t="shared" si="30"/>
        <v>0</v>
      </c>
      <c r="X191" s="238">
        <f>SUMIFS($W$5:$W191,$V$5:$V191,"Plusieurs occurences",$H$5:$H191,H191)</f>
        <v>0</v>
      </c>
      <c r="Y191">
        <f t="shared" si="31"/>
        <v>0</v>
      </c>
      <c r="Z191" t="str">
        <f t="shared" si="32"/>
        <v/>
      </c>
      <c r="AA191" t="str">
        <f t="shared" si="33"/>
        <v/>
      </c>
      <c r="AC191" t="str">
        <f t="shared" si="34"/>
        <v>rchy67600</v>
      </c>
    </row>
    <row r="192" spans="1:29" ht="30" x14ac:dyDescent="0.25">
      <c r="A192" s="112">
        <v>580</v>
      </c>
      <c r="B192" s="373" t="s">
        <v>780</v>
      </c>
      <c r="C192" t="s">
        <v>6123</v>
      </c>
      <c r="D192" s="25">
        <v>67</v>
      </c>
      <c r="E192" s="25">
        <v>15</v>
      </c>
      <c r="F192" s="25">
        <v>3</v>
      </c>
      <c r="G192" s="133">
        <f t="shared" si="36"/>
        <v>0.2</v>
      </c>
      <c r="H192" s="15"/>
      <c r="I192" s="16" t="s">
        <v>14</v>
      </c>
      <c r="J192" s="15">
        <v>2016</v>
      </c>
      <c r="K192" s="3" t="s">
        <v>14</v>
      </c>
      <c r="L192" s="345" t="s">
        <v>5513</v>
      </c>
      <c r="M192" s="17" t="s">
        <v>15</v>
      </c>
      <c r="N192">
        <v>0</v>
      </c>
      <c r="O192" s="26"/>
      <c r="P192" s="1" t="str">
        <f>IF($C192&lt;&gt;"",IF(COUNTIF($C:C,$C192)&gt;1,"Plusieurs commentaires",""),"")</f>
        <v/>
      </c>
      <c r="Q192" s="1">
        <f t="shared" si="25"/>
        <v>0</v>
      </c>
      <c r="R192" s="1">
        <f>SUMIFS($Q$5:$Q192,$P$5:$P192,"Plusieurs commentaires",$C$5:$C192,C192)</f>
        <v>0</v>
      </c>
      <c r="S192" t="str">
        <f t="shared" si="26"/>
        <v/>
      </c>
      <c r="T192" t="str">
        <f t="shared" si="27"/>
        <v/>
      </c>
      <c r="U192" t="str">
        <f t="shared" si="28"/>
        <v/>
      </c>
      <c r="V192" s="238" t="str">
        <f t="shared" si="29"/>
        <v/>
      </c>
      <c r="W192" s="238">
        <f t="shared" si="30"/>
        <v>0</v>
      </c>
      <c r="X192" s="238">
        <f>SUMIFS($W$5:$W192,$V$5:$V192,"Plusieurs occurences",$H$5:$H192,H192)</f>
        <v>0</v>
      </c>
      <c r="Y192">
        <f t="shared" si="31"/>
        <v>0</v>
      </c>
      <c r="Z192" t="str">
        <f t="shared" si="32"/>
        <v/>
      </c>
      <c r="AA192" t="str">
        <f t="shared" si="33"/>
        <v/>
      </c>
      <c r="AC192" t="str">
        <f t="shared" si="34"/>
        <v>leleyp09</v>
      </c>
    </row>
    <row r="193" spans="1:29" ht="30" x14ac:dyDescent="0.25">
      <c r="A193" s="112">
        <v>586</v>
      </c>
      <c r="B193" s="373" t="s">
        <v>787</v>
      </c>
      <c r="C193" t="s">
        <v>6263</v>
      </c>
      <c r="D193" s="25">
        <v>6622</v>
      </c>
      <c r="E193" s="25">
        <v>587</v>
      </c>
      <c r="F193" s="25">
        <v>403</v>
      </c>
      <c r="G193" s="133">
        <f t="shared" si="36"/>
        <v>0.68654173764906301</v>
      </c>
      <c r="H193" s="18" t="s">
        <v>59</v>
      </c>
      <c r="I193" s="16" t="s">
        <v>13</v>
      </c>
      <c r="J193" s="133">
        <v>2012</v>
      </c>
      <c r="K193" s="3" t="s">
        <v>14</v>
      </c>
      <c r="L193" s="345" t="s">
        <v>5513</v>
      </c>
      <c r="M193" s="17" t="s">
        <v>15</v>
      </c>
      <c r="N193">
        <v>5</v>
      </c>
      <c r="O193" s="26"/>
      <c r="P193" s="1" t="str">
        <f>IF($C193&lt;&gt;"",IF(COUNTIF($C:C,$C193)&gt;1,"Plusieurs commentaires",""),"")</f>
        <v>Plusieurs commentaires</v>
      </c>
      <c r="Q193" s="1">
        <f t="shared" si="25"/>
        <v>1</v>
      </c>
      <c r="R193" s="1">
        <f>SUMIFS($Q$5:$Q193,$P$5:$P193,"Plusieurs commentaires",$C$5:$C193,C193)</f>
        <v>2</v>
      </c>
      <c r="S193" t="str">
        <f t="shared" si="26"/>
        <v/>
      </c>
      <c r="T193" t="str">
        <f t="shared" si="27"/>
        <v/>
      </c>
      <c r="U193" t="str">
        <f t="shared" si="28"/>
        <v/>
      </c>
      <c r="V193" s="238" t="str">
        <f t="shared" si="29"/>
        <v>Plusieurs occurences</v>
      </c>
      <c r="W193" s="238">
        <f t="shared" si="30"/>
        <v>1</v>
      </c>
      <c r="X193" s="238">
        <f>SUMIFS($W$5:$W193,$V$5:$V193,"Plusieurs occurences",$H$5:$H193,H193)</f>
        <v>2</v>
      </c>
      <c r="Y193" t="str">
        <f t="shared" si="31"/>
        <v/>
      </c>
      <c r="Z193" t="str">
        <f t="shared" si="32"/>
        <v/>
      </c>
      <c r="AA193" t="str">
        <f t="shared" si="33"/>
        <v/>
      </c>
      <c r="AC193" t="str">
        <f t="shared" si="34"/>
        <v/>
      </c>
    </row>
    <row r="194" spans="1:29" ht="30" x14ac:dyDescent="0.25">
      <c r="A194" s="112">
        <v>587</v>
      </c>
      <c r="B194" s="373" t="s">
        <v>788</v>
      </c>
      <c r="C194" t="s">
        <v>6336</v>
      </c>
      <c r="D194" s="25">
        <v>2060</v>
      </c>
      <c r="E194" s="25">
        <v>37</v>
      </c>
      <c r="F194" s="25">
        <v>32</v>
      </c>
      <c r="G194" s="133">
        <f t="shared" si="36"/>
        <v>0.86486486486486491</v>
      </c>
      <c r="H194" s="15"/>
      <c r="I194" s="16" t="s">
        <v>14</v>
      </c>
      <c r="J194" s="15">
        <v>2018</v>
      </c>
      <c r="K194" s="3" t="s">
        <v>789</v>
      </c>
      <c r="L194" s="345" t="s">
        <v>5513</v>
      </c>
      <c r="M194" s="17" t="s">
        <v>15</v>
      </c>
      <c r="N194">
        <v>14</v>
      </c>
      <c r="O194" s="26"/>
      <c r="P194" s="1" t="str">
        <f>IF($C194&lt;&gt;"",IF(COUNTIF($C:C,$C194)&gt;1,"Plusieurs commentaires",""),"")</f>
        <v>Plusieurs commentaires</v>
      </c>
      <c r="Q194" s="1">
        <f t="shared" si="25"/>
        <v>1</v>
      </c>
      <c r="R194" s="1">
        <f>SUMIFS($Q$5:$Q194,$P$5:$P194,"Plusieurs commentaires",$C$5:$C194,C194)</f>
        <v>1</v>
      </c>
      <c r="S194" t="str">
        <f t="shared" si="26"/>
        <v/>
      </c>
      <c r="T194" t="str">
        <f t="shared" si="27"/>
        <v/>
      </c>
      <c r="U194" t="str">
        <f t="shared" si="28"/>
        <v/>
      </c>
      <c r="V194" s="238" t="str">
        <f t="shared" si="29"/>
        <v/>
      </c>
      <c r="W194" s="238">
        <f t="shared" si="30"/>
        <v>0</v>
      </c>
      <c r="X194" s="238">
        <f>SUMIFS($W$5:$W194,$V$5:$V194,"Plusieurs occurences",$H$5:$H194,H194)</f>
        <v>0</v>
      </c>
      <c r="Y194">
        <f t="shared" si="31"/>
        <v>0</v>
      </c>
      <c r="Z194" t="str">
        <f t="shared" si="32"/>
        <v/>
      </c>
      <c r="AA194" t="str">
        <f t="shared" si="33"/>
        <v/>
      </c>
      <c r="AC194" t="str">
        <f t="shared" si="34"/>
        <v>aullcsxcPclsccs</v>
      </c>
    </row>
    <row r="195" spans="1:29" ht="60" x14ac:dyDescent="0.25">
      <c r="A195" s="112">
        <v>589</v>
      </c>
      <c r="B195" s="373" t="s">
        <v>792</v>
      </c>
      <c r="C195" t="s">
        <v>6322</v>
      </c>
      <c r="D195" s="25">
        <v>94</v>
      </c>
      <c r="E195" s="25">
        <v>110</v>
      </c>
      <c r="F195" s="25">
        <v>65</v>
      </c>
      <c r="G195" s="133">
        <f t="shared" si="36"/>
        <v>0.59090909090909094</v>
      </c>
      <c r="H195" s="15"/>
      <c r="I195" s="16" t="s">
        <v>793</v>
      </c>
      <c r="J195" s="133">
        <v>2013</v>
      </c>
      <c r="K195" s="3" t="s">
        <v>14</v>
      </c>
      <c r="L195" s="345" t="s">
        <v>1041</v>
      </c>
      <c r="M195" s="17" t="s">
        <v>15</v>
      </c>
      <c r="N195">
        <v>0</v>
      </c>
      <c r="O195" s="26"/>
      <c r="P195" s="1" t="str">
        <f>IF($C195&lt;&gt;"",IF(COUNTIF($C:C,$C195)&gt;1,"Plusieurs commentaires",""),"")</f>
        <v>Plusieurs commentaires</v>
      </c>
      <c r="Q195" s="1">
        <f t="shared" si="25"/>
        <v>1</v>
      </c>
      <c r="R195" s="1">
        <f>SUMIFS($Q$5:$Q195,$P$5:$P195,"Plusieurs commentaires",$C$5:$C195,C195)</f>
        <v>2</v>
      </c>
      <c r="S195" t="str">
        <f t="shared" si="26"/>
        <v/>
      </c>
      <c r="T195" t="str">
        <f t="shared" si="27"/>
        <v/>
      </c>
      <c r="U195" t="str">
        <f t="shared" si="28"/>
        <v/>
      </c>
      <c r="V195" s="238" t="str">
        <f t="shared" si="29"/>
        <v/>
      </c>
      <c r="W195" s="238">
        <f t="shared" si="30"/>
        <v>0</v>
      </c>
      <c r="X195" s="238">
        <f>SUMIFS($W$5:$W195,$V$5:$V195,"Plusieurs occurences",$H$5:$H195,H195)</f>
        <v>0</v>
      </c>
      <c r="Y195" t="str">
        <f t="shared" si="31"/>
        <v/>
      </c>
      <c r="Z195" t="str">
        <f t="shared" si="32"/>
        <v/>
      </c>
      <c r="AA195" t="str">
        <f t="shared" si="33"/>
        <v/>
      </c>
      <c r="AC195" t="str">
        <f t="shared" si="34"/>
        <v/>
      </c>
    </row>
    <row r="196" spans="1:29" ht="45" x14ac:dyDescent="0.25">
      <c r="A196" s="112">
        <v>591</v>
      </c>
      <c r="B196" s="374" t="s">
        <v>795</v>
      </c>
      <c r="C196" t="s">
        <v>6337</v>
      </c>
      <c r="D196" s="25">
        <v>7904</v>
      </c>
      <c r="E196" s="25">
        <v>254</v>
      </c>
      <c r="F196" s="25">
        <v>196</v>
      </c>
      <c r="G196" s="133">
        <f t="shared" si="36"/>
        <v>0.77165354330708658</v>
      </c>
      <c r="H196" s="15"/>
      <c r="I196" s="16" t="s">
        <v>14</v>
      </c>
      <c r="J196" s="133">
        <v>2018</v>
      </c>
      <c r="K196" s="3" t="s">
        <v>14</v>
      </c>
      <c r="L196" s="345" t="s">
        <v>5513</v>
      </c>
      <c r="M196" s="17" t="s">
        <v>15</v>
      </c>
      <c r="N196">
        <v>10</v>
      </c>
      <c r="O196" s="26"/>
      <c r="P196" s="1" t="str">
        <f>IF($C196&lt;&gt;"",IF(COUNTIF($C:C,$C196)&gt;1,"Plusieurs commentaires",""),"")</f>
        <v/>
      </c>
      <c r="Q196" s="1">
        <f t="shared" si="25"/>
        <v>0</v>
      </c>
      <c r="R196" s="1">
        <f>SUMIFS($Q$5:$Q196,$P$5:$P196,"Plusieurs commentaires",$C$5:$C196,C196)</f>
        <v>0</v>
      </c>
      <c r="S196" t="str">
        <f t="shared" si="26"/>
        <v/>
      </c>
      <c r="T196" t="str">
        <f t="shared" si="27"/>
        <v/>
      </c>
      <c r="U196" t="str">
        <f t="shared" si="28"/>
        <v/>
      </c>
      <c r="V196" s="238" t="str">
        <f t="shared" si="29"/>
        <v/>
      </c>
      <c r="W196" s="238">
        <f t="shared" si="30"/>
        <v>0</v>
      </c>
      <c r="X196" s="238">
        <f>SUMIFS($W$5:$W196,$V$5:$V196,"Plusieurs occurences",$H$5:$H196,H196)</f>
        <v>0</v>
      </c>
      <c r="Y196">
        <f t="shared" si="31"/>
        <v>0</v>
      </c>
      <c r="Z196" t="str">
        <f t="shared" si="32"/>
        <v/>
      </c>
      <c r="AA196" t="str">
        <f t="shared" si="33"/>
        <v/>
      </c>
      <c r="AC196" t="str">
        <f t="shared" si="34"/>
        <v>PxvcCccelc</v>
      </c>
    </row>
    <row r="197" spans="1:29" ht="75" x14ac:dyDescent="0.25">
      <c r="A197" s="112">
        <v>598</v>
      </c>
      <c r="B197" s="373" t="s">
        <v>804</v>
      </c>
      <c r="C197" t="s">
        <v>6118</v>
      </c>
      <c r="D197" s="25">
        <v>10200</v>
      </c>
      <c r="E197" s="25">
        <v>87</v>
      </c>
      <c r="F197" s="25">
        <v>184</v>
      </c>
      <c r="G197" s="133">
        <f t="shared" si="36"/>
        <v>2.1149425287356323</v>
      </c>
      <c r="H197" s="15"/>
      <c r="I197" s="16" t="s">
        <v>13</v>
      </c>
      <c r="J197" s="133">
        <v>2010</v>
      </c>
      <c r="K197" s="3" t="s">
        <v>805</v>
      </c>
      <c r="L197" s="345" t="s">
        <v>1041</v>
      </c>
      <c r="M197" s="17" t="s">
        <v>15</v>
      </c>
      <c r="N197">
        <v>0</v>
      </c>
      <c r="O197" s="26"/>
      <c r="P197" s="1" t="str">
        <f>IF($C197&lt;&gt;"",IF(COUNTIF($C:C,$C197)&gt;1,"Plusieurs commentaires",""),"")</f>
        <v>Plusieurs commentaires</v>
      </c>
      <c r="Q197" s="1">
        <f t="shared" ref="Q197:Q260" si="37">IF(P197="Plusieurs commentaires",1,0)</f>
        <v>1</v>
      </c>
      <c r="R197" s="1">
        <f>SUMIFS($Q$5:$Q197,$P$5:$P197,"Plusieurs commentaires",$C$5:$C197,C197)</f>
        <v>2</v>
      </c>
      <c r="S197" t="str">
        <f t="shared" ref="S197:S260" si="38">IF(I197="Non",IF(F197&lt;=21,IF(M197="Critique",IF(J197&gt;2017,C197,""),""),""),"")</f>
        <v/>
      </c>
      <c r="T197" t="str">
        <f t="shared" ref="T197:T260" si="39">IF(I197="Non",IF(F197&lt;=21,IF(M197="Soutien",IF(J197&gt;2017,C197,""),""),""),"")</f>
        <v/>
      </c>
      <c r="U197" t="str">
        <f t="shared" ref="U197:U260" si="40">IF(I197="Non",IF(F197&lt;=21,IF(M197="Neutre",IF(J197&gt;2017,C197,""),""),""),"")</f>
        <v/>
      </c>
      <c r="V197" s="238" t="str">
        <f t="shared" ref="V197:V260" si="41">IF($H197&lt;&gt;"",IF(COUNTIF($H:$H,$H197)&gt;1,"Plusieurs occurences",""),"")</f>
        <v/>
      </c>
      <c r="W197" s="238">
        <f t="shared" ref="W197:W260" si="42">IF(V197="Plusieurs occurences",1,0)</f>
        <v>0</v>
      </c>
      <c r="X197" s="238">
        <f>SUMIFS($W$5:$W197,$V$5:$V197,"Plusieurs occurences",$H$5:$H197,H197)</f>
        <v>0</v>
      </c>
      <c r="Y197" t="str">
        <f t="shared" ref="Y197:Y260" si="43">IF(R197&lt;2,IF(M197="Critique",H197,""),"")</f>
        <v/>
      </c>
      <c r="Z197" t="str">
        <f t="shared" ref="Z197:Z260" si="44">IF(R197&lt;2,IF(M197="Soutien",H197,""),"")</f>
        <v/>
      </c>
      <c r="AA197" t="str">
        <f t="shared" ref="AA197:AA260" si="45">IF(R197&lt;2,IF(M197="Neutre",H197,""),"")</f>
        <v/>
      </c>
      <c r="AC197" t="str">
        <f t="shared" si="34"/>
        <v/>
      </c>
    </row>
    <row r="198" spans="1:29" x14ac:dyDescent="0.25">
      <c r="A198" s="112">
        <v>600</v>
      </c>
      <c r="B198" s="373" t="s">
        <v>807</v>
      </c>
      <c r="C198" t="s">
        <v>5994</v>
      </c>
      <c r="D198" s="25">
        <v>1803</v>
      </c>
      <c r="E198" s="25">
        <v>227</v>
      </c>
      <c r="F198" s="25">
        <v>299</v>
      </c>
      <c r="G198" s="133">
        <f t="shared" si="36"/>
        <v>1.3171806167400881</v>
      </c>
      <c r="H198" s="15"/>
      <c r="I198" s="16" t="s">
        <v>14</v>
      </c>
      <c r="J198" s="15">
        <v>2015</v>
      </c>
      <c r="K198" s="3" t="s">
        <v>14</v>
      </c>
      <c r="L198" s="345" t="s">
        <v>5513</v>
      </c>
      <c r="M198" s="17" t="s">
        <v>15</v>
      </c>
      <c r="N198">
        <v>11</v>
      </c>
      <c r="O198" s="26"/>
      <c r="P198" s="1" t="str">
        <f>IF($C198&lt;&gt;"",IF(COUNTIF($C:C,$C198)&gt;1,"Plusieurs commentaires",""),"")</f>
        <v/>
      </c>
      <c r="Q198" s="1">
        <f t="shared" si="37"/>
        <v>0</v>
      </c>
      <c r="R198" s="1">
        <f>SUMIFS($Q$5:$Q198,$P$5:$P198,"Plusieurs commentaires",$C$5:$C198,C198)</f>
        <v>0</v>
      </c>
      <c r="S198" t="str">
        <f t="shared" si="38"/>
        <v/>
      </c>
      <c r="T198" t="str">
        <f t="shared" si="39"/>
        <v/>
      </c>
      <c r="U198" t="str">
        <f t="shared" si="40"/>
        <v/>
      </c>
      <c r="V198" s="238" t="str">
        <f t="shared" si="41"/>
        <v/>
      </c>
      <c r="W198" s="238">
        <f t="shared" si="42"/>
        <v>0</v>
      </c>
      <c r="X198" s="238">
        <f>SUMIFS($W$5:$W198,$V$5:$V198,"Plusieurs occurences",$H$5:$H198,H198)</f>
        <v>0</v>
      </c>
      <c r="Y198">
        <f t="shared" si="43"/>
        <v>0</v>
      </c>
      <c r="Z198" t="str">
        <f t="shared" si="44"/>
        <v/>
      </c>
      <c r="AA198" t="str">
        <f t="shared" si="45"/>
        <v/>
      </c>
      <c r="AC198" t="str">
        <f t="shared" si="34"/>
        <v>hecv79860</v>
      </c>
    </row>
    <row r="199" spans="1:29" ht="60" x14ac:dyDescent="0.25">
      <c r="A199" s="112">
        <v>601</v>
      </c>
      <c r="B199" s="373" t="s">
        <v>809</v>
      </c>
      <c r="C199" t="s">
        <v>5968</v>
      </c>
      <c r="D199" s="25">
        <v>1521</v>
      </c>
      <c r="E199" s="25">
        <v>99</v>
      </c>
      <c r="F199" s="25">
        <v>187</v>
      </c>
      <c r="G199" s="133">
        <f t="shared" si="36"/>
        <v>1.8888888888888888</v>
      </c>
      <c r="H199" s="15" t="s">
        <v>19</v>
      </c>
      <c r="I199" s="16" t="s">
        <v>13</v>
      </c>
      <c r="J199" s="133">
        <v>2012</v>
      </c>
      <c r="K199" s="3" t="s">
        <v>1041</v>
      </c>
      <c r="L199" s="345" t="s">
        <v>1041</v>
      </c>
      <c r="M199" s="17" t="s">
        <v>15</v>
      </c>
      <c r="N199">
        <v>0</v>
      </c>
      <c r="O199" s="26" t="s">
        <v>808</v>
      </c>
      <c r="P199" s="1" t="str">
        <f>IF($C199&lt;&gt;"",IF(COUNTIF($C:C,$C199)&gt;1,"Plusieurs commentaires",""),"")</f>
        <v>Plusieurs commentaires</v>
      </c>
      <c r="Q199" s="1">
        <f t="shared" si="37"/>
        <v>1</v>
      </c>
      <c r="R199" s="1">
        <f>SUMIFS($Q$5:$Q199,$P$5:$P199,"Plusieurs commentaires",$C$5:$C199,C199)</f>
        <v>2</v>
      </c>
      <c r="S199" t="str">
        <f t="shared" si="38"/>
        <v/>
      </c>
      <c r="T199" t="str">
        <f t="shared" si="39"/>
        <v/>
      </c>
      <c r="U199" t="str">
        <f t="shared" si="40"/>
        <v/>
      </c>
      <c r="V199" s="238" t="str">
        <f t="shared" si="41"/>
        <v>Plusieurs occurences</v>
      </c>
      <c r="W199" s="238">
        <f t="shared" si="42"/>
        <v>1</v>
      </c>
      <c r="X199" s="238">
        <f>SUMIFS($W$5:$W199,$V$5:$V199,"Plusieurs occurences",$H$5:$H199,H199)</f>
        <v>36</v>
      </c>
      <c r="Y199" t="str">
        <f t="shared" si="43"/>
        <v/>
      </c>
      <c r="Z199" t="str">
        <f t="shared" si="44"/>
        <v/>
      </c>
      <c r="AA199" t="str">
        <f t="shared" si="45"/>
        <v/>
      </c>
      <c r="AC199" t="str">
        <f t="shared" ref="AC199:AC262" si="46">IF(R199&lt;2,IF(M199="Critique",C199,""),"")</f>
        <v/>
      </c>
    </row>
    <row r="200" spans="1:29" ht="75" x14ac:dyDescent="0.25">
      <c r="A200" s="112">
        <v>603</v>
      </c>
      <c r="B200" s="373" t="s">
        <v>811</v>
      </c>
      <c r="C200" t="s">
        <v>6338</v>
      </c>
      <c r="D200" s="25">
        <v>895</v>
      </c>
      <c r="E200" s="25">
        <v>49</v>
      </c>
      <c r="F200" s="25">
        <v>18</v>
      </c>
      <c r="G200" s="133">
        <f t="shared" si="36"/>
        <v>0.36734693877551022</v>
      </c>
      <c r="H200" s="133"/>
      <c r="I200" s="134" t="s">
        <v>14</v>
      </c>
      <c r="J200" s="133">
        <v>2018</v>
      </c>
      <c r="K200" s="3" t="s">
        <v>14</v>
      </c>
      <c r="L200" s="345" t="s">
        <v>14</v>
      </c>
      <c r="M200" s="136" t="s">
        <v>15</v>
      </c>
      <c r="N200">
        <v>0</v>
      </c>
      <c r="O200" s="26"/>
      <c r="P200" s="1" t="str">
        <f>IF($C200&lt;&gt;"",IF(COUNTIF($C:C,$C200)&gt;1,"Plusieurs commentaires",""),"")</f>
        <v/>
      </c>
      <c r="Q200" s="1">
        <f t="shared" si="37"/>
        <v>0</v>
      </c>
      <c r="R200" s="1">
        <f>SUMIFS($Q$5:$Q200,$P$5:$P200,"Plusieurs commentaires",$C$5:$C200,C200)</f>
        <v>0</v>
      </c>
      <c r="S200" t="str">
        <f t="shared" si="38"/>
        <v>Lpclxcl</v>
      </c>
      <c r="T200" t="str">
        <f t="shared" si="39"/>
        <v/>
      </c>
      <c r="U200" t="str">
        <f t="shared" si="40"/>
        <v/>
      </c>
      <c r="V200" s="238" t="str">
        <f t="shared" si="41"/>
        <v/>
      </c>
      <c r="W200" s="238">
        <f t="shared" si="42"/>
        <v>0</v>
      </c>
      <c r="X200" s="238">
        <f>SUMIFS($W$5:$W200,$V$5:$V200,"Plusieurs occurences",$H$5:$H200,H200)</f>
        <v>0</v>
      </c>
      <c r="Y200">
        <f t="shared" si="43"/>
        <v>0</v>
      </c>
      <c r="Z200" t="str">
        <f t="shared" si="44"/>
        <v/>
      </c>
      <c r="AA200" t="str">
        <f t="shared" si="45"/>
        <v/>
      </c>
      <c r="AC200" t="str">
        <f t="shared" si="46"/>
        <v>Lpclxcl</v>
      </c>
    </row>
    <row r="201" spans="1:29" ht="30" x14ac:dyDescent="0.25">
      <c r="A201" s="112">
        <v>604</v>
      </c>
      <c r="B201" s="373" t="s">
        <v>812</v>
      </c>
      <c r="C201" t="s">
        <v>6031</v>
      </c>
      <c r="D201" s="25">
        <v>474</v>
      </c>
      <c r="E201" s="25">
        <v>63</v>
      </c>
      <c r="F201" s="25">
        <v>229</v>
      </c>
      <c r="G201" s="133">
        <f t="shared" si="36"/>
        <v>3.6349206349206349</v>
      </c>
      <c r="H201" s="15"/>
      <c r="I201" s="16" t="s">
        <v>14</v>
      </c>
      <c r="J201" s="133">
        <v>2017</v>
      </c>
      <c r="K201" s="3" t="s">
        <v>14</v>
      </c>
      <c r="L201" s="24"/>
      <c r="M201" s="17" t="s">
        <v>15</v>
      </c>
      <c r="N201">
        <v>0</v>
      </c>
      <c r="O201" s="26"/>
      <c r="P201" s="1" t="str">
        <f>IF($C201&lt;&gt;"",IF(COUNTIF($C:C,$C201)&gt;1,"Plusieurs commentaires",""),"")</f>
        <v/>
      </c>
      <c r="Q201" s="1">
        <f t="shared" si="37"/>
        <v>0</v>
      </c>
      <c r="R201" s="1">
        <f>SUMIFS($Q$5:$Q201,$P$5:$P201,"Plusieurs commentaires",$C$5:$C201,C201)</f>
        <v>0</v>
      </c>
      <c r="S201" t="str">
        <f t="shared" si="38"/>
        <v/>
      </c>
      <c r="T201" t="str">
        <f t="shared" si="39"/>
        <v/>
      </c>
      <c r="U201" t="str">
        <f t="shared" si="40"/>
        <v/>
      </c>
      <c r="V201" s="238" t="str">
        <f t="shared" si="41"/>
        <v/>
      </c>
      <c r="W201" s="238">
        <f t="shared" si="42"/>
        <v>0</v>
      </c>
      <c r="X201" s="238">
        <f>SUMIFS($W$5:$W201,$V$5:$V201,"Plusieurs occurences",$H$5:$H201,H201)</f>
        <v>0</v>
      </c>
      <c r="Y201">
        <f t="shared" si="43"/>
        <v>0</v>
      </c>
      <c r="Z201" t="str">
        <f t="shared" si="44"/>
        <v/>
      </c>
      <c r="AA201" t="str">
        <f t="shared" si="45"/>
        <v/>
      </c>
      <c r="AC201" t="str">
        <f t="shared" si="46"/>
        <v>dlscv27</v>
      </c>
    </row>
    <row r="202" spans="1:29" ht="75" x14ac:dyDescent="0.25">
      <c r="A202" s="112">
        <v>605</v>
      </c>
      <c r="B202" s="373" t="s">
        <v>813</v>
      </c>
      <c r="C202" t="s">
        <v>6339</v>
      </c>
      <c r="D202" s="25">
        <v>4192</v>
      </c>
      <c r="E202" s="25">
        <v>89</v>
      </c>
      <c r="F202" s="25">
        <v>421</v>
      </c>
      <c r="G202" s="133">
        <f t="shared" si="36"/>
        <v>4.7303370786516856</v>
      </c>
      <c r="H202" s="15"/>
      <c r="I202" s="16" t="s">
        <v>14</v>
      </c>
      <c r="J202" s="133">
        <v>2015</v>
      </c>
      <c r="K202" s="3" t="s">
        <v>14</v>
      </c>
      <c r="L202" s="345" t="s">
        <v>5513</v>
      </c>
      <c r="M202" s="17" t="s">
        <v>15</v>
      </c>
      <c r="N202">
        <v>0</v>
      </c>
      <c r="O202" s="26"/>
      <c r="P202" s="1" t="str">
        <f>IF($C202&lt;&gt;"",IF(COUNTIF($C:C,$C202)&gt;1,"Plusieurs commentaires",""),"")</f>
        <v/>
      </c>
      <c r="Q202" s="1">
        <f t="shared" si="37"/>
        <v>0</v>
      </c>
      <c r="R202" s="1">
        <f>SUMIFS($Q$5:$Q202,$P$5:$P202,"Plusieurs commentaires",$C$5:$C202,C202)</f>
        <v>0</v>
      </c>
      <c r="S202" t="str">
        <f t="shared" si="38"/>
        <v/>
      </c>
      <c r="T202" t="str">
        <f t="shared" si="39"/>
        <v/>
      </c>
      <c r="U202" t="str">
        <f t="shared" si="40"/>
        <v/>
      </c>
      <c r="V202" s="238" t="str">
        <f t="shared" si="41"/>
        <v/>
      </c>
      <c r="W202" s="238">
        <f t="shared" si="42"/>
        <v>0</v>
      </c>
      <c r="X202" s="238">
        <f>SUMIFS($W$5:$W202,$V$5:$V202,"Plusieurs occurences",$H$5:$H202,H202)</f>
        <v>0</v>
      </c>
      <c r="Y202">
        <f t="shared" si="43"/>
        <v>0</v>
      </c>
      <c r="Z202" t="str">
        <f t="shared" si="44"/>
        <v/>
      </c>
      <c r="AA202" t="str">
        <f t="shared" si="45"/>
        <v/>
      </c>
      <c r="AC202" t="str">
        <f t="shared" si="46"/>
        <v>dyxxhx</v>
      </c>
    </row>
    <row r="203" spans="1:29" ht="30" x14ac:dyDescent="0.25">
      <c r="A203" s="112">
        <v>607</v>
      </c>
      <c r="B203" s="373" t="s">
        <v>814</v>
      </c>
      <c r="C203" t="s">
        <v>6097</v>
      </c>
      <c r="D203" s="25">
        <v>529</v>
      </c>
      <c r="E203" s="25">
        <v>198</v>
      </c>
      <c r="F203" s="25">
        <v>16</v>
      </c>
      <c r="G203" s="133">
        <f t="shared" si="36"/>
        <v>8.0808080808080815E-2</v>
      </c>
      <c r="H203" s="15"/>
      <c r="I203" s="16" t="s">
        <v>14</v>
      </c>
      <c r="J203" s="133">
        <v>2018</v>
      </c>
      <c r="K203" s="3" t="s">
        <v>815</v>
      </c>
      <c r="L203" s="345" t="s">
        <v>1041</v>
      </c>
      <c r="M203" s="17" t="s">
        <v>15</v>
      </c>
      <c r="N203">
        <v>10</v>
      </c>
      <c r="O203" s="26"/>
      <c r="P203" s="1" t="str">
        <f>IF($C203&lt;&gt;"",IF(COUNTIF($C:C,$C203)&gt;1,"Plusieurs commentaires",""),"")</f>
        <v>Plusieurs commentaires</v>
      </c>
      <c r="Q203" s="1">
        <f t="shared" si="37"/>
        <v>1</v>
      </c>
      <c r="R203" s="1">
        <f>SUMIFS($Q$5:$Q203,$P$5:$P203,"Plusieurs commentaires",$C$5:$C203,C203)</f>
        <v>4</v>
      </c>
      <c r="S203" t="str">
        <f t="shared" si="38"/>
        <v>hvrRclclpucgc</v>
      </c>
      <c r="T203" t="str">
        <f t="shared" si="39"/>
        <v/>
      </c>
      <c r="U203" t="str">
        <f t="shared" si="40"/>
        <v/>
      </c>
      <c r="V203" s="238" t="str">
        <f t="shared" si="41"/>
        <v/>
      </c>
      <c r="W203" s="238">
        <f t="shared" si="42"/>
        <v>0</v>
      </c>
      <c r="X203" s="238">
        <f>SUMIFS($W$5:$W203,$V$5:$V203,"Plusieurs occurences",$H$5:$H203,H203)</f>
        <v>0</v>
      </c>
      <c r="Y203" t="str">
        <f t="shared" si="43"/>
        <v/>
      </c>
      <c r="Z203" t="str">
        <f t="shared" si="44"/>
        <v/>
      </c>
      <c r="AA203" t="str">
        <f t="shared" si="45"/>
        <v/>
      </c>
      <c r="AC203" t="str">
        <f t="shared" si="46"/>
        <v/>
      </c>
    </row>
    <row r="204" spans="1:29" ht="90" x14ac:dyDescent="0.25">
      <c r="A204" s="112">
        <v>610</v>
      </c>
      <c r="B204" s="373" t="s">
        <v>819</v>
      </c>
      <c r="C204" t="s">
        <v>6335</v>
      </c>
      <c r="D204" s="25">
        <v>4603</v>
      </c>
      <c r="E204" s="25">
        <v>323</v>
      </c>
      <c r="F204" s="25">
        <v>157</v>
      </c>
      <c r="G204" s="133">
        <f t="shared" si="36"/>
        <v>0.48606811145510836</v>
      </c>
      <c r="H204" s="15"/>
      <c r="I204" s="16" t="s">
        <v>13</v>
      </c>
      <c r="J204" s="15">
        <v>2015</v>
      </c>
      <c r="K204" s="3" t="s">
        <v>14</v>
      </c>
      <c r="L204" s="345" t="s">
        <v>1041</v>
      </c>
      <c r="M204" s="17" t="s">
        <v>15</v>
      </c>
      <c r="N204">
        <v>4</v>
      </c>
      <c r="O204" s="26"/>
      <c r="P204" s="1" t="str">
        <f>IF($C204&lt;&gt;"",IF(COUNTIF($C:C,$C204)&gt;1,"Plusieurs commentaires",""),"")</f>
        <v>Plusieurs commentaires</v>
      </c>
      <c r="Q204" s="1">
        <f t="shared" si="37"/>
        <v>1</v>
      </c>
      <c r="R204" s="1">
        <f>SUMIFS($Q$5:$Q204,$P$5:$P204,"Plusieurs commentaires",$C$5:$C204,C204)</f>
        <v>2</v>
      </c>
      <c r="S204" t="str">
        <f t="shared" si="38"/>
        <v/>
      </c>
      <c r="T204" t="str">
        <f t="shared" si="39"/>
        <v/>
      </c>
      <c r="U204" t="str">
        <f t="shared" si="40"/>
        <v/>
      </c>
      <c r="V204" s="238" t="str">
        <f t="shared" si="41"/>
        <v/>
      </c>
      <c r="W204" s="238">
        <f t="shared" si="42"/>
        <v>0</v>
      </c>
      <c r="X204" s="238">
        <f>SUMIFS($W$5:$W204,$V$5:$V204,"Plusieurs occurences",$H$5:$H204,H204)</f>
        <v>0</v>
      </c>
      <c r="Y204" t="str">
        <f t="shared" si="43"/>
        <v/>
      </c>
      <c r="Z204" t="str">
        <f t="shared" si="44"/>
        <v/>
      </c>
      <c r="AA204" t="str">
        <f t="shared" si="45"/>
        <v/>
      </c>
      <c r="AC204" t="str">
        <f t="shared" si="46"/>
        <v/>
      </c>
    </row>
    <row r="205" spans="1:29" x14ac:dyDescent="0.25">
      <c r="A205" s="112">
        <v>613</v>
      </c>
      <c r="B205" s="373" t="s">
        <v>511</v>
      </c>
      <c r="C205" t="s">
        <v>6311</v>
      </c>
      <c r="D205" s="25">
        <v>2642</v>
      </c>
      <c r="E205" s="25">
        <v>381</v>
      </c>
      <c r="F205" s="25">
        <v>729</v>
      </c>
      <c r="G205" s="133">
        <f t="shared" si="36"/>
        <v>1.9133858267716535</v>
      </c>
      <c r="H205" s="133" t="s">
        <v>330</v>
      </c>
      <c r="I205" s="134" t="s">
        <v>14</v>
      </c>
      <c r="J205" s="133">
        <v>2017</v>
      </c>
      <c r="K205" s="3" t="s">
        <v>5513</v>
      </c>
      <c r="L205" s="345" t="s">
        <v>1041</v>
      </c>
      <c r="M205" s="136" t="s">
        <v>15</v>
      </c>
      <c r="N205">
        <v>0</v>
      </c>
      <c r="O205" s="26"/>
      <c r="P205" s="1" t="str">
        <f>IF($C205&lt;&gt;"",IF(COUNTIF($C:C,$C205)&gt;1,"Plusieurs commentaires",""),"")</f>
        <v>Plusieurs commentaires</v>
      </c>
      <c r="Q205" s="1">
        <f t="shared" si="37"/>
        <v>1</v>
      </c>
      <c r="R205" s="1">
        <f>SUMIFS($Q$5:$Q205,$P$5:$P205,"Plusieurs commentaires",$C$5:$C205,C205)</f>
        <v>6</v>
      </c>
      <c r="S205" t="str">
        <f t="shared" si="38"/>
        <v/>
      </c>
      <c r="T205" t="str">
        <f t="shared" si="39"/>
        <v/>
      </c>
      <c r="U205" t="str">
        <f t="shared" si="40"/>
        <v/>
      </c>
      <c r="V205" s="238" t="str">
        <f t="shared" si="41"/>
        <v>Plusieurs occurences</v>
      </c>
      <c r="W205" s="238">
        <f t="shared" si="42"/>
        <v>1</v>
      </c>
      <c r="X205" s="238">
        <f>SUMIFS($W$5:$W205,$V$5:$V205,"Plusieurs occurences",$H$5:$H205,H205)</f>
        <v>6</v>
      </c>
      <c r="Y205" t="str">
        <f t="shared" si="43"/>
        <v/>
      </c>
      <c r="Z205" t="str">
        <f t="shared" si="44"/>
        <v/>
      </c>
      <c r="AA205" t="str">
        <f t="shared" si="45"/>
        <v/>
      </c>
      <c r="AC205" t="str">
        <f t="shared" si="46"/>
        <v/>
      </c>
    </row>
    <row r="206" spans="1:29" ht="75" x14ac:dyDescent="0.25">
      <c r="A206" s="112">
        <v>614</v>
      </c>
      <c r="B206" s="373" t="s">
        <v>823</v>
      </c>
      <c r="C206" t="s">
        <v>6340</v>
      </c>
      <c r="D206" s="25">
        <v>2047</v>
      </c>
      <c r="E206" s="25">
        <v>369</v>
      </c>
      <c r="F206" s="25">
        <v>118</v>
      </c>
      <c r="G206" s="133">
        <f t="shared" si="36"/>
        <v>0.31978319783197834</v>
      </c>
      <c r="H206" s="15"/>
      <c r="I206" s="16" t="s">
        <v>14</v>
      </c>
      <c r="J206" s="133">
        <v>2016</v>
      </c>
      <c r="K206" s="3" t="s">
        <v>14</v>
      </c>
      <c r="L206" s="345" t="s">
        <v>5513</v>
      </c>
      <c r="M206" s="17" t="s">
        <v>15</v>
      </c>
      <c r="N206">
        <v>0</v>
      </c>
      <c r="O206" s="26"/>
      <c r="P206" s="1" t="str">
        <f>IF($C206&lt;&gt;"",IF(COUNTIF($C:C,$C206)&gt;1,"Plusieurs commentaires",""),"")</f>
        <v>Plusieurs commentaires</v>
      </c>
      <c r="Q206" s="1">
        <f t="shared" si="37"/>
        <v>1</v>
      </c>
      <c r="R206" s="1">
        <f>SUMIFS($Q$5:$Q206,$P$5:$P206,"Plusieurs commentaires",$C$5:$C206,C206)</f>
        <v>1</v>
      </c>
      <c r="S206" t="str">
        <f t="shared" si="38"/>
        <v/>
      </c>
      <c r="T206" t="str">
        <f t="shared" si="39"/>
        <v/>
      </c>
      <c r="U206" t="str">
        <f t="shared" si="40"/>
        <v/>
      </c>
      <c r="V206" s="238" t="str">
        <f t="shared" si="41"/>
        <v/>
      </c>
      <c r="W206" s="238">
        <f t="shared" si="42"/>
        <v>0</v>
      </c>
      <c r="X206" s="238">
        <f>SUMIFS($W$5:$W206,$V$5:$V206,"Plusieurs occurences",$H$5:$H206,H206)</f>
        <v>0</v>
      </c>
      <c r="Y206">
        <f t="shared" si="43"/>
        <v>0</v>
      </c>
      <c r="Z206" t="str">
        <f t="shared" si="44"/>
        <v/>
      </c>
      <c r="AA206" t="str">
        <f t="shared" si="45"/>
        <v/>
      </c>
      <c r="AC206" t="str">
        <f t="shared" si="46"/>
        <v>xrvlxcl1</v>
      </c>
    </row>
    <row r="207" spans="1:29" ht="45" x14ac:dyDescent="0.25">
      <c r="A207" s="112">
        <v>615</v>
      </c>
      <c r="B207" s="373" t="s">
        <v>824</v>
      </c>
      <c r="C207" t="s">
        <v>6340</v>
      </c>
      <c r="D207" s="25">
        <v>2047</v>
      </c>
      <c r="E207" s="25">
        <v>369</v>
      </c>
      <c r="F207" s="25">
        <v>118</v>
      </c>
      <c r="G207" s="133">
        <f t="shared" si="36"/>
        <v>0.31978319783197834</v>
      </c>
      <c r="H207" s="15"/>
      <c r="I207" s="16" t="s">
        <v>14</v>
      </c>
      <c r="J207" s="15">
        <v>2016</v>
      </c>
      <c r="K207" s="3" t="s">
        <v>14</v>
      </c>
      <c r="L207" s="345" t="s">
        <v>1041</v>
      </c>
      <c r="M207" s="17" t="s">
        <v>15</v>
      </c>
      <c r="N207">
        <v>0</v>
      </c>
      <c r="O207" s="26"/>
      <c r="P207" s="1" t="str">
        <f>IF($C207&lt;&gt;"",IF(COUNTIF($C:C,$C207)&gt;1,"Plusieurs commentaires",""),"")</f>
        <v>Plusieurs commentaires</v>
      </c>
      <c r="Q207" s="1">
        <f t="shared" si="37"/>
        <v>1</v>
      </c>
      <c r="R207" s="1">
        <f>SUMIFS($Q$5:$Q207,$P$5:$P207,"Plusieurs commentaires",$C$5:$C207,C207)</f>
        <v>2</v>
      </c>
      <c r="S207" t="str">
        <f t="shared" si="38"/>
        <v/>
      </c>
      <c r="T207" t="str">
        <f t="shared" si="39"/>
        <v/>
      </c>
      <c r="U207" t="str">
        <f t="shared" si="40"/>
        <v/>
      </c>
      <c r="V207" s="238" t="str">
        <f t="shared" si="41"/>
        <v/>
      </c>
      <c r="W207" s="238">
        <f t="shared" si="42"/>
        <v>0</v>
      </c>
      <c r="X207" s="238">
        <f>SUMIFS($W$5:$W207,$V$5:$V207,"Plusieurs occurences",$H$5:$H207,H207)</f>
        <v>0</v>
      </c>
      <c r="Y207" t="str">
        <f t="shared" si="43"/>
        <v/>
      </c>
      <c r="Z207" t="str">
        <f t="shared" si="44"/>
        <v/>
      </c>
      <c r="AA207" t="str">
        <f t="shared" si="45"/>
        <v/>
      </c>
      <c r="AC207" t="str">
        <f t="shared" si="46"/>
        <v/>
      </c>
    </row>
    <row r="208" spans="1:29" ht="90" x14ac:dyDescent="0.25">
      <c r="A208" s="112">
        <v>619</v>
      </c>
      <c r="B208" s="373" t="s">
        <v>819</v>
      </c>
      <c r="C208" t="s">
        <v>6335</v>
      </c>
      <c r="D208" s="25">
        <v>4603</v>
      </c>
      <c r="E208" s="25">
        <v>323</v>
      </c>
      <c r="F208" s="25">
        <v>157</v>
      </c>
      <c r="G208" s="133">
        <f t="shared" si="36"/>
        <v>0.48606811145510836</v>
      </c>
      <c r="H208" s="15"/>
      <c r="I208" s="16" t="s">
        <v>13</v>
      </c>
      <c r="J208" s="15">
        <v>2015</v>
      </c>
      <c r="K208" s="3" t="s">
        <v>14</v>
      </c>
      <c r="L208" s="345" t="s">
        <v>1041</v>
      </c>
      <c r="M208" s="17" t="s">
        <v>15</v>
      </c>
      <c r="N208">
        <v>4</v>
      </c>
      <c r="O208" s="26"/>
      <c r="P208" s="1" t="str">
        <f>IF($C208&lt;&gt;"",IF(COUNTIF($C:C,$C208)&gt;1,"Plusieurs commentaires",""),"")</f>
        <v>Plusieurs commentaires</v>
      </c>
      <c r="Q208" s="1">
        <f t="shared" si="37"/>
        <v>1</v>
      </c>
      <c r="R208" s="1">
        <f>SUMIFS($Q$5:$Q208,$P$5:$P208,"Plusieurs commentaires",$C$5:$C208,C208)</f>
        <v>3</v>
      </c>
      <c r="S208" t="str">
        <f t="shared" si="38"/>
        <v/>
      </c>
      <c r="T208" t="str">
        <f t="shared" si="39"/>
        <v/>
      </c>
      <c r="U208" t="str">
        <f t="shared" si="40"/>
        <v/>
      </c>
      <c r="V208" s="238" t="str">
        <f t="shared" si="41"/>
        <v/>
      </c>
      <c r="W208" s="238">
        <f t="shared" si="42"/>
        <v>0</v>
      </c>
      <c r="X208" s="238">
        <f>SUMIFS($W$5:$W208,$V$5:$V208,"Plusieurs occurences",$H$5:$H208,H208)</f>
        <v>0</v>
      </c>
      <c r="Y208" t="str">
        <f t="shared" si="43"/>
        <v/>
      </c>
      <c r="Z208" t="str">
        <f t="shared" si="44"/>
        <v/>
      </c>
      <c r="AA208" t="str">
        <f t="shared" si="45"/>
        <v/>
      </c>
      <c r="AC208" t="str">
        <f t="shared" si="46"/>
        <v/>
      </c>
    </row>
    <row r="209" spans="1:29" ht="60" x14ac:dyDescent="0.25">
      <c r="A209" s="112">
        <v>630</v>
      </c>
      <c r="B209" s="373" t="s">
        <v>841</v>
      </c>
      <c r="C209" t="s">
        <v>6118</v>
      </c>
      <c r="D209" s="25">
        <v>10200</v>
      </c>
      <c r="E209" s="25">
        <v>87</v>
      </c>
      <c r="F209" s="25">
        <v>184</v>
      </c>
      <c r="G209" s="133">
        <f t="shared" si="36"/>
        <v>2.1149425287356323</v>
      </c>
      <c r="H209" s="15"/>
      <c r="I209" s="16" t="s">
        <v>13</v>
      </c>
      <c r="J209" s="15">
        <v>2010</v>
      </c>
      <c r="K209" s="3" t="s">
        <v>842</v>
      </c>
      <c r="L209" s="345" t="s">
        <v>1041</v>
      </c>
      <c r="M209" s="17" t="s">
        <v>15</v>
      </c>
      <c r="N209">
        <v>0</v>
      </c>
      <c r="O209" s="26"/>
      <c r="P209" s="1" t="str">
        <f>IF($C209&lt;&gt;"",IF(COUNTIF($C:C,$C209)&gt;1,"Plusieurs commentaires",""),"")</f>
        <v>Plusieurs commentaires</v>
      </c>
      <c r="Q209" s="1">
        <f t="shared" si="37"/>
        <v>1</v>
      </c>
      <c r="R209" s="1">
        <f>SUMIFS($Q$5:$Q209,$P$5:$P209,"Plusieurs commentaires",$C$5:$C209,C209)</f>
        <v>3</v>
      </c>
      <c r="S209" t="str">
        <f t="shared" si="38"/>
        <v/>
      </c>
      <c r="T209" t="str">
        <f t="shared" si="39"/>
        <v/>
      </c>
      <c r="U209" t="str">
        <f t="shared" si="40"/>
        <v/>
      </c>
      <c r="V209" s="238" t="str">
        <f t="shared" si="41"/>
        <v/>
      </c>
      <c r="W209" s="238">
        <f t="shared" si="42"/>
        <v>0</v>
      </c>
      <c r="X209" s="238">
        <f>SUMIFS($W$5:$W209,$V$5:$V209,"Plusieurs occurences",$H$5:$H209,H209)</f>
        <v>0</v>
      </c>
      <c r="Y209" t="str">
        <f t="shared" si="43"/>
        <v/>
      </c>
      <c r="Z209" t="str">
        <f t="shared" si="44"/>
        <v/>
      </c>
      <c r="AA209" t="str">
        <f t="shared" si="45"/>
        <v/>
      </c>
      <c r="AC209" t="str">
        <f t="shared" si="46"/>
        <v/>
      </c>
    </row>
    <row r="210" spans="1:29" ht="60" x14ac:dyDescent="0.25">
      <c r="A210" s="112">
        <v>632</v>
      </c>
      <c r="B210" s="373" t="s">
        <v>844</v>
      </c>
      <c r="C210" t="s">
        <v>6317</v>
      </c>
      <c r="D210" s="25">
        <v>16700</v>
      </c>
      <c r="E210" s="25">
        <v>159</v>
      </c>
      <c r="F210" s="25">
        <v>162</v>
      </c>
      <c r="G210" s="133">
        <f t="shared" si="36"/>
        <v>1.0188679245283019</v>
      </c>
      <c r="H210" s="133"/>
      <c r="I210" s="134" t="s">
        <v>13</v>
      </c>
      <c r="J210" s="133">
        <v>2014</v>
      </c>
      <c r="K210" s="3" t="s">
        <v>14</v>
      </c>
      <c r="L210" s="345" t="s">
        <v>5513</v>
      </c>
      <c r="M210" s="136" t="s">
        <v>15</v>
      </c>
      <c r="N210">
        <v>0</v>
      </c>
      <c r="O210" s="26"/>
      <c r="P210" s="1" t="str">
        <f>IF($C210&lt;&gt;"",IF(COUNTIF($C:C,$C210)&gt;1,"Plusieurs commentaires",""),"")</f>
        <v>Plusieurs commentaires</v>
      </c>
      <c r="Q210" s="1">
        <f t="shared" si="37"/>
        <v>1</v>
      </c>
      <c r="R210" s="1">
        <f>SUMIFS($Q$5:$Q210,$P$5:$P210,"Plusieurs commentaires",$C$5:$C210,C210)</f>
        <v>2</v>
      </c>
      <c r="S210" t="str">
        <f t="shared" si="38"/>
        <v/>
      </c>
      <c r="T210" t="str">
        <f t="shared" si="39"/>
        <v/>
      </c>
      <c r="U210" t="str">
        <f t="shared" si="40"/>
        <v/>
      </c>
      <c r="V210" s="238" t="str">
        <f t="shared" si="41"/>
        <v/>
      </c>
      <c r="W210" s="238">
        <f t="shared" si="42"/>
        <v>0</v>
      </c>
      <c r="X210" s="238">
        <f>SUMIFS($W$5:$W210,$V$5:$V210,"Plusieurs occurences",$H$5:$H210,H210)</f>
        <v>0</v>
      </c>
      <c r="Y210" t="str">
        <f t="shared" si="43"/>
        <v/>
      </c>
      <c r="Z210" t="str">
        <f t="shared" si="44"/>
        <v/>
      </c>
      <c r="AA210" t="str">
        <f t="shared" si="45"/>
        <v/>
      </c>
      <c r="AC210" t="str">
        <f t="shared" si="46"/>
        <v/>
      </c>
    </row>
    <row r="211" spans="1:29" ht="90" x14ac:dyDescent="0.25">
      <c r="A211" s="112">
        <v>637</v>
      </c>
      <c r="B211" s="373" t="s">
        <v>849</v>
      </c>
      <c r="C211" t="s">
        <v>5970</v>
      </c>
      <c r="D211" s="25">
        <v>3954</v>
      </c>
      <c r="E211" s="25">
        <v>151</v>
      </c>
      <c r="F211" s="25">
        <v>95</v>
      </c>
      <c r="G211" s="133">
        <f t="shared" si="36"/>
        <v>0.62913907284768211</v>
      </c>
      <c r="H211" s="15"/>
      <c r="I211" s="16" t="s">
        <v>14</v>
      </c>
      <c r="J211" s="15">
        <v>2017</v>
      </c>
      <c r="K211" s="3" t="s">
        <v>14</v>
      </c>
      <c r="L211" s="345" t="s">
        <v>1041</v>
      </c>
      <c r="M211" s="17" t="s">
        <v>15</v>
      </c>
      <c r="N211">
        <v>0</v>
      </c>
      <c r="O211" s="26"/>
      <c r="P211" s="1" t="str">
        <f>IF($C211&lt;&gt;"",IF(COUNTIF($C:C,$C211)&gt;1,"Plusieurs commentaires",""),"")</f>
        <v/>
      </c>
      <c r="Q211" s="1">
        <f t="shared" si="37"/>
        <v>0</v>
      </c>
      <c r="R211" s="1">
        <f>SUMIFS($Q$5:$Q211,$P$5:$P211,"Plusieurs commentaires",$C$5:$C211,C211)</f>
        <v>0</v>
      </c>
      <c r="S211" t="str">
        <f t="shared" si="38"/>
        <v/>
      </c>
      <c r="T211" t="str">
        <f t="shared" si="39"/>
        <v/>
      </c>
      <c r="U211" t="str">
        <f t="shared" si="40"/>
        <v/>
      </c>
      <c r="V211" s="238" t="str">
        <f t="shared" si="41"/>
        <v/>
      </c>
      <c r="W211" s="238">
        <f t="shared" si="42"/>
        <v>0</v>
      </c>
      <c r="X211" s="238">
        <f>SUMIFS($W$5:$W211,$V$5:$V211,"Plusieurs occurences",$H$5:$H211,H211)</f>
        <v>0</v>
      </c>
      <c r="Y211">
        <f t="shared" si="43"/>
        <v>0</v>
      </c>
      <c r="Z211" t="str">
        <f t="shared" si="44"/>
        <v/>
      </c>
      <c r="AA211" t="str">
        <f t="shared" si="45"/>
        <v/>
      </c>
      <c r="AC211" t="str">
        <f t="shared" si="46"/>
        <v>Sehcvcux3</v>
      </c>
    </row>
    <row r="212" spans="1:29" ht="45" x14ac:dyDescent="0.25">
      <c r="A212" s="112">
        <v>638</v>
      </c>
      <c r="B212" s="373" t="s">
        <v>850</v>
      </c>
      <c r="C212" t="s">
        <v>6341</v>
      </c>
      <c r="D212" s="25">
        <v>3063</v>
      </c>
      <c r="E212" s="25">
        <v>57</v>
      </c>
      <c r="F212" s="25">
        <v>79</v>
      </c>
      <c r="G212" s="133">
        <f t="shared" si="36"/>
        <v>1.3859649122807018</v>
      </c>
      <c r="H212" s="15"/>
      <c r="I212" s="16" t="s">
        <v>14</v>
      </c>
      <c r="J212" s="15">
        <v>2013</v>
      </c>
      <c r="K212" s="3" t="s">
        <v>851</v>
      </c>
      <c r="L212" s="345" t="s">
        <v>1041</v>
      </c>
      <c r="M212" s="17" t="s">
        <v>15</v>
      </c>
      <c r="N212">
        <v>5</v>
      </c>
      <c r="O212" s="26"/>
      <c r="P212" s="1" t="str">
        <f>IF($C212&lt;&gt;"",IF(COUNTIF($C:C,$C212)&gt;1,"Plusieurs commentaires",""),"")</f>
        <v/>
      </c>
      <c r="Q212" s="1">
        <f t="shared" si="37"/>
        <v>0</v>
      </c>
      <c r="R212" s="1">
        <f>SUMIFS($Q$5:$Q212,$P$5:$P212,"Plusieurs commentaires",$C$5:$C212,C212)</f>
        <v>0</v>
      </c>
      <c r="S212" t="str">
        <f t="shared" si="38"/>
        <v/>
      </c>
      <c r="T212" t="str">
        <f t="shared" si="39"/>
        <v/>
      </c>
      <c r="U212" t="str">
        <f t="shared" si="40"/>
        <v/>
      </c>
      <c r="V212" s="238" t="str">
        <f t="shared" si="41"/>
        <v/>
      </c>
      <c r="W212" s="238">
        <f t="shared" si="42"/>
        <v>0</v>
      </c>
      <c r="X212" s="238">
        <f>SUMIFS($W$5:$W212,$V$5:$V212,"Plusieurs occurences",$H$5:$H212,H212)</f>
        <v>0</v>
      </c>
      <c r="Y212">
        <f t="shared" si="43"/>
        <v>0</v>
      </c>
      <c r="Z212" t="str">
        <f t="shared" si="44"/>
        <v/>
      </c>
      <c r="AA212" t="str">
        <f t="shared" si="45"/>
        <v/>
      </c>
      <c r="AC212" t="str">
        <f t="shared" si="46"/>
        <v>Slvudgxcrwprh</v>
      </c>
    </row>
    <row r="213" spans="1:29" ht="30" x14ac:dyDescent="0.25">
      <c r="A213" s="112">
        <v>640</v>
      </c>
      <c r="B213" s="373" t="s">
        <v>854</v>
      </c>
      <c r="C213" t="s">
        <v>6330</v>
      </c>
      <c r="D213" s="25">
        <v>3498</v>
      </c>
      <c r="E213" s="25">
        <v>347</v>
      </c>
      <c r="F213" s="25">
        <v>29</v>
      </c>
      <c r="G213" s="133">
        <f t="shared" si="36"/>
        <v>8.3573487031700283E-2</v>
      </c>
      <c r="H213" s="133"/>
      <c r="I213" s="134" t="s">
        <v>14</v>
      </c>
      <c r="J213" s="133">
        <v>2017</v>
      </c>
      <c r="K213" s="3" t="s">
        <v>14</v>
      </c>
      <c r="L213" s="345" t="s">
        <v>1041</v>
      </c>
      <c r="M213" s="136" t="s">
        <v>15</v>
      </c>
      <c r="N213">
        <v>19</v>
      </c>
      <c r="O213" s="26"/>
      <c r="P213" s="1" t="str">
        <f>IF($C213&lt;&gt;"",IF(COUNTIF($C:C,$C213)&gt;1,"Plusieurs commentaires",""),"")</f>
        <v>Plusieurs commentaires</v>
      </c>
      <c r="Q213" s="1">
        <f t="shared" si="37"/>
        <v>1</v>
      </c>
      <c r="R213" s="1">
        <f>SUMIFS($Q$5:$Q213,$P$5:$P213,"Plusieurs commentaires",$C$5:$C213,C213)</f>
        <v>2</v>
      </c>
      <c r="S213" t="str">
        <f t="shared" si="38"/>
        <v/>
      </c>
      <c r="T213" t="str">
        <f t="shared" si="39"/>
        <v/>
      </c>
      <c r="U213" t="str">
        <f t="shared" si="40"/>
        <v/>
      </c>
      <c r="V213" s="238" t="str">
        <f t="shared" si="41"/>
        <v/>
      </c>
      <c r="W213" s="238">
        <f t="shared" si="42"/>
        <v>0</v>
      </c>
      <c r="X213" s="238">
        <f>SUMIFS($W$5:$W213,$V$5:$V213,"Plusieurs occurences",$H$5:$H213,H213)</f>
        <v>0</v>
      </c>
      <c r="Y213" t="str">
        <f t="shared" si="43"/>
        <v/>
      </c>
      <c r="Z213" t="str">
        <f t="shared" si="44"/>
        <v/>
      </c>
      <c r="AA213" t="str">
        <f t="shared" si="45"/>
        <v/>
      </c>
      <c r="AC213" t="str">
        <f t="shared" si="46"/>
        <v/>
      </c>
    </row>
    <row r="214" spans="1:29" ht="75" x14ac:dyDescent="0.25">
      <c r="A214" s="112">
        <v>649</v>
      </c>
      <c r="B214" s="373" t="s">
        <v>865</v>
      </c>
      <c r="C214" t="s">
        <v>6342</v>
      </c>
      <c r="D214" s="25">
        <v>28300</v>
      </c>
      <c r="E214" s="25">
        <v>436</v>
      </c>
      <c r="F214" s="25">
        <v>789</v>
      </c>
      <c r="G214" s="133">
        <f t="shared" si="36"/>
        <v>1.8096330275229358</v>
      </c>
      <c r="H214" s="15"/>
      <c r="I214" s="16" t="s">
        <v>14</v>
      </c>
      <c r="J214" s="133">
        <v>2013</v>
      </c>
      <c r="K214" s="3" t="s">
        <v>14</v>
      </c>
      <c r="L214" s="345" t="s">
        <v>1041</v>
      </c>
      <c r="M214" s="17" t="s">
        <v>15</v>
      </c>
      <c r="N214">
        <v>14</v>
      </c>
      <c r="O214" s="26"/>
      <c r="P214" s="1" t="str">
        <f>IF($C214&lt;&gt;"",IF(COUNTIF($C:C,$C214)&gt;1,"Plusieurs commentaires",""),"")</f>
        <v/>
      </c>
      <c r="Q214" s="1">
        <f t="shared" si="37"/>
        <v>0</v>
      </c>
      <c r="R214" s="1">
        <f>SUMIFS($Q$5:$Q214,$P$5:$P214,"Plusieurs commentaires",$C$5:$C214,C214)</f>
        <v>0</v>
      </c>
      <c r="S214" t="str">
        <f t="shared" si="38"/>
        <v/>
      </c>
      <c r="T214" t="str">
        <f t="shared" si="39"/>
        <v/>
      </c>
      <c r="U214" t="str">
        <f t="shared" si="40"/>
        <v/>
      </c>
      <c r="V214" s="238" t="str">
        <f t="shared" si="41"/>
        <v/>
      </c>
      <c r="W214" s="238">
        <f t="shared" si="42"/>
        <v>0</v>
      </c>
      <c r="X214" s="238">
        <f>SUMIFS($W$5:$W214,$V$5:$V214,"Plusieurs occurences",$H$5:$H214,H214)</f>
        <v>0</v>
      </c>
      <c r="Y214">
        <f t="shared" si="43"/>
        <v>0</v>
      </c>
      <c r="Z214" t="str">
        <f t="shared" si="44"/>
        <v/>
      </c>
      <c r="AA214" t="str">
        <f t="shared" si="45"/>
        <v/>
      </c>
      <c r="AC214" t="str">
        <f t="shared" si="46"/>
        <v>hvxxSvlcgg</v>
      </c>
    </row>
    <row r="215" spans="1:29" x14ac:dyDescent="0.25">
      <c r="A215" s="112">
        <v>659</v>
      </c>
      <c r="B215" s="373" t="s">
        <v>875</v>
      </c>
      <c r="C215" t="s">
        <v>6026</v>
      </c>
      <c r="D215" s="25">
        <v>196</v>
      </c>
      <c r="E215" s="25">
        <v>78</v>
      </c>
      <c r="F215" s="25">
        <v>8</v>
      </c>
      <c r="G215" s="133">
        <f t="shared" si="36"/>
        <v>0.10256410256410256</v>
      </c>
      <c r="H215" s="133"/>
      <c r="I215" s="134" t="s">
        <v>14</v>
      </c>
      <c r="J215" s="133">
        <v>2018</v>
      </c>
      <c r="K215" s="3" t="s">
        <v>14</v>
      </c>
      <c r="L215" s="345" t="s">
        <v>1041</v>
      </c>
      <c r="M215" s="136" t="s">
        <v>15</v>
      </c>
      <c r="N215">
        <v>25</v>
      </c>
      <c r="O215" s="26"/>
      <c r="P215" s="1" t="str">
        <f>IF($C215&lt;&gt;"",IF(COUNTIF($C:C,$C215)&gt;1,"Plusieurs commentaires",""),"")</f>
        <v>Plusieurs commentaires</v>
      </c>
      <c r="Q215" s="1">
        <f t="shared" si="37"/>
        <v>1</v>
      </c>
      <c r="R215" s="1">
        <f>SUMIFS($Q$5:$Q215,$P$5:$P215,"Plusieurs commentaires",$C$5:$C215,C215)</f>
        <v>2</v>
      </c>
      <c r="S215" t="str">
        <f t="shared" si="38"/>
        <v>aully714294</v>
      </c>
      <c r="T215" t="str">
        <f t="shared" si="39"/>
        <v/>
      </c>
      <c r="U215" t="str">
        <f t="shared" si="40"/>
        <v/>
      </c>
      <c r="V215" s="238" t="str">
        <f t="shared" si="41"/>
        <v/>
      </c>
      <c r="W215" s="238">
        <f t="shared" si="42"/>
        <v>0</v>
      </c>
      <c r="X215" s="238">
        <f>SUMIFS($W$5:$W215,$V$5:$V215,"Plusieurs occurences",$H$5:$H215,H215)</f>
        <v>0</v>
      </c>
      <c r="Y215" t="str">
        <f t="shared" si="43"/>
        <v/>
      </c>
      <c r="Z215" t="str">
        <f t="shared" si="44"/>
        <v/>
      </c>
      <c r="AA215" t="str">
        <f t="shared" si="45"/>
        <v/>
      </c>
      <c r="AC215" t="str">
        <f t="shared" si="46"/>
        <v/>
      </c>
    </row>
    <row r="216" spans="1:29" ht="90" x14ac:dyDescent="0.25">
      <c r="A216" s="112">
        <v>662</v>
      </c>
      <c r="B216" s="373" t="s">
        <v>878</v>
      </c>
      <c r="C216" t="s">
        <v>6124</v>
      </c>
      <c r="D216" s="25">
        <v>1346</v>
      </c>
      <c r="E216" s="25">
        <v>205</v>
      </c>
      <c r="F216" s="25">
        <v>24</v>
      </c>
      <c r="G216" s="133">
        <f t="shared" si="36"/>
        <v>0.11707317073170732</v>
      </c>
      <c r="H216" s="15"/>
      <c r="I216" s="16" t="s">
        <v>14</v>
      </c>
      <c r="J216" s="133">
        <v>2018</v>
      </c>
      <c r="K216" s="3" t="s">
        <v>14</v>
      </c>
      <c r="L216" s="345" t="s">
        <v>5513</v>
      </c>
      <c r="M216" s="17" t="s">
        <v>15</v>
      </c>
      <c r="N216">
        <v>0</v>
      </c>
      <c r="O216" s="32" t="s">
        <v>879</v>
      </c>
      <c r="P216" s="1" t="str">
        <f>IF($C216&lt;&gt;"",IF(COUNTIF($C:C,$C216)&gt;1,"Plusieurs commentaires",""),"")</f>
        <v>Plusieurs commentaires</v>
      </c>
      <c r="Q216" s="1">
        <f t="shared" si="37"/>
        <v>1</v>
      </c>
      <c r="R216" s="1">
        <f>SUMIFS($Q$5:$Q216,$P$5:$P216,"Plusieurs commentaires",$C$5:$C216,C216)</f>
        <v>1</v>
      </c>
      <c r="S216" t="str">
        <f t="shared" si="38"/>
        <v/>
      </c>
      <c r="T216" t="str">
        <f t="shared" si="39"/>
        <v/>
      </c>
      <c r="U216" t="str">
        <f t="shared" si="40"/>
        <v/>
      </c>
      <c r="V216" s="238" t="str">
        <f t="shared" si="41"/>
        <v/>
      </c>
      <c r="W216" s="238">
        <f t="shared" si="42"/>
        <v>0</v>
      </c>
      <c r="X216" s="238">
        <f>SUMIFS($W$5:$W216,$V$5:$V216,"Plusieurs occurences",$H$5:$H216,H216)</f>
        <v>0</v>
      </c>
      <c r="Y216">
        <f t="shared" si="43"/>
        <v>0</v>
      </c>
      <c r="Z216" t="str">
        <f t="shared" si="44"/>
        <v/>
      </c>
      <c r="AA216" t="str">
        <f t="shared" si="45"/>
        <v/>
      </c>
      <c r="AC216" t="str">
        <f t="shared" si="46"/>
        <v>Sccvhvrcppu</v>
      </c>
    </row>
    <row r="217" spans="1:29" ht="60" x14ac:dyDescent="0.25">
      <c r="A217" s="112">
        <v>699</v>
      </c>
      <c r="B217" s="373" t="s">
        <v>920</v>
      </c>
      <c r="C217" t="s">
        <v>6343</v>
      </c>
      <c r="D217" s="25">
        <v>6551</v>
      </c>
      <c r="E217" s="25">
        <v>20</v>
      </c>
      <c r="F217" s="25">
        <v>35</v>
      </c>
      <c r="G217" s="133">
        <f t="shared" si="36"/>
        <v>1.75</v>
      </c>
      <c r="H217" s="133"/>
      <c r="I217" s="134" t="s">
        <v>13</v>
      </c>
      <c r="J217" s="133">
        <v>2011</v>
      </c>
      <c r="K217" s="3" t="s">
        <v>14</v>
      </c>
      <c r="L217" s="345" t="s">
        <v>1041</v>
      </c>
      <c r="M217" s="136" t="s">
        <v>15</v>
      </c>
      <c r="N217">
        <v>0</v>
      </c>
      <c r="O217" s="26"/>
      <c r="P217" s="1" t="str">
        <f>IF($C217&lt;&gt;"",IF(COUNTIF($C:C,$C217)&gt;1,"Plusieurs commentaires",""),"")</f>
        <v/>
      </c>
      <c r="Q217" s="1">
        <f t="shared" si="37"/>
        <v>0</v>
      </c>
      <c r="R217" s="1">
        <f>SUMIFS($Q$5:$Q217,$P$5:$P217,"Plusieurs commentaires",$C$5:$C217,C217)</f>
        <v>0</v>
      </c>
      <c r="S217" t="str">
        <f t="shared" si="38"/>
        <v/>
      </c>
      <c r="T217" t="str">
        <f t="shared" si="39"/>
        <v/>
      </c>
      <c r="U217" t="str">
        <f t="shared" si="40"/>
        <v/>
      </c>
      <c r="V217" s="238" t="str">
        <f t="shared" si="41"/>
        <v/>
      </c>
      <c r="W217" s="238">
        <f t="shared" si="42"/>
        <v>0</v>
      </c>
      <c r="X217" s="238">
        <f>SUMIFS($W$5:$W217,$V$5:$V217,"Plusieurs occurences",$H$5:$H217,H217)</f>
        <v>0</v>
      </c>
      <c r="Y217">
        <f t="shared" si="43"/>
        <v>0</v>
      </c>
      <c r="Z217" t="str">
        <f t="shared" si="44"/>
        <v/>
      </c>
      <c r="AA217" t="str">
        <f t="shared" si="45"/>
        <v/>
      </c>
      <c r="AC217" t="str">
        <f t="shared" si="46"/>
        <v>plevecr_hcvllcx</v>
      </c>
    </row>
    <row r="218" spans="1:29" ht="45" x14ac:dyDescent="0.25">
      <c r="A218" s="112">
        <v>704</v>
      </c>
      <c r="B218" s="373" t="s">
        <v>926</v>
      </c>
      <c r="C218" t="s">
        <v>6336</v>
      </c>
      <c r="D218" s="25">
        <v>2061</v>
      </c>
      <c r="E218" s="25">
        <v>37</v>
      </c>
      <c r="F218" s="25">
        <v>32</v>
      </c>
      <c r="G218" s="133">
        <f t="shared" si="36"/>
        <v>0.86486486486486491</v>
      </c>
      <c r="H218" s="15"/>
      <c r="I218" s="16" t="s">
        <v>14</v>
      </c>
      <c r="J218" s="133">
        <v>2018</v>
      </c>
      <c r="K218" s="3" t="s">
        <v>5811</v>
      </c>
      <c r="L218" s="345" t="s">
        <v>1041</v>
      </c>
      <c r="M218" s="17" t="s">
        <v>15</v>
      </c>
      <c r="N218">
        <v>14</v>
      </c>
      <c r="O218" s="26"/>
      <c r="P218" s="1" t="str">
        <f>IF($C218&lt;&gt;"",IF(COUNTIF($C:C,$C218)&gt;1,"Plusieurs commentaires",""),"")</f>
        <v>Plusieurs commentaires</v>
      </c>
      <c r="Q218" s="1">
        <f t="shared" si="37"/>
        <v>1</v>
      </c>
      <c r="R218" s="1">
        <f>SUMIFS($Q$5:$Q218,$P$5:$P218,"Plusieurs commentaires",$C$5:$C218,C218)</f>
        <v>2</v>
      </c>
      <c r="S218" t="str">
        <f t="shared" si="38"/>
        <v/>
      </c>
      <c r="T218" t="str">
        <f t="shared" si="39"/>
        <v/>
      </c>
      <c r="U218" t="str">
        <f t="shared" si="40"/>
        <v/>
      </c>
      <c r="V218" s="238" t="str">
        <f t="shared" si="41"/>
        <v/>
      </c>
      <c r="W218" s="238">
        <f t="shared" si="42"/>
        <v>0</v>
      </c>
      <c r="X218" s="238">
        <f>SUMIFS($W$5:$W218,$V$5:$V218,"Plusieurs occurences",$H$5:$H218,H218)</f>
        <v>0</v>
      </c>
      <c r="Y218" t="str">
        <f t="shared" si="43"/>
        <v/>
      </c>
      <c r="Z218" t="str">
        <f t="shared" si="44"/>
        <v/>
      </c>
      <c r="AA218" t="str">
        <f t="shared" si="45"/>
        <v/>
      </c>
      <c r="AC218" t="str">
        <f t="shared" si="46"/>
        <v/>
      </c>
    </row>
    <row r="219" spans="1:29" ht="90" x14ac:dyDescent="0.25">
      <c r="A219" s="112">
        <v>705</v>
      </c>
      <c r="B219" s="373" t="s">
        <v>927</v>
      </c>
      <c r="C219" t="s">
        <v>5989</v>
      </c>
      <c r="D219" s="25">
        <v>6630</v>
      </c>
      <c r="E219" s="25">
        <v>1194</v>
      </c>
      <c r="F219" s="25">
        <v>666</v>
      </c>
      <c r="G219" s="133">
        <f t="shared" ref="G219:G250" si="47">IFERROR(F219/E219,"")</f>
        <v>0.55778894472361806</v>
      </c>
      <c r="H219" s="133"/>
      <c r="I219" s="134" t="s">
        <v>13</v>
      </c>
      <c r="J219" s="133">
        <v>2016</v>
      </c>
      <c r="K219" s="3" t="s">
        <v>14</v>
      </c>
      <c r="L219" s="345" t="s">
        <v>1041</v>
      </c>
      <c r="M219" s="136" t="s">
        <v>15</v>
      </c>
      <c r="N219">
        <v>10</v>
      </c>
      <c r="O219" s="26"/>
      <c r="P219" s="1" t="str">
        <f>IF($C219&lt;&gt;"",IF(COUNTIF($C:C,$C219)&gt;1,"Plusieurs commentaires",""),"")</f>
        <v>Plusieurs commentaires</v>
      </c>
      <c r="Q219" s="1">
        <f t="shared" si="37"/>
        <v>1</v>
      </c>
      <c r="R219" s="1">
        <f>SUMIFS($Q$5:$Q219,$P$5:$P219,"Plusieurs commentaires",$C$5:$C219,C219)</f>
        <v>2</v>
      </c>
      <c r="S219" t="str">
        <f t="shared" si="38"/>
        <v/>
      </c>
      <c r="T219" t="str">
        <f t="shared" si="39"/>
        <v/>
      </c>
      <c r="U219" t="str">
        <f t="shared" si="40"/>
        <v/>
      </c>
      <c r="V219" s="238" t="str">
        <f t="shared" si="41"/>
        <v/>
      </c>
      <c r="W219" s="238">
        <f t="shared" si="42"/>
        <v>0</v>
      </c>
      <c r="X219" s="238">
        <f>SUMIFS($W$5:$W219,$V$5:$V219,"Plusieurs occurences",$H$5:$H219,H219)</f>
        <v>0</v>
      </c>
      <c r="Y219" t="str">
        <f t="shared" si="43"/>
        <v/>
      </c>
      <c r="Z219" t="str">
        <f t="shared" si="44"/>
        <v/>
      </c>
      <c r="AA219" t="str">
        <f t="shared" si="45"/>
        <v/>
      </c>
      <c r="AC219" t="str">
        <f t="shared" si="46"/>
        <v/>
      </c>
    </row>
    <row r="220" spans="1:29" ht="75" x14ac:dyDescent="0.25">
      <c r="A220" s="112">
        <v>706</v>
      </c>
      <c r="B220" s="373" t="s">
        <v>928</v>
      </c>
      <c r="C220" t="s">
        <v>6125</v>
      </c>
      <c r="D220" s="25">
        <v>11</v>
      </c>
      <c r="E220" s="25">
        <v>27</v>
      </c>
      <c r="F220" s="25">
        <v>1</v>
      </c>
      <c r="G220" s="133">
        <f t="shared" si="47"/>
        <v>3.7037037037037035E-2</v>
      </c>
      <c r="H220" s="133"/>
      <c r="I220" s="134" t="s">
        <v>14</v>
      </c>
      <c r="J220" s="133">
        <v>2018</v>
      </c>
      <c r="K220" s="3" t="s">
        <v>14</v>
      </c>
      <c r="L220" s="345" t="s">
        <v>1041</v>
      </c>
      <c r="M220" s="136" t="s">
        <v>15</v>
      </c>
      <c r="N220">
        <v>0</v>
      </c>
      <c r="O220" s="26"/>
      <c r="P220" s="1" t="str">
        <f>IF($C220&lt;&gt;"",IF(COUNTIF($C:C,$C220)&gt;1,"Plusieurs commentaires",""),"")</f>
        <v>Plusieurs commentaires</v>
      </c>
      <c r="Q220" s="1">
        <f t="shared" si="37"/>
        <v>1</v>
      </c>
      <c r="R220" s="1">
        <f>SUMIFS($Q$5:$Q220,$P$5:$P220,"Plusieurs commentaires",$C$5:$C220,C220)</f>
        <v>1</v>
      </c>
      <c r="S220" t="str">
        <f t="shared" si="38"/>
        <v>drvhhpdpl5</v>
      </c>
      <c r="T220" t="str">
        <f t="shared" si="39"/>
        <v/>
      </c>
      <c r="U220" t="str">
        <f t="shared" si="40"/>
        <v/>
      </c>
      <c r="V220" s="238" t="str">
        <f t="shared" si="41"/>
        <v/>
      </c>
      <c r="W220" s="238">
        <f t="shared" si="42"/>
        <v>0</v>
      </c>
      <c r="X220" s="238">
        <f>SUMIFS($W$5:$W220,$V$5:$V220,"Plusieurs occurences",$H$5:$H220,H220)</f>
        <v>0</v>
      </c>
      <c r="Y220">
        <f t="shared" si="43"/>
        <v>0</v>
      </c>
      <c r="Z220" t="str">
        <f t="shared" si="44"/>
        <v/>
      </c>
      <c r="AA220" t="str">
        <f t="shared" si="45"/>
        <v/>
      </c>
      <c r="AC220" t="str">
        <f t="shared" si="46"/>
        <v>drvhhpdpl5</v>
      </c>
    </row>
    <row r="221" spans="1:29" ht="45" x14ac:dyDescent="0.25">
      <c r="A221" s="112">
        <v>708</v>
      </c>
      <c r="B221" s="373" t="s">
        <v>930</v>
      </c>
      <c r="C221" t="s">
        <v>6256</v>
      </c>
      <c r="D221" s="25">
        <v>5588</v>
      </c>
      <c r="E221" s="25">
        <v>1335</v>
      </c>
      <c r="F221" s="25">
        <v>550</v>
      </c>
      <c r="G221" s="133">
        <f t="shared" si="47"/>
        <v>0.41198501872659177</v>
      </c>
      <c r="H221" s="133"/>
      <c r="I221" s="134" t="s">
        <v>13</v>
      </c>
      <c r="J221" s="133">
        <v>2011</v>
      </c>
      <c r="K221" s="3" t="s">
        <v>14</v>
      </c>
      <c r="L221" s="345" t="s">
        <v>5513</v>
      </c>
      <c r="M221" s="136" t="s">
        <v>15</v>
      </c>
      <c r="N221">
        <v>1</v>
      </c>
      <c r="O221" s="26"/>
      <c r="P221" s="1" t="str">
        <f>IF($C221&lt;&gt;"",IF(COUNTIF($C:C,$C221)&gt;1,"Plusieurs commentaires",""),"")</f>
        <v>Plusieurs commentaires</v>
      </c>
      <c r="Q221" s="1">
        <f t="shared" si="37"/>
        <v>1</v>
      </c>
      <c r="R221" s="1">
        <f>SUMIFS($Q$5:$Q221,$P$5:$P221,"Plusieurs commentaires",$C$5:$C221,C221)</f>
        <v>2</v>
      </c>
      <c r="S221" t="str">
        <f t="shared" si="38"/>
        <v/>
      </c>
      <c r="T221" t="str">
        <f t="shared" si="39"/>
        <v/>
      </c>
      <c r="U221" t="str">
        <f t="shared" si="40"/>
        <v/>
      </c>
      <c r="V221" s="238" t="str">
        <f t="shared" si="41"/>
        <v/>
      </c>
      <c r="W221" s="238">
        <f t="shared" si="42"/>
        <v>0</v>
      </c>
      <c r="X221" s="238">
        <f>SUMIFS($W$5:$W221,$V$5:$V221,"Plusieurs occurences",$H$5:$H221,H221)</f>
        <v>0</v>
      </c>
      <c r="Y221" t="str">
        <f t="shared" si="43"/>
        <v/>
      </c>
      <c r="Z221" t="str">
        <f t="shared" si="44"/>
        <v/>
      </c>
      <c r="AA221" t="str">
        <f t="shared" si="45"/>
        <v/>
      </c>
      <c r="AC221" t="str">
        <f t="shared" si="46"/>
        <v/>
      </c>
    </row>
    <row r="222" spans="1:29" ht="30" x14ac:dyDescent="0.25">
      <c r="A222" s="112">
        <v>711</v>
      </c>
      <c r="B222" s="373" t="s">
        <v>934</v>
      </c>
      <c r="C222" t="s">
        <v>6032</v>
      </c>
      <c r="D222" s="25">
        <v>444</v>
      </c>
      <c r="E222" s="25">
        <v>168</v>
      </c>
      <c r="F222" s="25">
        <v>37</v>
      </c>
      <c r="G222" s="133">
        <f t="shared" si="47"/>
        <v>0.22023809523809523</v>
      </c>
      <c r="H222" s="133"/>
      <c r="I222" s="134" t="s">
        <v>14</v>
      </c>
      <c r="J222" s="133">
        <v>2018</v>
      </c>
      <c r="K222" s="3" t="s">
        <v>14</v>
      </c>
      <c r="L222" s="345" t="s">
        <v>5513</v>
      </c>
      <c r="M222" s="136" t="s">
        <v>15</v>
      </c>
      <c r="N222">
        <v>0</v>
      </c>
      <c r="O222" s="26"/>
      <c r="P222" s="1" t="str">
        <f>IF($C222&lt;&gt;"",IF(COUNTIF($C:C,$C222)&gt;1,"Plusieurs commentaires",""),"")</f>
        <v>Plusieurs commentaires</v>
      </c>
      <c r="Q222" s="1">
        <f t="shared" si="37"/>
        <v>1</v>
      </c>
      <c r="R222" s="1">
        <f>SUMIFS($Q$5:$Q222,$P$5:$P222,"Plusieurs commentaires",$C$5:$C222,C222)</f>
        <v>1</v>
      </c>
      <c r="S222" t="str">
        <f t="shared" si="38"/>
        <v/>
      </c>
      <c r="T222" t="str">
        <f t="shared" si="39"/>
        <v/>
      </c>
      <c r="U222" t="str">
        <f t="shared" si="40"/>
        <v/>
      </c>
      <c r="V222" s="238" t="str">
        <f t="shared" si="41"/>
        <v/>
      </c>
      <c r="W222" s="238">
        <f t="shared" si="42"/>
        <v>0</v>
      </c>
      <c r="X222" s="238">
        <f>SUMIFS($W$5:$W222,$V$5:$V222,"Plusieurs occurences",$H$5:$H222,H222)</f>
        <v>0</v>
      </c>
      <c r="Y222">
        <f t="shared" si="43"/>
        <v>0</v>
      </c>
      <c r="Z222" t="str">
        <f t="shared" si="44"/>
        <v/>
      </c>
      <c r="AA222" t="str">
        <f t="shared" si="45"/>
        <v/>
      </c>
      <c r="AC222" t="str">
        <f t="shared" si="46"/>
        <v>hvlecgccl</v>
      </c>
    </row>
    <row r="223" spans="1:29" ht="45" x14ac:dyDescent="0.25">
      <c r="A223" s="112">
        <v>717</v>
      </c>
      <c r="B223" s="373" t="s">
        <v>941</v>
      </c>
      <c r="C223" t="s">
        <v>6344</v>
      </c>
      <c r="D223" s="25">
        <v>118</v>
      </c>
      <c r="E223" s="25">
        <v>26</v>
      </c>
      <c r="F223" s="25">
        <v>25</v>
      </c>
      <c r="G223" s="133">
        <f t="shared" si="47"/>
        <v>0.96153846153846156</v>
      </c>
      <c r="H223" s="15" t="s">
        <v>19</v>
      </c>
      <c r="I223" s="16" t="s">
        <v>14</v>
      </c>
      <c r="J223" s="133">
        <v>2018</v>
      </c>
      <c r="K223" s="3" t="s">
        <v>14</v>
      </c>
      <c r="L223" s="345" t="s">
        <v>5513</v>
      </c>
      <c r="M223" s="17" t="s">
        <v>15</v>
      </c>
      <c r="N223">
        <v>0</v>
      </c>
      <c r="O223" s="26"/>
      <c r="P223" s="1" t="str">
        <f>IF($C223&lt;&gt;"",IF(COUNTIF($C:C,$C223)&gt;1,"Plusieurs commentaires",""),"")</f>
        <v/>
      </c>
      <c r="Q223" s="1">
        <f t="shared" si="37"/>
        <v>0</v>
      </c>
      <c r="R223" s="1">
        <f>SUMIFS($Q$5:$Q223,$P$5:$P223,"Plusieurs commentaires",$C$5:$C223,C223)</f>
        <v>0</v>
      </c>
      <c r="S223" t="str">
        <f t="shared" si="38"/>
        <v/>
      </c>
      <c r="T223" t="str">
        <f t="shared" si="39"/>
        <v/>
      </c>
      <c r="U223" t="str">
        <f t="shared" si="40"/>
        <v/>
      </c>
      <c r="V223" s="238" t="str">
        <f t="shared" si="41"/>
        <v>Plusieurs occurences</v>
      </c>
      <c r="W223" s="238">
        <f t="shared" si="42"/>
        <v>1</v>
      </c>
      <c r="X223" s="238">
        <f>SUMIFS($W$5:$W223,$V$5:$V223,"Plusieurs occurences",$H$5:$H223,H223)</f>
        <v>37</v>
      </c>
      <c r="Y223" t="str">
        <f t="shared" si="43"/>
        <v>Agriculteur</v>
      </c>
      <c r="Z223" t="str">
        <f t="shared" si="44"/>
        <v/>
      </c>
      <c r="AA223" t="str">
        <f t="shared" si="45"/>
        <v/>
      </c>
      <c r="AC223" t="str">
        <f t="shared" si="46"/>
        <v>Pecpcgcx</v>
      </c>
    </row>
    <row r="224" spans="1:29" ht="75" x14ac:dyDescent="0.25">
      <c r="A224" s="112">
        <v>718</v>
      </c>
      <c r="B224" s="373" t="s">
        <v>942</v>
      </c>
      <c r="C224" t="s">
        <v>6345</v>
      </c>
      <c r="D224" s="25">
        <v>265</v>
      </c>
      <c r="E224" s="25">
        <v>23</v>
      </c>
      <c r="F224" s="25">
        <v>4</v>
      </c>
      <c r="G224" s="133">
        <f t="shared" si="47"/>
        <v>0.17391304347826086</v>
      </c>
      <c r="H224" s="15"/>
      <c r="I224" s="16" t="s">
        <v>14</v>
      </c>
      <c r="J224" s="15">
        <v>2009</v>
      </c>
      <c r="K224" s="3" t="s">
        <v>14</v>
      </c>
      <c r="L224" s="345" t="s">
        <v>1041</v>
      </c>
      <c r="M224" s="17" t="s">
        <v>15</v>
      </c>
      <c r="N224">
        <v>16</v>
      </c>
      <c r="O224" s="26"/>
      <c r="P224" s="1" t="str">
        <f>IF($C224&lt;&gt;"",IF(COUNTIF($C:C,$C224)&gt;1,"Plusieurs commentaires",""),"")</f>
        <v/>
      </c>
      <c r="Q224" s="1">
        <f t="shared" si="37"/>
        <v>0</v>
      </c>
      <c r="R224" s="1">
        <f>SUMIFS($Q$5:$Q224,$P$5:$P224,"Plusieurs commentaires",$C$5:$C224,C224)</f>
        <v>0</v>
      </c>
      <c r="S224" t="str">
        <f t="shared" si="38"/>
        <v/>
      </c>
      <c r="T224" t="str">
        <f t="shared" si="39"/>
        <v/>
      </c>
      <c r="U224" t="str">
        <f t="shared" si="40"/>
        <v/>
      </c>
      <c r="V224" s="238" t="str">
        <f t="shared" si="41"/>
        <v/>
      </c>
      <c r="W224" s="238">
        <f t="shared" si="42"/>
        <v>0</v>
      </c>
      <c r="X224" s="238">
        <f>SUMIFS($W$5:$W224,$V$5:$V224,"Plusieurs occurences",$H$5:$H224,H224)</f>
        <v>0</v>
      </c>
      <c r="Y224">
        <f t="shared" si="43"/>
        <v>0</v>
      </c>
      <c r="Z224" t="str">
        <f t="shared" si="44"/>
        <v/>
      </c>
      <c r="AA224" t="str">
        <f t="shared" si="45"/>
        <v/>
      </c>
      <c r="AC224" t="str">
        <f t="shared" si="46"/>
        <v>cgvrcpxv</v>
      </c>
    </row>
    <row r="225" spans="1:29" ht="45" x14ac:dyDescent="0.25">
      <c r="A225" s="112">
        <v>725</v>
      </c>
      <c r="B225" s="373" t="s">
        <v>952</v>
      </c>
      <c r="C225" t="s">
        <v>5947</v>
      </c>
      <c r="D225" s="25">
        <v>26400</v>
      </c>
      <c r="E225" s="25">
        <v>318</v>
      </c>
      <c r="F225" s="25">
        <v>747</v>
      </c>
      <c r="G225" s="133">
        <f t="shared" si="47"/>
        <v>2.3490566037735849</v>
      </c>
      <c r="H225" s="15"/>
      <c r="I225" s="16" t="s">
        <v>14</v>
      </c>
      <c r="J225" s="15">
        <v>2009</v>
      </c>
      <c r="K225" s="3" t="s">
        <v>14</v>
      </c>
      <c r="L225" s="345" t="s">
        <v>5513</v>
      </c>
      <c r="M225" s="17" t="s">
        <v>15</v>
      </c>
      <c r="N225">
        <v>24</v>
      </c>
      <c r="O225" s="26"/>
      <c r="P225" s="1" t="str">
        <f>IF($C225&lt;&gt;"",IF(COUNTIF($C:C,$C225)&gt;1,"Plusieurs commentaires",""),"")</f>
        <v>Plusieurs commentaires</v>
      </c>
      <c r="Q225" s="1">
        <f t="shared" si="37"/>
        <v>1</v>
      </c>
      <c r="R225" s="1">
        <f>SUMIFS($Q$5:$Q225,$P$5:$P225,"Plusieurs commentaires",$C$5:$C225,C225)</f>
        <v>3</v>
      </c>
      <c r="S225" t="str">
        <f t="shared" si="38"/>
        <v/>
      </c>
      <c r="T225" t="str">
        <f t="shared" si="39"/>
        <v/>
      </c>
      <c r="U225" t="str">
        <f t="shared" si="40"/>
        <v/>
      </c>
      <c r="V225" s="238" t="str">
        <f t="shared" si="41"/>
        <v/>
      </c>
      <c r="W225" s="238">
        <f t="shared" si="42"/>
        <v>0</v>
      </c>
      <c r="X225" s="238">
        <f>SUMIFS($W$5:$W225,$V$5:$V225,"Plusieurs occurences",$H$5:$H225,H225)</f>
        <v>0</v>
      </c>
      <c r="Y225" t="str">
        <f t="shared" si="43"/>
        <v/>
      </c>
      <c r="Z225" t="str">
        <f t="shared" si="44"/>
        <v/>
      </c>
      <c r="AA225" t="str">
        <f t="shared" si="45"/>
        <v/>
      </c>
      <c r="AC225" t="str">
        <f t="shared" si="46"/>
        <v/>
      </c>
    </row>
    <row r="226" spans="1:29" ht="30" x14ac:dyDescent="0.25">
      <c r="A226" s="112">
        <v>727</v>
      </c>
      <c r="B226" s="373" t="s">
        <v>954</v>
      </c>
      <c r="C226" t="s">
        <v>6297</v>
      </c>
      <c r="D226" s="25">
        <v>1930</v>
      </c>
      <c r="E226" s="25">
        <v>411</v>
      </c>
      <c r="F226" s="25">
        <v>108</v>
      </c>
      <c r="G226" s="133">
        <f t="shared" si="47"/>
        <v>0.26277372262773724</v>
      </c>
      <c r="H226" s="15"/>
      <c r="I226" s="16" t="s">
        <v>14</v>
      </c>
      <c r="J226" s="133">
        <v>2013</v>
      </c>
      <c r="K226" s="3" t="s">
        <v>14</v>
      </c>
      <c r="L226" s="345" t="s">
        <v>5513</v>
      </c>
      <c r="M226" s="17" t="s">
        <v>15</v>
      </c>
      <c r="N226">
        <v>11</v>
      </c>
      <c r="O226" s="26"/>
      <c r="P226" s="1" t="str">
        <f>IF($C226&lt;&gt;"",IF(COUNTIF($C:C,$C226)&gt;1,"Plusieurs commentaires",""),"")</f>
        <v>Plusieurs commentaires</v>
      </c>
      <c r="Q226" s="1">
        <f t="shared" si="37"/>
        <v>1</v>
      </c>
      <c r="R226" s="1">
        <f>SUMIFS($Q$5:$Q226,$P$5:$P226,"Plusieurs commentaires",$C$5:$C226,C226)</f>
        <v>3</v>
      </c>
      <c r="S226" t="str">
        <f t="shared" si="38"/>
        <v/>
      </c>
      <c r="T226" t="str">
        <f t="shared" si="39"/>
        <v/>
      </c>
      <c r="U226" t="str">
        <f t="shared" si="40"/>
        <v/>
      </c>
      <c r="V226" s="238" t="str">
        <f t="shared" si="41"/>
        <v/>
      </c>
      <c r="W226" s="238">
        <f t="shared" si="42"/>
        <v>0</v>
      </c>
      <c r="X226" s="238">
        <f>SUMIFS($W$5:$W226,$V$5:$V226,"Plusieurs occurences",$H$5:$H226,H226)</f>
        <v>0</v>
      </c>
      <c r="Y226" t="str">
        <f t="shared" si="43"/>
        <v/>
      </c>
      <c r="Z226" t="str">
        <f t="shared" si="44"/>
        <v/>
      </c>
      <c r="AA226" t="str">
        <f t="shared" si="45"/>
        <v/>
      </c>
      <c r="AC226" t="str">
        <f t="shared" si="46"/>
        <v/>
      </c>
    </row>
    <row r="227" spans="1:29" ht="135" x14ac:dyDescent="0.25">
      <c r="A227" s="112">
        <v>745</v>
      </c>
      <c r="B227" s="373" t="s">
        <v>1140</v>
      </c>
      <c r="C227" t="s">
        <v>6093</v>
      </c>
      <c r="D227" s="293">
        <v>32500</v>
      </c>
      <c r="E227" s="293">
        <v>1640</v>
      </c>
      <c r="F227" s="25">
        <v>3776</v>
      </c>
      <c r="G227" s="133">
        <f t="shared" si="47"/>
        <v>2.3024390243902437</v>
      </c>
      <c r="H227" s="15" t="s">
        <v>1217</v>
      </c>
      <c r="I227" s="16" t="s">
        <v>13</v>
      </c>
      <c r="J227" s="135">
        <v>2013</v>
      </c>
      <c r="K227" s="3" t="s">
        <v>14</v>
      </c>
      <c r="L227" s="361" t="s">
        <v>5513</v>
      </c>
      <c r="M227" s="17" t="s">
        <v>15</v>
      </c>
      <c r="N227">
        <v>26</v>
      </c>
      <c r="O227" s="26"/>
      <c r="P227" s="1" t="str">
        <f>IF($C227&lt;&gt;"",IF(COUNTIF($C:C,$C227)&gt;1,"Plusieurs commentaires",""),"")</f>
        <v>Plusieurs commentaires</v>
      </c>
      <c r="Q227" s="1">
        <f t="shared" si="37"/>
        <v>1</v>
      </c>
      <c r="R227" s="1">
        <f>SUMIFS($Q$5:$Q227,$P$5:$P227,"Plusieurs commentaires",$C$5:$C227,C227)</f>
        <v>2</v>
      </c>
      <c r="S227" t="str">
        <f t="shared" si="38"/>
        <v/>
      </c>
      <c r="T227" t="str">
        <f t="shared" si="39"/>
        <v/>
      </c>
      <c r="U227" t="str">
        <f t="shared" si="40"/>
        <v/>
      </c>
      <c r="V227" s="238" t="str">
        <f t="shared" si="41"/>
        <v>Plusieurs occurences</v>
      </c>
      <c r="W227" s="238">
        <f t="shared" si="42"/>
        <v>1</v>
      </c>
      <c r="X227" s="238">
        <f>SUMIFS($W$5:$W227,$V$5:$V227,"Plusieurs occurences",$H$5:$H227,H227)</f>
        <v>38</v>
      </c>
      <c r="Y227" t="str">
        <f t="shared" si="43"/>
        <v/>
      </c>
      <c r="Z227" t="str">
        <f t="shared" si="44"/>
        <v/>
      </c>
      <c r="AA227" t="str">
        <f t="shared" si="45"/>
        <v/>
      </c>
      <c r="AC227" t="str">
        <f t="shared" si="46"/>
        <v/>
      </c>
    </row>
    <row r="228" spans="1:29" ht="75" x14ac:dyDescent="0.25">
      <c r="A228" s="112">
        <v>746</v>
      </c>
      <c r="B228" s="373" t="s">
        <v>979</v>
      </c>
      <c r="C228" t="s">
        <v>6334</v>
      </c>
      <c r="D228" s="25">
        <v>273</v>
      </c>
      <c r="E228" s="25">
        <v>175</v>
      </c>
      <c r="F228" s="25">
        <v>26</v>
      </c>
      <c r="G228" s="133">
        <f t="shared" si="47"/>
        <v>0.14857142857142858</v>
      </c>
      <c r="H228" s="15" t="s">
        <v>1217</v>
      </c>
      <c r="I228" s="16" t="s">
        <v>13</v>
      </c>
      <c r="J228" s="135">
        <v>2018</v>
      </c>
      <c r="K228" s="3" t="s">
        <v>14</v>
      </c>
      <c r="L228" s="361" t="s">
        <v>5513</v>
      </c>
      <c r="M228" s="17" t="s">
        <v>15</v>
      </c>
      <c r="N228">
        <v>0</v>
      </c>
      <c r="O228" s="26"/>
      <c r="P228" s="1" t="str">
        <f>IF($C228&lt;&gt;"",IF(COUNTIF($C:C,$C228)&gt;1,"Plusieurs commentaires",""),"")</f>
        <v>Plusieurs commentaires</v>
      </c>
      <c r="Q228" s="1">
        <f t="shared" si="37"/>
        <v>1</v>
      </c>
      <c r="R228" s="1">
        <f>SUMIFS($Q$5:$Q228,$P$5:$P228,"Plusieurs commentaires",$C$5:$C228,C228)</f>
        <v>2</v>
      </c>
      <c r="S228" t="str">
        <f t="shared" si="38"/>
        <v/>
      </c>
      <c r="T228" t="str">
        <f t="shared" si="39"/>
        <v/>
      </c>
      <c r="U228" t="str">
        <f t="shared" si="40"/>
        <v/>
      </c>
      <c r="V228" s="238" t="str">
        <f t="shared" si="41"/>
        <v>Plusieurs occurences</v>
      </c>
      <c r="W228" s="238">
        <f t="shared" si="42"/>
        <v>1</v>
      </c>
      <c r="X228" s="238">
        <f>SUMIFS($W$5:$W228,$V$5:$V228,"Plusieurs occurences",$H$5:$H228,H228)</f>
        <v>39</v>
      </c>
      <c r="Y228" t="str">
        <f t="shared" si="43"/>
        <v/>
      </c>
      <c r="Z228" t="str">
        <f t="shared" si="44"/>
        <v/>
      </c>
      <c r="AA228" t="str">
        <f t="shared" si="45"/>
        <v/>
      </c>
      <c r="AC228" t="str">
        <f t="shared" si="46"/>
        <v/>
      </c>
    </row>
    <row r="229" spans="1:29" ht="75" x14ac:dyDescent="0.25">
      <c r="A229" s="112">
        <v>750</v>
      </c>
      <c r="B229" s="373" t="s">
        <v>987</v>
      </c>
      <c r="C229" t="s">
        <v>6126</v>
      </c>
      <c r="D229" s="25">
        <v>910</v>
      </c>
      <c r="E229" s="25">
        <v>77</v>
      </c>
      <c r="F229" s="25">
        <v>29</v>
      </c>
      <c r="G229" s="133">
        <f t="shared" si="47"/>
        <v>0.37662337662337664</v>
      </c>
      <c r="H229" s="15"/>
      <c r="I229" s="16" t="s">
        <v>13</v>
      </c>
      <c r="J229" s="135">
        <v>2015</v>
      </c>
      <c r="K229" s="3" t="s">
        <v>5814</v>
      </c>
      <c r="L229" s="361" t="s">
        <v>1041</v>
      </c>
      <c r="M229" s="17" t="s">
        <v>15</v>
      </c>
      <c r="N229">
        <v>18</v>
      </c>
      <c r="O229" s="26"/>
      <c r="P229" s="1" t="str">
        <f>IF($C229&lt;&gt;"",IF(COUNTIF($C:C,$C229)&gt;1,"Plusieurs commentaires",""),"")</f>
        <v>Plusieurs commentaires</v>
      </c>
      <c r="Q229" s="1">
        <f t="shared" si="37"/>
        <v>1</v>
      </c>
      <c r="R229" s="1">
        <f>SUMIFS($Q$5:$Q229,$P$5:$P229,"Plusieurs commentaires",$C$5:$C229,C229)</f>
        <v>1</v>
      </c>
      <c r="S229" t="str">
        <f t="shared" si="38"/>
        <v/>
      </c>
      <c r="T229" t="str">
        <f t="shared" si="39"/>
        <v/>
      </c>
      <c r="U229" t="str">
        <f t="shared" si="40"/>
        <v/>
      </c>
      <c r="V229" s="238" t="str">
        <f t="shared" si="41"/>
        <v/>
      </c>
      <c r="W229" s="238">
        <f t="shared" si="42"/>
        <v>0</v>
      </c>
      <c r="X229" s="238">
        <f>SUMIFS($W$5:$W229,$V$5:$V229,"Plusieurs occurences",$H$5:$H229,H229)</f>
        <v>0</v>
      </c>
      <c r="Y229">
        <f t="shared" si="43"/>
        <v>0</v>
      </c>
      <c r="Z229" t="str">
        <f t="shared" si="44"/>
        <v/>
      </c>
      <c r="AA229" t="str">
        <f t="shared" si="45"/>
        <v/>
      </c>
      <c r="AC229" t="str">
        <f t="shared" si="46"/>
        <v>plevecrSeaclvl1</v>
      </c>
    </row>
    <row r="230" spans="1:29" x14ac:dyDescent="0.25">
      <c r="A230" s="112">
        <v>752</v>
      </c>
      <c r="B230" s="373" t="s">
        <v>994</v>
      </c>
      <c r="C230" t="s">
        <v>6346</v>
      </c>
      <c r="D230" s="25">
        <v>546</v>
      </c>
      <c r="E230" s="25">
        <v>27</v>
      </c>
      <c r="F230" s="25">
        <v>4</v>
      </c>
      <c r="G230" s="133">
        <f t="shared" si="47"/>
        <v>0.14814814814814814</v>
      </c>
      <c r="H230" s="15"/>
      <c r="I230" s="16" t="s">
        <v>13</v>
      </c>
      <c r="J230" s="135">
        <v>2018</v>
      </c>
      <c r="K230" s="3" t="s">
        <v>5815</v>
      </c>
      <c r="L230" s="361" t="s">
        <v>5513</v>
      </c>
      <c r="M230" s="17" t="s">
        <v>15</v>
      </c>
      <c r="N230">
        <v>40</v>
      </c>
      <c r="O230" s="26"/>
      <c r="P230" s="1" t="str">
        <f>IF($C230&lt;&gt;"",IF(COUNTIF($C:C,$C230)&gt;1,"Plusieurs commentaires",""),"")</f>
        <v/>
      </c>
      <c r="Q230" s="1">
        <f t="shared" si="37"/>
        <v>0</v>
      </c>
      <c r="R230" s="1">
        <f>SUMIFS($Q$5:$Q230,$P$5:$P230,"Plusieurs commentaires",$C$5:$C230,C230)</f>
        <v>0</v>
      </c>
      <c r="S230" t="str">
        <f t="shared" si="38"/>
        <v/>
      </c>
      <c r="T230" t="str">
        <f t="shared" si="39"/>
        <v/>
      </c>
      <c r="U230" t="str">
        <f t="shared" si="40"/>
        <v/>
      </c>
      <c r="V230" s="238" t="str">
        <f t="shared" si="41"/>
        <v/>
      </c>
      <c r="W230" s="238">
        <f t="shared" si="42"/>
        <v>0</v>
      </c>
      <c r="X230" s="238">
        <f>SUMIFS($W$5:$W230,$V$5:$V230,"Plusieurs occurences",$H$5:$H230,H230)</f>
        <v>0</v>
      </c>
      <c r="Y230">
        <f t="shared" si="43"/>
        <v>0</v>
      </c>
      <c r="Z230" t="str">
        <f t="shared" si="44"/>
        <v/>
      </c>
      <c r="AA230" t="str">
        <f t="shared" si="45"/>
        <v/>
      </c>
      <c r="AC230" t="str">
        <f t="shared" si="46"/>
        <v>PellcRclvux</v>
      </c>
    </row>
    <row r="231" spans="1:29" ht="75" x14ac:dyDescent="0.25">
      <c r="A231" s="112">
        <v>753</v>
      </c>
      <c r="B231" s="373" t="s">
        <v>1141</v>
      </c>
      <c r="C231" t="s">
        <v>6347</v>
      </c>
      <c r="D231" s="25">
        <v>583</v>
      </c>
      <c r="E231" s="25">
        <v>1286</v>
      </c>
      <c r="F231" s="25">
        <v>674</v>
      </c>
      <c r="G231" s="133">
        <f t="shared" si="47"/>
        <v>0.52410575427682737</v>
      </c>
      <c r="H231" s="133"/>
      <c r="I231" s="134" t="s">
        <v>14</v>
      </c>
      <c r="J231" s="135">
        <v>2017</v>
      </c>
      <c r="K231" s="3" t="s">
        <v>14</v>
      </c>
      <c r="L231" s="361" t="s">
        <v>5513</v>
      </c>
      <c r="M231" s="136" t="s">
        <v>15</v>
      </c>
      <c r="N231">
        <v>0</v>
      </c>
      <c r="O231" s="26"/>
      <c r="P231" s="1" t="str">
        <f>IF($C231&lt;&gt;"",IF(COUNTIF($C:C,$C231)&gt;1,"Plusieurs commentaires",""),"")</f>
        <v/>
      </c>
      <c r="Q231" s="1">
        <f t="shared" si="37"/>
        <v>0</v>
      </c>
      <c r="R231" s="1">
        <f>SUMIFS($Q$5:$Q231,$P$5:$P231,"Plusieurs commentaires",$C$5:$C231,C231)</f>
        <v>0</v>
      </c>
      <c r="S231" t="str">
        <f t="shared" si="38"/>
        <v/>
      </c>
      <c r="T231" t="str">
        <f t="shared" si="39"/>
        <v/>
      </c>
      <c r="U231" t="str">
        <f t="shared" si="40"/>
        <v/>
      </c>
      <c r="V231" s="238" t="str">
        <f t="shared" si="41"/>
        <v/>
      </c>
      <c r="W231" s="238">
        <f t="shared" si="42"/>
        <v>0</v>
      </c>
      <c r="X231" s="238">
        <f>SUMIFS($W$5:$W231,$V$5:$V231,"Plusieurs occurences",$H$5:$H231,H231)</f>
        <v>0</v>
      </c>
      <c r="Y231">
        <f t="shared" si="43"/>
        <v>0</v>
      </c>
      <c r="Z231" t="str">
        <f t="shared" si="44"/>
        <v/>
      </c>
      <c r="AA231" t="str">
        <f t="shared" si="45"/>
        <v/>
      </c>
      <c r="AC231" t="str">
        <f t="shared" si="46"/>
        <v>dlpppx</v>
      </c>
    </row>
    <row r="232" spans="1:29" ht="75" x14ac:dyDescent="0.25">
      <c r="A232" s="112">
        <v>754</v>
      </c>
      <c r="B232" s="373" t="s">
        <v>1000</v>
      </c>
      <c r="C232" t="s">
        <v>6126</v>
      </c>
      <c r="D232" s="25">
        <v>910</v>
      </c>
      <c r="E232" s="25">
        <v>77</v>
      </c>
      <c r="F232" s="25">
        <v>29</v>
      </c>
      <c r="G232" s="133">
        <f t="shared" si="47"/>
        <v>0.37662337662337664</v>
      </c>
      <c r="H232" s="15"/>
      <c r="I232" s="16" t="s">
        <v>13</v>
      </c>
      <c r="J232" s="135">
        <v>2015</v>
      </c>
      <c r="K232" s="3" t="s">
        <v>14</v>
      </c>
      <c r="L232" s="361" t="s">
        <v>1041</v>
      </c>
      <c r="M232" s="17" t="s">
        <v>15</v>
      </c>
      <c r="N232">
        <v>18</v>
      </c>
      <c r="O232" s="26"/>
      <c r="P232" s="1" t="str">
        <f>IF($C232&lt;&gt;"",IF(COUNTIF($C:C,$C232)&gt;1,"Plusieurs commentaires",""),"")</f>
        <v>Plusieurs commentaires</v>
      </c>
      <c r="Q232" s="1">
        <f t="shared" si="37"/>
        <v>1</v>
      </c>
      <c r="R232" s="1">
        <f>SUMIFS($Q$5:$Q232,$P$5:$P232,"Plusieurs commentaires",$C$5:$C232,C232)</f>
        <v>2</v>
      </c>
      <c r="S232" t="str">
        <f t="shared" si="38"/>
        <v/>
      </c>
      <c r="T232" t="str">
        <f t="shared" si="39"/>
        <v/>
      </c>
      <c r="U232" t="str">
        <f t="shared" si="40"/>
        <v/>
      </c>
      <c r="V232" s="238" t="str">
        <f t="shared" si="41"/>
        <v/>
      </c>
      <c r="W232" s="238">
        <f t="shared" si="42"/>
        <v>0</v>
      </c>
      <c r="X232" s="238">
        <f>SUMIFS($W$5:$W232,$V$5:$V232,"Plusieurs occurences",$H$5:$H232,H232)</f>
        <v>0</v>
      </c>
      <c r="Y232" t="str">
        <f t="shared" si="43"/>
        <v/>
      </c>
      <c r="Z232" t="str">
        <f t="shared" si="44"/>
        <v/>
      </c>
      <c r="AA232" t="str">
        <f t="shared" si="45"/>
        <v/>
      </c>
      <c r="AC232" t="str">
        <f t="shared" si="46"/>
        <v/>
      </c>
    </row>
    <row r="233" spans="1:29" ht="60" x14ac:dyDescent="0.25">
      <c r="A233" s="112">
        <v>756</v>
      </c>
      <c r="B233" s="373" t="s">
        <v>1142</v>
      </c>
      <c r="C233" t="s">
        <v>5926</v>
      </c>
      <c r="D233" s="25">
        <v>116</v>
      </c>
      <c r="E233" s="25">
        <v>23</v>
      </c>
      <c r="F233" s="25">
        <v>31</v>
      </c>
      <c r="G233" s="133">
        <f t="shared" si="47"/>
        <v>1.3478260869565217</v>
      </c>
      <c r="H233" s="15" t="s">
        <v>19</v>
      </c>
      <c r="I233" s="16" t="s">
        <v>13</v>
      </c>
      <c r="J233" s="135">
        <v>2011</v>
      </c>
      <c r="K233" s="3" t="s">
        <v>14</v>
      </c>
      <c r="L233" s="361" t="s">
        <v>5513</v>
      </c>
      <c r="M233" s="17" t="s">
        <v>15</v>
      </c>
      <c r="N233">
        <v>33</v>
      </c>
      <c r="O233" s="26"/>
      <c r="P233" s="1" t="str">
        <f>IF($C233&lt;&gt;"",IF(COUNTIF($C:C,$C233)&gt;1,"Plusieurs commentaires",""),"")</f>
        <v/>
      </c>
      <c r="Q233" s="1">
        <f t="shared" si="37"/>
        <v>0</v>
      </c>
      <c r="R233" s="1">
        <f>SUMIFS($Q$5:$Q233,$P$5:$P233,"Plusieurs commentaires",$C$5:$C233,C233)</f>
        <v>0</v>
      </c>
      <c r="S233" t="str">
        <f t="shared" si="38"/>
        <v/>
      </c>
      <c r="T233" t="str">
        <f t="shared" si="39"/>
        <v/>
      </c>
      <c r="U233" t="str">
        <f t="shared" si="40"/>
        <v/>
      </c>
      <c r="V233" s="238" t="str">
        <f t="shared" si="41"/>
        <v>Plusieurs occurences</v>
      </c>
      <c r="W233" s="238">
        <f t="shared" si="42"/>
        <v>1</v>
      </c>
      <c r="X233" s="238">
        <f>SUMIFS($W$5:$W233,$V$5:$V233,"Plusieurs occurences",$H$5:$H233,H233)</f>
        <v>40</v>
      </c>
      <c r="Y233" t="str">
        <f t="shared" si="43"/>
        <v>Agriculteur</v>
      </c>
      <c r="Z233" t="str">
        <f t="shared" si="44"/>
        <v/>
      </c>
      <c r="AA233" t="str">
        <f t="shared" si="45"/>
        <v/>
      </c>
      <c r="AC233" t="str">
        <f t="shared" si="46"/>
        <v>vrvalcd</v>
      </c>
    </row>
    <row r="234" spans="1:29" ht="75" x14ac:dyDescent="0.25">
      <c r="A234" s="112">
        <v>758</v>
      </c>
      <c r="B234" s="373" t="s">
        <v>1145</v>
      </c>
      <c r="C234" t="s">
        <v>6348</v>
      </c>
      <c r="D234" s="25">
        <v>2623</v>
      </c>
      <c r="E234" s="25">
        <v>106</v>
      </c>
      <c r="F234" s="25">
        <v>55</v>
      </c>
      <c r="G234" s="133">
        <f t="shared" si="47"/>
        <v>0.51886792452830188</v>
      </c>
      <c r="H234" s="15"/>
      <c r="I234" s="16" t="s">
        <v>13</v>
      </c>
      <c r="J234" s="135">
        <v>2012</v>
      </c>
      <c r="K234" s="3" t="s">
        <v>14</v>
      </c>
      <c r="L234" s="361" t="s">
        <v>1041</v>
      </c>
      <c r="M234" s="17" t="s">
        <v>15</v>
      </c>
      <c r="N234">
        <v>1</v>
      </c>
      <c r="O234" s="26"/>
      <c r="P234" s="1" t="str">
        <f>IF($C234&lt;&gt;"",IF(COUNTIF($C:C,$C234)&gt;1,"Plusieurs commentaires",""),"")</f>
        <v/>
      </c>
      <c r="Q234" s="1">
        <f t="shared" si="37"/>
        <v>0</v>
      </c>
      <c r="R234" s="1">
        <f>SUMIFS($Q$5:$Q234,$P$5:$P234,"Plusieurs commentaires",$C$5:$C234,C234)</f>
        <v>0</v>
      </c>
      <c r="S234" t="str">
        <f t="shared" si="38"/>
        <v/>
      </c>
      <c r="T234" t="str">
        <f t="shared" si="39"/>
        <v/>
      </c>
      <c r="U234" t="str">
        <f t="shared" si="40"/>
        <v/>
      </c>
      <c r="V234" s="238" t="str">
        <f t="shared" si="41"/>
        <v/>
      </c>
      <c r="W234" s="238">
        <f t="shared" si="42"/>
        <v>0</v>
      </c>
      <c r="X234" s="238">
        <f>SUMIFS($W$5:$W234,$V$5:$V234,"Plusieurs occurences",$H$5:$H234,H234)</f>
        <v>0</v>
      </c>
      <c r="Y234">
        <f t="shared" si="43"/>
        <v>0</v>
      </c>
      <c r="Z234" t="str">
        <f t="shared" si="44"/>
        <v/>
      </c>
      <c r="AA234" t="str">
        <f t="shared" si="45"/>
        <v/>
      </c>
      <c r="AC234" t="str">
        <f t="shared" si="46"/>
        <v>vlcxavxvlgecr</v>
      </c>
    </row>
    <row r="235" spans="1:29" ht="60" x14ac:dyDescent="0.25">
      <c r="A235" s="112">
        <v>759</v>
      </c>
      <c r="B235" s="373" t="s">
        <v>1146</v>
      </c>
      <c r="C235" t="s">
        <v>6314</v>
      </c>
      <c r="D235" s="25">
        <v>415</v>
      </c>
      <c r="E235" s="25">
        <v>80</v>
      </c>
      <c r="F235" s="25">
        <v>234</v>
      </c>
      <c r="G235" s="133">
        <f t="shared" si="47"/>
        <v>2.9249999999999998</v>
      </c>
      <c r="H235" s="15" t="s">
        <v>1147</v>
      </c>
      <c r="I235" s="16" t="s">
        <v>14</v>
      </c>
      <c r="J235" s="135">
        <v>2016</v>
      </c>
      <c r="K235" s="3" t="s">
        <v>5816</v>
      </c>
      <c r="L235" s="361" t="s">
        <v>1041</v>
      </c>
      <c r="M235" s="17" t="s">
        <v>15</v>
      </c>
      <c r="N235">
        <v>0</v>
      </c>
      <c r="O235" s="26"/>
      <c r="P235" s="1" t="str">
        <f>IF($C235&lt;&gt;"",IF(COUNTIF($C:C,$C235)&gt;1,"Plusieurs commentaires",""),"")</f>
        <v>Plusieurs commentaires</v>
      </c>
      <c r="Q235" s="1">
        <f t="shared" si="37"/>
        <v>1</v>
      </c>
      <c r="R235" s="1">
        <f>SUMIFS($Q$5:$Q235,$P$5:$P235,"Plusieurs commentaires",$C$5:$C235,C235)</f>
        <v>7</v>
      </c>
      <c r="S235" t="str">
        <f t="shared" si="38"/>
        <v/>
      </c>
      <c r="T235" t="str">
        <f t="shared" si="39"/>
        <v/>
      </c>
      <c r="U235" t="str">
        <f t="shared" si="40"/>
        <v/>
      </c>
      <c r="V235" s="238" t="str">
        <f t="shared" si="41"/>
        <v/>
      </c>
      <c r="W235" s="238">
        <f t="shared" si="42"/>
        <v>0</v>
      </c>
      <c r="X235" s="238">
        <f>SUMIFS($W$5:$W235,$V$5:$V235,"Plusieurs occurences",$H$5:$H235,H235)</f>
        <v>0</v>
      </c>
      <c r="Y235" t="str">
        <f t="shared" si="43"/>
        <v/>
      </c>
      <c r="Z235" t="str">
        <f t="shared" si="44"/>
        <v/>
      </c>
      <c r="AA235" t="str">
        <f t="shared" si="45"/>
        <v/>
      </c>
      <c r="AC235" t="str">
        <f t="shared" si="46"/>
        <v/>
      </c>
    </row>
    <row r="236" spans="1:29" ht="30" x14ac:dyDescent="0.25">
      <c r="A236" s="112">
        <v>760</v>
      </c>
      <c r="B236" s="373" t="s">
        <v>1148</v>
      </c>
      <c r="C236" t="s">
        <v>6267</v>
      </c>
      <c r="D236" s="25">
        <v>46300</v>
      </c>
      <c r="E236" s="25">
        <v>398</v>
      </c>
      <c r="F236" s="25">
        <v>890</v>
      </c>
      <c r="G236" s="133">
        <f t="shared" si="47"/>
        <v>2.2361809045226129</v>
      </c>
      <c r="H236" s="15" t="s">
        <v>1149</v>
      </c>
      <c r="I236" s="16" t="s">
        <v>13</v>
      </c>
      <c r="J236" s="135">
        <v>2011</v>
      </c>
      <c r="K236" s="3" t="s">
        <v>5817</v>
      </c>
      <c r="L236" s="361" t="s">
        <v>1041</v>
      </c>
      <c r="M236" s="17" t="s">
        <v>15</v>
      </c>
      <c r="N236">
        <v>0</v>
      </c>
      <c r="O236" s="26"/>
      <c r="P236" s="1" t="str">
        <f>IF($C236&lt;&gt;"",IF(COUNTIF($C:C,$C236)&gt;1,"Plusieurs commentaires",""),"")</f>
        <v>Plusieurs commentaires</v>
      </c>
      <c r="Q236" s="1">
        <f t="shared" si="37"/>
        <v>1</v>
      </c>
      <c r="R236" s="1">
        <f>SUMIFS($Q$5:$Q236,$P$5:$P236,"Plusieurs commentaires",$C$5:$C236,C236)</f>
        <v>2</v>
      </c>
      <c r="S236" t="str">
        <f t="shared" si="38"/>
        <v/>
      </c>
      <c r="T236" t="str">
        <f t="shared" si="39"/>
        <v/>
      </c>
      <c r="U236" t="str">
        <f t="shared" si="40"/>
        <v/>
      </c>
      <c r="V236" s="238" t="str">
        <f t="shared" si="41"/>
        <v/>
      </c>
      <c r="W236" s="238">
        <f t="shared" si="42"/>
        <v>0</v>
      </c>
      <c r="X236" s="238">
        <f>SUMIFS($W$5:$W236,$V$5:$V236,"Plusieurs occurences",$H$5:$H236,H236)</f>
        <v>0</v>
      </c>
      <c r="Y236" t="str">
        <f t="shared" si="43"/>
        <v/>
      </c>
      <c r="Z236" t="str">
        <f t="shared" si="44"/>
        <v/>
      </c>
      <c r="AA236" t="str">
        <f t="shared" si="45"/>
        <v/>
      </c>
      <c r="AC236" t="str">
        <f t="shared" si="46"/>
        <v/>
      </c>
    </row>
    <row r="237" spans="1:29" ht="75" x14ac:dyDescent="0.25">
      <c r="A237" s="112">
        <v>761</v>
      </c>
      <c r="B237" s="373" t="s">
        <v>1137</v>
      </c>
      <c r="C237" t="s">
        <v>6349</v>
      </c>
      <c r="D237" s="25">
        <v>1339</v>
      </c>
      <c r="E237" s="25">
        <v>259</v>
      </c>
      <c r="F237" s="25">
        <v>626</v>
      </c>
      <c r="G237" s="133">
        <f t="shared" si="47"/>
        <v>2.416988416988417</v>
      </c>
      <c r="H237" s="15" t="s">
        <v>19</v>
      </c>
      <c r="I237" s="16" t="s">
        <v>13</v>
      </c>
      <c r="J237" s="135">
        <v>2016</v>
      </c>
      <c r="K237" s="3" t="s">
        <v>14</v>
      </c>
      <c r="L237" s="361" t="s">
        <v>5513</v>
      </c>
      <c r="M237" s="17" t="s">
        <v>15</v>
      </c>
      <c r="N237">
        <v>8</v>
      </c>
      <c r="O237" s="26"/>
      <c r="P237" s="1" t="str">
        <f>IF($C237&lt;&gt;"",IF(COUNTIF($C:C,$C237)&gt;1,"Plusieurs commentaires",""),"")</f>
        <v/>
      </c>
      <c r="Q237" s="1">
        <f t="shared" si="37"/>
        <v>0</v>
      </c>
      <c r="R237" s="1">
        <f>SUMIFS($Q$5:$Q237,$P$5:$P237,"Plusieurs commentaires",$C$5:$C237,C237)</f>
        <v>0</v>
      </c>
      <c r="S237" t="str">
        <f t="shared" si="38"/>
        <v/>
      </c>
      <c r="T237" t="str">
        <f t="shared" si="39"/>
        <v/>
      </c>
      <c r="U237" t="str">
        <f t="shared" si="40"/>
        <v/>
      </c>
      <c r="V237" s="238" t="str">
        <f t="shared" si="41"/>
        <v>Plusieurs occurences</v>
      </c>
      <c r="W237" s="238">
        <f t="shared" si="42"/>
        <v>1</v>
      </c>
      <c r="X237" s="238">
        <f>SUMIFS($W$5:$W237,$V$5:$V237,"Plusieurs occurences",$H$5:$H237,H237)</f>
        <v>41</v>
      </c>
      <c r="Y237" t="str">
        <f t="shared" si="43"/>
        <v>Agriculteur</v>
      </c>
      <c r="Z237" t="str">
        <f t="shared" si="44"/>
        <v/>
      </c>
      <c r="AA237" t="str">
        <f t="shared" si="45"/>
        <v/>
      </c>
      <c r="AC237" t="str">
        <f t="shared" si="46"/>
        <v>xcddhvxxg</v>
      </c>
    </row>
    <row r="238" spans="1:29" ht="75" x14ac:dyDescent="0.25">
      <c r="A238" s="112">
        <v>762</v>
      </c>
      <c r="B238" s="373" t="s">
        <v>984</v>
      </c>
      <c r="C238" t="s">
        <v>5943</v>
      </c>
      <c r="D238" s="25">
        <v>44200</v>
      </c>
      <c r="E238" s="25">
        <v>1541</v>
      </c>
      <c r="F238" s="25">
        <v>1164</v>
      </c>
      <c r="G238" s="133">
        <f t="shared" si="47"/>
        <v>0.75535366645035695</v>
      </c>
      <c r="H238" s="15"/>
      <c r="I238" s="16" t="s">
        <v>13</v>
      </c>
      <c r="J238" s="135">
        <v>2014</v>
      </c>
      <c r="K238" s="3" t="s">
        <v>14</v>
      </c>
      <c r="L238" s="361" t="s">
        <v>1041</v>
      </c>
      <c r="M238" s="17" t="s">
        <v>15</v>
      </c>
      <c r="N238">
        <v>0</v>
      </c>
      <c r="O238" s="26"/>
      <c r="P238" s="1" t="str">
        <f>IF($C238&lt;&gt;"",IF(COUNTIF($C:C,$C238)&gt;1,"Plusieurs commentaires",""),"")</f>
        <v>Plusieurs commentaires</v>
      </c>
      <c r="Q238" s="1">
        <f t="shared" si="37"/>
        <v>1</v>
      </c>
      <c r="R238" s="1">
        <f>SUMIFS($Q$5:$Q238,$P$5:$P238,"Plusieurs commentaires",$C$5:$C238,C238)</f>
        <v>2</v>
      </c>
      <c r="S238" t="str">
        <f t="shared" si="38"/>
        <v/>
      </c>
      <c r="T238" t="str">
        <f t="shared" si="39"/>
        <v/>
      </c>
      <c r="U238" t="str">
        <f t="shared" si="40"/>
        <v/>
      </c>
      <c r="V238" s="238" t="str">
        <f t="shared" si="41"/>
        <v/>
      </c>
      <c r="W238" s="238">
        <f t="shared" si="42"/>
        <v>0</v>
      </c>
      <c r="X238" s="238">
        <f>SUMIFS($W$5:$W238,$V$5:$V238,"Plusieurs occurences",$H$5:$H238,H238)</f>
        <v>0</v>
      </c>
      <c r="Y238" t="str">
        <f t="shared" si="43"/>
        <v/>
      </c>
      <c r="Z238" t="str">
        <f t="shared" si="44"/>
        <v/>
      </c>
      <c r="AA238" t="str">
        <f t="shared" si="45"/>
        <v/>
      </c>
      <c r="AC238" t="str">
        <f t="shared" si="46"/>
        <v/>
      </c>
    </row>
    <row r="239" spans="1:29" ht="75" x14ac:dyDescent="0.25">
      <c r="A239" s="112">
        <v>763</v>
      </c>
      <c r="B239" s="373" t="s">
        <v>985</v>
      </c>
      <c r="C239" t="s">
        <v>6350</v>
      </c>
      <c r="D239" s="25">
        <v>1544</v>
      </c>
      <c r="E239" s="25">
        <v>462</v>
      </c>
      <c r="F239" s="25">
        <v>574</v>
      </c>
      <c r="G239" s="133">
        <f t="shared" si="47"/>
        <v>1.2424242424242424</v>
      </c>
      <c r="H239" s="133" t="s">
        <v>19</v>
      </c>
      <c r="I239" s="134" t="s">
        <v>13</v>
      </c>
      <c r="J239" s="135">
        <v>2014</v>
      </c>
      <c r="K239" s="3" t="s">
        <v>14</v>
      </c>
      <c r="L239" s="361" t="s">
        <v>1041</v>
      </c>
      <c r="M239" s="136" t="s">
        <v>15</v>
      </c>
      <c r="N239">
        <v>0</v>
      </c>
      <c r="O239" s="26"/>
      <c r="P239" s="1" t="str">
        <f>IF($C239&lt;&gt;"",IF(COUNTIF($C:C,$C239)&gt;1,"Plusieurs commentaires",""),"")</f>
        <v/>
      </c>
      <c r="Q239" s="1">
        <f t="shared" si="37"/>
        <v>0</v>
      </c>
      <c r="R239" s="1">
        <f>SUMIFS($Q$5:$Q239,$P$5:$P239,"Plusieurs commentaires",$C$5:$C239,C239)</f>
        <v>0</v>
      </c>
      <c r="S239" t="str">
        <f t="shared" si="38"/>
        <v/>
      </c>
      <c r="T239" t="str">
        <f t="shared" si="39"/>
        <v/>
      </c>
      <c r="U239" t="str">
        <f t="shared" si="40"/>
        <v/>
      </c>
      <c r="V239" s="238" t="str">
        <f t="shared" si="41"/>
        <v>Plusieurs occurences</v>
      </c>
      <c r="W239" s="238">
        <f t="shared" si="42"/>
        <v>1</v>
      </c>
      <c r="X239" s="238">
        <f>SUMIFS($W$5:$W239,$V$5:$V239,"Plusieurs occurences",$H$5:$H239,H239)</f>
        <v>42</v>
      </c>
      <c r="Y239" t="str">
        <f t="shared" si="43"/>
        <v>Agriculteur</v>
      </c>
      <c r="Z239" t="str">
        <f t="shared" si="44"/>
        <v/>
      </c>
      <c r="AA239" t="str">
        <f t="shared" si="45"/>
        <v/>
      </c>
      <c r="AC239" t="str">
        <f t="shared" si="46"/>
        <v>avvlgydxc</v>
      </c>
    </row>
    <row r="240" spans="1:29" ht="30" x14ac:dyDescent="0.25">
      <c r="A240" s="112">
        <v>764</v>
      </c>
      <c r="B240" s="373" t="s">
        <v>1150</v>
      </c>
      <c r="C240" t="s">
        <v>6351</v>
      </c>
      <c r="D240" s="25">
        <v>1144</v>
      </c>
      <c r="E240" s="25">
        <v>74</v>
      </c>
      <c r="F240" s="25">
        <v>64</v>
      </c>
      <c r="G240" s="133">
        <f t="shared" si="47"/>
        <v>0.86486486486486491</v>
      </c>
      <c r="H240" s="15"/>
      <c r="I240" s="16" t="s">
        <v>14</v>
      </c>
      <c r="J240" s="135">
        <v>2016</v>
      </c>
      <c r="K240" s="3" t="s">
        <v>1151</v>
      </c>
      <c r="L240" s="361" t="s">
        <v>1041</v>
      </c>
      <c r="M240" s="17" t="s">
        <v>15</v>
      </c>
      <c r="N240">
        <v>11</v>
      </c>
      <c r="O240" s="26"/>
      <c r="P240" s="1" t="str">
        <f>IF($C240&lt;&gt;"",IF(COUNTIF($C:C,$C240)&gt;1,"Plusieurs commentaires",""),"")</f>
        <v/>
      </c>
      <c r="Q240" s="1">
        <f t="shared" si="37"/>
        <v>0</v>
      </c>
      <c r="R240" s="1">
        <f>SUMIFS($Q$5:$Q240,$P$5:$P240,"Plusieurs commentaires",$C$5:$C240,C240)</f>
        <v>0</v>
      </c>
      <c r="S240" t="str">
        <f t="shared" si="38"/>
        <v/>
      </c>
      <c r="T240" t="str">
        <f t="shared" si="39"/>
        <v/>
      </c>
      <c r="U240" t="str">
        <f t="shared" si="40"/>
        <v/>
      </c>
      <c r="V240" s="238" t="str">
        <f t="shared" si="41"/>
        <v/>
      </c>
      <c r="W240" s="238">
        <f t="shared" si="42"/>
        <v>0</v>
      </c>
      <c r="X240" s="238">
        <f>SUMIFS($W$5:$W240,$V$5:$V240,"Plusieurs occurences",$H$5:$H240,H240)</f>
        <v>0</v>
      </c>
      <c r="Y240">
        <f t="shared" si="43"/>
        <v>0</v>
      </c>
      <c r="Z240" t="str">
        <f t="shared" si="44"/>
        <v/>
      </c>
      <c r="AA240" t="str">
        <f t="shared" si="45"/>
        <v/>
      </c>
      <c r="AC240" t="str">
        <f t="shared" si="46"/>
        <v>lexlcrpcP</v>
      </c>
    </row>
    <row r="241" spans="1:29" ht="45" x14ac:dyDescent="0.25">
      <c r="A241" s="112">
        <v>766</v>
      </c>
      <c r="B241" s="373" t="s">
        <v>980</v>
      </c>
      <c r="C241" t="s">
        <v>6033</v>
      </c>
      <c r="D241" s="25">
        <v>1107</v>
      </c>
      <c r="E241" s="25">
        <v>97</v>
      </c>
      <c r="F241" s="25">
        <v>35</v>
      </c>
      <c r="G241" s="133">
        <f t="shared" si="47"/>
        <v>0.36082474226804123</v>
      </c>
      <c r="H241" s="15"/>
      <c r="I241" s="16" t="s">
        <v>14</v>
      </c>
      <c r="J241" s="135">
        <v>2018</v>
      </c>
      <c r="K241" s="3" t="s">
        <v>981</v>
      </c>
      <c r="L241" s="361" t="s">
        <v>1041</v>
      </c>
      <c r="M241" s="17" t="s">
        <v>15</v>
      </c>
      <c r="N241">
        <v>36</v>
      </c>
      <c r="O241" s="26"/>
      <c r="P241" s="1" t="str">
        <f>IF($C241&lt;&gt;"",IF(COUNTIF($C:C,$C241)&gt;1,"Plusieurs commentaires",""),"")</f>
        <v/>
      </c>
      <c r="Q241" s="1">
        <f t="shared" si="37"/>
        <v>0</v>
      </c>
      <c r="R241" s="1">
        <f>SUMIFS($Q$5:$Q241,$P$5:$P241,"Plusieurs commentaires",$C$5:$C241,C241)</f>
        <v>0</v>
      </c>
      <c r="S241" t="str">
        <f t="shared" si="38"/>
        <v/>
      </c>
      <c r="T241" t="str">
        <f t="shared" si="39"/>
        <v/>
      </c>
      <c r="U241" t="str">
        <f t="shared" si="40"/>
        <v/>
      </c>
      <c r="V241" s="238" t="str">
        <f t="shared" si="41"/>
        <v/>
      </c>
      <c r="W241" s="238">
        <f t="shared" si="42"/>
        <v>0</v>
      </c>
      <c r="X241" s="238">
        <f>SUMIFS($W$5:$W241,$V$5:$V241,"Plusieurs occurences",$H$5:$H241,H241)</f>
        <v>0</v>
      </c>
      <c r="Y241">
        <f t="shared" si="43"/>
        <v>0</v>
      </c>
      <c r="Z241" t="str">
        <f t="shared" si="44"/>
        <v/>
      </c>
      <c r="AA241" t="str">
        <f t="shared" si="45"/>
        <v/>
      </c>
      <c r="AC241" t="str">
        <f t="shared" si="46"/>
        <v>Lchvrcgcurdulcy</v>
      </c>
    </row>
    <row r="242" spans="1:29" ht="75" x14ac:dyDescent="0.25">
      <c r="A242" s="112">
        <v>768</v>
      </c>
      <c r="B242" s="373" t="s">
        <v>1153</v>
      </c>
      <c r="C242" t="s">
        <v>6352</v>
      </c>
      <c r="D242" s="25">
        <v>351</v>
      </c>
      <c r="E242" s="25">
        <v>128</v>
      </c>
      <c r="F242" s="25">
        <v>115</v>
      </c>
      <c r="G242" s="133">
        <f t="shared" si="47"/>
        <v>0.8984375</v>
      </c>
      <c r="H242" s="15"/>
      <c r="I242" s="16" t="s">
        <v>14</v>
      </c>
      <c r="J242" s="135">
        <v>2010</v>
      </c>
      <c r="K242" s="3" t="s">
        <v>5818</v>
      </c>
      <c r="L242" s="361" t="s">
        <v>5513</v>
      </c>
      <c r="M242" s="17" t="s">
        <v>15</v>
      </c>
      <c r="N242" s="305">
        <v>0</v>
      </c>
      <c r="O242" s="26"/>
      <c r="P242" s="1" t="str">
        <f>IF($C242&lt;&gt;"",IF(COUNTIF($C:C,$C242)&gt;1,"Plusieurs commentaires",""),"")</f>
        <v/>
      </c>
      <c r="Q242" s="1">
        <f t="shared" si="37"/>
        <v>0</v>
      </c>
      <c r="R242" s="1">
        <f>SUMIFS($Q$5:$Q242,$P$5:$P242,"Plusieurs commentaires",$C$5:$C242,C242)</f>
        <v>0</v>
      </c>
      <c r="S242" t="str">
        <f t="shared" si="38"/>
        <v/>
      </c>
      <c r="T242" t="str">
        <f t="shared" si="39"/>
        <v/>
      </c>
      <c r="U242" t="str">
        <f t="shared" si="40"/>
        <v/>
      </c>
      <c r="V242" s="238" t="str">
        <f t="shared" si="41"/>
        <v/>
      </c>
      <c r="W242" s="238">
        <f t="shared" si="42"/>
        <v>0</v>
      </c>
      <c r="X242" s="238">
        <f>SUMIFS($W$5:$W242,$V$5:$V242,"Plusieurs occurences",$H$5:$H242,H242)</f>
        <v>0</v>
      </c>
      <c r="Y242">
        <f t="shared" si="43"/>
        <v>0</v>
      </c>
      <c r="Z242" t="str">
        <f t="shared" si="44"/>
        <v/>
      </c>
      <c r="AA242" t="str">
        <f t="shared" si="45"/>
        <v/>
      </c>
      <c r="AC242" t="str">
        <f t="shared" si="46"/>
        <v>Ccxvlehvl</v>
      </c>
    </row>
    <row r="243" spans="1:29" x14ac:dyDescent="0.25">
      <c r="A243" s="112">
        <v>769</v>
      </c>
      <c r="B243" s="373" t="s">
        <v>982</v>
      </c>
      <c r="C243" t="s">
        <v>6127</v>
      </c>
      <c r="D243" s="25">
        <v>6051</v>
      </c>
      <c r="E243" s="25">
        <v>341</v>
      </c>
      <c r="F243" s="25">
        <v>247</v>
      </c>
      <c r="G243" s="133">
        <f t="shared" si="47"/>
        <v>0.7243401759530792</v>
      </c>
      <c r="H243" s="15"/>
      <c r="I243" s="16" t="s">
        <v>14</v>
      </c>
      <c r="J243" s="135">
        <v>2009</v>
      </c>
      <c r="K243" s="3" t="s">
        <v>5513</v>
      </c>
      <c r="L243" s="361" t="s">
        <v>1041</v>
      </c>
      <c r="M243" s="17" t="s">
        <v>15</v>
      </c>
      <c r="N243">
        <v>2</v>
      </c>
      <c r="O243" s="26"/>
      <c r="P243" s="1" t="str">
        <f>IF($C243&lt;&gt;"",IF(COUNTIF($C:C,$C243)&gt;1,"Plusieurs commentaires",""),"")</f>
        <v/>
      </c>
      <c r="Q243" s="1">
        <f t="shared" si="37"/>
        <v>0</v>
      </c>
      <c r="R243" s="1">
        <f>SUMIFS($Q$5:$Q243,$P$5:$P243,"Plusieurs commentaires",$C$5:$C243,C243)</f>
        <v>0</v>
      </c>
      <c r="S243" t="str">
        <f t="shared" si="38"/>
        <v/>
      </c>
      <c r="T243" t="str">
        <f t="shared" si="39"/>
        <v/>
      </c>
      <c r="U243" t="str">
        <f t="shared" si="40"/>
        <v/>
      </c>
      <c r="V243" s="238" t="str">
        <f t="shared" si="41"/>
        <v/>
      </c>
      <c r="W243" s="238">
        <f t="shared" si="42"/>
        <v>0</v>
      </c>
      <c r="X243" s="238">
        <f>SUMIFS($W$5:$W243,$V$5:$V243,"Plusieurs occurences",$H$5:$H243,H243)</f>
        <v>0</v>
      </c>
      <c r="Y243">
        <f t="shared" si="43"/>
        <v>0</v>
      </c>
      <c r="Z243" t="str">
        <f t="shared" si="44"/>
        <v/>
      </c>
      <c r="AA243" t="str">
        <f t="shared" si="45"/>
        <v/>
      </c>
      <c r="AC243" t="str">
        <f t="shared" si="46"/>
        <v>pascur_hpervdc</v>
      </c>
    </row>
    <row r="244" spans="1:29" ht="30" x14ac:dyDescent="0.25">
      <c r="A244" s="112">
        <v>770</v>
      </c>
      <c r="B244" s="373" t="s">
        <v>983</v>
      </c>
      <c r="C244" t="s">
        <v>6353</v>
      </c>
      <c r="D244" s="25">
        <v>1185</v>
      </c>
      <c r="E244" s="25">
        <v>99</v>
      </c>
      <c r="F244" s="25">
        <v>23</v>
      </c>
      <c r="G244" s="133">
        <f t="shared" si="47"/>
        <v>0.23232323232323232</v>
      </c>
      <c r="H244" s="15"/>
      <c r="I244" s="16" t="s">
        <v>14</v>
      </c>
      <c r="J244" s="135">
        <v>2017</v>
      </c>
      <c r="K244" s="3" t="s">
        <v>1154</v>
      </c>
      <c r="L244" s="347" t="s">
        <v>1041</v>
      </c>
      <c r="M244" s="17" t="s">
        <v>15</v>
      </c>
      <c r="N244">
        <v>0</v>
      </c>
      <c r="O244" s="26" t="s">
        <v>1001</v>
      </c>
      <c r="P244" s="1" t="str">
        <f>IF($C244&lt;&gt;"",IF(COUNTIF($C:C,$C244)&gt;1,"Plusieurs commentaires",""),"")</f>
        <v/>
      </c>
      <c r="Q244" s="1">
        <f t="shared" si="37"/>
        <v>0</v>
      </c>
      <c r="R244" s="1">
        <f>SUMIFS($Q$5:$Q244,$P$5:$P244,"Plusieurs commentaires",$C$5:$C244,C244)</f>
        <v>0</v>
      </c>
      <c r="S244" t="str">
        <f t="shared" si="38"/>
        <v/>
      </c>
      <c r="T244" t="str">
        <f t="shared" si="39"/>
        <v/>
      </c>
      <c r="U244" t="str">
        <f t="shared" si="40"/>
        <v/>
      </c>
      <c r="V244" s="238" t="str">
        <f t="shared" si="41"/>
        <v/>
      </c>
      <c r="W244" s="238">
        <f t="shared" si="42"/>
        <v>0</v>
      </c>
      <c r="X244" s="238">
        <f>SUMIFS($W$5:$W244,$V$5:$V244,"Plusieurs occurences",$H$5:$H244,H244)</f>
        <v>0</v>
      </c>
      <c r="Y244">
        <f t="shared" si="43"/>
        <v>0</v>
      </c>
      <c r="Z244" t="str">
        <f t="shared" si="44"/>
        <v/>
      </c>
      <c r="AA244" t="str">
        <f t="shared" si="45"/>
        <v/>
      </c>
      <c r="AC244" t="str">
        <f t="shared" si="46"/>
        <v>pvxldhxwr</v>
      </c>
    </row>
    <row r="245" spans="1:29" ht="60" x14ac:dyDescent="0.25">
      <c r="A245" s="112">
        <v>772</v>
      </c>
      <c r="B245" s="373" t="s">
        <v>1156</v>
      </c>
      <c r="C245" t="s">
        <v>6034</v>
      </c>
      <c r="D245" s="25">
        <v>4168</v>
      </c>
      <c r="E245" s="25">
        <v>64</v>
      </c>
      <c r="F245" s="25">
        <v>300</v>
      </c>
      <c r="G245" s="133">
        <f t="shared" si="47"/>
        <v>4.6875</v>
      </c>
      <c r="H245" s="15" t="s">
        <v>1218</v>
      </c>
      <c r="I245" s="16" t="s">
        <v>13</v>
      </c>
      <c r="J245" s="135">
        <v>2016</v>
      </c>
      <c r="K245" s="3" t="s">
        <v>14</v>
      </c>
      <c r="L245" s="361" t="s">
        <v>5513</v>
      </c>
      <c r="M245" s="17" t="s">
        <v>15</v>
      </c>
      <c r="N245">
        <v>0</v>
      </c>
      <c r="O245" s="26"/>
      <c r="P245" s="1" t="str">
        <f>IF($C245&lt;&gt;"",IF(COUNTIF($C:C,$C245)&gt;1,"Plusieurs commentaires",""),"")</f>
        <v/>
      </c>
      <c r="Q245" s="1">
        <f t="shared" si="37"/>
        <v>0</v>
      </c>
      <c r="R245" s="1">
        <f>SUMIFS($Q$5:$Q245,$P$5:$P245,"Plusieurs commentaires",$C$5:$C245,C245)</f>
        <v>0</v>
      </c>
      <c r="S245" t="str">
        <f t="shared" si="38"/>
        <v/>
      </c>
      <c r="T245" t="str">
        <f t="shared" si="39"/>
        <v/>
      </c>
      <c r="U245" t="str">
        <f t="shared" si="40"/>
        <v/>
      </c>
      <c r="V245" s="238" t="str">
        <f t="shared" si="41"/>
        <v/>
      </c>
      <c r="W245" s="238">
        <f t="shared" si="42"/>
        <v>0</v>
      </c>
      <c r="X245" s="238">
        <f>SUMIFS($W$5:$W245,$V$5:$V245,"Plusieurs occurences",$H$5:$H245,H245)</f>
        <v>0</v>
      </c>
      <c r="Y245" t="str">
        <f t="shared" si="43"/>
        <v>Scientifique</v>
      </c>
      <c r="Z245" t="str">
        <f t="shared" si="44"/>
        <v/>
      </c>
      <c r="AA245" t="str">
        <f t="shared" si="45"/>
        <v/>
      </c>
      <c r="AC245" t="str">
        <f t="shared" si="46"/>
        <v>CgchelcvuPg</v>
      </c>
    </row>
    <row r="246" spans="1:29" ht="75" x14ac:dyDescent="0.25">
      <c r="A246" s="112">
        <v>773</v>
      </c>
      <c r="B246" s="373" t="s">
        <v>1157</v>
      </c>
      <c r="C246" t="s">
        <v>6354</v>
      </c>
      <c r="D246" s="25">
        <v>2822</v>
      </c>
      <c r="E246" s="25">
        <v>306</v>
      </c>
      <c r="F246" s="25">
        <v>132</v>
      </c>
      <c r="G246" s="133">
        <f t="shared" si="47"/>
        <v>0.43137254901960786</v>
      </c>
      <c r="H246" s="15"/>
      <c r="I246" s="16" t="s">
        <v>13</v>
      </c>
      <c r="J246" s="135">
        <v>2017</v>
      </c>
      <c r="K246" s="3" t="s">
        <v>5820</v>
      </c>
      <c r="L246" s="361" t="s">
        <v>5513</v>
      </c>
      <c r="M246" s="17" t="s">
        <v>15</v>
      </c>
      <c r="N246">
        <v>5</v>
      </c>
      <c r="O246" s="26"/>
      <c r="P246" s="1" t="str">
        <f>IF($C246&lt;&gt;"",IF(COUNTIF($C:C,$C246)&gt;1,"Plusieurs commentaires",""),"")</f>
        <v/>
      </c>
      <c r="Q246" s="1">
        <f t="shared" si="37"/>
        <v>0</v>
      </c>
      <c r="R246" s="1">
        <f>SUMIFS($Q$5:$Q246,$P$5:$P246,"Plusieurs commentaires",$C$5:$C246,C246)</f>
        <v>0</v>
      </c>
      <c r="S246" t="str">
        <f t="shared" si="38"/>
        <v/>
      </c>
      <c r="T246" t="str">
        <f t="shared" si="39"/>
        <v/>
      </c>
      <c r="U246" t="str">
        <f t="shared" si="40"/>
        <v/>
      </c>
      <c r="V246" s="238" t="str">
        <f t="shared" si="41"/>
        <v/>
      </c>
      <c r="W246" s="238">
        <f t="shared" si="42"/>
        <v>0</v>
      </c>
      <c r="X246" s="238">
        <f>SUMIFS($W$5:$W246,$V$5:$V246,"Plusieurs occurences",$H$5:$H246,H246)</f>
        <v>0</v>
      </c>
      <c r="Y246">
        <f t="shared" si="43"/>
        <v>0</v>
      </c>
      <c r="Z246" t="str">
        <f t="shared" si="44"/>
        <v/>
      </c>
      <c r="AA246" t="str">
        <f t="shared" si="45"/>
        <v/>
      </c>
      <c r="AC246" t="str">
        <f t="shared" si="46"/>
        <v>LuxpvecRpael10</v>
      </c>
    </row>
    <row r="247" spans="1:29" ht="75" x14ac:dyDescent="0.25">
      <c r="A247" s="112">
        <v>774</v>
      </c>
      <c r="B247" s="373" t="s">
        <v>986</v>
      </c>
      <c r="C247" t="s">
        <v>6355</v>
      </c>
      <c r="D247" s="25">
        <v>1469</v>
      </c>
      <c r="E247" s="25">
        <v>184</v>
      </c>
      <c r="F247" s="25">
        <v>10</v>
      </c>
      <c r="G247" s="133">
        <f t="shared" si="47"/>
        <v>5.434782608695652E-2</v>
      </c>
      <c r="H247" s="133"/>
      <c r="I247" s="16" t="s">
        <v>14</v>
      </c>
      <c r="J247" s="135">
        <v>2013</v>
      </c>
      <c r="K247" s="3" t="s">
        <v>1220</v>
      </c>
      <c r="L247" s="361" t="s">
        <v>1041</v>
      </c>
      <c r="M247" s="17" t="s">
        <v>15</v>
      </c>
      <c r="N247">
        <v>15</v>
      </c>
      <c r="O247" s="26"/>
      <c r="P247" s="1" t="str">
        <f>IF($C247&lt;&gt;"",IF(COUNTIF($C:C,$C247)&gt;1,"Plusieurs commentaires",""),"")</f>
        <v/>
      </c>
      <c r="Q247" s="1">
        <f t="shared" si="37"/>
        <v>0</v>
      </c>
      <c r="R247" s="1">
        <f>SUMIFS($Q$5:$Q247,$P$5:$P247,"Plusieurs commentaires",$C$5:$C247,C247)</f>
        <v>0</v>
      </c>
      <c r="S247" t="str">
        <f t="shared" si="38"/>
        <v/>
      </c>
      <c r="T247" t="str">
        <f t="shared" si="39"/>
        <v/>
      </c>
      <c r="U247" t="str">
        <f t="shared" si="40"/>
        <v/>
      </c>
      <c r="V247" s="238" t="str">
        <f t="shared" si="41"/>
        <v/>
      </c>
      <c r="W247" s="238">
        <f t="shared" si="42"/>
        <v>0</v>
      </c>
      <c r="X247" s="238">
        <f>SUMIFS($W$5:$W247,$V$5:$V247,"Plusieurs occurences",$H$5:$H247,H247)</f>
        <v>0</v>
      </c>
      <c r="Y247">
        <f t="shared" si="43"/>
        <v>0</v>
      </c>
      <c r="Z247" t="str">
        <f t="shared" si="44"/>
        <v/>
      </c>
      <c r="AA247" t="str">
        <f t="shared" si="45"/>
        <v/>
      </c>
      <c r="AC247" t="str">
        <f t="shared" si="46"/>
        <v>xrphvxccg_666</v>
      </c>
    </row>
    <row r="248" spans="1:29" x14ac:dyDescent="0.25">
      <c r="A248" s="112">
        <v>777</v>
      </c>
      <c r="B248" s="373" t="s">
        <v>1159</v>
      </c>
      <c r="C248" t="s">
        <v>6328</v>
      </c>
      <c r="D248" s="25">
        <v>5831</v>
      </c>
      <c r="E248" s="25">
        <v>618</v>
      </c>
      <c r="F248" s="25">
        <v>299</v>
      </c>
      <c r="G248" s="133">
        <f t="shared" si="47"/>
        <v>0.48381877022653724</v>
      </c>
      <c r="H248" s="15"/>
      <c r="I248" s="16" t="s">
        <v>14</v>
      </c>
      <c r="J248" s="135">
        <v>2016</v>
      </c>
      <c r="K248" s="3" t="s">
        <v>1160</v>
      </c>
      <c r="L248" s="361" t="s">
        <v>5513</v>
      </c>
      <c r="M248" s="17" t="s">
        <v>15</v>
      </c>
      <c r="N248">
        <v>7</v>
      </c>
      <c r="O248" s="26"/>
      <c r="P248" s="1" t="str">
        <f>IF($C248&lt;&gt;"",IF(COUNTIF($C:C,$C248)&gt;1,"Plusieurs commentaires",""),"")</f>
        <v>Plusieurs commentaires</v>
      </c>
      <c r="Q248" s="1">
        <f t="shared" si="37"/>
        <v>1</v>
      </c>
      <c r="R248" s="1">
        <f>SUMIFS($Q$5:$Q248,$P$5:$P248,"Plusieurs commentaires",$C$5:$C248,C248)</f>
        <v>2</v>
      </c>
      <c r="S248" t="str">
        <f t="shared" si="38"/>
        <v/>
      </c>
      <c r="T248" t="str">
        <f t="shared" si="39"/>
        <v/>
      </c>
      <c r="U248" t="str">
        <f t="shared" si="40"/>
        <v/>
      </c>
      <c r="V248" s="238" t="str">
        <f t="shared" si="41"/>
        <v/>
      </c>
      <c r="W248" s="238">
        <f t="shared" si="42"/>
        <v>0</v>
      </c>
      <c r="X248" s="238">
        <f>SUMIFS($W$5:$W248,$V$5:$V248,"Plusieurs occurences",$H$5:$H248,H248)</f>
        <v>0</v>
      </c>
      <c r="Y248" t="str">
        <f t="shared" si="43"/>
        <v/>
      </c>
      <c r="Z248" t="str">
        <f t="shared" si="44"/>
        <v/>
      </c>
      <c r="AA248" t="str">
        <f t="shared" si="45"/>
        <v/>
      </c>
      <c r="AC248" t="str">
        <f t="shared" si="46"/>
        <v/>
      </c>
    </row>
    <row r="249" spans="1:29" ht="75" x14ac:dyDescent="0.25">
      <c r="A249" s="112">
        <v>780</v>
      </c>
      <c r="B249" s="373" t="s">
        <v>1161</v>
      </c>
      <c r="C249" t="s">
        <v>6125</v>
      </c>
      <c r="D249" s="25">
        <v>11</v>
      </c>
      <c r="E249" s="25">
        <v>27</v>
      </c>
      <c r="F249" s="25">
        <v>1</v>
      </c>
      <c r="G249" s="133">
        <f t="shared" si="47"/>
        <v>3.7037037037037035E-2</v>
      </c>
      <c r="H249" s="133"/>
      <c r="I249" s="134" t="s">
        <v>14</v>
      </c>
      <c r="J249" s="135">
        <v>2018</v>
      </c>
      <c r="K249" s="3" t="s">
        <v>14</v>
      </c>
      <c r="L249" s="361" t="s">
        <v>1041</v>
      </c>
      <c r="M249" s="136" t="s">
        <v>15</v>
      </c>
      <c r="N249">
        <v>0</v>
      </c>
      <c r="O249" s="26"/>
      <c r="P249" s="1" t="str">
        <f>IF($C249&lt;&gt;"",IF(COUNTIF($C:C,$C249)&gt;1,"Plusieurs commentaires",""),"")</f>
        <v>Plusieurs commentaires</v>
      </c>
      <c r="Q249" s="1">
        <f t="shared" si="37"/>
        <v>1</v>
      </c>
      <c r="R249" s="1">
        <f>SUMIFS($Q$5:$Q249,$P$5:$P249,"Plusieurs commentaires",$C$5:$C249,C249)</f>
        <v>2</v>
      </c>
      <c r="S249" t="str">
        <f t="shared" si="38"/>
        <v>drvhhpdpl5</v>
      </c>
      <c r="T249" t="str">
        <f t="shared" si="39"/>
        <v/>
      </c>
      <c r="U249" t="str">
        <f t="shared" si="40"/>
        <v/>
      </c>
      <c r="V249" s="238" t="str">
        <f t="shared" si="41"/>
        <v/>
      </c>
      <c r="W249" s="238">
        <f t="shared" si="42"/>
        <v>0</v>
      </c>
      <c r="X249" s="238">
        <f>SUMIFS($W$5:$W249,$V$5:$V249,"Plusieurs occurences",$H$5:$H249,H249)</f>
        <v>0</v>
      </c>
      <c r="Y249" t="str">
        <f t="shared" si="43"/>
        <v/>
      </c>
      <c r="Z249" t="str">
        <f t="shared" si="44"/>
        <v/>
      </c>
      <c r="AA249" t="str">
        <f t="shared" si="45"/>
        <v/>
      </c>
      <c r="AC249" t="str">
        <f t="shared" si="46"/>
        <v/>
      </c>
    </row>
    <row r="250" spans="1:29" x14ac:dyDescent="0.25">
      <c r="A250" s="112">
        <v>782</v>
      </c>
      <c r="B250" s="373" t="s">
        <v>1163</v>
      </c>
      <c r="C250" t="s">
        <v>5950</v>
      </c>
      <c r="D250" s="25">
        <v>7806</v>
      </c>
      <c r="E250" s="25">
        <v>189</v>
      </c>
      <c r="F250" s="25">
        <v>619</v>
      </c>
      <c r="G250" s="133">
        <f t="shared" si="47"/>
        <v>3.2751322751322753</v>
      </c>
      <c r="H250" s="295"/>
      <c r="I250" s="16" t="s">
        <v>13</v>
      </c>
      <c r="J250" s="135">
        <v>2017</v>
      </c>
      <c r="K250" s="3" t="s">
        <v>1164</v>
      </c>
      <c r="L250" s="361" t="s">
        <v>1041</v>
      </c>
      <c r="M250" s="17" t="s">
        <v>15</v>
      </c>
      <c r="N250">
        <v>4</v>
      </c>
      <c r="O250" s="26"/>
      <c r="P250" s="1" t="str">
        <f>IF($C250&lt;&gt;"",IF(COUNTIF($C:C,$C250)&gt;1,"Plusieurs commentaires",""),"")</f>
        <v/>
      </c>
      <c r="Q250" s="1">
        <f t="shared" si="37"/>
        <v>0</v>
      </c>
      <c r="R250" s="1">
        <f>SUMIFS($Q$5:$Q250,$P$5:$P250,"Plusieurs commentaires",$C$5:$C250,C250)</f>
        <v>0</v>
      </c>
      <c r="S250" t="str">
        <f t="shared" si="38"/>
        <v/>
      </c>
      <c r="T250" t="str">
        <f t="shared" si="39"/>
        <v/>
      </c>
      <c r="U250" t="str">
        <f t="shared" si="40"/>
        <v/>
      </c>
      <c r="V250" s="238" t="str">
        <f t="shared" si="41"/>
        <v/>
      </c>
      <c r="W250" s="238">
        <f t="shared" si="42"/>
        <v>0</v>
      </c>
      <c r="X250" s="238">
        <f>SUMIFS($W$5:$W250,$V$5:$V250,"Plusieurs occurences",$H$5:$H250,H250)</f>
        <v>0</v>
      </c>
      <c r="Y250">
        <f t="shared" si="43"/>
        <v>0</v>
      </c>
      <c r="Z250" t="str">
        <f t="shared" si="44"/>
        <v/>
      </c>
      <c r="AA250" t="str">
        <f t="shared" si="45"/>
        <v/>
      </c>
      <c r="AC250" t="str">
        <f t="shared" si="46"/>
        <v>sylvdre</v>
      </c>
    </row>
    <row r="251" spans="1:29" ht="30" x14ac:dyDescent="0.25">
      <c r="A251" s="112">
        <v>783</v>
      </c>
      <c r="B251" s="373" t="s">
        <v>997</v>
      </c>
      <c r="C251" t="s">
        <v>6305</v>
      </c>
      <c r="D251" s="25">
        <v>2633</v>
      </c>
      <c r="E251" s="25">
        <v>297</v>
      </c>
      <c r="F251" s="25">
        <v>103</v>
      </c>
      <c r="G251" s="133">
        <f t="shared" ref="G251:G282" si="48">IFERROR(F251/E251,"")</f>
        <v>0.34680134680134678</v>
      </c>
      <c r="H251" s="133"/>
      <c r="I251" s="134" t="s">
        <v>13</v>
      </c>
      <c r="J251" s="135">
        <v>2010</v>
      </c>
      <c r="K251" s="3" t="s">
        <v>998</v>
      </c>
      <c r="L251" s="361" t="s">
        <v>1041</v>
      </c>
      <c r="M251" s="136" t="s">
        <v>15</v>
      </c>
      <c r="N251">
        <v>14</v>
      </c>
      <c r="O251" s="26"/>
      <c r="P251" s="1" t="str">
        <f>IF($C251&lt;&gt;"",IF(COUNTIF($C:C,$C251)&gt;1,"Plusieurs commentaires",""),"")</f>
        <v>Plusieurs commentaires</v>
      </c>
      <c r="Q251" s="1">
        <f t="shared" si="37"/>
        <v>1</v>
      </c>
      <c r="R251" s="1">
        <f>SUMIFS($Q$5:$Q251,$P$5:$P251,"Plusieurs commentaires",$C$5:$C251,C251)</f>
        <v>2</v>
      </c>
      <c r="S251" t="str">
        <f t="shared" si="38"/>
        <v/>
      </c>
      <c r="T251" t="str">
        <f t="shared" si="39"/>
        <v/>
      </c>
      <c r="U251" t="str">
        <f t="shared" si="40"/>
        <v/>
      </c>
      <c r="V251" s="238" t="str">
        <f t="shared" si="41"/>
        <v/>
      </c>
      <c r="W251" s="238">
        <f t="shared" si="42"/>
        <v>0</v>
      </c>
      <c r="X251" s="238">
        <f>SUMIFS($W$5:$W251,$V$5:$V251,"Plusieurs occurences",$H$5:$H251,H251)</f>
        <v>0</v>
      </c>
      <c r="Y251" t="str">
        <f t="shared" si="43"/>
        <v/>
      </c>
      <c r="Z251" t="str">
        <f t="shared" si="44"/>
        <v/>
      </c>
      <c r="AA251" t="str">
        <f t="shared" si="45"/>
        <v/>
      </c>
      <c r="AC251" t="str">
        <f t="shared" si="46"/>
        <v/>
      </c>
    </row>
    <row r="252" spans="1:29" ht="75" x14ac:dyDescent="0.25">
      <c r="A252" s="112">
        <v>784</v>
      </c>
      <c r="B252" s="373" t="s">
        <v>999</v>
      </c>
      <c r="C252" t="s">
        <v>6356</v>
      </c>
      <c r="D252" s="25">
        <v>1</v>
      </c>
      <c r="E252" s="25">
        <v>11</v>
      </c>
      <c r="F252" s="25">
        <v>1</v>
      </c>
      <c r="G252" s="133">
        <f t="shared" si="48"/>
        <v>9.0909090909090912E-2</v>
      </c>
      <c r="H252" s="15"/>
      <c r="I252" s="16" t="s">
        <v>13</v>
      </c>
      <c r="J252" s="135">
        <v>2018</v>
      </c>
      <c r="K252" s="3" t="s">
        <v>14</v>
      </c>
      <c r="L252" s="361" t="s">
        <v>5513</v>
      </c>
      <c r="M252" s="17" t="s">
        <v>15</v>
      </c>
      <c r="N252">
        <v>0</v>
      </c>
      <c r="O252" s="26"/>
      <c r="P252" s="1" t="str">
        <f>IF($C252&lt;&gt;"",IF(COUNTIF($C:C,$C252)&gt;1,"Plusieurs commentaires",""),"")</f>
        <v/>
      </c>
      <c r="Q252" s="1">
        <f t="shared" si="37"/>
        <v>0</v>
      </c>
      <c r="R252" s="1">
        <f>SUMIFS($Q$5:$Q252,$P$5:$P252,"Plusieurs commentaires",$C$5:$C252,C252)</f>
        <v>0</v>
      </c>
      <c r="S252" t="str">
        <f t="shared" si="38"/>
        <v/>
      </c>
      <c r="T252" t="str">
        <f t="shared" si="39"/>
        <v/>
      </c>
      <c r="U252" t="str">
        <f t="shared" si="40"/>
        <v/>
      </c>
      <c r="V252" s="238" t="str">
        <f t="shared" si="41"/>
        <v/>
      </c>
      <c r="W252" s="238">
        <f t="shared" si="42"/>
        <v>0</v>
      </c>
      <c r="X252" s="238">
        <f>SUMIFS($W$5:$W252,$V$5:$V252,"Plusieurs occurences",$H$5:$H252,H252)</f>
        <v>0</v>
      </c>
      <c r="Y252">
        <f t="shared" si="43"/>
        <v>0</v>
      </c>
      <c r="Z252" t="str">
        <f t="shared" si="44"/>
        <v/>
      </c>
      <c r="AA252" t="str">
        <f t="shared" si="45"/>
        <v/>
      </c>
      <c r="AC252" t="str">
        <f t="shared" si="46"/>
        <v>Ccxrecacllcc1</v>
      </c>
    </row>
    <row r="253" spans="1:29" ht="45" x14ac:dyDescent="0.25">
      <c r="A253" s="112">
        <v>785</v>
      </c>
      <c r="B253" s="373" t="s">
        <v>1165</v>
      </c>
      <c r="C253" t="s">
        <v>6128</v>
      </c>
      <c r="D253" s="25">
        <v>3871</v>
      </c>
      <c r="E253" s="25">
        <v>711</v>
      </c>
      <c r="F253" s="25">
        <v>159</v>
      </c>
      <c r="G253" s="133">
        <f t="shared" si="48"/>
        <v>0.22362869198312235</v>
      </c>
      <c r="H253" s="133" t="s">
        <v>5129</v>
      </c>
      <c r="I253" s="134" t="s">
        <v>13</v>
      </c>
      <c r="J253" s="135">
        <v>2017</v>
      </c>
      <c r="K253" s="3" t="s">
        <v>14</v>
      </c>
      <c r="L253" s="361" t="s">
        <v>5513</v>
      </c>
      <c r="M253" s="136" t="s">
        <v>15</v>
      </c>
      <c r="N253">
        <v>9</v>
      </c>
      <c r="O253" s="26"/>
      <c r="P253" s="1" t="str">
        <f>IF($C253&lt;&gt;"",IF(COUNTIF($C:C,$C253)&gt;1,"Plusieurs commentaires",""),"")</f>
        <v/>
      </c>
      <c r="Q253" s="1">
        <f t="shared" si="37"/>
        <v>0</v>
      </c>
      <c r="R253" s="1">
        <f>SUMIFS($Q$5:$Q253,$P$5:$P253,"Plusieurs commentaires",$C$5:$C253,C253)</f>
        <v>0</v>
      </c>
      <c r="S253" t="str">
        <f t="shared" si="38"/>
        <v/>
      </c>
      <c r="T253" t="str">
        <f t="shared" si="39"/>
        <v/>
      </c>
      <c r="U253" t="str">
        <f t="shared" si="40"/>
        <v/>
      </c>
      <c r="V253" s="238" t="str">
        <f t="shared" si="41"/>
        <v/>
      </c>
      <c r="W253" s="238">
        <f t="shared" si="42"/>
        <v>0</v>
      </c>
      <c r="X253" s="238">
        <f>SUMIFS($W$5:$W253,$V$5:$V253,"Plusieurs occurences",$H$5:$H253,H253)</f>
        <v>0</v>
      </c>
      <c r="Y253" t="str">
        <f t="shared" si="43"/>
        <v>Biologiste</v>
      </c>
      <c r="Z253" t="str">
        <f t="shared" si="44"/>
        <v/>
      </c>
      <c r="AA253" t="str">
        <f t="shared" si="45"/>
        <v/>
      </c>
      <c r="AC253" t="str">
        <f t="shared" si="46"/>
        <v>Sehplus_P</v>
      </c>
    </row>
    <row r="254" spans="1:29" ht="75" x14ac:dyDescent="0.25">
      <c r="A254" s="112">
        <v>787</v>
      </c>
      <c r="B254" s="373" t="s">
        <v>1167</v>
      </c>
      <c r="C254" t="s">
        <v>6035</v>
      </c>
      <c r="D254" s="25">
        <v>1903</v>
      </c>
      <c r="E254" s="25">
        <v>80</v>
      </c>
      <c r="F254" s="25">
        <v>72</v>
      </c>
      <c r="G254" s="133">
        <f t="shared" si="48"/>
        <v>0.9</v>
      </c>
      <c r="H254" s="15"/>
      <c r="I254" s="16" t="s">
        <v>13</v>
      </c>
      <c r="J254" s="135">
        <v>2011</v>
      </c>
      <c r="K254" s="3" t="s">
        <v>1221</v>
      </c>
      <c r="L254" s="361" t="s">
        <v>1041</v>
      </c>
      <c r="M254" s="17" t="s">
        <v>15</v>
      </c>
      <c r="N254">
        <v>0</v>
      </c>
      <c r="O254" s="26"/>
      <c r="P254" s="1" t="str">
        <f>IF($C254&lt;&gt;"",IF(COUNTIF($C:C,$C254)&gt;1,"Plusieurs commentaires",""),"")</f>
        <v/>
      </c>
      <c r="Q254" s="1">
        <f t="shared" si="37"/>
        <v>0</v>
      </c>
      <c r="R254" s="1">
        <f>SUMIFS($Q$5:$Q254,$P$5:$P254,"Plusieurs commentaires",$C$5:$C254,C254)</f>
        <v>0</v>
      </c>
      <c r="S254" t="str">
        <f t="shared" si="38"/>
        <v/>
      </c>
      <c r="T254" t="str">
        <f t="shared" si="39"/>
        <v/>
      </c>
      <c r="U254" t="str">
        <f t="shared" si="40"/>
        <v/>
      </c>
      <c r="V254" s="238" t="str">
        <f t="shared" si="41"/>
        <v/>
      </c>
      <c r="W254" s="238">
        <f t="shared" si="42"/>
        <v>0</v>
      </c>
      <c r="X254" s="238">
        <f>SUMIFS($W$5:$W254,$V$5:$V254,"Plusieurs occurences",$H$5:$H254,H254)</f>
        <v>0</v>
      </c>
      <c r="Y254">
        <f t="shared" si="43"/>
        <v>0</v>
      </c>
      <c r="Z254" t="str">
        <f t="shared" si="44"/>
        <v/>
      </c>
      <c r="AA254" t="str">
        <f t="shared" si="45"/>
        <v/>
      </c>
      <c r="AC254" t="str">
        <f t="shared" si="46"/>
        <v>Lcsvquchclledcr</v>
      </c>
    </row>
    <row r="255" spans="1:29" ht="60" x14ac:dyDescent="0.25">
      <c r="A255" s="112">
        <v>790</v>
      </c>
      <c r="B255" s="373" t="s">
        <v>1002</v>
      </c>
      <c r="C255" t="s">
        <v>6129</v>
      </c>
      <c r="D255" s="25">
        <v>50100</v>
      </c>
      <c r="E255" s="25">
        <v>1845</v>
      </c>
      <c r="F255" s="25">
        <v>683</v>
      </c>
      <c r="G255" s="133">
        <f t="shared" si="48"/>
        <v>0.370189701897019</v>
      </c>
      <c r="H255" s="133"/>
      <c r="I255" s="134" t="s">
        <v>14</v>
      </c>
      <c r="J255" s="135">
        <v>2012</v>
      </c>
      <c r="K255" s="3" t="s">
        <v>5513</v>
      </c>
      <c r="L255" s="361" t="s">
        <v>1041</v>
      </c>
      <c r="M255" s="136" t="s">
        <v>15</v>
      </c>
      <c r="N255">
        <v>14</v>
      </c>
      <c r="O255" s="26"/>
      <c r="P255" s="1" t="str">
        <f>IF($C255&lt;&gt;"",IF(COUNTIF($C:C,$C255)&gt;1,"Plusieurs commentaires",""),"")</f>
        <v/>
      </c>
      <c r="Q255" s="1">
        <f t="shared" si="37"/>
        <v>0</v>
      </c>
      <c r="R255" s="1">
        <f>SUMIFS($Q$5:$Q255,$P$5:$P255,"Plusieurs commentaires",$C$5:$C255,C255)</f>
        <v>0</v>
      </c>
      <c r="S255" t="str">
        <f t="shared" si="38"/>
        <v/>
      </c>
      <c r="T255" t="str">
        <f t="shared" si="39"/>
        <v/>
      </c>
      <c r="U255" t="str">
        <f t="shared" si="40"/>
        <v/>
      </c>
      <c r="V255" s="238" t="str">
        <f t="shared" si="41"/>
        <v/>
      </c>
      <c r="W255" s="238">
        <f t="shared" si="42"/>
        <v>0</v>
      </c>
      <c r="X255" s="238">
        <f>SUMIFS($W$5:$W255,$V$5:$V255,"Plusieurs occurences",$H$5:$H255,H255)</f>
        <v>0</v>
      </c>
      <c r="Y255">
        <f t="shared" si="43"/>
        <v>0</v>
      </c>
      <c r="Z255" t="str">
        <f t="shared" si="44"/>
        <v/>
      </c>
      <c r="AA255" t="str">
        <f t="shared" si="45"/>
        <v/>
      </c>
      <c r="AC255" t="str">
        <f t="shared" si="46"/>
        <v>prulcrpp2</v>
      </c>
    </row>
    <row r="256" spans="1:29" x14ac:dyDescent="0.25">
      <c r="A256" s="112">
        <v>791</v>
      </c>
      <c r="B256" s="373" t="s">
        <v>1171</v>
      </c>
      <c r="C256" t="s">
        <v>6357</v>
      </c>
      <c r="D256" s="25">
        <v>6481</v>
      </c>
      <c r="E256" s="25">
        <v>1222</v>
      </c>
      <c r="F256" s="25">
        <v>200</v>
      </c>
      <c r="G256" s="133">
        <f t="shared" si="48"/>
        <v>0.16366612111292964</v>
      </c>
      <c r="H256" s="15"/>
      <c r="I256" s="16" t="s">
        <v>13</v>
      </c>
      <c r="J256" s="135">
        <v>2012</v>
      </c>
      <c r="K256" s="3" t="s">
        <v>1222</v>
      </c>
      <c r="L256" s="361" t="s">
        <v>5513</v>
      </c>
      <c r="M256" s="17" t="s">
        <v>15</v>
      </c>
      <c r="N256">
        <v>16</v>
      </c>
      <c r="O256" s="26"/>
      <c r="P256" s="1" t="str">
        <f>IF($C256&lt;&gt;"",IF(COUNTIF($C:C,$C256)&gt;1,"Plusieurs commentaires",""),"")</f>
        <v/>
      </c>
      <c r="Q256" s="1">
        <f t="shared" si="37"/>
        <v>0</v>
      </c>
      <c r="R256" s="1">
        <f>SUMIFS($Q$5:$Q256,$P$5:$P256,"Plusieurs commentaires",$C$5:$C256,C256)</f>
        <v>0</v>
      </c>
      <c r="S256" t="str">
        <f t="shared" si="38"/>
        <v/>
      </c>
      <c r="T256" t="str">
        <f t="shared" si="39"/>
        <v/>
      </c>
      <c r="U256" t="str">
        <f t="shared" si="40"/>
        <v/>
      </c>
      <c r="V256" s="238" t="str">
        <f t="shared" si="41"/>
        <v/>
      </c>
      <c r="W256" s="238">
        <f t="shared" si="42"/>
        <v>0</v>
      </c>
      <c r="X256" s="238">
        <f>SUMIFS($W$5:$W256,$V$5:$V256,"Plusieurs occurences",$H$5:$H256,H256)</f>
        <v>0</v>
      </c>
      <c r="Y256">
        <f t="shared" si="43"/>
        <v>0</v>
      </c>
      <c r="Z256" t="str">
        <f t="shared" si="44"/>
        <v/>
      </c>
      <c r="AA256" t="str">
        <f t="shared" si="45"/>
        <v/>
      </c>
      <c r="AC256" t="str">
        <f t="shared" si="46"/>
        <v>acrxrvlxarevrx</v>
      </c>
    </row>
    <row r="257" spans="1:29" ht="60" x14ac:dyDescent="0.25">
      <c r="A257" s="112">
        <v>792</v>
      </c>
      <c r="B257" s="373" t="s">
        <v>1003</v>
      </c>
      <c r="C257" t="s">
        <v>6358</v>
      </c>
      <c r="D257" s="25">
        <v>5833</v>
      </c>
      <c r="E257" s="25">
        <v>648</v>
      </c>
      <c r="F257" s="25">
        <v>185</v>
      </c>
      <c r="G257" s="133">
        <f t="shared" si="48"/>
        <v>0.28549382716049382</v>
      </c>
      <c r="H257" s="15"/>
      <c r="I257" s="16" t="s">
        <v>14</v>
      </c>
      <c r="J257" s="135">
        <v>2016</v>
      </c>
      <c r="K257" s="3" t="s">
        <v>1223</v>
      </c>
      <c r="L257" s="361" t="s">
        <v>1041</v>
      </c>
      <c r="M257" s="17" t="s">
        <v>15</v>
      </c>
      <c r="N257">
        <v>6</v>
      </c>
      <c r="O257" s="26"/>
      <c r="P257" s="1" t="str">
        <f>IF($C257&lt;&gt;"",IF(COUNTIF($C:C,$C257)&gt;1,"Plusieurs commentaires",""),"")</f>
        <v/>
      </c>
      <c r="Q257" s="1">
        <f t="shared" si="37"/>
        <v>0</v>
      </c>
      <c r="R257" s="1">
        <f>SUMIFS($Q$5:$Q257,$P$5:$P257,"Plusieurs commentaires",$C$5:$C257,C257)</f>
        <v>0</v>
      </c>
      <c r="S257" t="str">
        <f t="shared" si="38"/>
        <v/>
      </c>
      <c r="T257" t="str">
        <f t="shared" si="39"/>
        <v/>
      </c>
      <c r="U257" t="str">
        <f t="shared" si="40"/>
        <v/>
      </c>
      <c r="V257" s="238" t="str">
        <f t="shared" si="41"/>
        <v/>
      </c>
      <c r="W257" s="238">
        <f t="shared" si="42"/>
        <v>0</v>
      </c>
      <c r="X257" s="238">
        <f>SUMIFS($W$5:$W257,$V$5:$V257,"Plusieurs occurences",$H$5:$H257,H257)</f>
        <v>0</v>
      </c>
      <c r="Y257">
        <f t="shared" si="43"/>
        <v>0</v>
      </c>
      <c r="Z257" t="str">
        <f t="shared" si="44"/>
        <v/>
      </c>
      <c r="AA257" t="str">
        <f t="shared" si="45"/>
        <v/>
      </c>
      <c r="AC257" t="str">
        <f t="shared" si="46"/>
        <v>xdhprvvl1</v>
      </c>
    </row>
    <row r="258" spans="1:29" ht="60" x14ac:dyDescent="0.25">
      <c r="A258" s="112">
        <v>802</v>
      </c>
      <c r="B258" s="373" t="s">
        <v>1177</v>
      </c>
      <c r="C258" t="s">
        <v>6036</v>
      </c>
      <c r="D258" s="25">
        <v>2781</v>
      </c>
      <c r="E258" s="25">
        <v>91</v>
      </c>
      <c r="F258" s="25">
        <v>40</v>
      </c>
      <c r="G258" s="133">
        <f t="shared" si="48"/>
        <v>0.43956043956043955</v>
      </c>
      <c r="H258" s="133"/>
      <c r="I258" s="16" t="s">
        <v>14</v>
      </c>
      <c r="J258" s="135">
        <v>2018</v>
      </c>
      <c r="K258" s="3" t="s">
        <v>1225</v>
      </c>
      <c r="L258" s="361" t="s">
        <v>1041</v>
      </c>
      <c r="M258" s="17" t="s">
        <v>15</v>
      </c>
      <c r="N258">
        <v>6</v>
      </c>
      <c r="P258" s="1" t="str">
        <f>IF($C258&lt;&gt;"",IF(COUNTIF($C:C,$C258)&gt;1,"Plusieurs commentaires",""),"")</f>
        <v/>
      </c>
      <c r="Q258" s="1">
        <f t="shared" si="37"/>
        <v>0</v>
      </c>
      <c r="R258" s="1">
        <f>SUMIFS($Q$5:$Q258,$P$5:$P258,"Plusieurs commentaires",$C$5:$C258,C258)</f>
        <v>0</v>
      </c>
      <c r="S258" t="str">
        <f t="shared" si="38"/>
        <v/>
      </c>
      <c r="T258" t="str">
        <f t="shared" si="39"/>
        <v/>
      </c>
      <c r="U258" t="str">
        <f t="shared" si="40"/>
        <v/>
      </c>
      <c r="V258" s="238" t="str">
        <f t="shared" si="41"/>
        <v/>
      </c>
      <c r="W258" s="238">
        <f t="shared" si="42"/>
        <v>0</v>
      </c>
      <c r="X258" s="238">
        <f>SUMIFS($W$5:$W258,$V$5:$V258,"Plusieurs occurences",$H$5:$H258,H258)</f>
        <v>0</v>
      </c>
      <c r="Y258">
        <f t="shared" si="43"/>
        <v>0</v>
      </c>
      <c r="Z258" t="str">
        <f t="shared" si="44"/>
        <v/>
      </c>
      <c r="AA258" t="str">
        <f t="shared" si="45"/>
        <v/>
      </c>
      <c r="AC258" t="str">
        <f t="shared" si="46"/>
        <v>acleldclu</v>
      </c>
    </row>
    <row r="259" spans="1:29" ht="75" x14ac:dyDescent="0.25">
      <c r="A259" s="112">
        <v>803</v>
      </c>
      <c r="B259" s="373" t="s">
        <v>1178</v>
      </c>
      <c r="C259" t="s">
        <v>6359</v>
      </c>
      <c r="D259" s="25">
        <v>877</v>
      </c>
      <c r="E259" s="25">
        <v>81</v>
      </c>
      <c r="F259" s="25">
        <v>30</v>
      </c>
      <c r="G259" s="133">
        <f t="shared" si="48"/>
        <v>0.37037037037037035</v>
      </c>
      <c r="H259" s="133"/>
      <c r="I259" s="16" t="s">
        <v>14</v>
      </c>
      <c r="J259" s="135">
        <v>2013</v>
      </c>
      <c r="K259" s="3" t="s">
        <v>14</v>
      </c>
      <c r="L259" s="361" t="s">
        <v>1041</v>
      </c>
      <c r="M259" s="17" t="s">
        <v>15</v>
      </c>
      <c r="N259">
        <v>16</v>
      </c>
      <c r="P259" s="1" t="str">
        <f>IF($C259&lt;&gt;"",IF(COUNTIF($C:C,$C259)&gt;1,"Plusieurs commentaires",""),"")</f>
        <v/>
      </c>
      <c r="Q259" s="1">
        <f t="shared" si="37"/>
        <v>0</v>
      </c>
      <c r="R259" s="1">
        <f>SUMIFS($Q$5:$Q259,$P$5:$P259,"Plusieurs commentaires",$C$5:$C259,C259)</f>
        <v>0</v>
      </c>
      <c r="S259" t="str">
        <f t="shared" si="38"/>
        <v/>
      </c>
      <c r="T259" t="str">
        <f t="shared" si="39"/>
        <v/>
      </c>
      <c r="U259" t="str">
        <f t="shared" si="40"/>
        <v/>
      </c>
      <c r="V259" s="238" t="str">
        <f t="shared" si="41"/>
        <v/>
      </c>
      <c r="W259" s="238">
        <f t="shared" si="42"/>
        <v>0</v>
      </c>
      <c r="X259" s="238">
        <f>SUMIFS($W$5:$W259,$V$5:$V259,"Plusieurs occurences",$H$5:$H259,H259)</f>
        <v>0</v>
      </c>
      <c r="Y259">
        <f t="shared" si="43"/>
        <v>0</v>
      </c>
      <c r="Z259" t="str">
        <f t="shared" si="44"/>
        <v/>
      </c>
      <c r="AA259" t="str">
        <f t="shared" si="45"/>
        <v/>
      </c>
      <c r="AC259" t="str">
        <f t="shared" si="46"/>
        <v>lcquexvhppsx</v>
      </c>
    </row>
    <row r="260" spans="1:29" ht="75" x14ac:dyDescent="0.25">
      <c r="A260" s="112">
        <v>804</v>
      </c>
      <c r="B260" s="373" t="s">
        <v>1179</v>
      </c>
      <c r="C260" t="s">
        <v>5919</v>
      </c>
      <c r="D260" s="25">
        <v>523</v>
      </c>
      <c r="E260" s="25">
        <v>8</v>
      </c>
      <c r="F260" s="25">
        <v>3</v>
      </c>
      <c r="G260" s="133">
        <f t="shared" si="48"/>
        <v>0.375</v>
      </c>
      <c r="H260" s="133"/>
      <c r="I260" s="134" t="s">
        <v>14</v>
      </c>
      <c r="J260" s="135">
        <v>2017</v>
      </c>
      <c r="K260" s="3" t="s">
        <v>5821</v>
      </c>
      <c r="L260" s="361" t="s">
        <v>14</v>
      </c>
      <c r="M260" s="136" t="s">
        <v>15</v>
      </c>
      <c r="N260">
        <v>2</v>
      </c>
      <c r="P260" s="1" t="str">
        <f>IF($C260&lt;&gt;"",IF(COUNTIF($C:C,$C260)&gt;1,"Plusieurs commentaires",""),"")</f>
        <v/>
      </c>
      <c r="Q260" s="1">
        <f t="shared" si="37"/>
        <v>0</v>
      </c>
      <c r="R260" s="1">
        <f>SUMIFS($Q$5:$Q260,$P$5:$P260,"Plusieurs commentaires",$C$5:$C260,C260)</f>
        <v>0</v>
      </c>
      <c r="S260" t="str">
        <f t="shared" si="38"/>
        <v/>
      </c>
      <c r="T260" t="str">
        <f t="shared" si="39"/>
        <v/>
      </c>
      <c r="U260" t="str">
        <f t="shared" si="40"/>
        <v/>
      </c>
      <c r="V260" s="238" t="str">
        <f t="shared" si="41"/>
        <v/>
      </c>
      <c r="W260" s="238">
        <f t="shared" si="42"/>
        <v>0</v>
      </c>
      <c r="X260" s="238">
        <f>SUMIFS($W$5:$W260,$V$5:$V260,"Plusieurs occurences",$H$5:$H260,H260)</f>
        <v>0</v>
      </c>
      <c r="Y260">
        <f t="shared" si="43"/>
        <v>0</v>
      </c>
      <c r="Z260" t="str">
        <f t="shared" si="44"/>
        <v/>
      </c>
      <c r="AA260" t="str">
        <f t="shared" si="45"/>
        <v/>
      </c>
      <c r="AC260" t="str">
        <f t="shared" si="46"/>
        <v>vv04498923</v>
      </c>
    </row>
    <row r="261" spans="1:29" ht="75" x14ac:dyDescent="0.25">
      <c r="A261" s="112">
        <v>805</v>
      </c>
      <c r="B261" s="373" t="s">
        <v>1180</v>
      </c>
      <c r="C261" t="s">
        <v>6037</v>
      </c>
      <c r="D261" s="25">
        <v>393</v>
      </c>
      <c r="E261" s="25"/>
      <c r="F261" s="25"/>
      <c r="G261" s="133" t="str">
        <f t="shared" si="48"/>
        <v/>
      </c>
      <c r="H261" s="133"/>
      <c r="I261" s="134" t="s">
        <v>14</v>
      </c>
      <c r="J261" s="135">
        <v>2015</v>
      </c>
      <c r="K261" s="3" t="s">
        <v>14</v>
      </c>
      <c r="L261" s="361" t="s">
        <v>14</v>
      </c>
      <c r="M261" s="136" t="s">
        <v>15</v>
      </c>
      <c r="N261">
        <v>43</v>
      </c>
      <c r="P261" s="1" t="str">
        <f>IF($C261&lt;&gt;"",IF(COUNTIF($C:C,$C261)&gt;1,"Plusieurs commentaires",""),"")</f>
        <v/>
      </c>
      <c r="Q261" s="1">
        <f t="shared" ref="Q261:Q324" si="49">IF(P261="Plusieurs commentaires",1,0)</f>
        <v>0</v>
      </c>
      <c r="R261" s="1">
        <f>SUMIFS($Q$5:$Q261,$P$5:$P261,"Plusieurs commentaires",$C$5:$C261,C261)</f>
        <v>0</v>
      </c>
      <c r="S261" t="str">
        <f t="shared" ref="S261:S324" si="50">IF(I261="Non",IF(F261&lt;=21,IF(M261="Critique",IF(J261&gt;2017,C261,""),""),""),"")</f>
        <v/>
      </c>
      <c r="T261" t="str">
        <f t="shared" ref="T261:T324" si="51">IF(I261="Non",IF(F261&lt;=21,IF(M261="Soutien",IF(J261&gt;2017,C261,""),""),""),"")</f>
        <v/>
      </c>
      <c r="U261" t="str">
        <f t="shared" ref="U261:U324" si="52">IF(I261="Non",IF(F261&lt;=21,IF(M261="Neutre",IF(J261&gt;2017,C261,""),""),""),"")</f>
        <v/>
      </c>
      <c r="V261" s="238" t="str">
        <f t="shared" ref="V261:V324" si="53">IF($H261&lt;&gt;"",IF(COUNTIF($H:$H,$H261)&gt;1,"Plusieurs occurences",""),"")</f>
        <v/>
      </c>
      <c r="W261" s="238">
        <f t="shared" ref="W261:W324" si="54">IF(V261="Plusieurs occurences",1,0)</f>
        <v>0</v>
      </c>
      <c r="X261" s="238">
        <f>SUMIFS($W$5:$W261,$V$5:$V261,"Plusieurs occurences",$H$5:$H261,H261)</f>
        <v>0</v>
      </c>
      <c r="Y261">
        <f t="shared" ref="Y261:Y324" si="55">IF(R261&lt;2,IF(M261="Critique",H261,""),"")</f>
        <v>0</v>
      </c>
      <c r="Z261" t="str">
        <f t="shared" ref="Z261:Z324" si="56">IF(R261&lt;2,IF(M261="Soutien",H261,""),"")</f>
        <v/>
      </c>
      <c r="AA261" t="str">
        <f t="shared" ref="AA261:AA324" si="57">IF(R261&lt;2,IF(M261="Neutre",H261,""),"")</f>
        <v/>
      </c>
      <c r="AC261" t="str">
        <f t="shared" si="46"/>
        <v>YcvhlcWS</v>
      </c>
    </row>
    <row r="262" spans="1:29" ht="75" x14ac:dyDescent="0.25">
      <c r="A262" s="112">
        <v>806</v>
      </c>
      <c r="B262" s="373" t="s">
        <v>1181</v>
      </c>
      <c r="C262" t="s">
        <v>6130</v>
      </c>
      <c r="D262" s="25">
        <v>2368</v>
      </c>
      <c r="E262" s="25">
        <v>377</v>
      </c>
      <c r="F262" s="25">
        <v>77</v>
      </c>
      <c r="G262" s="133">
        <f t="shared" si="48"/>
        <v>0.20424403183023873</v>
      </c>
      <c r="H262" s="15"/>
      <c r="I262" s="16" t="s">
        <v>13</v>
      </c>
      <c r="J262" s="135">
        <v>2009</v>
      </c>
      <c r="K262" s="3" t="s">
        <v>14</v>
      </c>
      <c r="L262" s="361" t="s">
        <v>13</v>
      </c>
      <c r="M262" s="17" t="s">
        <v>15</v>
      </c>
      <c r="N262">
        <v>11</v>
      </c>
      <c r="P262" s="1" t="str">
        <f>IF($C262&lt;&gt;"",IF(COUNTIF($C:C,$C262)&gt;1,"Plusieurs commentaires",""),"")</f>
        <v/>
      </c>
      <c r="Q262" s="1">
        <f t="shared" si="49"/>
        <v>0</v>
      </c>
      <c r="R262" s="1">
        <f>SUMIFS($Q$5:$Q262,$P$5:$P262,"Plusieurs commentaires",$C$5:$C262,C262)</f>
        <v>0</v>
      </c>
      <c r="S262" t="str">
        <f t="shared" si="50"/>
        <v/>
      </c>
      <c r="T262" t="str">
        <f t="shared" si="51"/>
        <v/>
      </c>
      <c r="U262" t="str">
        <f t="shared" si="52"/>
        <v/>
      </c>
      <c r="V262" s="238" t="str">
        <f t="shared" si="53"/>
        <v/>
      </c>
      <c r="W262" s="238">
        <f t="shared" si="54"/>
        <v>0</v>
      </c>
      <c r="X262" s="238">
        <f>SUMIFS($W$5:$W262,$V$5:$V262,"Plusieurs occurences",$H$5:$H262,H262)</f>
        <v>0</v>
      </c>
      <c r="Y262">
        <f t="shared" si="55"/>
        <v>0</v>
      </c>
      <c r="Z262" t="str">
        <f t="shared" si="56"/>
        <v/>
      </c>
      <c r="AA262" t="str">
        <f t="shared" si="57"/>
        <v/>
      </c>
      <c r="AC262" t="str">
        <f t="shared" si="46"/>
        <v>scrdcapl</v>
      </c>
    </row>
    <row r="263" spans="1:29" ht="75" x14ac:dyDescent="0.25">
      <c r="A263" s="112">
        <v>807</v>
      </c>
      <c r="B263" s="373" t="s">
        <v>1182</v>
      </c>
      <c r="C263" t="s">
        <v>6025</v>
      </c>
      <c r="D263" s="25">
        <v>693</v>
      </c>
      <c r="E263" s="25">
        <v>219</v>
      </c>
      <c r="F263" s="25">
        <v>79</v>
      </c>
      <c r="G263" s="133">
        <f t="shared" si="48"/>
        <v>0.36073059360730592</v>
      </c>
      <c r="H263" s="15"/>
      <c r="I263" s="16" t="s">
        <v>13</v>
      </c>
      <c r="J263" s="135">
        <v>2013</v>
      </c>
      <c r="K263" s="3" t="s">
        <v>14</v>
      </c>
      <c r="L263" s="361" t="s">
        <v>5513</v>
      </c>
      <c r="M263" s="17" t="s">
        <v>15</v>
      </c>
      <c r="N263">
        <v>0</v>
      </c>
      <c r="P263" s="1" t="str">
        <f>IF($C263&lt;&gt;"",IF(COUNTIF($C:C,$C263)&gt;1,"Plusieurs commentaires",""),"")</f>
        <v>Plusieurs commentaires</v>
      </c>
      <c r="Q263" s="1">
        <f t="shared" si="49"/>
        <v>1</v>
      </c>
      <c r="R263" s="1">
        <f>SUMIFS($Q$5:$Q263,$P$5:$P263,"Plusieurs commentaires",$C$5:$C263,C263)</f>
        <v>2</v>
      </c>
      <c r="S263" t="str">
        <f t="shared" si="50"/>
        <v/>
      </c>
      <c r="T263" t="str">
        <f t="shared" si="51"/>
        <v/>
      </c>
      <c r="U263" t="str">
        <f t="shared" si="52"/>
        <v/>
      </c>
      <c r="V263" s="238" t="str">
        <f t="shared" si="53"/>
        <v/>
      </c>
      <c r="W263" s="238">
        <f t="shared" si="54"/>
        <v>0</v>
      </c>
      <c r="X263" s="238">
        <f>SUMIFS($W$5:$W263,$V$5:$V263,"Plusieurs occurences",$H$5:$H263,H263)</f>
        <v>0</v>
      </c>
      <c r="Y263" t="str">
        <f t="shared" si="55"/>
        <v/>
      </c>
      <c r="Z263" t="str">
        <f t="shared" si="56"/>
        <v/>
      </c>
      <c r="AA263" t="str">
        <f t="shared" si="57"/>
        <v/>
      </c>
      <c r="AC263" t="str">
        <f t="shared" ref="AC263:AC326" si="58">IF(R263&lt;2,IF(M263="Critique",C263,""),"")</f>
        <v/>
      </c>
    </row>
    <row r="264" spans="1:29" ht="75" x14ac:dyDescent="0.25">
      <c r="A264" s="112">
        <v>808</v>
      </c>
      <c r="B264" s="373" t="s">
        <v>1183</v>
      </c>
      <c r="C264" t="s">
        <v>6360</v>
      </c>
      <c r="D264" s="25">
        <v>760</v>
      </c>
      <c r="E264" s="25">
        <v>89</v>
      </c>
      <c r="F264" s="25">
        <v>15</v>
      </c>
      <c r="G264" s="133">
        <f t="shared" si="48"/>
        <v>0.16853932584269662</v>
      </c>
      <c r="H264" s="15"/>
      <c r="I264" s="16" t="s">
        <v>14</v>
      </c>
      <c r="J264" s="135">
        <v>2010</v>
      </c>
      <c r="K264" s="3" t="s">
        <v>5822</v>
      </c>
      <c r="L264" s="361" t="s">
        <v>14</v>
      </c>
      <c r="M264" s="17" t="s">
        <v>15</v>
      </c>
      <c r="N264">
        <v>0</v>
      </c>
      <c r="P264" s="1" t="str">
        <f>IF($C264&lt;&gt;"",IF(COUNTIF($C:C,$C264)&gt;1,"Plusieurs commentaires",""),"")</f>
        <v/>
      </c>
      <c r="Q264" s="1">
        <f t="shared" si="49"/>
        <v>0</v>
      </c>
      <c r="R264" s="1">
        <f>SUMIFS($Q$5:$Q264,$P$5:$P264,"Plusieurs commentaires",$C$5:$C264,C264)</f>
        <v>0</v>
      </c>
      <c r="S264" t="str">
        <f t="shared" si="50"/>
        <v/>
      </c>
      <c r="T264" t="str">
        <f t="shared" si="51"/>
        <v/>
      </c>
      <c r="U264" t="str">
        <f t="shared" si="52"/>
        <v/>
      </c>
      <c r="V264" s="238" t="str">
        <f t="shared" si="53"/>
        <v/>
      </c>
      <c r="W264" s="238">
        <f t="shared" si="54"/>
        <v>0</v>
      </c>
      <c r="X264" s="238">
        <f>SUMIFS($W$5:$W264,$V$5:$V264,"Plusieurs occurences",$H$5:$H264,H264)</f>
        <v>0</v>
      </c>
      <c r="Y264">
        <f t="shared" si="55"/>
        <v>0</v>
      </c>
      <c r="Z264" t="str">
        <f t="shared" si="56"/>
        <v/>
      </c>
      <c r="AA264" t="str">
        <f t="shared" si="57"/>
        <v/>
      </c>
      <c r="AC264" t="str">
        <f t="shared" si="58"/>
        <v>xvlewgv913</v>
      </c>
    </row>
    <row r="265" spans="1:29" ht="45" x14ac:dyDescent="0.25">
      <c r="A265" s="112">
        <v>809</v>
      </c>
      <c r="B265" s="373" t="s">
        <v>1184</v>
      </c>
      <c r="C265" t="s">
        <v>5934</v>
      </c>
      <c r="D265" s="25">
        <v>2289</v>
      </c>
      <c r="E265" s="25">
        <v>831</v>
      </c>
      <c r="F265" s="25">
        <v>381</v>
      </c>
      <c r="G265" s="133">
        <f t="shared" si="48"/>
        <v>0.4584837545126354</v>
      </c>
      <c r="H265" s="15"/>
      <c r="I265" s="16" t="s">
        <v>13</v>
      </c>
      <c r="J265" s="135">
        <v>2018</v>
      </c>
      <c r="K265" s="3" t="s">
        <v>14</v>
      </c>
      <c r="L265" s="361" t="s">
        <v>13</v>
      </c>
      <c r="M265" s="17" t="s">
        <v>15</v>
      </c>
      <c r="N265">
        <v>14</v>
      </c>
      <c r="P265" s="1" t="str">
        <f>IF($C265&lt;&gt;"",IF(COUNTIF($C:C,$C265)&gt;1,"Plusieurs commentaires",""),"")</f>
        <v/>
      </c>
      <c r="Q265" s="1">
        <f t="shared" si="49"/>
        <v>0</v>
      </c>
      <c r="R265" s="1">
        <f>SUMIFS($Q$5:$Q265,$P$5:$P265,"Plusieurs commentaires",$C$5:$C265,C265)</f>
        <v>0</v>
      </c>
      <c r="S265" t="str">
        <f t="shared" si="50"/>
        <v/>
      </c>
      <c r="T265" t="str">
        <f t="shared" si="51"/>
        <v/>
      </c>
      <c r="U265" t="str">
        <f t="shared" si="52"/>
        <v/>
      </c>
      <c r="V265" s="238" t="str">
        <f t="shared" si="53"/>
        <v/>
      </c>
      <c r="W265" s="238">
        <f t="shared" si="54"/>
        <v>0</v>
      </c>
      <c r="X265" s="238">
        <f>SUMIFS($W$5:$W265,$V$5:$V265,"Plusieurs occurences",$H$5:$H265,H265)</f>
        <v>0</v>
      </c>
      <c r="Y265">
        <f t="shared" si="55"/>
        <v>0</v>
      </c>
      <c r="Z265" t="str">
        <f t="shared" si="56"/>
        <v/>
      </c>
      <c r="AA265" t="str">
        <f t="shared" si="57"/>
        <v/>
      </c>
      <c r="AC265" t="str">
        <f t="shared" si="58"/>
        <v>68_auscg</v>
      </c>
    </row>
    <row r="266" spans="1:29" ht="75" x14ac:dyDescent="0.25">
      <c r="A266" s="112">
        <v>810</v>
      </c>
      <c r="B266" s="373" t="s">
        <v>1185</v>
      </c>
      <c r="C266" t="s">
        <v>6038</v>
      </c>
      <c r="D266" s="25">
        <v>2283</v>
      </c>
      <c r="E266" s="25">
        <v>1112</v>
      </c>
      <c r="F266" s="25">
        <v>162</v>
      </c>
      <c r="G266" s="133">
        <f t="shared" si="48"/>
        <v>0.14568345323741008</v>
      </c>
      <c r="H266" s="15"/>
      <c r="I266" s="16" t="s">
        <v>13</v>
      </c>
      <c r="J266" s="135">
        <v>2009</v>
      </c>
      <c r="K266" s="3" t="s">
        <v>14</v>
      </c>
      <c r="L266" s="361" t="s">
        <v>14</v>
      </c>
      <c r="M266" s="17" t="s">
        <v>15</v>
      </c>
      <c r="N266">
        <v>13</v>
      </c>
      <c r="P266" s="1" t="str">
        <f>IF($C266&lt;&gt;"",IF(COUNTIF($C:C,$C266)&gt;1,"Plusieurs commentaires",""),"")</f>
        <v/>
      </c>
      <c r="Q266" s="1">
        <f t="shared" si="49"/>
        <v>0</v>
      </c>
      <c r="R266" s="1">
        <f>SUMIFS($Q$5:$Q266,$P$5:$P266,"Plusieurs commentaires",$C$5:$C266,C266)</f>
        <v>0</v>
      </c>
      <c r="S266" t="str">
        <f t="shared" si="50"/>
        <v/>
      </c>
      <c r="T266" t="str">
        <f t="shared" si="51"/>
        <v/>
      </c>
      <c r="U266" t="str">
        <f t="shared" si="52"/>
        <v/>
      </c>
      <c r="V266" s="238" t="str">
        <f t="shared" si="53"/>
        <v/>
      </c>
      <c r="W266" s="238">
        <f t="shared" si="54"/>
        <v>0</v>
      </c>
      <c r="X266" s="238">
        <f>SUMIFS($W$5:$W266,$V$5:$V266,"Plusieurs occurences",$H$5:$H266,H266)</f>
        <v>0</v>
      </c>
      <c r="Y266">
        <f t="shared" si="55"/>
        <v>0</v>
      </c>
      <c r="Z266" t="str">
        <f t="shared" si="56"/>
        <v/>
      </c>
      <c r="AA266" t="str">
        <f t="shared" si="57"/>
        <v/>
      </c>
      <c r="AC266" t="str">
        <f t="shared" si="58"/>
        <v>drclcgyvPW</v>
      </c>
    </row>
    <row r="267" spans="1:29" ht="75" x14ac:dyDescent="0.25">
      <c r="A267" s="112">
        <v>812</v>
      </c>
      <c r="B267" s="373" t="s">
        <v>1187</v>
      </c>
      <c r="C267" t="s">
        <v>6307</v>
      </c>
      <c r="D267" s="25">
        <v>71</v>
      </c>
      <c r="E267" s="25">
        <v>52</v>
      </c>
      <c r="F267" s="25">
        <v>23</v>
      </c>
      <c r="G267" s="133">
        <f t="shared" si="48"/>
        <v>0.44230769230769229</v>
      </c>
      <c r="H267" s="15" t="s">
        <v>1188</v>
      </c>
      <c r="I267" s="16" t="s">
        <v>13</v>
      </c>
      <c r="J267" s="135">
        <v>2018</v>
      </c>
      <c r="K267" s="3" t="s">
        <v>5824</v>
      </c>
      <c r="L267" s="361" t="s">
        <v>14</v>
      </c>
      <c r="M267" s="17" t="s">
        <v>15</v>
      </c>
      <c r="N267">
        <v>0</v>
      </c>
      <c r="P267" s="1" t="str">
        <f>IF($C267&lt;&gt;"",IF(COUNTIF($C:C,$C267)&gt;1,"Plusieurs commentaires",""),"")</f>
        <v>Plusieurs commentaires</v>
      </c>
      <c r="Q267" s="1">
        <f t="shared" si="49"/>
        <v>1</v>
      </c>
      <c r="R267" s="1">
        <f>SUMIFS($Q$5:$Q267,$P$5:$P267,"Plusieurs commentaires",$C$5:$C267,C267)</f>
        <v>2</v>
      </c>
      <c r="S267" t="str">
        <f t="shared" si="50"/>
        <v/>
      </c>
      <c r="T267" t="str">
        <f t="shared" si="51"/>
        <v/>
      </c>
      <c r="U267" t="str">
        <f t="shared" si="52"/>
        <v/>
      </c>
      <c r="V267" s="238" t="str">
        <f t="shared" si="53"/>
        <v>Plusieurs occurences</v>
      </c>
      <c r="W267" s="238">
        <f t="shared" si="54"/>
        <v>1</v>
      </c>
      <c r="X267" s="238">
        <f>SUMIFS($W$5:$W267,$V$5:$V267,"Plusieurs occurences",$H$5:$H267,H267)</f>
        <v>1</v>
      </c>
      <c r="Y267" t="str">
        <f t="shared" si="55"/>
        <v/>
      </c>
      <c r="Z267" t="str">
        <f t="shared" si="56"/>
        <v/>
      </c>
      <c r="AA267" t="str">
        <f t="shared" si="57"/>
        <v/>
      </c>
      <c r="AC267" t="str">
        <f t="shared" si="58"/>
        <v/>
      </c>
    </row>
    <row r="268" spans="1:29" ht="60" x14ac:dyDescent="0.25">
      <c r="A268" s="112">
        <v>813</v>
      </c>
      <c r="B268" s="373" t="s">
        <v>1189</v>
      </c>
      <c r="C268" t="s">
        <v>6307</v>
      </c>
      <c r="D268" s="25">
        <v>71</v>
      </c>
      <c r="E268" s="25">
        <v>52</v>
      </c>
      <c r="F268" s="25">
        <v>23</v>
      </c>
      <c r="G268" s="133">
        <f t="shared" si="48"/>
        <v>0.44230769230769229</v>
      </c>
      <c r="H268" s="15" t="s">
        <v>1188</v>
      </c>
      <c r="I268" s="16" t="s">
        <v>13</v>
      </c>
      <c r="J268" s="135">
        <v>2018</v>
      </c>
      <c r="K268" s="3" t="s">
        <v>14</v>
      </c>
      <c r="L268" s="361" t="s">
        <v>14</v>
      </c>
      <c r="M268" s="17" t="s">
        <v>15</v>
      </c>
      <c r="N268">
        <v>0</v>
      </c>
      <c r="P268" s="1" t="str">
        <f>IF($C268&lt;&gt;"",IF(COUNTIF($C:C,$C268)&gt;1,"Plusieurs commentaires",""),"")</f>
        <v>Plusieurs commentaires</v>
      </c>
      <c r="Q268" s="1">
        <f t="shared" si="49"/>
        <v>1</v>
      </c>
      <c r="R268" s="1">
        <f>SUMIFS($Q$5:$Q268,$P$5:$P268,"Plusieurs commentaires",$C$5:$C268,C268)</f>
        <v>3</v>
      </c>
      <c r="S268" t="str">
        <f t="shared" si="50"/>
        <v/>
      </c>
      <c r="T268" t="str">
        <f t="shared" si="51"/>
        <v/>
      </c>
      <c r="U268" t="str">
        <f t="shared" si="52"/>
        <v/>
      </c>
      <c r="V268" s="238" t="str">
        <f t="shared" si="53"/>
        <v>Plusieurs occurences</v>
      </c>
      <c r="W268" s="238">
        <f t="shared" si="54"/>
        <v>1</v>
      </c>
      <c r="X268" s="238">
        <f>SUMIFS($W$5:$W268,$V$5:$V268,"Plusieurs occurences",$H$5:$H268,H268)</f>
        <v>2</v>
      </c>
      <c r="Y268" t="str">
        <f t="shared" si="55"/>
        <v/>
      </c>
      <c r="Z268" t="str">
        <f t="shared" si="56"/>
        <v/>
      </c>
      <c r="AA268" t="str">
        <f t="shared" si="57"/>
        <v/>
      </c>
      <c r="AC268" t="str">
        <f t="shared" si="58"/>
        <v/>
      </c>
    </row>
    <row r="269" spans="1:29" x14ac:dyDescent="0.25">
      <c r="A269" s="112">
        <v>814</v>
      </c>
      <c r="B269" s="373" t="s">
        <v>1190</v>
      </c>
      <c r="C269" t="s">
        <v>6131</v>
      </c>
      <c r="D269" s="25">
        <v>390</v>
      </c>
      <c r="E269" s="25">
        <v>46</v>
      </c>
      <c r="F269" s="25">
        <v>10</v>
      </c>
      <c r="G269" s="133">
        <f t="shared" si="48"/>
        <v>0.21739130434782608</v>
      </c>
      <c r="H269" s="133"/>
      <c r="I269" s="134" t="s">
        <v>14</v>
      </c>
      <c r="J269" s="135">
        <v>2018</v>
      </c>
      <c r="K269" s="3" t="s">
        <v>14</v>
      </c>
      <c r="L269" s="361" t="s">
        <v>13</v>
      </c>
      <c r="M269" s="136" t="s">
        <v>15</v>
      </c>
      <c r="N269">
        <v>28</v>
      </c>
      <c r="P269" s="1" t="str">
        <f>IF($C269&lt;&gt;"",IF(COUNTIF($C:C,$C269)&gt;1,"Plusieurs commentaires",""),"")</f>
        <v/>
      </c>
      <c r="Q269" s="1">
        <f t="shared" si="49"/>
        <v>0</v>
      </c>
      <c r="R269" s="1">
        <f>SUMIFS($Q$5:$Q269,$P$5:$P269,"Plusieurs commentaires",$C$5:$C269,C269)</f>
        <v>0</v>
      </c>
      <c r="S269" t="str">
        <f t="shared" si="50"/>
        <v>Svhdpcu13</v>
      </c>
      <c r="T269" t="str">
        <f t="shared" si="51"/>
        <v/>
      </c>
      <c r="U269" t="str">
        <f t="shared" si="52"/>
        <v/>
      </c>
      <c r="V269" s="238" t="str">
        <f t="shared" si="53"/>
        <v/>
      </c>
      <c r="W269" s="238">
        <f t="shared" si="54"/>
        <v>0</v>
      </c>
      <c r="X269" s="238">
        <f>SUMIFS($W$5:$W269,$V$5:$V269,"Plusieurs occurences",$H$5:$H269,H269)</f>
        <v>0</v>
      </c>
      <c r="Y269">
        <f t="shared" si="55"/>
        <v>0</v>
      </c>
      <c r="Z269" t="str">
        <f t="shared" si="56"/>
        <v/>
      </c>
      <c r="AA269" t="str">
        <f t="shared" si="57"/>
        <v/>
      </c>
      <c r="AC269" t="str">
        <f t="shared" si="58"/>
        <v>Svhdpcu13</v>
      </c>
    </row>
    <row r="270" spans="1:29" x14ac:dyDescent="0.25">
      <c r="A270" s="112">
        <v>815</v>
      </c>
      <c r="B270" s="373" t="s">
        <v>1191</v>
      </c>
      <c r="C270" t="s">
        <v>6264</v>
      </c>
      <c r="D270" s="25">
        <v>3181</v>
      </c>
      <c r="E270" s="25">
        <v>51</v>
      </c>
      <c r="F270" s="25">
        <v>20</v>
      </c>
      <c r="G270" s="133">
        <f t="shared" si="48"/>
        <v>0.39215686274509803</v>
      </c>
      <c r="H270" s="15"/>
      <c r="I270" s="16" t="s">
        <v>14</v>
      </c>
      <c r="J270" s="135">
        <v>2017</v>
      </c>
      <c r="K270" s="3" t="s">
        <v>1226</v>
      </c>
      <c r="L270" s="361" t="s">
        <v>1041</v>
      </c>
      <c r="M270" s="17" t="s">
        <v>15</v>
      </c>
      <c r="N270">
        <v>5</v>
      </c>
      <c r="P270" s="1" t="str">
        <f>IF($C270&lt;&gt;"",IF(COUNTIF($C:C,$C270)&gt;1,"Plusieurs commentaires",""),"")</f>
        <v>Plusieurs commentaires</v>
      </c>
      <c r="Q270" s="1">
        <f t="shared" si="49"/>
        <v>1</v>
      </c>
      <c r="R270" s="1">
        <f>SUMIFS($Q$5:$Q270,$P$5:$P270,"Plusieurs commentaires",$C$5:$C270,C270)</f>
        <v>2</v>
      </c>
      <c r="S270" t="str">
        <f t="shared" si="50"/>
        <v/>
      </c>
      <c r="T270" t="str">
        <f t="shared" si="51"/>
        <v/>
      </c>
      <c r="U270" t="str">
        <f t="shared" si="52"/>
        <v/>
      </c>
      <c r="V270" s="238" t="str">
        <f t="shared" si="53"/>
        <v/>
      </c>
      <c r="W270" s="238">
        <f t="shared" si="54"/>
        <v>0</v>
      </c>
      <c r="X270" s="238">
        <f>SUMIFS($W$5:$W270,$V$5:$V270,"Plusieurs occurences",$H$5:$H270,H270)</f>
        <v>0</v>
      </c>
      <c r="Y270" t="str">
        <f t="shared" si="55"/>
        <v/>
      </c>
      <c r="Z270" t="str">
        <f t="shared" si="56"/>
        <v/>
      </c>
      <c r="AA270" t="str">
        <f t="shared" si="57"/>
        <v/>
      </c>
      <c r="AC270" t="str">
        <f t="shared" si="58"/>
        <v/>
      </c>
    </row>
    <row r="271" spans="1:29" x14ac:dyDescent="0.25">
      <c r="A271" s="112">
        <v>816</v>
      </c>
      <c r="B271" s="373" t="s">
        <v>1192</v>
      </c>
      <c r="C271" t="s">
        <v>6361</v>
      </c>
      <c r="D271" s="25">
        <v>522</v>
      </c>
      <c r="E271" s="25">
        <v>419</v>
      </c>
      <c r="F271" s="25">
        <v>128</v>
      </c>
      <c r="G271" s="133">
        <f t="shared" si="48"/>
        <v>0.3054892601431981</v>
      </c>
      <c r="H271" s="133"/>
      <c r="I271" s="134" t="s">
        <v>13</v>
      </c>
      <c r="J271" s="135">
        <v>2014</v>
      </c>
      <c r="K271" s="3" t="s">
        <v>1228</v>
      </c>
      <c r="L271" s="361" t="s">
        <v>13</v>
      </c>
      <c r="M271" s="136" t="s">
        <v>15</v>
      </c>
      <c r="N271">
        <v>0</v>
      </c>
      <c r="P271" s="1" t="str">
        <f>IF($C271&lt;&gt;"",IF(COUNTIF($C:C,$C271)&gt;1,"Plusieurs commentaires",""),"")</f>
        <v/>
      </c>
      <c r="Q271" s="1">
        <f t="shared" si="49"/>
        <v>0</v>
      </c>
      <c r="R271" s="1">
        <f>SUMIFS($Q$5:$Q271,$P$5:$P271,"Plusieurs commentaires",$C$5:$C271,C271)</f>
        <v>0</v>
      </c>
      <c r="S271" t="str">
        <f t="shared" si="50"/>
        <v/>
      </c>
      <c r="T271" t="str">
        <f t="shared" si="51"/>
        <v/>
      </c>
      <c r="U271" t="str">
        <f t="shared" si="52"/>
        <v/>
      </c>
      <c r="V271" s="238" t="str">
        <f t="shared" si="53"/>
        <v/>
      </c>
      <c r="W271" s="238">
        <f t="shared" si="54"/>
        <v>0</v>
      </c>
      <c r="X271" s="238">
        <f>SUMIFS($W$5:$W271,$V$5:$V271,"Plusieurs occurences",$H$5:$H271,H271)</f>
        <v>0</v>
      </c>
      <c r="Y271">
        <f t="shared" si="55"/>
        <v>0</v>
      </c>
      <c r="Z271" t="str">
        <f t="shared" si="56"/>
        <v/>
      </c>
      <c r="AA271" t="str">
        <f t="shared" si="57"/>
        <v/>
      </c>
      <c r="AC271" t="str">
        <f t="shared" si="58"/>
        <v>Lvhacrxvlcxess</v>
      </c>
    </row>
    <row r="272" spans="1:29" ht="45" x14ac:dyDescent="0.25">
      <c r="A272" s="112">
        <v>817</v>
      </c>
      <c r="B272" s="373" t="s">
        <v>1193</v>
      </c>
      <c r="C272" t="s">
        <v>6132</v>
      </c>
      <c r="D272" s="25">
        <v>149</v>
      </c>
      <c r="E272" s="25">
        <v>75</v>
      </c>
      <c r="F272" s="25">
        <v>4</v>
      </c>
      <c r="G272" s="133">
        <f t="shared" si="48"/>
        <v>5.3333333333333337E-2</v>
      </c>
      <c r="H272" s="133"/>
      <c r="I272" s="134" t="s">
        <v>14</v>
      </c>
      <c r="J272" s="135">
        <v>2017</v>
      </c>
      <c r="K272" s="3" t="s">
        <v>1227</v>
      </c>
      <c r="L272" s="361" t="s">
        <v>13</v>
      </c>
      <c r="M272" s="136" t="s">
        <v>15</v>
      </c>
      <c r="N272">
        <v>0</v>
      </c>
      <c r="P272" s="1" t="str">
        <f>IF($C272&lt;&gt;"",IF(COUNTIF($C:C,$C272)&gt;1,"Plusieurs commentaires",""),"")</f>
        <v/>
      </c>
      <c r="Q272" s="1">
        <f t="shared" si="49"/>
        <v>0</v>
      </c>
      <c r="R272" s="1">
        <f>SUMIFS($Q$5:$Q272,$P$5:$P272,"Plusieurs commentaires",$C$5:$C272,C272)</f>
        <v>0</v>
      </c>
      <c r="S272" t="str">
        <f t="shared" si="50"/>
        <v/>
      </c>
      <c r="T272" t="str">
        <f t="shared" si="51"/>
        <v/>
      </c>
      <c r="U272" t="str">
        <f t="shared" si="52"/>
        <v/>
      </c>
      <c r="V272" s="238" t="str">
        <f t="shared" si="53"/>
        <v/>
      </c>
      <c r="W272" s="238">
        <f t="shared" si="54"/>
        <v>0</v>
      </c>
      <c r="X272" s="238">
        <f>SUMIFS($W$5:$W272,$V$5:$V272,"Plusieurs occurences",$H$5:$H272,H272)</f>
        <v>0</v>
      </c>
      <c r="Y272">
        <f t="shared" si="55"/>
        <v>0</v>
      </c>
      <c r="Z272" t="str">
        <f t="shared" si="56"/>
        <v/>
      </c>
      <c r="AA272" t="str">
        <f t="shared" si="57"/>
        <v/>
      </c>
      <c r="AC272" t="str">
        <f t="shared" si="58"/>
        <v>vlpclhppsc</v>
      </c>
    </row>
    <row r="273" spans="1:29" ht="45" customHeight="1" x14ac:dyDescent="0.3">
      <c r="A273" s="112">
        <v>818</v>
      </c>
      <c r="B273" s="373" t="s">
        <v>1194</v>
      </c>
      <c r="C273" t="s">
        <v>6133</v>
      </c>
      <c r="D273" s="25">
        <v>299</v>
      </c>
      <c r="E273" s="25">
        <v>77</v>
      </c>
      <c r="F273" s="25">
        <v>111</v>
      </c>
      <c r="G273" s="133">
        <f t="shared" si="48"/>
        <v>1.4415584415584415</v>
      </c>
      <c r="H273" s="15"/>
      <c r="I273" s="16" t="s">
        <v>14</v>
      </c>
      <c r="J273" s="135">
        <v>2016</v>
      </c>
      <c r="K273" s="3" t="s">
        <v>1195</v>
      </c>
      <c r="L273" s="348" t="s">
        <v>13</v>
      </c>
      <c r="M273" s="17" t="s">
        <v>15</v>
      </c>
      <c r="N273">
        <v>6</v>
      </c>
      <c r="P273" s="1" t="str">
        <f>IF($C273&lt;&gt;"",IF(COUNTIF($C:C,$C273)&gt;1,"Plusieurs commentaires",""),"")</f>
        <v/>
      </c>
      <c r="Q273" s="1">
        <f t="shared" si="49"/>
        <v>0</v>
      </c>
      <c r="R273" s="1">
        <f>SUMIFS($Q$5:$Q273,$P$5:$P273,"Plusieurs commentaires",$C$5:$C273,C273)</f>
        <v>0</v>
      </c>
      <c r="S273" t="str">
        <f t="shared" si="50"/>
        <v/>
      </c>
      <c r="T273" t="str">
        <f t="shared" si="51"/>
        <v/>
      </c>
      <c r="U273" t="str">
        <f t="shared" si="52"/>
        <v/>
      </c>
      <c r="V273" s="238" t="str">
        <f t="shared" si="53"/>
        <v/>
      </c>
      <c r="W273" s="238">
        <f t="shared" si="54"/>
        <v>0</v>
      </c>
      <c r="X273" s="238">
        <f>SUMIFS($W$5:$W273,$V$5:$V273,"Plusieurs occurences",$H$5:$H273,H273)</f>
        <v>0</v>
      </c>
      <c r="Y273">
        <f t="shared" si="55"/>
        <v>0</v>
      </c>
      <c r="Z273" t="str">
        <f t="shared" si="56"/>
        <v/>
      </c>
      <c r="AA273" t="str">
        <f t="shared" si="57"/>
        <v/>
      </c>
      <c r="AC273" t="str">
        <f t="shared" si="58"/>
        <v>Lvessczhpedvrh</v>
      </c>
    </row>
    <row r="274" spans="1:29" ht="75" x14ac:dyDescent="0.25">
      <c r="A274" s="112">
        <v>819</v>
      </c>
      <c r="B274" s="373" t="s">
        <v>1196</v>
      </c>
      <c r="C274" t="s">
        <v>6134</v>
      </c>
      <c r="D274" s="25">
        <v>5174</v>
      </c>
      <c r="E274" s="25">
        <v>34</v>
      </c>
      <c r="F274" s="25">
        <v>245</v>
      </c>
      <c r="G274" s="133">
        <f t="shared" si="48"/>
        <v>7.2058823529411766</v>
      </c>
      <c r="H274" s="15"/>
      <c r="I274" s="16" t="s">
        <v>13</v>
      </c>
      <c r="J274" s="135">
        <v>2017</v>
      </c>
      <c r="K274" s="3" t="s">
        <v>14</v>
      </c>
      <c r="L274" s="361" t="s">
        <v>13</v>
      </c>
      <c r="M274" s="17" t="s">
        <v>15</v>
      </c>
      <c r="N274">
        <v>5</v>
      </c>
      <c r="P274" s="1" t="str">
        <f>IF($C274&lt;&gt;"",IF(COUNTIF($C:C,$C274)&gt;1,"Plusieurs commentaires",""),"")</f>
        <v/>
      </c>
      <c r="Q274" s="1">
        <f t="shared" si="49"/>
        <v>0</v>
      </c>
      <c r="R274" s="1">
        <f>SUMIFS($Q$5:$Q274,$P$5:$P274,"Plusieurs commentaires",$C$5:$C274,C274)</f>
        <v>0</v>
      </c>
      <c r="S274" t="str">
        <f t="shared" si="50"/>
        <v/>
      </c>
      <c r="T274" t="str">
        <f t="shared" si="51"/>
        <v/>
      </c>
      <c r="U274" t="str">
        <f t="shared" si="52"/>
        <v/>
      </c>
      <c r="V274" s="238" t="str">
        <f t="shared" si="53"/>
        <v/>
      </c>
      <c r="W274" s="238">
        <f t="shared" si="54"/>
        <v>0</v>
      </c>
      <c r="X274" s="238">
        <f>SUMIFS($W$5:$W274,$V$5:$V274,"Plusieurs occurences",$H$5:$H274,H274)</f>
        <v>0</v>
      </c>
      <c r="Y274">
        <f t="shared" si="55"/>
        <v>0</v>
      </c>
      <c r="Z274" t="str">
        <f t="shared" si="56"/>
        <v/>
      </c>
      <c r="AA274" t="str">
        <f t="shared" si="57"/>
        <v/>
      </c>
      <c r="AC274" t="str">
        <f t="shared" si="58"/>
        <v>vcxelpes</v>
      </c>
    </row>
    <row r="275" spans="1:29" ht="60" x14ac:dyDescent="0.25">
      <c r="A275" s="112">
        <v>820</v>
      </c>
      <c r="B275" s="373" t="s">
        <v>1197</v>
      </c>
      <c r="C275" t="s">
        <v>6362</v>
      </c>
      <c r="D275" s="25">
        <v>1267</v>
      </c>
      <c r="E275" s="25">
        <v>605</v>
      </c>
      <c r="F275" s="25">
        <v>179</v>
      </c>
      <c r="G275" s="133">
        <f t="shared" si="48"/>
        <v>0.29586776859504132</v>
      </c>
      <c r="H275" s="15" t="s">
        <v>19</v>
      </c>
      <c r="I275" s="16" t="s">
        <v>13</v>
      </c>
      <c r="J275" s="135">
        <v>2012</v>
      </c>
      <c r="K275" s="3" t="s">
        <v>14</v>
      </c>
      <c r="L275" s="361" t="s">
        <v>13</v>
      </c>
      <c r="M275" s="17" t="s">
        <v>15</v>
      </c>
      <c r="N275">
        <v>26</v>
      </c>
      <c r="P275" s="1" t="str">
        <f>IF($C275&lt;&gt;"",IF(COUNTIF($C:C,$C275)&gt;1,"Plusieurs commentaires",""),"")</f>
        <v>Plusieurs commentaires</v>
      </c>
      <c r="Q275" s="1">
        <f t="shared" si="49"/>
        <v>1</v>
      </c>
      <c r="R275" s="1">
        <f>SUMIFS($Q$5:$Q275,$P$5:$P275,"Plusieurs commentaires",$C$5:$C275,C275)</f>
        <v>1</v>
      </c>
      <c r="S275" t="str">
        <f t="shared" si="50"/>
        <v/>
      </c>
      <c r="T275" t="str">
        <f t="shared" si="51"/>
        <v/>
      </c>
      <c r="U275" t="str">
        <f t="shared" si="52"/>
        <v/>
      </c>
      <c r="V275" s="238" t="str">
        <f t="shared" si="53"/>
        <v>Plusieurs occurences</v>
      </c>
      <c r="W275" s="238">
        <f t="shared" si="54"/>
        <v>1</v>
      </c>
      <c r="X275" s="238">
        <f>SUMIFS($W$5:$W275,$V$5:$V275,"Plusieurs occurences",$H$5:$H275,H275)</f>
        <v>43</v>
      </c>
      <c r="Y275" t="str">
        <f t="shared" si="55"/>
        <v>Agriculteur</v>
      </c>
      <c r="Z275" t="str">
        <f t="shared" si="56"/>
        <v/>
      </c>
      <c r="AA275" t="str">
        <f t="shared" si="57"/>
        <v/>
      </c>
      <c r="AC275" t="str">
        <f t="shared" si="58"/>
        <v>xxcCgvsscy</v>
      </c>
    </row>
    <row r="276" spans="1:29" ht="30" x14ac:dyDescent="0.25">
      <c r="A276" s="112">
        <v>821</v>
      </c>
      <c r="B276" s="373" t="s">
        <v>1198</v>
      </c>
      <c r="C276" t="s">
        <v>6362</v>
      </c>
      <c r="D276" s="25">
        <v>1267</v>
      </c>
      <c r="E276" s="25">
        <v>605</v>
      </c>
      <c r="F276" s="25">
        <v>179</v>
      </c>
      <c r="G276" s="133">
        <f t="shared" si="48"/>
        <v>0.29586776859504132</v>
      </c>
      <c r="H276" s="15" t="s">
        <v>19</v>
      </c>
      <c r="I276" s="16" t="s">
        <v>13</v>
      </c>
      <c r="J276" s="135">
        <v>2012</v>
      </c>
      <c r="K276" s="3" t="s">
        <v>5825</v>
      </c>
      <c r="L276" s="361" t="s">
        <v>14</v>
      </c>
      <c r="M276" s="17" t="s">
        <v>15</v>
      </c>
      <c r="N276">
        <v>15</v>
      </c>
      <c r="P276" s="1" t="str">
        <f>IF($C276&lt;&gt;"",IF(COUNTIF($C:C,$C276)&gt;1,"Plusieurs commentaires",""),"")</f>
        <v>Plusieurs commentaires</v>
      </c>
      <c r="Q276" s="1">
        <f t="shared" si="49"/>
        <v>1</v>
      </c>
      <c r="R276" s="1">
        <f>SUMIFS($Q$5:$Q276,$P$5:$P276,"Plusieurs commentaires",$C$5:$C276,C276)</f>
        <v>2</v>
      </c>
      <c r="S276" t="str">
        <f t="shared" si="50"/>
        <v/>
      </c>
      <c r="T276" t="str">
        <f t="shared" si="51"/>
        <v/>
      </c>
      <c r="U276" t="str">
        <f t="shared" si="52"/>
        <v/>
      </c>
      <c r="V276" s="238" t="str">
        <f t="shared" si="53"/>
        <v>Plusieurs occurences</v>
      </c>
      <c r="W276" s="238">
        <f t="shared" si="54"/>
        <v>1</v>
      </c>
      <c r="X276" s="238">
        <f>SUMIFS($W$5:$W276,$V$5:$V276,"Plusieurs occurences",$H$5:$H276,H276)</f>
        <v>44</v>
      </c>
      <c r="Y276" t="str">
        <f t="shared" si="55"/>
        <v/>
      </c>
      <c r="Z276" t="str">
        <f t="shared" si="56"/>
        <v/>
      </c>
      <c r="AA276" t="str">
        <f t="shared" si="57"/>
        <v/>
      </c>
      <c r="AC276" t="str">
        <f t="shared" si="58"/>
        <v/>
      </c>
    </row>
    <row r="277" spans="1:29" x14ac:dyDescent="0.25">
      <c r="A277" s="112">
        <v>823</v>
      </c>
      <c r="B277" s="373" t="s">
        <v>1200</v>
      </c>
      <c r="C277" t="s">
        <v>6363</v>
      </c>
      <c r="D277" s="25">
        <v>6512</v>
      </c>
      <c r="E277" s="25">
        <v>822</v>
      </c>
      <c r="F277" s="25">
        <v>309</v>
      </c>
      <c r="G277" s="133">
        <f t="shared" si="48"/>
        <v>0.37591240875912407</v>
      </c>
      <c r="H277" s="15"/>
      <c r="I277" s="16" t="s">
        <v>13</v>
      </c>
      <c r="J277" s="135">
        <v>2009</v>
      </c>
      <c r="K277" s="3" t="s">
        <v>453</v>
      </c>
      <c r="L277" s="361" t="s">
        <v>14</v>
      </c>
      <c r="M277" s="17" t="s">
        <v>15</v>
      </c>
      <c r="N277">
        <v>4</v>
      </c>
      <c r="P277" s="1" t="str">
        <f>IF($C277&lt;&gt;"",IF(COUNTIF($C:C,$C277)&gt;1,"Plusieurs commentaires",""),"")</f>
        <v/>
      </c>
      <c r="Q277" s="1">
        <f t="shared" si="49"/>
        <v>0</v>
      </c>
      <c r="R277" s="1">
        <f>SUMIFS($Q$5:$Q277,$P$5:$P277,"Plusieurs commentaires",$C$5:$C277,C277)</f>
        <v>0</v>
      </c>
      <c r="S277" t="str">
        <f t="shared" si="50"/>
        <v/>
      </c>
      <c r="T277" t="str">
        <f t="shared" si="51"/>
        <v/>
      </c>
      <c r="U277" t="str">
        <f t="shared" si="52"/>
        <v/>
      </c>
      <c r="V277" s="238" t="str">
        <f t="shared" si="53"/>
        <v/>
      </c>
      <c r="W277" s="238">
        <f t="shared" si="54"/>
        <v>0</v>
      </c>
      <c r="X277" s="238">
        <f>SUMIFS($W$5:$W277,$V$5:$V277,"Plusieurs occurences",$H$5:$H277,H277)</f>
        <v>0</v>
      </c>
      <c r="Y277">
        <f t="shared" si="55"/>
        <v>0</v>
      </c>
      <c r="Z277" t="str">
        <f t="shared" si="56"/>
        <v/>
      </c>
      <c r="AA277" t="str">
        <f t="shared" si="57"/>
        <v/>
      </c>
      <c r="AC277" t="str">
        <f t="shared" si="58"/>
        <v>xpcrcxxe</v>
      </c>
    </row>
    <row r="278" spans="1:29" ht="45" x14ac:dyDescent="0.25">
      <c r="A278" s="112">
        <v>825</v>
      </c>
      <c r="B278" s="373" t="s">
        <v>1202</v>
      </c>
      <c r="C278" t="s">
        <v>6135</v>
      </c>
      <c r="D278" s="25">
        <v>194</v>
      </c>
      <c r="E278" s="25">
        <v>213</v>
      </c>
      <c r="F278" s="25">
        <v>21</v>
      </c>
      <c r="G278" s="133">
        <f t="shared" si="48"/>
        <v>9.8591549295774641E-2</v>
      </c>
      <c r="H278" s="15"/>
      <c r="I278" s="16" t="s">
        <v>14</v>
      </c>
      <c r="J278" s="135">
        <v>2016</v>
      </c>
      <c r="K278" s="3" t="s">
        <v>146</v>
      </c>
      <c r="L278" s="361" t="s">
        <v>1041</v>
      </c>
      <c r="M278" s="17" t="s">
        <v>15</v>
      </c>
      <c r="N278">
        <v>0</v>
      </c>
      <c r="P278" s="1" t="str">
        <f>IF($C278&lt;&gt;"",IF(COUNTIF($C:C,$C278)&gt;1,"Plusieurs commentaires",""),"")</f>
        <v/>
      </c>
      <c r="Q278" s="1">
        <f t="shared" si="49"/>
        <v>0</v>
      </c>
      <c r="R278" s="1">
        <f>SUMIFS($Q$5:$Q278,$P$5:$P278,"Plusieurs commentaires",$C$5:$C278,C278)</f>
        <v>0</v>
      </c>
      <c r="S278" t="str">
        <f t="shared" si="50"/>
        <v/>
      </c>
      <c r="T278" t="str">
        <f t="shared" si="51"/>
        <v/>
      </c>
      <c r="U278" t="str">
        <f t="shared" si="52"/>
        <v/>
      </c>
      <c r="V278" s="238" t="str">
        <f t="shared" si="53"/>
        <v/>
      </c>
      <c r="W278" s="238">
        <f t="shared" si="54"/>
        <v>0</v>
      </c>
      <c r="X278" s="238">
        <f>SUMIFS($W$5:$W278,$V$5:$V278,"Plusieurs occurences",$H$5:$H278,H278)</f>
        <v>0</v>
      </c>
      <c r="Y278">
        <f t="shared" si="55"/>
        <v>0</v>
      </c>
      <c r="Z278" t="str">
        <f t="shared" si="56"/>
        <v/>
      </c>
      <c r="AA278" t="str">
        <f t="shared" si="57"/>
        <v/>
      </c>
      <c r="AC278" t="str">
        <f t="shared" si="58"/>
        <v>gupcdpry</v>
      </c>
    </row>
    <row r="279" spans="1:29" ht="45" x14ac:dyDescent="0.25">
      <c r="A279" s="112">
        <v>829</v>
      </c>
      <c r="B279" s="373" t="s">
        <v>1206</v>
      </c>
      <c r="C279" t="s">
        <v>6039</v>
      </c>
      <c r="D279" s="25">
        <v>3306</v>
      </c>
      <c r="E279" s="25">
        <v>57</v>
      </c>
      <c r="F279" s="25">
        <v>8</v>
      </c>
      <c r="G279" s="133">
        <f t="shared" si="48"/>
        <v>0.14035087719298245</v>
      </c>
      <c r="H279" s="15"/>
      <c r="I279" s="16" t="s">
        <v>14</v>
      </c>
      <c r="J279" s="135">
        <v>2012</v>
      </c>
      <c r="K279" s="3" t="s">
        <v>5513</v>
      </c>
      <c r="L279" s="361" t="s">
        <v>1041</v>
      </c>
      <c r="M279" s="17" t="s">
        <v>15</v>
      </c>
      <c r="N279">
        <v>5</v>
      </c>
      <c r="P279" s="1" t="str">
        <f>IF($C279&lt;&gt;"",IF(COUNTIF($C:C,$C279)&gt;1,"Plusieurs commentaires",""),"")</f>
        <v/>
      </c>
      <c r="Q279" s="1">
        <f t="shared" si="49"/>
        <v>0</v>
      </c>
      <c r="R279" s="1">
        <f>SUMIFS($Q$5:$Q279,$P$5:$P279,"Plusieurs commentaires",$C$5:$C279,C279)</f>
        <v>0</v>
      </c>
      <c r="S279" t="str">
        <f t="shared" si="50"/>
        <v/>
      </c>
      <c r="T279" t="str">
        <f t="shared" si="51"/>
        <v/>
      </c>
      <c r="U279" t="str">
        <f t="shared" si="52"/>
        <v/>
      </c>
      <c r="V279" s="238" t="str">
        <f t="shared" si="53"/>
        <v/>
      </c>
      <c r="W279" s="238">
        <f t="shared" si="54"/>
        <v>0</v>
      </c>
      <c r="X279" s="238">
        <f>SUMIFS($W$5:$W279,$V$5:$V279,"Plusieurs occurences",$H$5:$H279,H279)</f>
        <v>0</v>
      </c>
      <c r="Y279">
        <f t="shared" si="55"/>
        <v>0</v>
      </c>
      <c r="Z279" t="str">
        <f t="shared" si="56"/>
        <v/>
      </c>
      <c r="AA279" t="str">
        <f t="shared" si="57"/>
        <v/>
      </c>
      <c r="AC279" t="str">
        <f t="shared" si="58"/>
        <v>lvheadvRCev</v>
      </c>
    </row>
    <row r="280" spans="1:29" ht="75" x14ac:dyDescent="0.25">
      <c r="A280" s="112">
        <v>831</v>
      </c>
      <c r="B280" s="373" t="s">
        <v>1208</v>
      </c>
      <c r="C280" t="s">
        <v>6364</v>
      </c>
      <c r="D280" s="25">
        <v>34</v>
      </c>
      <c r="E280" s="25">
        <v>21</v>
      </c>
      <c r="F280" s="25">
        <v>15</v>
      </c>
      <c r="G280" s="133">
        <f t="shared" si="48"/>
        <v>0.7142857142857143</v>
      </c>
      <c r="H280" s="15" t="s">
        <v>19</v>
      </c>
      <c r="I280" s="16" t="s">
        <v>13</v>
      </c>
      <c r="J280" s="135">
        <v>2018</v>
      </c>
      <c r="K280" s="3" t="s">
        <v>14</v>
      </c>
      <c r="L280" s="361" t="s">
        <v>5513</v>
      </c>
      <c r="M280" s="17" t="s">
        <v>15</v>
      </c>
      <c r="N280">
        <v>14</v>
      </c>
      <c r="P280" s="1" t="str">
        <f>IF($C280&lt;&gt;"",IF(COUNTIF($C:C,$C280)&gt;1,"Plusieurs commentaires",""),"")</f>
        <v/>
      </c>
      <c r="Q280" s="1">
        <f t="shared" si="49"/>
        <v>0</v>
      </c>
      <c r="R280" s="1">
        <f>SUMIFS($Q$5:$Q280,$P$5:$P280,"Plusieurs commentaires",$C$5:$C280,C280)</f>
        <v>0</v>
      </c>
      <c r="S280" t="str">
        <f t="shared" si="50"/>
        <v/>
      </c>
      <c r="T280" t="str">
        <f t="shared" si="51"/>
        <v/>
      </c>
      <c r="U280" t="str">
        <f t="shared" si="52"/>
        <v/>
      </c>
      <c r="V280" s="238" t="str">
        <f t="shared" si="53"/>
        <v>Plusieurs occurences</v>
      </c>
      <c r="W280" s="238">
        <f t="shared" si="54"/>
        <v>1</v>
      </c>
      <c r="X280" s="238">
        <f>SUMIFS($W$5:$W280,$V$5:$V280,"Plusieurs occurences",$H$5:$H280,H280)</f>
        <v>45</v>
      </c>
      <c r="Y280" t="str">
        <f t="shared" si="55"/>
        <v>Agriculteur</v>
      </c>
      <c r="Z280" t="str">
        <f t="shared" si="56"/>
        <v/>
      </c>
      <c r="AA280" t="str">
        <f t="shared" si="57"/>
        <v/>
      </c>
      <c r="AC280" t="str">
        <f t="shared" si="58"/>
        <v>hvxgelxchellvrx</v>
      </c>
    </row>
    <row r="281" spans="1:29" ht="30" x14ac:dyDescent="0.25">
      <c r="A281" s="112">
        <v>833</v>
      </c>
      <c r="B281" s="373" t="s">
        <v>1210</v>
      </c>
      <c r="C281" t="s">
        <v>6365</v>
      </c>
      <c r="D281" s="25">
        <v>21100</v>
      </c>
      <c r="E281" s="25">
        <v>562</v>
      </c>
      <c r="F281" s="25">
        <v>683</v>
      </c>
      <c r="G281" s="133">
        <f t="shared" si="48"/>
        <v>1.2153024911032029</v>
      </c>
      <c r="H281" s="15"/>
      <c r="I281" s="16" t="s">
        <v>14</v>
      </c>
      <c r="J281" s="135">
        <v>2014</v>
      </c>
      <c r="K281" s="3" t="s">
        <v>1211</v>
      </c>
      <c r="L281" s="361" t="s">
        <v>5513</v>
      </c>
      <c r="M281" s="17" t="s">
        <v>15</v>
      </c>
      <c r="N281">
        <v>0</v>
      </c>
      <c r="P281" s="1" t="str">
        <f>IF($C281&lt;&gt;"",IF(COUNTIF($C:C,$C281)&gt;1,"Plusieurs commentaires",""),"")</f>
        <v/>
      </c>
      <c r="Q281" s="1">
        <f t="shared" si="49"/>
        <v>0</v>
      </c>
      <c r="R281" s="1">
        <f>SUMIFS($Q$5:$Q281,$P$5:$P281,"Plusieurs commentaires",$C$5:$C281,C281)</f>
        <v>0</v>
      </c>
      <c r="S281" t="str">
        <f t="shared" si="50"/>
        <v/>
      </c>
      <c r="T281" t="str">
        <f t="shared" si="51"/>
        <v/>
      </c>
      <c r="U281" t="str">
        <f t="shared" si="52"/>
        <v/>
      </c>
      <c r="V281" s="238" t="str">
        <f t="shared" si="53"/>
        <v/>
      </c>
      <c r="W281" s="238">
        <f t="shared" si="54"/>
        <v>0</v>
      </c>
      <c r="X281" s="238">
        <f>SUMIFS($W$5:$W281,$V$5:$V281,"Plusieurs occurences",$H$5:$H281,H281)</f>
        <v>0</v>
      </c>
      <c r="Y281">
        <f t="shared" si="55"/>
        <v>0</v>
      </c>
      <c r="Z281" t="str">
        <f t="shared" si="56"/>
        <v/>
      </c>
      <c r="AA281" t="str">
        <f t="shared" si="57"/>
        <v/>
      </c>
      <c r="AC281" t="str">
        <f t="shared" si="58"/>
        <v>xplacrlvrxpxp</v>
      </c>
    </row>
    <row r="282" spans="1:29" ht="30" x14ac:dyDescent="0.25">
      <c r="A282" s="112">
        <v>880</v>
      </c>
      <c r="B282" s="288" t="s">
        <v>1045</v>
      </c>
      <c r="C282" s="289" t="s">
        <v>6136</v>
      </c>
      <c r="D282" s="290">
        <v>6647</v>
      </c>
      <c r="E282" s="290">
        <v>405</v>
      </c>
      <c r="F282" s="290">
        <v>76</v>
      </c>
      <c r="G282" s="133">
        <f t="shared" si="48"/>
        <v>0.18765432098765433</v>
      </c>
      <c r="H282" s="294"/>
      <c r="I282" s="297" t="s">
        <v>14</v>
      </c>
      <c r="J282" s="294">
        <v>2012</v>
      </c>
      <c r="K282" s="3" t="s">
        <v>14</v>
      </c>
      <c r="L282" s="363" t="s">
        <v>5513</v>
      </c>
      <c r="M282" s="302" t="s">
        <v>15</v>
      </c>
      <c r="P282" s="1" t="str">
        <f>IF($C282&lt;&gt;"",IF(COUNTIF($C:C,$C282)&gt;1,"Plusieurs commentaires",""),"")</f>
        <v/>
      </c>
      <c r="Q282" s="1">
        <f t="shared" si="49"/>
        <v>0</v>
      </c>
      <c r="R282" s="1">
        <f>SUMIFS($Q$5:$Q282,$P$5:$P282,"Plusieurs commentaires",$C$5:$C282,C282)</f>
        <v>0</v>
      </c>
      <c r="S282" t="str">
        <f t="shared" si="50"/>
        <v/>
      </c>
      <c r="T282" t="str">
        <f t="shared" si="51"/>
        <v/>
      </c>
      <c r="U282" t="str">
        <f t="shared" si="52"/>
        <v/>
      </c>
      <c r="V282" s="238" t="str">
        <f t="shared" si="53"/>
        <v/>
      </c>
      <c r="W282" s="238">
        <f t="shared" si="54"/>
        <v>0</v>
      </c>
      <c r="X282" s="238">
        <f>SUMIFS($W$5:$W282,$V$5:$V282,"Plusieurs occurences",$H$5:$H282,H282)</f>
        <v>0</v>
      </c>
      <c r="Y282">
        <f t="shared" si="55"/>
        <v>0</v>
      </c>
      <c r="Z282" t="str">
        <f t="shared" si="56"/>
        <v/>
      </c>
      <c r="AA282" t="str">
        <f t="shared" si="57"/>
        <v/>
      </c>
      <c r="AC282" t="str">
        <f t="shared" si="58"/>
        <v>dhvxpu</v>
      </c>
    </row>
    <row r="283" spans="1:29" x14ac:dyDescent="0.25">
      <c r="A283" s="112">
        <v>904</v>
      </c>
      <c r="B283" s="288" t="s">
        <v>1065</v>
      </c>
      <c r="C283" s="289" t="s">
        <v>6290</v>
      </c>
      <c r="D283" s="290">
        <v>20000</v>
      </c>
      <c r="E283" s="290">
        <v>5001</v>
      </c>
      <c r="F283" s="290">
        <v>1107</v>
      </c>
      <c r="G283" s="133">
        <f t="shared" ref="G283:G286" si="59">IFERROR(F283/E283,"")</f>
        <v>0.22135572885422916</v>
      </c>
      <c r="H283" s="294"/>
      <c r="I283" s="297" t="s">
        <v>1041</v>
      </c>
      <c r="J283" s="294">
        <v>2011</v>
      </c>
      <c r="K283" s="3" t="s">
        <v>14</v>
      </c>
      <c r="L283" s="363" t="s">
        <v>5513</v>
      </c>
      <c r="M283" s="302" t="s">
        <v>15</v>
      </c>
      <c r="N283">
        <v>42</v>
      </c>
      <c r="P283" s="1" t="str">
        <f>IF($C283&lt;&gt;"",IF(COUNTIF($C:C,$C283)&gt;1,"Plusieurs commentaires",""),"")</f>
        <v>Plusieurs commentaires</v>
      </c>
      <c r="Q283" s="1">
        <f t="shared" si="49"/>
        <v>1</v>
      </c>
      <c r="R283" s="1">
        <f>SUMIFS($Q$5:$Q283,$P$5:$P283,"Plusieurs commentaires",$C$5:$C283,C283)</f>
        <v>5</v>
      </c>
      <c r="S283" t="str">
        <f t="shared" si="50"/>
        <v/>
      </c>
      <c r="T283" t="str">
        <f t="shared" si="51"/>
        <v/>
      </c>
      <c r="U283" t="str">
        <f t="shared" si="52"/>
        <v/>
      </c>
      <c r="V283" s="238" t="str">
        <f t="shared" si="53"/>
        <v/>
      </c>
      <c r="W283" s="238">
        <f t="shared" si="54"/>
        <v>0</v>
      </c>
      <c r="X283" s="238">
        <f>SUMIFS($W$5:$W283,$V$5:$V283,"Plusieurs occurences",$H$5:$H283,H283)</f>
        <v>0</v>
      </c>
      <c r="Y283" t="str">
        <f t="shared" si="55"/>
        <v/>
      </c>
      <c r="Z283" t="str">
        <f t="shared" si="56"/>
        <v/>
      </c>
      <c r="AA283" t="str">
        <f t="shared" si="57"/>
        <v/>
      </c>
      <c r="AC283" t="str">
        <f t="shared" si="58"/>
        <v/>
      </c>
    </row>
    <row r="284" spans="1:29" ht="60" x14ac:dyDescent="0.25">
      <c r="A284" s="112">
        <v>905</v>
      </c>
      <c r="B284" s="288" t="s">
        <v>1066</v>
      </c>
      <c r="C284" s="289" t="s">
        <v>6290</v>
      </c>
      <c r="D284" s="290">
        <v>20000</v>
      </c>
      <c r="E284" s="290">
        <v>5001</v>
      </c>
      <c r="F284" s="290">
        <v>1107</v>
      </c>
      <c r="G284" s="133">
        <f t="shared" si="59"/>
        <v>0.22135572885422916</v>
      </c>
      <c r="H284" s="294"/>
      <c r="I284" s="297" t="s">
        <v>1041</v>
      </c>
      <c r="J284" s="299">
        <v>2011</v>
      </c>
      <c r="K284" s="3" t="s">
        <v>14</v>
      </c>
      <c r="L284" s="363" t="s">
        <v>5513</v>
      </c>
      <c r="M284" s="302" t="s">
        <v>15</v>
      </c>
      <c r="N284">
        <v>42</v>
      </c>
      <c r="P284" s="1" t="str">
        <f>IF($C284&lt;&gt;"",IF(COUNTIF($C:C,$C284)&gt;1,"Plusieurs commentaires",""),"")</f>
        <v>Plusieurs commentaires</v>
      </c>
      <c r="Q284" s="1">
        <f t="shared" si="49"/>
        <v>1</v>
      </c>
      <c r="R284" s="1">
        <f>SUMIFS($Q$5:$Q284,$P$5:$P284,"Plusieurs commentaires",$C$5:$C284,C284)</f>
        <v>6</v>
      </c>
      <c r="S284" t="str">
        <f t="shared" si="50"/>
        <v/>
      </c>
      <c r="T284" t="str">
        <f t="shared" si="51"/>
        <v/>
      </c>
      <c r="U284" t="str">
        <f t="shared" si="52"/>
        <v/>
      </c>
      <c r="V284" s="238" t="str">
        <f t="shared" si="53"/>
        <v/>
      </c>
      <c r="W284" s="238">
        <f t="shared" si="54"/>
        <v>0</v>
      </c>
      <c r="X284" s="238">
        <f>SUMIFS($W$5:$W284,$V$5:$V284,"Plusieurs occurences",$H$5:$H284,H284)</f>
        <v>0</v>
      </c>
      <c r="Y284" t="str">
        <f t="shared" si="55"/>
        <v/>
      </c>
      <c r="Z284" t="str">
        <f t="shared" si="56"/>
        <v/>
      </c>
      <c r="AA284" t="str">
        <f t="shared" si="57"/>
        <v/>
      </c>
      <c r="AC284" t="str">
        <f t="shared" si="58"/>
        <v/>
      </c>
    </row>
    <row r="285" spans="1:29" ht="75" x14ac:dyDescent="0.25">
      <c r="A285" s="112">
        <v>917</v>
      </c>
      <c r="B285" s="288" t="s">
        <v>1128</v>
      </c>
      <c r="C285" s="289" t="s">
        <v>6137</v>
      </c>
      <c r="D285" s="290">
        <v>10400</v>
      </c>
      <c r="E285" s="290">
        <v>360</v>
      </c>
      <c r="F285" s="290">
        <v>2253</v>
      </c>
      <c r="G285" s="133">
        <f t="shared" si="59"/>
        <v>6.2583333333333337</v>
      </c>
      <c r="H285" s="294"/>
      <c r="I285" s="297" t="s">
        <v>1041</v>
      </c>
      <c r="J285" s="294">
        <v>2017</v>
      </c>
      <c r="K285" s="3" t="s">
        <v>14</v>
      </c>
      <c r="L285" s="363" t="s">
        <v>5513</v>
      </c>
      <c r="M285" s="302" t="s">
        <v>15</v>
      </c>
      <c r="N285">
        <v>15</v>
      </c>
      <c r="P285" s="1" t="str">
        <f>IF($C285&lt;&gt;"",IF(COUNTIF($C:C,$C285)&gt;1,"Plusieurs commentaires",""),"")</f>
        <v/>
      </c>
      <c r="Q285" s="1">
        <f t="shared" si="49"/>
        <v>0</v>
      </c>
      <c r="R285" s="1">
        <f>SUMIFS($Q$5:$Q285,$P$5:$P285,"Plusieurs commentaires",$C$5:$C285,C285)</f>
        <v>0</v>
      </c>
      <c r="S285" t="str">
        <f t="shared" si="50"/>
        <v/>
      </c>
      <c r="T285" t="str">
        <f t="shared" si="51"/>
        <v/>
      </c>
      <c r="U285" t="str">
        <f t="shared" si="52"/>
        <v/>
      </c>
      <c r="V285" s="238" t="str">
        <f t="shared" si="53"/>
        <v/>
      </c>
      <c r="W285" s="238">
        <f t="shared" si="54"/>
        <v>0</v>
      </c>
      <c r="X285" s="238">
        <f>SUMIFS($W$5:$W285,$V$5:$V285,"Plusieurs occurences",$H$5:$H285,H285)</f>
        <v>0</v>
      </c>
      <c r="Y285">
        <f t="shared" si="55"/>
        <v>0</v>
      </c>
      <c r="Z285" t="str">
        <f t="shared" si="56"/>
        <v/>
      </c>
      <c r="AA285" t="str">
        <f t="shared" si="57"/>
        <v/>
      </c>
      <c r="AC285" t="str">
        <f t="shared" si="58"/>
        <v>_dlprclccacrdcr</v>
      </c>
    </row>
    <row r="286" spans="1:29" ht="60" x14ac:dyDescent="0.25">
      <c r="A286" s="112">
        <v>948</v>
      </c>
      <c r="B286" s="288" t="s">
        <v>1113</v>
      </c>
      <c r="C286" s="289" t="s">
        <v>5927</v>
      </c>
      <c r="D286" s="290">
        <v>5910</v>
      </c>
      <c r="E286" s="290">
        <v>317</v>
      </c>
      <c r="F286" s="290">
        <v>143</v>
      </c>
      <c r="G286" s="133">
        <f t="shared" si="59"/>
        <v>0.45110410094637227</v>
      </c>
      <c r="H286" s="294"/>
      <c r="I286" s="297" t="s">
        <v>14</v>
      </c>
      <c r="J286" s="294">
        <v>2012</v>
      </c>
      <c r="K286" s="3" t="s">
        <v>5003</v>
      </c>
      <c r="L286" s="363" t="s">
        <v>13</v>
      </c>
      <c r="M286" s="302" t="s">
        <v>15</v>
      </c>
      <c r="N286">
        <v>3</v>
      </c>
      <c r="P286" s="1" t="str">
        <f>IF($C286&lt;&gt;"",IF(COUNTIF($C:C,$C286)&gt;1,"Plusieurs commentaires",""),"")</f>
        <v/>
      </c>
      <c r="Q286" s="1">
        <f t="shared" si="49"/>
        <v>0</v>
      </c>
      <c r="R286" s="1">
        <f>SUMIFS($Q$5:$Q286,$P$5:$P286,"Plusieurs commentaires",$C$5:$C286,C286)</f>
        <v>0</v>
      </c>
      <c r="S286" t="str">
        <f t="shared" si="50"/>
        <v/>
      </c>
      <c r="T286" t="str">
        <f t="shared" si="51"/>
        <v/>
      </c>
      <c r="U286" t="str">
        <f t="shared" si="52"/>
        <v/>
      </c>
      <c r="V286" s="238" t="str">
        <f t="shared" si="53"/>
        <v/>
      </c>
      <c r="W286" s="238">
        <f t="shared" si="54"/>
        <v>0</v>
      </c>
      <c r="X286" s="238">
        <f>SUMIFS($W$5:$W286,$V$5:$V286,"Plusieurs occurences",$H$5:$H286,H286)</f>
        <v>0</v>
      </c>
      <c r="Y286">
        <f t="shared" si="55"/>
        <v>0</v>
      </c>
      <c r="Z286" t="str">
        <f t="shared" si="56"/>
        <v/>
      </c>
      <c r="AA286" t="str">
        <f t="shared" si="57"/>
        <v/>
      </c>
      <c r="AC286" t="str">
        <f t="shared" si="58"/>
        <v>vlcpvdc</v>
      </c>
    </row>
    <row r="287" spans="1:29" ht="36" x14ac:dyDescent="0.25">
      <c r="A287" s="112">
        <v>31</v>
      </c>
      <c r="B287" s="371" t="s">
        <v>66</v>
      </c>
      <c r="C287" t="s">
        <v>6366</v>
      </c>
      <c r="D287" s="25">
        <v>1520</v>
      </c>
      <c r="E287" s="25">
        <v>54</v>
      </c>
      <c r="F287" s="25">
        <v>30</v>
      </c>
      <c r="G287" s="133">
        <f t="shared" ref="G287:G312" si="60">IFERROR(F287/E287,0)</f>
        <v>0.55555555555555558</v>
      </c>
      <c r="H287" s="15" t="s">
        <v>67</v>
      </c>
      <c r="I287" s="16" t="s">
        <v>13</v>
      </c>
      <c r="J287" s="15">
        <v>2014</v>
      </c>
      <c r="K287" s="3" t="s">
        <v>14</v>
      </c>
      <c r="L287" s="172" t="s">
        <v>1041</v>
      </c>
      <c r="M287" s="17" t="s">
        <v>68</v>
      </c>
      <c r="O287" s="28"/>
      <c r="P287" s="1" t="str">
        <f>IF($C287&lt;&gt;"",IF(COUNTIF($C:C,$C287)&gt;1,"Plusieurs commentaires",""),"")</f>
        <v>Plusieurs commentaires</v>
      </c>
      <c r="Q287" s="1">
        <f t="shared" si="49"/>
        <v>1</v>
      </c>
      <c r="R287" s="1">
        <f>SUMIFS($Q$5:$Q287,$P$5:$P287,"Plusieurs commentaires",$C$5:$C287,C287)</f>
        <v>1</v>
      </c>
      <c r="S287" t="str">
        <f t="shared" si="50"/>
        <v/>
      </c>
      <c r="T287" t="str">
        <f t="shared" si="51"/>
        <v/>
      </c>
      <c r="U287" t="str">
        <f t="shared" si="52"/>
        <v/>
      </c>
      <c r="V287" s="238" t="str">
        <f t="shared" si="53"/>
        <v>Plusieurs occurences</v>
      </c>
      <c r="W287" s="238">
        <f t="shared" si="54"/>
        <v>1</v>
      </c>
      <c r="X287" s="238">
        <f>SUMIFS($W$5:$W287,$V$5:$V287,"Plusieurs occurences",$H$5:$H287,H287)</f>
        <v>1</v>
      </c>
      <c r="Y287" t="str">
        <f t="shared" si="55"/>
        <v/>
      </c>
      <c r="Z287" t="str">
        <f t="shared" si="56"/>
        <v/>
      </c>
      <c r="AA287" t="str">
        <f t="shared" si="57"/>
        <v>Infirmier</v>
      </c>
      <c r="AC287" t="str">
        <f t="shared" si="58"/>
        <v/>
      </c>
    </row>
    <row r="288" spans="1:29" ht="24" x14ac:dyDescent="0.25">
      <c r="A288" s="112">
        <v>51</v>
      </c>
      <c r="B288" s="371" t="s">
        <v>103</v>
      </c>
      <c r="C288" t="s">
        <v>6367</v>
      </c>
      <c r="D288" s="25">
        <v>25500</v>
      </c>
      <c r="E288" s="25">
        <v>1802</v>
      </c>
      <c r="F288" s="25">
        <v>822</v>
      </c>
      <c r="G288" s="133">
        <f t="shared" si="60"/>
        <v>0.45615982241953384</v>
      </c>
      <c r="H288" s="133"/>
      <c r="I288" s="134" t="s">
        <v>13</v>
      </c>
      <c r="J288" s="133">
        <v>2011</v>
      </c>
      <c r="K288" s="3" t="s">
        <v>14</v>
      </c>
      <c r="L288" s="172" t="s">
        <v>1041</v>
      </c>
      <c r="M288" s="136" t="s">
        <v>68</v>
      </c>
      <c r="O288" s="28"/>
      <c r="P288" s="1" t="str">
        <f>IF($C288&lt;&gt;"",IF(COUNTIF($C:C,$C288)&gt;1,"Plusieurs commentaires",""),"")</f>
        <v/>
      </c>
      <c r="Q288" s="1">
        <f t="shared" si="49"/>
        <v>0</v>
      </c>
      <c r="R288" s="1">
        <f>SUMIFS($Q$5:$Q288,$P$5:$P288,"Plusieurs commentaires",$C$5:$C288,C288)</f>
        <v>0</v>
      </c>
      <c r="S288" t="str">
        <f t="shared" si="50"/>
        <v/>
      </c>
      <c r="T288" t="str">
        <f t="shared" si="51"/>
        <v/>
      </c>
      <c r="U288" t="str">
        <f t="shared" si="52"/>
        <v/>
      </c>
      <c r="V288" s="238" t="str">
        <f t="shared" si="53"/>
        <v/>
      </c>
      <c r="W288" s="238">
        <f t="shared" si="54"/>
        <v>0</v>
      </c>
      <c r="X288" s="238">
        <f>SUMIFS($W$5:$W288,$V$5:$V288,"Plusieurs occurences",$H$5:$H288,H288)</f>
        <v>0</v>
      </c>
      <c r="Y288" t="str">
        <f t="shared" si="55"/>
        <v/>
      </c>
      <c r="Z288" t="str">
        <f t="shared" si="56"/>
        <v/>
      </c>
      <c r="AA288">
        <f t="shared" si="57"/>
        <v>0</v>
      </c>
      <c r="AC288" t="str">
        <f t="shared" si="58"/>
        <v/>
      </c>
    </row>
    <row r="289" spans="1:29" x14ac:dyDescent="0.25">
      <c r="A289" s="112">
        <v>58</v>
      </c>
      <c r="B289" s="371" t="s">
        <v>114</v>
      </c>
      <c r="C289" t="s">
        <v>6368</v>
      </c>
      <c r="D289" s="25">
        <v>1889</v>
      </c>
      <c r="E289" s="25">
        <v>196</v>
      </c>
      <c r="F289" s="25">
        <v>243</v>
      </c>
      <c r="G289" s="133">
        <f t="shared" si="60"/>
        <v>1.239795918367347</v>
      </c>
      <c r="H289" s="133"/>
      <c r="I289" s="134" t="s">
        <v>14</v>
      </c>
      <c r="J289" s="133">
        <v>2017</v>
      </c>
      <c r="K289" s="3" t="s">
        <v>14</v>
      </c>
      <c r="L289" s="172" t="s">
        <v>1041</v>
      </c>
      <c r="M289" s="136" t="s">
        <v>68</v>
      </c>
      <c r="O289" s="28"/>
      <c r="P289" s="1" t="str">
        <f>IF($C289&lt;&gt;"",IF(COUNTIF($C:C,$C289)&gt;1,"Plusieurs commentaires",""),"")</f>
        <v/>
      </c>
      <c r="Q289" s="1">
        <f t="shared" si="49"/>
        <v>0</v>
      </c>
      <c r="R289" s="1">
        <f>SUMIFS($Q$5:$Q289,$P$5:$P289,"Plusieurs commentaires",$C$5:$C289,C289)</f>
        <v>0</v>
      </c>
      <c r="S289" t="str">
        <f t="shared" si="50"/>
        <v/>
      </c>
      <c r="T289" t="str">
        <f t="shared" si="51"/>
        <v/>
      </c>
      <c r="U289" t="str">
        <f t="shared" si="52"/>
        <v/>
      </c>
      <c r="V289" s="238" t="str">
        <f t="shared" si="53"/>
        <v/>
      </c>
      <c r="W289" s="238">
        <f t="shared" si="54"/>
        <v>0</v>
      </c>
      <c r="X289" s="238">
        <f>SUMIFS($W$5:$W289,$V$5:$V289,"Plusieurs occurences",$H$5:$H289,H289)</f>
        <v>0</v>
      </c>
      <c r="Y289" t="str">
        <f t="shared" si="55"/>
        <v/>
      </c>
      <c r="Z289" t="str">
        <f t="shared" si="56"/>
        <v/>
      </c>
      <c r="AA289">
        <f t="shared" si="57"/>
        <v>0</v>
      </c>
      <c r="AC289" t="str">
        <f t="shared" si="58"/>
        <v/>
      </c>
    </row>
    <row r="290" spans="1:29" x14ac:dyDescent="0.25">
      <c r="A290" s="112">
        <v>61</v>
      </c>
      <c r="B290" s="371" t="s">
        <v>118</v>
      </c>
      <c r="C290" t="s">
        <v>5995</v>
      </c>
      <c r="D290" s="25">
        <v>2500</v>
      </c>
      <c r="E290" s="25">
        <v>853</v>
      </c>
      <c r="F290" s="25">
        <v>341</v>
      </c>
      <c r="G290" s="133">
        <f t="shared" si="60"/>
        <v>0.39976553341148885</v>
      </c>
      <c r="H290" s="15" t="s">
        <v>19</v>
      </c>
      <c r="I290" s="16" t="s">
        <v>14</v>
      </c>
      <c r="J290" s="15">
        <v>2013</v>
      </c>
      <c r="K290" s="3" t="s">
        <v>14</v>
      </c>
      <c r="L290" s="172" t="s">
        <v>5513</v>
      </c>
      <c r="M290" s="17" t="s">
        <v>68</v>
      </c>
      <c r="O290" s="28"/>
      <c r="P290" s="1" t="str">
        <f>IF($C290&lt;&gt;"",IF(COUNTIF($C:C,$C290)&gt;1,"Plusieurs commentaires",""),"")</f>
        <v/>
      </c>
      <c r="Q290" s="1">
        <f t="shared" si="49"/>
        <v>0</v>
      </c>
      <c r="R290" s="1">
        <f>SUMIFS($Q$5:$Q290,$P$5:$P290,"Plusieurs commentaires",$C$5:$C290,C290)</f>
        <v>0</v>
      </c>
      <c r="S290" t="str">
        <f t="shared" si="50"/>
        <v/>
      </c>
      <c r="T290" t="str">
        <f t="shared" si="51"/>
        <v/>
      </c>
      <c r="U290" t="str">
        <f t="shared" si="52"/>
        <v/>
      </c>
      <c r="V290" s="238" t="str">
        <f t="shared" si="53"/>
        <v>Plusieurs occurences</v>
      </c>
      <c r="W290" s="238">
        <f t="shared" si="54"/>
        <v>1</v>
      </c>
      <c r="X290" s="238">
        <f>SUMIFS($W$5:$W290,$V$5:$V290,"Plusieurs occurences",$H$5:$H290,H290)</f>
        <v>46</v>
      </c>
      <c r="Y290" t="str">
        <f t="shared" si="55"/>
        <v/>
      </c>
      <c r="Z290" t="str">
        <f t="shared" si="56"/>
        <v/>
      </c>
      <c r="AA290" t="str">
        <f t="shared" si="57"/>
        <v>Agriculteur</v>
      </c>
      <c r="AC290" t="str">
        <f t="shared" si="58"/>
        <v/>
      </c>
    </row>
    <row r="291" spans="1:29" ht="36" x14ac:dyDescent="0.25">
      <c r="A291" s="112">
        <v>62</v>
      </c>
      <c r="B291" s="371" t="s">
        <v>119</v>
      </c>
      <c r="C291" t="s">
        <v>6369</v>
      </c>
      <c r="D291" s="25">
        <v>29600</v>
      </c>
      <c r="E291" s="25">
        <v>639</v>
      </c>
      <c r="F291" s="25">
        <v>574</v>
      </c>
      <c r="G291" s="133">
        <f t="shared" si="60"/>
        <v>0.89827856025039121</v>
      </c>
      <c r="H291" s="133"/>
      <c r="I291" s="134" t="s">
        <v>14</v>
      </c>
      <c r="J291" s="133">
        <v>2013</v>
      </c>
      <c r="K291" s="3" t="s">
        <v>14</v>
      </c>
      <c r="L291" s="172" t="s">
        <v>1041</v>
      </c>
      <c r="M291" s="136" t="s">
        <v>68</v>
      </c>
      <c r="O291" s="28"/>
      <c r="P291" s="1" t="str">
        <f>IF($C291&lt;&gt;"",IF(COUNTIF($C:C,$C291)&gt;1,"Plusieurs commentaires",""),"")</f>
        <v/>
      </c>
      <c r="Q291" s="1">
        <f t="shared" si="49"/>
        <v>0</v>
      </c>
      <c r="R291" s="1">
        <f>SUMIFS($Q$5:$Q291,$P$5:$P291,"Plusieurs commentaires",$C$5:$C291,C291)</f>
        <v>0</v>
      </c>
      <c r="S291" t="str">
        <f t="shared" si="50"/>
        <v/>
      </c>
      <c r="T291" t="str">
        <f t="shared" si="51"/>
        <v/>
      </c>
      <c r="U291" t="str">
        <f t="shared" si="52"/>
        <v/>
      </c>
      <c r="V291" s="238" t="str">
        <f t="shared" si="53"/>
        <v/>
      </c>
      <c r="W291" s="238">
        <f t="shared" si="54"/>
        <v>0</v>
      </c>
      <c r="X291" s="238">
        <f>SUMIFS($W$5:$W291,$V$5:$V291,"Plusieurs occurences",$H$5:$H291,H291)</f>
        <v>0</v>
      </c>
      <c r="Y291" t="str">
        <f t="shared" si="55"/>
        <v/>
      </c>
      <c r="Z291" t="str">
        <f t="shared" si="56"/>
        <v/>
      </c>
      <c r="AA291">
        <f t="shared" si="57"/>
        <v>0</v>
      </c>
      <c r="AC291" t="str">
        <f t="shared" si="58"/>
        <v/>
      </c>
    </row>
    <row r="292" spans="1:29" x14ac:dyDescent="0.25">
      <c r="A292" s="112">
        <v>111</v>
      </c>
      <c r="B292" s="371" t="s">
        <v>186</v>
      </c>
      <c r="C292" t="s">
        <v>6265</v>
      </c>
      <c r="D292" s="25">
        <v>1409</v>
      </c>
      <c r="E292" s="25">
        <v>247</v>
      </c>
      <c r="F292" s="25">
        <v>386</v>
      </c>
      <c r="G292" s="133">
        <f t="shared" si="60"/>
        <v>1.5627530364372471</v>
      </c>
      <c r="H292" s="15" t="s">
        <v>19</v>
      </c>
      <c r="I292" s="16" t="s">
        <v>13</v>
      </c>
      <c r="J292" s="133">
        <v>2016</v>
      </c>
      <c r="K292" s="3" t="s">
        <v>14</v>
      </c>
      <c r="L292" s="127" t="s">
        <v>5513</v>
      </c>
      <c r="M292" s="17" t="s">
        <v>68</v>
      </c>
      <c r="O292" s="28"/>
      <c r="P292" s="1" t="str">
        <f>IF($C292&lt;&gt;"",IF(COUNTIF($C:C,$C292)&gt;1,"Plusieurs commentaires",""),"")</f>
        <v>Plusieurs commentaires</v>
      </c>
      <c r="Q292" s="1">
        <f t="shared" si="49"/>
        <v>1</v>
      </c>
      <c r="R292" s="1">
        <f>SUMIFS($Q$5:$Q292,$P$5:$P292,"Plusieurs commentaires",$C$5:$C292,C292)</f>
        <v>2</v>
      </c>
      <c r="S292" t="str">
        <f t="shared" si="50"/>
        <v/>
      </c>
      <c r="T292" t="str">
        <f t="shared" si="51"/>
        <v/>
      </c>
      <c r="U292" t="str">
        <f t="shared" si="52"/>
        <v/>
      </c>
      <c r="V292" s="238" t="str">
        <f t="shared" si="53"/>
        <v>Plusieurs occurences</v>
      </c>
      <c r="W292" s="238">
        <f t="shared" si="54"/>
        <v>1</v>
      </c>
      <c r="X292" s="238">
        <f>SUMIFS($W$5:$W292,$V$5:$V292,"Plusieurs occurences",$H$5:$H292,H292)</f>
        <v>47</v>
      </c>
      <c r="Y292" t="str">
        <f t="shared" si="55"/>
        <v/>
      </c>
      <c r="Z292" t="str">
        <f t="shared" si="56"/>
        <v/>
      </c>
      <c r="AA292" t="str">
        <f t="shared" si="57"/>
        <v/>
      </c>
      <c r="AC292" t="str">
        <f t="shared" si="58"/>
        <v/>
      </c>
    </row>
    <row r="293" spans="1:29" ht="36" x14ac:dyDescent="0.25">
      <c r="A293" s="112">
        <v>112</v>
      </c>
      <c r="B293" s="371" t="s">
        <v>187</v>
      </c>
      <c r="C293" t="s">
        <v>6370</v>
      </c>
      <c r="D293" s="25">
        <v>21100</v>
      </c>
      <c r="E293" s="25">
        <v>264</v>
      </c>
      <c r="F293" s="25">
        <v>287</v>
      </c>
      <c r="G293" s="133">
        <f t="shared" si="60"/>
        <v>1.0871212121212122</v>
      </c>
      <c r="H293" s="133"/>
      <c r="I293" s="134" t="s">
        <v>14</v>
      </c>
      <c r="J293" s="133">
        <v>2013</v>
      </c>
      <c r="K293" s="3" t="s">
        <v>14</v>
      </c>
      <c r="L293" s="172" t="s">
        <v>1041</v>
      </c>
      <c r="M293" s="136" t="s">
        <v>68</v>
      </c>
      <c r="O293" s="28"/>
      <c r="P293" s="1" t="str">
        <f>IF($C293&lt;&gt;"",IF(COUNTIF($C:C,$C293)&gt;1,"Plusieurs commentaires",""),"")</f>
        <v/>
      </c>
      <c r="Q293" s="1">
        <f t="shared" si="49"/>
        <v>0</v>
      </c>
      <c r="R293" s="1">
        <f>SUMIFS($Q$5:$Q293,$P$5:$P293,"Plusieurs commentaires",$C$5:$C293,C293)</f>
        <v>0</v>
      </c>
      <c r="S293" t="str">
        <f t="shared" si="50"/>
        <v/>
      </c>
      <c r="T293" t="str">
        <f t="shared" si="51"/>
        <v/>
      </c>
      <c r="U293" t="str">
        <f t="shared" si="52"/>
        <v/>
      </c>
      <c r="V293" s="238" t="str">
        <f t="shared" si="53"/>
        <v/>
      </c>
      <c r="W293" s="238">
        <f t="shared" si="54"/>
        <v>0</v>
      </c>
      <c r="X293" s="238">
        <f>SUMIFS($W$5:$W293,$V$5:$V293,"Plusieurs occurences",$H$5:$H293,H293)</f>
        <v>0</v>
      </c>
      <c r="Y293" t="str">
        <f t="shared" si="55"/>
        <v/>
      </c>
      <c r="Z293" t="str">
        <f t="shared" si="56"/>
        <v/>
      </c>
      <c r="AA293">
        <f t="shared" si="57"/>
        <v>0</v>
      </c>
      <c r="AC293" t="str">
        <f t="shared" si="58"/>
        <v/>
      </c>
    </row>
    <row r="294" spans="1:29" x14ac:dyDescent="0.25">
      <c r="A294" s="112">
        <v>117</v>
      </c>
      <c r="B294" s="371" t="s">
        <v>192</v>
      </c>
      <c r="C294" t="s">
        <v>6371</v>
      </c>
      <c r="D294" s="25">
        <v>149</v>
      </c>
      <c r="E294" s="25">
        <v>30</v>
      </c>
      <c r="F294" s="25">
        <v>13</v>
      </c>
      <c r="G294" s="133">
        <f t="shared" si="60"/>
        <v>0.43333333333333335</v>
      </c>
      <c r="H294" s="133"/>
      <c r="I294" s="134" t="s">
        <v>13</v>
      </c>
      <c r="J294" s="133">
        <v>2015</v>
      </c>
      <c r="K294" s="3" t="s">
        <v>14</v>
      </c>
      <c r="L294" s="127" t="s">
        <v>5513</v>
      </c>
      <c r="M294" s="136" t="s">
        <v>68</v>
      </c>
      <c r="O294" s="28"/>
      <c r="P294" s="1" t="str">
        <f>IF($C294&lt;&gt;"",IF(COUNTIF($C:C,$C294)&gt;1,"Plusieurs commentaires",""),"")</f>
        <v/>
      </c>
      <c r="Q294" s="1">
        <f t="shared" si="49"/>
        <v>0</v>
      </c>
      <c r="R294" s="1">
        <f>SUMIFS($Q$5:$Q294,$P$5:$P294,"Plusieurs commentaires",$C$5:$C294,C294)</f>
        <v>0</v>
      </c>
      <c r="S294" t="str">
        <f t="shared" si="50"/>
        <v/>
      </c>
      <c r="T294" t="str">
        <f t="shared" si="51"/>
        <v/>
      </c>
      <c r="U294" t="str">
        <f t="shared" si="52"/>
        <v/>
      </c>
      <c r="V294" s="238" t="str">
        <f t="shared" si="53"/>
        <v/>
      </c>
      <c r="W294" s="238">
        <f t="shared" si="54"/>
        <v>0</v>
      </c>
      <c r="X294" s="238">
        <f>SUMIFS($W$5:$W294,$V$5:$V294,"Plusieurs occurences",$H$5:$H294,H294)</f>
        <v>0</v>
      </c>
      <c r="Y294" t="str">
        <f t="shared" si="55"/>
        <v/>
      </c>
      <c r="Z294" t="str">
        <f t="shared" si="56"/>
        <v/>
      </c>
      <c r="AA294">
        <f t="shared" si="57"/>
        <v>0</v>
      </c>
      <c r="AC294" t="str">
        <f t="shared" si="58"/>
        <v/>
      </c>
    </row>
    <row r="295" spans="1:29" ht="24" x14ac:dyDescent="0.25">
      <c r="A295" s="112">
        <v>119</v>
      </c>
      <c r="B295" s="371" t="s">
        <v>195</v>
      </c>
      <c r="C295" t="s">
        <v>6138</v>
      </c>
      <c r="D295" s="25">
        <v>2295</v>
      </c>
      <c r="E295" s="25">
        <v>61</v>
      </c>
      <c r="F295" s="25">
        <v>31</v>
      </c>
      <c r="G295" s="133">
        <f t="shared" si="60"/>
        <v>0.50819672131147542</v>
      </c>
      <c r="H295" s="15"/>
      <c r="I295" s="16" t="s">
        <v>14</v>
      </c>
      <c r="J295" s="15">
        <v>2018</v>
      </c>
      <c r="K295" s="3" t="s">
        <v>196</v>
      </c>
      <c r="L295" s="172" t="s">
        <v>5513</v>
      </c>
      <c r="M295" s="17" t="s">
        <v>68</v>
      </c>
      <c r="O295" s="28" t="s">
        <v>197</v>
      </c>
      <c r="P295" s="1" t="str">
        <f>IF($C295&lt;&gt;"",IF(COUNTIF($C:C,$C295)&gt;1,"Plusieurs commentaires",""),"")</f>
        <v/>
      </c>
      <c r="Q295" s="1">
        <f t="shared" si="49"/>
        <v>0</v>
      </c>
      <c r="R295" s="1">
        <f>SUMIFS($Q$5:$Q295,$P$5:$P295,"Plusieurs commentaires",$C$5:$C295,C295)</f>
        <v>0</v>
      </c>
      <c r="S295" t="str">
        <f t="shared" si="50"/>
        <v/>
      </c>
      <c r="T295" t="str">
        <f t="shared" si="51"/>
        <v/>
      </c>
      <c r="U295" t="str">
        <f t="shared" si="52"/>
        <v/>
      </c>
      <c r="V295" s="238" t="str">
        <f t="shared" si="53"/>
        <v/>
      </c>
      <c r="W295" s="238">
        <f t="shared" si="54"/>
        <v>0</v>
      </c>
      <c r="X295" s="238">
        <f>SUMIFS($W$5:$W295,$V$5:$V295,"Plusieurs occurences",$H$5:$H295,H295)</f>
        <v>0</v>
      </c>
      <c r="Y295" t="str">
        <f t="shared" si="55"/>
        <v/>
      </c>
      <c r="Z295" t="str">
        <f t="shared" si="56"/>
        <v/>
      </c>
      <c r="AA295">
        <f t="shared" si="57"/>
        <v>0</v>
      </c>
      <c r="AC295" t="str">
        <f t="shared" si="58"/>
        <v/>
      </c>
    </row>
    <row r="296" spans="1:29" ht="24" x14ac:dyDescent="0.25">
      <c r="A296" s="112">
        <v>120</v>
      </c>
      <c r="B296" s="371" t="s">
        <v>198</v>
      </c>
      <c r="C296" t="s">
        <v>6040</v>
      </c>
      <c r="D296" s="25">
        <v>45</v>
      </c>
      <c r="E296" s="25">
        <v>2</v>
      </c>
      <c r="F296" s="25">
        <v>0</v>
      </c>
      <c r="G296" s="133">
        <f t="shared" si="60"/>
        <v>0</v>
      </c>
      <c r="H296" s="133"/>
      <c r="I296" s="134" t="s">
        <v>13</v>
      </c>
      <c r="J296" s="133">
        <v>2018</v>
      </c>
      <c r="K296" s="3" t="s">
        <v>14</v>
      </c>
      <c r="L296" s="172" t="s">
        <v>1041</v>
      </c>
      <c r="M296" s="136" t="s">
        <v>68</v>
      </c>
      <c r="O296" s="28" t="s">
        <v>197</v>
      </c>
      <c r="P296" s="1" t="str">
        <f>IF($C296&lt;&gt;"",IF(COUNTIF($C:C,$C296)&gt;1,"Plusieurs commentaires",""),"")</f>
        <v/>
      </c>
      <c r="Q296" s="1">
        <f t="shared" si="49"/>
        <v>0</v>
      </c>
      <c r="R296" s="1">
        <f>SUMIFS($Q$5:$Q296,$P$5:$P296,"Plusieurs commentaires",$C$5:$C296,C296)</f>
        <v>0</v>
      </c>
      <c r="S296" t="str">
        <f t="shared" si="50"/>
        <v/>
      </c>
      <c r="T296" t="str">
        <f t="shared" si="51"/>
        <v/>
      </c>
      <c r="U296" t="str">
        <f t="shared" si="52"/>
        <v/>
      </c>
      <c r="V296" s="238" t="str">
        <f t="shared" si="53"/>
        <v/>
      </c>
      <c r="W296" s="238">
        <f t="shared" si="54"/>
        <v>0</v>
      </c>
      <c r="X296" s="238">
        <f>SUMIFS($W$5:$W296,$V$5:$V296,"Plusieurs occurences",$H$5:$H296,H296)</f>
        <v>0</v>
      </c>
      <c r="Y296" t="str">
        <f t="shared" si="55"/>
        <v/>
      </c>
      <c r="Z296" t="str">
        <f t="shared" si="56"/>
        <v/>
      </c>
      <c r="AA296">
        <f t="shared" si="57"/>
        <v>0</v>
      </c>
      <c r="AC296" t="str">
        <f t="shared" si="58"/>
        <v/>
      </c>
    </row>
    <row r="297" spans="1:29" ht="48" x14ac:dyDescent="0.25">
      <c r="A297" s="112">
        <v>129</v>
      </c>
      <c r="B297" s="371" t="s">
        <v>211</v>
      </c>
      <c r="C297" t="s">
        <v>6372</v>
      </c>
      <c r="D297" s="25">
        <v>2703</v>
      </c>
      <c r="E297" s="25">
        <v>1721</v>
      </c>
      <c r="F297" s="25">
        <v>218</v>
      </c>
      <c r="G297" s="133">
        <f t="shared" si="60"/>
        <v>0.12667054038349795</v>
      </c>
      <c r="H297" s="15"/>
      <c r="I297" s="16" t="s">
        <v>14</v>
      </c>
      <c r="J297" s="15">
        <v>2015</v>
      </c>
      <c r="K297" s="3" t="s">
        <v>14</v>
      </c>
      <c r="L297" s="127" t="s">
        <v>5513</v>
      </c>
      <c r="M297" s="17" t="s">
        <v>68</v>
      </c>
      <c r="O297" s="28" t="s">
        <v>197</v>
      </c>
      <c r="P297" s="1" t="str">
        <f>IF($C297&lt;&gt;"",IF(COUNTIF($C:C,$C297)&gt;1,"Plusieurs commentaires",""),"")</f>
        <v/>
      </c>
      <c r="Q297" s="1">
        <f t="shared" si="49"/>
        <v>0</v>
      </c>
      <c r="R297" s="1">
        <f>SUMIFS($Q$5:$Q297,$P$5:$P297,"Plusieurs commentaires",$C$5:$C297,C297)</f>
        <v>0</v>
      </c>
      <c r="S297" t="str">
        <f t="shared" si="50"/>
        <v/>
      </c>
      <c r="T297" t="str">
        <f t="shared" si="51"/>
        <v/>
      </c>
      <c r="U297" t="str">
        <f t="shared" si="52"/>
        <v/>
      </c>
      <c r="V297" s="238" t="str">
        <f t="shared" si="53"/>
        <v/>
      </c>
      <c r="W297" s="238">
        <f t="shared" si="54"/>
        <v>0</v>
      </c>
      <c r="X297" s="238">
        <f>SUMIFS($W$5:$W297,$V$5:$V297,"Plusieurs occurences",$H$5:$H297,H297)</f>
        <v>0</v>
      </c>
      <c r="Y297" t="str">
        <f t="shared" si="55"/>
        <v/>
      </c>
      <c r="Z297" t="str">
        <f t="shared" si="56"/>
        <v/>
      </c>
      <c r="AA297">
        <f t="shared" si="57"/>
        <v>0</v>
      </c>
      <c r="AC297" t="str">
        <f t="shared" si="58"/>
        <v/>
      </c>
    </row>
    <row r="298" spans="1:29" ht="48" x14ac:dyDescent="0.25">
      <c r="A298" s="112">
        <v>138</v>
      </c>
      <c r="B298" s="371" t="s">
        <v>222</v>
      </c>
      <c r="C298" t="s">
        <v>6041</v>
      </c>
      <c r="D298" s="25">
        <v>573</v>
      </c>
      <c r="E298" s="25">
        <v>131</v>
      </c>
      <c r="F298" s="25">
        <v>73</v>
      </c>
      <c r="G298" s="133">
        <f t="shared" si="60"/>
        <v>0.5572519083969466</v>
      </c>
      <c r="H298" s="15"/>
      <c r="I298" s="16" t="s">
        <v>14</v>
      </c>
      <c r="J298" s="15">
        <v>2018</v>
      </c>
      <c r="K298" s="3" t="s">
        <v>14</v>
      </c>
      <c r="L298" s="172" t="s">
        <v>5513</v>
      </c>
      <c r="M298" s="17" t="s">
        <v>68</v>
      </c>
      <c r="O298" s="28"/>
      <c r="P298" s="1" t="str">
        <f>IF($C298&lt;&gt;"",IF(COUNTIF($C:C,$C298)&gt;1,"Plusieurs commentaires",""),"")</f>
        <v/>
      </c>
      <c r="Q298" s="1">
        <f t="shared" si="49"/>
        <v>0</v>
      </c>
      <c r="R298" s="1">
        <f>SUMIFS($Q$5:$Q298,$P$5:$P298,"Plusieurs commentaires",$C$5:$C298,C298)</f>
        <v>0</v>
      </c>
      <c r="S298" t="str">
        <f t="shared" si="50"/>
        <v/>
      </c>
      <c r="T298" t="str">
        <f t="shared" si="51"/>
        <v/>
      </c>
      <c r="U298" t="str">
        <f t="shared" si="52"/>
        <v/>
      </c>
      <c r="V298" s="238" t="str">
        <f t="shared" si="53"/>
        <v/>
      </c>
      <c r="W298" s="238">
        <f t="shared" si="54"/>
        <v>0</v>
      </c>
      <c r="X298" s="238">
        <f>SUMIFS($W$5:$W298,$V$5:$V298,"Plusieurs occurences",$H$5:$H298,H298)</f>
        <v>0</v>
      </c>
      <c r="Y298" t="str">
        <f t="shared" si="55"/>
        <v/>
      </c>
      <c r="Z298" t="str">
        <f t="shared" si="56"/>
        <v/>
      </c>
      <c r="AA298">
        <f t="shared" si="57"/>
        <v>0</v>
      </c>
      <c r="AC298" t="str">
        <f t="shared" si="58"/>
        <v/>
      </c>
    </row>
    <row r="299" spans="1:29" ht="24" x14ac:dyDescent="0.25">
      <c r="A299" s="112">
        <v>142</v>
      </c>
      <c r="B299" s="371" t="s">
        <v>226</v>
      </c>
      <c r="C299" t="s">
        <v>5921</v>
      </c>
      <c r="D299" s="25">
        <v>215</v>
      </c>
      <c r="E299" s="25">
        <v>151</v>
      </c>
      <c r="F299" s="25">
        <v>31</v>
      </c>
      <c r="G299" s="133">
        <f t="shared" si="60"/>
        <v>0.20529801324503311</v>
      </c>
      <c r="H299" s="15"/>
      <c r="I299" s="16" t="s">
        <v>14</v>
      </c>
      <c r="J299" s="15">
        <v>2013</v>
      </c>
      <c r="K299" s="3" t="s">
        <v>14</v>
      </c>
      <c r="L299" s="172" t="s">
        <v>5513</v>
      </c>
      <c r="M299" s="17" t="s">
        <v>68</v>
      </c>
      <c r="O299" s="28"/>
      <c r="P299" s="1" t="str">
        <f>IF($C299&lt;&gt;"",IF(COUNTIF($C:C,$C299)&gt;1,"Plusieurs commentaires",""),"")</f>
        <v/>
      </c>
      <c r="Q299" s="1">
        <f t="shared" si="49"/>
        <v>0</v>
      </c>
      <c r="R299" s="1">
        <f>SUMIFS($Q$5:$Q299,$P$5:$P299,"Plusieurs commentaires",$C$5:$C299,C299)</f>
        <v>0</v>
      </c>
      <c r="S299" t="str">
        <f t="shared" si="50"/>
        <v/>
      </c>
      <c r="T299" t="str">
        <f t="shared" si="51"/>
        <v/>
      </c>
      <c r="U299" t="str">
        <f t="shared" si="52"/>
        <v/>
      </c>
      <c r="V299" s="238" t="str">
        <f t="shared" si="53"/>
        <v/>
      </c>
      <c r="W299" s="238">
        <f t="shared" si="54"/>
        <v>0</v>
      </c>
      <c r="X299" s="238">
        <f>SUMIFS($W$5:$W299,$V$5:$V299,"Plusieurs occurences",$H$5:$H299,H299)</f>
        <v>0</v>
      </c>
      <c r="Y299" t="str">
        <f t="shared" si="55"/>
        <v/>
      </c>
      <c r="Z299" t="str">
        <f t="shared" si="56"/>
        <v/>
      </c>
      <c r="AA299">
        <f t="shared" si="57"/>
        <v>0</v>
      </c>
      <c r="AC299" t="str">
        <f t="shared" si="58"/>
        <v/>
      </c>
    </row>
    <row r="300" spans="1:29" ht="60" x14ac:dyDescent="0.25">
      <c r="A300" s="112">
        <v>158</v>
      </c>
      <c r="B300" s="373" t="s">
        <v>248</v>
      </c>
      <c r="C300" t="s">
        <v>6373</v>
      </c>
      <c r="D300" s="25">
        <v>112</v>
      </c>
      <c r="E300" s="25">
        <v>15</v>
      </c>
      <c r="F300" s="25">
        <v>7</v>
      </c>
      <c r="G300" s="133">
        <f t="shared" si="60"/>
        <v>0.46666666666666667</v>
      </c>
      <c r="H300" s="15"/>
      <c r="I300" s="16" t="s">
        <v>13</v>
      </c>
      <c r="J300" s="15">
        <v>2012</v>
      </c>
      <c r="K300" s="3" t="s">
        <v>14</v>
      </c>
      <c r="L300" s="172" t="s">
        <v>5513</v>
      </c>
      <c r="M300" s="17" t="s">
        <v>68</v>
      </c>
      <c r="O300" s="26"/>
      <c r="P300" s="1" t="str">
        <f>IF($C300&lt;&gt;"",IF(COUNTIF($C:C,$C300)&gt;1,"Plusieurs commentaires",""),"")</f>
        <v/>
      </c>
      <c r="Q300" s="1">
        <f t="shared" si="49"/>
        <v>0</v>
      </c>
      <c r="R300" s="1">
        <f>SUMIFS($Q$5:$Q300,$P$5:$P300,"Plusieurs commentaires",$C$5:$C300,C300)</f>
        <v>0</v>
      </c>
      <c r="S300" t="str">
        <f t="shared" si="50"/>
        <v/>
      </c>
      <c r="T300" t="str">
        <f t="shared" si="51"/>
        <v/>
      </c>
      <c r="U300" t="str">
        <f t="shared" si="52"/>
        <v/>
      </c>
      <c r="V300" s="238" t="str">
        <f t="shared" si="53"/>
        <v/>
      </c>
      <c r="W300" s="238">
        <f t="shared" si="54"/>
        <v>0</v>
      </c>
      <c r="X300" s="238">
        <f>SUMIFS($W$5:$W300,$V$5:$V300,"Plusieurs occurences",$H$5:$H300,H300)</f>
        <v>0</v>
      </c>
      <c r="Y300" t="str">
        <f t="shared" si="55"/>
        <v/>
      </c>
      <c r="Z300" t="str">
        <f t="shared" si="56"/>
        <v/>
      </c>
      <c r="AA300">
        <f t="shared" si="57"/>
        <v>0</v>
      </c>
      <c r="AC300" t="str">
        <f t="shared" si="58"/>
        <v/>
      </c>
    </row>
    <row r="301" spans="1:29" ht="30" x14ac:dyDescent="0.25">
      <c r="A301" s="112">
        <v>164</v>
      </c>
      <c r="B301" s="373" t="s">
        <v>255</v>
      </c>
      <c r="C301" t="s">
        <v>6374</v>
      </c>
      <c r="D301" s="25">
        <v>780</v>
      </c>
      <c r="E301" s="25">
        <v>162</v>
      </c>
      <c r="F301" s="25">
        <v>46</v>
      </c>
      <c r="G301" s="133">
        <f t="shared" si="60"/>
        <v>0.2839506172839506</v>
      </c>
      <c r="H301" s="133"/>
      <c r="I301" s="134" t="s">
        <v>14</v>
      </c>
      <c r="J301" s="133">
        <v>2018</v>
      </c>
      <c r="K301" s="3" t="s">
        <v>14</v>
      </c>
      <c r="L301" s="127" t="s">
        <v>5513</v>
      </c>
      <c r="M301" s="136" t="s">
        <v>68</v>
      </c>
      <c r="O301" s="26"/>
      <c r="P301" s="1" t="str">
        <f>IF($C301&lt;&gt;"",IF(COUNTIF($C:C,$C301)&gt;1,"Plusieurs commentaires",""),"")</f>
        <v/>
      </c>
      <c r="Q301" s="1">
        <f t="shared" si="49"/>
        <v>0</v>
      </c>
      <c r="R301" s="1">
        <f>SUMIFS($Q$5:$Q301,$P$5:$P301,"Plusieurs commentaires",$C$5:$C301,C301)</f>
        <v>0</v>
      </c>
      <c r="S301" t="str">
        <f t="shared" si="50"/>
        <v/>
      </c>
      <c r="T301" t="str">
        <f t="shared" si="51"/>
        <v/>
      </c>
      <c r="U301" t="str">
        <f t="shared" si="52"/>
        <v/>
      </c>
      <c r="V301" s="238" t="str">
        <f t="shared" si="53"/>
        <v/>
      </c>
      <c r="W301" s="238">
        <f t="shared" si="54"/>
        <v>0</v>
      </c>
      <c r="X301" s="238">
        <f>SUMIFS($W$5:$W301,$V$5:$V301,"Plusieurs occurences",$H$5:$H301,H301)</f>
        <v>0</v>
      </c>
      <c r="Y301" t="str">
        <f t="shared" si="55"/>
        <v/>
      </c>
      <c r="Z301" t="str">
        <f t="shared" si="56"/>
        <v/>
      </c>
      <c r="AA301">
        <f t="shared" si="57"/>
        <v>0</v>
      </c>
      <c r="AC301" t="str">
        <f t="shared" si="58"/>
        <v/>
      </c>
    </row>
    <row r="302" spans="1:29" x14ac:dyDescent="0.25">
      <c r="A302" s="112">
        <v>172</v>
      </c>
      <c r="B302" s="373" t="s">
        <v>264</v>
      </c>
      <c r="C302" t="s">
        <v>6111</v>
      </c>
      <c r="D302" s="25">
        <v>1862</v>
      </c>
      <c r="E302" s="25">
        <v>143</v>
      </c>
      <c r="F302" s="25">
        <v>40</v>
      </c>
      <c r="G302" s="133">
        <f t="shared" si="60"/>
        <v>0.27972027972027974</v>
      </c>
      <c r="H302" s="133"/>
      <c r="I302" s="134" t="s">
        <v>14</v>
      </c>
      <c r="J302" s="133">
        <v>2015</v>
      </c>
      <c r="K302" s="3" t="s">
        <v>14</v>
      </c>
      <c r="L302" s="172" t="s">
        <v>1041</v>
      </c>
      <c r="M302" s="136" t="s">
        <v>68</v>
      </c>
      <c r="O302" s="26"/>
      <c r="P302" s="1" t="str">
        <f>IF($C302&lt;&gt;"",IF(COUNTIF($C:C,$C302)&gt;1,"Plusieurs commentaires",""),"")</f>
        <v>Plusieurs commentaires</v>
      </c>
      <c r="Q302" s="1">
        <f t="shared" si="49"/>
        <v>1</v>
      </c>
      <c r="R302" s="1">
        <f>SUMIFS($Q$5:$Q302,$P$5:$P302,"Plusieurs commentaires",$C$5:$C302,C302)</f>
        <v>2</v>
      </c>
      <c r="S302" t="str">
        <f t="shared" si="50"/>
        <v/>
      </c>
      <c r="T302" t="str">
        <f t="shared" si="51"/>
        <v/>
      </c>
      <c r="U302" t="str">
        <f t="shared" si="52"/>
        <v/>
      </c>
      <c r="V302" s="238" t="str">
        <f t="shared" si="53"/>
        <v/>
      </c>
      <c r="W302" s="238">
        <f t="shared" si="54"/>
        <v>0</v>
      </c>
      <c r="X302" s="238">
        <f>SUMIFS($W$5:$W302,$V$5:$V302,"Plusieurs occurences",$H$5:$H302,H302)</f>
        <v>0</v>
      </c>
      <c r="Y302" t="str">
        <f t="shared" si="55"/>
        <v/>
      </c>
      <c r="Z302" t="str">
        <f t="shared" si="56"/>
        <v/>
      </c>
      <c r="AA302" t="str">
        <f t="shared" si="57"/>
        <v/>
      </c>
      <c r="AC302" t="str">
        <f t="shared" si="58"/>
        <v/>
      </c>
    </row>
    <row r="303" spans="1:29" ht="60" x14ac:dyDescent="0.25">
      <c r="A303" s="112">
        <v>179</v>
      </c>
      <c r="B303" s="373" t="s">
        <v>273</v>
      </c>
      <c r="C303" t="s">
        <v>6375</v>
      </c>
      <c r="D303" s="25">
        <v>22200</v>
      </c>
      <c r="E303" s="25">
        <v>1594</v>
      </c>
      <c r="F303" s="25">
        <v>6785</v>
      </c>
      <c r="G303" s="133">
        <f t="shared" si="60"/>
        <v>4.2565872020075286</v>
      </c>
      <c r="H303" s="15" t="s">
        <v>19</v>
      </c>
      <c r="I303" s="16" t="s">
        <v>13</v>
      </c>
      <c r="J303" s="15">
        <v>2014</v>
      </c>
      <c r="K303" s="3" t="s">
        <v>14</v>
      </c>
      <c r="L303" s="127" t="s">
        <v>5513</v>
      </c>
      <c r="M303" s="17" t="s">
        <v>68</v>
      </c>
      <c r="O303" s="26"/>
      <c r="P303" s="1" t="str">
        <f>IF($C303&lt;&gt;"",IF(COUNTIF($C:C,$C303)&gt;1,"Plusieurs commentaires",""),"")</f>
        <v/>
      </c>
      <c r="Q303" s="1">
        <f t="shared" si="49"/>
        <v>0</v>
      </c>
      <c r="R303" s="1">
        <f>SUMIFS($Q$5:$Q303,$P$5:$P303,"Plusieurs commentaires",$C$5:$C303,C303)</f>
        <v>0</v>
      </c>
      <c r="S303" t="str">
        <f t="shared" si="50"/>
        <v/>
      </c>
      <c r="T303" t="str">
        <f t="shared" si="51"/>
        <v/>
      </c>
      <c r="U303" t="str">
        <f t="shared" si="52"/>
        <v/>
      </c>
      <c r="V303" s="238" t="str">
        <f t="shared" si="53"/>
        <v>Plusieurs occurences</v>
      </c>
      <c r="W303" s="238">
        <f t="shared" si="54"/>
        <v>1</v>
      </c>
      <c r="X303" s="238">
        <f>SUMIFS($W$5:$W303,$V$5:$V303,"Plusieurs occurences",$H$5:$H303,H303)</f>
        <v>48</v>
      </c>
      <c r="Y303" t="str">
        <f t="shared" si="55"/>
        <v/>
      </c>
      <c r="Z303" t="str">
        <f t="shared" si="56"/>
        <v/>
      </c>
      <c r="AA303" t="str">
        <f t="shared" si="57"/>
        <v>Agriculteur</v>
      </c>
      <c r="AC303" t="str">
        <f t="shared" si="58"/>
        <v/>
      </c>
    </row>
    <row r="304" spans="1:29" x14ac:dyDescent="0.25">
      <c r="A304" s="112">
        <v>184</v>
      </c>
      <c r="B304" s="373" t="s">
        <v>279</v>
      </c>
      <c r="C304" t="s">
        <v>6139</v>
      </c>
      <c r="D304" s="25">
        <v>8264</v>
      </c>
      <c r="E304" s="25">
        <v>706</v>
      </c>
      <c r="F304" s="25">
        <v>143</v>
      </c>
      <c r="G304" s="133">
        <f t="shared" si="60"/>
        <v>0.20254957507082152</v>
      </c>
      <c r="H304" s="15"/>
      <c r="I304" s="16" t="s">
        <v>14</v>
      </c>
      <c r="J304" s="15">
        <v>2012</v>
      </c>
      <c r="K304" s="3" t="s">
        <v>14</v>
      </c>
      <c r="L304" s="172" t="s">
        <v>1041</v>
      </c>
      <c r="M304" s="17" t="s">
        <v>68</v>
      </c>
      <c r="O304" s="26"/>
      <c r="P304" s="1" t="str">
        <f>IF($C304&lt;&gt;"",IF(COUNTIF($C:C,$C304)&gt;1,"Plusieurs commentaires",""),"")</f>
        <v/>
      </c>
      <c r="Q304" s="1">
        <f t="shared" si="49"/>
        <v>0</v>
      </c>
      <c r="R304" s="1">
        <f>SUMIFS($Q$5:$Q304,$P$5:$P304,"Plusieurs commentaires",$C$5:$C304,C304)</f>
        <v>0</v>
      </c>
      <c r="S304" t="str">
        <f t="shared" si="50"/>
        <v/>
      </c>
      <c r="T304" t="str">
        <f t="shared" si="51"/>
        <v/>
      </c>
      <c r="U304" t="str">
        <f t="shared" si="52"/>
        <v/>
      </c>
      <c r="V304" s="238" t="str">
        <f t="shared" si="53"/>
        <v/>
      </c>
      <c r="W304" s="238">
        <f t="shared" si="54"/>
        <v>0</v>
      </c>
      <c r="X304" s="238">
        <f>SUMIFS($W$5:$W304,$V$5:$V304,"Plusieurs occurences",$H$5:$H304,H304)</f>
        <v>0</v>
      </c>
      <c r="Y304" t="str">
        <f t="shared" si="55"/>
        <v/>
      </c>
      <c r="Z304" t="str">
        <f t="shared" si="56"/>
        <v/>
      </c>
      <c r="AA304">
        <f t="shared" si="57"/>
        <v>0</v>
      </c>
      <c r="AC304" t="str">
        <f t="shared" si="58"/>
        <v/>
      </c>
    </row>
    <row r="305" spans="1:29" x14ac:dyDescent="0.25">
      <c r="A305" s="112">
        <v>214</v>
      </c>
      <c r="B305" s="373" t="s">
        <v>314</v>
      </c>
      <c r="C305" t="s">
        <v>6376</v>
      </c>
      <c r="D305" s="25">
        <v>879</v>
      </c>
      <c r="E305" s="25">
        <v>443</v>
      </c>
      <c r="F305" s="25">
        <v>27</v>
      </c>
      <c r="G305" s="133">
        <f t="shared" si="60"/>
        <v>6.0948081264108354E-2</v>
      </c>
      <c r="H305" s="15"/>
      <c r="I305" s="16" t="s">
        <v>14</v>
      </c>
      <c r="J305" s="15">
        <v>2018</v>
      </c>
      <c r="K305" s="3" t="s">
        <v>14</v>
      </c>
      <c r="L305" s="172"/>
      <c r="M305" s="17" t="s">
        <v>68</v>
      </c>
      <c r="O305" s="26"/>
      <c r="P305" s="1" t="str">
        <f>IF($C305&lt;&gt;"",IF(COUNTIF($C:C,$C305)&gt;1,"Plusieurs commentaires",""),"")</f>
        <v/>
      </c>
      <c r="Q305" s="1">
        <f t="shared" si="49"/>
        <v>0</v>
      </c>
      <c r="R305" s="1">
        <f>SUMIFS($Q$5:$Q305,$P$5:$P305,"Plusieurs commentaires",$C$5:$C305,C305)</f>
        <v>0</v>
      </c>
      <c r="S305" t="str">
        <f t="shared" si="50"/>
        <v/>
      </c>
      <c r="T305" t="str">
        <f t="shared" si="51"/>
        <v/>
      </c>
      <c r="U305" t="str">
        <f t="shared" si="52"/>
        <v/>
      </c>
      <c r="V305" s="238" t="str">
        <f t="shared" si="53"/>
        <v/>
      </c>
      <c r="W305" s="238">
        <f t="shared" si="54"/>
        <v>0</v>
      </c>
      <c r="X305" s="238">
        <f>SUMIFS($W$5:$W305,$V$5:$V305,"Plusieurs occurences",$H$5:$H305,H305)</f>
        <v>0</v>
      </c>
      <c r="Y305" t="str">
        <f t="shared" si="55"/>
        <v/>
      </c>
      <c r="Z305" t="str">
        <f t="shared" si="56"/>
        <v/>
      </c>
      <c r="AA305">
        <f t="shared" si="57"/>
        <v>0</v>
      </c>
      <c r="AC305" t="str">
        <f t="shared" si="58"/>
        <v/>
      </c>
    </row>
    <row r="306" spans="1:29" ht="105" x14ac:dyDescent="0.25">
      <c r="A306" s="112">
        <v>241</v>
      </c>
      <c r="B306" s="373" t="s">
        <v>345</v>
      </c>
      <c r="C306" t="s">
        <v>6377</v>
      </c>
      <c r="D306" s="25">
        <v>3114</v>
      </c>
      <c r="E306" s="25">
        <v>55</v>
      </c>
      <c r="F306" s="25">
        <v>63</v>
      </c>
      <c r="G306" s="133">
        <f t="shared" si="60"/>
        <v>1.1454545454545455</v>
      </c>
      <c r="H306" s="15" t="s">
        <v>19</v>
      </c>
      <c r="I306" s="16" t="s">
        <v>14</v>
      </c>
      <c r="J306" s="15">
        <v>2015</v>
      </c>
      <c r="K306" s="3" t="s">
        <v>14</v>
      </c>
      <c r="L306" s="127" t="s">
        <v>5513</v>
      </c>
      <c r="M306" s="17" t="s">
        <v>68</v>
      </c>
      <c r="O306" s="26" t="s">
        <v>606</v>
      </c>
      <c r="P306" s="1" t="str">
        <f>IF($C306&lt;&gt;"",IF(COUNTIF($C:C,$C306)&gt;1,"Plusieurs commentaires",""),"")</f>
        <v/>
      </c>
      <c r="Q306" s="1">
        <f t="shared" si="49"/>
        <v>0</v>
      </c>
      <c r="R306" s="1">
        <f>SUMIFS($Q$5:$Q306,$P$5:$P306,"Plusieurs commentaires",$C$5:$C306,C306)</f>
        <v>0</v>
      </c>
      <c r="S306" t="str">
        <f t="shared" si="50"/>
        <v/>
      </c>
      <c r="T306" t="str">
        <f t="shared" si="51"/>
        <v/>
      </c>
      <c r="U306" t="str">
        <f t="shared" si="52"/>
        <v/>
      </c>
      <c r="V306" s="238" t="str">
        <f t="shared" si="53"/>
        <v>Plusieurs occurences</v>
      </c>
      <c r="W306" s="238">
        <f t="shared" si="54"/>
        <v>1</v>
      </c>
      <c r="X306" s="238">
        <f>SUMIFS($W$5:$W306,$V$5:$V306,"Plusieurs occurences",$H$5:$H306,H306)</f>
        <v>49</v>
      </c>
      <c r="Y306" t="str">
        <f t="shared" si="55"/>
        <v/>
      </c>
      <c r="Z306" t="str">
        <f t="shared" si="56"/>
        <v/>
      </c>
      <c r="AA306" t="str">
        <f t="shared" si="57"/>
        <v>Agriculteur</v>
      </c>
      <c r="AC306" t="str">
        <f t="shared" si="58"/>
        <v/>
      </c>
    </row>
    <row r="307" spans="1:29" ht="60" x14ac:dyDescent="0.25">
      <c r="A307" s="112">
        <v>250</v>
      </c>
      <c r="B307" s="373" t="s">
        <v>354</v>
      </c>
      <c r="C307" t="s">
        <v>6140</v>
      </c>
      <c r="D307" s="25">
        <v>2996</v>
      </c>
      <c r="E307" s="25">
        <v>183</v>
      </c>
      <c r="F307" s="25">
        <v>43</v>
      </c>
      <c r="G307" s="133">
        <f t="shared" si="60"/>
        <v>0.23497267759562843</v>
      </c>
      <c r="H307" s="15"/>
      <c r="I307" s="16" t="s">
        <v>14</v>
      </c>
      <c r="J307" s="15">
        <v>2016</v>
      </c>
      <c r="K307" s="3" t="s">
        <v>14</v>
      </c>
      <c r="L307" s="127" t="s">
        <v>5513</v>
      </c>
      <c r="M307" s="17" t="s">
        <v>68</v>
      </c>
      <c r="O307" s="26"/>
      <c r="P307" s="1" t="str">
        <f>IF($C307&lt;&gt;"",IF(COUNTIF($C:C,$C307)&gt;1,"Plusieurs commentaires",""),"")</f>
        <v/>
      </c>
      <c r="Q307" s="1">
        <f t="shared" si="49"/>
        <v>0</v>
      </c>
      <c r="R307" s="1">
        <f>SUMIFS($Q$5:$Q307,$P$5:$P307,"Plusieurs commentaires",$C$5:$C307,C307)</f>
        <v>0</v>
      </c>
      <c r="S307" t="str">
        <f t="shared" si="50"/>
        <v/>
      </c>
      <c r="T307" t="str">
        <f t="shared" si="51"/>
        <v/>
      </c>
      <c r="U307" t="str">
        <f t="shared" si="52"/>
        <v/>
      </c>
      <c r="V307" s="238" t="str">
        <f t="shared" si="53"/>
        <v/>
      </c>
      <c r="W307" s="238">
        <f t="shared" si="54"/>
        <v>0</v>
      </c>
      <c r="X307" s="238">
        <f>SUMIFS($W$5:$W307,$V$5:$V307,"Plusieurs occurences",$H$5:$H307,H307)</f>
        <v>0</v>
      </c>
      <c r="Y307" t="str">
        <f t="shared" si="55"/>
        <v/>
      </c>
      <c r="Z307" t="str">
        <f t="shared" si="56"/>
        <v/>
      </c>
      <c r="AA307">
        <f t="shared" si="57"/>
        <v>0</v>
      </c>
      <c r="AC307" t="str">
        <f t="shared" si="58"/>
        <v/>
      </c>
    </row>
    <row r="308" spans="1:29" x14ac:dyDescent="0.25">
      <c r="A308" s="112">
        <v>255</v>
      </c>
      <c r="B308" s="373" t="s">
        <v>358</v>
      </c>
      <c r="C308" t="s">
        <v>6378</v>
      </c>
      <c r="D308" s="25">
        <v>45400</v>
      </c>
      <c r="E308" s="25">
        <v>1837</v>
      </c>
      <c r="F308" s="25">
        <v>765</v>
      </c>
      <c r="G308" s="133">
        <f t="shared" si="60"/>
        <v>0.41643984757757213</v>
      </c>
      <c r="H308" s="15"/>
      <c r="I308" s="16" t="s">
        <v>13</v>
      </c>
      <c r="J308" s="15">
        <v>2017</v>
      </c>
      <c r="K308" s="3" t="s">
        <v>14</v>
      </c>
      <c r="L308" s="127" t="s">
        <v>5513</v>
      </c>
      <c r="M308" s="17" t="s">
        <v>68</v>
      </c>
      <c r="O308" s="26" t="s">
        <v>197</v>
      </c>
      <c r="P308" s="1" t="str">
        <f>IF($C308&lt;&gt;"",IF(COUNTIF($C:C,$C308)&gt;1,"Plusieurs commentaires",""),"")</f>
        <v>Plusieurs commentaires</v>
      </c>
      <c r="Q308" s="1">
        <f t="shared" si="49"/>
        <v>1</v>
      </c>
      <c r="R308" s="1">
        <f>SUMIFS($Q$5:$Q308,$P$5:$P308,"Plusieurs commentaires",$C$5:$C308,C308)</f>
        <v>1</v>
      </c>
      <c r="S308" t="str">
        <f t="shared" si="50"/>
        <v/>
      </c>
      <c r="T308" t="str">
        <f t="shared" si="51"/>
        <v/>
      </c>
      <c r="U308" t="str">
        <f t="shared" si="52"/>
        <v/>
      </c>
      <c r="V308" s="238" t="str">
        <f t="shared" si="53"/>
        <v/>
      </c>
      <c r="W308" s="238">
        <f t="shared" si="54"/>
        <v>0</v>
      </c>
      <c r="X308" s="238">
        <f>SUMIFS($W$5:$W308,$V$5:$V308,"Plusieurs occurences",$H$5:$H308,H308)</f>
        <v>0</v>
      </c>
      <c r="Y308" t="str">
        <f t="shared" si="55"/>
        <v/>
      </c>
      <c r="Z308" t="str">
        <f t="shared" si="56"/>
        <v/>
      </c>
      <c r="AA308">
        <f t="shared" si="57"/>
        <v>0</v>
      </c>
      <c r="AC308" t="str">
        <f t="shared" si="58"/>
        <v/>
      </c>
    </row>
    <row r="309" spans="1:29" ht="30" x14ac:dyDescent="0.25">
      <c r="A309" s="112">
        <v>263</v>
      </c>
      <c r="B309" s="373" t="s">
        <v>368</v>
      </c>
      <c r="C309" t="s">
        <v>6030</v>
      </c>
      <c r="D309" s="25">
        <v>835</v>
      </c>
      <c r="E309" s="25">
        <v>328</v>
      </c>
      <c r="F309" s="25">
        <v>29</v>
      </c>
      <c r="G309" s="133">
        <f t="shared" si="60"/>
        <v>8.8414634146341459E-2</v>
      </c>
      <c r="H309" s="15"/>
      <c r="I309" s="16" t="s">
        <v>14</v>
      </c>
      <c r="J309" s="15">
        <v>2016</v>
      </c>
      <c r="K309" s="3" t="s">
        <v>14</v>
      </c>
      <c r="L309" s="127" t="s">
        <v>5513</v>
      </c>
      <c r="M309" s="17" t="s">
        <v>68</v>
      </c>
      <c r="O309" s="26"/>
      <c r="P309" s="1" t="str">
        <f>IF($C309&lt;&gt;"",IF(COUNTIF($C:C,$C309)&gt;1,"Plusieurs commentaires",""),"")</f>
        <v>Plusieurs commentaires</v>
      </c>
      <c r="Q309" s="1">
        <f t="shared" si="49"/>
        <v>1</v>
      </c>
      <c r="R309" s="1">
        <f>SUMIFS($Q$5:$Q309,$P$5:$P309,"Plusieurs commentaires",$C$5:$C309,C309)</f>
        <v>3</v>
      </c>
      <c r="S309" t="str">
        <f t="shared" si="50"/>
        <v/>
      </c>
      <c r="T309" t="str">
        <f t="shared" si="51"/>
        <v/>
      </c>
      <c r="U309" t="str">
        <f t="shared" si="52"/>
        <v/>
      </c>
      <c r="V309" s="238" t="str">
        <f t="shared" si="53"/>
        <v/>
      </c>
      <c r="W309" s="238">
        <f t="shared" si="54"/>
        <v>0</v>
      </c>
      <c r="X309" s="238">
        <f>SUMIFS($W$5:$W309,$V$5:$V309,"Plusieurs occurences",$H$5:$H309,H309)</f>
        <v>0</v>
      </c>
      <c r="Y309" t="str">
        <f t="shared" si="55"/>
        <v/>
      </c>
      <c r="Z309" t="str">
        <f t="shared" si="56"/>
        <v/>
      </c>
      <c r="AA309" t="str">
        <f t="shared" si="57"/>
        <v/>
      </c>
      <c r="AC309" t="str">
        <f t="shared" si="58"/>
        <v/>
      </c>
    </row>
    <row r="310" spans="1:29" ht="16.5" customHeight="1" x14ac:dyDescent="0.25">
      <c r="A310" s="112">
        <v>267</v>
      </c>
      <c r="B310" s="375" t="s">
        <v>368</v>
      </c>
      <c r="C310" t="s">
        <v>6030</v>
      </c>
      <c r="D310" s="25">
        <v>835</v>
      </c>
      <c r="E310" s="25">
        <v>328</v>
      </c>
      <c r="F310" s="25">
        <v>29</v>
      </c>
      <c r="G310" s="133">
        <f t="shared" si="60"/>
        <v>8.8414634146341459E-2</v>
      </c>
      <c r="H310" s="15"/>
      <c r="I310" s="16" t="s">
        <v>14</v>
      </c>
      <c r="J310" s="15">
        <v>2016</v>
      </c>
      <c r="K310" s="3" t="s">
        <v>14</v>
      </c>
      <c r="L310" s="127" t="s">
        <v>5513</v>
      </c>
      <c r="M310" s="17" t="s">
        <v>68</v>
      </c>
      <c r="O310" s="26"/>
      <c r="P310" s="1" t="str">
        <f>IF($C310&lt;&gt;"",IF(COUNTIF($C:C,$C310)&gt;1,"Plusieurs commentaires",""),"")</f>
        <v>Plusieurs commentaires</v>
      </c>
      <c r="Q310" s="1">
        <f t="shared" si="49"/>
        <v>1</v>
      </c>
      <c r="R310" s="1">
        <f>SUMIFS($Q$5:$Q310,$P$5:$P310,"Plusieurs commentaires",$C$5:$C310,C310)</f>
        <v>4</v>
      </c>
      <c r="S310" t="str">
        <f t="shared" si="50"/>
        <v/>
      </c>
      <c r="T310" t="str">
        <f t="shared" si="51"/>
        <v/>
      </c>
      <c r="U310" t="str">
        <f t="shared" si="52"/>
        <v/>
      </c>
      <c r="V310" s="238" t="str">
        <f t="shared" si="53"/>
        <v/>
      </c>
      <c r="W310" s="238">
        <f t="shared" si="54"/>
        <v>0</v>
      </c>
      <c r="X310" s="238">
        <f>SUMIFS($W$5:$W310,$V$5:$V310,"Plusieurs occurences",$H$5:$H310,H310)</f>
        <v>0</v>
      </c>
      <c r="Y310" t="str">
        <f t="shared" si="55"/>
        <v/>
      </c>
      <c r="Z310" t="str">
        <f t="shared" si="56"/>
        <v/>
      </c>
      <c r="AA310" t="str">
        <f t="shared" si="57"/>
        <v/>
      </c>
      <c r="AC310" t="str">
        <f t="shared" si="58"/>
        <v/>
      </c>
    </row>
    <row r="311" spans="1:29" ht="48.75" x14ac:dyDescent="0.25">
      <c r="A311" s="112">
        <v>270</v>
      </c>
      <c r="B311" s="373" t="s">
        <v>375</v>
      </c>
      <c r="C311" t="s">
        <v>5951</v>
      </c>
      <c r="D311" s="25">
        <v>181</v>
      </c>
      <c r="E311" s="25">
        <v>71</v>
      </c>
      <c r="F311" s="25">
        <v>205</v>
      </c>
      <c r="G311" s="133">
        <f t="shared" si="60"/>
        <v>2.887323943661972</v>
      </c>
      <c r="H311" s="15" t="s">
        <v>19</v>
      </c>
      <c r="I311" s="16" t="s">
        <v>13</v>
      </c>
      <c r="J311" s="15">
        <v>2015</v>
      </c>
      <c r="K311" s="3" t="s">
        <v>14</v>
      </c>
      <c r="L311" s="127" t="s">
        <v>5513</v>
      </c>
      <c r="M311" s="17" t="s">
        <v>68</v>
      </c>
      <c r="O311" s="26" t="s">
        <v>376</v>
      </c>
      <c r="P311" s="1" t="str">
        <f>IF($C311&lt;&gt;"",IF(COUNTIF($C:C,$C311)&gt;1,"Plusieurs commentaires",""),"")</f>
        <v>Plusieurs commentaires</v>
      </c>
      <c r="Q311" s="1">
        <f t="shared" si="49"/>
        <v>1</v>
      </c>
      <c r="R311" s="1">
        <f>SUMIFS($Q$5:$Q311,$P$5:$P311,"Plusieurs commentaires",$C$5:$C311,C311)</f>
        <v>1</v>
      </c>
      <c r="S311" t="str">
        <f t="shared" si="50"/>
        <v/>
      </c>
      <c r="T311" t="str">
        <f t="shared" si="51"/>
        <v/>
      </c>
      <c r="U311" t="str">
        <f t="shared" si="52"/>
        <v/>
      </c>
      <c r="V311" s="238" t="str">
        <f t="shared" si="53"/>
        <v>Plusieurs occurences</v>
      </c>
      <c r="W311" s="238">
        <f t="shared" si="54"/>
        <v>1</v>
      </c>
      <c r="X311" s="238">
        <f>SUMIFS($W$5:$W311,$V$5:$V311,"Plusieurs occurences",$H$5:$H311,H311)</f>
        <v>50</v>
      </c>
      <c r="Y311" t="str">
        <f t="shared" si="55"/>
        <v/>
      </c>
      <c r="Z311" t="str">
        <f t="shared" si="56"/>
        <v/>
      </c>
      <c r="AA311" t="str">
        <f t="shared" si="57"/>
        <v>Agriculteur</v>
      </c>
      <c r="AC311" t="str">
        <f t="shared" si="58"/>
        <v/>
      </c>
    </row>
    <row r="312" spans="1:29" ht="105" x14ac:dyDescent="0.25">
      <c r="A312" s="112">
        <v>271</v>
      </c>
      <c r="B312" s="373" t="s">
        <v>377</v>
      </c>
      <c r="C312" t="s">
        <v>6379</v>
      </c>
      <c r="D312" s="25">
        <v>38100</v>
      </c>
      <c r="E312" s="25">
        <v>366</v>
      </c>
      <c r="F312" s="25">
        <v>628</v>
      </c>
      <c r="G312" s="133">
        <f t="shared" si="60"/>
        <v>1.715846994535519</v>
      </c>
      <c r="H312" s="15"/>
      <c r="I312" s="16" t="s">
        <v>13</v>
      </c>
      <c r="J312" s="15">
        <v>2013</v>
      </c>
      <c r="K312" s="3" t="s">
        <v>14</v>
      </c>
      <c r="L312" s="127" t="s">
        <v>5513</v>
      </c>
      <c r="M312" s="17" t="s">
        <v>68</v>
      </c>
      <c r="O312" s="26" t="s">
        <v>378</v>
      </c>
      <c r="P312" s="1" t="str">
        <f>IF($C312&lt;&gt;"",IF(COUNTIF($C:C,$C312)&gt;1,"Plusieurs commentaires",""),"")</f>
        <v/>
      </c>
      <c r="Q312" s="1">
        <f t="shared" si="49"/>
        <v>0</v>
      </c>
      <c r="R312" s="1">
        <f>SUMIFS($Q$5:$Q312,$P$5:$P312,"Plusieurs commentaires",$C$5:$C312,C312)</f>
        <v>0</v>
      </c>
      <c r="S312" t="str">
        <f t="shared" si="50"/>
        <v/>
      </c>
      <c r="T312" t="str">
        <f t="shared" si="51"/>
        <v/>
      </c>
      <c r="U312" t="str">
        <f t="shared" si="52"/>
        <v/>
      </c>
      <c r="V312" s="238" t="str">
        <f t="shared" si="53"/>
        <v/>
      </c>
      <c r="W312" s="238">
        <f t="shared" si="54"/>
        <v>0</v>
      </c>
      <c r="X312" s="238">
        <f>SUMIFS($W$5:$W312,$V$5:$V312,"Plusieurs occurences",$H$5:$H312,H312)</f>
        <v>0</v>
      </c>
      <c r="Y312" t="str">
        <f t="shared" si="55"/>
        <v/>
      </c>
      <c r="Z312" t="str">
        <f t="shared" si="56"/>
        <v/>
      </c>
      <c r="AA312">
        <f t="shared" si="57"/>
        <v>0</v>
      </c>
      <c r="AC312" t="str">
        <f t="shared" si="58"/>
        <v/>
      </c>
    </row>
    <row r="313" spans="1:29" ht="60" x14ac:dyDescent="0.25">
      <c r="A313" s="112">
        <v>299</v>
      </c>
      <c r="B313" s="373" t="s">
        <v>409</v>
      </c>
      <c r="C313" t="s">
        <v>6042</v>
      </c>
      <c r="D313" s="25">
        <v>4365</v>
      </c>
      <c r="E313" s="25">
        <v>0</v>
      </c>
      <c r="F313" s="25">
        <v>66</v>
      </c>
      <c r="G313" s="133" t="str">
        <f t="shared" ref="G313:G349" si="61">IFERROR(F313/E313,"")</f>
        <v/>
      </c>
      <c r="H313" s="133"/>
      <c r="I313" s="134" t="s">
        <v>13</v>
      </c>
      <c r="J313" s="133">
        <v>2015</v>
      </c>
      <c r="K313" s="3" t="s">
        <v>14</v>
      </c>
      <c r="L313" s="127" t="s">
        <v>5513</v>
      </c>
      <c r="M313" s="136" t="s">
        <v>68</v>
      </c>
      <c r="O313" s="26" t="s">
        <v>197</v>
      </c>
      <c r="P313" s="1" t="str">
        <f>IF($C313&lt;&gt;"",IF(COUNTIF($C:C,$C313)&gt;1,"Plusieurs commentaires",""),"")</f>
        <v>Plusieurs commentaires</v>
      </c>
      <c r="Q313" s="1">
        <f t="shared" si="49"/>
        <v>1</v>
      </c>
      <c r="R313" s="1">
        <f>SUMIFS($Q$5:$Q313,$P$5:$P313,"Plusieurs commentaires",$C$5:$C313,C313)</f>
        <v>1</v>
      </c>
      <c r="S313" t="str">
        <f t="shared" si="50"/>
        <v/>
      </c>
      <c r="T313" t="str">
        <f t="shared" si="51"/>
        <v/>
      </c>
      <c r="U313" t="str">
        <f t="shared" si="52"/>
        <v/>
      </c>
      <c r="V313" s="238" t="str">
        <f t="shared" si="53"/>
        <v/>
      </c>
      <c r="W313" s="238">
        <f t="shared" si="54"/>
        <v>0</v>
      </c>
      <c r="X313" s="238">
        <f>SUMIFS($W$5:$W313,$V$5:$V313,"Plusieurs occurences",$H$5:$H313,H313)</f>
        <v>0</v>
      </c>
      <c r="Y313" t="str">
        <f t="shared" si="55"/>
        <v/>
      </c>
      <c r="Z313" t="str">
        <f t="shared" si="56"/>
        <v/>
      </c>
      <c r="AA313">
        <f t="shared" si="57"/>
        <v>0</v>
      </c>
      <c r="AC313" t="str">
        <f t="shared" si="58"/>
        <v/>
      </c>
    </row>
    <row r="314" spans="1:29" x14ac:dyDescent="0.25">
      <c r="A314" s="112">
        <v>302</v>
      </c>
      <c r="B314" s="373" t="s">
        <v>412</v>
      </c>
      <c r="C314" t="s">
        <v>5996</v>
      </c>
      <c r="D314" s="25">
        <v>11800</v>
      </c>
      <c r="E314" s="25">
        <v>57</v>
      </c>
      <c r="F314" s="25">
        <v>24</v>
      </c>
      <c r="G314" s="133">
        <f t="shared" si="61"/>
        <v>0.42105263157894735</v>
      </c>
      <c r="H314" s="15"/>
      <c r="I314" s="16" t="s">
        <v>14</v>
      </c>
      <c r="J314" s="15">
        <v>2012</v>
      </c>
      <c r="K314" s="3" t="s">
        <v>14</v>
      </c>
      <c r="L314" s="172" t="s">
        <v>5516</v>
      </c>
      <c r="M314" s="17" t="s">
        <v>68</v>
      </c>
      <c r="O314" s="26" t="s">
        <v>413</v>
      </c>
      <c r="P314" s="1" t="str">
        <f>IF($C314&lt;&gt;"",IF(COUNTIF($C:C,$C314)&gt;1,"Plusieurs commentaires",""),"")</f>
        <v/>
      </c>
      <c r="Q314" s="1">
        <f t="shared" si="49"/>
        <v>0</v>
      </c>
      <c r="R314" s="1">
        <f>SUMIFS($Q$5:$Q314,$P$5:$P314,"Plusieurs commentaires",$C$5:$C314,C314)</f>
        <v>0</v>
      </c>
      <c r="S314" t="str">
        <f t="shared" si="50"/>
        <v/>
      </c>
      <c r="T314" t="str">
        <f t="shared" si="51"/>
        <v/>
      </c>
      <c r="U314" t="str">
        <f t="shared" si="52"/>
        <v/>
      </c>
      <c r="V314" s="238" t="str">
        <f t="shared" si="53"/>
        <v/>
      </c>
      <c r="W314" s="238">
        <f t="shared" si="54"/>
        <v>0</v>
      </c>
      <c r="X314" s="238">
        <f>SUMIFS($W$5:$W314,$V$5:$V314,"Plusieurs occurences",$H$5:$H314,H314)</f>
        <v>0</v>
      </c>
      <c r="Y314" t="str">
        <f t="shared" si="55"/>
        <v/>
      </c>
      <c r="Z314" t="str">
        <f t="shared" si="56"/>
        <v/>
      </c>
      <c r="AA314">
        <f t="shared" si="57"/>
        <v>0</v>
      </c>
      <c r="AC314" t="str">
        <f t="shared" si="58"/>
        <v/>
      </c>
    </row>
    <row r="315" spans="1:29" x14ac:dyDescent="0.25">
      <c r="A315" s="112">
        <v>330</v>
      </c>
      <c r="B315" s="373" t="s">
        <v>459</v>
      </c>
      <c r="C315" t="s">
        <v>6380</v>
      </c>
      <c r="D315" s="25">
        <v>141</v>
      </c>
      <c r="E315" s="25">
        <v>27</v>
      </c>
      <c r="F315" s="25">
        <v>14</v>
      </c>
      <c r="G315" s="133">
        <f t="shared" si="61"/>
        <v>0.51851851851851849</v>
      </c>
      <c r="H315" s="15"/>
      <c r="I315" s="16" t="s">
        <v>14</v>
      </c>
      <c r="J315" s="15">
        <v>2009</v>
      </c>
      <c r="K315" s="3" t="s">
        <v>14</v>
      </c>
      <c r="L315" s="127" t="s">
        <v>1041</v>
      </c>
      <c r="M315" s="17" t="s">
        <v>68</v>
      </c>
      <c r="O315" s="26" t="s">
        <v>460</v>
      </c>
      <c r="P315" s="1" t="str">
        <f>IF($C315&lt;&gt;"",IF(COUNTIF($C:C,$C315)&gt;1,"Plusieurs commentaires",""),"")</f>
        <v/>
      </c>
      <c r="Q315" s="1">
        <f t="shared" si="49"/>
        <v>0</v>
      </c>
      <c r="R315" s="1">
        <f>SUMIFS($Q$5:$Q315,$P$5:$P315,"Plusieurs commentaires",$C$5:$C315,C315)</f>
        <v>0</v>
      </c>
      <c r="S315" t="str">
        <f t="shared" si="50"/>
        <v/>
      </c>
      <c r="T315" t="str">
        <f t="shared" si="51"/>
        <v/>
      </c>
      <c r="U315" t="str">
        <f t="shared" si="52"/>
        <v/>
      </c>
      <c r="V315" s="238" t="str">
        <f t="shared" si="53"/>
        <v/>
      </c>
      <c r="W315" s="238">
        <f t="shared" si="54"/>
        <v>0</v>
      </c>
      <c r="X315" s="238">
        <f>SUMIFS($W$5:$W315,$V$5:$V315,"Plusieurs occurences",$H$5:$H315,H315)</f>
        <v>0</v>
      </c>
      <c r="Y315" t="str">
        <f t="shared" si="55"/>
        <v/>
      </c>
      <c r="Z315" t="str">
        <f t="shared" si="56"/>
        <v/>
      </c>
      <c r="AA315">
        <f t="shared" si="57"/>
        <v>0</v>
      </c>
      <c r="AC315" t="str">
        <f t="shared" si="58"/>
        <v/>
      </c>
    </row>
    <row r="316" spans="1:29" x14ac:dyDescent="0.25">
      <c r="A316" s="112">
        <v>340</v>
      </c>
      <c r="B316" s="373" t="s">
        <v>470</v>
      </c>
      <c r="C316" t="s">
        <v>5928</v>
      </c>
      <c r="D316" s="25">
        <v>22400</v>
      </c>
      <c r="E316" s="25">
        <v>404</v>
      </c>
      <c r="F316" s="25">
        <v>436</v>
      </c>
      <c r="G316" s="133">
        <f t="shared" si="61"/>
        <v>1.0792079207920793</v>
      </c>
      <c r="H316" s="133"/>
      <c r="I316" s="134" t="s">
        <v>14</v>
      </c>
      <c r="J316" s="133">
        <v>2011</v>
      </c>
      <c r="K316" s="3" t="s">
        <v>5790</v>
      </c>
      <c r="L316" s="172" t="s">
        <v>1041</v>
      </c>
      <c r="M316" s="136" t="s">
        <v>68</v>
      </c>
      <c r="O316" s="26"/>
      <c r="P316" s="1" t="str">
        <f>IF($C316&lt;&gt;"",IF(COUNTIF($C:C,$C316)&gt;1,"Plusieurs commentaires",""),"")</f>
        <v>Plusieurs commentaires</v>
      </c>
      <c r="Q316" s="1">
        <f t="shared" si="49"/>
        <v>1</v>
      </c>
      <c r="R316" s="1">
        <f>SUMIFS($Q$5:$Q316,$P$5:$P316,"Plusieurs commentaires",$C$5:$C316,C316)</f>
        <v>1</v>
      </c>
      <c r="S316" t="str">
        <f t="shared" si="50"/>
        <v/>
      </c>
      <c r="T316" t="str">
        <f t="shared" si="51"/>
        <v/>
      </c>
      <c r="U316" t="str">
        <f t="shared" si="52"/>
        <v/>
      </c>
      <c r="V316" s="238" t="str">
        <f t="shared" si="53"/>
        <v/>
      </c>
      <c r="W316" s="238">
        <f t="shared" si="54"/>
        <v>0</v>
      </c>
      <c r="X316" s="238">
        <f>SUMIFS($W$5:$W316,$V$5:$V316,"Plusieurs occurences",$H$5:$H316,H316)</f>
        <v>0</v>
      </c>
      <c r="Y316" t="str">
        <f t="shared" si="55"/>
        <v/>
      </c>
      <c r="Z316" t="str">
        <f t="shared" si="56"/>
        <v/>
      </c>
      <c r="AA316">
        <f t="shared" si="57"/>
        <v>0</v>
      </c>
      <c r="AC316" t="str">
        <f t="shared" si="58"/>
        <v/>
      </c>
    </row>
    <row r="317" spans="1:29" x14ac:dyDescent="0.25">
      <c r="A317" s="112">
        <v>341</v>
      </c>
      <c r="B317" s="373" t="s">
        <v>471</v>
      </c>
      <c r="C317" t="s">
        <v>6381</v>
      </c>
      <c r="D317" s="25">
        <v>3977</v>
      </c>
      <c r="E317" s="25">
        <v>178</v>
      </c>
      <c r="F317" s="25">
        <v>82</v>
      </c>
      <c r="G317" s="133">
        <f t="shared" si="61"/>
        <v>0.4606741573033708</v>
      </c>
      <c r="H317" s="15"/>
      <c r="I317" s="16" t="s">
        <v>14</v>
      </c>
      <c r="J317" s="15">
        <v>2014</v>
      </c>
      <c r="K317" s="3" t="s">
        <v>14</v>
      </c>
      <c r="L317" s="127" t="s">
        <v>5513</v>
      </c>
      <c r="M317" s="17" t="s">
        <v>68</v>
      </c>
      <c r="O317" s="26" t="s">
        <v>197</v>
      </c>
      <c r="P317" s="1" t="str">
        <f>IF($C317&lt;&gt;"",IF(COUNTIF($C:C,$C317)&gt;1,"Plusieurs commentaires",""),"")</f>
        <v/>
      </c>
      <c r="Q317" s="1">
        <f t="shared" si="49"/>
        <v>0</v>
      </c>
      <c r="R317" s="1">
        <f>SUMIFS($Q$5:$Q317,$P$5:$P317,"Plusieurs commentaires",$C$5:$C317,C317)</f>
        <v>0</v>
      </c>
      <c r="S317" t="str">
        <f t="shared" si="50"/>
        <v/>
      </c>
      <c r="T317" t="str">
        <f t="shared" si="51"/>
        <v/>
      </c>
      <c r="U317" t="str">
        <f t="shared" si="52"/>
        <v/>
      </c>
      <c r="V317" s="238" t="str">
        <f t="shared" si="53"/>
        <v/>
      </c>
      <c r="W317" s="238">
        <f t="shared" si="54"/>
        <v>0</v>
      </c>
      <c r="X317" s="238">
        <f>SUMIFS($W$5:$W317,$V$5:$V317,"Plusieurs occurences",$H$5:$H317,H317)</f>
        <v>0</v>
      </c>
      <c r="Y317" t="str">
        <f t="shared" si="55"/>
        <v/>
      </c>
      <c r="Z317" t="str">
        <f t="shared" si="56"/>
        <v/>
      </c>
      <c r="AA317">
        <f t="shared" si="57"/>
        <v>0</v>
      </c>
      <c r="AC317" t="str">
        <f t="shared" si="58"/>
        <v/>
      </c>
    </row>
    <row r="318" spans="1:29" ht="60" x14ac:dyDescent="0.25">
      <c r="A318" s="112">
        <v>385</v>
      </c>
      <c r="B318" s="373" t="s">
        <v>532</v>
      </c>
      <c r="C318" t="s">
        <v>6382</v>
      </c>
      <c r="D318" s="25">
        <v>69400</v>
      </c>
      <c r="E318" s="25">
        <v>1192</v>
      </c>
      <c r="F318" s="25">
        <v>1552</v>
      </c>
      <c r="G318" s="133">
        <f t="shared" si="61"/>
        <v>1.3020134228187918</v>
      </c>
      <c r="H318" s="15"/>
      <c r="I318" s="16" t="s">
        <v>14</v>
      </c>
      <c r="J318" s="15">
        <v>2009</v>
      </c>
      <c r="K318" s="3" t="s">
        <v>14</v>
      </c>
      <c r="L318" s="127" t="s">
        <v>5513</v>
      </c>
      <c r="M318" s="17" t="s">
        <v>68</v>
      </c>
      <c r="O318" s="26" t="s">
        <v>533</v>
      </c>
      <c r="P318" s="1" t="str">
        <f>IF($C318&lt;&gt;"",IF(COUNTIF($C:C,$C318)&gt;1,"Plusieurs commentaires",""),"")</f>
        <v>Plusieurs commentaires</v>
      </c>
      <c r="Q318" s="1">
        <f t="shared" si="49"/>
        <v>1</v>
      </c>
      <c r="R318" s="1">
        <f>SUMIFS($Q$5:$Q318,$P$5:$P318,"Plusieurs commentaires",$C$5:$C318,C318)</f>
        <v>1</v>
      </c>
      <c r="S318" t="str">
        <f t="shared" si="50"/>
        <v/>
      </c>
      <c r="T318" t="str">
        <f t="shared" si="51"/>
        <v/>
      </c>
      <c r="U318" t="str">
        <f t="shared" si="52"/>
        <v/>
      </c>
      <c r="V318" s="238" t="str">
        <f t="shared" si="53"/>
        <v/>
      </c>
      <c r="W318" s="238">
        <f t="shared" si="54"/>
        <v>0</v>
      </c>
      <c r="X318" s="238">
        <f>SUMIFS($W$5:$W318,$V$5:$V318,"Plusieurs occurences",$H$5:$H318,H318)</f>
        <v>0</v>
      </c>
      <c r="Y318" t="str">
        <f t="shared" si="55"/>
        <v/>
      </c>
      <c r="Z318" t="str">
        <f t="shared" si="56"/>
        <v/>
      </c>
      <c r="AA318">
        <f t="shared" si="57"/>
        <v>0</v>
      </c>
      <c r="AC318" t="str">
        <f t="shared" si="58"/>
        <v/>
      </c>
    </row>
    <row r="319" spans="1:29" ht="90" x14ac:dyDescent="0.25">
      <c r="A319" s="112">
        <v>386</v>
      </c>
      <c r="B319" s="373" t="s">
        <v>534</v>
      </c>
      <c r="C319" t="s">
        <v>6042</v>
      </c>
      <c r="D319" s="25">
        <v>4365</v>
      </c>
      <c r="E319" s="25">
        <v>0</v>
      </c>
      <c r="F319" s="25">
        <v>67</v>
      </c>
      <c r="G319" s="133" t="str">
        <f t="shared" si="61"/>
        <v/>
      </c>
      <c r="H319" s="133"/>
      <c r="I319" s="134" t="s">
        <v>13</v>
      </c>
      <c r="J319" s="133">
        <v>2015</v>
      </c>
      <c r="K319" s="3" t="s">
        <v>14</v>
      </c>
      <c r="L319" s="172" t="s">
        <v>5513</v>
      </c>
      <c r="M319" s="136" t="s">
        <v>68</v>
      </c>
      <c r="O319" s="26" t="s">
        <v>197</v>
      </c>
      <c r="P319" s="1" t="str">
        <f>IF($C319&lt;&gt;"",IF(COUNTIF($C:C,$C319)&gt;1,"Plusieurs commentaires",""),"")</f>
        <v>Plusieurs commentaires</v>
      </c>
      <c r="Q319" s="1">
        <f t="shared" si="49"/>
        <v>1</v>
      </c>
      <c r="R319" s="1">
        <f>SUMIFS($Q$5:$Q319,$P$5:$P319,"Plusieurs commentaires",$C$5:$C319,C319)</f>
        <v>2</v>
      </c>
      <c r="S319" t="str">
        <f t="shared" si="50"/>
        <v/>
      </c>
      <c r="T319" t="str">
        <f t="shared" si="51"/>
        <v/>
      </c>
      <c r="U319" t="str">
        <f t="shared" si="52"/>
        <v/>
      </c>
      <c r="V319" s="238" t="str">
        <f t="shared" si="53"/>
        <v/>
      </c>
      <c r="W319" s="238">
        <f t="shared" si="54"/>
        <v>0</v>
      </c>
      <c r="X319" s="238">
        <f>SUMIFS($W$5:$W319,$V$5:$V319,"Plusieurs occurences",$H$5:$H319,H319)</f>
        <v>0</v>
      </c>
      <c r="Y319" t="str">
        <f t="shared" si="55"/>
        <v/>
      </c>
      <c r="Z319" t="str">
        <f t="shared" si="56"/>
        <v/>
      </c>
      <c r="AA319" t="str">
        <f t="shared" si="57"/>
        <v/>
      </c>
      <c r="AC319" t="str">
        <f t="shared" si="58"/>
        <v/>
      </c>
    </row>
    <row r="320" spans="1:29" x14ac:dyDescent="0.25">
      <c r="A320" s="112">
        <v>462</v>
      </c>
      <c r="B320" s="373" t="s">
        <v>629</v>
      </c>
      <c r="C320" t="s">
        <v>6141</v>
      </c>
      <c r="D320" s="25">
        <v>113</v>
      </c>
      <c r="E320" s="25">
        <v>249</v>
      </c>
      <c r="F320" s="25">
        <v>30</v>
      </c>
      <c r="G320" s="133">
        <f t="shared" si="61"/>
        <v>0.12048192771084337</v>
      </c>
      <c r="H320" s="133"/>
      <c r="I320" s="134" t="s">
        <v>14</v>
      </c>
      <c r="J320" s="133">
        <v>2019</v>
      </c>
      <c r="K320" s="3" t="s">
        <v>5513</v>
      </c>
      <c r="L320" s="345" t="s">
        <v>1041</v>
      </c>
      <c r="M320" s="136" t="s">
        <v>68</v>
      </c>
      <c r="O320" s="26"/>
      <c r="P320" s="1" t="str">
        <f>IF($C320&lt;&gt;"",IF(COUNTIF($C:C,$C320)&gt;1,"Plusieurs commentaires",""),"")</f>
        <v/>
      </c>
      <c r="Q320" s="1">
        <f t="shared" si="49"/>
        <v>0</v>
      </c>
      <c r="R320" s="1">
        <f>SUMIFS($Q$5:$Q320,$P$5:$P320,"Plusieurs commentaires",$C$5:$C320,C320)</f>
        <v>0</v>
      </c>
      <c r="S320" t="str">
        <f t="shared" si="50"/>
        <v/>
      </c>
      <c r="T320" t="str">
        <f t="shared" si="51"/>
        <v/>
      </c>
      <c r="U320" t="str">
        <f t="shared" si="52"/>
        <v/>
      </c>
      <c r="V320" s="238" t="str">
        <f t="shared" si="53"/>
        <v/>
      </c>
      <c r="W320" s="238">
        <f t="shared" si="54"/>
        <v>0</v>
      </c>
      <c r="X320" s="238">
        <f>SUMIFS($W$5:$W320,$V$5:$V320,"Plusieurs occurences",$H$5:$H320,H320)</f>
        <v>0</v>
      </c>
      <c r="Y320" t="str">
        <f t="shared" si="55"/>
        <v/>
      </c>
      <c r="Z320" t="str">
        <f t="shared" si="56"/>
        <v/>
      </c>
      <c r="AA320">
        <f t="shared" si="57"/>
        <v>0</v>
      </c>
      <c r="AC320" t="str">
        <f t="shared" si="58"/>
        <v/>
      </c>
    </row>
    <row r="321" spans="1:29" x14ac:dyDescent="0.25">
      <c r="A321" s="112">
        <v>466</v>
      </c>
      <c r="B321" s="373" t="s">
        <v>635</v>
      </c>
      <c r="C321" t="s">
        <v>6382</v>
      </c>
      <c r="D321" s="25">
        <v>69400</v>
      </c>
      <c r="E321" s="25">
        <v>1192</v>
      </c>
      <c r="F321" s="25">
        <v>1552</v>
      </c>
      <c r="G321" s="133">
        <f t="shared" si="61"/>
        <v>1.3020134228187918</v>
      </c>
      <c r="H321" s="15"/>
      <c r="I321" s="16" t="s">
        <v>14</v>
      </c>
      <c r="J321" s="15">
        <v>2009</v>
      </c>
      <c r="K321" s="3" t="s">
        <v>14</v>
      </c>
      <c r="L321" s="24"/>
      <c r="M321" s="17" t="s">
        <v>68</v>
      </c>
      <c r="O321" s="26" t="s">
        <v>636</v>
      </c>
      <c r="P321" s="1" t="str">
        <f>IF($C321&lt;&gt;"",IF(COUNTIF($C:C,$C321)&gt;1,"Plusieurs commentaires",""),"")</f>
        <v>Plusieurs commentaires</v>
      </c>
      <c r="Q321" s="1">
        <f t="shared" si="49"/>
        <v>1</v>
      </c>
      <c r="R321" s="1">
        <f>SUMIFS($Q$5:$Q321,$P$5:$P321,"Plusieurs commentaires",$C$5:$C321,C321)</f>
        <v>2</v>
      </c>
      <c r="S321" t="str">
        <f t="shared" si="50"/>
        <v/>
      </c>
      <c r="T321" t="str">
        <f t="shared" si="51"/>
        <v/>
      </c>
      <c r="U321" t="str">
        <f t="shared" si="52"/>
        <v/>
      </c>
      <c r="V321" s="238" t="str">
        <f t="shared" si="53"/>
        <v/>
      </c>
      <c r="W321" s="238">
        <f t="shared" si="54"/>
        <v>0</v>
      </c>
      <c r="X321" s="238">
        <f>SUMIFS($W$5:$W321,$V$5:$V321,"Plusieurs occurences",$H$5:$H321,H321)</f>
        <v>0</v>
      </c>
      <c r="Y321" t="str">
        <f t="shared" si="55"/>
        <v/>
      </c>
      <c r="Z321" t="str">
        <f t="shared" si="56"/>
        <v/>
      </c>
      <c r="AA321" t="str">
        <f t="shared" si="57"/>
        <v/>
      </c>
      <c r="AC321" t="str">
        <f t="shared" si="58"/>
        <v/>
      </c>
    </row>
    <row r="322" spans="1:29" ht="75" x14ac:dyDescent="0.25">
      <c r="A322" s="112">
        <v>485</v>
      </c>
      <c r="B322" s="373" t="s">
        <v>661</v>
      </c>
      <c r="C322" t="s">
        <v>6043</v>
      </c>
      <c r="D322" s="25">
        <v>12800</v>
      </c>
      <c r="E322" s="25">
        <v>754</v>
      </c>
      <c r="F322" s="25">
        <v>503</v>
      </c>
      <c r="G322" s="133">
        <f t="shared" si="61"/>
        <v>0.66710875331564989</v>
      </c>
      <c r="H322" s="15"/>
      <c r="I322" s="16" t="s">
        <v>14</v>
      </c>
      <c r="J322" s="15">
        <v>2012</v>
      </c>
      <c r="K322" s="3" t="s">
        <v>14</v>
      </c>
      <c r="L322" s="345" t="s">
        <v>5513</v>
      </c>
      <c r="M322" s="17" t="s">
        <v>68</v>
      </c>
      <c r="O322" s="26" t="s">
        <v>197</v>
      </c>
      <c r="P322" s="1" t="str">
        <f>IF($C322&lt;&gt;"",IF(COUNTIF($C:C,$C322)&gt;1,"Plusieurs commentaires",""),"")</f>
        <v/>
      </c>
      <c r="Q322" s="1">
        <f t="shared" si="49"/>
        <v>0</v>
      </c>
      <c r="R322" s="1">
        <f>SUMIFS($Q$5:$Q322,$P$5:$P322,"Plusieurs commentaires",$C$5:$C322,C322)</f>
        <v>0</v>
      </c>
      <c r="S322" t="str">
        <f t="shared" si="50"/>
        <v/>
      </c>
      <c r="T322" t="str">
        <f t="shared" si="51"/>
        <v/>
      </c>
      <c r="U322" t="str">
        <f t="shared" si="52"/>
        <v/>
      </c>
      <c r="V322" s="238" t="str">
        <f t="shared" si="53"/>
        <v/>
      </c>
      <c r="W322" s="238">
        <f t="shared" si="54"/>
        <v>0</v>
      </c>
      <c r="X322" s="238">
        <f>SUMIFS($W$5:$W322,$V$5:$V322,"Plusieurs occurences",$H$5:$H322,H322)</f>
        <v>0</v>
      </c>
      <c r="Y322" t="str">
        <f t="shared" si="55"/>
        <v/>
      </c>
      <c r="Z322" t="str">
        <f t="shared" si="56"/>
        <v/>
      </c>
      <c r="AA322">
        <f t="shared" si="57"/>
        <v>0</v>
      </c>
      <c r="AC322" t="str">
        <f t="shared" si="58"/>
        <v/>
      </c>
    </row>
    <row r="323" spans="1:29" x14ac:dyDescent="0.25">
      <c r="A323" s="112">
        <v>489</v>
      </c>
      <c r="B323" s="373" t="s">
        <v>666</v>
      </c>
      <c r="C323" t="s">
        <v>6142</v>
      </c>
      <c r="D323" s="25">
        <v>10500</v>
      </c>
      <c r="E323" s="25">
        <v>2710</v>
      </c>
      <c r="F323" s="25">
        <v>1382</v>
      </c>
      <c r="G323" s="133">
        <f t="shared" si="61"/>
        <v>0.50996309963099629</v>
      </c>
      <c r="H323" s="133"/>
      <c r="I323" s="134" t="s">
        <v>14</v>
      </c>
      <c r="J323" s="133">
        <v>2012</v>
      </c>
      <c r="K323" s="3" t="s">
        <v>14</v>
      </c>
      <c r="L323" s="345" t="s">
        <v>5513</v>
      </c>
      <c r="M323" s="136" t="s">
        <v>68</v>
      </c>
      <c r="O323" s="26"/>
      <c r="P323" s="1" t="str">
        <f>IF($C323&lt;&gt;"",IF(COUNTIF($C:C,$C323)&gt;1,"Plusieurs commentaires",""),"")</f>
        <v/>
      </c>
      <c r="Q323" s="1">
        <f t="shared" si="49"/>
        <v>0</v>
      </c>
      <c r="R323" s="1">
        <f>SUMIFS($Q$5:$Q323,$P$5:$P323,"Plusieurs commentaires",$C$5:$C323,C323)</f>
        <v>0</v>
      </c>
      <c r="S323" t="str">
        <f t="shared" si="50"/>
        <v/>
      </c>
      <c r="T323" t="str">
        <f t="shared" si="51"/>
        <v/>
      </c>
      <c r="U323" t="str">
        <f t="shared" si="52"/>
        <v/>
      </c>
      <c r="V323" s="238" t="str">
        <f t="shared" si="53"/>
        <v/>
      </c>
      <c r="W323" s="238">
        <f t="shared" si="54"/>
        <v>0</v>
      </c>
      <c r="X323" s="238">
        <f>SUMIFS($W$5:$W323,$V$5:$V323,"Plusieurs occurences",$H$5:$H323,H323)</f>
        <v>0</v>
      </c>
      <c r="Y323" t="str">
        <f t="shared" si="55"/>
        <v/>
      </c>
      <c r="Z323" t="str">
        <f t="shared" si="56"/>
        <v/>
      </c>
      <c r="AA323">
        <f t="shared" si="57"/>
        <v>0</v>
      </c>
      <c r="AC323" t="str">
        <f t="shared" si="58"/>
        <v/>
      </c>
    </row>
    <row r="324" spans="1:29" ht="60" x14ac:dyDescent="0.25">
      <c r="A324" s="112">
        <v>494</v>
      </c>
      <c r="B324" s="373" t="s">
        <v>672</v>
      </c>
      <c r="C324" t="s">
        <v>6042</v>
      </c>
      <c r="D324" s="25">
        <v>4365</v>
      </c>
      <c r="E324" s="25">
        <v>0</v>
      </c>
      <c r="F324" s="25">
        <v>66</v>
      </c>
      <c r="G324" s="133" t="str">
        <f t="shared" si="61"/>
        <v/>
      </c>
      <c r="H324" s="133"/>
      <c r="I324" s="134" t="s">
        <v>13</v>
      </c>
      <c r="J324" s="133">
        <v>2015</v>
      </c>
      <c r="K324" s="3" t="s">
        <v>14</v>
      </c>
      <c r="L324" s="345" t="s">
        <v>5513</v>
      </c>
      <c r="M324" s="136" t="s">
        <v>68</v>
      </c>
      <c r="O324" s="26" t="s">
        <v>197</v>
      </c>
      <c r="P324" s="1" t="str">
        <f>IF($C324&lt;&gt;"",IF(COUNTIF($C:C,$C324)&gt;1,"Plusieurs commentaires",""),"")</f>
        <v>Plusieurs commentaires</v>
      </c>
      <c r="Q324" s="1">
        <f t="shared" si="49"/>
        <v>1</v>
      </c>
      <c r="R324" s="1">
        <f>SUMIFS($Q$5:$Q324,$P$5:$P324,"Plusieurs commentaires",$C$5:$C324,C324)</f>
        <v>3</v>
      </c>
      <c r="S324" t="str">
        <f t="shared" si="50"/>
        <v/>
      </c>
      <c r="T324" t="str">
        <f t="shared" si="51"/>
        <v/>
      </c>
      <c r="U324" t="str">
        <f t="shared" si="52"/>
        <v/>
      </c>
      <c r="V324" s="238" t="str">
        <f t="shared" si="53"/>
        <v/>
      </c>
      <c r="W324" s="238">
        <f t="shared" si="54"/>
        <v>0</v>
      </c>
      <c r="X324" s="238">
        <f>SUMIFS($W$5:$W324,$V$5:$V324,"Plusieurs occurences",$H$5:$H324,H324)</f>
        <v>0</v>
      </c>
      <c r="Y324" t="str">
        <f t="shared" si="55"/>
        <v/>
      </c>
      <c r="Z324" t="str">
        <f t="shared" si="56"/>
        <v/>
      </c>
      <c r="AA324" t="str">
        <f t="shared" si="57"/>
        <v/>
      </c>
      <c r="AC324" t="str">
        <f t="shared" si="58"/>
        <v/>
      </c>
    </row>
    <row r="325" spans="1:29" x14ac:dyDescent="0.25">
      <c r="A325" s="112">
        <v>500</v>
      </c>
      <c r="B325" s="373" t="s">
        <v>679</v>
      </c>
      <c r="C325" t="s">
        <v>6383</v>
      </c>
      <c r="D325" s="25">
        <v>51</v>
      </c>
      <c r="E325" s="25">
        <v>159</v>
      </c>
      <c r="F325" s="25">
        <v>25</v>
      </c>
      <c r="G325" s="133">
        <f t="shared" si="61"/>
        <v>0.15723270440251572</v>
      </c>
      <c r="H325" s="133" t="s">
        <v>680</v>
      </c>
      <c r="I325" s="16" t="s">
        <v>14</v>
      </c>
      <c r="J325" s="15">
        <v>2017</v>
      </c>
      <c r="K325" s="3" t="s">
        <v>14</v>
      </c>
      <c r="L325" s="24"/>
      <c r="M325" s="17" t="s">
        <v>68</v>
      </c>
      <c r="O325" s="26" t="s">
        <v>681</v>
      </c>
      <c r="P325" s="1" t="str">
        <f>IF($C325&lt;&gt;"",IF(COUNTIF($C:C,$C325)&gt;1,"Plusieurs commentaires",""),"")</f>
        <v/>
      </c>
      <c r="Q325" s="1">
        <f t="shared" ref="Q325:Q388" si="62">IF(P325="Plusieurs commentaires",1,0)</f>
        <v>0</v>
      </c>
      <c r="R325" s="1">
        <f>SUMIFS($Q$5:$Q325,$P$5:$P325,"Plusieurs commentaires",$C$5:$C325,C325)</f>
        <v>0</v>
      </c>
      <c r="S325" t="str">
        <f t="shared" ref="S325:S388" si="63">IF(I325="Non",IF(F325&lt;=21,IF(M325="Critique",IF(J325&gt;2017,C325,""),""),""),"")</f>
        <v/>
      </c>
      <c r="T325" t="str">
        <f t="shared" ref="T325:T388" si="64">IF(I325="Non",IF(F325&lt;=21,IF(M325="Soutien",IF(J325&gt;2017,C325,""),""),""),"")</f>
        <v/>
      </c>
      <c r="U325" t="str">
        <f t="shared" ref="U325:U388" si="65">IF(I325="Non",IF(F325&lt;=21,IF(M325="Neutre",IF(J325&gt;2017,C325,""),""),""),"")</f>
        <v/>
      </c>
      <c r="V325" s="238" t="str">
        <f t="shared" ref="V325:V388" si="66">IF($H325&lt;&gt;"",IF(COUNTIF($H:$H,$H325)&gt;1,"Plusieurs occurences",""),"")</f>
        <v/>
      </c>
      <c r="W325" s="238">
        <f t="shared" ref="W325:W388" si="67">IF(V325="Plusieurs occurences",1,0)</f>
        <v>0</v>
      </c>
      <c r="X325" s="238">
        <f>SUMIFS($W$5:$W325,$V$5:$V325,"Plusieurs occurences",$H$5:$H325,H325)</f>
        <v>0</v>
      </c>
      <c r="Y325" t="str">
        <f t="shared" ref="Y325:Y388" si="68">IF(R325&lt;2,IF(M325="Critique",H325,""),"")</f>
        <v/>
      </c>
      <c r="Z325" t="str">
        <f t="shared" ref="Z325:Z388" si="69">IF(R325&lt;2,IF(M325="Soutien",H325,""),"")</f>
        <v/>
      </c>
      <c r="AA325" t="str">
        <f t="shared" ref="AA325:AA388" si="70">IF(R325&lt;2,IF(M325="Neutre",H325,""),"")</f>
        <v xml:space="preserve"> Docteur en biochimie</v>
      </c>
      <c r="AC325" t="str">
        <f t="shared" si="58"/>
        <v/>
      </c>
    </row>
    <row r="326" spans="1:29" ht="135" x14ac:dyDescent="0.25">
      <c r="A326" s="112">
        <v>502</v>
      </c>
      <c r="B326" s="373" t="s">
        <v>684</v>
      </c>
      <c r="C326" t="s">
        <v>6042</v>
      </c>
      <c r="D326" s="25">
        <v>4365</v>
      </c>
      <c r="E326" s="25">
        <v>0</v>
      </c>
      <c r="F326" s="25">
        <v>66</v>
      </c>
      <c r="G326" s="133" t="str">
        <f t="shared" si="61"/>
        <v/>
      </c>
      <c r="H326" s="15"/>
      <c r="I326" s="16" t="s">
        <v>37</v>
      </c>
      <c r="J326" s="15">
        <v>2015</v>
      </c>
      <c r="K326" s="3" t="s">
        <v>14</v>
      </c>
      <c r="L326" s="345" t="s">
        <v>5513</v>
      </c>
      <c r="M326" s="17" t="s">
        <v>68</v>
      </c>
      <c r="O326" s="26" t="s">
        <v>197</v>
      </c>
      <c r="P326" s="1" t="str">
        <f>IF($C326&lt;&gt;"",IF(COUNTIF($C:C,$C326)&gt;1,"Plusieurs commentaires",""),"")</f>
        <v>Plusieurs commentaires</v>
      </c>
      <c r="Q326" s="1">
        <f t="shared" si="62"/>
        <v>1</v>
      </c>
      <c r="R326" s="1">
        <f>SUMIFS($Q$5:$Q326,$P$5:$P326,"Plusieurs commentaires",$C$5:$C326,C326)</f>
        <v>4</v>
      </c>
      <c r="S326" t="str">
        <f t="shared" si="63"/>
        <v/>
      </c>
      <c r="T326" t="str">
        <f t="shared" si="64"/>
        <v/>
      </c>
      <c r="U326" t="str">
        <f t="shared" si="65"/>
        <v/>
      </c>
      <c r="V326" s="238" t="str">
        <f t="shared" si="66"/>
        <v/>
      </c>
      <c r="W326" s="238">
        <f t="shared" si="67"/>
        <v>0</v>
      </c>
      <c r="X326" s="238">
        <f>SUMIFS($W$5:$W326,$V$5:$V326,"Plusieurs occurences",$H$5:$H326,H326)</f>
        <v>0</v>
      </c>
      <c r="Y326" t="str">
        <f t="shared" si="68"/>
        <v/>
      </c>
      <c r="Z326" t="str">
        <f t="shared" si="69"/>
        <v/>
      </c>
      <c r="AA326" t="str">
        <f t="shared" si="70"/>
        <v/>
      </c>
      <c r="AC326" t="str">
        <f t="shared" si="58"/>
        <v/>
      </c>
    </row>
    <row r="327" spans="1:29" ht="90" x14ac:dyDescent="0.25">
      <c r="A327" s="112">
        <v>509</v>
      </c>
      <c r="B327" s="373" t="s">
        <v>694</v>
      </c>
      <c r="C327" t="s">
        <v>6042</v>
      </c>
      <c r="D327" s="25">
        <v>4365</v>
      </c>
      <c r="E327" s="25">
        <v>0</v>
      </c>
      <c r="F327" s="25">
        <v>66</v>
      </c>
      <c r="G327" s="133" t="str">
        <f t="shared" si="61"/>
        <v/>
      </c>
      <c r="H327" s="133"/>
      <c r="I327" s="134" t="s">
        <v>37</v>
      </c>
      <c r="J327" s="133">
        <v>2015</v>
      </c>
      <c r="K327" s="3" t="s">
        <v>14</v>
      </c>
      <c r="L327" s="345" t="s">
        <v>5513</v>
      </c>
      <c r="M327" s="136" t="s">
        <v>68</v>
      </c>
      <c r="O327" s="26" t="s">
        <v>695</v>
      </c>
      <c r="P327" s="1" t="str">
        <f>IF($C327&lt;&gt;"",IF(COUNTIF($C:C,$C327)&gt;1,"Plusieurs commentaires",""),"")</f>
        <v>Plusieurs commentaires</v>
      </c>
      <c r="Q327" s="1">
        <f t="shared" si="62"/>
        <v>1</v>
      </c>
      <c r="R327" s="1">
        <f>SUMIFS($Q$5:$Q327,$P$5:$P327,"Plusieurs commentaires",$C$5:$C327,C327)</f>
        <v>5</v>
      </c>
      <c r="S327" t="str">
        <f t="shared" si="63"/>
        <v/>
      </c>
      <c r="T327" t="str">
        <f t="shared" si="64"/>
        <v/>
      </c>
      <c r="U327" t="str">
        <f t="shared" si="65"/>
        <v/>
      </c>
      <c r="V327" s="238" t="str">
        <f t="shared" si="66"/>
        <v/>
      </c>
      <c r="W327" s="238">
        <f t="shared" si="67"/>
        <v>0</v>
      </c>
      <c r="X327" s="238">
        <f>SUMIFS($W$5:$W327,$V$5:$V327,"Plusieurs occurences",$H$5:$H327,H327)</f>
        <v>0</v>
      </c>
      <c r="Y327" t="str">
        <f t="shared" si="68"/>
        <v/>
      </c>
      <c r="Z327" t="str">
        <f t="shared" si="69"/>
        <v/>
      </c>
      <c r="AA327" t="str">
        <f t="shared" si="70"/>
        <v/>
      </c>
      <c r="AC327" t="str">
        <f t="shared" ref="AC327:AC390" si="71">IF(R327&lt;2,IF(M327="Critique",C327,""),"")</f>
        <v/>
      </c>
    </row>
    <row r="328" spans="1:29" ht="105" x14ac:dyDescent="0.25">
      <c r="A328" s="112">
        <v>518</v>
      </c>
      <c r="B328" s="373" t="s">
        <v>704</v>
      </c>
      <c r="C328" t="s">
        <v>6042</v>
      </c>
      <c r="D328" s="25">
        <v>4365</v>
      </c>
      <c r="E328" s="25">
        <v>0</v>
      </c>
      <c r="F328" s="25">
        <v>66</v>
      </c>
      <c r="G328" s="133" t="str">
        <f t="shared" si="61"/>
        <v/>
      </c>
      <c r="H328" s="15"/>
      <c r="I328" s="16" t="s">
        <v>37</v>
      </c>
      <c r="J328" s="15">
        <v>2015</v>
      </c>
      <c r="K328" s="3" t="s">
        <v>14</v>
      </c>
      <c r="L328" s="345" t="s">
        <v>5513</v>
      </c>
      <c r="M328" s="17" t="s">
        <v>68</v>
      </c>
      <c r="O328" s="26" t="s">
        <v>705</v>
      </c>
      <c r="P328" s="1" t="str">
        <f>IF($C328&lt;&gt;"",IF(COUNTIF($C:C,$C328)&gt;1,"Plusieurs commentaires",""),"")</f>
        <v>Plusieurs commentaires</v>
      </c>
      <c r="Q328" s="1">
        <f t="shared" si="62"/>
        <v>1</v>
      </c>
      <c r="R328" s="1">
        <f>SUMIFS($Q$5:$Q328,$P$5:$P328,"Plusieurs commentaires",$C$5:$C328,C328)</f>
        <v>6</v>
      </c>
      <c r="S328" t="str">
        <f t="shared" si="63"/>
        <v/>
      </c>
      <c r="T328" t="str">
        <f t="shared" si="64"/>
        <v/>
      </c>
      <c r="U328" t="str">
        <f t="shared" si="65"/>
        <v/>
      </c>
      <c r="V328" s="238" t="str">
        <f t="shared" si="66"/>
        <v/>
      </c>
      <c r="W328" s="238">
        <f t="shared" si="67"/>
        <v>0</v>
      </c>
      <c r="X328" s="238">
        <f>SUMIFS($W$5:$W328,$V$5:$V328,"Plusieurs occurences",$H$5:$H328,H328)</f>
        <v>0</v>
      </c>
      <c r="Y328" t="str">
        <f t="shared" si="68"/>
        <v/>
      </c>
      <c r="Z328" t="str">
        <f t="shared" si="69"/>
        <v/>
      </c>
      <c r="AA328" t="str">
        <f t="shared" si="70"/>
        <v/>
      </c>
      <c r="AC328" t="str">
        <f t="shared" si="71"/>
        <v/>
      </c>
    </row>
    <row r="329" spans="1:29" ht="60" x14ac:dyDescent="0.25">
      <c r="A329" s="112">
        <v>526</v>
      </c>
      <c r="B329" s="373" t="s">
        <v>716</v>
      </c>
      <c r="C329" t="s">
        <v>6384</v>
      </c>
      <c r="D329" s="25">
        <v>1587</v>
      </c>
      <c r="E329" s="25">
        <v>96</v>
      </c>
      <c r="F329" s="25">
        <v>22</v>
      </c>
      <c r="G329" s="133">
        <f t="shared" si="61"/>
        <v>0.22916666666666666</v>
      </c>
      <c r="H329" s="15"/>
      <c r="I329" s="16" t="s">
        <v>14</v>
      </c>
      <c r="J329" s="15">
        <v>2010</v>
      </c>
      <c r="K329" s="3" t="s">
        <v>14</v>
      </c>
      <c r="L329" s="345" t="s">
        <v>5513</v>
      </c>
      <c r="M329" s="17" t="s">
        <v>68</v>
      </c>
      <c r="O329" s="26"/>
      <c r="P329" s="1" t="str">
        <f>IF($C329&lt;&gt;"",IF(COUNTIF($C:C,$C329)&gt;1,"Plusieurs commentaires",""),"")</f>
        <v/>
      </c>
      <c r="Q329" s="1">
        <f t="shared" si="62"/>
        <v>0</v>
      </c>
      <c r="R329" s="1">
        <f>SUMIFS($Q$5:$Q329,$P$5:$P329,"Plusieurs commentaires",$C$5:$C329,C329)</f>
        <v>0</v>
      </c>
      <c r="S329" t="str">
        <f t="shared" si="63"/>
        <v/>
      </c>
      <c r="T329" t="str">
        <f t="shared" si="64"/>
        <v/>
      </c>
      <c r="U329" t="str">
        <f t="shared" si="65"/>
        <v/>
      </c>
      <c r="V329" s="238" t="str">
        <f t="shared" si="66"/>
        <v/>
      </c>
      <c r="W329" s="238">
        <f t="shared" si="67"/>
        <v>0</v>
      </c>
      <c r="X329" s="238">
        <f>SUMIFS($W$5:$W329,$V$5:$V329,"Plusieurs occurences",$H$5:$H329,H329)</f>
        <v>0</v>
      </c>
      <c r="Y329" t="str">
        <f t="shared" si="68"/>
        <v/>
      </c>
      <c r="Z329" t="str">
        <f t="shared" si="69"/>
        <v/>
      </c>
      <c r="AA329">
        <f t="shared" si="70"/>
        <v>0</v>
      </c>
      <c r="AC329" t="str">
        <f t="shared" si="71"/>
        <v/>
      </c>
    </row>
    <row r="330" spans="1:29" x14ac:dyDescent="0.25">
      <c r="A330" s="112">
        <v>531</v>
      </c>
      <c r="B330" s="373" t="s">
        <v>721</v>
      </c>
      <c r="C330" t="s">
        <v>6385</v>
      </c>
      <c r="D330" s="25">
        <v>3088</v>
      </c>
      <c r="E330" s="25">
        <v>513</v>
      </c>
      <c r="F330" s="25">
        <v>148</v>
      </c>
      <c r="G330" s="133">
        <f t="shared" si="61"/>
        <v>0.28849902534113059</v>
      </c>
      <c r="H330" s="15"/>
      <c r="I330" s="16" t="s">
        <v>14</v>
      </c>
      <c r="J330" s="15">
        <v>2012</v>
      </c>
      <c r="K330" s="3" t="s">
        <v>5513</v>
      </c>
      <c r="L330" s="345" t="s">
        <v>1041</v>
      </c>
      <c r="M330" s="17" t="s">
        <v>68</v>
      </c>
      <c r="O330" s="26" t="s">
        <v>722</v>
      </c>
      <c r="P330" s="1" t="str">
        <f>IF($C330&lt;&gt;"",IF(COUNTIF($C:C,$C330)&gt;1,"Plusieurs commentaires",""),"")</f>
        <v/>
      </c>
      <c r="Q330" s="1">
        <f t="shared" si="62"/>
        <v>0</v>
      </c>
      <c r="R330" s="1">
        <f>SUMIFS($Q$5:$Q330,$P$5:$P330,"Plusieurs commentaires",$C$5:$C330,C330)</f>
        <v>0</v>
      </c>
      <c r="S330" t="str">
        <f t="shared" si="63"/>
        <v/>
      </c>
      <c r="T330" t="str">
        <f t="shared" si="64"/>
        <v/>
      </c>
      <c r="U330" t="str">
        <f t="shared" si="65"/>
        <v/>
      </c>
      <c r="V330" s="238" t="str">
        <f t="shared" si="66"/>
        <v/>
      </c>
      <c r="W330" s="238">
        <f t="shared" si="67"/>
        <v>0</v>
      </c>
      <c r="X330" s="238">
        <f>SUMIFS($W$5:$W330,$V$5:$V330,"Plusieurs occurences",$H$5:$H330,H330)</f>
        <v>0</v>
      </c>
      <c r="Y330" t="str">
        <f t="shared" si="68"/>
        <v/>
      </c>
      <c r="Z330" t="str">
        <f t="shared" si="69"/>
        <v/>
      </c>
      <c r="AA330">
        <f t="shared" si="70"/>
        <v>0</v>
      </c>
      <c r="AC330" t="str">
        <f t="shared" si="71"/>
        <v/>
      </c>
    </row>
    <row r="331" spans="1:29" ht="60" x14ac:dyDescent="0.25">
      <c r="A331" s="112">
        <v>537</v>
      </c>
      <c r="B331" s="373" t="s">
        <v>728</v>
      </c>
      <c r="C331" t="s">
        <v>6143</v>
      </c>
      <c r="D331" s="25">
        <v>12400</v>
      </c>
      <c r="E331" s="25">
        <v>350</v>
      </c>
      <c r="F331" s="25">
        <v>108</v>
      </c>
      <c r="G331" s="133">
        <f t="shared" si="61"/>
        <v>0.30857142857142855</v>
      </c>
      <c r="H331" s="133"/>
      <c r="I331" s="134" t="s">
        <v>14</v>
      </c>
      <c r="J331" s="133">
        <v>2012</v>
      </c>
      <c r="K331" s="3" t="s">
        <v>5805</v>
      </c>
      <c r="L331" s="345" t="s">
        <v>1041</v>
      </c>
      <c r="M331" s="136" t="s">
        <v>68</v>
      </c>
      <c r="O331" s="26" t="s">
        <v>729</v>
      </c>
      <c r="P331" s="1" t="str">
        <f>IF($C331&lt;&gt;"",IF(COUNTIF($C:C,$C331)&gt;1,"Plusieurs commentaires",""),"")</f>
        <v/>
      </c>
      <c r="Q331" s="1">
        <f t="shared" si="62"/>
        <v>0</v>
      </c>
      <c r="R331" s="1">
        <f>SUMIFS($Q$5:$Q331,$P$5:$P331,"Plusieurs commentaires",$C$5:$C331,C331)</f>
        <v>0</v>
      </c>
      <c r="S331" t="str">
        <f t="shared" si="63"/>
        <v/>
      </c>
      <c r="T331" t="str">
        <f t="shared" si="64"/>
        <v/>
      </c>
      <c r="U331" t="str">
        <f t="shared" si="65"/>
        <v/>
      </c>
      <c r="V331" s="238" t="str">
        <f t="shared" si="66"/>
        <v/>
      </c>
      <c r="W331" s="238">
        <f t="shared" si="67"/>
        <v>0</v>
      </c>
      <c r="X331" s="238">
        <f>SUMIFS($W$5:$W331,$V$5:$V331,"Plusieurs occurences",$H$5:$H331,H331)</f>
        <v>0</v>
      </c>
      <c r="Y331" t="str">
        <f t="shared" si="68"/>
        <v/>
      </c>
      <c r="Z331" t="str">
        <f t="shared" si="69"/>
        <v/>
      </c>
      <c r="AA331">
        <f t="shared" si="70"/>
        <v>0</v>
      </c>
      <c r="AC331" t="str">
        <f t="shared" si="71"/>
        <v/>
      </c>
    </row>
    <row r="332" spans="1:29" ht="90" x14ac:dyDescent="0.25">
      <c r="A332" s="112">
        <v>550</v>
      </c>
      <c r="B332" s="373" t="s">
        <v>743</v>
      </c>
      <c r="C332" t="s">
        <v>6386</v>
      </c>
      <c r="D332" s="25">
        <v>1559</v>
      </c>
      <c r="E332" s="25">
        <v>625</v>
      </c>
      <c r="F332" s="25">
        <v>82</v>
      </c>
      <c r="G332" s="133">
        <f t="shared" si="61"/>
        <v>0.13120000000000001</v>
      </c>
      <c r="H332" s="133"/>
      <c r="I332" s="134" t="s">
        <v>14</v>
      </c>
      <c r="J332" s="133">
        <v>2016</v>
      </c>
      <c r="K332" s="3" t="s">
        <v>14</v>
      </c>
      <c r="L332" s="345" t="s">
        <v>5513</v>
      </c>
      <c r="M332" s="136" t="s">
        <v>68</v>
      </c>
      <c r="O332" s="26"/>
      <c r="P332" s="1" t="str">
        <f>IF($C332&lt;&gt;"",IF(COUNTIF($C:C,$C332)&gt;1,"Plusieurs commentaires",""),"")</f>
        <v/>
      </c>
      <c r="Q332" s="1">
        <f t="shared" si="62"/>
        <v>0</v>
      </c>
      <c r="R332" s="1">
        <f>SUMIFS($Q$5:$Q332,$P$5:$P332,"Plusieurs commentaires",$C$5:$C332,C332)</f>
        <v>0</v>
      </c>
      <c r="S332" t="str">
        <f t="shared" si="63"/>
        <v/>
      </c>
      <c r="T332" t="str">
        <f t="shared" si="64"/>
        <v/>
      </c>
      <c r="U332" t="str">
        <f t="shared" si="65"/>
        <v/>
      </c>
      <c r="V332" s="238" t="str">
        <f t="shared" si="66"/>
        <v/>
      </c>
      <c r="W332" s="238">
        <f t="shared" si="67"/>
        <v>0</v>
      </c>
      <c r="X332" s="238">
        <f>SUMIFS($W$5:$W332,$V$5:$V332,"Plusieurs occurences",$H$5:$H332,H332)</f>
        <v>0</v>
      </c>
      <c r="Y332" t="str">
        <f t="shared" si="68"/>
        <v/>
      </c>
      <c r="Z332" t="str">
        <f t="shared" si="69"/>
        <v/>
      </c>
      <c r="AA332">
        <f t="shared" si="70"/>
        <v>0</v>
      </c>
      <c r="AC332" t="str">
        <f t="shared" si="71"/>
        <v/>
      </c>
    </row>
    <row r="333" spans="1:29" ht="105" x14ac:dyDescent="0.25">
      <c r="A333" s="112">
        <v>553</v>
      </c>
      <c r="B333" s="373" t="s">
        <v>747</v>
      </c>
      <c r="C333" t="s">
        <v>6042</v>
      </c>
      <c r="D333" s="25">
        <v>4365</v>
      </c>
      <c r="E333" s="25">
        <v>0</v>
      </c>
      <c r="F333" s="25">
        <v>66</v>
      </c>
      <c r="G333" s="133" t="str">
        <f t="shared" si="61"/>
        <v/>
      </c>
      <c r="H333" s="133"/>
      <c r="I333" s="134" t="s">
        <v>14</v>
      </c>
      <c r="J333" s="133">
        <v>2015</v>
      </c>
      <c r="K333" s="3" t="s">
        <v>14</v>
      </c>
      <c r="L333" s="345" t="s">
        <v>5513</v>
      </c>
      <c r="M333" s="136" t="s">
        <v>68</v>
      </c>
      <c r="O333" s="26" t="s">
        <v>748</v>
      </c>
      <c r="P333" s="1" t="str">
        <f>IF($C333&lt;&gt;"",IF(COUNTIF($C:C,$C333)&gt;1,"Plusieurs commentaires",""),"")</f>
        <v>Plusieurs commentaires</v>
      </c>
      <c r="Q333" s="1">
        <f t="shared" si="62"/>
        <v>1</v>
      </c>
      <c r="R333" s="1">
        <f>SUMIFS($Q$5:$Q333,$P$5:$P333,"Plusieurs commentaires",$C$5:$C333,C333)</f>
        <v>7</v>
      </c>
      <c r="S333" t="str">
        <f t="shared" si="63"/>
        <v/>
      </c>
      <c r="T333" t="str">
        <f t="shared" si="64"/>
        <v/>
      </c>
      <c r="U333" t="str">
        <f t="shared" si="65"/>
        <v/>
      </c>
      <c r="V333" s="238" t="str">
        <f t="shared" si="66"/>
        <v/>
      </c>
      <c r="W333" s="238">
        <f t="shared" si="67"/>
        <v>0</v>
      </c>
      <c r="X333" s="238">
        <f>SUMIFS($W$5:$W333,$V$5:$V333,"Plusieurs occurences",$H$5:$H333,H333)</f>
        <v>0</v>
      </c>
      <c r="Y333" t="str">
        <f t="shared" si="68"/>
        <v/>
      </c>
      <c r="Z333" t="str">
        <f t="shared" si="69"/>
        <v/>
      </c>
      <c r="AA333" t="str">
        <f t="shared" si="70"/>
        <v/>
      </c>
      <c r="AC333" t="str">
        <f t="shared" si="71"/>
        <v/>
      </c>
    </row>
    <row r="334" spans="1:29" x14ac:dyDescent="0.25">
      <c r="A334" s="112">
        <v>583</v>
      </c>
      <c r="B334" s="373" t="s">
        <v>784</v>
      </c>
      <c r="C334" t="s">
        <v>6144</v>
      </c>
      <c r="D334" s="25">
        <v>6</v>
      </c>
      <c r="E334" s="25">
        <v>245</v>
      </c>
      <c r="F334" s="25">
        <v>5</v>
      </c>
      <c r="G334" s="133">
        <f t="shared" si="61"/>
        <v>2.0408163265306121E-2</v>
      </c>
      <c r="H334" s="15"/>
      <c r="I334" s="16" t="s">
        <v>13</v>
      </c>
      <c r="J334" s="15">
        <v>2019</v>
      </c>
      <c r="K334" s="3" t="s">
        <v>14</v>
      </c>
      <c r="L334" s="345" t="s">
        <v>5513</v>
      </c>
      <c r="M334" s="17" t="s">
        <v>68</v>
      </c>
      <c r="O334" s="26"/>
      <c r="P334" s="1" t="str">
        <f>IF($C334&lt;&gt;"",IF(COUNTIF($C:C,$C334)&gt;1,"Plusieurs commentaires",""),"")</f>
        <v/>
      </c>
      <c r="Q334" s="1">
        <f t="shared" si="62"/>
        <v>0</v>
      </c>
      <c r="R334" s="1">
        <f>SUMIFS($Q$5:$Q334,$P$5:$P334,"Plusieurs commentaires",$C$5:$C334,C334)</f>
        <v>0</v>
      </c>
      <c r="S334" t="str">
        <f t="shared" si="63"/>
        <v/>
      </c>
      <c r="T334" t="str">
        <f t="shared" si="64"/>
        <v/>
      </c>
      <c r="U334" t="str">
        <f t="shared" si="65"/>
        <v/>
      </c>
      <c r="V334" s="238" t="str">
        <f t="shared" si="66"/>
        <v/>
      </c>
      <c r="W334" s="238">
        <f t="shared" si="67"/>
        <v>0</v>
      </c>
      <c r="X334" s="238">
        <f>SUMIFS($W$5:$W334,$V$5:$V334,"Plusieurs occurences",$H$5:$H334,H334)</f>
        <v>0</v>
      </c>
      <c r="Y334" t="str">
        <f t="shared" si="68"/>
        <v/>
      </c>
      <c r="Z334" t="str">
        <f t="shared" si="69"/>
        <v/>
      </c>
      <c r="AA334">
        <f t="shared" si="70"/>
        <v>0</v>
      </c>
      <c r="AC334" t="str">
        <f t="shared" si="71"/>
        <v/>
      </c>
    </row>
    <row r="335" spans="1:29" x14ac:dyDescent="0.25">
      <c r="A335" s="112">
        <v>592</v>
      </c>
      <c r="B335" s="373" t="s">
        <v>796</v>
      </c>
      <c r="C335" t="s">
        <v>6387</v>
      </c>
      <c r="D335" s="25">
        <v>182</v>
      </c>
      <c r="E335" s="25">
        <v>45</v>
      </c>
      <c r="F335" s="25">
        <v>2</v>
      </c>
      <c r="G335" s="133">
        <f t="shared" si="61"/>
        <v>4.4444444444444446E-2</v>
      </c>
      <c r="H335" s="133"/>
      <c r="I335" s="134" t="s">
        <v>14</v>
      </c>
      <c r="J335" s="133">
        <v>2018</v>
      </c>
      <c r="K335" s="3" t="s">
        <v>14</v>
      </c>
      <c r="L335" s="345" t="s">
        <v>1041</v>
      </c>
      <c r="M335" s="136" t="s">
        <v>68</v>
      </c>
      <c r="O335" s="26"/>
      <c r="P335" s="1" t="str">
        <f>IF($C335&lt;&gt;"",IF(COUNTIF($C:C,$C335)&gt;1,"Plusieurs commentaires",""),"")</f>
        <v/>
      </c>
      <c r="Q335" s="1">
        <f t="shared" si="62"/>
        <v>0</v>
      </c>
      <c r="R335" s="1">
        <f>SUMIFS($Q$5:$Q335,$P$5:$P335,"Plusieurs commentaires",$C$5:$C335,C335)</f>
        <v>0</v>
      </c>
      <c r="S335" t="str">
        <f t="shared" si="63"/>
        <v/>
      </c>
      <c r="T335" t="str">
        <f t="shared" si="64"/>
        <v/>
      </c>
      <c r="U335" t="str">
        <f t="shared" si="65"/>
        <v>hyWprlxVecw6</v>
      </c>
      <c r="V335" s="238" t="str">
        <f t="shared" si="66"/>
        <v/>
      </c>
      <c r="W335" s="238">
        <f t="shared" si="67"/>
        <v>0</v>
      </c>
      <c r="X335" s="238">
        <f>SUMIFS($W$5:$W335,$V$5:$V335,"Plusieurs occurences",$H$5:$H335,H335)</f>
        <v>0</v>
      </c>
      <c r="Y335" t="str">
        <f t="shared" si="68"/>
        <v/>
      </c>
      <c r="Z335" t="str">
        <f t="shared" si="69"/>
        <v/>
      </c>
      <c r="AA335">
        <f t="shared" si="70"/>
        <v>0</v>
      </c>
      <c r="AC335" t="str">
        <f t="shared" si="71"/>
        <v/>
      </c>
    </row>
    <row r="336" spans="1:29" x14ac:dyDescent="0.25">
      <c r="A336" s="112">
        <v>593</v>
      </c>
      <c r="B336" s="373" t="s">
        <v>797</v>
      </c>
      <c r="C336" t="s">
        <v>6044</v>
      </c>
      <c r="D336" s="25">
        <v>20500</v>
      </c>
      <c r="E336" s="25">
        <v>589</v>
      </c>
      <c r="F336" s="25">
        <v>471</v>
      </c>
      <c r="G336" s="133">
        <f t="shared" si="61"/>
        <v>0.79966044142614601</v>
      </c>
      <c r="H336" s="15"/>
      <c r="I336" s="16" t="s">
        <v>13</v>
      </c>
      <c r="J336" s="15">
        <v>2017</v>
      </c>
      <c r="K336" s="3" t="s">
        <v>14</v>
      </c>
      <c r="L336" s="345" t="s">
        <v>1041</v>
      </c>
      <c r="M336" s="17" t="s">
        <v>68</v>
      </c>
      <c r="O336" s="26" t="s">
        <v>798</v>
      </c>
      <c r="P336" s="1" t="str">
        <f>IF($C336&lt;&gt;"",IF(COUNTIF($C:C,$C336)&gt;1,"Plusieurs commentaires",""),"")</f>
        <v>Plusieurs commentaires</v>
      </c>
      <c r="Q336" s="1">
        <f t="shared" si="62"/>
        <v>1</v>
      </c>
      <c r="R336" s="1">
        <f>SUMIFS($Q$5:$Q336,$P$5:$P336,"Plusieurs commentaires",$C$5:$C336,C336)</f>
        <v>1</v>
      </c>
      <c r="S336" t="str">
        <f t="shared" si="63"/>
        <v/>
      </c>
      <c r="T336" t="str">
        <f t="shared" si="64"/>
        <v/>
      </c>
      <c r="U336" t="str">
        <f t="shared" si="65"/>
        <v/>
      </c>
      <c r="V336" s="238" t="str">
        <f t="shared" si="66"/>
        <v/>
      </c>
      <c r="W336" s="238">
        <f t="shared" si="67"/>
        <v>0</v>
      </c>
      <c r="X336" s="238">
        <f>SUMIFS($W$5:$W336,$V$5:$V336,"Plusieurs occurences",$H$5:$H336,H336)</f>
        <v>0</v>
      </c>
      <c r="Y336" t="str">
        <f t="shared" si="68"/>
        <v/>
      </c>
      <c r="Z336" t="str">
        <f t="shared" si="69"/>
        <v/>
      </c>
      <c r="AA336">
        <f t="shared" si="70"/>
        <v>0</v>
      </c>
      <c r="AC336" t="str">
        <f t="shared" si="71"/>
        <v/>
      </c>
    </row>
    <row r="337" spans="1:29" x14ac:dyDescent="0.25">
      <c r="A337" s="112">
        <v>595</v>
      </c>
      <c r="B337" s="373" t="s">
        <v>800</v>
      </c>
      <c r="C337" t="s">
        <v>6145</v>
      </c>
      <c r="D337" s="25">
        <v>214</v>
      </c>
      <c r="E337" s="25">
        <v>71</v>
      </c>
      <c r="F337" s="25">
        <v>20</v>
      </c>
      <c r="G337" s="133">
        <f t="shared" si="61"/>
        <v>0.28169014084507044</v>
      </c>
      <c r="H337" s="133"/>
      <c r="I337" s="134" t="s">
        <v>14</v>
      </c>
      <c r="J337" s="133">
        <v>2018</v>
      </c>
      <c r="K337" s="3" t="s">
        <v>14</v>
      </c>
      <c r="L337" s="345" t="s">
        <v>5513</v>
      </c>
      <c r="M337" s="136" t="s">
        <v>68</v>
      </c>
      <c r="O337" s="26"/>
      <c r="P337" s="1" t="str">
        <f>IF($C337&lt;&gt;"",IF(COUNTIF($C:C,$C337)&gt;1,"Plusieurs commentaires",""),"")</f>
        <v>Plusieurs commentaires</v>
      </c>
      <c r="Q337" s="1">
        <f t="shared" si="62"/>
        <v>1</v>
      </c>
      <c r="R337" s="1">
        <f>SUMIFS($Q$5:$Q337,$P$5:$P337,"Plusieurs commentaires",$C$5:$C337,C337)</f>
        <v>1</v>
      </c>
      <c r="S337" t="str">
        <f t="shared" si="63"/>
        <v/>
      </c>
      <c r="T337" t="str">
        <f t="shared" si="64"/>
        <v/>
      </c>
      <c r="U337" t="str">
        <f t="shared" si="65"/>
        <v>lv_cpshequc</v>
      </c>
      <c r="V337" s="238" t="str">
        <f t="shared" si="66"/>
        <v/>
      </c>
      <c r="W337" s="238">
        <f t="shared" si="67"/>
        <v>0</v>
      </c>
      <c r="X337" s="238">
        <f>SUMIFS($W$5:$W337,$V$5:$V337,"Plusieurs occurences",$H$5:$H337,H337)</f>
        <v>0</v>
      </c>
      <c r="Y337" t="str">
        <f t="shared" si="68"/>
        <v/>
      </c>
      <c r="Z337" t="str">
        <f t="shared" si="69"/>
        <v/>
      </c>
      <c r="AA337">
        <f t="shared" si="70"/>
        <v>0</v>
      </c>
      <c r="AC337" t="str">
        <f t="shared" si="71"/>
        <v/>
      </c>
    </row>
    <row r="338" spans="1:29" x14ac:dyDescent="0.25">
      <c r="A338" s="112">
        <v>631</v>
      </c>
      <c r="B338" s="373" t="s">
        <v>843</v>
      </c>
      <c r="C338" t="s">
        <v>6388</v>
      </c>
      <c r="D338" s="25">
        <v>154</v>
      </c>
      <c r="E338" s="25">
        <v>124</v>
      </c>
      <c r="F338" s="25">
        <v>46</v>
      </c>
      <c r="G338" s="133">
        <f t="shared" si="61"/>
        <v>0.37096774193548387</v>
      </c>
      <c r="H338" s="133"/>
      <c r="I338" s="134" t="s">
        <v>14</v>
      </c>
      <c r="J338" s="133">
        <v>2013</v>
      </c>
      <c r="K338" s="3" t="s">
        <v>14</v>
      </c>
      <c r="L338" s="345" t="s">
        <v>5513</v>
      </c>
      <c r="M338" s="136" t="s">
        <v>68</v>
      </c>
      <c r="O338" s="26"/>
      <c r="P338" s="1" t="str">
        <f>IF($C338&lt;&gt;"",IF(COUNTIF($C:C,$C338)&gt;1,"Plusieurs commentaires",""),"")</f>
        <v>Plusieurs commentaires</v>
      </c>
      <c r="Q338" s="1">
        <f t="shared" si="62"/>
        <v>1</v>
      </c>
      <c r="R338" s="1">
        <f>SUMIFS($Q$5:$Q338,$P$5:$P338,"Plusieurs commentaires",$C$5:$C338,C338)</f>
        <v>1</v>
      </c>
      <c r="S338" t="str">
        <f t="shared" si="63"/>
        <v/>
      </c>
      <c r="T338" t="str">
        <f t="shared" si="64"/>
        <v/>
      </c>
      <c r="U338" t="str">
        <f t="shared" si="65"/>
        <v/>
      </c>
      <c r="V338" s="238" t="str">
        <f t="shared" si="66"/>
        <v/>
      </c>
      <c r="W338" s="238">
        <f t="shared" si="67"/>
        <v>0</v>
      </c>
      <c r="X338" s="238">
        <f>SUMIFS($W$5:$W338,$V$5:$V338,"Plusieurs occurences",$H$5:$H338,H338)</f>
        <v>0</v>
      </c>
      <c r="Y338" t="str">
        <f t="shared" si="68"/>
        <v/>
      </c>
      <c r="Z338" t="str">
        <f t="shared" si="69"/>
        <v/>
      </c>
      <c r="AA338">
        <f t="shared" si="70"/>
        <v>0</v>
      </c>
      <c r="AC338" t="str">
        <f t="shared" si="71"/>
        <v/>
      </c>
    </row>
    <row r="339" spans="1:29" x14ac:dyDescent="0.25">
      <c r="A339" s="112">
        <v>666</v>
      </c>
      <c r="B339" s="373" t="s">
        <v>358</v>
      </c>
      <c r="C339" t="s">
        <v>6378</v>
      </c>
      <c r="D339" s="25">
        <v>45500</v>
      </c>
      <c r="E339" s="25">
        <v>1840</v>
      </c>
      <c r="F339" s="25">
        <v>767</v>
      </c>
      <c r="G339" s="133">
        <f t="shared" si="61"/>
        <v>0.41684782608695653</v>
      </c>
      <c r="H339" s="15"/>
      <c r="I339" s="16" t="s">
        <v>13</v>
      </c>
      <c r="J339" s="15">
        <v>2017</v>
      </c>
      <c r="K339" s="3" t="s">
        <v>14</v>
      </c>
      <c r="L339" s="345" t="s">
        <v>5513</v>
      </c>
      <c r="M339" s="17" t="s">
        <v>68</v>
      </c>
      <c r="O339" s="26"/>
      <c r="P339" s="1" t="str">
        <f>IF($C339&lt;&gt;"",IF(COUNTIF($C:C,$C339)&gt;1,"Plusieurs commentaires",""),"")</f>
        <v>Plusieurs commentaires</v>
      </c>
      <c r="Q339" s="1">
        <f t="shared" si="62"/>
        <v>1</v>
      </c>
      <c r="R339" s="1">
        <f>SUMIFS($Q$5:$Q339,$P$5:$P339,"Plusieurs commentaires",$C$5:$C339,C339)</f>
        <v>2</v>
      </c>
      <c r="S339" t="str">
        <f t="shared" si="63"/>
        <v/>
      </c>
      <c r="T339" t="str">
        <f t="shared" si="64"/>
        <v/>
      </c>
      <c r="U339" t="str">
        <f t="shared" si="65"/>
        <v/>
      </c>
      <c r="V339" s="238" t="str">
        <f t="shared" si="66"/>
        <v/>
      </c>
      <c r="W339" s="238">
        <f t="shared" si="67"/>
        <v>0</v>
      </c>
      <c r="X339" s="238">
        <f>SUMIFS($W$5:$W339,$V$5:$V339,"Plusieurs occurences",$H$5:$H339,H339)</f>
        <v>0</v>
      </c>
      <c r="Y339" t="str">
        <f t="shared" si="68"/>
        <v/>
      </c>
      <c r="Z339" t="str">
        <f t="shared" si="69"/>
        <v/>
      </c>
      <c r="AA339" t="str">
        <f t="shared" si="70"/>
        <v/>
      </c>
      <c r="AC339" t="str">
        <f t="shared" si="71"/>
        <v/>
      </c>
    </row>
    <row r="340" spans="1:29" x14ac:dyDescent="0.25">
      <c r="A340" s="112">
        <v>680</v>
      </c>
      <c r="B340" s="373" t="s">
        <v>899</v>
      </c>
      <c r="C340" t="s">
        <v>6389</v>
      </c>
      <c r="D340" s="25">
        <v>1427</v>
      </c>
      <c r="E340" s="25">
        <v>78</v>
      </c>
      <c r="F340" s="25">
        <v>122</v>
      </c>
      <c r="G340" s="133">
        <f t="shared" si="61"/>
        <v>1.5641025641025641</v>
      </c>
      <c r="H340" s="15"/>
      <c r="I340" s="16" t="s">
        <v>14</v>
      </c>
      <c r="J340" s="133">
        <v>2018</v>
      </c>
      <c r="K340" s="3" t="s">
        <v>14</v>
      </c>
      <c r="L340" s="345" t="s">
        <v>5513</v>
      </c>
      <c r="M340" s="17" t="s">
        <v>68</v>
      </c>
      <c r="O340" s="26" t="s">
        <v>197</v>
      </c>
      <c r="P340" s="1" t="str">
        <f>IF($C340&lt;&gt;"",IF(COUNTIF($C:C,$C340)&gt;1,"Plusieurs commentaires",""),"")</f>
        <v/>
      </c>
      <c r="Q340" s="1">
        <f t="shared" si="62"/>
        <v>0</v>
      </c>
      <c r="R340" s="1">
        <f>SUMIFS($Q$5:$Q340,$P$5:$P340,"Plusieurs commentaires",$C$5:$C340,C340)</f>
        <v>0</v>
      </c>
      <c r="S340" t="str">
        <f t="shared" si="63"/>
        <v/>
      </c>
      <c r="T340" t="str">
        <f t="shared" si="64"/>
        <v/>
      </c>
      <c r="U340" t="str">
        <f t="shared" si="65"/>
        <v/>
      </c>
      <c r="V340" s="238" t="str">
        <f t="shared" si="66"/>
        <v/>
      </c>
      <c r="W340" s="238">
        <f t="shared" si="67"/>
        <v>0</v>
      </c>
      <c r="X340" s="238">
        <f>SUMIFS($W$5:$W340,$V$5:$V340,"Plusieurs occurences",$H$5:$H340,H340)</f>
        <v>0</v>
      </c>
      <c r="Y340" t="str">
        <f t="shared" si="68"/>
        <v/>
      </c>
      <c r="Z340" t="str">
        <f t="shared" si="69"/>
        <v/>
      </c>
      <c r="AA340">
        <f t="shared" si="70"/>
        <v>0</v>
      </c>
      <c r="AC340" t="str">
        <f t="shared" si="71"/>
        <v/>
      </c>
    </row>
    <row r="341" spans="1:29" x14ac:dyDescent="0.25">
      <c r="A341" s="112">
        <v>697</v>
      </c>
      <c r="B341" s="373" t="s">
        <v>919</v>
      </c>
      <c r="C341" t="s">
        <v>6274</v>
      </c>
      <c r="D341" s="25">
        <v>474</v>
      </c>
      <c r="E341" s="25">
        <v>103</v>
      </c>
      <c r="F341" s="25">
        <v>9</v>
      </c>
      <c r="G341" s="133">
        <f t="shared" si="61"/>
        <v>8.7378640776699032E-2</v>
      </c>
      <c r="H341" s="133"/>
      <c r="I341" s="134" t="s">
        <v>14</v>
      </c>
      <c r="J341" s="133">
        <v>2010</v>
      </c>
      <c r="K341" s="3" t="s">
        <v>14</v>
      </c>
      <c r="L341" s="345" t="s">
        <v>1041</v>
      </c>
      <c r="M341" s="136" t="s">
        <v>68</v>
      </c>
      <c r="O341" s="26"/>
      <c r="P341" s="1" t="str">
        <f>IF($C341&lt;&gt;"",IF(COUNTIF($C:C,$C341)&gt;1,"Plusieurs commentaires",""),"")</f>
        <v>Plusieurs commentaires</v>
      </c>
      <c r="Q341" s="1">
        <f t="shared" si="62"/>
        <v>1</v>
      </c>
      <c r="R341" s="1">
        <f>SUMIFS($Q$5:$Q341,$P$5:$P341,"Plusieurs commentaires",$C$5:$C341,C341)</f>
        <v>4</v>
      </c>
      <c r="S341" t="str">
        <f t="shared" si="63"/>
        <v/>
      </c>
      <c r="T341" t="str">
        <f t="shared" si="64"/>
        <v/>
      </c>
      <c r="U341" t="str">
        <f t="shared" si="65"/>
        <v/>
      </c>
      <c r="V341" s="238" t="str">
        <f t="shared" si="66"/>
        <v/>
      </c>
      <c r="W341" s="238">
        <f t="shared" si="67"/>
        <v>0</v>
      </c>
      <c r="X341" s="238">
        <f>SUMIFS($W$5:$W341,$V$5:$V341,"Plusieurs occurences",$H$5:$H341,H341)</f>
        <v>0</v>
      </c>
      <c r="Y341" t="str">
        <f t="shared" si="68"/>
        <v/>
      </c>
      <c r="Z341" t="str">
        <f t="shared" si="69"/>
        <v/>
      </c>
      <c r="AA341" t="str">
        <f t="shared" si="70"/>
        <v/>
      </c>
      <c r="AC341" t="str">
        <f t="shared" si="71"/>
        <v/>
      </c>
    </row>
    <row r="342" spans="1:29" ht="105" x14ac:dyDescent="0.25">
      <c r="A342" s="112">
        <v>707</v>
      </c>
      <c r="B342" s="373" t="s">
        <v>929</v>
      </c>
      <c r="C342" t="s">
        <v>6390</v>
      </c>
      <c r="D342" s="25">
        <v>7268</v>
      </c>
      <c r="E342" s="25">
        <v>273</v>
      </c>
      <c r="F342" s="25">
        <v>75</v>
      </c>
      <c r="G342" s="133">
        <f t="shared" si="61"/>
        <v>0.27472527472527475</v>
      </c>
      <c r="H342" s="15"/>
      <c r="I342" s="16" t="s">
        <v>14</v>
      </c>
      <c r="J342" s="15">
        <v>2018</v>
      </c>
      <c r="K342" s="3" t="s">
        <v>14</v>
      </c>
      <c r="L342" s="345" t="s">
        <v>1041</v>
      </c>
      <c r="M342" s="17" t="s">
        <v>68</v>
      </c>
      <c r="O342" s="26" t="s">
        <v>729</v>
      </c>
      <c r="P342" s="1" t="str">
        <f>IF($C342&lt;&gt;"",IF(COUNTIF($C:C,$C342)&gt;1,"Plusieurs commentaires",""),"")</f>
        <v/>
      </c>
      <c r="Q342" s="1">
        <f t="shared" si="62"/>
        <v>0</v>
      </c>
      <c r="R342" s="1">
        <f>SUMIFS($Q$5:$Q342,$P$5:$P342,"Plusieurs commentaires",$C$5:$C342,C342)</f>
        <v>0</v>
      </c>
      <c r="S342" t="str">
        <f t="shared" si="63"/>
        <v/>
      </c>
      <c r="T342" t="str">
        <f t="shared" si="64"/>
        <v/>
      </c>
      <c r="U342" t="str">
        <f t="shared" si="65"/>
        <v/>
      </c>
      <c r="V342" s="238" t="str">
        <f t="shared" si="66"/>
        <v/>
      </c>
      <c r="W342" s="238">
        <f t="shared" si="67"/>
        <v>0</v>
      </c>
      <c r="X342" s="238">
        <f>SUMIFS($W$5:$W342,$V$5:$V342,"Plusieurs occurences",$H$5:$H342,H342)</f>
        <v>0</v>
      </c>
      <c r="Y342" t="str">
        <f t="shared" si="68"/>
        <v/>
      </c>
      <c r="Z342" t="str">
        <f t="shared" si="69"/>
        <v/>
      </c>
      <c r="AA342">
        <f t="shared" si="70"/>
        <v>0</v>
      </c>
      <c r="AC342" t="str">
        <f t="shared" si="71"/>
        <v/>
      </c>
    </row>
    <row r="343" spans="1:29" x14ac:dyDescent="0.25">
      <c r="A343" s="112">
        <v>710</v>
      </c>
      <c r="B343" s="373" t="s">
        <v>933</v>
      </c>
      <c r="C343" t="s">
        <v>6391</v>
      </c>
      <c r="D343" s="25">
        <v>1117</v>
      </c>
      <c r="E343" s="25">
        <v>467</v>
      </c>
      <c r="F343" s="25">
        <v>124</v>
      </c>
      <c r="G343" s="133">
        <f t="shared" si="61"/>
        <v>0.26552462526766596</v>
      </c>
      <c r="H343" s="15"/>
      <c r="I343" s="16" t="s">
        <v>14</v>
      </c>
      <c r="J343" s="15">
        <v>2013</v>
      </c>
      <c r="K343" s="3" t="s">
        <v>14</v>
      </c>
      <c r="L343" s="345" t="s">
        <v>5513</v>
      </c>
      <c r="M343" s="17" t="s">
        <v>68</v>
      </c>
      <c r="O343" s="26"/>
      <c r="P343" s="1" t="str">
        <f>IF($C343&lt;&gt;"",IF(COUNTIF($C:C,$C343)&gt;1,"Plusieurs commentaires",""),"")</f>
        <v/>
      </c>
      <c r="Q343" s="1">
        <f t="shared" si="62"/>
        <v>0</v>
      </c>
      <c r="R343" s="1">
        <f>SUMIFS($Q$5:$Q343,$P$5:$P343,"Plusieurs commentaires",$C$5:$C343,C343)</f>
        <v>0</v>
      </c>
      <c r="S343" t="str">
        <f t="shared" si="63"/>
        <v/>
      </c>
      <c r="T343" t="str">
        <f t="shared" si="64"/>
        <v/>
      </c>
      <c r="U343" t="str">
        <f t="shared" si="65"/>
        <v/>
      </c>
      <c r="V343" s="238" t="str">
        <f t="shared" si="66"/>
        <v/>
      </c>
      <c r="W343" s="238">
        <f t="shared" si="67"/>
        <v>0</v>
      </c>
      <c r="X343" s="238">
        <f>SUMIFS($W$5:$W343,$V$5:$V343,"Plusieurs occurences",$H$5:$H343,H343)</f>
        <v>0</v>
      </c>
      <c r="Y343" t="str">
        <f t="shared" si="68"/>
        <v/>
      </c>
      <c r="Z343" t="str">
        <f t="shared" si="69"/>
        <v/>
      </c>
      <c r="AA343">
        <f t="shared" si="70"/>
        <v>0</v>
      </c>
      <c r="AC343" t="str">
        <f t="shared" si="71"/>
        <v/>
      </c>
    </row>
    <row r="344" spans="1:29" ht="60" x14ac:dyDescent="0.25">
      <c r="A344" s="112">
        <v>824</v>
      </c>
      <c r="B344" s="373" t="s">
        <v>1201</v>
      </c>
      <c r="C344" t="s">
        <v>6392</v>
      </c>
      <c r="D344" s="25">
        <v>35</v>
      </c>
      <c r="E344" s="25">
        <v>11</v>
      </c>
      <c r="F344" s="25"/>
      <c r="G344" s="133">
        <f t="shared" si="61"/>
        <v>0</v>
      </c>
      <c r="H344" s="15"/>
      <c r="I344" s="16" t="s">
        <v>14</v>
      </c>
      <c r="J344" s="135">
        <v>2011</v>
      </c>
      <c r="K344" s="3" t="s">
        <v>14</v>
      </c>
      <c r="L344" s="361" t="s">
        <v>14</v>
      </c>
      <c r="M344" s="17" t="s">
        <v>68</v>
      </c>
      <c r="P344" s="1" t="str">
        <f>IF($C344&lt;&gt;"",IF(COUNTIF($C:C,$C344)&gt;1,"Plusieurs commentaires",""),"")</f>
        <v/>
      </c>
      <c r="Q344" s="1">
        <f t="shared" si="62"/>
        <v>0</v>
      </c>
      <c r="R344" s="1">
        <f>SUMIFS($Q$5:$Q344,$P$5:$P344,"Plusieurs commentaires",$C$5:$C344,C344)</f>
        <v>0</v>
      </c>
      <c r="S344" t="str">
        <f t="shared" si="63"/>
        <v/>
      </c>
      <c r="T344" t="str">
        <f t="shared" si="64"/>
        <v/>
      </c>
      <c r="U344" t="str">
        <f t="shared" si="65"/>
        <v/>
      </c>
      <c r="V344" s="238" t="str">
        <f t="shared" si="66"/>
        <v/>
      </c>
      <c r="W344" s="238">
        <f t="shared" si="67"/>
        <v>0</v>
      </c>
      <c r="X344" s="238">
        <f>SUMIFS($W$5:$W344,$V$5:$V344,"Plusieurs occurences",$H$5:$H344,H344)</f>
        <v>0</v>
      </c>
      <c r="Y344" t="str">
        <f t="shared" si="68"/>
        <v/>
      </c>
      <c r="Z344" t="str">
        <f t="shared" si="69"/>
        <v/>
      </c>
      <c r="AA344">
        <f t="shared" si="70"/>
        <v>0</v>
      </c>
      <c r="AC344" t="str">
        <f t="shared" si="71"/>
        <v/>
      </c>
    </row>
    <row r="345" spans="1:29" ht="90" x14ac:dyDescent="0.25">
      <c r="A345" s="112">
        <v>837</v>
      </c>
      <c r="B345" s="373" t="s">
        <v>1215</v>
      </c>
      <c r="C345" t="s">
        <v>6042</v>
      </c>
      <c r="D345" s="25">
        <v>4365</v>
      </c>
      <c r="E345" s="25">
        <v>0</v>
      </c>
      <c r="F345" s="25">
        <v>66</v>
      </c>
      <c r="G345" s="133" t="str">
        <f t="shared" si="61"/>
        <v/>
      </c>
      <c r="H345" s="133"/>
      <c r="I345" s="134" t="s">
        <v>13</v>
      </c>
      <c r="J345" s="135">
        <v>2015</v>
      </c>
      <c r="K345" s="3" t="s">
        <v>14</v>
      </c>
      <c r="L345" s="361" t="s">
        <v>5513</v>
      </c>
      <c r="M345" s="136" t="s">
        <v>68</v>
      </c>
      <c r="P345" s="1" t="str">
        <f>IF($C345&lt;&gt;"",IF(COUNTIF($C:C,$C345)&gt;1,"Plusieurs commentaires",""),"")</f>
        <v>Plusieurs commentaires</v>
      </c>
      <c r="Q345" s="1">
        <f t="shared" si="62"/>
        <v>1</v>
      </c>
      <c r="R345" s="1">
        <f>SUMIFS($Q$5:$Q345,$P$5:$P345,"Plusieurs commentaires",$C$5:$C345,C345)</f>
        <v>8</v>
      </c>
      <c r="S345" t="str">
        <f t="shared" si="63"/>
        <v/>
      </c>
      <c r="T345" t="str">
        <f t="shared" si="64"/>
        <v/>
      </c>
      <c r="U345" t="str">
        <f t="shared" si="65"/>
        <v/>
      </c>
      <c r="V345" s="238" t="str">
        <f t="shared" si="66"/>
        <v/>
      </c>
      <c r="W345" s="238">
        <f t="shared" si="67"/>
        <v>0</v>
      </c>
      <c r="X345" s="238">
        <f>SUMIFS($W$5:$W345,$V$5:$V345,"Plusieurs occurences",$H$5:$H345,H345)</f>
        <v>0</v>
      </c>
      <c r="Y345" t="str">
        <f t="shared" si="68"/>
        <v/>
      </c>
      <c r="Z345" t="str">
        <f t="shared" si="69"/>
        <v/>
      </c>
      <c r="AA345" t="str">
        <f t="shared" si="70"/>
        <v/>
      </c>
      <c r="AC345" t="str">
        <f t="shared" si="71"/>
        <v/>
      </c>
    </row>
    <row r="346" spans="1:29" x14ac:dyDescent="0.25">
      <c r="A346" s="112">
        <v>859</v>
      </c>
      <c r="B346" s="288" t="s">
        <v>1024</v>
      </c>
      <c r="C346" t="s">
        <v>6393</v>
      </c>
      <c r="D346" s="292">
        <v>7815</v>
      </c>
      <c r="E346" s="292">
        <v>187</v>
      </c>
      <c r="F346" s="292">
        <v>40</v>
      </c>
      <c r="G346" s="133">
        <f t="shared" si="61"/>
        <v>0.21390374331550802</v>
      </c>
      <c r="H346" s="291"/>
      <c r="I346" s="298" t="s">
        <v>14</v>
      </c>
      <c r="J346" s="291">
        <v>2017</v>
      </c>
      <c r="K346" s="3" t="s">
        <v>14</v>
      </c>
      <c r="L346" s="363" t="s">
        <v>14</v>
      </c>
      <c r="M346" s="302" t="s">
        <v>68</v>
      </c>
      <c r="P346" s="1" t="str">
        <f>IF($C346&lt;&gt;"",IF(COUNTIF($C:C,$C346)&gt;1,"Plusieurs commentaires",""),"")</f>
        <v/>
      </c>
      <c r="Q346" s="1">
        <f t="shared" si="62"/>
        <v>0</v>
      </c>
      <c r="R346" s="1">
        <f>SUMIFS($Q$5:$Q346,$P$5:$P346,"Plusieurs commentaires",$C$5:$C346,C346)</f>
        <v>0</v>
      </c>
      <c r="S346" t="str">
        <f t="shared" si="63"/>
        <v/>
      </c>
      <c r="T346" t="str">
        <f t="shared" si="64"/>
        <v/>
      </c>
      <c r="U346" t="str">
        <f t="shared" si="65"/>
        <v/>
      </c>
      <c r="V346" s="238" t="str">
        <f t="shared" si="66"/>
        <v/>
      </c>
      <c r="W346" s="238">
        <f t="shared" si="67"/>
        <v>0</v>
      </c>
      <c r="X346" s="238">
        <f>SUMIFS($W$5:$W346,$V$5:$V346,"Plusieurs occurences",$H$5:$H346,H346)</f>
        <v>0</v>
      </c>
      <c r="Y346" t="str">
        <f t="shared" si="68"/>
        <v/>
      </c>
      <c r="Z346" t="str">
        <f t="shared" si="69"/>
        <v/>
      </c>
      <c r="AA346">
        <f t="shared" si="70"/>
        <v>0</v>
      </c>
      <c r="AC346" t="str">
        <f t="shared" si="71"/>
        <v/>
      </c>
    </row>
    <row r="347" spans="1:29" ht="45" x14ac:dyDescent="0.25">
      <c r="A347" s="112">
        <v>909</v>
      </c>
      <c r="B347" s="288" t="s">
        <v>1071</v>
      </c>
      <c r="C347" s="289" t="s">
        <v>6394</v>
      </c>
      <c r="D347" s="290">
        <v>2842</v>
      </c>
      <c r="E347" s="290">
        <v>492</v>
      </c>
      <c r="F347" s="290">
        <v>63</v>
      </c>
      <c r="G347" s="133">
        <f t="shared" si="61"/>
        <v>0.12804878048780488</v>
      </c>
      <c r="H347" s="294"/>
      <c r="I347" s="297" t="s">
        <v>14</v>
      </c>
      <c r="J347" s="294">
        <v>2018</v>
      </c>
      <c r="K347" s="3" t="s">
        <v>14</v>
      </c>
      <c r="L347" s="363" t="s">
        <v>5513</v>
      </c>
      <c r="M347" s="302" t="s">
        <v>68</v>
      </c>
      <c r="P347" s="1" t="str">
        <f>IF($C347&lt;&gt;"",IF(COUNTIF($C:C,$C347)&gt;1,"Plusieurs commentaires",""),"")</f>
        <v/>
      </c>
      <c r="Q347" s="1">
        <f t="shared" si="62"/>
        <v>0</v>
      </c>
      <c r="R347" s="1">
        <f>SUMIFS($Q$5:$Q347,$P$5:$P347,"Plusieurs commentaires",$C$5:$C347,C347)</f>
        <v>0</v>
      </c>
      <c r="S347" t="str">
        <f t="shared" si="63"/>
        <v/>
      </c>
      <c r="T347" t="str">
        <f t="shared" si="64"/>
        <v/>
      </c>
      <c r="U347" t="str">
        <f t="shared" si="65"/>
        <v/>
      </c>
      <c r="V347" s="238" t="str">
        <f t="shared" si="66"/>
        <v/>
      </c>
      <c r="W347" s="238">
        <f t="shared" si="67"/>
        <v>0</v>
      </c>
      <c r="X347" s="238">
        <f>SUMIFS($W$5:$W347,$V$5:$V347,"Plusieurs occurences",$H$5:$H347,H347)</f>
        <v>0</v>
      </c>
      <c r="Y347" t="str">
        <f t="shared" si="68"/>
        <v/>
      </c>
      <c r="Z347" t="str">
        <f t="shared" si="69"/>
        <v/>
      </c>
      <c r="AA347">
        <f t="shared" si="70"/>
        <v>0</v>
      </c>
      <c r="AC347" t="str">
        <f t="shared" si="71"/>
        <v/>
      </c>
    </row>
    <row r="348" spans="1:29" x14ac:dyDescent="0.25">
      <c r="A348" s="112">
        <v>935</v>
      </c>
      <c r="B348" s="288" t="s">
        <v>1101</v>
      </c>
      <c r="C348" s="289" t="s">
        <v>6395</v>
      </c>
      <c r="D348" s="290">
        <v>703</v>
      </c>
      <c r="E348" s="290">
        <v>138</v>
      </c>
      <c r="F348" s="290">
        <v>28</v>
      </c>
      <c r="G348" s="133">
        <f t="shared" si="61"/>
        <v>0.20289855072463769</v>
      </c>
      <c r="H348" s="294"/>
      <c r="I348" s="297" t="s">
        <v>14</v>
      </c>
      <c r="J348" s="294">
        <v>2018</v>
      </c>
      <c r="K348" s="3" t="s">
        <v>14</v>
      </c>
      <c r="L348" s="363" t="s">
        <v>13</v>
      </c>
      <c r="M348" s="302" t="s">
        <v>1102</v>
      </c>
      <c r="P348" s="1" t="str">
        <f>IF($C348&lt;&gt;"",IF(COUNTIF($C:C,$C348)&gt;1,"Plusieurs commentaires",""),"")</f>
        <v>Plusieurs commentaires</v>
      </c>
      <c r="Q348" s="1">
        <f t="shared" si="62"/>
        <v>1</v>
      </c>
      <c r="R348" s="1">
        <f>SUMIFS($Q$5:$Q348,$P$5:$P348,"Plusieurs commentaires",$C$5:$C348,C348)</f>
        <v>1</v>
      </c>
      <c r="S348" t="str">
        <f t="shared" si="63"/>
        <v/>
      </c>
      <c r="T348" t="str">
        <f t="shared" si="64"/>
        <v/>
      </c>
      <c r="U348" t="str">
        <f t="shared" si="65"/>
        <v/>
      </c>
      <c r="V348" s="238" t="str">
        <f t="shared" si="66"/>
        <v/>
      </c>
      <c r="W348" s="238">
        <f t="shared" si="67"/>
        <v>0</v>
      </c>
      <c r="X348" s="238">
        <f>SUMIFS($W$5:$W348,$V$5:$V348,"Plusieurs occurences",$H$5:$H348,H348)</f>
        <v>0</v>
      </c>
      <c r="Y348" t="str">
        <f t="shared" si="68"/>
        <v/>
      </c>
      <c r="Z348" t="str">
        <f t="shared" si="69"/>
        <v/>
      </c>
      <c r="AA348">
        <f t="shared" si="70"/>
        <v>0</v>
      </c>
      <c r="AC348" t="str">
        <f t="shared" si="71"/>
        <v/>
      </c>
    </row>
    <row r="349" spans="1:29" ht="75" x14ac:dyDescent="0.25">
      <c r="A349" s="112">
        <v>949</v>
      </c>
      <c r="B349" s="288" t="s">
        <v>1114</v>
      </c>
      <c r="C349" s="289" t="s">
        <v>6042</v>
      </c>
      <c r="D349" s="290">
        <v>4365</v>
      </c>
      <c r="E349" s="290">
        <v>0</v>
      </c>
      <c r="F349" s="290">
        <v>66</v>
      </c>
      <c r="G349" s="133" t="str">
        <f t="shared" si="61"/>
        <v/>
      </c>
      <c r="H349" s="294"/>
      <c r="I349" s="297" t="s">
        <v>13</v>
      </c>
      <c r="J349" s="294">
        <v>2015</v>
      </c>
      <c r="K349" s="3" t="s">
        <v>14</v>
      </c>
      <c r="L349" s="300" t="s">
        <v>5513</v>
      </c>
      <c r="M349" s="302" t="s">
        <v>68</v>
      </c>
      <c r="P349" s="1" t="str">
        <f>IF($C349&lt;&gt;"",IF(COUNTIF($C:C,$C349)&gt;1,"Plusieurs commentaires",""),"")</f>
        <v>Plusieurs commentaires</v>
      </c>
      <c r="Q349" s="1">
        <f t="shared" si="62"/>
        <v>1</v>
      </c>
      <c r="R349" s="1">
        <f>SUMIFS($Q$5:$Q349,$P$5:$P349,"Plusieurs commentaires",$C$5:$C349,C349)</f>
        <v>9</v>
      </c>
      <c r="S349" t="str">
        <f t="shared" si="63"/>
        <v/>
      </c>
      <c r="T349" t="str">
        <f t="shared" si="64"/>
        <v/>
      </c>
      <c r="U349" t="str">
        <f t="shared" si="65"/>
        <v/>
      </c>
      <c r="V349" s="238" t="str">
        <f t="shared" si="66"/>
        <v/>
      </c>
      <c r="W349" s="238">
        <f t="shared" si="67"/>
        <v>0</v>
      </c>
      <c r="X349" s="238">
        <f>SUMIFS($W$5:$W349,$V$5:$V349,"Plusieurs occurences",$H$5:$H349,H349)</f>
        <v>0</v>
      </c>
      <c r="Y349" t="str">
        <f t="shared" si="68"/>
        <v/>
      </c>
      <c r="Z349" t="str">
        <f t="shared" si="69"/>
        <v/>
      </c>
      <c r="AA349" t="str">
        <f t="shared" si="70"/>
        <v/>
      </c>
      <c r="AC349" t="str">
        <f t="shared" si="71"/>
        <v/>
      </c>
    </row>
    <row r="350" spans="1:29" ht="36" x14ac:dyDescent="0.25">
      <c r="A350" s="112">
        <v>14</v>
      </c>
      <c r="B350" s="371" t="s">
        <v>38</v>
      </c>
      <c r="C350" t="s">
        <v>6396</v>
      </c>
      <c r="D350" s="25">
        <v>1809</v>
      </c>
      <c r="E350" s="25">
        <v>14</v>
      </c>
      <c r="F350" s="25">
        <v>13</v>
      </c>
      <c r="G350" s="133">
        <f t="shared" ref="G350:G381" si="72">IFERROR(F350/E350,0)</f>
        <v>0.9285714285714286</v>
      </c>
      <c r="H350" s="133"/>
      <c r="I350" s="134" t="s">
        <v>14</v>
      </c>
      <c r="J350" s="133">
        <v>2017</v>
      </c>
      <c r="K350" s="3" t="s">
        <v>39</v>
      </c>
      <c r="L350" s="172" t="s">
        <v>5513</v>
      </c>
      <c r="M350" s="136" t="s">
        <v>40</v>
      </c>
      <c r="O350" s="28" t="s">
        <v>41</v>
      </c>
      <c r="P350" s="1" t="str">
        <f>IF($C350&lt;&gt;"",IF(COUNTIF($C:C,$C350)&gt;1,"Plusieurs commentaires",""),"")</f>
        <v>Plusieurs commentaires</v>
      </c>
      <c r="Q350" s="1">
        <f t="shared" si="62"/>
        <v>1</v>
      </c>
      <c r="R350" s="1">
        <f>SUMIFS($Q$5:$Q350,$P$5:$P350,"Plusieurs commentaires",$C$5:$C350,C350)</f>
        <v>1</v>
      </c>
      <c r="S350" t="str">
        <f t="shared" si="63"/>
        <v/>
      </c>
      <c r="T350" t="str">
        <f t="shared" si="64"/>
        <v/>
      </c>
      <c r="U350" t="str">
        <f t="shared" si="65"/>
        <v/>
      </c>
      <c r="V350" s="238" t="str">
        <f t="shared" si="66"/>
        <v/>
      </c>
      <c r="W350" s="238">
        <f t="shared" si="67"/>
        <v>0</v>
      </c>
      <c r="X350" s="238">
        <f>SUMIFS($W$5:$W350,$V$5:$V350,"Plusieurs occurences",$H$5:$H350,H350)</f>
        <v>0</v>
      </c>
      <c r="Y350" t="str">
        <f t="shared" si="68"/>
        <v/>
      </c>
      <c r="Z350">
        <f t="shared" si="69"/>
        <v>0</v>
      </c>
      <c r="AA350" t="str">
        <f t="shared" si="70"/>
        <v/>
      </c>
      <c r="AC350" t="str">
        <f t="shared" si="71"/>
        <v/>
      </c>
    </row>
    <row r="351" spans="1:29" x14ac:dyDescent="0.25">
      <c r="A351" s="112">
        <v>30</v>
      </c>
      <c r="B351" s="371" t="s">
        <v>65</v>
      </c>
      <c r="C351" t="s">
        <v>6397</v>
      </c>
      <c r="D351" s="25">
        <v>158000</v>
      </c>
      <c r="E351" s="25">
        <v>4991</v>
      </c>
      <c r="F351" s="25">
        <v>1130</v>
      </c>
      <c r="G351" s="133">
        <f t="shared" si="72"/>
        <v>0.22640753356040874</v>
      </c>
      <c r="H351" s="133"/>
      <c r="I351" s="134" t="s">
        <v>14</v>
      </c>
      <c r="J351" s="133">
        <v>2015</v>
      </c>
      <c r="K351" s="3" t="s">
        <v>14</v>
      </c>
      <c r="L351" s="172" t="s">
        <v>5513</v>
      </c>
      <c r="M351" s="136" t="s">
        <v>40</v>
      </c>
      <c r="O351" s="28"/>
      <c r="P351" s="1" t="str">
        <f>IF($C351&lt;&gt;"",IF(COUNTIF($C:C,$C351)&gt;1,"Plusieurs commentaires",""),"")</f>
        <v/>
      </c>
      <c r="Q351" s="1">
        <f t="shared" si="62"/>
        <v>0</v>
      </c>
      <c r="R351" s="1">
        <f>SUMIFS($Q$5:$Q351,$P$5:$P351,"Plusieurs commentaires",$C$5:$C351,C351)</f>
        <v>0</v>
      </c>
      <c r="S351" t="str">
        <f t="shared" si="63"/>
        <v/>
      </c>
      <c r="T351" t="str">
        <f t="shared" si="64"/>
        <v/>
      </c>
      <c r="U351" t="str">
        <f t="shared" si="65"/>
        <v/>
      </c>
      <c r="V351" s="238" t="str">
        <f t="shared" si="66"/>
        <v/>
      </c>
      <c r="W351" s="238">
        <f t="shared" si="67"/>
        <v>0</v>
      </c>
      <c r="X351" s="238">
        <f>SUMIFS($W$5:$W351,$V$5:$V351,"Plusieurs occurences",$H$5:$H351,H351)</f>
        <v>0</v>
      </c>
      <c r="Y351" t="str">
        <f t="shared" si="68"/>
        <v/>
      </c>
      <c r="Z351">
        <f t="shared" si="69"/>
        <v>0</v>
      </c>
      <c r="AA351" t="str">
        <f t="shared" si="70"/>
        <v/>
      </c>
      <c r="AC351" t="str">
        <f t="shared" si="71"/>
        <v/>
      </c>
    </row>
    <row r="352" spans="1:29" ht="24" x14ac:dyDescent="0.25">
      <c r="A352" s="112">
        <v>34</v>
      </c>
      <c r="B352" s="371" t="s">
        <v>73</v>
      </c>
      <c r="C352" t="s">
        <v>5947</v>
      </c>
      <c r="D352" s="25">
        <v>26300</v>
      </c>
      <c r="E352" s="25">
        <v>318</v>
      </c>
      <c r="F352" s="25">
        <v>750</v>
      </c>
      <c r="G352" s="133">
        <f t="shared" si="72"/>
        <v>2.358490566037736</v>
      </c>
      <c r="H352" s="15"/>
      <c r="I352" s="16" t="s">
        <v>14</v>
      </c>
      <c r="J352" s="15">
        <v>2009</v>
      </c>
      <c r="K352" s="3" t="s">
        <v>14</v>
      </c>
      <c r="L352" s="172" t="s">
        <v>5513</v>
      </c>
      <c r="M352" s="17" t="s">
        <v>40</v>
      </c>
      <c r="N352">
        <v>24</v>
      </c>
      <c r="O352" s="28"/>
      <c r="P352" s="1" t="str">
        <f>IF($C352&lt;&gt;"",IF(COUNTIF($C:C,$C352)&gt;1,"Plusieurs commentaires",""),"")</f>
        <v>Plusieurs commentaires</v>
      </c>
      <c r="Q352" s="1">
        <f t="shared" si="62"/>
        <v>1</v>
      </c>
      <c r="R352" s="1">
        <f>SUMIFS($Q$5:$Q352,$P$5:$P352,"Plusieurs commentaires",$C$5:$C352,C352)</f>
        <v>4</v>
      </c>
      <c r="S352" t="str">
        <f t="shared" si="63"/>
        <v/>
      </c>
      <c r="T352" t="str">
        <f t="shared" si="64"/>
        <v/>
      </c>
      <c r="U352" t="str">
        <f t="shared" si="65"/>
        <v/>
      </c>
      <c r="V352" s="238" t="str">
        <f t="shared" si="66"/>
        <v/>
      </c>
      <c r="W352" s="238">
        <f t="shared" si="67"/>
        <v>0</v>
      </c>
      <c r="X352" s="238">
        <f>SUMIFS($W$5:$W352,$V$5:$V352,"Plusieurs occurences",$H$5:$H352,H352)</f>
        <v>0</v>
      </c>
      <c r="Y352" t="str">
        <f t="shared" si="68"/>
        <v/>
      </c>
      <c r="Z352" t="str">
        <f t="shared" si="69"/>
        <v/>
      </c>
      <c r="AA352" t="str">
        <f t="shared" si="70"/>
        <v/>
      </c>
      <c r="AC352" t="str">
        <f t="shared" si="71"/>
        <v/>
      </c>
    </row>
    <row r="353" spans="1:29" x14ac:dyDescent="0.25">
      <c r="A353" s="112">
        <v>36</v>
      </c>
      <c r="B353" s="371" t="s">
        <v>76</v>
      </c>
      <c r="C353" t="s">
        <v>6045</v>
      </c>
      <c r="D353" s="25">
        <v>764</v>
      </c>
      <c r="E353" s="25">
        <v>258</v>
      </c>
      <c r="F353" s="25">
        <v>44</v>
      </c>
      <c r="G353" s="133">
        <f t="shared" si="72"/>
        <v>0.17054263565891473</v>
      </c>
      <c r="H353" s="133" t="s">
        <v>77</v>
      </c>
      <c r="I353" s="134" t="s">
        <v>14</v>
      </c>
      <c r="J353" s="133">
        <v>2019</v>
      </c>
      <c r="K353" s="3" t="s">
        <v>78</v>
      </c>
      <c r="L353" s="172" t="s">
        <v>5513</v>
      </c>
      <c r="M353" s="136" t="s">
        <v>40</v>
      </c>
      <c r="O353" s="28"/>
      <c r="P353" s="1" t="str">
        <f>IF($C353&lt;&gt;"",IF(COUNTIF($C:C,$C353)&gt;1,"Plusieurs commentaires",""),"")</f>
        <v/>
      </c>
      <c r="Q353" s="1">
        <f t="shared" si="62"/>
        <v>0</v>
      </c>
      <c r="R353" s="1">
        <f>SUMIFS($Q$5:$Q353,$P$5:$P353,"Plusieurs commentaires",$C$5:$C353,C353)</f>
        <v>0</v>
      </c>
      <c r="S353" t="str">
        <f t="shared" si="63"/>
        <v/>
      </c>
      <c r="T353" t="str">
        <f t="shared" si="64"/>
        <v/>
      </c>
      <c r="U353" t="str">
        <f t="shared" si="65"/>
        <v/>
      </c>
      <c r="V353" s="238" t="str">
        <f t="shared" si="66"/>
        <v/>
      </c>
      <c r="W353" s="238">
        <f t="shared" si="67"/>
        <v>0</v>
      </c>
      <c r="X353" s="238">
        <f>SUMIFS($W$5:$W353,$V$5:$V353,"Plusieurs occurences",$H$5:$H353,H353)</f>
        <v>0</v>
      </c>
      <c r="Y353" t="str">
        <f t="shared" si="68"/>
        <v/>
      </c>
      <c r="Z353" t="str">
        <f t="shared" si="69"/>
        <v>Directeur agence digitale</v>
      </c>
      <c r="AA353" t="str">
        <f t="shared" si="70"/>
        <v/>
      </c>
      <c r="AC353" t="str">
        <f t="shared" si="71"/>
        <v/>
      </c>
    </row>
    <row r="354" spans="1:29" ht="24" x14ac:dyDescent="0.25">
      <c r="A354" s="112">
        <v>39</v>
      </c>
      <c r="B354" s="371" t="s">
        <v>83</v>
      </c>
      <c r="C354" t="s">
        <v>6146</v>
      </c>
      <c r="D354" s="25">
        <v>1117</v>
      </c>
      <c r="E354" s="25">
        <v>183</v>
      </c>
      <c r="F354" s="25">
        <v>82</v>
      </c>
      <c r="G354" s="133">
        <f t="shared" si="72"/>
        <v>0.44808743169398907</v>
      </c>
      <c r="H354" s="15" t="s">
        <v>84</v>
      </c>
      <c r="I354" s="16" t="s">
        <v>14</v>
      </c>
      <c r="J354" s="15">
        <v>2016</v>
      </c>
      <c r="K354" s="3" t="s">
        <v>14</v>
      </c>
      <c r="L354" s="172" t="s">
        <v>1041</v>
      </c>
      <c r="M354" s="17" t="s">
        <v>40</v>
      </c>
      <c r="O354" s="28" t="s">
        <v>85</v>
      </c>
      <c r="P354" s="1" t="str">
        <f>IF($C354&lt;&gt;"",IF(COUNTIF($C:C,$C354)&gt;1,"Plusieurs commentaires",""),"")</f>
        <v/>
      </c>
      <c r="Q354" s="1">
        <f t="shared" si="62"/>
        <v>0</v>
      </c>
      <c r="R354" s="1">
        <f>SUMIFS($Q$5:$Q354,$P$5:$P354,"Plusieurs commentaires",$C$5:$C354,C354)</f>
        <v>0</v>
      </c>
      <c r="S354" t="str">
        <f t="shared" si="63"/>
        <v/>
      </c>
      <c r="T354" t="str">
        <f t="shared" si="64"/>
        <v/>
      </c>
      <c r="U354" t="str">
        <f t="shared" si="65"/>
        <v/>
      </c>
      <c r="V354" s="238" t="str">
        <f t="shared" si="66"/>
        <v/>
      </c>
      <c r="W354" s="238">
        <f t="shared" si="67"/>
        <v>0</v>
      </c>
      <c r="X354" s="238">
        <f>SUMIFS($W$5:$W354,$V$5:$V354,"Plusieurs occurences",$H$5:$H354,H354)</f>
        <v>0</v>
      </c>
      <c r="Y354" t="str">
        <f t="shared" si="68"/>
        <v/>
      </c>
      <c r="Z354" t="str">
        <f t="shared" si="69"/>
        <v>Musicien</v>
      </c>
      <c r="AA354" t="str">
        <f t="shared" si="70"/>
        <v/>
      </c>
      <c r="AC354" t="str">
        <f t="shared" si="71"/>
        <v/>
      </c>
    </row>
    <row r="355" spans="1:29" x14ac:dyDescent="0.25">
      <c r="A355" s="112">
        <v>41</v>
      </c>
      <c r="B355" s="371" t="s">
        <v>88</v>
      </c>
      <c r="C355" t="s">
        <v>6398</v>
      </c>
      <c r="D355" s="25">
        <v>1817</v>
      </c>
      <c r="E355" s="25">
        <v>206</v>
      </c>
      <c r="F355" s="25">
        <v>46</v>
      </c>
      <c r="G355" s="133">
        <f t="shared" si="72"/>
        <v>0.22330097087378642</v>
      </c>
      <c r="H355" s="133"/>
      <c r="I355" s="134" t="s">
        <v>14</v>
      </c>
      <c r="J355" s="133">
        <v>2015</v>
      </c>
      <c r="K355" s="3" t="s">
        <v>14</v>
      </c>
      <c r="L355" s="127" t="s">
        <v>5513</v>
      </c>
      <c r="M355" s="136" t="s">
        <v>40</v>
      </c>
      <c r="N355">
        <v>27</v>
      </c>
      <c r="O355" s="28"/>
      <c r="P355" s="1" t="str">
        <f>IF($C355&lt;&gt;"",IF(COUNTIF($C:C,$C355)&gt;1,"Plusieurs commentaires",""),"")</f>
        <v/>
      </c>
      <c r="Q355" s="1">
        <f t="shared" si="62"/>
        <v>0</v>
      </c>
      <c r="R355" s="1">
        <f>SUMIFS($Q$5:$Q355,$P$5:$P355,"Plusieurs commentaires",$C$5:$C355,C355)</f>
        <v>0</v>
      </c>
      <c r="S355" t="str">
        <f t="shared" si="63"/>
        <v/>
      </c>
      <c r="T355" t="str">
        <f t="shared" si="64"/>
        <v/>
      </c>
      <c r="U355" t="str">
        <f t="shared" si="65"/>
        <v/>
      </c>
      <c r="V355" s="238" t="str">
        <f t="shared" si="66"/>
        <v/>
      </c>
      <c r="W355" s="238">
        <f t="shared" si="67"/>
        <v>0</v>
      </c>
      <c r="X355" s="238">
        <f>SUMIFS($W$5:$W355,$V$5:$V355,"Plusieurs occurences",$H$5:$H355,H355)</f>
        <v>0</v>
      </c>
      <c r="Y355" t="str">
        <f t="shared" si="68"/>
        <v/>
      </c>
      <c r="Z355">
        <f t="shared" si="69"/>
        <v>0</v>
      </c>
      <c r="AA355" t="str">
        <f t="shared" si="70"/>
        <v/>
      </c>
      <c r="AC355" t="str">
        <f t="shared" si="71"/>
        <v/>
      </c>
    </row>
    <row r="356" spans="1:29" ht="48" x14ac:dyDescent="0.25">
      <c r="A356" s="112">
        <v>59</v>
      </c>
      <c r="B356" s="371" t="s">
        <v>115</v>
      </c>
      <c r="C356" t="s">
        <v>6147</v>
      </c>
      <c r="D356" s="25">
        <v>71400</v>
      </c>
      <c r="E356" s="25">
        <v>133</v>
      </c>
      <c r="F356" s="25">
        <v>5006</v>
      </c>
      <c r="G356" s="133">
        <f t="shared" si="72"/>
        <v>37.639097744360903</v>
      </c>
      <c r="H356" s="15"/>
      <c r="I356" s="16" t="s">
        <v>14</v>
      </c>
      <c r="J356" s="133">
        <v>2009</v>
      </c>
      <c r="K356" s="3" t="s">
        <v>14</v>
      </c>
      <c r="L356" s="172" t="s">
        <v>5513</v>
      </c>
      <c r="M356" s="17" t="s">
        <v>40</v>
      </c>
      <c r="O356" s="28"/>
      <c r="P356" s="1" t="str">
        <f>IF($C356&lt;&gt;"",IF(COUNTIF($C:C,$C356)&gt;1,"Plusieurs commentaires",""),"")</f>
        <v/>
      </c>
      <c r="Q356" s="1">
        <f t="shared" si="62"/>
        <v>0</v>
      </c>
      <c r="R356" s="1">
        <f>SUMIFS($Q$5:$Q356,$P$5:$P356,"Plusieurs commentaires",$C$5:$C356,C356)</f>
        <v>0</v>
      </c>
      <c r="S356" t="str">
        <f t="shared" si="63"/>
        <v/>
      </c>
      <c r="T356" t="str">
        <f t="shared" si="64"/>
        <v/>
      </c>
      <c r="U356" t="str">
        <f t="shared" si="65"/>
        <v/>
      </c>
      <c r="V356" s="238" t="str">
        <f t="shared" si="66"/>
        <v/>
      </c>
      <c r="W356" s="238">
        <f t="shared" si="67"/>
        <v>0</v>
      </c>
      <c r="X356" s="238">
        <f>SUMIFS($W$5:$W356,$V$5:$V356,"Plusieurs occurences",$H$5:$H356,H356)</f>
        <v>0</v>
      </c>
      <c r="Y356" t="str">
        <f t="shared" si="68"/>
        <v/>
      </c>
      <c r="Z356">
        <f t="shared" si="69"/>
        <v>0</v>
      </c>
      <c r="AA356" t="str">
        <f t="shared" si="70"/>
        <v/>
      </c>
      <c r="AC356" t="str">
        <f t="shared" si="71"/>
        <v/>
      </c>
    </row>
    <row r="357" spans="1:29" ht="60" x14ac:dyDescent="0.25">
      <c r="A357" s="112">
        <v>63</v>
      </c>
      <c r="B357" s="371" t="s">
        <v>120</v>
      </c>
      <c r="C357" t="s">
        <v>6148</v>
      </c>
      <c r="D357" s="25">
        <v>1465</v>
      </c>
      <c r="E357" s="25">
        <v>122</v>
      </c>
      <c r="F357" s="25">
        <v>39</v>
      </c>
      <c r="G357" s="133">
        <f t="shared" si="72"/>
        <v>0.31967213114754101</v>
      </c>
      <c r="H357" s="133"/>
      <c r="I357" s="134" t="s">
        <v>14</v>
      </c>
      <c r="J357" s="133">
        <v>2014</v>
      </c>
      <c r="K357" s="3" t="s">
        <v>78</v>
      </c>
      <c r="L357" s="172" t="s">
        <v>5513</v>
      </c>
      <c r="M357" s="136" t="s">
        <v>40</v>
      </c>
      <c r="O357" s="28"/>
      <c r="P357" s="1" t="str">
        <f>IF($C357&lt;&gt;"",IF(COUNTIF($C:C,$C357)&gt;1,"Plusieurs commentaires",""),"")</f>
        <v>Plusieurs commentaires</v>
      </c>
      <c r="Q357" s="1">
        <f t="shared" si="62"/>
        <v>1</v>
      </c>
      <c r="R357" s="1">
        <f>SUMIFS($Q$5:$Q357,$P$5:$P357,"Plusieurs commentaires",$C$5:$C357,C357)</f>
        <v>1</v>
      </c>
      <c r="S357" t="str">
        <f t="shared" si="63"/>
        <v/>
      </c>
      <c r="T357" t="str">
        <f t="shared" si="64"/>
        <v/>
      </c>
      <c r="U357" t="str">
        <f t="shared" si="65"/>
        <v/>
      </c>
      <c r="V357" s="238" t="str">
        <f t="shared" si="66"/>
        <v/>
      </c>
      <c r="W357" s="238">
        <f t="shared" si="67"/>
        <v>0</v>
      </c>
      <c r="X357" s="238">
        <f>SUMIFS($W$5:$W357,$V$5:$V357,"Plusieurs occurences",$H$5:$H357,H357)</f>
        <v>0</v>
      </c>
      <c r="Y357" t="str">
        <f t="shared" si="68"/>
        <v/>
      </c>
      <c r="Z357">
        <f t="shared" si="69"/>
        <v>0</v>
      </c>
      <c r="AA357" t="str">
        <f t="shared" si="70"/>
        <v/>
      </c>
      <c r="AC357" t="str">
        <f t="shared" si="71"/>
        <v/>
      </c>
    </row>
    <row r="358" spans="1:29" x14ac:dyDescent="0.25">
      <c r="A358" s="112">
        <v>65</v>
      </c>
      <c r="B358" s="371" t="s">
        <v>123</v>
      </c>
      <c r="C358" t="s">
        <v>6149</v>
      </c>
      <c r="D358" s="25">
        <v>344</v>
      </c>
      <c r="E358" s="25">
        <v>86</v>
      </c>
      <c r="F358" s="25">
        <v>41</v>
      </c>
      <c r="G358" s="133">
        <f t="shared" si="72"/>
        <v>0.47674418604651164</v>
      </c>
      <c r="H358" s="15"/>
      <c r="I358" s="16" t="s">
        <v>13</v>
      </c>
      <c r="J358" s="15">
        <v>2016</v>
      </c>
      <c r="K358" s="3" t="s">
        <v>14</v>
      </c>
      <c r="L358" s="127" t="s">
        <v>5513</v>
      </c>
      <c r="M358" s="17" t="s">
        <v>40</v>
      </c>
      <c r="N358">
        <v>4</v>
      </c>
      <c r="O358" s="28"/>
      <c r="P358" s="1" t="str">
        <f>IF($C358&lt;&gt;"",IF(COUNTIF($C:C,$C358)&gt;1,"Plusieurs commentaires",""),"")</f>
        <v>Plusieurs commentaires</v>
      </c>
      <c r="Q358" s="1">
        <f t="shared" si="62"/>
        <v>1</v>
      </c>
      <c r="R358" s="1">
        <f>SUMIFS($Q$5:$Q358,$P$5:$P358,"Plusieurs commentaires",$C$5:$C358,C358)</f>
        <v>1</v>
      </c>
      <c r="S358" t="str">
        <f t="shared" si="63"/>
        <v/>
      </c>
      <c r="T358" t="str">
        <f t="shared" si="64"/>
        <v/>
      </c>
      <c r="U358" t="str">
        <f t="shared" si="65"/>
        <v/>
      </c>
      <c r="V358" s="238" t="str">
        <f t="shared" si="66"/>
        <v/>
      </c>
      <c r="W358" s="238">
        <f t="shared" si="67"/>
        <v>0</v>
      </c>
      <c r="X358" s="238">
        <f>SUMIFS($W$5:$W358,$V$5:$V358,"Plusieurs occurences",$H$5:$H358,H358)</f>
        <v>0</v>
      </c>
      <c r="Y358" t="str">
        <f t="shared" si="68"/>
        <v/>
      </c>
      <c r="Z358">
        <f t="shared" si="69"/>
        <v>0</v>
      </c>
      <c r="AA358" t="str">
        <f t="shared" si="70"/>
        <v/>
      </c>
      <c r="AC358" t="str">
        <f t="shared" si="71"/>
        <v/>
      </c>
    </row>
    <row r="359" spans="1:29" ht="36" x14ac:dyDescent="0.25">
      <c r="A359" s="112">
        <v>67</v>
      </c>
      <c r="B359" s="371" t="s">
        <v>126</v>
      </c>
      <c r="C359" t="s">
        <v>6399</v>
      </c>
      <c r="D359" s="25">
        <v>6390</v>
      </c>
      <c r="E359" s="25">
        <v>691</v>
      </c>
      <c r="F359" s="25">
        <v>167</v>
      </c>
      <c r="G359" s="133">
        <f t="shared" si="72"/>
        <v>0.24167872648335745</v>
      </c>
      <c r="H359" s="15" t="s">
        <v>122</v>
      </c>
      <c r="I359" s="16" t="s">
        <v>13</v>
      </c>
      <c r="J359" s="15">
        <v>2017</v>
      </c>
      <c r="K359" s="3" t="s">
        <v>14</v>
      </c>
      <c r="L359" s="127" t="s">
        <v>5513</v>
      </c>
      <c r="M359" s="17" t="s">
        <v>40</v>
      </c>
      <c r="N359">
        <v>0</v>
      </c>
      <c r="O359" s="28"/>
      <c r="P359" s="1" t="str">
        <f>IF($C359&lt;&gt;"",IF(COUNTIF($C:C,$C359)&gt;1,"Plusieurs commentaires",""),"")</f>
        <v/>
      </c>
      <c r="Q359" s="1">
        <f t="shared" si="62"/>
        <v>0</v>
      </c>
      <c r="R359" s="1">
        <f>SUMIFS($Q$5:$Q359,$P$5:$P359,"Plusieurs commentaires",$C$5:$C359,C359)</f>
        <v>0</v>
      </c>
      <c r="S359" t="str">
        <f t="shared" si="63"/>
        <v/>
      </c>
      <c r="T359" t="str">
        <f t="shared" si="64"/>
        <v/>
      </c>
      <c r="U359" t="str">
        <f t="shared" si="65"/>
        <v/>
      </c>
      <c r="V359" s="238" t="str">
        <f t="shared" si="66"/>
        <v>Plusieurs occurences</v>
      </c>
      <c r="W359" s="238">
        <f t="shared" si="67"/>
        <v>1</v>
      </c>
      <c r="X359" s="238">
        <f>SUMIFS($W$5:$W359,$V$5:$V359,"Plusieurs occurences",$H$5:$H359,H359)</f>
        <v>1</v>
      </c>
      <c r="Y359" t="str">
        <f t="shared" si="68"/>
        <v/>
      </c>
      <c r="Z359" t="str">
        <f t="shared" si="69"/>
        <v>Etudiant</v>
      </c>
      <c r="AA359" t="str">
        <f t="shared" si="70"/>
        <v/>
      </c>
      <c r="AC359" t="str">
        <f t="shared" si="71"/>
        <v/>
      </c>
    </row>
    <row r="360" spans="1:29" x14ac:dyDescent="0.25">
      <c r="A360" s="112">
        <v>83</v>
      </c>
      <c r="B360" s="371" t="s">
        <v>148</v>
      </c>
      <c r="C360" t="s">
        <v>5997</v>
      </c>
      <c r="D360" s="25">
        <v>9598</v>
      </c>
      <c r="E360" s="25">
        <v>155</v>
      </c>
      <c r="F360" s="25">
        <v>106</v>
      </c>
      <c r="G360" s="133">
        <f t="shared" si="72"/>
        <v>0.68387096774193545</v>
      </c>
      <c r="H360" s="15"/>
      <c r="I360" s="16" t="s">
        <v>13</v>
      </c>
      <c r="J360" s="133">
        <v>2016</v>
      </c>
      <c r="K360" s="3" t="s">
        <v>14</v>
      </c>
      <c r="L360" s="127" t="s">
        <v>5513</v>
      </c>
      <c r="M360" s="17" t="s">
        <v>40</v>
      </c>
      <c r="O360" s="28"/>
      <c r="P360" s="1" t="str">
        <f>IF($C360&lt;&gt;"",IF(COUNTIF($C:C,$C360)&gt;1,"Plusieurs commentaires",""),"")</f>
        <v/>
      </c>
      <c r="Q360" s="1">
        <f t="shared" si="62"/>
        <v>0</v>
      </c>
      <c r="R360" s="1">
        <f>SUMIFS($Q$5:$Q360,$P$5:$P360,"Plusieurs commentaires",$C$5:$C360,C360)</f>
        <v>0</v>
      </c>
      <c r="S360" t="str">
        <f t="shared" si="63"/>
        <v/>
      </c>
      <c r="T360" t="str">
        <f t="shared" si="64"/>
        <v/>
      </c>
      <c r="U360" t="str">
        <f t="shared" si="65"/>
        <v/>
      </c>
      <c r="V360" s="238" t="str">
        <f t="shared" si="66"/>
        <v/>
      </c>
      <c r="W360" s="238">
        <f t="shared" si="67"/>
        <v>0</v>
      </c>
      <c r="X360" s="238">
        <f>SUMIFS($W$5:$W360,$V$5:$V360,"Plusieurs occurences",$H$5:$H360,H360)</f>
        <v>0</v>
      </c>
      <c r="Y360" t="str">
        <f t="shared" si="68"/>
        <v/>
      </c>
      <c r="Z360">
        <f t="shared" si="69"/>
        <v>0</v>
      </c>
      <c r="AA360" t="str">
        <f t="shared" si="70"/>
        <v/>
      </c>
      <c r="AC360" t="str">
        <f t="shared" si="71"/>
        <v/>
      </c>
    </row>
    <row r="361" spans="1:29" ht="36" x14ac:dyDescent="0.25">
      <c r="A361" s="112">
        <v>99</v>
      </c>
      <c r="B361" s="371" t="s">
        <v>169</v>
      </c>
      <c r="C361" t="s">
        <v>5550</v>
      </c>
      <c r="D361" s="25">
        <v>521</v>
      </c>
      <c r="E361" s="25">
        <v>7</v>
      </c>
      <c r="F361" s="25">
        <v>15</v>
      </c>
      <c r="G361" s="133">
        <f t="shared" si="72"/>
        <v>2.1428571428571428</v>
      </c>
      <c r="H361" s="133"/>
      <c r="I361" s="134" t="s">
        <v>14</v>
      </c>
      <c r="J361" s="133">
        <v>2009</v>
      </c>
      <c r="K361" s="3" t="s">
        <v>170</v>
      </c>
      <c r="L361" s="172" t="s">
        <v>5513</v>
      </c>
      <c r="M361" s="136" t="s">
        <v>40</v>
      </c>
      <c r="O361" s="28"/>
      <c r="P361" s="1" t="str">
        <f>IF($C361&lt;&gt;"",IF(COUNTIF($C:C,$C361)&gt;1,"Plusieurs commentaires",""),"")</f>
        <v/>
      </c>
      <c r="Q361" s="1">
        <f t="shared" si="62"/>
        <v>0</v>
      </c>
      <c r="R361" s="1">
        <f>SUMIFS($Q$5:$Q361,$P$5:$P361,"Plusieurs commentaires",$C$5:$C361,C361)</f>
        <v>0</v>
      </c>
      <c r="S361" t="str">
        <f t="shared" si="63"/>
        <v/>
      </c>
      <c r="T361" t="str">
        <f t="shared" si="64"/>
        <v/>
      </c>
      <c r="U361" t="str">
        <f t="shared" si="65"/>
        <v/>
      </c>
      <c r="V361" s="238" t="str">
        <f t="shared" si="66"/>
        <v/>
      </c>
      <c r="W361" s="238">
        <f t="shared" si="67"/>
        <v>0</v>
      </c>
      <c r="X361" s="238">
        <f>SUMIFS($W$5:$W361,$V$5:$V361,"Plusieurs occurences",$H$5:$H361,H361)</f>
        <v>0</v>
      </c>
      <c r="Y361" t="str">
        <f t="shared" si="68"/>
        <v/>
      </c>
      <c r="Z361">
        <f t="shared" si="69"/>
        <v>0</v>
      </c>
      <c r="AA361" t="str">
        <f t="shared" si="70"/>
        <v/>
      </c>
      <c r="AC361" t="str">
        <f t="shared" si="71"/>
        <v/>
      </c>
    </row>
    <row r="362" spans="1:29" x14ac:dyDescent="0.25">
      <c r="A362" s="112">
        <v>106</v>
      </c>
      <c r="B362" s="371" t="s">
        <v>180</v>
      </c>
      <c r="C362" t="s">
        <v>6400</v>
      </c>
      <c r="D362" s="25">
        <v>5574</v>
      </c>
      <c r="E362" s="25">
        <v>477</v>
      </c>
      <c r="F362" s="25">
        <v>471</v>
      </c>
      <c r="G362" s="133">
        <f t="shared" si="72"/>
        <v>0.98742138364779874</v>
      </c>
      <c r="H362" s="15" t="s">
        <v>181</v>
      </c>
      <c r="I362" s="16" t="s">
        <v>13</v>
      </c>
      <c r="J362" s="15">
        <v>2009</v>
      </c>
      <c r="K362" s="3" t="s">
        <v>14</v>
      </c>
      <c r="L362" s="127" t="s">
        <v>5513</v>
      </c>
      <c r="M362" s="17" t="s">
        <v>40</v>
      </c>
      <c r="N362">
        <v>7</v>
      </c>
      <c r="O362" s="28"/>
      <c r="P362" s="1" t="str">
        <f>IF($C362&lt;&gt;"",IF(COUNTIF($C:C,$C362)&gt;1,"Plusieurs commentaires",""),"")</f>
        <v/>
      </c>
      <c r="Q362" s="1">
        <f t="shared" si="62"/>
        <v>0</v>
      </c>
      <c r="R362" s="1">
        <f>SUMIFS($Q$5:$Q362,$P$5:$P362,"Plusieurs commentaires",$C$5:$C362,C362)</f>
        <v>0</v>
      </c>
      <c r="S362" t="str">
        <f t="shared" si="63"/>
        <v/>
      </c>
      <c r="T362" t="str">
        <f t="shared" si="64"/>
        <v/>
      </c>
      <c r="U362" t="str">
        <f t="shared" si="65"/>
        <v/>
      </c>
      <c r="V362" s="238" t="str">
        <f t="shared" si="66"/>
        <v/>
      </c>
      <c r="W362" s="238">
        <f t="shared" si="67"/>
        <v>0</v>
      </c>
      <c r="X362" s="238">
        <f>SUMIFS($W$5:$W362,$V$5:$V362,"Plusieurs occurences",$H$5:$H362,H362)</f>
        <v>0</v>
      </c>
      <c r="Y362" t="str">
        <f t="shared" si="68"/>
        <v/>
      </c>
      <c r="Z362" t="str">
        <f t="shared" si="69"/>
        <v>Ingénieur environnement</v>
      </c>
      <c r="AA362" t="str">
        <f t="shared" si="70"/>
        <v/>
      </c>
      <c r="AC362" t="str">
        <f t="shared" si="71"/>
        <v/>
      </c>
    </row>
    <row r="363" spans="1:29" ht="24" x14ac:dyDescent="0.25">
      <c r="A363" s="112">
        <v>108</v>
      </c>
      <c r="B363" s="371" t="s">
        <v>183</v>
      </c>
      <c r="C363" t="s">
        <v>6401</v>
      </c>
      <c r="D363" s="25">
        <v>142</v>
      </c>
      <c r="E363" s="25">
        <v>51</v>
      </c>
      <c r="F363" s="25">
        <v>0</v>
      </c>
      <c r="G363" s="133">
        <f t="shared" si="72"/>
        <v>0</v>
      </c>
      <c r="H363" s="133"/>
      <c r="I363" s="134" t="s">
        <v>14</v>
      </c>
      <c r="J363" s="133">
        <v>2018</v>
      </c>
      <c r="K363" s="3" t="s">
        <v>14</v>
      </c>
      <c r="L363" s="127" t="s">
        <v>5513</v>
      </c>
      <c r="M363" s="136" t="s">
        <v>40</v>
      </c>
      <c r="O363" s="28"/>
      <c r="P363" s="1" t="str">
        <f>IF($C363&lt;&gt;"",IF(COUNTIF($C:C,$C363)&gt;1,"Plusieurs commentaires",""),"")</f>
        <v/>
      </c>
      <c r="Q363" s="1">
        <f t="shared" si="62"/>
        <v>0</v>
      </c>
      <c r="R363" s="1">
        <f>SUMIFS($Q$5:$Q363,$P$5:$P363,"Plusieurs commentaires",$C$5:$C363,C363)</f>
        <v>0</v>
      </c>
      <c r="S363" t="str">
        <f t="shared" si="63"/>
        <v/>
      </c>
      <c r="T363" t="str">
        <f t="shared" si="64"/>
        <v>lvexvaxclvzezh1</v>
      </c>
      <c r="U363" t="str">
        <f t="shared" si="65"/>
        <v/>
      </c>
      <c r="V363" s="238" t="str">
        <f t="shared" si="66"/>
        <v/>
      </c>
      <c r="W363" s="238">
        <f t="shared" si="67"/>
        <v>0</v>
      </c>
      <c r="X363" s="238">
        <f>SUMIFS($W$5:$W363,$V$5:$V363,"Plusieurs occurences",$H$5:$H363,H363)</f>
        <v>0</v>
      </c>
      <c r="Y363" t="str">
        <f t="shared" si="68"/>
        <v/>
      </c>
      <c r="Z363">
        <f t="shared" si="69"/>
        <v>0</v>
      </c>
      <c r="AA363" t="str">
        <f t="shared" si="70"/>
        <v/>
      </c>
      <c r="AC363" t="str">
        <f t="shared" si="71"/>
        <v/>
      </c>
    </row>
    <row r="364" spans="1:29" x14ac:dyDescent="0.25">
      <c r="A364" s="112">
        <v>109</v>
      </c>
      <c r="B364" s="371" t="s">
        <v>184</v>
      </c>
      <c r="C364" t="s">
        <v>6046</v>
      </c>
      <c r="D364" s="25">
        <v>3299</v>
      </c>
      <c r="E364" s="25">
        <v>200</v>
      </c>
      <c r="F364" s="25">
        <v>687</v>
      </c>
      <c r="G364" s="133">
        <f t="shared" si="72"/>
        <v>3.4350000000000001</v>
      </c>
      <c r="H364" s="133" t="s">
        <v>12</v>
      </c>
      <c r="I364" s="134" t="s">
        <v>13</v>
      </c>
      <c r="J364" s="133">
        <v>2010</v>
      </c>
      <c r="K364" s="3" t="s">
        <v>14</v>
      </c>
      <c r="L364" s="127" t="s">
        <v>5513</v>
      </c>
      <c r="M364" s="136" t="s">
        <v>40</v>
      </c>
      <c r="O364" s="28"/>
      <c r="P364" s="1" t="str">
        <f>IF($C364&lt;&gt;"",IF(COUNTIF($C:C,$C364)&gt;1,"Plusieurs commentaires",""),"")</f>
        <v>Plusieurs commentaires</v>
      </c>
      <c r="Q364" s="1">
        <f t="shared" si="62"/>
        <v>1</v>
      </c>
      <c r="R364" s="1">
        <f>SUMIFS($Q$5:$Q364,$P$5:$P364,"Plusieurs commentaires",$C$5:$C364,C364)</f>
        <v>1</v>
      </c>
      <c r="S364" t="str">
        <f t="shared" si="63"/>
        <v/>
      </c>
      <c r="T364" t="str">
        <f t="shared" si="64"/>
        <v/>
      </c>
      <c r="U364" t="str">
        <f t="shared" si="65"/>
        <v/>
      </c>
      <c r="V364" s="238" t="str">
        <f t="shared" si="66"/>
        <v>Plusieurs occurences</v>
      </c>
      <c r="W364" s="238">
        <f t="shared" si="67"/>
        <v>1</v>
      </c>
      <c r="X364" s="238">
        <f>SUMIFS($W$5:$W364,$V$5:$V364,"Plusieurs occurences",$H$5:$H364,H364)</f>
        <v>3</v>
      </c>
      <c r="Y364" t="str">
        <f t="shared" si="68"/>
        <v/>
      </c>
      <c r="Z364" t="str">
        <f t="shared" si="69"/>
        <v>Chef d'entreprise</v>
      </c>
      <c r="AA364" t="str">
        <f t="shared" si="70"/>
        <v/>
      </c>
      <c r="AC364" t="str">
        <f t="shared" si="71"/>
        <v/>
      </c>
    </row>
    <row r="365" spans="1:29" x14ac:dyDescent="0.25">
      <c r="A365" s="112">
        <v>114</v>
      </c>
      <c r="B365" s="371" t="s">
        <v>189</v>
      </c>
      <c r="C365" t="s">
        <v>6150</v>
      </c>
      <c r="D365" s="25">
        <v>75</v>
      </c>
      <c r="E365" s="25">
        <v>150</v>
      </c>
      <c r="F365" s="25">
        <v>0</v>
      </c>
      <c r="G365" s="133">
        <f t="shared" si="72"/>
        <v>0</v>
      </c>
      <c r="H365" s="15"/>
      <c r="I365" s="16" t="s">
        <v>14</v>
      </c>
      <c r="J365" s="15">
        <v>2017</v>
      </c>
      <c r="K365" s="3" t="s">
        <v>14</v>
      </c>
      <c r="L365" s="127" t="s">
        <v>5513</v>
      </c>
      <c r="M365" s="17" t="s">
        <v>40</v>
      </c>
      <c r="O365" s="28"/>
      <c r="P365" s="1" t="str">
        <f>IF($C365&lt;&gt;"",IF(COUNTIF($C:C,$C365)&gt;1,"Plusieurs commentaires",""),"")</f>
        <v/>
      </c>
      <c r="Q365" s="1">
        <f t="shared" si="62"/>
        <v>0</v>
      </c>
      <c r="R365" s="1">
        <f>SUMIFS($Q$5:$Q365,$P$5:$P365,"Plusieurs commentaires",$C$5:$C365,C365)</f>
        <v>0</v>
      </c>
      <c r="S365" t="str">
        <f t="shared" si="63"/>
        <v/>
      </c>
      <c r="T365" t="str">
        <f t="shared" si="64"/>
        <v/>
      </c>
      <c r="U365" t="str">
        <f t="shared" si="65"/>
        <v/>
      </c>
      <c r="V365" s="238" t="str">
        <f t="shared" si="66"/>
        <v/>
      </c>
      <c r="W365" s="238">
        <f t="shared" si="67"/>
        <v>0</v>
      </c>
      <c r="X365" s="238">
        <f>SUMIFS($W$5:$W365,$V$5:$V365,"Plusieurs occurences",$H$5:$H365,H365)</f>
        <v>0</v>
      </c>
      <c r="Y365" t="str">
        <f t="shared" si="68"/>
        <v/>
      </c>
      <c r="Z365">
        <f t="shared" si="69"/>
        <v>0</v>
      </c>
      <c r="AA365" t="str">
        <f t="shared" si="70"/>
        <v/>
      </c>
      <c r="AC365" t="str">
        <f t="shared" si="71"/>
        <v/>
      </c>
    </row>
    <row r="366" spans="1:29" ht="24" x14ac:dyDescent="0.25">
      <c r="A366" s="112">
        <v>116</v>
      </c>
      <c r="B366" s="371" t="s">
        <v>191</v>
      </c>
      <c r="C366" t="s">
        <v>6402</v>
      </c>
      <c r="D366" s="25">
        <v>9831</v>
      </c>
      <c r="E366" s="25">
        <v>483</v>
      </c>
      <c r="F366" s="25">
        <v>355</v>
      </c>
      <c r="G366" s="133">
        <f t="shared" si="72"/>
        <v>0.73498964803312627</v>
      </c>
      <c r="H366" s="133"/>
      <c r="I366" s="134" t="s">
        <v>14</v>
      </c>
      <c r="J366" s="133">
        <v>2012</v>
      </c>
      <c r="K366" s="3" t="s">
        <v>14</v>
      </c>
      <c r="L366" s="127" t="s">
        <v>5513</v>
      </c>
      <c r="M366" s="136" t="s">
        <v>40</v>
      </c>
      <c r="O366" s="28"/>
      <c r="P366" s="1" t="str">
        <f>IF($C366&lt;&gt;"",IF(COUNTIF($C:C,$C366)&gt;1,"Plusieurs commentaires",""),"")</f>
        <v/>
      </c>
      <c r="Q366" s="1">
        <f t="shared" si="62"/>
        <v>0</v>
      </c>
      <c r="R366" s="1">
        <f>SUMIFS($Q$5:$Q366,$P$5:$P366,"Plusieurs commentaires",$C$5:$C366,C366)</f>
        <v>0</v>
      </c>
      <c r="S366" t="str">
        <f t="shared" si="63"/>
        <v/>
      </c>
      <c r="T366" t="str">
        <f t="shared" si="64"/>
        <v/>
      </c>
      <c r="U366" t="str">
        <f t="shared" si="65"/>
        <v/>
      </c>
      <c r="V366" s="238" t="str">
        <f t="shared" si="66"/>
        <v/>
      </c>
      <c r="W366" s="238">
        <f t="shared" si="67"/>
        <v>0</v>
      </c>
      <c r="X366" s="238">
        <f>SUMIFS($W$5:$W366,$V$5:$V366,"Plusieurs occurences",$H$5:$H366,H366)</f>
        <v>0</v>
      </c>
      <c r="Y366" t="str">
        <f t="shared" si="68"/>
        <v/>
      </c>
      <c r="Z366">
        <f t="shared" si="69"/>
        <v>0</v>
      </c>
      <c r="AA366" t="str">
        <f t="shared" si="70"/>
        <v/>
      </c>
      <c r="AC366" t="str">
        <f t="shared" si="71"/>
        <v/>
      </c>
    </row>
    <row r="367" spans="1:29" ht="48" x14ac:dyDescent="0.25">
      <c r="A367" s="112">
        <v>121</v>
      </c>
      <c r="B367" s="371" t="s">
        <v>199</v>
      </c>
      <c r="C367" t="s">
        <v>6403</v>
      </c>
      <c r="D367" s="25">
        <v>1040</v>
      </c>
      <c r="E367" s="25">
        <v>270</v>
      </c>
      <c r="F367" s="25">
        <v>37</v>
      </c>
      <c r="G367" s="133">
        <f t="shared" si="72"/>
        <v>0.13703703703703704</v>
      </c>
      <c r="H367" s="15"/>
      <c r="I367" s="16" t="s">
        <v>14</v>
      </c>
      <c r="J367" s="133">
        <v>2012</v>
      </c>
      <c r="K367" s="3" t="s">
        <v>14</v>
      </c>
      <c r="L367" s="172" t="s">
        <v>5513</v>
      </c>
      <c r="M367" s="17" t="s">
        <v>40</v>
      </c>
      <c r="N367">
        <v>0</v>
      </c>
      <c r="O367" s="28"/>
      <c r="P367" s="1" t="str">
        <f>IF($C367&lt;&gt;"",IF(COUNTIF($C:C,$C367)&gt;1,"Plusieurs commentaires",""),"")</f>
        <v/>
      </c>
      <c r="Q367" s="1">
        <f t="shared" si="62"/>
        <v>0</v>
      </c>
      <c r="R367" s="1">
        <f>SUMIFS($Q$5:$Q367,$P$5:$P367,"Plusieurs commentaires",$C$5:$C367,C367)</f>
        <v>0</v>
      </c>
      <c r="S367" t="str">
        <f t="shared" si="63"/>
        <v/>
      </c>
      <c r="T367" t="str">
        <f t="shared" si="64"/>
        <v/>
      </c>
      <c r="U367" t="str">
        <f t="shared" si="65"/>
        <v/>
      </c>
      <c r="V367" s="238" t="str">
        <f t="shared" si="66"/>
        <v/>
      </c>
      <c r="W367" s="238">
        <f t="shared" si="67"/>
        <v>0</v>
      </c>
      <c r="X367" s="238">
        <f>SUMIFS($W$5:$W367,$V$5:$V367,"Plusieurs occurences",$H$5:$H367,H367)</f>
        <v>0</v>
      </c>
      <c r="Y367" t="str">
        <f t="shared" si="68"/>
        <v/>
      </c>
      <c r="Z367">
        <f t="shared" si="69"/>
        <v>0</v>
      </c>
      <c r="AA367" t="str">
        <f t="shared" si="70"/>
        <v/>
      </c>
      <c r="AC367" t="str">
        <f t="shared" si="71"/>
        <v/>
      </c>
    </row>
    <row r="368" spans="1:29" ht="72" x14ac:dyDescent="0.25">
      <c r="A368" s="112">
        <v>122</v>
      </c>
      <c r="B368" s="371" t="s">
        <v>200</v>
      </c>
      <c r="C368" t="s">
        <v>6404</v>
      </c>
      <c r="D368" s="25">
        <v>22700</v>
      </c>
      <c r="E368" s="25">
        <v>666</v>
      </c>
      <c r="F368" s="25">
        <v>462</v>
      </c>
      <c r="G368" s="133">
        <f t="shared" si="72"/>
        <v>0.69369369369369371</v>
      </c>
      <c r="H368" s="15"/>
      <c r="I368" s="16" t="s">
        <v>14</v>
      </c>
      <c r="J368" s="133">
        <v>2017</v>
      </c>
      <c r="K368" s="3" t="s">
        <v>14</v>
      </c>
      <c r="L368" s="172" t="s">
        <v>5517</v>
      </c>
      <c r="M368" s="17" t="s">
        <v>40</v>
      </c>
      <c r="O368" s="28"/>
      <c r="P368" s="1" t="str">
        <f>IF($C368&lt;&gt;"",IF(COUNTIF($C:C,$C368)&gt;1,"Plusieurs commentaires",""),"")</f>
        <v/>
      </c>
      <c r="Q368" s="1">
        <f t="shared" si="62"/>
        <v>0</v>
      </c>
      <c r="R368" s="1">
        <f>SUMIFS($Q$5:$Q368,$P$5:$P368,"Plusieurs commentaires",$C$5:$C368,C368)</f>
        <v>0</v>
      </c>
      <c r="S368" t="str">
        <f t="shared" si="63"/>
        <v/>
      </c>
      <c r="T368" t="str">
        <f t="shared" si="64"/>
        <v/>
      </c>
      <c r="U368" t="str">
        <f t="shared" si="65"/>
        <v/>
      </c>
      <c r="V368" s="238" t="str">
        <f t="shared" si="66"/>
        <v/>
      </c>
      <c r="W368" s="238">
        <f t="shared" si="67"/>
        <v>0</v>
      </c>
      <c r="X368" s="238">
        <f>SUMIFS($W$5:$W368,$V$5:$V368,"Plusieurs occurences",$H$5:$H368,H368)</f>
        <v>0</v>
      </c>
      <c r="Y368" t="str">
        <f t="shared" si="68"/>
        <v/>
      </c>
      <c r="Z368">
        <f t="shared" si="69"/>
        <v>0</v>
      </c>
      <c r="AA368" t="str">
        <f t="shared" si="70"/>
        <v/>
      </c>
      <c r="AC368" t="str">
        <f t="shared" si="71"/>
        <v/>
      </c>
    </row>
    <row r="369" spans="1:29" x14ac:dyDescent="0.25">
      <c r="A369" s="112">
        <v>123</v>
      </c>
      <c r="B369" s="371" t="s">
        <v>201</v>
      </c>
      <c r="C369" t="s">
        <v>6405</v>
      </c>
      <c r="D369" s="25">
        <v>74</v>
      </c>
      <c r="E369" s="25">
        <v>419</v>
      </c>
      <c r="F369" s="25">
        <v>73</v>
      </c>
      <c r="G369" s="133">
        <f t="shared" si="72"/>
        <v>0.17422434367541767</v>
      </c>
      <c r="H369" s="133" t="s">
        <v>202</v>
      </c>
      <c r="I369" s="134" t="s">
        <v>13</v>
      </c>
      <c r="J369" s="133">
        <v>2014</v>
      </c>
      <c r="K369" s="3" t="s">
        <v>203</v>
      </c>
      <c r="L369" s="127" t="s">
        <v>5513</v>
      </c>
      <c r="M369" s="136" t="s">
        <v>40</v>
      </c>
      <c r="O369" s="28"/>
      <c r="P369" s="1" t="str">
        <f>IF($C369&lt;&gt;"",IF(COUNTIF($C:C,$C369)&gt;1,"Plusieurs commentaires",""),"")</f>
        <v/>
      </c>
      <c r="Q369" s="1">
        <f t="shared" si="62"/>
        <v>0</v>
      </c>
      <c r="R369" s="1">
        <f>SUMIFS($Q$5:$Q369,$P$5:$P369,"Plusieurs commentaires",$C$5:$C369,C369)</f>
        <v>0</v>
      </c>
      <c r="S369" t="str">
        <f t="shared" si="63"/>
        <v/>
      </c>
      <c r="T369" t="str">
        <f t="shared" si="64"/>
        <v/>
      </c>
      <c r="U369" t="str">
        <f t="shared" si="65"/>
        <v/>
      </c>
      <c r="V369" s="238" t="str">
        <f t="shared" si="66"/>
        <v>Plusieurs occurences</v>
      </c>
      <c r="W369" s="238">
        <f t="shared" si="67"/>
        <v>1</v>
      </c>
      <c r="X369" s="238">
        <f>SUMIFS($W$5:$W369,$V$5:$V369,"Plusieurs occurences",$H$5:$H369,H369)</f>
        <v>1</v>
      </c>
      <c r="Y369" t="str">
        <f t="shared" si="68"/>
        <v/>
      </c>
      <c r="Z369" t="str">
        <f t="shared" si="69"/>
        <v>Communication</v>
      </c>
      <c r="AA369" t="str">
        <f t="shared" si="70"/>
        <v/>
      </c>
      <c r="AC369" t="str">
        <f t="shared" si="71"/>
        <v/>
      </c>
    </row>
    <row r="370" spans="1:29" ht="36" x14ac:dyDescent="0.25">
      <c r="A370" s="112">
        <v>124</v>
      </c>
      <c r="B370" s="371" t="s">
        <v>204</v>
      </c>
      <c r="C370" t="s">
        <v>6148</v>
      </c>
      <c r="D370" s="25">
        <v>1465</v>
      </c>
      <c r="E370" s="25">
        <v>122</v>
      </c>
      <c r="F370" s="25">
        <v>40</v>
      </c>
      <c r="G370" s="133">
        <f t="shared" si="72"/>
        <v>0.32786885245901637</v>
      </c>
      <c r="H370" s="15"/>
      <c r="I370" s="16" t="s">
        <v>14</v>
      </c>
      <c r="J370" s="15">
        <v>2014</v>
      </c>
      <c r="K370" s="3" t="s">
        <v>14</v>
      </c>
      <c r="L370" s="127" t="s">
        <v>5513</v>
      </c>
      <c r="M370" s="17" t="s">
        <v>40</v>
      </c>
      <c r="O370" s="28"/>
      <c r="P370" s="1" t="str">
        <f>IF($C370&lt;&gt;"",IF(COUNTIF($C:C,$C370)&gt;1,"Plusieurs commentaires",""),"")</f>
        <v>Plusieurs commentaires</v>
      </c>
      <c r="Q370" s="1">
        <f t="shared" si="62"/>
        <v>1</v>
      </c>
      <c r="R370" s="1">
        <f>SUMIFS($Q$5:$Q370,$P$5:$P370,"Plusieurs commentaires",$C$5:$C370,C370)</f>
        <v>2</v>
      </c>
      <c r="S370" t="str">
        <f t="shared" si="63"/>
        <v/>
      </c>
      <c r="T370" t="str">
        <f t="shared" si="64"/>
        <v/>
      </c>
      <c r="U370" t="str">
        <f t="shared" si="65"/>
        <v/>
      </c>
      <c r="V370" s="238" t="str">
        <f t="shared" si="66"/>
        <v/>
      </c>
      <c r="W370" s="238">
        <f t="shared" si="67"/>
        <v>0</v>
      </c>
      <c r="X370" s="238">
        <f>SUMIFS($W$5:$W370,$V$5:$V370,"Plusieurs occurences",$H$5:$H370,H370)</f>
        <v>0</v>
      </c>
      <c r="Y370" t="str">
        <f t="shared" si="68"/>
        <v/>
      </c>
      <c r="Z370" t="str">
        <f t="shared" si="69"/>
        <v/>
      </c>
      <c r="AA370" t="str">
        <f t="shared" si="70"/>
        <v/>
      </c>
      <c r="AC370" t="str">
        <f t="shared" si="71"/>
        <v/>
      </c>
    </row>
    <row r="371" spans="1:29" x14ac:dyDescent="0.25">
      <c r="A371" s="112">
        <v>125</v>
      </c>
      <c r="B371" s="371" t="s">
        <v>205</v>
      </c>
      <c r="C371" t="s">
        <v>6406</v>
      </c>
      <c r="D371" s="25">
        <v>17800</v>
      </c>
      <c r="E371" s="25">
        <v>2761</v>
      </c>
      <c r="F371" s="25">
        <v>1153</v>
      </c>
      <c r="G371" s="133">
        <f t="shared" si="72"/>
        <v>0.41760231800072439</v>
      </c>
      <c r="H371" s="133"/>
      <c r="I371" s="134" t="s">
        <v>13</v>
      </c>
      <c r="J371" s="133">
        <v>2011</v>
      </c>
      <c r="K371" s="3" t="s">
        <v>206</v>
      </c>
      <c r="L371" s="127" t="s">
        <v>5513</v>
      </c>
      <c r="M371" s="136" t="s">
        <v>40</v>
      </c>
      <c r="N371">
        <v>24</v>
      </c>
      <c r="O371" s="28"/>
      <c r="P371" s="1" t="str">
        <f>IF($C371&lt;&gt;"",IF(COUNTIF($C:C,$C371)&gt;1,"Plusieurs commentaires",""),"")</f>
        <v>Plusieurs commentaires</v>
      </c>
      <c r="Q371" s="1">
        <f t="shared" si="62"/>
        <v>1</v>
      </c>
      <c r="R371" s="1">
        <f>SUMIFS($Q$5:$Q371,$P$5:$P371,"Plusieurs commentaires",$C$5:$C371,C371)</f>
        <v>1</v>
      </c>
      <c r="S371" t="str">
        <f t="shared" si="63"/>
        <v/>
      </c>
      <c r="T371" t="str">
        <f t="shared" si="64"/>
        <v/>
      </c>
      <c r="U371" t="str">
        <f t="shared" si="65"/>
        <v/>
      </c>
      <c r="V371" s="238" t="str">
        <f t="shared" si="66"/>
        <v/>
      </c>
      <c r="W371" s="238">
        <f t="shared" si="67"/>
        <v>0</v>
      </c>
      <c r="X371" s="238">
        <f>SUMIFS($W$5:$W371,$V$5:$V371,"Plusieurs occurences",$H$5:$H371,H371)</f>
        <v>0</v>
      </c>
      <c r="Y371" t="str">
        <f t="shared" si="68"/>
        <v/>
      </c>
      <c r="Z371">
        <f t="shared" si="69"/>
        <v>0</v>
      </c>
      <c r="AA371" t="str">
        <f t="shared" si="70"/>
        <v/>
      </c>
      <c r="AC371" t="str">
        <f t="shared" si="71"/>
        <v/>
      </c>
    </row>
    <row r="372" spans="1:29" ht="36" x14ac:dyDescent="0.25">
      <c r="A372" s="112">
        <v>126</v>
      </c>
      <c r="B372" s="371" t="s">
        <v>207</v>
      </c>
      <c r="C372" t="s">
        <v>5952</v>
      </c>
      <c r="D372" s="25">
        <v>581</v>
      </c>
      <c r="E372" s="25">
        <v>13</v>
      </c>
      <c r="F372" s="25">
        <v>3</v>
      </c>
      <c r="G372" s="133">
        <f t="shared" si="72"/>
        <v>0.23076923076923078</v>
      </c>
      <c r="H372" s="133"/>
      <c r="I372" s="134" t="s">
        <v>14</v>
      </c>
      <c r="J372" s="133">
        <v>2018</v>
      </c>
      <c r="K372" s="3" t="s">
        <v>203</v>
      </c>
      <c r="L372" s="127" t="s">
        <v>5513</v>
      </c>
      <c r="M372" s="136" t="s">
        <v>40</v>
      </c>
      <c r="O372" s="28"/>
      <c r="P372" s="1" t="str">
        <f>IF($C372&lt;&gt;"",IF(COUNTIF($C:C,$C372)&gt;1,"Plusieurs commentaires",""),"")</f>
        <v>Plusieurs commentaires</v>
      </c>
      <c r="Q372" s="1">
        <f t="shared" si="62"/>
        <v>1</v>
      </c>
      <c r="R372" s="1">
        <f>SUMIFS($Q$5:$Q372,$P$5:$P372,"Plusieurs commentaires",$C$5:$C372,C372)</f>
        <v>1</v>
      </c>
      <c r="S372" t="str">
        <f t="shared" si="63"/>
        <v/>
      </c>
      <c r="T372" t="str">
        <f t="shared" si="64"/>
        <v>Pgel9217</v>
      </c>
      <c r="U372" t="str">
        <f t="shared" si="65"/>
        <v/>
      </c>
      <c r="V372" s="238" t="str">
        <f t="shared" si="66"/>
        <v/>
      </c>
      <c r="W372" s="238">
        <f t="shared" si="67"/>
        <v>0</v>
      </c>
      <c r="X372" s="238">
        <f>SUMIFS($W$5:$W372,$V$5:$V372,"Plusieurs occurences",$H$5:$H372,H372)</f>
        <v>0</v>
      </c>
      <c r="Y372" t="str">
        <f t="shared" si="68"/>
        <v/>
      </c>
      <c r="Z372">
        <f t="shared" si="69"/>
        <v>0</v>
      </c>
      <c r="AA372" t="str">
        <f t="shared" si="70"/>
        <v/>
      </c>
      <c r="AC372" t="str">
        <f t="shared" si="71"/>
        <v/>
      </c>
    </row>
    <row r="373" spans="1:29" ht="36" x14ac:dyDescent="0.25">
      <c r="A373" s="112">
        <v>127</v>
      </c>
      <c r="B373" s="371" t="s">
        <v>208</v>
      </c>
      <c r="C373" t="s">
        <v>6407</v>
      </c>
      <c r="D373" s="25">
        <v>333</v>
      </c>
      <c r="E373" s="25">
        <v>90</v>
      </c>
      <c r="F373" s="25">
        <v>4</v>
      </c>
      <c r="G373" s="133">
        <f t="shared" si="72"/>
        <v>4.4444444444444446E-2</v>
      </c>
      <c r="H373" s="133"/>
      <c r="I373" s="134" t="s">
        <v>14</v>
      </c>
      <c r="J373" s="133">
        <v>2014</v>
      </c>
      <c r="K373" s="3" t="s">
        <v>209</v>
      </c>
      <c r="L373" s="127" t="s">
        <v>5513</v>
      </c>
      <c r="M373" s="136" t="s">
        <v>40</v>
      </c>
      <c r="O373" s="28"/>
      <c r="P373" s="1" t="str">
        <f>IF($C373&lt;&gt;"",IF(COUNTIF($C:C,$C373)&gt;1,"Plusieurs commentaires",""),"")</f>
        <v>Plusieurs commentaires</v>
      </c>
      <c r="Q373" s="1">
        <f t="shared" si="62"/>
        <v>1</v>
      </c>
      <c r="R373" s="1">
        <f>SUMIFS($Q$5:$Q373,$P$5:$P373,"Plusieurs commentaires",$C$5:$C373,C373)</f>
        <v>1</v>
      </c>
      <c r="S373" t="str">
        <f t="shared" si="63"/>
        <v/>
      </c>
      <c r="T373" t="str">
        <f t="shared" si="64"/>
        <v/>
      </c>
      <c r="U373" t="str">
        <f t="shared" si="65"/>
        <v/>
      </c>
      <c r="V373" s="238" t="str">
        <f t="shared" si="66"/>
        <v/>
      </c>
      <c r="W373" s="238">
        <f t="shared" si="67"/>
        <v>0</v>
      </c>
      <c r="X373" s="238">
        <f>SUMIFS($W$5:$W373,$V$5:$V373,"Plusieurs occurences",$H$5:$H373,H373)</f>
        <v>0</v>
      </c>
      <c r="Y373" t="str">
        <f t="shared" si="68"/>
        <v/>
      </c>
      <c r="Z373">
        <f t="shared" si="69"/>
        <v>0</v>
      </c>
      <c r="AA373" t="str">
        <f t="shared" si="70"/>
        <v/>
      </c>
      <c r="AC373" t="str">
        <f t="shared" si="71"/>
        <v/>
      </c>
    </row>
    <row r="374" spans="1:29" x14ac:dyDescent="0.25">
      <c r="A374" s="112">
        <v>128</v>
      </c>
      <c r="B374" s="371" t="s">
        <v>210</v>
      </c>
      <c r="C374" t="s">
        <v>6408</v>
      </c>
      <c r="D374" s="25">
        <v>100</v>
      </c>
      <c r="E374" s="25">
        <v>63</v>
      </c>
      <c r="F374" s="25">
        <v>10</v>
      </c>
      <c r="G374" s="133">
        <f t="shared" si="72"/>
        <v>0.15873015873015872</v>
      </c>
      <c r="H374" s="15"/>
      <c r="I374" s="16" t="s">
        <v>14</v>
      </c>
      <c r="J374" s="133">
        <v>2014</v>
      </c>
      <c r="K374" s="3" t="s">
        <v>14</v>
      </c>
      <c r="L374" s="127" t="s">
        <v>5513</v>
      </c>
      <c r="M374" s="17" t="s">
        <v>40</v>
      </c>
      <c r="O374" s="28"/>
      <c r="P374" s="1" t="str">
        <f>IF($C374&lt;&gt;"",IF(COUNTIF($C:C,$C374)&gt;1,"Plusieurs commentaires",""),"")</f>
        <v/>
      </c>
      <c r="Q374" s="1">
        <f t="shared" si="62"/>
        <v>0</v>
      </c>
      <c r="R374" s="1">
        <f>SUMIFS($Q$5:$Q374,$P$5:$P374,"Plusieurs commentaires",$C$5:$C374,C374)</f>
        <v>0</v>
      </c>
      <c r="S374" t="str">
        <f t="shared" si="63"/>
        <v/>
      </c>
      <c r="T374" t="str">
        <f t="shared" si="64"/>
        <v/>
      </c>
      <c r="U374" t="str">
        <f t="shared" si="65"/>
        <v/>
      </c>
      <c r="V374" s="238" t="str">
        <f t="shared" si="66"/>
        <v/>
      </c>
      <c r="W374" s="238">
        <f t="shared" si="67"/>
        <v>0</v>
      </c>
      <c r="X374" s="238">
        <f>SUMIFS($W$5:$W374,$V$5:$V374,"Plusieurs occurences",$H$5:$H374,H374)</f>
        <v>0</v>
      </c>
      <c r="Y374" t="str">
        <f t="shared" si="68"/>
        <v/>
      </c>
      <c r="Z374">
        <f t="shared" si="69"/>
        <v>0</v>
      </c>
      <c r="AA374" t="str">
        <f t="shared" si="70"/>
        <v/>
      </c>
      <c r="AC374" t="str">
        <f t="shared" si="71"/>
        <v/>
      </c>
    </row>
    <row r="375" spans="1:29" x14ac:dyDescent="0.25">
      <c r="A375" s="112">
        <v>130</v>
      </c>
      <c r="B375" s="371" t="s">
        <v>212</v>
      </c>
      <c r="C375" t="s">
        <v>5982</v>
      </c>
      <c r="D375" s="25">
        <v>237</v>
      </c>
      <c r="E375" s="25">
        <v>46</v>
      </c>
      <c r="F375" s="25">
        <v>7</v>
      </c>
      <c r="G375" s="133">
        <f t="shared" si="72"/>
        <v>0.15217391304347827</v>
      </c>
      <c r="H375" s="133"/>
      <c r="I375" s="134" t="s">
        <v>14</v>
      </c>
      <c r="J375" s="133">
        <v>2018</v>
      </c>
      <c r="K375" s="3" t="s">
        <v>14</v>
      </c>
      <c r="L375" s="172" t="s">
        <v>5513</v>
      </c>
      <c r="M375" s="136" t="s">
        <v>40</v>
      </c>
      <c r="O375" s="28"/>
      <c r="P375" s="1" t="str">
        <f>IF($C375&lt;&gt;"",IF(COUNTIF($C:C,$C375)&gt;1,"Plusieurs commentaires",""),"")</f>
        <v/>
      </c>
      <c r="Q375" s="1">
        <f t="shared" si="62"/>
        <v>0</v>
      </c>
      <c r="R375" s="1">
        <f>SUMIFS($Q$5:$Q375,$P$5:$P375,"Plusieurs commentaires",$C$5:$C375,C375)</f>
        <v>0</v>
      </c>
      <c r="S375" t="str">
        <f t="shared" si="63"/>
        <v/>
      </c>
      <c r="T375" t="str">
        <f t="shared" si="64"/>
        <v>duydvwc59410658</v>
      </c>
      <c r="U375" t="str">
        <f t="shared" si="65"/>
        <v/>
      </c>
      <c r="V375" s="238" t="str">
        <f t="shared" si="66"/>
        <v/>
      </c>
      <c r="W375" s="238">
        <f t="shared" si="67"/>
        <v>0</v>
      </c>
      <c r="X375" s="238">
        <f>SUMIFS($W$5:$W375,$V$5:$V375,"Plusieurs occurences",$H$5:$H375,H375)</f>
        <v>0</v>
      </c>
      <c r="Y375" t="str">
        <f t="shared" si="68"/>
        <v/>
      </c>
      <c r="Z375">
        <f t="shared" si="69"/>
        <v>0</v>
      </c>
      <c r="AA375" t="str">
        <f t="shared" si="70"/>
        <v/>
      </c>
      <c r="AC375" t="str">
        <f t="shared" si="71"/>
        <v/>
      </c>
    </row>
    <row r="376" spans="1:29" ht="84" x14ac:dyDescent="0.25">
      <c r="A376" s="112">
        <v>131</v>
      </c>
      <c r="B376" s="371" t="s">
        <v>213</v>
      </c>
      <c r="C376" t="s">
        <v>6047</v>
      </c>
      <c r="D376" s="25">
        <v>3082</v>
      </c>
      <c r="E376" s="25">
        <v>34</v>
      </c>
      <c r="F376" s="25">
        <v>63</v>
      </c>
      <c r="G376" s="133">
        <f t="shared" si="72"/>
        <v>1.8529411764705883</v>
      </c>
      <c r="H376" s="15"/>
      <c r="I376" s="16" t="s">
        <v>14</v>
      </c>
      <c r="J376" s="15">
        <v>2017</v>
      </c>
      <c r="K376" s="3" t="s">
        <v>214</v>
      </c>
      <c r="L376" s="172" t="s">
        <v>5513</v>
      </c>
      <c r="M376" s="17" t="s">
        <v>40</v>
      </c>
      <c r="O376" s="28"/>
      <c r="P376" s="1" t="str">
        <f>IF($C376&lt;&gt;"",IF(COUNTIF($C:C,$C376)&gt;1,"Plusieurs commentaires",""),"")</f>
        <v>Plusieurs commentaires</v>
      </c>
      <c r="Q376" s="1">
        <f t="shared" si="62"/>
        <v>1</v>
      </c>
      <c r="R376" s="1">
        <f>SUMIFS($Q$5:$Q376,$P$5:$P376,"Plusieurs commentaires",$C$5:$C376,C376)</f>
        <v>1</v>
      </c>
      <c r="S376" t="str">
        <f t="shared" si="63"/>
        <v/>
      </c>
      <c r="T376" t="str">
        <f t="shared" si="64"/>
        <v/>
      </c>
      <c r="U376" t="str">
        <f t="shared" si="65"/>
        <v/>
      </c>
      <c r="V376" s="238" t="str">
        <f t="shared" si="66"/>
        <v/>
      </c>
      <c r="W376" s="238">
        <f t="shared" si="67"/>
        <v>0</v>
      </c>
      <c r="X376" s="238">
        <f>SUMIFS($W$5:$W376,$V$5:$V376,"Plusieurs occurences",$H$5:$H376,H376)</f>
        <v>0</v>
      </c>
      <c r="Y376" t="str">
        <f t="shared" si="68"/>
        <v/>
      </c>
      <c r="Z376">
        <f t="shared" si="69"/>
        <v>0</v>
      </c>
      <c r="AA376" t="str">
        <f t="shared" si="70"/>
        <v/>
      </c>
      <c r="AC376" t="str">
        <f t="shared" si="71"/>
        <v/>
      </c>
    </row>
    <row r="377" spans="1:29" x14ac:dyDescent="0.25">
      <c r="A377" s="112">
        <v>132</v>
      </c>
      <c r="B377" s="371" t="s">
        <v>215</v>
      </c>
      <c r="C377" t="s">
        <v>6151</v>
      </c>
      <c r="D377" s="25">
        <v>1099</v>
      </c>
      <c r="E377" s="25">
        <v>939</v>
      </c>
      <c r="F377" s="25">
        <v>77</v>
      </c>
      <c r="G377" s="133">
        <f t="shared" si="72"/>
        <v>8.200212992545261E-2</v>
      </c>
      <c r="H377" s="15"/>
      <c r="I377" s="16" t="s">
        <v>13</v>
      </c>
      <c r="J377" s="15">
        <v>2010</v>
      </c>
      <c r="K377" s="3"/>
      <c r="L377" s="127" t="s">
        <v>5513</v>
      </c>
      <c r="M377" s="17" t="s">
        <v>40</v>
      </c>
      <c r="O377" s="28"/>
      <c r="P377" s="1" t="str">
        <f>IF($C377&lt;&gt;"",IF(COUNTIF($C:C,$C377)&gt;1,"Plusieurs commentaires",""),"")</f>
        <v/>
      </c>
      <c r="Q377" s="1">
        <f t="shared" si="62"/>
        <v>0</v>
      </c>
      <c r="R377" s="1">
        <f>SUMIFS($Q$5:$Q377,$P$5:$P377,"Plusieurs commentaires",$C$5:$C377,C377)</f>
        <v>0</v>
      </c>
      <c r="S377" t="str">
        <f t="shared" si="63"/>
        <v/>
      </c>
      <c r="T377" t="str">
        <f t="shared" si="64"/>
        <v/>
      </c>
      <c r="U377" t="str">
        <f t="shared" si="65"/>
        <v/>
      </c>
      <c r="V377" s="238" t="str">
        <f t="shared" si="66"/>
        <v/>
      </c>
      <c r="W377" s="238">
        <f t="shared" si="67"/>
        <v>0</v>
      </c>
      <c r="X377" s="238">
        <f>SUMIFS($W$5:$W377,$V$5:$V377,"Plusieurs occurences",$H$5:$H377,H377)</f>
        <v>0</v>
      </c>
      <c r="Y377" t="str">
        <f t="shared" si="68"/>
        <v/>
      </c>
      <c r="Z377">
        <f t="shared" si="69"/>
        <v>0</v>
      </c>
      <c r="AA377" t="str">
        <f t="shared" si="70"/>
        <v/>
      </c>
      <c r="AC377" t="str">
        <f t="shared" si="71"/>
        <v/>
      </c>
    </row>
    <row r="378" spans="1:29" ht="48" x14ac:dyDescent="0.25">
      <c r="A378" s="112">
        <v>133</v>
      </c>
      <c r="B378" s="371" t="s">
        <v>216</v>
      </c>
      <c r="C378" t="s">
        <v>6409</v>
      </c>
      <c r="D378" s="25">
        <v>381</v>
      </c>
      <c r="E378" s="25">
        <v>36</v>
      </c>
      <c r="F378" s="25">
        <v>15</v>
      </c>
      <c r="G378" s="133">
        <f t="shared" si="72"/>
        <v>0.41666666666666669</v>
      </c>
      <c r="H378" s="15"/>
      <c r="I378" s="16" t="s">
        <v>101</v>
      </c>
      <c r="J378" s="15">
        <v>2018</v>
      </c>
      <c r="K378" s="3" t="s">
        <v>14</v>
      </c>
      <c r="L378" s="127" t="s">
        <v>5513</v>
      </c>
      <c r="M378" s="17" t="s">
        <v>40</v>
      </c>
      <c r="O378" s="28"/>
      <c r="P378" s="1" t="str">
        <f>IF($C378&lt;&gt;"",IF(COUNTIF($C:C,$C378)&gt;1,"Plusieurs commentaires",""),"")</f>
        <v/>
      </c>
      <c r="Q378" s="1">
        <f t="shared" si="62"/>
        <v>0</v>
      </c>
      <c r="R378" s="1">
        <f>SUMIFS($Q$5:$Q378,$P$5:$P378,"Plusieurs commentaires",$C$5:$C378,C378)</f>
        <v>0</v>
      </c>
      <c r="S378" t="str">
        <f t="shared" si="63"/>
        <v/>
      </c>
      <c r="T378" t="str">
        <f t="shared" si="64"/>
        <v/>
      </c>
      <c r="U378" t="str">
        <f t="shared" si="65"/>
        <v/>
      </c>
      <c r="V378" s="238" t="str">
        <f t="shared" si="66"/>
        <v/>
      </c>
      <c r="W378" s="238">
        <f t="shared" si="67"/>
        <v>0</v>
      </c>
      <c r="X378" s="238">
        <f>SUMIFS($W$5:$W378,$V$5:$V378,"Plusieurs occurences",$H$5:$H378,H378)</f>
        <v>0</v>
      </c>
      <c r="Y378" t="str">
        <f t="shared" si="68"/>
        <v/>
      </c>
      <c r="Z378">
        <f t="shared" si="69"/>
        <v>0</v>
      </c>
      <c r="AA378" t="str">
        <f t="shared" si="70"/>
        <v/>
      </c>
      <c r="AC378" t="str">
        <f t="shared" si="71"/>
        <v/>
      </c>
    </row>
    <row r="379" spans="1:29" x14ac:dyDescent="0.25">
      <c r="A379" s="112">
        <v>134</v>
      </c>
      <c r="B379" s="371" t="s">
        <v>217</v>
      </c>
      <c r="C379" t="s">
        <v>6410</v>
      </c>
      <c r="D379" s="25">
        <v>1359</v>
      </c>
      <c r="E379" s="25">
        <v>173</v>
      </c>
      <c r="F379" s="25">
        <v>38</v>
      </c>
      <c r="G379" s="133">
        <f t="shared" si="72"/>
        <v>0.21965317919075145</v>
      </c>
      <c r="H379" s="15"/>
      <c r="I379" s="16"/>
      <c r="J379" s="15">
        <v>2012</v>
      </c>
      <c r="K379" s="3" t="s">
        <v>14</v>
      </c>
      <c r="L379" s="127" t="s">
        <v>1041</v>
      </c>
      <c r="M379" s="17" t="s">
        <v>40</v>
      </c>
      <c r="N379">
        <v>0</v>
      </c>
      <c r="O379" s="28"/>
      <c r="P379" s="1" t="str">
        <f>IF($C379&lt;&gt;"",IF(COUNTIF($C:C,$C379)&gt;1,"Plusieurs commentaires",""),"")</f>
        <v/>
      </c>
      <c r="Q379" s="1">
        <f t="shared" si="62"/>
        <v>0</v>
      </c>
      <c r="R379" s="1">
        <f>SUMIFS($Q$5:$Q379,$P$5:$P379,"Plusieurs commentaires",$C$5:$C379,C379)</f>
        <v>0</v>
      </c>
      <c r="S379" t="str">
        <f t="shared" si="63"/>
        <v/>
      </c>
      <c r="T379" t="str">
        <f t="shared" si="64"/>
        <v/>
      </c>
      <c r="U379" t="str">
        <f t="shared" si="65"/>
        <v/>
      </c>
      <c r="V379" s="238" t="str">
        <f t="shared" si="66"/>
        <v/>
      </c>
      <c r="W379" s="238">
        <f t="shared" si="67"/>
        <v>0</v>
      </c>
      <c r="X379" s="238">
        <f>SUMIFS($W$5:$W379,$V$5:$V379,"Plusieurs occurences",$H$5:$H379,H379)</f>
        <v>0</v>
      </c>
      <c r="Y379" t="str">
        <f t="shared" si="68"/>
        <v/>
      </c>
      <c r="Z379">
        <f t="shared" si="69"/>
        <v>0</v>
      </c>
      <c r="AA379" t="str">
        <f t="shared" si="70"/>
        <v/>
      </c>
      <c r="AC379" t="str">
        <f t="shared" si="71"/>
        <v/>
      </c>
    </row>
    <row r="380" spans="1:29" x14ac:dyDescent="0.25">
      <c r="A380" s="112">
        <v>136</v>
      </c>
      <c r="B380" s="371" t="s">
        <v>219</v>
      </c>
      <c r="C380" t="s">
        <v>6411</v>
      </c>
      <c r="D380" s="25">
        <v>1297</v>
      </c>
      <c r="E380" s="25">
        <v>81</v>
      </c>
      <c r="F380" s="25">
        <v>34</v>
      </c>
      <c r="G380" s="133">
        <f t="shared" si="72"/>
        <v>0.41975308641975306</v>
      </c>
      <c r="H380" s="15" t="s">
        <v>220</v>
      </c>
      <c r="I380" s="16" t="s">
        <v>14</v>
      </c>
      <c r="J380" s="15">
        <v>2015</v>
      </c>
      <c r="K380" s="3" t="s">
        <v>14</v>
      </c>
      <c r="L380" s="172" t="s">
        <v>5513</v>
      </c>
      <c r="M380" s="17" t="s">
        <v>40</v>
      </c>
      <c r="O380" s="28"/>
      <c r="P380" s="1" t="str">
        <f>IF($C380&lt;&gt;"",IF(COUNTIF($C:C,$C380)&gt;1,"Plusieurs commentaires",""),"")</f>
        <v/>
      </c>
      <c r="Q380" s="1">
        <f t="shared" si="62"/>
        <v>0</v>
      </c>
      <c r="R380" s="1">
        <f>SUMIFS($Q$5:$Q380,$P$5:$P380,"Plusieurs commentaires",$C$5:$C380,C380)</f>
        <v>0</v>
      </c>
      <c r="S380" t="str">
        <f t="shared" si="63"/>
        <v/>
      </c>
      <c r="T380" t="str">
        <f t="shared" si="64"/>
        <v/>
      </c>
      <c r="U380" t="str">
        <f t="shared" si="65"/>
        <v/>
      </c>
      <c r="V380" s="238" t="str">
        <f t="shared" si="66"/>
        <v>Plusieurs occurences</v>
      </c>
      <c r="W380" s="238">
        <f t="shared" si="67"/>
        <v>1</v>
      </c>
      <c r="X380" s="238">
        <f>SUMIFS($W$5:$W380,$V$5:$V380,"Plusieurs occurences",$H$5:$H380,H380)</f>
        <v>1</v>
      </c>
      <c r="Y380" t="str">
        <f t="shared" si="68"/>
        <v/>
      </c>
      <c r="Z380" t="str">
        <f t="shared" si="69"/>
        <v>Auteur</v>
      </c>
      <c r="AA380" t="str">
        <f t="shared" si="70"/>
        <v/>
      </c>
      <c r="AC380" t="str">
        <f t="shared" si="71"/>
        <v/>
      </c>
    </row>
    <row r="381" spans="1:29" x14ac:dyDescent="0.25">
      <c r="A381" s="112">
        <v>137</v>
      </c>
      <c r="B381" s="371" t="s">
        <v>221</v>
      </c>
      <c r="C381" t="s">
        <v>6412</v>
      </c>
      <c r="D381" s="25">
        <v>143</v>
      </c>
      <c r="E381" s="25">
        <v>49</v>
      </c>
      <c r="F381" s="25">
        <v>6</v>
      </c>
      <c r="G381" s="133">
        <f t="shared" si="72"/>
        <v>0.12244897959183673</v>
      </c>
      <c r="H381" s="133"/>
      <c r="I381" s="134" t="s">
        <v>13</v>
      </c>
      <c r="J381" s="133">
        <v>2009</v>
      </c>
      <c r="K381" s="3" t="s">
        <v>14</v>
      </c>
      <c r="L381" s="172" t="s">
        <v>5513</v>
      </c>
      <c r="M381" s="136" t="s">
        <v>40</v>
      </c>
      <c r="O381" s="28"/>
      <c r="P381" s="1" t="str">
        <f>IF($C381&lt;&gt;"",IF(COUNTIF($C:C,$C381)&gt;1,"Plusieurs commentaires",""),"")</f>
        <v/>
      </c>
      <c r="Q381" s="1">
        <f t="shared" si="62"/>
        <v>0</v>
      </c>
      <c r="R381" s="1">
        <f>SUMIFS($Q$5:$Q381,$P$5:$P381,"Plusieurs commentaires",$C$5:$C381,C381)</f>
        <v>0</v>
      </c>
      <c r="S381" t="str">
        <f t="shared" si="63"/>
        <v/>
      </c>
      <c r="T381" t="str">
        <f t="shared" si="64"/>
        <v/>
      </c>
      <c r="U381" t="str">
        <f t="shared" si="65"/>
        <v/>
      </c>
      <c r="V381" s="238" t="str">
        <f t="shared" si="66"/>
        <v/>
      </c>
      <c r="W381" s="238">
        <f t="shared" si="67"/>
        <v>0</v>
      </c>
      <c r="X381" s="238">
        <f>SUMIFS($W$5:$W381,$V$5:$V381,"Plusieurs occurences",$H$5:$H381,H381)</f>
        <v>0</v>
      </c>
      <c r="Y381" t="str">
        <f t="shared" si="68"/>
        <v/>
      </c>
      <c r="Z381">
        <f t="shared" si="69"/>
        <v>0</v>
      </c>
      <c r="AA381" t="str">
        <f t="shared" si="70"/>
        <v/>
      </c>
      <c r="AC381" t="str">
        <f t="shared" si="71"/>
        <v/>
      </c>
    </row>
    <row r="382" spans="1:29" x14ac:dyDescent="0.25">
      <c r="A382" s="112">
        <v>139</v>
      </c>
      <c r="B382" s="371" t="s">
        <v>223</v>
      </c>
      <c r="C382" t="s">
        <v>6407</v>
      </c>
      <c r="D382" s="25">
        <v>333</v>
      </c>
      <c r="E382" s="25">
        <v>90</v>
      </c>
      <c r="F382" s="25">
        <v>4</v>
      </c>
      <c r="G382" s="133">
        <f t="shared" ref="G382:G413" si="73">IFERROR(F382/E382,0)</f>
        <v>4.4444444444444446E-2</v>
      </c>
      <c r="H382" s="15"/>
      <c r="I382" s="16" t="s">
        <v>14</v>
      </c>
      <c r="J382" s="15">
        <v>2014</v>
      </c>
      <c r="K382" s="3" t="s">
        <v>14</v>
      </c>
      <c r="L382" s="172" t="s">
        <v>1041</v>
      </c>
      <c r="M382" s="17" t="s">
        <v>40</v>
      </c>
      <c r="O382" s="28"/>
      <c r="P382" s="1" t="str">
        <f>IF($C382&lt;&gt;"",IF(COUNTIF($C:C,$C382)&gt;1,"Plusieurs commentaires",""),"")</f>
        <v>Plusieurs commentaires</v>
      </c>
      <c r="Q382" s="1">
        <f t="shared" si="62"/>
        <v>1</v>
      </c>
      <c r="R382" s="1">
        <f>SUMIFS($Q$5:$Q382,$P$5:$P382,"Plusieurs commentaires",$C$5:$C382,C382)</f>
        <v>2</v>
      </c>
      <c r="S382" t="str">
        <f t="shared" si="63"/>
        <v/>
      </c>
      <c r="T382" t="str">
        <f t="shared" si="64"/>
        <v/>
      </c>
      <c r="U382" t="str">
        <f t="shared" si="65"/>
        <v/>
      </c>
      <c r="V382" s="238" t="str">
        <f t="shared" si="66"/>
        <v/>
      </c>
      <c r="W382" s="238">
        <f t="shared" si="67"/>
        <v>0</v>
      </c>
      <c r="X382" s="238">
        <f>SUMIFS($W$5:$W382,$V$5:$V382,"Plusieurs occurences",$H$5:$H382,H382)</f>
        <v>0</v>
      </c>
      <c r="Y382" t="str">
        <f t="shared" si="68"/>
        <v/>
      </c>
      <c r="Z382" t="str">
        <f t="shared" si="69"/>
        <v/>
      </c>
      <c r="AA382" t="str">
        <f t="shared" si="70"/>
        <v/>
      </c>
      <c r="AC382" t="str">
        <f t="shared" si="71"/>
        <v/>
      </c>
    </row>
    <row r="383" spans="1:29" x14ac:dyDescent="0.25">
      <c r="A383" s="112">
        <v>140</v>
      </c>
      <c r="B383" s="371" t="s">
        <v>224</v>
      </c>
      <c r="C383" t="s">
        <v>6413</v>
      </c>
      <c r="D383" s="25">
        <v>82</v>
      </c>
      <c r="E383" s="25">
        <v>166</v>
      </c>
      <c r="F383" s="25">
        <v>15</v>
      </c>
      <c r="G383" s="133">
        <f t="shared" si="73"/>
        <v>9.036144578313253E-2</v>
      </c>
      <c r="H383" s="133"/>
      <c r="I383" s="134" t="s">
        <v>13</v>
      </c>
      <c r="J383" s="133">
        <v>2016</v>
      </c>
      <c r="K383" s="3" t="s">
        <v>14</v>
      </c>
      <c r="L383" s="172" t="s">
        <v>5513</v>
      </c>
      <c r="M383" s="136" t="s">
        <v>40</v>
      </c>
      <c r="O383" s="28"/>
      <c r="P383" s="1" t="str">
        <f>IF($C383&lt;&gt;"",IF(COUNTIF($C:C,$C383)&gt;1,"Plusieurs commentaires",""),"")</f>
        <v/>
      </c>
      <c r="Q383" s="1">
        <f t="shared" si="62"/>
        <v>0</v>
      </c>
      <c r="R383" s="1">
        <f>SUMIFS($Q$5:$Q383,$P$5:$P383,"Plusieurs commentaires",$C$5:$C383,C383)</f>
        <v>0</v>
      </c>
      <c r="S383" t="str">
        <f t="shared" si="63"/>
        <v/>
      </c>
      <c r="T383" t="str">
        <f t="shared" si="64"/>
        <v/>
      </c>
      <c r="U383" t="str">
        <f t="shared" si="65"/>
        <v/>
      </c>
      <c r="V383" s="238" t="str">
        <f t="shared" si="66"/>
        <v/>
      </c>
      <c r="W383" s="238">
        <f t="shared" si="67"/>
        <v>0</v>
      </c>
      <c r="X383" s="238">
        <f>SUMIFS($W$5:$W383,$V$5:$V383,"Plusieurs occurences",$H$5:$H383,H383)</f>
        <v>0</v>
      </c>
      <c r="Y383" t="str">
        <f t="shared" si="68"/>
        <v/>
      </c>
      <c r="Z383">
        <f t="shared" si="69"/>
        <v>0</v>
      </c>
      <c r="AA383" t="str">
        <f t="shared" si="70"/>
        <v/>
      </c>
      <c r="AC383" t="str">
        <f t="shared" si="71"/>
        <v/>
      </c>
    </row>
    <row r="384" spans="1:29" x14ac:dyDescent="0.25">
      <c r="A384" s="112">
        <v>141</v>
      </c>
      <c r="B384" s="371" t="s">
        <v>225</v>
      </c>
      <c r="C384" t="s">
        <v>6414</v>
      </c>
      <c r="D384" s="25">
        <v>12</v>
      </c>
      <c r="E384" s="25">
        <v>34</v>
      </c>
      <c r="F384" s="25">
        <v>2</v>
      </c>
      <c r="G384" s="133">
        <f t="shared" si="73"/>
        <v>5.8823529411764705E-2</v>
      </c>
      <c r="H384" s="133"/>
      <c r="I384" s="134" t="s">
        <v>14</v>
      </c>
      <c r="J384" s="133">
        <v>2018</v>
      </c>
      <c r="K384" s="3" t="s">
        <v>14</v>
      </c>
      <c r="L384" s="172" t="s">
        <v>5513</v>
      </c>
      <c r="M384" s="136" t="s">
        <v>40</v>
      </c>
      <c r="O384" s="28"/>
      <c r="P384" s="1" t="str">
        <f>IF($C384&lt;&gt;"",IF(COUNTIF($C:C,$C384)&gt;1,"Plusieurs commentaires",""),"")</f>
        <v/>
      </c>
      <c r="Q384" s="1">
        <f t="shared" si="62"/>
        <v>0</v>
      </c>
      <c r="R384" s="1">
        <f>SUMIFS($Q$5:$Q384,$P$5:$P384,"Plusieurs commentaires",$C$5:$C384,C384)</f>
        <v>0</v>
      </c>
      <c r="S384" t="str">
        <f t="shared" si="63"/>
        <v/>
      </c>
      <c r="T384" t="str">
        <f t="shared" si="64"/>
        <v>vvlclxel2618</v>
      </c>
      <c r="U384" t="str">
        <f t="shared" si="65"/>
        <v/>
      </c>
      <c r="V384" s="238" t="str">
        <f t="shared" si="66"/>
        <v/>
      </c>
      <c r="W384" s="238">
        <f t="shared" si="67"/>
        <v>0</v>
      </c>
      <c r="X384" s="238">
        <f>SUMIFS($W$5:$W384,$V$5:$V384,"Plusieurs occurences",$H$5:$H384,H384)</f>
        <v>0</v>
      </c>
      <c r="Y384" t="str">
        <f t="shared" si="68"/>
        <v/>
      </c>
      <c r="Z384">
        <f t="shared" si="69"/>
        <v>0</v>
      </c>
      <c r="AA384" t="str">
        <f t="shared" si="70"/>
        <v/>
      </c>
      <c r="AC384" t="str">
        <f t="shared" si="71"/>
        <v/>
      </c>
    </row>
    <row r="385" spans="1:29" x14ac:dyDescent="0.25">
      <c r="A385" s="112">
        <v>143</v>
      </c>
      <c r="B385" s="371" t="s">
        <v>227</v>
      </c>
      <c r="C385" t="s">
        <v>6048</v>
      </c>
      <c r="D385" s="25">
        <v>556</v>
      </c>
      <c r="E385" s="25">
        <v>907</v>
      </c>
      <c r="F385" s="25">
        <v>52</v>
      </c>
      <c r="G385" s="133">
        <f t="shared" si="73"/>
        <v>5.7331863285556783E-2</v>
      </c>
      <c r="H385" s="15"/>
      <c r="I385" s="16" t="s">
        <v>13</v>
      </c>
      <c r="J385" s="15">
        <v>2018</v>
      </c>
      <c r="K385" s="3" t="s">
        <v>228</v>
      </c>
      <c r="L385" s="172" t="s">
        <v>1041</v>
      </c>
      <c r="M385" s="17" t="s">
        <v>40</v>
      </c>
      <c r="O385" s="28"/>
      <c r="P385" s="1" t="str">
        <f>IF($C385&lt;&gt;"",IF(COUNTIF($C:C,$C385)&gt;1,"Plusieurs commentaires",""),"")</f>
        <v/>
      </c>
      <c r="Q385" s="1">
        <f t="shared" si="62"/>
        <v>0</v>
      </c>
      <c r="R385" s="1">
        <f>SUMIFS($Q$5:$Q385,$P$5:$P385,"Plusieurs commentaires",$C$5:$C385,C385)</f>
        <v>0</v>
      </c>
      <c r="S385" t="str">
        <f t="shared" si="63"/>
        <v/>
      </c>
      <c r="T385" t="str">
        <f t="shared" si="64"/>
        <v/>
      </c>
      <c r="U385" t="str">
        <f t="shared" si="65"/>
        <v/>
      </c>
      <c r="V385" s="238" t="str">
        <f t="shared" si="66"/>
        <v/>
      </c>
      <c r="W385" s="238">
        <f t="shared" si="67"/>
        <v>0</v>
      </c>
      <c r="X385" s="238">
        <f>SUMIFS($W$5:$W385,$V$5:$V385,"Plusieurs occurences",$H$5:$H385,H385)</f>
        <v>0</v>
      </c>
      <c r="Y385" t="str">
        <f t="shared" si="68"/>
        <v/>
      </c>
      <c r="Z385">
        <f t="shared" si="69"/>
        <v>0</v>
      </c>
      <c r="AA385" t="str">
        <f t="shared" si="70"/>
        <v/>
      </c>
      <c r="AC385" t="str">
        <f t="shared" si="71"/>
        <v/>
      </c>
    </row>
    <row r="386" spans="1:29" ht="24" x14ac:dyDescent="0.25">
      <c r="A386" s="112">
        <v>144</v>
      </c>
      <c r="B386" s="371" t="s">
        <v>229</v>
      </c>
      <c r="C386" t="s">
        <v>6415</v>
      </c>
      <c r="D386" s="25">
        <v>189</v>
      </c>
      <c r="E386" s="25">
        <v>242</v>
      </c>
      <c r="F386" s="25">
        <v>29</v>
      </c>
      <c r="G386" s="133">
        <f t="shared" si="73"/>
        <v>0.11983471074380166</v>
      </c>
      <c r="H386" s="15"/>
      <c r="I386" s="16" t="s">
        <v>14</v>
      </c>
      <c r="J386" s="15">
        <v>2015</v>
      </c>
      <c r="K386" s="3" t="s">
        <v>14</v>
      </c>
      <c r="L386" s="127" t="s">
        <v>5513</v>
      </c>
      <c r="M386" s="17" t="s">
        <v>40</v>
      </c>
      <c r="N386">
        <v>5</v>
      </c>
      <c r="O386" s="28"/>
      <c r="P386" s="1" t="str">
        <f>IF($C386&lt;&gt;"",IF(COUNTIF($C:C,$C386)&gt;1,"Plusieurs commentaires",""),"")</f>
        <v/>
      </c>
      <c r="Q386" s="1">
        <f t="shared" si="62"/>
        <v>0</v>
      </c>
      <c r="R386" s="1">
        <f>SUMIFS($Q$5:$Q386,$P$5:$P386,"Plusieurs commentaires",$C$5:$C386,C386)</f>
        <v>0</v>
      </c>
      <c r="S386" t="str">
        <f t="shared" si="63"/>
        <v/>
      </c>
      <c r="T386" t="str">
        <f t="shared" si="64"/>
        <v/>
      </c>
      <c r="U386" t="str">
        <f t="shared" si="65"/>
        <v/>
      </c>
      <c r="V386" s="238" t="str">
        <f t="shared" si="66"/>
        <v/>
      </c>
      <c r="W386" s="238">
        <f t="shared" si="67"/>
        <v>0</v>
      </c>
      <c r="X386" s="238">
        <f>SUMIFS($W$5:$W386,$V$5:$V386,"Plusieurs occurences",$H$5:$H386,H386)</f>
        <v>0</v>
      </c>
      <c r="Y386" t="str">
        <f t="shared" si="68"/>
        <v/>
      </c>
      <c r="Z386">
        <f t="shared" si="69"/>
        <v>0</v>
      </c>
      <c r="AA386" t="str">
        <f t="shared" si="70"/>
        <v/>
      </c>
      <c r="AC386" t="str">
        <f t="shared" si="71"/>
        <v/>
      </c>
    </row>
    <row r="387" spans="1:29" x14ac:dyDescent="0.25">
      <c r="A387" s="112">
        <v>145</v>
      </c>
      <c r="B387" s="371" t="s">
        <v>230</v>
      </c>
      <c r="C387" t="s">
        <v>6416</v>
      </c>
      <c r="D387" s="25">
        <v>417</v>
      </c>
      <c r="E387" s="25">
        <v>123</v>
      </c>
      <c r="F387" s="25">
        <v>7</v>
      </c>
      <c r="G387" s="133">
        <f t="shared" si="73"/>
        <v>5.6910569105691054E-2</v>
      </c>
      <c r="H387" s="133"/>
      <c r="I387" s="134" t="s">
        <v>14</v>
      </c>
      <c r="J387" s="133">
        <v>2013</v>
      </c>
      <c r="K387" s="3" t="s">
        <v>14</v>
      </c>
      <c r="L387" s="172" t="s">
        <v>5513</v>
      </c>
      <c r="M387" s="136" t="s">
        <v>40</v>
      </c>
      <c r="N387">
        <v>0</v>
      </c>
      <c r="O387" s="28"/>
      <c r="P387" s="1" t="str">
        <f>IF($C387&lt;&gt;"",IF(COUNTIF($C:C,$C387)&gt;1,"Plusieurs commentaires",""),"")</f>
        <v/>
      </c>
      <c r="Q387" s="1">
        <f t="shared" si="62"/>
        <v>0</v>
      </c>
      <c r="R387" s="1">
        <f>SUMIFS($Q$5:$Q387,$P$5:$P387,"Plusieurs commentaires",$C$5:$C387,C387)</f>
        <v>0</v>
      </c>
      <c r="S387" t="str">
        <f t="shared" si="63"/>
        <v/>
      </c>
      <c r="T387" t="str">
        <f t="shared" si="64"/>
        <v/>
      </c>
      <c r="U387" t="str">
        <f t="shared" si="65"/>
        <v/>
      </c>
      <c r="V387" s="238" t="str">
        <f t="shared" si="66"/>
        <v/>
      </c>
      <c r="W387" s="238">
        <f t="shared" si="67"/>
        <v>0</v>
      </c>
      <c r="X387" s="238">
        <f>SUMIFS($W$5:$W387,$V$5:$V387,"Plusieurs occurences",$H$5:$H387,H387)</f>
        <v>0</v>
      </c>
      <c r="Y387" t="str">
        <f t="shared" si="68"/>
        <v/>
      </c>
      <c r="Z387">
        <f t="shared" si="69"/>
        <v>0</v>
      </c>
      <c r="AA387" t="str">
        <f t="shared" si="70"/>
        <v/>
      </c>
      <c r="AC387" t="str">
        <f t="shared" si="71"/>
        <v/>
      </c>
    </row>
    <row r="388" spans="1:29" ht="24" x14ac:dyDescent="0.25">
      <c r="A388" s="112">
        <v>146</v>
      </c>
      <c r="B388" s="371" t="s">
        <v>231</v>
      </c>
      <c r="C388" t="s">
        <v>6152</v>
      </c>
      <c r="D388" s="25">
        <v>2280</v>
      </c>
      <c r="E388" s="25">
        <v>701</v>
      </c>
      <c r="F388" s="25">
        <v>243</v>
      </c>
      <c r="G388" s="133">
        <f t="shared" si="73"/>
        <v>0.34664764621968619</v>
      </c>
      <c r="H388" s="15"/>
      <c r="I388" s="16" t="s">
        <v>14</v>
      </c>
      <c r="J388" s="15">
        <v>2015</v>
      </c>
      <c r="K388" s="3" t="s">
        <v>232</v>
      </c>
      <c r="L388" s="172" t="s">
        <v>5513</v>
      </c>
      <c r="M388" s="17" t="s">
        <v>40</v>
      </c>
      <c r="O388" s="28"/>
      <c r="P388" s="1" t="str">
        <f>IF($C388&lt;&gt;"",IF(COUNTIF($C:C,$C388)&gt;1,"Plusieurs commentaires",""),"")</f>
        <v/>
      </c>
      <c r="Q388" s="1">
        <f t="shared" si="62"/>
        <v>0</v>
      </c>
      <c r="R388" s="1">
        <f>SUMIFS($Q$5:$Q388,$P$5:$P388,"Plusieurs commentaires",$C$5:$C388,C388)</f>
        <v>0</v>
      </c>
      <c r="S388" t="str">
        <f t="shared" si="63"/>
        <v/>
      </c>
      <c r="T388" t="str">
        <f t="shared" si="64"/>
        <v/>
      </c>
      <c r="U388" t="str">
        <f t="shared" si="65"/>
        <v/>
      </c>
      <c r="V388" s="238" t="str">
        <f t="shared" si="66"/>
        <v/>
      </c>
      <c r="W388" s="238">
        <f t="shared" si="67"/>
        <v>0</v>
      </c>
      <c r="X388" s="238">
        <f>SUMIFS($W$5:$W388,$V$5:$V388,"Plusieurs occurences",$H$5:$H388,H388)</f>
        <v>0</v>
      </c>
      <c r="Y388" t="str">
        <f t="shared" si="68"/>
        <v/>
      </c>
      <c r="Z388">
        <f t="shared" si="69"/>
        <v>0</v>
      </c>
      <c r="AA388" t="str">
        <f t="shared" si="70"/>
        <v/>
      </c>
      <c r="AC388" t="str">
        <f t="shared" si="71"/>
        <v/>
      </c>
    </row>
    <row r="389" spans="1:29" x14ac:dyDescent="0.25">
      <c r="A389" s="112">
        <v>148</v>
      </c>
      <c r="B389" s="371" t="s">
        <v>235</v>
      </c>
      <c r="C389" t="s">
        <v>6417</v>
      </c>
      <c r="D389" s="25">
        <v>8396</v>
      </c>
      <c r="E389" s="25">
        <v>62</v>
      </c>
      <c r="F389" s="25">
        <v>96</v>
      </c>
      <c r="G389" s="133">
        <f t="shared" si="73"/>
        <v>1.5483870967741935</v>
      </c>
      <c r="H389" s="15"/>
      <c r="I389" s="16" t="s">
        <v>14</v>
      </c>
      <c r="J389" s="15">
        <v>2016</v>
      </c>
      <c r="K389" s="3" t="s">
        <v>236</v>
      </c>
      <c r="L389" s="172" t="s">
        <v>1041</v>
      </c>
      <c r="M389" s="17" t="s">
        <v>40</v>
      </c>
      <c r="O389" s="28"/>
      <c r="P389" s="1" t="str">
        <f>IF($C389&lt;&gt;"",IF(COUNTIF($C:C,$C389)&gt;1,"Plusieurs commentaires",""),"")</f>
        <v>Plusieurs commentaires</v>
      </c>
      <c r="Q389" s="1">
        <f t="shared" ref="Q389:Q452" si="74">IF(P389="Plusieurs commentaires",1,0)</f>
        <v>1</v>
      </c>
      <c r="R389" s="1">
        <f>SUMIFS($Q$5:$Q389,$P$5:$P389,"Plusieurs commentaires",$C$5:$C389,C389)</f>
        <v>1</v>
      </c>
      <c r="S389" t="str">
        <f t="shared" ref="S389:S452" si="75">IF(I389="Non",IF(F389&lt;=21,IF(M389="Critique",IF(J389&gt;2017,C389,""),""),""),"")</f>
        <v/>
      </c>
      <c r="T389" t="str">
        <f t="shared" ref="T389:T452" si="76">IF(I389="Non",IF(F389&lt;=21,IF(M389="Soutien",IF(J389&gt;2017,C389,""),""),""),"")</f>
        <v/>
      </c>
      <c r="U389" t="str">
        <f t="shared" ref="U389:U452" si="77">IF(I389="Non",IF(F389&lt;=21,IF(M389="Neutre",IF(J389&gt;2017,C389,""),""),""),"")</f>
        <v/>
      </c>
      <c r="V389" s="238" t="str">
        <f t="shared" ref="V389:V452" si="78">IF($H389&lt;&gt;"",IF(COUNTIF($H:$H,$H389)&gt;1,"Plusieurs occurences",""),"")</f>
        <v/>
      </c>
      <c r="W389" s="238">
        <f t="shared" ref="W389:W452" si="79">IF(V389="Plusieurs occurences",1,0)</f>
        <v>0</v>
      </c>
      <c r="X389" s="238">
        <f>SUMIFS($W$5:$W389,$V$5:$V389,"Plusieurs occurences",$H$5:$H389,H389)</f>
        <v>0</v>
      </c>
      <c r="Y389" t="str">
        <f t="shared" ref="Y389:Y452" si="80">IF(R389&lt;2,IF(M389="Critique",H389,""),"")</f>
        <v/>
      </c>
      <c r="Z389">
        <f t="shared" ref="Z389:Z452" si="81">IF(R389&lt;2,IF(M389="Soutien",H389,""),"")</f>
        <v>0</v>
      </c>
      <c r="AA389" t="str">
        <f t="shared" ref="AA389:AA452" si="82">IF(R389&lt;2,IF(M389="Neutre",H389,""),"")</f>
        <v/>
      </c>
      <c r="AC389" t="str">
        <f t="shared" si="71"/>
        <v/>
      </c>
    </row>
    <row r="390" spans="1:29" ht="24" x14ac:dyDescent="0.25">
      <c r="A390" s="112">
        <v>149</v>
      </c>
      <c r="B390" s="371" t="s">
        <v>237</v>
      </c>
      <c r="C390" t="s">
        <v>6049</v>
      </c>
      <c r="D390" s="25">
        <v>389000</v>
      </c>
      <c r="E390" s="25">
        <v>1486</v>
      </c>
      <c r="F390" s="25">
        <v>5522</v>
      </c>
      <c r="G390" s="133">
        <f t="shared" si="73"/>
        <v>3.7160161507402423</v>
      </c>
      <c r="H390" s="133"/>
      <c r="I390" s="134" t="s">
        <v>14</v>
      </c>
      <c r="J390" s="133">
        <v>2012</v>
      </c>
      <c r="K390" s="3" t="s">
        <v>14</v>
      </c>
      <c r="L390" s="172" t="s">
        <v>5513</v>
      </c>
      <c r="M390" s="136" t="s">
        <v>40</v>
      </c>
      <c r="N390">
        <v>0</v>
      </c>
      <c r="O390" s="28"/>
      <c r="P390" s="1" t="str">
        <f>IF($C390&lt;&gt;"",IF(COUNTIF($C:C,$C390)&gt;1,"Plusieurs commentaires",""),"")</f>
        <v>Plusieurs commentaires</v>
      </c>
      <c r="Q390" s="1">
        <f t="shared" si="74"/>
        <v>1</v>
      </c>
      <c r="R390" s="1">
        <f>SUMIFS($Q$5:$Q390,$P$5:$P390,"Plusieurs commentaires",$C$5:$C390,C390)</f>
        <v>1</v>
      </c>
      <c r="S390" t="str">
        <f t="shared" si="75"/>
        <v/>
      </c>
      <c r="T390" t="str">
        <f t="shared" si="76"/>
        <v/>
      </c>
      <c r="U390" t="str">
        <f t="shared" si="77"/>
        <v/>
      </c>
      <c r="V390" s="238" t="str">
        <f t="shared" si="78"/>
        <v/>
      </c>
      <c r="W390" s="238">
        <f t="shared" si="79"/>
        <v>0</v>
      </c>
      <c r="X390" s="238">
        <f>SUMIFS($W$5:$W390,$V$5:$V390,"Plusieurs occurences",$H$5:$H390,H390)</f>
        <v>0</v>
      </c>
      <c r="Y390" t="str">
        <f t="shared" si="80"/>
        <v/>
      </c>
      <c r="Z390">
        <f t="shared" si="81"/>
        <v>0</v>
      </c>
      <c r="AA390" t="str">
        <f t="shared" si="82"/>
        <v/>
      </c>
      <c r="AC390" t="str">
        <f t="shared" si="71"/>
        <v/>
      </c>
    </row>
    <row r="391" spans="1:29" ht="72" x14ac:dyDescent="0.25">
      <c r="A391" s="112">
        <v>150</v>
      </c>
      <c r="B391" s="371" t="s">
        <v>238</v>
      </c>
      <c r="C391" t="s">
        <v>6153</v>
      </c>
      <c r="D391" s="25">
        <v>52800</v>
      </c>
      <c r="E391" s="25">
        <v>1987</v>
      </c>
      <c r="F391" s="25">
        <v>1421</v>
      </c>
      <c r="G391" s="133">
        <f t="shared" si="73"/>
        <v>0.71514846502264717</v>
      </c>
      <c r="H391" s="133" t="s">
        <v>202</v>
      </c>
      <c r="I391" s="134" t="s">
        <v>14</v>
      </c>
      <c r="J391" s="133">
        <v>2013</v>
      </c>
      <c r="K391" s="3" t="s">
        <v>14</v>
      </c>
      <c r="L391" s="127" t="s">
        <v>5513</v>
      </c>
      <c r="M391" s="136" t="s">
        <v>40</v>
      </c>
      <c r="O391" s="28"/>
      <c r="P391" s="1" t="str">
        <f>IF($C391&lt;&gt;"",IF(COUNTIF($C:C,$C391)&gt;1,"Plusieurs commentaires",""),"")</f>
        <v/>
      </c>
      <c r="Q391" s="1">
        <f t="shared" si="74"/>
        <v>0</v>
      </c>
      <c r="R391" s="1">
        <f>SUMIFS($Q$5:$Q391,$P$5:$P391,"Plusieurs commentaires",$C$5:$C391,C391)</f>
        <v>0</v>
      </c>
      <c r="S391" t="str">
        <f t="shared" si="75"/>
        <v/>
      </c>
      <c r="T391" t="str">
        <f t="shared" si="76"/>
        <v/>
      </c>
      <c r="U391" t="str">
        <f t="shared" si="77"/>
        <v/>
      </c>
      <c r="V391" s="238" t="str">
        <f t="shared" si="78"/>
        <v>Plusieurs occurences</v>
      </c>
      <c r="W391" s="238">
        <f t="shared" si="79"/>
        <v>1</v>
      </c>
      <c r="X391" s="238">
        <f>SUMIFS($W$5:$W391,$V$5:$V391,"Plusieurs occurences",$H$5:$H391,H391)</f>
        <v>2</v>
      </c>
      <c r="Y391" t="str">
        <f t="shared" si="80"/>
        <v/>
      </c>
      <c r="Z391" t="str">
        <f t="shared" si="81"/>
        <v>Communication</v>
      </c>
      <c r="AA391" t="str">
        <f t="shared" si="82"/>
        <v/>
      </c>
      <c r="AC391" t="str">
        <f t="shared" ref="AC391:AC454" si="83">IF(R391&lt;2,IF(M391="Critique",C391,""),"")</f>
        <v/>
      </c>
    </row>
    <row r="392" spans="1:29" ht="36" x14ac:dyDescent="0.25">
      <c r="A392" s="112">
        <v>151</v>
      </c>
      <c r="B392" s="371" t="s">
        <v>239</v>
      </c>
      <c r="C392" t="s">
        <v>6046</v>
      </c>
      <c r="D392" s="25">
        <v>3299</v>
      </c>
      <c r="E392" s="25">
        <v>200</v>
      </c>
      <c r="F392" s="25">
        <v>687</v>
      </c>
      <c r="G392" s="133">
        <f t="shared" si="73"/>
        <v>3.4350000000000001</v>
      </c>
      <c r="H392" s="133" t="s">
        <v>12</v>
      </c>
      <c r="I392" s="134" t="s">
        <v>13</v>
      </c>
      <c r="J392" s="133">
        <v>2010</v>
      </c>
      <c r="K392" s="3" t="s">
        <v>14</v>
      </c>
      <c r="L392" s="127" t="s">
        <v>5513</v>
      </c>
      <c r="M392" s="136" t="s">
        <v>40</v>
      </c>
      <c r="O392" s="28"/>
      <c r="P392" s="1" t="str">
        <f>IF($C392&lt;&gt;"",IF(COUNTIF($C:C,$C392)&gt;1,"Plusieurs commentaires",""),"")</f>
        <v>Plusieurs commentaires</v>
      </c>
      <c r="Q392" s="1">
        <f t="shared" si="74"/>
        <v>1</v>
      </c>
      <c r="R392" s="1">
        <f>SUMIFS($Q$5:$Q392,$P$5:$P392,"Plusieurs commentaires",$C$5:$C392,C392)</f>
        <v>2</v>
      </c>
      <c r="S392" t="str">
        <f t="shared" si="75"/>
        <v/>
      </c>
      <c r="T392" t="str">
        <f t="shared" si="76"/>
        <v/>
      </c>
      <c r="U392" t="str">
        <f t="shared" si="77"/>
        <v/>
      </c>
      <c r="V392" s="238" t="str">
        <f t="shared" si="78"/>
        <v>Plusieurs occurences</v>
      </c>
      <c r="W392" s="238">
        <f t="shared" si="79"/>
        <v>1</v>
      </c>
      <c r="X392" s="238">
        <f>SUMIFS($W$5:$W392,$V$5:$V392,"Plusieurs occurences",$H$5:$H392,H392)</f>
        <v>4</v>
      </c>
      <c r="Y392" t="str">
        <f t="shared" si="80"/>
        <v/>
      </c>
      <c r="Z392" t="str">
        <f t="shared" si="81"/>
        <v/>
      </c>
      <c r="AA392" t="str">
        <f t="shared" si="82"/>
        <v/>
      </c>
      <c r="AC392" t="str">
        <f t="shared" si="83"/>
        <v/>
      </c>
    </row>
    <row r="393" spans="1:29" ht="36" x14ac:dyDescent="0.25">
      <c r="A393" s="112">
        <v>153</v>
      </c>
      <c r="B393" s="371" t="s">
        <v>241</v>
      </c>
      <c r="C393" t="s">
        <v>6050</v>
      </c>
      <c r="D393" s="25">
        <v>343</v>
      </c>
      <c r="E393" s="25">
        <v>35</v>
      </c>
      <c r="F393" s="25">
        <v>12</v>
      </c>
      <c r="G393" s="133">
        <f t="shared" si="73"/>
        <v>0.34285714285714286</v>
      </c>
      <c r="H393" s="133"/>
      <c r="I393" s="134" t="s">
        <v>14</v>
      </c>
      <c r="J393" s="133">
        <v>2016</v>
      </c>
      <c r="K393" s="3" t="s">
        <v>242</v>
      </c>
      <c r="L393" s="172" t="s">
        <v>5513</v>
      </c>
      <c r="M393" s="136" t="s">
        <v>40</v>
      </c>
      <c r="O393" s="28"/>
      <c r="P393" s="1" t="str">
        <f>IF($C393&lt;&gt;"",IF(COUNTIF($C:C,$C393)&gt;1,"Plusieurs commentaires",""),"")</f>
        <v/>
      </c>
      <c r="Q393" s="1">
        <f t="shared" si="74"/>
        <v>0</v>
      </c>
      <c r="R393" s="1">
        <f>SUMIFS($Q$5:$Q393,$P$5:$P393,"Plusieurs commentaires",$C$5:$C393,C393)</f>
        <v>0</v>
      </c>
      <c r="S393" t="str">
        <f t="shared" si="75"/>
        <v/>
      </c>
      <c r="T393" t="str">
        <f t="shared" si="76"/>
        <v/>
      </c>
      <c r="U393" t="str">
        <f t="shared" si="77"/>
        <v/>
      </c>
      <c r="V393" s="238" t="str">
        <f t="shared" si="78"/>
        <v/>
      </c>
      <c r="W393" s="238">
        <f t="shared" si="79"/>
        <v>0</v>
      </c>
      <c r="X393" s="238">
        <f>SUMIFS($W$5:$W393,$V$5:$V393,"Plusieurs occurences",$H$5:$H393,H393)</f>
        <v>0</v>
      </c>
      <c r="Y393" t="str">
        <f t="shared" si="80"/>
        <v/>
      </c>
      <c r="Z393">
        <f t="shared" si="81"/>
        <v>0</v>
      </c>
      <c r="AA393" t="str">
        <f t="shared" si="82"/>
        <v/>
      </c>
      <c r="AC393" t="str">
        <f t="shared" si="83"/>
        <v/>
      </c>
    </row>
    <row r="394" spans="1:29" x14ac:dyDescent="0.25">
      <c r="A394" s="112">
        <v>154</v>
      </c>
      <c r="B394" s="371" t="s">
        <v>243</v>
      </c>
      <c r="C394" t="s">
        <v>6418</v>
      </c>
      <c r="D394" s="25">
        <v>74800</v>
      </c>
      <c r="E394" s="25">
        <v>381</v>
      </c>
      <c r="F394" s="25">
        <v>936</v>
      </c>
      <c r="G394" s="133">
        <f t="shared" si="73"/>
        <v>2.4566929133858268</v>
      </c>
      <c r="H394" s="15"/>
      <c r="I394" s="16" t="s">
        <v>14</v>
      </c>
      <c r="J394" s="15">
        <v>2016</v>
      </c>
      <c r="K394" s="3" t="s">
        <v>27</v>
      </c>
      <c r="L394" s="172" t="s">
        <v>1041</v>
      </c>
      <c r="M394" s="17" t="s">
        <v>40</v>
      </c>
      <c r="O394" s="28"/>
      <c r="P394" s="1" t="str">
        <f>IF($C394&lt;&gt;"",IF(COUNTIF($C:C,$C394)&gt;1,"Plusieurs commentaires",""),"")</f>
        <v>Plusieurs commentaires</v>
      </c>
      <c r="Q394" s="1">
        <f t="shared" si="74"/>
        <v>1</v>
      </c>
      <c r="R394" s="1">
        <f>SUMIFS($Q$5:$Q394,$P$5:$P394,"Plusieurs commentaires",$C$5:$C394,C394)</f>
        <v>1</v>
      </c>
      <c r="S394" t="str">
        <f t="shared" si="75"/>
        <v/>
      </c>
      <c r="T394" t="str">
        <f t="shared" si="76"/>
        <v/>
      </c>
      <c r="U394" t="str">
        <f t="shared" si="77"/>
        <v/>
      </c>
      <c r="V394" s="238" t="str">
        <f t="shared" si="78"/>
        <v/>
      </c>
      <c r="W394" s="238">
        <f t="shared" si="79"/>
        <v>0</v>
      </c>
      <c r="X394" s="238">
        <f>SUMIFS($W$5:$W394,$V$5:$V394,"Plusieurs occurences",$H$5:$H394,H394)</f>
        <v>0</v>
      </c>
      <c r="Y394" t="str">
        <f t="shared" si="80"/>
        <v/>
      </c>
      <c r="Z394">
        <f t="shared" si="81"/>
        <v>0</v>
      </c>
      <c r="AA394" t="str">
        <f t="shared" si="82"/>
        <v/>
      </c>
      <c r="AC394" t="str">
        <f t="shared" si="83"/>
        <v/>
      </c>
    </row>
    <row r="395" spans="1:29" ht="36" x14ac:dyDescent="0.25">
      <c r="A395" s="112">
        <v>155</v>
      </c>
      <c r="B395" s="371" t="s">
        <v>244</v>
      </c>
      <c r="C395" t="s">
        <v>6396</v>
      </c>
      <c r="D395" s="25">
        <v>1811</v>
      </c>
      <c r="E395" s="25">
        <v>14</v>
      </c>
      <c r="F395" s="25">
        <v>13</v>
      </c>
      <c r="G395" s="133">
        <f t="shared" si="73"/>
        <v>0.9285714285714286</v>
      </c>
      <c r="H395" s="15"/>
      <c r="I395" s="16" t="s">
        <v>14</v>
      </c>
      <c r="J395" s="15">
        <v>2017</v>
      </c>
      <c r="K395" s="3" t="s">
        <v>245</v>
      </c>
      <c r="L395" s="172" t="s">
        <v>1041</v>
      </c>
      <c r="M395" s="17" t="s">
        <v>40</v>
      </c>
      <c r="O395" s="28"/>
      <c r="P395" s="1" t="str">
        <f>IF($C395&lt;&gt;"",IF(COUNTIF($C:C,$C395)&gt;1,"Plusieurs commentaires",""),"")</f>
        <v>Plusieurs commentaires</v>
      </c>
      <c r="Q395" s="1">
        <f t="shared" si="74"/>
        <v>1</v>
      </c>
      <c r="R395" s="1">
        <f>SUMIFS($Q$5:$Q395,$P$5:$P395,"Plusieurs commentaires",$C$5:$C395,C395)</f>
        <v>2</v>
      </c>
      <c r="S395" t="str">
        <f t="shared" si="75"/>
        <v/>
      </c>
      <c r="T395" t="str">
        <f t="shared" si="76"/>
        <v/>
      </c>
      <c r="U395" t="str">
        <f t="shared" si="77"/>
        <v/>
      </c>
      <c r="V395" s="238" t="str">
        <f t="shared" si="78"/>
        <v/>
      </c>
      <c r="W395" s="238">
        <f t="shared" si="79"/>
        <v>0</v>
      </c>
      <c r="X395" s="238">
        <f>SUMIFS($W$5:$W395,$V$5:$V395,"Plusieurs occurences",$H$5:$H395,H395)</f>
        <v>0</v>
      </c>
      <c r="Y395" t="str">
        <f t="shared" si="80"/>
        <v/>
      </c>
      <c r="Z395" t="str">
        <f t="shared" si="81"/>
        <v/>
      </c>
      <c r="AA395" t="str">
        <f t="shared" si="82"/>
        <v/>
      </c>
      <c r="AC395" t="str">
        <f t="shared" si="83"/>
        <v/>
      </c>
    </row>
    <row r="396" spans="1:29" ht="60" x14ac:dyDescent="0.25">
      <c r="A396" s="112">
        <v>168</v>
      </c>
      <c r="B396" s="373" t="s">
        <v>259</v>
      </c>
      <c r="C396" t="s">
        <v>5998</v>
      </c>
      <c r="D396" s="25">
        <v>1635</v>
      </c>
      <c r="E396" s="25">
        <v>326</v>
      </c>
      <c r="F396" s="25">
        <v>133</v>
      </c>
      <c r="G396" s="133">
        <f t="shared" si="73"/>
        <v>0.40797546012269936</v>
      </c>
      <c r="H396" s="133"/>
      <c r="I396" s="134" t="s">
        <v>14</v>
      </c>
      <c r="J396" s="133">
        <v>2010</v>
      </c>
      <c r="K396" s="3" t="s">
        <v>14</v>
      </c>
      <c r="L396" s="172" t="s">
        <v>5513</v>
      </c>
      <c r="M396" s="136" t="s">
        <v>40</v>
      </c>
      <c r="O396" s="26"/>
      <c r="P396" s="1" t="str">
        <f>IF($C396&lt;&gt;"",IF(COUNTIF($C:C,$C396)&gt;1,"Plusieurs commentaires",""),"")</f>
        <v/>
      </c>
      <c r="Q396" s="1">
        <f t="shared" si="74"/>
        <v>0</v>
      </c>
      <c r="R396" s="1">
        <f>SUMIFS($Q$5:$Q396,$P$5:$P396,"Plusieurs commentaires",$C$5:$C396,C396)</f>
        <v>0</v>
      </c>
      <c r="S396" t="str">
        <f t="shared" si="75"/>
        <v/>
      </c>
      <c r="T396" t="str">
        <f t="shared" si="76"/>
        <v/>
      </c>
      <c r="U396" t="str">
        <f t="shared" si="77"/>
        <v/>
      </c>
      <c r="V396" s="238" t="str">
        <f t="shared" si="78"/>
        <v/>
      </c>
      <c r="W396" s="238">
        <f t="shared" si="79"/>
        <v>0</v>
      </c>
      <c r="X396" s="238">
        <f>SUMIFS($W$5:$W396,$V$5:$V396,"Plusieurs occurences",$H$5:$H396,H396)</f>
        <v>0</v>
      </c>
      <c r="Y396" t="str">
        <f t="shared" si="80"/>
        <v/>
      </c>
      <c r="Z396">
        <f t="shared" si="81"/>
        <v>0</v>
      </c>
      <c r="AA396" t="str">
        <f t="shared" si="82"/>
        <v/>
      </c>
      <c r="AC396" t="str">
        <f t="shared" si="83"/>
        <v/>
      </c>
    </row>
    <row r="397" spans="1:29" ht="75" x14ac:dyDescent="0.25">
      <c r="A397" s="112">
        <v>171</v>
      </c>
      <c r="B397" s="373" t="s">
        <v>263</v>
      </c>
      <c r="C397" t="s">
        <v>6154</v>
      </c>
      <c r="D397" s="25">
        <v>1655</v>
      </c>
      <c r="E397" s="25">
        <v>45</v>
      </c>
      <c r="F397" s="25">
        <v>33</v>
      </c>
      <c r="G397" s="133">
        <f t="shared" si="73"/>
        <v>0.73333333333333328</v>
      </c>
      <c r="H397" s="133"/>
      <c r="I397" s="134" t="s">
        <v>14</v>
      </c>
      <c r="J397" s="133">
        <v>2018</v>
      </c>
      <c r="K397" s="3" t="s">
        <v>14</v>
      </c>
      <c r="L397" s="127" t="s">
        <v>5513</v>
      </c>
      <c r="M397" s="136" t="s">
        <v>40</v>
      </c>
      <c r="O397" s="26"/>
      <c r="P397" s="1" t="str">
        <f>IF($C397&lt;&gt;"",IF(COUNTIF($C:C,$C397)&gt;1,"Plusieurs commentaires",""),"")</f>
        <v/>
      </c>
      <c r="Q397" s="1">
        <f t="shared" si="74"/>
        <v>0</v>
      </c>
      <c r="R397" s="1">
        <f>SUMIFS($Q$5:$Q397,$P$5:$P397,"Plusieurs commentaires",$C$5:$C397,C397)</f>
        <v>0</v>
      </c>
      <c r="S397" t="str">
        <f t="shared" si="75"/>
        <v/>
      </c>
      <c r="T397" t="str">
        <f t="shared" si="76"/>
        <v/>
      </c>
      <c r="U397" t="str">
        <f t="shared" si="77"/>
        <v/>
      </c>
      <c r="V397" s="238" t="str">
        <f t="shared" si="78"/>
        <v/>
      </c>
      <c r="W397" s="238">
        <f t="shared" si="79"/>
        <v>0</v>
      </c>
      <c r="X397" s="238">
        <f>SUMIFS($W$5:$W397,$V$5:$V397,"Plusieurs occurences",$H$5:$H397,H397)</f>
        <v>0</v>
      </c>
      <c r="Y397" t="str">
        <f t="shared" si="80"/>
        <v/>
      </c>
      <c r="Z397">
        <f t="shared" si="81"/>
        <v>0</v>
      </c>
      <c r="AA397" t="str">
        <f t="shared" si="82"/>
        <v/>
      </c>
      <c r="AC397" t="str">
        <f t="shared" si="83"/>
        <v/>
      </c>
    </row>
    <row r="398" spans="1:29" x14ac:dyDescent="0.25">
      <c r="A398" s="112">
        <v>174</v>
      </c>
      <c r="B398" s="373" t="s">
        <v>266</v>
      </c>
      <c r="C398" t="s">
        <v>6419</v>
      </c>
      <c r="D398" s="25">
        <v>1939</v>
      </c>
      <c r="E398" s="25">
        <v>271</v>
      </c>
      <c r="F398" s="25">
        <v>219</v>
      </c>
      <c r="G398" s="133">
        <f t="shared" si="73"/>
        <v>0.80811808118081185</v>
      </c>
      <c r="H398" s="15"/>
      <c r="I398" s="16" t="s">
        <v>14</v>
      </c>
      <c r="J398" s="15">
        <v>2010</v>
      </c>
      <c r="K398" s="3" t="s">
        <v>14</v>
      </c>
      <c r="L398" s="172" t="s">
        <v>5513</v>
      </c>
      <c r="M398" s="17" t="s">
        <v>40</v>
      </c>
      <c r="O398" s="26"/>
      <c r="P398" s="1" t="str">
        <f>IF($C398&lt;&gt;"",IF(COUNTIF($C:C,$C398)&gt;1,"Plusieurs commentaires",""),"")</f>
        <v/>
      </c>
      <c r="Q398" s="1">
        <f t="shared" si="74"/>
        <v>0</v>
      </c>
      <c r="R398" s="1">
        <f>SUMIFS($Q$5:$Q398,$P$5:$P398,"Plusieurs commentaires",$C$5:$C398,C398)</f>
        <v>0</v>
      </c>
      <c r="S398" t="str">
        <f t="shared" si="75"/>
        <v/>
      </c>
      <c r="T398" t="str">
        <f t="shared" si="76"/>
        <v/>
      </c>
      <c r="U398" t="str">
        <f t="shared" si="77"/>
        <v/>
      </c>
      <c r="V398" s="238" t="str">
        <f t="shared" si="78"/>
        <v/>
      </c>
      <c r="W398" s="238">
        <f t="shared" si="79"/>
        <v>0</v>
      </c>
      <c r="X398" s="238">
        <f>SUMIFS($W$5:$W398,$V$5:$V398,"Plusieurs occurences",$H$5:$H398,H398)</f>
        <v>0</v>
      </c>
      <c r="Y398" t="str">
        <f t="shared" si="80"/>
        <v/>
      </c>
      <c r="Z398">
        <f t="shared" si="81"/>
        <v>0</v>
      </c>
      <c r="AA398" t="str">
        <f t="shared" si="82"/>
        <v/>
      </c>
      <c r="AC398" t="str">
        <f t="shared" si="83"/>
        <v/>
      </c>
    </row>
    <row r="399" spans="1:29" ht="75" x14ac:dyDescent="0.25">
      <c r="A399" s="112">
        <v>176</v>
      </c>
      <c r="B399" s="373" t="s">
        <v>268</v>
      </c>
      <c r="C399" t="s">
        <v>6396</v>
      </c>
      <c r="D399" s="25">
        <v>1811</v>
      </c>
      <c r="E399" s="25">
        <v>14</v>
      </c>
      <c r="F399" s="25">
        <v>13</v>
      </c>
      <c r="G399" s="133">
        <f t="shared" si="73"/>
        <v>0.9285714285714286</v>
      </c>
      <c r="H399" s="15"/>
      <c r="I399" s="16" t="s">
        <v>14</v>
      </c>
      <c r="J399" s="15">
        <v>2017</v>
      </c>
      <c r="K399" s="3" t="s">
        <v>5513</v>
      </c>
      <c r="L399" s="172" t="s">
        <v>1041</v>
      </c>
      <c r="M399" s="17" t="s">
        <v>40</v>
      </c>
      <c r="O399" s="26"/>
      <c r="P399" s="1" t="str">
        <f>IF($C399&lt;&gt;"",IF(COUNTIF($C:C,$C399)&gt;1,"Plusieurs commentaires",""),"")</f>
        <v>Plusieurs commentaires</v>
      </c>
      <c r="Q399" s="1">
        <f t="shared" si="74"/>
        <v>1</v>
      </c>
      <c r="R399" s="1">
        <f>SUMIFS($Q$5:$Q399,$P$5:$P399,"Plusieurs commentaires",$C$5:$C399,C399)</f>
        <v>3</v>
      </c>
      <c r="S399" t="str">
        <f t="shared" si="75"/>
        <v/>
      </c>
      <c r="T399" t="str">
        <f t="shared" si="76"/>
        <v/>
      </c>
      <c r="U399" t="str">
        <f t="shared" si="77"/>
        <v/>
      </c>
      <c r="V399" s="238" t="str">
        <f t="shared" si="78"/>
        <v/>
      </c>
      <c r="W399" s="238">
        <f t="shared" si="79"/>
        <v>0</v>
      </c>
      <c r="X399" s="238">
        <f>SUMIFS($W$5:$W399,$V$5:$V399,"Plusieurs occurences",$H$5:$H399,H399)</f>
        <v>0</v>
      </c>
      <c r="Y399" t="str">
        <f t="shared" si="80"/>
        <v/>
      </c>
      <c r="Z399" t="str">
        <f t="shared" si="81"/>
        <v/>
      </c>
      <c r="AA399" t="str">
        <f t="shared" si="82"/>
        <v/>
      </c>
      <c r="AC399" t="str">
        <f t="shared" si="83"/>
        <v/>
      </c>
    </row>
    <row r="400" spans="1:29" ht="30" x14ac:dyDescent="0.25">
      <c r="A400" s="112">
        <v>177</v>
      </c>
      <c r="B400" s="373" t="s">
        <v>269</v>
      </c>
      <c r="C400" t="s">
        <v>6420</v>
      </c>
      <c r="D400" s="25">
        <v>10000</v>
      </c>
      <c r="E400" s="25">
        <v>513</v>
      </c>
      <c r="F400" s="25">
        <v>160</v>
      </c>
      <c r="G400" s="133">
        <f t="shared" si="73"/>
        <v>0.31189083820662766</v>
      </c>
      <c r="H400" s="133"/>
      <c r="I400" s="134" t="s">
        <v>14</v>
      </c>
      <c r="J400" s="133">
        <v>2011</v>
      </c>
      <c r="K400" s="3" t="s">
        <v>270</v>
      </c>
      <c r="L400" s="18" t="s">
        <v>5513</v>
      </c>
      <c r="M400" s="136" t="s">
        <v>40</v>
      </c>
      <c r="O400" s="26"/>
      <c r="P400" s="1" t="str">
        <f>IF($C400&lt;&gt;"",IF(COUNTIF($C:C,$C400)&gt;1,"Plusieurs commentaires",""),"")</f>
        <v/>
      </c>
      <c r="Q400" s="1">
        <f t="shared" si="74"/>
        <v>0</v>
      </c>
      <c r="R400" s="1">
        <f>SUMIFS($Q$5:$Q400,$P$5:$P400,"Plusieurs commentaires",$C$5:$C400,C400)</f>
        <v>0</v>
      </c>
      <c r="S400" t="str">
        <f t="shared" si="75"/>
        <v/>
      </c>
      <c r="T400" t="str">
        <f t="shared" si="76"/>
        <v/>
      </c>
      <c r="U400" t="str">
        <f t="shared" si="77"/>
        <v/>
      </c>
      <c r="V400" s="238" t="str">
        <f t="shared" si="78"/>
        <v/>
      </c>
      <c r="W400" s="238">
        <f t="shared" si="79"/>
        <v>0</v>
      </c>
      <c r="X400" s="238">
        <f>SUMIFS($W$5:$W400,$V$5:$V400,"Plusieurs occurences",$H$5:$H400,H400)</f>
        <v>0</v>
      </c>
      <c r="Y400" t="str">
        <f t="shared" si="80"/>
        <v/>
      </c>
      <c r="Z400">
        <f t="shared" si="81"/>
        <v>0</v>
      </c>
      <c r="AA400" t="str">
        <f t="shared" si="82"/>
        <v/>
      </c>
      <c r="AC400" t="str">
        <f t="shared" si="83"/>
        <v/>
      </c>
    </row>
    <row r="401" spans="1:29" ht="45" x14ac:dyDescent="0.25">
      <c r="A401" s="112">
        <v>180</v>
      </c>
      <c r="B401" s="373" t="s">
        <v>274</v>
      </c>
      <c r="C401" t="s">
        <v>6155</v>
      </c>
      <c r="D401" s="25">
        <v>10700</v>
      </c>
      <c r="E401" s="25">
        <v>350</v>
      </c>
      <c r="F401" s="25">
        <v>598</v>
      </c>
      <c r="G401" s="133">
        <f t="shared" si="73"/>
        <v>1.7085714285714286</v>
      </c>
      <c r="H401" s="133"/>
      <c r="I401" s="134" t="s">
        <v>14</v>
      </c>
      <c r="J401" s="133">
        <v>2013</v>
      </c>
      <c r="K401" s="3" t="s">
        <v>275</v>
      </c>
      <c r="L401" s="18" t="s">
        <v>1041</v>
      </c>
      <c r="M401" s="136" t="s">
        <v>40</v>
      </c>
      <c r="N401">
        <v>5</v>
      </c>
      <c r="O401" s="26"/>
      <c r="P401" s="1" t="str">
        <f>IF($C401&lt;&gt;"",IF(COUNTIF($C:C,$C401)&gt;1,"Plusieurs commentaires",""),"")</f>
        <v/>
      </c>
      <c r="Q401" s="1">
        <f t="shared" si="74"/>
        <v>0</v>
      </c>
      <c r="R401" s="1">
        <f>SUMIFS($Q$5:$Q401,$P$5:$P401,"Plusieurs commentaires",$C$5:$C401,C401)</f>
        <v>0</v>
      </c>
      <c r="S401" t="str">
        <f t="shared" si="75"/>
        <v/>
      </c>
      <c r="T401" t="str">
        <f t="shared" si="76"/>
        <v/>
      </c>
      <c r="U401" t="str">
        <f t="shared" si="77"/>
        <v/>
      </c>
      <c r="V401" s="238" t="str">
        <f t="shared" si="78"/>
        <v/>
      </c>
      <c r="W401" s="238">
        <f t="shared" si="79"/>
        <v>0</v>
      </c>
      <c r="X401" s="238">
        <f>SUMIFS($W$5:$W401,$V$5:$V401,"Plusieurs occurences",$H$5:$H401,H401)</f>
        <v>0</v>
      </c>
      <c r="Y401" t="str">
        <f t="shared" si="80"/>
        <v/>
      </c>
      <c r="Z401">
        <f t="shared" si="81"/>
        <v>0</v>
      </c>
      <c r="AA401" t="str">
        <f t="shared" si="82"/>
        <v/>
      </c>
      <c r="AC401" t="str">
        <f t="shared" si="83"/>
        <v/>
      </c>
    </row>
    <row r="402" spans="1:29" x14ac:dyDescent="0.25">
      <c r="A402" s="112">
        <v>185</v>
      </c>
      <c r="B402" s="373" t="s">
        <v>280</v>
      </c>
      <c r="C402" t="s">
        <v>6051</v>
      </c>
      <c r="D402" s="25">
        <v>6428</v>
      </c>
      <c r="E402" s="25">
        <v>557</v>
      </c>
      <c r="F402" s="25">
        <v>569</v>
      </c>
      <c r="G402" s="133">
        <f t="shared" si="73"/>
        <v>1.0215439856373429</v>
      </c>
      <c r="H402" s="133"/>
      <c r="I402" s="134" t="s">
        <v>14</v>
      </c>
      <c r="J402" s="133">
        <v>2015</v>
      </c>
      <c r="K402" s="3" t="s">
        <v>14</v>
      </c>
      <c r="L402" s="18" t="s">
        <v>5513</v>
      </c>
      <c r="M402" s="136" t="s">
        <v>40</v>
      </c>
      <c r="O402" s="26"/>
      <c r="P402" s="1" t="str">
        <f>IF($C402&lt;&gt;"",IF(COUNTIF($C:C,$C402)&gt;1,"Plusieurs commentaires",""),"")</f>
        <v/>
      </c>
      <c r="Q402" s="1">
        <f t="shared" si="74"/>
        <v>0</v>
      </c>
      <c r="R402" s="1">
        <f>SUMIFS($Q$5:$Q402,$P$5:$P402,"Plusieurs commentaires",$C$5:$C402,C402)</f>
        <v>0</v>
      </c>
      <c r="S402" t="str">
        <f t="shared" si="75"/>
        <v/>
      </c>
      <c r="T402" t="str">
        <f t="shared" si="76"/>
        <v/>
      </c>
      <c r="U402" t="str">
        <f t="shared" si="77"/>
        <v/>
      </c>
      <c r="V402" s="238" t="str">
        <f t="shared" si="78"/>
        <v/>
      </c>
      <c r="W402" s="238">
        <f t="shared" si="79"/>
        <v>0</v>
      </c>
      <c r="X402" s="238">
        <f>SUMIFS($W$5:$W402,$V$5:$V402,"Plusieurs occurences",$H$5:$H402,H402)</f>
        <v>0</v>
      </c>
      <c r="Y402" t="str">
        <f t="shared" si="80"/>
        <v/>
      </c>
      <c r="Z402">
        <f t="shared" si="81"/>
        <v>0</v>
      </c>
      <c r="AA402" t="str">
        <f t="shared" si="82"/>
        <v/>
      </c>
      <c r="AC402" t="str">
        <f t="shared" si="83"/>
        <v/>
      </c>
    </row>
    <row r="403" spans="1:29" ht="30" x14ac:dyDescent="0.25">
      <c r="A403" s="112">
        <v>186</v>
      </c>
      <c r="B403" s="373" t="s">
        <v>281</v>
      </c>
      <c r="C403" t="s">
        <v>6421</v>
      </c>
      <c r="D403" s="25">
        <v>198</v>
      </c>
      <c r="E403" s="25">
        <v>7</v>
      </c>
      <c r="F403" s="25">
        <v>1</v>
      </c>
      <c r="G403" s="133">
        <f t="shared" si="73"/>
        <v>0.14285714285714285</v>
      </c>
      <c r="H403" s="133"/>
      <c r="I403" s="134" t="s">
        <v>14</v>
      </c>
      <c r="J403" s="133">
        <v>2018</v>
      </c>
      <c r="K403" s="3" t="s">
        <v>14</v>
      </c>
      <c r="L403" s="18" t="s">
        <v>5513</v>
      </c>
      <c r="M403" s="136" t="s">
        <v>40</v>
      </c>
      <c r="N403">
        <v>0</v>
      </c>
      <c r="O403" s="26"/>
      <c r="P403" s="1" t="str">
        <f>IF($C403&lt;&gt;"",IF(COUNTIF($C:C,$C403)&gt;1,"Plusieurs commentaires",""),"")</f>
        <v/>
      </c>
      <c r="Q403" s="1">
        <f t="shared" si="74"/>
        <v>0</v>
      </c>
      <c r="R403" s="1">
        <f>SUMIFS($Q$5:$Q403,$P$5:$P403,"Plusieurs commentaires",$C$5:$C403,C403)</f>
        <v>0</v>
      </c>
      <c r="S403" t="str">
        <f t="shared" si="75"/>
        <v/>
      </c>
      <c r="T403" t="str">
        <f t="shared" si="76"/>
        <v>CvSxcLL02316361</v>
      </c>
      <c r="U403" t="str">
        <f t="shared" si="77"/>
        <v/>
      </c>
      <c r="V403" s="238" t="str">
        <f t="shared" si="78"/>
        <v/>
      </c>
      <c r="W403" s="238">
        <f t="shared" si="79"/>
        <v>0</v>
      </c>
      <c r="X403" s="238">
        <f>SUMIFS($W$5:$W403,$V$5:$V403,"Plusieurs occurences",$H$5:$H403,H403)</f>
        <v>0</v>
      </c>
      <c r="Y403" t="str">
        <f t="shared" si="80"/>
        <v/>
      </c>
      <c r="Z403">
        <f t="shared" si="81"/>
        <v>0</v>
      </c>
      <c r="AA403" t="str">
        <f t="shared" si="82"/>
        <v/>
      </c>
      <c r="AC403" t="str">
        <f t="shared" si="83"/>
        <v/>
      </c>
    </row>
    <row r="404" spans="1:29" x14ac:dyDescent="0.25">
      <c r="A404" s="112">
        <v>187</v>
      </c>
      <c r="B404" s="373" t="s">
        <v>282</v>
      </c>
      <c r="C404" t="s">
        <v>6422</v>
      </c>
      <c r="D404" s="25">
        <v>2816</v>
      </c>
      <c r="E404" s="25">
        <v>1627</v>
      </c>
      <c r="F404" s="25">
        <v>136</v>
      </c>
      <c r="G404" s="133">
        <f t="shared" si="73"/>
        <v>8.3589428395820523E-2</v>
      </c>
      <c r="H404" s="133"/>
      <c r="I404" s="134" t="s">
        <v>13</v>
      </c>
      <c r="J404" s="133">
        <v>2017</v>
      </c>
      <c r="K404" s="3" t="s">
        <v>14</v>
      </c>
      <c r="L404" s="18" t="s">
        <v>5513</v>
      </c>
      <c r="M404" s="136" t="s">
        <v>40</v>
      </c>
      <c r="O404" s="26"/>
      <c r="P404" s="1" t="str">
        <f>IF($C404&lt;&gt;"",IF(COUNTIF($C:C,$C404)&gt;1,"Plusieurs commentaires",""),"")</f>
        <v/>
      </c>
      <c r="Q404" s="1">
        <f t="shared" si="74"/>
        <v>0</v>
      </c>
      <c r="R404" s="1">
        <f>SUMIFS($Q$5:$Q404,$P$5:$P404,"Plusieurs commentaires",$C$5:$C404,C404)</f>
        <v>0</v>
      </c>
      <c r="S404" t="str">
        <f t="shared" si="75"/>
        <v/>
      </c>
      <c r="T404" t="str">
        <f t="shared" si="76"/>
        <v/>
      </c>
      <c r="U404" t="str">
        <f t="shared" si="77"/>
        <v/>
      </c>
      <c r="V404" s="238" t="str">
        <f t="shared" si="78"/>
        <v/>
      </c>
      <c r="W404" s="238">
        <f t="shared" si="79"/>
        <v>0</v>
      </c>
      <c r="X404" s="238">
        <f>SUMIFS($W$5:$W404,$V$5:$V404,"Plusieurs occurences",$H$5:$H404,H404)</f>
        <v>0</v>
      </c>
      <c r="Y404" t="str">
        <f t="shared" si="80"/>
        <v/>
      </c>
      <c r="Z404">
        <f t="shared" si="81"/>
        <v>0</v>
      </c>
      <c r="AA404" t="str">
        <f t="shared" si="82"/>
        <v/>
      </c>
      <c r="AC404" t="str">
        <f t="shared" si="83"/>
        <v/>
      </c>
    </row>
    <row r="405" spans="1:29" x14ac:dyDescent="0.25">
      <c r="A405" s="112">
        <v>191</v>
      </c>
      <c r="B405" s="373" t="s">
        <v>287</v>
      </c>
      <c r="C405" t="s">
        <v>6423</v>
      </c>
      <c r="D405" s="25">
        <v>2661</v>
      </c>
      <c r="E405" s="25">
        <v>99</v>
      </c>
      <c r="F405" s="25">
        <v>52</v>
      </c>
      <c r="G405" s="133">
        <f t="shared" si="73"/>
        <v>0.5252525252525253</v>
      </c>
      <c r="H405" s="133"/>
      <c r="I405" s="134" t="s">
        <v>14</v>
      </c>
      <c r="J405" s="133">
        <v>2016</v>
      </c>
      <c r="K405" s="3" t="s">
        <v>14</v>
      </c>
      <c r="L405" s="18" t="s">
        <v>5513</v>
      </c>
      <c r="M405" s="136" t="s">
        <v>40</v>
      </c>
      <c r="N405">
        <v>11</v>
      </c>
      <c r="O405" s="26"/>
      <c r="P405" s="1" t="str">
        <f>IF($C405&lt;&gt;"",IF(COUNTIF($C:C,$C405)&gt;1,"Plusieurs commentaires",""),"")</f>
        <v>Plusieurs commentaires</v>
      </c>
      <c r="Q405" s="1">
        <f t="shared" si="74"/>
        <v>1</v>
      </c>
      <c r="R405" s="1">
        <f>SUMIFS($Q$5:$Q405,$P$5:$P405,"Plusieurs commentaires",$C$5:$C405,C405)</f>
        <v>1</v>
      </c>
      <c r="S405" t="str">
        <f t="shared" si="75"/>
        <v/>
      </c>
      <c r="T405" t="str">
        <f t="shared" si="76"/>
        <v/>
      </c>
      <c r="U405" t="str">
        <f t="shared" si="77"/>
        <v/>
      </c>
      <c r="V405" s="238" t="str">
        <f t="shared" si="78"/>
        <v/>
      </c>
      <c r="W405" s="238">
        <f t="shared" si="79"/>
        <v>0</v>
      </c>
      <c r="X405" s="238">
        <f>SUMIFS($W$5:$W405,$V$5:$V405,"Plusieurs occurences",$H$5:$H405,H405)</f>
        <v>0</v>
      </c>
      <c r="Y405" t="str">
        <f t="shared" si="80"/>
        <v/>
      </c>
      <c r="Z405">
        <f t="shared" si="81"/>
        <v>0</v>
      </c>
      <c r="AA405" t="str">
        <f t="shared" si="82"/>
        <v/>
      </c>
      <c r="AC405" t="str">
        <f t="shared" si="83"/>
        <v/>
      </c>
    </row>
    <row r="406" spans="1:29" ht="45" x14ac:dyDescent="0.25">
      <c r="A406" s="112">
        <v>193</v>
      </c>
      <c r="B406" s="373" t="s">
        <v>289</v>
      </c>
      <c r="C406" t="s">
        <v>6052</v>
      </c>
      <c r="D406" s="25">
        <v>6555</v>
      </c>
      <c r="E406" s="25">
        <v>600</v>
      </c>
      <c r="F406" s="25">
        <v>309</v>
      </c>
      <c r="G406" s="133">
        <f t="shared" si="73"/>
        <v>0.51500000000000001</v>
      </c>
      <c r="H406" s="133"/>
      <c r="I406" s="134" t="s">
        <v>14</v>
      </c>
      <c r="J406" s="133">
        <v>2017</v>
      </c>
      <c r="K406" s="3" t="s">
        <v>5513</v>
      </c>
      <c r="L406" s="18" t="s">
        <v>5513</v>
      </c>
      <c r="M406" s="136" t="s">
        <v>40</v>
      </c>
      <c r="O406" s="26"/>
      <c r="P406" s="1" t="str">
        <f>IF($C406&lt;&gt;"",IF(COUNTIF($C:C,$C406)&gt;1,"Plusieurs commentaires",""),"")</f>
        <v/>
      </c>
      <c r="Q406" s="1">
        <f t="shared" si="74"/>
        <v>0</v>
      </c>
      <c r="R406" s="1">
        <f>SUMIFS($Q$5:$Q406,$P$5:$P406,"Plusieurs commentaires",$C$5:$C406,C406)</f>
        <v>0</v>
      </c>
      <c r="S406" t="str">
        <f t="shared" si="75"/>
        <v/>
      </c>
      <c r="T406" t="str">
        <f t="shared" si="76"/>
        <v/>
      </c>
      <c r="U406" t="str">
        <f t="shared" si="77"/>
        <v/>
      </c>
      <c r="V406" s="238" t="str">
        <f t="shared" si="78"/>
        <v/>
      </c>
      <c r="W406" s="238">
        <f t="shared" si="79"/>
        <v>0</v>
      </c>
      <c r="X406" s="238">
        <f>SUMIFS($W$5:$W406,$V$5:$V406,"Plusieurs occurences",$H$5:$H406,H406)</f>
        <v>0</v>
      </c>
      <c r="Y406" t="str">
        <f t="shared" si="80"/>
        <v/>
      </c>
      <c r="Z406">
        <f t="shared" si="81"/>
        <v>0</v>
      </c>
      <c r="AA406" t="str">
        <f t="shared" si="82"/>
        <v/>
      </c>
      <c r="AC406" t="str">
        <f t="shared" si="83"/>
        <v/>
      </c>
    </row>
    <row r="407" spans="1:29" x14ac:dyDescent="0.25">
      <c r="A407" s="112">
        <v>196</v>
      </c>
      <c r="B407" s="373" t="s">
        <v>292</v>
      </c>
      <c r="C407" t="s">
        <v>6424</v>
      </c>
      <c r="D407" s="25">
        <v>9000</v>
      </c>
      <c r="E407" s="25">
        <v>2373</v>
      </c>
      <c r="F407" s="25">
        <v>966</v>
      </c>
      <c r="G407" s="133">
        <f t="shared" si="73"/>
        <v>0.40707964601769914</v>
      </c>
      <c r="H407" s="133"/>
      <c r="I407" s="134" t="s">
        <v>13</v>
      </c>
      <c r="J407" s="133">
        <v>2011</v>
      </c>
      <c r="K407" s="3" t="s">
        <v>14</v>
      </c>
      <c r="L407" s="18" t="s">
        <v>5513</v>
      </c>
      <c r="M407" s="136" t="s">
        <v>40</v>
      </c>
      <c r="O407" s="26"/>
      <c r="P407" s="1" t="str">
        <f>IF($C407&lt;&gt;"",IF(COUNTIF($C:C,$C407)&gt;1,"Plusieurs commentaires",""),"")</f>
        <v/>
      </c>
      <c r="Q407" s="1">
        <f t="shared" si="74"/>
        <v>0</v>
      </c>
      <c r="R407" s="1">
        <f>SUMIFS($Q$5:$Q407,$P$5:$P407,"Plusieurs commentaires",$C$5:$C407,C407)</f>
        <v>0</v>
      </c>
      <c r="S407" t="str">
        <f t="shared" si="75"/>
        <v/>
      </c>
      <c r="T407" t="str">
        <f t="shared" si="76"/>
        <v/>
      </c>
      <c r="U407" t="str">
        <f t="shared" si="77"/>
        <v/>
      </c>
      <c r="V407" s="238" t="str">
        <f t="shared" si="78"/>
        <v/>
      </c>
      <c r="W407" s="238">
        <f t="shared" si="79"/>
        <v>0</v>
      </c>
      <c r="X407" s="238">
        <f>SUMIFS($W$5:$W407,$V$5:$V407,"Plusieurs occurences",$H$5:$H407,H407)</f>
        <v>0</v>
      </c>
      <c r="Y407" t="str">
        <f t="shared" si="80"/>
        <v/>
      </c>
      <c r="Z407">
        <f t="shared" si="81"/>
        <v>0</v>
      </c>
      <c r="AA407" t="str">
        <f t="shared" si="82"/>
        <v/>
      </c>
      <c r="AC407" t="str">
        <f t="shared" si="83"/>
        <v/>
      </c>
    </row>
    <row r="408" spans="1:29" ht="60" x14ac:dyDescent="0.25">
      <c r="A408" s="112">
        <v>197</v>
      </c>
      <c r="B408" s="373" t="s">
        <v>293</v>
      </c>
      <c r="C408" t="s">
        <v>5999</v>
      </c>
      <c r="D408" s="25">
        <v>129</v>
      </c>
      <c r="E408" s="25">
        <v>203</v>
      </c>
      <c r="F408" s="25">
        <v>137</v>
      </c>
      <c r="G408" s="133">
        <f t="shared" si="73"/>
        <v>0.67487684729064035</v>
      </c>
      <c r="H408" s="15"/>
      <c r="I408" s="16" t="s">
        <v>14</v>
      </c>
      <c r="J408" s="15">
        <v>2012</v>
      </c>
      <c r="K408" s="3" t="s">
        <v>14</v>
      </c>
      <c r="L408" s="18" t="s">
        <v>5513</v>
      </c>
      <c r="M408" s="17" t="s">
        <v>40</v>
      </c>
      <c r="N408">
        <v>14</v>
      </c>
      <c r="O408" s="26"/>
      <c r="P408" s="1" t="str">
        <f>IF($C408&lt;&gt;"",IF(COUNTIF($C:C,$C408)&gt;1,"Plusieurs commentaires",""),"")</f>
        <v/>
      </c>
      <c r="Q408" s="1">
        <f t="shared" si="74"/>
        <v>0</v>
      </c>
      <c r="R408" s="1">
        <f>SUMIFS($Q$5:$Q408,$P$5:$P408,"Plusieurs commentaires",$C$5:$C408,C408)</f>
        <v>0</v>
      </c>
      <c r="S408" t="str">
        <f t="shared" si="75"/>
        <v/>
      </c>
      <c r="T408" t="str">
        <f t="shared" si="76"/>
        <v/>
      </c>
      <c r="U408" t="str">
        <f t="shared" si="77"/>
        <v/>
      </c>
      <c r="V408" s="238" t="str">
        <f t="shared" si="78"/>
        <v/>
      </c>
      <c r="W408" s="238">
        <f t="shared" si="79"/>
        <v>0</v>
      </c>
      <c r="X408" s="238">
        <f>SUMIFS($W$5:$W408,$V$5:$V408,"Plusieurs occurences",$H$5:$H408,H408)</f>
        <v>0</v>
      </c>
      <c r="Y408" t="str">
        <f t="shared" si="80"/>
        <v/>
      </c>
      <c r="Z408">
        <f t="shared" si="81"/>
        <v>0</v>
      </c>
      <c r="AA408" t="str">
        <f t="shared" si="82"/>
        <v/>
      </c>
      <c r="AC408" t="str">
        <f t="shared" si="83"/>
        <v/>
      </c>
    </row>
    <row r="409" spans="1:29" ht="75" x14ac:dyDescent="0.25">
      <c r="A409" s="112">
        <v>200</v>
      </c>
      <c r="B409" s="373" t="s">
        <v>297</v>
      </c>
      <c r="C409" t="s">
        <v>6425</v>
      </c>
      <c r="D409" s="25">
        <v>256000</v>
      </c>
      <c r="E409" s="25">
        <v>671</v>
      </c>
      <c r="F409" s="25">
        <v>1408</v>
      </c>
      <c r="G409" s="133">
        <f t="shared" si="73"/>
        <v>2.098360655737705</v>
      </c>
      <c r="H409" s="133"/>
      <c r="I409" s="134" t="s">
        <v>14</v>
      </c>
      <c r="J409" s="133">
        <v>2009</v>
      </c>
      <c r="K409" s="3" t="s">
        <v>14</v>
      </c>
      <c r="L409" s="18" t="s">
        <v>5513</v>
      </c>
      <c r="M409" s="136" t="s">
        <v>40</v>
      </c>
      <c r="O409" s="26"/>
      <c r="P409" s="1" t="str">
        <f>IF($C409&lt;&gt;"",IF(COUNTIF($C:C,$C409)&gt;1,"Plusieurs commentaires",""),"")</f>
        <v/>
      </c>
      <c r="Q409" s="1">
        <f t="shared" si="74"/>
        <v>0</v>
      </c>
      <c r="R409" s="1">
        <f>SUMIFS($Q$5:$Q409,$P$5:$P409,"Plusieurs commentaires",$C$5:$C409,C409)</f>
        <v>0</v>
      </c>
      <c r="S409" t="str">
        <f t="shared" si="75"/>
        <v/>
      </c>
      <c r="T409" t="str">
        <f t="shared" si="76"/>
        <v/>
      </c>
      <c r="U409" t="str">
        <f t="shared" si="77"/>
        <v/>
      </c>
      <c r="V409" s="238" t="str">
        <f t="shared" si="78"/>
        <v/>
      </c>
      <c r="W409" s="238">
        <f t="shared" si="79"/>
        <v>0</v>
      </c>
      <c r="X409" s="238">
        <f>SUMIFS($W$5:$W409,$V$5:$V409,"Plusieurs occurences",$H$5:$H409,H409)</f>
        <v>0</v>
      </c>
      <c r="Y409" t="str">
        <f t="shared" si="80"/>
        <v/>
      </c>
      <c r="Z409">
        <f t="shared" si="81"/>
        <v>0</v>
      </c>
      <c r="AA409" t="str">
        <f t="shared" si="82"/>
        <v/>
      </c>
      <c r="AC409" t="str">
        <f t="shared" si="83"/>
        <v/>
      </c>
    </row>
    <row r="410" spans="1:29" ht="45" x14ac:dyDescent="0.25">
      <c r="A410" s="112">
        <v>201</v>
      </c>
      <c r="B410" s="373" t="s">
        <v>298</v>
      </c>
      <c r="C410" t="s">
        <v>6046</v>
      </c>
      <c r="D410" s="25">
        <v>3299</v>
      </c>
      <c r="E410" s="25">
        <v>200</v>
      </c>
      <c r="F410" s="25">
        <v>686</v>
      </c>
      <c r="G410" s="133">
        <f t="shared" si="73"/>
        <v>3.43</v>
      </c>
      <c r="H410" s="15" t="s">
        <v>12</v>
      </c>
      <c r="I410" s="16" t="s">
        <v>13</v>
      </c>
      <c r="J410" s="15">
        <v>2010</v>
      </c>
      <c r="K410" s="3" t="s">
        <v>14</v>
      </c>
      <c r="L410" s="18" t="s">
        <v>5513</v>
      </c>
      <c r="M410" s="17" t="s">
        <v>40</v>
      </c>
      <c r="O410" s="26"/>
      <c r="P410" s="1" t="str">
        <f>IF($C410&lt;&gt;"",IF(COUNTIF($C:C,$C410)&gt;1,"Plusieurs commentaires",""),"")</f>
        <v>Plusieurs commentaires</v>
      </c>
      <c r="Q410" s="1">
        <f t="shared" si="74"/>
        <v>1</v>
      </c>
      <c r="R410" s="1">
        <f>SUMIFS($Q$5:$Q410,$P$5:$P410,"Plusieurs commentaires",$C$5:$C410,C410)</f>
        <v>3</v>
      </c>
      <c r="S410" t="str">
        <f t="shared" si="75"/>
        <v/>
      </c>
      <c r="T410" t="str">
        <f t="shared" si="76"/>
        <v/>
      </c>
      <c r="U410" t="str">
        <f t="shared" si="77"/>
        <v/>
      </c>
      <c r="V410" s="238" t="str">
        <f t="shared" si="78"/>
        <v>Plusieurs occurences</v>
      </c>
      <c r="W410" s="238">
        <f t="shared" si="79"/>
        <v>1</v>
      </c>
      <c r="X410" s="238">
        <f>SUMIFS($W$5:$W410,$V$5:$V410,"Plusieurs occurences",$H$5:$H410,H410)</f>
        <v>5</v>
      </c>
      <c r="Y410" t="str">
        <f t="shared" si="80"/>
        <v/>
      </c>
      <c r="Z410" t="str">
        <f t="shared" si="81"/>
        <v/>
      </c>
      <c r="AA410" t="str">
        <f t="shared" si="82"/>
        <v/>
      </c>
      <c r="AC410" t="str">
        <f t="shared" si="83"/>
        <v/>
      </c>
    </row>
    <row r="411" spans="1:29" ht="30" x14ac:dyDescent="0.25">
      <c r="A411" s="112">
        <v>203</v>
      </c>
      <c r="B411" s="373" t="s">
        <v>299</v>
      </c>
      <c r="C411" t="s">
        <v>6156</v>
      </c>
      <c r="D411" s="25">
        <v>7341</v>
      </c>
      <c r="E411" s="25">
        <v>274</v>
      </c>
      <c r="F411" s="25">
        <v>104</v>
      </c>
      <c r="G411" s="133">
        <f t="shared" si="73"/>
        <v>0.37956204379562042</v>
      </c>
      <c r="H411" s="133"/>
      <c r="I411" s="134" t="s">
        <v>14</v>
      </c>
      <c r="J411" s="133">
        <v>2013</v>
      </c>
      <c r="K411" s="3" t="s">
        <v>14</v>
      </c>
      <c r="L411" s="18" t="s">
        <v>5513</v>
      </c>
      <c r="M411" s="136" t="s">
        <v>40</v>
      </c>
      <c r="O411" s="26"/>
      <c r="P411" s="1" t="str">
        <f>IF($C411&lt;&gt;"",IF(COUNTIF($C:C,$C411)&gt;1,"Plusieurs commentaires",""),"")</f>
        <v/>
      </c>
      <c r="Q411" s="1">
        <f t="shared" si="74"/>
        <v>0</v>
      </c>
      <c r="R411" s="1">
        <f>SUMIFS($Q$5:$Q411,$P$5:$P411,"Plusieurs commentaires",$C$5:$C411,C411)</f>
        <v>0</v>
      </c>
      <c r="S411" t="str">
        <f t="shared" si="75"/>
        <v/>
      </c>
      <c r="T411" t="str">
        <f t="shared" si="76"/>
        <v/>
      </c>
      <c r="U411" t="str">
        <f t="shared" si="77"/>
        <v/>
      </c>
      <c r="V411" s="238" t="str">
        <f t="shared" si="78"/>
        <v/>
      </c>
      <c r="W411" s="238">
        <f t="shared" si="79"/>
        <v>0</v>
      </c>
      <c r="X411" s="238">
        <f>SUMIFS($W$5:$W411,$V$5:$V411,"Plusieurs occurences",$H$5:$H411,H411)</f>
        <v>0</v>
      </c>
      <c r="Y411" t="str">
        <f t="shared" si="80"/>
        <v/>
      </c>
      <c r="Z411">
        <f t="shared" si="81"/>
        <v>0</v>
      </c>
      <c r="AA411" t="str">
        <f t="shared" si="82"/>
        <v/>
      </c>
      <c r="AC411" t="str">
        <f t="shared" si="83"/>
        <v/>
      </c>
    </row>
    <row r="412" spans="1:29" ht="30" x14ac:dyDescent="0.25">
      <c r="A412" s="112">
        <v>206</v>
      </c>
      <c r="B412" s="373" t="s">
        <v>303</v>
      </c>
      <c r="C412" t="s">
        <v>6426</v>
      </c>
      <c r="D412" s="25">
        <v>696</v>
      </c>
      <c r="E412" s="25">
        <v>246</v>
      </c>
      <c r="F412" s="25">
        <v>50</v>
      </c>
      <c r="G412" s="133">
        <f t="shared" si="73"/>
        <v>0.2032520325203252</v>
      </c>
      <c r="H412" s="15"/>
      <c r="I412" s="16" t="s">
        <v>13</v>
      </c>
      <c r="J412" s="133">
        <v>2018</v>
      </c>
      <c r="K412" s="3" t="s">
        <v>14</v>
      </c>
      <c r="L412" s="18" t="s">
        <v>5513</v>
      </c>
      <c r="M412" s="17" t="s">
        <v>40</v>
      </c>
      <c r="O412" s="26"/>
      <c r="P412" s="1" t="str">
        <f>IF($C412&lt;&gt;"",IF(COUNTIF($C:C,$C412)&gt;1,"Plusieurs commentaires",""),"")</f>
        <v/>
      </c>
      <c r="Q412" s="1">
        <f t="shared" si="74"/>
        <v>0</v>
      </c>
      <c r="R412" s="1">
        <f>SUMIFS($Q$5:$Q412,$P$5:$P412,"Plusieurs commentaires",$C$5:$C412,C412)</f>
        <v>0</v>
      </c>
      <c r="S412" t="str">
        <f t="shared" si="75"/>
        <v/>
      </c>
      <c r="T412" t="str">
        <f t="shared" si="76"/>
        <v/>
      </c>
      <c r="U412" t="str">
        <f t="shared" si="77"/>
        <v/>
      </c>
      <c r="V412" s="238" t="str">
        <f t="shared" si="78"/>
        <v/>
      </c>
      <c r="W412" s="238">
        <f t="shared" si="79"/>
        <v>0</v>
      </c>
      <c r="X412" s="238">
        <f>SUMIFS($W$5:$W412,$V$5:$V412,"Plusieurs occurences",$H$5:$H412,H412)</f>
        <v>0</v>
      </c>
      <c r="Y412" t="str">
        <f t="shared" si="80"/>
        <v/>
      </c>
      <c r="Z412">
        <f t="shared" si="81"/>
        <v>0</v>
      </c>
      <c r="AA412" t="str">
        <f t="shared" si="82"/>
        <v/>
      </c>
      <c r="AC412" t="str">
        <f t="shared" si="83"/>
        <v/>
      </c>
    </row>
    <row r="413" spans="1:29" ht="90" x14ac:dyDescent="0.25">
      <c r="A413" s="112">
        <v>207</v>
      </c>
      <c r="B413" s="373" t="s">
        <v>304</v>
      </c>
      <c r="C413" t="s">
        <v>6427</v>
      </c>
      <c r="D413" s="25">
        <v>396</v>
      </c>
      <c r="E413" s="25">
        <v>119</v>
      </c>
      <c r="F413" s="25">
        <v>36</v>
      </c>
      <c r="G413" s="133">
        <f t="shared" si="73"/>
        <v>0.30252100840336132</v>
      </c>
      <c r="H413" s="133"/>
      <c r="I413" s="134" t="s">
        <v>14</v>
      </c>
      <c r="J413" s="133">
        <v>2018</v>
      </c>
      <c r="K413" s="3" t="s">
        <v>14</v>
      </c>
      <c r="L413" s="18" t="s">
        <v>5513</v>
      </c>
      <c r="M413" s="136" t="s">
        <v>40</v>
      </c>
      <c r="N413">
        <v>0</v>
      </c>
      <c r="O413" s="26"/>
      <c r="P413" s="1" t="str">
        <f>IF($C413&lt;&gt;"",IF(COUNTIF($C:C,$C413)&gt;1,"Plusieurs commentaires",""),"")</f>
        <v/>
      </c>
      <c r="Q413" s="1">
        <f t="shared" si="74"/>
        <v>0</v>
      </c>
      <c r="R413" s="1">
        <f>SUMIFS($Q$5:$Q413,$P$5:$P413,"Plusieurs commentaires",$C$5:$C413,C413)</f>
        <v>0</v>
      </c>
      <c r="S413" t="str">
        <f t="shared" si="75"/>
        <v/>
      </c>
      <c r="T413" t="str">
        <f t="shared" si="76"/>
        <v/>
      </c>
      <c r="U413" t="str">
        <f t="shared" si="77"/>
        <v/>
      </c>
      <c r="V413" s="238" t="str">
        <f t="shared" si="78"/>
        <v/>
      </c>
      <c r="W413" s="238">
        <f t="shared" si="79"/>
        <v>0</v>
      </c>
      <c r="X413" s="238">
        <f>SUMIFS($W$5:$W413,$V$5:$V413,"Plusieurs occurences",$H$5:$H413,H413)</f>
        <v>0</v>
      </c>
      <c r="Y413" t="str">
        <f t="shared" si="80"/>
        <v/>
      </c>
      <c r="Z413">
        <f t="shared" si="81"/>
        <v>0</v>
      </c>
      <c r="AA413" t="str">
        <f t="shared" si="82"/>
        <v/>
      </c>
      <c r="AC413" t="str">
        <f t="shared" si="83"/>
        <v/>
      </c>
    </row>
    <row r="414" spans="1:29" x14ac:dyDescent="0.25">
      <c r="A414" s="112">
        <v>208</v>
      </c>
      <c r="B414" s="373" t="s">
        <v>305</v>
      </c>
      <c r="C414" t="s">
        <v>6053</v>
      </c>
      <c r="D414" s="25">
        <v>7107</v>
      </c>
      <c r="E414" s="25">
        <v>273</v>
      </c>
      <c r="F414" s="25">
        <v>101</v>
      </c>
      <c r="G414" s="133">
        <f t="shared" ref="G414:G445" si="84">IFERROR(F414/E414,0)</f>
        <v>0.36996336996336998</v>
      </c>
      <c r="H414" s="133"/>
      <c r="I414" s="134" t="s">
        <v>14</v>
      </c>
      <c r="J414" s="133">
        <v>2012</v>
      </c>
      <c r="K414" s="3" t="s">
        <v>306</v>
      </c>
      <c r="L414" s="18" t="s">
        <v>5513</v>
      </c>
      <c r="M414" s="136" t="s">
        <v>40</v>
      </c>
      <c r="O414" s="26"/>
      <c r="P414" s="1" t="str">
        <f>IF($C414&lt;&gt;"",IF(COUNTIF($C:C,$C414)&gt;1,"Plusieurs commentaires",""),"")</f>
        <v/>
      </c>
      <c r="Q414" s="1">
        <f t="shared" si="74"/>
        <v>0</v>
      </c>
      <c r="R414" s="1">
        <f>SUMIFS($Q$5:$Q414,$P$5:$P414,"Plusieurs commentaires",$C$5:$C414,C414)</f>
        <v>0</v>
      </c>
      <c r="S414" t="str">
        <f t="shared" si="75"/>
        <v/>
      </c>
      <c r="T414" t="str">
        <f t="shared" si="76"/>
        <v/>
      </c>
      <c r="U414" t="str">
        <f t="shared" si="77"/>
        <v/>
      </c>
      <c r="V414" s="238" t="str">
        <f t="shared" si="78"/>
        <v/>
      </c>
      <c r="W414" s="238">
        <f t="shared" si="79"/>
        <v>0</v>
      </c>
      <c r="X414" s="238">
        <f>SUMIFS($W$5:$W414,$V$5:$V414,"Plusieurs occurences",$H$5:$H414,H414)</f>
        <v>0</v>
      </c>
      <c r="Y414" t="str">
        <f t="shared" si="80"/>
        <v/>
      </c>
      <c r="Z414">
        <f t="shared" si="81"/>
        <v>0</v>
      </c>
      <c r="AA414" t="str">
        <f t="shared" si="82"/>
        <v/>
      </c>
      <c r="AC414" t="str">
        <f t="shared" si="83"/>
        <v/>
      </c>
    </row>
    <row r="415" spans="1:29" x14ac:dyDescent="0.25">
      <c r="A415" s="112">
        <v>209</v>
      </c>
      <c r="B415" s="373" t="s">
        <v>307</v>
      </c>
      <c r="C415" t="s">
        <v>6157</v>
      </c>
      <c r="D415" s="25">
        <v>12</v>
      </c>
      <c r="E415" s="25">
        <v>37</v>
      </c>
      <c r="F415" s="25">
        <v>1</v>
      </c>
      <c r="G415" s="133">
        <f t="shared" si="84"/>
        <v>2.7027027027027029E-2</v>
      </c>
      <c r="H415" s="133"/>
      <c r="I415" s="134" t="s">
        <v>13</v>
      </c>
      <c r="J415" s="133">
        <v>2015</v>
      </c>
      <c r="K415" s="3" t="s">
        <v>14</v>
      </c>
      <c r="L415" s="18" t="s">
        <v>5513</v>
      </c>
      <c r="M415" s="136" t="s">
        <v>40</v>
      </c>
      <c r="N415">
        <v>0</v>
      </c>
      <c r="O415" s="26"/>
      <c r="P415" s="1" t="str">
        <f>IF($C415&lt;&gt;"",IF(COUNTIF($C:C,$C415)&gt;1,"Plusieurs commentaires",""),"")</f>
        <v/>
      </c>
      <c r="Q415" s="1">
        <f t="shared" si="74"/>
        <v>0</v>
      </c>
      <c r="R415" s="1">
        <f>SUMIFS($Q$5:$Q415,$P$5:$P415,"Plusieurs commentaires",$C$5:$C415,C415)</f>
        <v>0</v>
      </c>
      <c r="S415" t="str">
        <f t="shared" si="75"/>
        <v/>
      </c>
      <c r="T415" t="str">
        <f t="shared" si="76"/>
        <v/>
      </c>
      <c r="U415" t="str">
        <f t="shared" si="77"/>
        <v/>
      </c>
      <c r="V415" s="238" t="str">
        <f t="shared" si="78"/>
        <v/>
      </c>
      <c r="W415" s="238">
        <f t="shared" si="79"/>
        <v>0</v>
      </c>
      <c r="X415" s="238">
        <f>SUMIFS($W$5:$W415,$V$5:$V415,"Plusieurs occurences",$H$5:$H415,H415)</f>
        <v>0</v>
      </c>
      <c r="Y415" t="str">
        <f t="shared" si="80"/>
        <v/>
      </c>
      <c r="Z415">
        <f t="shared" si="81"/>
        <v>0</v>
      </c>
      <c r="AA415" t="str">
        <f t="shared" si="82"/>
        <v/>
      </c>
      <c r="AC415" t="str">
        <f t="shared" si="83"/>
        <v/>
      </c>
    </row>
    <row r="416" spans="1:29" ht="30" x14ac:dyDescent="0.25">
      <c r="A416" s="112">
        <v>210</v>
      </c>
      <c r="B416" s="373" t="s">
        <v>308</v>
      </c>
      <c r="C416" t="s">
        <v>6428</v>
      </c>
      <c r="D416" s="25">
        <v>55800</v>
      </c>
      <c r="E416" s="25">
        <v>432</v>
      </c>
      <c r="F416" s="25">
        <v>312</v>
      </c>
      <c r="G416" s="133">
        <f t="shared" si="84"/>
        <v>0.72222222222222221</v>
      </c>
      <c r="H416" s="133"/>
      <c r="I416" s="134" t="s">
        <v>14</v>
      </c>
      <c r="J416" s="133">
        <v>2013</v>
      </c>
      <c r="K416" s="3" t="s">
        <v>14</v>
      </c>
      <c r="L416" s="18" t="s">
        <v>5513</v>
      </c>
      <c r="M416" s="136" t="s">
        <v>40</v>
      </c>
      <c r="O416" s="26" t="s">
        <v>309</v>
      </c>
      <c r="P416" s="1" t="str">
        <f>IF($C416&lt;&gt;"",IF(COUNTIF($C:C,$C416)&gt;1,"Plusieurs commentaires",""),"")</f>
        <v/>
      </c>
      <c r="Q416" s="1">
        <f t="shared" si="74"/>
        <v>0</v>
      </c>
      <c r="R416" s="1">
        <f>SUMIFS($Q$5:$Q416,$P$5:$P416,"Plusieurs commentaires",$C$5:$C416,C416)</f>
        <v>0</v>
      </c>
      <c r="S416" t="str">
        <f t="shared" si="75"/>
        <v/>
      </c>
      <c r="T416" t="str">
        <f t="shared" si="76"/>
        <v/>
      </c>
      <c r="U416" t="str">
        <f t="shared" si="77"/>
        <v/>
      </c>
      <c r="V416" s="238" t="str">
        <f t="shared" si="78"/>
        <v/>
      </c>
      <c r="W416" s="238">
        <f t="shared" si="79"/>
        <v>0</v>
      </c>
      <c r="X416" s="238">
        <f>SUMIFS($W$5:$W416,$V$5:$V416,"Plusieurs occurences",$H$5:$H416,H416)</f>
        <v>0</v>
      </c>
      <c r="Y416" t="str">
        <f t="shared" si="80"/>
        <v/>
      </c>
      <c r="Z416">
        <f t="shared" si="81"/>
        <v>0</v>
      </c>
      <c r="AA416" t="str">
        <f t="shared" si="82"/>
        <v/>
      </c>
      <c r="AC416" t="str">
        <f t="shared" si="83"/>
        <v/>
      </c>
    </row>
    <row r="417" spans="1:29" x14ac:dyDescent="0.25">
      <c r="A417" s="112">
        <v>211</v>
      </c>
      <c r="B417" s="373" t="s">
        <v>310</v>
      </c>
      <c r="C417" t="s">
        <v>6429</v>
      </c>
      <c r="D417" s="25">
        <v>11900</v>
      </c>
      <c r="E417" s="25">
        <v>279</v>
      </c>
      <c r="F417" s="25">
        <v>124</v>
      </c>
      <c r="G417" s="133">
        <f t="shared" si="84"/>
        <v>0.44444444444444442</v>
      </c>
      <c r="H417" s="15"/>
      <c r="I417" s="16" t="s">
        <v>13</v>
      </c>
      <c r="J417" s="15">
        <v>2017</v>
      </c>
      <c r="K417" s="3" t="s">
        <v>14</v>
      </c>
      <c r="L417" s="18" t="s">
        <v>5513</v>
      </c>
      <c r="M417" s="17" t="s">
        <v>40</v>
      </c>
      <c r="O417" s="26"/>
      <c r="P417" s="1" t="str">
        <f>IF($C417&lt;&gt;"",IF(COUNTIF($C:C,$C417)&gt;1,"Plusieurs commentaires",""),"")</f>
        <v/>
      </c>
      <c r="Q417" s="1">
        <f t="shared" si="74"/>
        <v>0</v>
      </c>
      <c r="R417" s="1">
        <f>SUMIFS($Q$5:$Q417,$P$5:$P417,"Plusieurs commentaires",$C$5:$C417,C417)</f>
        <v>0</v>
      </c>
      <c r="S417" t="str">
        <f t="shared" si="75"/>
        <v/>
      </c>
      <c r="T417" t="str">
        <f t="shared" si="76"/>
        <v/>
      </c>
      <c r="U417" t="str">
        <f t="shared" si="77"/>
        <v/>
      </c>
      <c r="V417" s="238" t="str">
        <f t="shared" si="78"/>
        <v/>
      </c>
      <c r="W417" s="238">
        <f t="shared" si="79"/>
        <v>0</v>
      </c>
      <c r="X417" s="238">
        <f>SUMIFS($W$5:$W417,$V$5:$V417,"Plusieurs occurences",$H$5:$H417,H417)</f>
        <v>0</v>
      </c>
      <c r="Y417" t="str">
        <f t="shared" si="80"/>
        <v/>
      </c>
      <c r="Z417">
        <f t="shared" si="81"/>
        <v>0</v>
      </c>
      <c r="AA417" t="str">
        <f t="shared" si="82"/>
        <v/>
      </c>
      <c r="AC417" t="str">
        <f t="shared" si="83"/>
        <v/>
      </c>
    </row>
    <row r="418" spans="1:29" x14ac:dyDescent="0.25">
      <c r="A418" s="112">
        <v>213</v>
      </c>
      <c r="B418" s="373" t="s">
        <v>313</v>
      </c>
      <c r="C418" t="s">
        <v>6430</v>
      </c>
      <c r="D418" s="25">
        <v>7</v>
      </c>
      <c r="E418" s="25">
        <v>22</v>
      </c>
      <c r="F418" s="25">
        <v>0</v>
      </c>
      <c r="G418" s="133">
        <f t="shared" si="84"/>
        <v>0</v>
      </c>
      <c r="H418" s="15"/>
      <c r="I418" s="16" t="s">
        <v>13</v>
      </c>
      <c r="J418" s="15">
        <v>2018</v>
      </c>
      <c r="K418" s="3" t="s">
        <v>14</v>
      </c>
      <c r="L418" s="18" t="s">
        <v>5513</v>
      </c>
      <c r="M418" s="17" t="s">
        <v>40</v>
      </c>
      <c r="O418" s="26"/>
      <c r="P418" s="1" t="str">
        <f>IF($C418&lt;&gt;"",IF(COUNTIF($C:C,$C418)&gt;1,"Plusieurs commentaires",""),"")</f>
        <v/>
      </c>
      <c r="Q418" s="1">
        <f t="shared" si="74"/>
        <v>0</v>
      </c>
      <c r="R418" s="1">
        <f>SUMIFS($Q$5:$Q418,$P$5:$P418,"Plusieurs commentaires",$C$5:$C418,C418)</f>
        <v>0</v>
      </c>
      <c r="S418" t="str">
        <f t="shared" si="75"/>
        <v/>
      </c>
      <c r="T418" t="str">
        <f t="shared" si="76"/>
        <v/>
      </c>
      <c r="U418" t="str">
        <f t="shared" si="77"/>
        <v/>
      </c>
      <c r="V418" s="238" t="str">
        <f t="shared" si="78"/>
        <v/>
      </c>
      <c r="W418" s="238">
        <f t="shared" si="79"/>
        <v>0</v>
      </c>
      <c r="X418" s="238">
        <f>SUMIFS($W$5:$W418,$V$5:$V418,"Plusieurs occurences",$H$5:$H418,H418)</f>
        <v>0</v>
      </c>
      <c r="Y418" t="str">
        <f t="shared" si="80"/>
        <v/>
      </c>
      <c r="Z418">
        <f t="shared" si="81"/>
        <v>0</v>
      </c>
      <c r="AA418" t="str">
        <f t="shared" si="82"/>
        <v/>
      </c>
      <c r="AC418" t="str">
        <f t="shared" si="83"/>
        <v/>
      </c>
    </row>
    <row r="419" spans="1:29" x14ac:dyDescent="0.25">
      <c r="A419" s="112">
        <v>215</v>
      </c>
      <c r="B419" s="373" t="s">
        <v>315</v>
      </c>
      <c r="C419" t="s">
        <v>6054</v>
      </c>
      <c r="D419" s="25">
        <v>1279</v>
      </c>
      <c r="E419" s="25">
        <v>390</v>
      </c>
      <c r="F419" s="25">
        <v>28</v>
      </c>
      <c r="G419" s="133">
        <f t="shared" si="84"/>
        <v>7.179487179487179E-2</v>
      </c>
      <c r="H419" s="15"/>
      <c r="I419" s="16" t="s">
        <v>14</v>
      </c>
      <c r="J419" s="15">
        <v>2013</v>
      </c>
      <c r="K419" s="3" t="s">
        <v>14</v>
      </c>
      <c r="L419" s="18" t="s">
        <v>5513</v>
      </c>
      <c r="M419" s="17" t="s">
        <v>40</v>
      </c>
      <c r="N419">
        <v>12</v>
      </c>
      <c r="O419" s="26"/>
      <c r="P419" s="1" t="str">
        <f>IF($C419&lt;&gt;"",IF(COUNTIF($C:C,$C419)&gt;1,"Plusieurs commentaires",""),"")</f>
        <v/>
      </c>
      <c r="Q419" s="1">
        <f t="shared" si="74"/>
        <v>0</v>
      </c>
      <c r="R419" s="1">
        <f>SUMIFS($Q$5:$Q419,$P$5:$P419,"Plusieurs commentaires",$C$5:$C419,C419)</f>
        <v>0</v>
      </c>
      <c r="S419" t="str">
        <f t="shared" si="75"/>
        <v/>
      </c>
      <c r="T419" t="str">
        <f t="shared" si="76"/>
        <v/>
      </c>
      <c r="U419" t="str">
        <f t="shared" si="77"/>
        <v/>
      </c>
      <c r="V419" s="238" t="str">
        <f t="shared" si="78"/>
        <v/>
      </c>
      <c r="W419" s="238">
        <f t="shared" si="79"/>
        <v>0</v>
      </c>
      <c r="X419" s="238">
        <f>SUMIFS($W$5:$W419,$V$5:$V419,"Plusieurs occurences",$H$5:$H419,H419)</f>
        <v>0</v>
      </c>
      <c r="Y419" t="str">
        <f t="shared" si="80"/>
        <v/>
      </c>
      <c r="Z419">
        <f t="shared" si="81"/>
        <v>0</v>
      </c>
      <c r="AA419" t="str">
        <f t="shared" si="82"/>
        <v/>
      </c>
      <c r="AC419" t="str">
        <f t="shared" si="83"/>
        <v/>
      </c>
    </row>
    <row r="420" spans="1:29" ht="45" x14ac:dyDescent="0.25">
      <c r="A420" s="112">
        <v>216</v>
      </c>
      <c r="B420" s="373" t="s">
        <v>316</v>
      </c>
      <c r="C420" t="s">
        <v>6055</v>
      </c>
      <c r="D420" s="25">
        <v>33</v>
      </c>
      <c r="E420" s="25">
        <v>52</v>
      </c>
      <c r="F420" s="25">
        <v>4</v>
      </c>
      <c r="G420" s="133">
        <f t="shared" si="84"/>
        <v>7.6923076923076927E-2</v>
      </c>
      <c r="H420" s="133"/>
      <c r="I420" s="134" t="s">
        <v>13</v>
      </c>
      <c r="J420" s="133">
        <v>2016</v>
      </c>
      <c r="K420" s="3" t="s">
        <v>14</v>
      </c>
      <c r="L420" s="18" t="s">
        <v>5513</v>
      </c>
      <c r="M420" s="136" t="s">
        <v>40</v>
      </c>
      <c r="O420" s="26"/>
      <c r="P420" s="1" t="str">
        <f>IF($C420&lt;&gt;"",IF(COUNTIF($C:C,$C420)&gt;1,"Plusieurs commentaires",""),"")</f>
        <v/>
      </c>
      <c r="Q420" s="1">
        <f t="shared" si="74"/>
        <v>0</v>
      </c>
      <c r="R420" s="1">
        <f>SUMIFS($Q$5:$Q420,$P$5:$P420,"Plusieurs commentaires",$C$5:$C420,C420)</f>
        <v>0</v>
      </c>
      <c r="S420" t="str">
        <f t="shared" si="75"/>
        <v/>
      </c>
      <c r="T420" t="str">
        <f t="shared" si="76"/>
        <v/>
      </c>
      <c r="U420" t="str">
        <f t="shared" si="77"/>
        <v/>
      </c>
      <c r="V420" s="238" t="str">
        <f t="shared" si="78"/>
        <v/>
      </c>
      <c r="W420" s="238">
        <f t="shared" si="79"/>
        <v>0</v>
      </c>
      <c r="X420" s="238">
        <f>SUMIFS($W$5:$W420,$V$5:$V420,"Plusieurs occurences",$H$5:$H420,H420)</f>
        <v>0</v>
      </c>
      <c r="Y420" t="str">
        <f t="shared" si="80"/>
        <v/>
      </c>
      <c r="Z420">
        <f t="shared" si="81"/>
        <v>0</v>
      </c>
      <c r="AA420" t="str">
        <f t="shared" si="82"/>
        <v/>
      </c>
      <c r="AC420" t="str">
        <f t="shared" si="83"/>
        <v/>
      </c>
    </row>
    <row r="421" spans="1:29" ht="60" x14ac:dyDescent="0.25">
      <c r="A421" s="112">
        <v>217</v>
      </c>
      <c r="B421" s="373" t="s">
        <v>317</v>
      </c>
      <c r="C421" t="s">
        <v>6158</v>
      </c>
      <c r="D421" s="25">
        <v>1341</v>
      </c>
      <c r="E421" s="25">
        <v>266</v>
      </c>
      <c r="F421" s="25">
        <v>53</v>
      </c>
      <c r="G421" s="133">
        <f t="shared" si="84"/>
        <v>0.19924812030075187</v>
      </c>
      <c r="H421" s="15"/>
      <c r="I421" s="16" t="s">
        <v>14</v>
      </c>
      <c r="J421" s="15">
        <v>2016</v>
      </c>
      <c r="K421" s="3" t="s">
        <v>14</v>
      </c>
      <c r="L421" s="18" t="s">
        <v>5513</v>
      </c>
      <c r="M421" s="17" t="s">
        <v>40</v>
      </c>
      <c r="O421" s="26"/>
      <c r="P421" s="1" t="str">
        <f>IF($C421&lt;&gt;"",IF(COUNTIF($C:C,$C421)&gt;1,"Plusieurs commentaires",""),"")</f>
        <v/>
      </c>
      <c r="Q421" s="1">
        <f t="shared" si="74"/>
        <v>0</v>
      </c>
      <c r="R421" s="1">
        <f>SUMIFS($Q$5:$Q421,$P$5:$P421,"Plusieurs commentaires",$C$5:$C421,C421)</f>
        <v>0</v>
      </c>
      <c r="S421" t="str">
        <f t="shared" si="75"/>
        <v/>
      </c>
      <c r="T421" t="str">
        <f t="shared" si="76"/>
        <v/>
      </c>
      <c r="U421" t="str">
        <f t="shared" si="77"/>
        <v/>
      </c>
      <c r="V421" s="238" t="str">
        <f t="shared" si="78"/>
        <v/>
      </c>
      <c r="W421" s="238">
        <f t="shared" si="79"/>
        <v>0</v>
      </c>
      <c r="X421" s="238">
        <f>SUMIFS($W$5:$W421,$V$5:$V421,"Plusieurs occurences",$H$5:$H421,H421)</f>
        <v>0</v>
      </c>
      <c r="Y421" t="str">
        <f t="shared" si="80"/>
        <v/>
      </c>
      <c r="Z421">
        <f t="shared" si="81"/>
        <v>0</v>
      </c>
      <c r="AA421" t="str">
        <f t="shared" si="82"/>
        <v/>
      </c>
      <c r="AC421" t="str">
        <f t="shared" si="83"/>
        <v/>
      </c>
    </row>
    <row r="422" spans="1:29" ht="90" x14ac:dyDescent="0.25">
      <c r="A422" s="112">
        <v>218</v>
      </c>
      <c r="B422" s="373" t="s">
        <v>318</v>
      </c>
      <c r="C422" t="s">
        <v>6159</v>
      </c>
      <c r="D422" s="25">
        <v>7413</v>
      </c>
      <c r="E422" s="25">
        <v>1979</v>
      </c>
      <c r="F422" s="25">
        <v>326</v>
      </c>
      <c r="G422" s="133">
        <f t="shared" si="84"/>
        <v>0.16472966144517434</v>
      </c>
      <c r="H422" s="133"/>
      <c r="I422" s="134" t="s">
        <v>14</v>
      </c>
      <c r="J422" s="133">
        <v>2014</v>
      </c>
      <c r="K422" s="3" t="s">
        <v>14</v>
      </c>
      <c r="L422" s="18" t="s">
        <v>5513</v>
      </c>
      <c r="M422" s="136" t="s">
        <v>40</v>
      </c>
      <c r="O422" s="26"/>
      <c r="P422" s="1" t="str">
        <f>IF($C422&lt;&gt;"",IF(COUNTIF($C:C,$C422)&gt;1,"Plusieurs commentaires",""),"")</f>
        <v>Plusieurs commentaires</v>
      </c>
      <c r="Q422" s="1">
        <f t="shared" si="74"/>
        <v>1</v>
      </c>
      <c r="R422" s="1">
        <f>SUMIFS($Q$5:$Q422,$P$5:$P422,"Plusieurs commentaires",$C$5:$C422,C422)</f>
        <v>1</v>
      </c>
      <c r="S422" t="str">
        <f t="shared" si="75"/>
        <v/>
      </c>
      <c r="T422" t="str">
        <f t="shared" si="76"/>
        <v/>
      </c>
      <c r="U422" t="str">
        <f t="shared" si="77"/>
        <v/>
      </c>
      <c r="V422" s="238" t="str">
        <f t="shared" si="78"/>
        <v/>
      </c>
      <c r="W422" s="238">
        <f t="shared" si="79"/>
        <v>0</v>
      </c>
      <c r="X422" s="238">
        <f>SUMIFS($W$5:$W422,$V$5:$V422,"Plusieurs occurences",$H$5:$H422,H422)</f>
        <v>0</v>
      </c>
      <c r="Y422" t="str">
        <f t="shared" si="80"/>
        <v/>
      </c>
      <c r="Z422">
        <f t="shared" si="81"/>
        <v>0</v>
      </c>
      <c r="AA422" t="str">
        <f t="shared" si="82"/>
        <v/>
      </c>
      <c r="AC422" t="str">
        <f t="shared" si="83"/>
        <v/>
      </c>
    </row>
    <row r="423" spans="1:29" ht="30" x14ac:dyDescent="0.25">
      <c r="A423" s="112">
        <v>224</v>
      </c>
      <c r="B423" s="373" t="s">
        <v>325</v>
      </c>
      <c r="C423" t="s">
        <v>6160</v>
      </c>
      <c r="D423" s="25">
        <v>71</v>
      </c>
      <c r="E423" s="25">
        <v>160</v>
      </c>
      <c r="F423" s="25">
        <v>57</v>
      </c>
      <c r="G423" s="133">
        <f t="shared" si="84"/>
        <v>0.35625000000000001</v>
      </c>
      <c r="H423" s="133" t="s">
        <v>5647</v>
      </c>
      <c r="I423" s="134" t="s">
        <v>13</v>
      </c>
      <c r="J423" s="133">
        <v>2017</v>
      </c>
      <c r="K423" s="3" t="s">
        <v>14</v>
      </c>
      <c r="L423" s="18" t="s">
        <v>5513</v>
      </c>
      <c r="M423" s="136" t="s">
        <v>40</v>
      </c>
      <c r="O423" s="26"/>
      <c r="P423" s="1" t="str">
        <f>IF($C423&lt;&gt;"",IF(COUNTIF($C:C,$C423)&gt;1,"Plusieurs commentaires",""),"")</f>
        <v/>
      </c>
      <c r="Q423" s="1">
        <f t="shared" si="74"/>
        <v>0</v>
      </c>
      <c r="R423" s="1">
        <f>SUMIFS($Q$5:$Q423,$P$5:$P423,"Plusieurs commentaires",$C$5:$C423,C423)</f>
        <v>0</v>
      </c>
      <c r="S423" t="str">
        <f t="shared" si="75"/>
        <v/>
      </c>
      <c r="T423" t="str">
        <f t="shared" si="76"/>
        <v/>
      </c>
      <c r="U423" t="str">
        <f t="shared" si="77"/>
        <v/>
      </c>
      <c r="V423" s="238" t="str">
        <f t="shared" si="78"/>
        <v/>
      </c>
      <c r="W423" s="238">
        <f t="shared" si="79"/>
        <v>0</v>
      </c>
      <c r="X423" s="238">
        <f>SUMIFS($W$5:$W423,$V$5:$V423,"Plusieurs occurences",$H$5:$H423,H423)</f>
        <v>0</v>
      </c>
      <c r="Y423" t="str">
        <f t="shared" si="80"/>
        <v/>
      </c>
      <c r="Z423" t="str">
        <f t="shared" si="81"/>
        <v>Etudiant histoire</v>
      </c>
      <c r="AA423" t="str">
        <f t="shared" si="82"/>
        <v/>
      </c>
      <c r="AC423" t="str">
        <f t="shared" si="83"/>
        <v/>
      </c>
    </row>
    <row r="424" spans="1:29" ht="30" x14ac:dyDescent="0.25">
      <c r="A424" s="112">
        <v>227</v>
      </c>
      <c r="B424" s="373" t="s">
        <v>328</v>
      </c>
      <c r="C424" t="s">
        <v>5953</v>
      </c>
      <c r="D424" s="25">
        <v>803</v>
      </c>
      <c r="E424" s="25">
        <v>118</v>
      </c>
      <c r="F424" s="25">
        <v>9</v>
      </c>
      <c r="G424" s="133">
        <f t="shared" si="84"/>
        <v>7.6271186440677971E-2</v>
      </c>
      <c r="H424" s="133"/>
      <c r="I424" s="134" t="s">
        <v>14</v>
      </c>
      <c r="J424" s="133">
        <v>2015</v>
      </c>
      <c r="K424" s="3" t="s">
        <v>14</v>
      </c>
      <c r="L424" s="18" t="s">
        <v>5513</v>
      </c>
      <c r="M424" s="136" t="s">
        <v>40</v>
      </c>
      <c r="O424" s="26"/>
      <c r="P424" s="1" t="str">
        <f>IF($C424&lt;&gt;"",IF(COUNTIF($C:C,$C424)&gt;1,"Plusieurs commentaires",""),"")</f>
        <v/>
      </c>
      <c r="Q424" s="1">
        <f t="shared" si="74"/>
        <v>0</v>
      </c>
      <c r="R424" s="1">
        <f>SUMIFS($Q$5:$Q424,$P$5:$P424,"Plusieurs commentaires",$C$5:$C424,C424)</f>
        <v>0</v>
      </c>
      <c r="S424" t="str">
        <f t="shared" si="75"/>
        <v/>
      </c>
      <c r="T424" t="str">
        <f t="shared" si="76"/>
        <v/>
      </c>
      <c r="U424" t="str">
        <f t="shared" si="77"/>
        <v/>
      </c>
      <c r="V424" s="238" t="str">
        <f t="shared" si="78"/>
        <v/>
      </c>
      <c r="W424" s="238">
        <f t="shared" si="79"/>
        <v>0</v>
      </c>
      <c r="X424" s="238">
        <f>SUMIFS($W$5:$W424,$V$5:$V424,"Plusieurs occurences",$H$5:$H424,H424)</f>
        <v>0</v>
      </c>
      <c r="Y424" t="str">
        <f t="shared" si="80"/>
        <v/>
      </c>
      <c r="Z424">
        <f t="shared" si="81"/>
        <v>0</v>
      </c>
      <c r="AA424" t="str">
        <f t="shared" si="82"/>
        <v/>
      </c>
      <c r="AC424" t="str">
        <f t="shared" si="83"/>
        <v/>
      </c>
    </row>
    <row r="425" spans="1:29" ht="24.75" x14ac:dyDescent="0.25">
      <c r="A425" s="112">
        <v>229</v>
      </c>
      <c r="B425" s="373" t="s">
        <v>331</v>
      </c>
      <c r="C425" t="s">
        <v>6161</v>
      </c>
      <c r="D425" s="25">
        <v>12800</v>
      </c>
      <c r="E425" s="25">
        <v>395</v>
      </c>
      <c r="F425" s="25">
        <v>267</v>
      </c>
      <c r="G425" s="133">
        <f t="shared" si="84"/>
        <v>0.67594936708860764</v>
      </c>
      <c r="H425" s="15"/>
      <c r="I425" s="16" t="s">
        <v>14</v>
      </c>
      <c r="J425" s="15">
        <v>2018</v>
      </c>
      <c r="K425" s="3" t="s">
        <v>14</v>
      </c>
      <c r="L425" s="18" t="s">
        <v>5516</v>
      </c>
      <c r="M425" s="17" t="s">
        <v>40</v>
      </c>
      <c r="O425" s="26" t="s">
        <v>309</v>
      </c>
      <c r="P425" s="1" t="str">
        <f>IF($C425&lt;&gt;"",IF(COUNTIF($C:C,$C425)&gt;1,"Plusieurs commentaires",""),"")</f>
        <v/>
      </c>
      <c r="Q425" s="1">
        <f t="shared" si="74"/>
        <v>0</v>
      </c>
      <c r="R425" s="1">
        <f>SUMIFS($Q$5:$Q425,$P$5:$P425,"Plusieurs commentaires",$C$5:$C425,C425)</f>
        <v>0</v>
      </c>
      <c r="S425" t="str">
        <f t="shared" si="75"/>
        <v/>
      </c>
      <c r="T425" t="str">
        <f t="shared" si="76"/>
        <v/>
      </c>
      <c r="U425" t="str">
        <f t="shared" si="77"/>
        <v/>
      </c>
      <c r="V425" s="238" t="str">
        <f t="shared" si="78"/>
        <v/>
      </c>
      <c r="W425" s="238">
        <f t="shared" si="79"/>
        <v>0</v>
      </c>
      <c r="X425" s="238">
        <f>SUMIFS($W$5:$W425,$V$5:$V425,"Plusieurs occurences",$H$5:$H425,H425)</f>
        <v>0</v>
      </c>
      <c r="Y425" t="str">
        <f t="shared" si="80"/>
        <v/>
      </c>
      <c r="Z425">
        <f t="shared" si="81"/>
        <v>0</v>
      </c>
      <c r="AA425" t="str">
        <f t="shared" si="82"/>
        <v/>
      </c>
      <c r="AC425" t="str">
        <f t="shared" si="83"/>
        <v/>
      </c>
    </row>
    <row r="426" spans="1:29" x14ac:dyDescent="0.25">
      <c r="A426" s="112">
        <v>237</v>
      </c>
      <c r="B426" s="373" t="s">
        <v>341</v>
      </c>
      <c r="C426" t="s">
        <v>6431</v>
      </c>
      <c r="D426" s="25">
        <v>165</v>
      </c>
      <c r="E426" s="25">
        <v>6</v>
      </c>
      <c r="F426" s="25">
        <v>2</v>
      </c>
      <c r="G426" s="133">
        <f t="shared" si="84"/>
        <v>0.33333333333333331</v>
      </c>
      <c r="H426" s="133"/>
      <c r="I426" s="134" t="s">
        <v>14</v>
      </c>
      <c r="J426" s="133">
        <v>2017</v>
      </c>
      <c r="K426" s="3" t="s">
        <v>14</v>
      </c>
      <c r="L426" s="18" t="s">
        <v>5513</v>
      </c>
      <c r="M426" s="136" t="s">
        <v>40</v>
      </c>
      <c r="O426" s="26"/>
      <c r="P426" s="1" t="str">
        <f>IF($C426&lt;&gt;"",IF(COUNTIF($C:C,$C426)&gt;1,"Plusieurs commentaires",""),"")</f>
        <v>Plusieurs commentaires</v>
      </c>
      <c r="Q426" s="1">
        <f t="shared" si="74"/>
        <v>1</v>
      </c>
      <c r="R426" s="1">
        <f>SUMIFS($Q$5:$Q426,$P$5:$P426,"Plusieurs commentaires",$C$5:$C426,C426)</f>
        <v>1</v>
      </c>
      <c r="S426" t="str">
        <f t="shared" si="75"/>
        <v/>
      </c>
      <c r="T426" t="str">
        <f t="shared" si="76"/>
        <v/>
      </c>
      <c r="U426" t="str">
        <f t="shared" si="77"/>
        <v/>
      </c>
      <c r="V426" s="238" t="str">
        <f t="shared" si="78"/>
        <v/>
      </c>
      <c r="W426" s="238">
        <f t="shared" si="79"/>
        <v>0</v>
      </c>
      <c r="X426" s="238">
        <f>SUMIFS($W$5:$W426,$V$5:$V426,"Plusieurs occurences",$H$5:$H426,H426)</f>
        <v>0</v>
      </c>
      <c r="Y426" t="str">
        <f t="shared" si="80"/>
        <v/>
      </c>
      <c r="Z426">
        <f t="shared" si="81"/>
        <v>0</v>
      </c>
      <c r="AA426" t="str">
        <f t="shared" si="82"/>
        <v/>
      </c>
      <c r="AC426" t="str">
        <f t="shared" si="83"/>
        <v/>
      </c>
    </row>
    <row r="427" spans="1:29" ht="75" x14ac:dyDescent="0.25">
      <c r="A427" s="112">
        <v>238</v>
      </c>
      <c r="B427" s="373" t="s">
        <v>342</v>
      </c>
      <c r="C427" t="s">
        <v>6162</v>
      </c>
      <c r="D427" s="25">
        <v>204</v>
      </c>
      <c r="E427" s="25">
        <v>63</v>
      </c>
      <c r="F427" s="25">
        <v>55</v>
      </c>
      <c r="G427" s="133">
        <f t="shared" si="84"/>
        <v>0.87301587301587302</v>
      </c>
      <c r="H427" s="133"/>
      <c r="I427" s="134" t="s">
        <v>14</v>
      </c>
      <c r="J427" s="133">
        <v>2018</v>
      </c>
      <c r="K427" s="3" t="s">
        <v>14</v>
      </c>
      <c r="L427" s="18" t="s">
        <v>5513</v>
      </c>
      <c r="M427" s="136" t="s">
        <v>40</v>
      </c>
      <c r="N427">
        <v>33</v>
      </c>
      <c r="O427" s="26"/>
      <c r="P427" s="1" t="str">
        <f>IF($C427&lt;&gt;"",IF(COUNTIF($C:C,$C427)&gt;1,"Plusieurs commentaires",""),"")</f>
        <v/>
      </c>
      <c r="Q427" s="1">
        <f t="shared" si="74"/>
        <v>0</v>
      </c>
      <c r="R427" s="1">
        <f>SUMIFS($Q$5:$Q427,$P$5:$P427,"Plusieurs commentaires",$C$5:$C427,C427)</f>
        <v>0</v>
      </c>
      <c r="S427" t="str">
        <f t="shared" si="75"/>
        <v/>
      </c>
      <c r="T427" t="str">
        <f t="shared" si="76"/>
        <v/>
      </c>
      <c r="U427" t="str">
        <f t="shared" si="77"/>
        <v/>
      </c>
      <c r="V427" s="238" t="str">
        <f t="shared" si="78"/>
        <v/>
      </c>
      <c r="W427" s="238">
        <f t="shared" si="79"/>
        <v>0</v>
      </c>
      <c r="X427" s="238">
        <f>SUMIFS($W$5:$W427,$V$5:$V427,"Plusieurs occurences",$H$5:$H427,H427)</f>
        <v>0</v>
      </c>
      <c r="Y427" t="str">
        <f t="shared" si="80"/>
        <v/>
      </c>
      <c r="Z427">
        <f t="shared" si="81"/>
        <v>0</v>
      </c>
      <c r="AA427" t="str">
        <f t="shared" si="82"/>
        <v/>
      </c>
      <c r="AC427" t="str">
        <f t="shared" si="83"/>
        <v/>
      </c>
    </row>
    <row r="428" spans="1:29" ht="45" x14ac:dyDescent="0.25">
      <c r="A428" s="112">
        <v>239</v>
      </c>
      <c r="B428" s="373" t="s">
        <v>343</v>
      </c>
      <c r="C428" t="s">
        <v>6432</v>
      </c>
      <c r="D428" s="25">
        <v>182</v>
      </c>
      <c r="E428" s="25">
        <v>63</v>
      </c>
      <c r="F428" s="25">
        <v>10</v>
      </c>
      <c r="G428" s="133">
        <f t="shared" si="84"/>
        <v>0.15873015873015872</v>
      </c>
      <c r="H428" s="15"/>
      <c r="I428" s="16" t="s">
        <v>14</v>
      </c>
      <c r="J428" s="133">
        <v>2012</v>
      </c>
      <c r="K428" s="3" t="s">
        <v>14</v>
      </c>
      <c r="L428" s="18" t="s">
        <v>5513</v>
      </c>
      <c r="M428" s="17" t="s">
        <v>40</v>
      </c>
      <c r="N428">
        <v>0</v>
      </c>
      <c r="O428" s="26"/>
      <c r="P428" s="1" t="str">
        <f>IF($C428&lt;&gt;"",IF(COUNTIF($C:C,$C428)&gt;1,"Plusieurs commentaires",""),"")</f>
        <v>Plusieurs commentaires</v>
      </c>
      <c r="Q428" s="1">
        <f t="shared" si="74"/>
        <v>1</v>
      </c>
      <c r="R428" s="1">
        <f>SUMIFS($Q$5:$Q428,$P$5:$P428,"Plusieurs commentaires",$C$5:$C428,C428)</f>
        <v>1</v>
      </c>
      <c r="S428" t="str">
        <f t="shared" si="75"/>
        <v/>
      </c>
      <c r="T428" t="str">
        <f t="shared" si="76"/>
        <v/>
      </c>
      <c r="U428" t="str">
        <f t="shared" si="77"/>
        <v/>
      </c>
      <c r="V428" s="238" t="str">
        <f t="shared" si="78"/>
        <v/>
      </c>
      <c r="W428" s="238">
        <f t="shared" si="79"/>
        <v>0</v>
      </c>
      <c r="X428" s="238">
        <f>SUMIFS($W$5:$W428,$V$5:$V428,"Plusieurs occurences",$H$5:$H428,H428)</f>
        <v>0</v>
      </c>
      <c r="Y428" t="str">
        <f t="shared" si="80"/>
        <v/>
      </c>
      <c r="Z428">
        <f t="shared" si="81"/>
        <v>0</v>
      </c>
      <c r="AA428" t="str">
        <f t="shared" si="82"/>
        <v/>
      </c>
      <c r="AC428" t="str">
        <f t="shared" si="83"/>
        <v/>
      </c>
    </row>
    <row r="429" spans="1:29" ht="30" x14ac:dyDescent="0.25">
      <c r="A429" s="112">
        <v>242</v>
      </c>
      <c r="B429" s="373" t="s">
        <v>346</v>
      </c>
      <c r="C429" t="s">
        <v>6433</v>
      </c>
      <c r="D429" s="25">
        <v>4183</v>
      </c>
      <c r="E429" s="25">
        <v>48</v>
      </c>
      <c r="F429" s="25">
        <v>36</v>
      </c>
      <c r="G429" s="133">
        <f t="shared" si="84"/>
        <v>0.75</v>
      </c>
      <c r="H429" s="15"/>
      <c r="I429" s="16" t="s">
        <v>14</v>
      </c>
      <c r="J429" s="133">
        <v>2016</v>
      </c>
      <c r="K429" s="3" t="s">
        <v>14</v>
      </c>
      <c r="L429" s="18" t="s">
        <v>5513</v>
      </c>
      <c r="M429" s="17" t="s">
        <v>40</v>
      </c>
      <c r="O429" s="26"/>
      <c r="P429" s="1" t="str">
        <f>IF($C429&lt;&gt;"",IF(COUNTIF($C:C,$C429)&gt;1,"Plusieurs commentaires",""),"")</f>
        <v/>
      </c>
      <c r="Q429" s="1">
        <f t="shared" si="74"/>
        <v>0</v>
      </c>
      <c r="R429" s="1">
        <f>SUMIFS($Q$5:$Q429,$P$5:$P429,"Plusieurs commentaires",$C$5:$C429,C429)</f>
        <v>0</v>
      </c>
      <c r="S429" t="str">
        <f t="shared" si="75"/>
        <v/>
      </c>
      <c r="T429" t="str">
        <f t="shared" si="76"/>
        <v/>
      </c>
      <c r="U429" t="str">
        <f t="shared" si="77"/>
        <v/>
      </c>
      <c r="V429" s="238" t="str">
        <f t="shared" si="78"/>
        <v/>
      </c>
      <c r="W429" s="238">
        <f t="shared" si="79"/>
        <v>0</v>
      </c>
      <c r="X429" s="238">
        <f>SUMIFS($W$5:$W429,$V$5:$V429,"Plusieurs occurences",$H$5:$H429,H429)</f>
        <v>0</v>
      </c>
      <c r="Y429" t="str">
        <f t="shared" si="80"/>
        <v/>
      </c>
      <c r="Z429">
        <f t="shared" si="81"/>
        <v>0</v>
      </c>
      <c r="AA429" t="str">
        <f t="shared" si="82"/>
        <v/>
      </c>
      <c r="AC429" t="str">
        <f t="shared" si="83"/>
        <v/>
      </c>
    </row>
    <row r="430" spans="1:29" x14ac:dyDescent="0.25">
      <c r="A430" s="112">
        <v>243</v>
      </c>
      <c r="B430" s="373" t="s">
        <v>341</v>
      </c>
      <c r="C430" t="s">
        <v>6431</v>
      </c>
      <c r="D430" s="25">
        <v>165</v>
      </c>
      <c r="E430" s="25">
        <v>6</v>
      </c>
      <c r="F430" s="25">
        <v>2</v>
      </c>
      <c r="G430" s="133">
        <f t="shared" si="84"/>
        <v>0.33333333333333331</v>
      </c>
      <c r="H430" s="133"/>
      <c r="I430" s="134" t="s">
        <v>14</v>
      </c>
      <c r="J430" s="133">
        <v>2017</v>
      </c>
      <c r="K430" s="3" t="s">
        <v>14</v>
      </c>
      <c r="L430" s="18" t="s">
        <v>5513</v>
      </c>
      <c r="M430" s="136" t="s">
        <v>40</v>
      </c>
      <c r="O430" s="26"/>
      <c r="P430" s="1" t="str">
        <f>IF($C430&lt;&gt;"",IF(COUNTIF($C:C,$C430)&gt;1,"Plusieurs commentaires",""),"")</f>
        <v>Plusieurs commentaires</v>
      </c>
      <c r="Q430" s="1">
        <f t="shared" si="74"/>
        <v>1</v>
      </c>
      <c r="R430" s="1">
        <f>SUMIFS($Q$5:$Q430,$P$5:$P430,"Plusieurs commentaires",$C$5:$C430,C430)</f>
        <v>2</v>
      </c>
      <c r="S430" t="str">
        <f t="shared" si="75"/>
        <v/>
      </c>
      <c r="T430" t="str">
        <f t="shared" si="76"/>
        <v/>
      </c>
      <c r="U430" t="str">
        <f t="shared" si="77"/>
        <v/>
      </c>
      <c r="V430" s="238" t="str">
        <f t="shared" si="78"/>
        <v/>
      </c>
      <c r="W430" s="238">
        <f t="shared" si="79"/>
        <v>0</v>
      </c>
      <c r="X430" s="238">
        <f>SUMIFS($W$5:$W430,$V$5:$V430,"Plusieurs occurences",$H$5:$H430,H430)</f>
        <v>0</v>
      </c>
      <c r="Y430" t="str">
        <f t="shared" si="80"/>
        <v/>
      </c>
      <c r="Z430" t="str">
        <f t="shared" si="81"/>
        <v/>
      </c>
      <c r="AA430" t="str">
        <f t="shared" si="82"/>
        <v/>
      </c>
      <c r="AC430" t="str">
        <f t="shared" si="83"/>
        <v/>
      </c>
    </row>
    <row r="431" spans="1:29" ht="60" x14ac:dyDescent="0.25">
      <c r="A431" s="112">
        <v>244</v>
      </c>
      <c r="B431" s="373" t="s">
        <v>347</v>
      </c>
      <c r="C431" t="s">
        <v>6434</v>
      </c>
      <c r="D431" s="25">
        <v>14</v>
      </c>
      <c r="E431" s="25">
        <v>6</v>
      </c>
      <c r="F431" s="25">
        <v>3</v>
      </c>
      <c r="G431" s="133">
        <f t="shared" si="84"/>
        <v>0.5</v>
      </c>
      <c r="H431" s="15"/>
      <c r="I431" s="16" t="s">
        <v>13</v>
      </c>
      <c r="J431" s="15">
        <v>2013</v>
      </c>
      <c r="K431" s="3" t="s">
        <v>14</v>
      </c>
      <c r="L431" s="18" t="s">
        <v>5513</v>
      </c>
      <c r="M431" s="17" t="s">
        <v>40</v>
      </c>
      <c r="O431" s="26" t="s">
        <v>348</v>
      </c>
      <c r="P431" s="1" t="str">
        <f>IF($C431&lt;&gt;"",IF(COUNTIF($C:C,$C431)&gt;1,"Plusieurs commentaires",""),"")</f>
        <v/>
      </c>
      <c r="Q431" s="1">
        <f t="shared" si="74"/>
        <v>0</v>
      </c>
      <c r="R431" s="1">
        <f>SUMIFS($Q$5:$Q431,$P$5:$P431,"Plusieurs commentaires",$C$5:$C431,C431)</f>
        <v>0</v>
      </c>
      <c r="S431" t="str">
        <f t="shared" si="75"/>
        <v/>
      </c>
      <c r="T431" t="str">
        <f t="shared" si="76"/>
        <v/>
      </c>
      <c r="U431" t="str">
        <f t="shared" si="77"/>
        <v/>
      </c>
      <c r="V431" s="238" t="str">
        <f t="shared" si="78"/>
        <v/>
      </c>
      <c r="W431" s="238">
        <f t="shared" si="79"/>
        <v>0</v>
      </c>
      <c r="X431" s="238">
        <f>SUMIFS($W$5:$W431,$V$5:$V431,"Plusieurs occurences",$H$5:$H431,H431)</f>
        <v>0</v>
      </c>
      <c r="Y431" t="str">
        <f t="shared" si="80"/>
        <v/>
      </c>
      <c r="Z431">
        <f t="shared" si="81"/>
        <v>0</v>
      </c>
      <c r="AA431" t="str">
        <f t="shared" si="82"/>
        <v/>
      </c>
      <c r="AC431" t="str">
        <f t="shared" si="83"/>
        <v/>
      </c>
    </row>
    <row r="432" spans="1:29" ht="60" x14ac:dyDescent="0.25">
      <c r="A432" s="112">
        <v>245</v>
      </c>
      <c r="B432" s="373" t="s">
        <v>349</v>
      </c>
      <c r="C432" t="s">
        <v>6309</v>
      </c>
      <c r="D432" s="25">
        <v>66</v>
      </c>
      <c r="E432" s="25">
        <v>15</v>
      </c>
      <c r="F432" s="25">
        <v>9</v>
      </c>
      <c r="G432" s="133">
        <f t="shared" si="84"/>
        <v>0.6</v>
      </c>
      <c r="H432" s="133"/>
      <c r="I432" s="134" t="s">
        <v>13</v>
      </c>
      <c r="J432" s="133">
        <v>2017</v>
      </c>
      <c r="K432" s="3" t="s">
        <v>14</v>
      </c>
      <c r="L432" s="18" t="s">
        <v>5513</v>
      </c>
      <c r="M432" s="136" t="s">
        <v>40</v>
      </c>
      <c r="O432" s="26"/>
      <c r="P432" s="1" t="str">
        <f>IF($C432&lt;&gt;"",IF(COUNTIF($C:C,$C432)&gt;1,"Plusieurs commentaires",""),"")</f>
        <v>Plusieurs commentaires</v>
      </c>
      <c r="Q432" s="1">
        <f t="shared" si="74"/>
        <v>1</v>
      </c>
      <c r="R432" s="1">
        <f>SUMIFS($Q$5:$Q432,$P$5:$P432,"Plusieurs commentaires",$C$5:$C432,C432)</f>
        <v>2</v>
      </c>
      <c r="S432" t="str">
        <f t="shared" si="75"/>
        <v/>
      </c>
      <c r="T432" t="str">
        <f t="shared" si="76"/>
        <v/>
      </c>
      <c r="U432" t="str">
        <f t="shared" si="77"/>
        <v/>
      </c>
      <c r="V432" s="238" t="str">
        <f t="shared" si="78"/>
        <v/>
      </c>
      <c r="W432" s="238">
        <f t="shared" si="79"/>
        <v>0</v>
      </c>
      <c r="X432" s="238">
        <f>SUMIFS($W$5:$W432,$V$5:$V432,"Plusieurs occurences",$H$5:$H432,H432)</f>
        <v>0</v>
      </c>
      <c r="Y432" t="str">
        <f t="shared" si="80"/>
        <v/>
      </c>
      <c r="Z432" t="str">
        <f t="shared" si="81"/>
        <v/>
      </c>
      <c r="AA432" t="str">
        <f t="shared" si="82"/>
        <v/>
      </c>
      <c r="AC432" t="str">
        <f t="shared" si="83"/>
        <v/>
      </c>
    </row>
    <row r="433" spans="1:29" ht="45" x14ac:dyDescent="0.25">
      <c r="A433" s="112">
        <v>248</v>
      </c>
      <c r="B433" s="373" t="s">
        <v>352</v>
      </c>
      <c r="C433" t="s">
        <v>6435</v>
      </c>
      <c r="D433" s="25">
        <v>803</v>
      </c>
      <c r="E433" s="25">
        <v>272</v>
      </c>
      <c r="F433" s="25">
        <v>427</v>
      </c>
      <c r="G433" s="133">
        <f t="shared" si="84"/>
        <v>1.5698529411764706</v>
      </c>
      <c r="H433" s="133"/>
      <c r="I433" s="134" t="s">
        <v>13</v>
      </c>
      <c r="J433" s="133">
        <v>2012</v>
      </c>
      <c r="K433" s="3" t="s">
        <v>14</v>
      </c>
      <c r="L433" s="18" t="s">
        <v>5513</v>
      </c>
      <c r="M433" s="136" t="s">
        <v>40</v>
      </c>
      <c r="N433">
        <v>0</v>
      </c>
      <c r="O433" s="26"/>
      <c r="P433" s="1" t="str">
        <f>IF($C433&lt;&gt;"",IF(COUNTIF($C:C,$C433)&gt;1,"Plusieurs commentaires",""),"")</f>
        <v/>
      </c>
      <c r="Q433" s="1">
        <f t="shared" si="74"/>
        <v>0</v>
      </c>
      <c r="R433" s="1">
        <f>SUMIFS($Q$5:$Q433,$P$5:$P433,"Plusieurs commentaires",$C$5:$C433,C433)</f>
        <v>0</v>
      </c>
      <c r="S433" t="str">
        <f t="shared" si="75"/>
        <v/>
      </c>
      <c r="T433" t="str">
        <f t="shared" si="76"/>
        <v/>
      </c>
      <c r="U433" t="str">
        <f t="shared" si="77"/>
        <v/>
      </c>
      <c r="V433" s="238" t="str">
        <f t="shared" si="78"/>
        <v/>
      </c>
      <c r="W433" s="238">
        <f t="shared" si="79"/>
        <v>0</v>
      </c>
      <c r="X433" s="238">
        <f>SUMIFS($W$5:$W433,$V$5:$V433,"Plusieurs occurences",$H$5:$H433,H433)</f>
        <v>0</v>
      </c>
      <c r="Y433" t="str">
        <f t="shared" si="80"/>
        <v/>
      </c>
      <c r="Z433">
        <f t="shared" si="81"/>
        <v>0</v>
      </c>
      <c r="AA433" t="str">
        <f t="shared" si="82"/>
        <v/>
      </c>
      <c r="AC433" t="str">
        <f t="shared" si="83"/>
        <v/>
      </c>
    </row>
    <row r="434" spans="1:29" ht="30" x14ac:dyDescent="0.25">
      <c r="A434" s="112">
        <v>249</v>
      </c>
      <c r="B434" s="373" t="s">
        <v>353</v>
      </c>
      <c r="C434" t="s">
        <v>6436</v>
      </c>
      <c r="D434" s="25">
        <v>85</v>
      </c>
      <c r="E434" s="25">
        <v>102</v>
      </c>
      <c r="F434" s="25">
        <v>5</v>
      </c>
      <c r="G434" s="133">
        <f t="shared" si="84"/>
        <v>4.9019607843137254E-2</v>
      </c>
      <c r="H434" s="133" t="s">
        <v>220</v>
      </c>
      <c r="I434" s="134" t="s">
        <v>14</v>
      </c>
      <c r="J434" s="133">
        <v>2018</v>
      </c>
      <c r="K434" s="3" t="s">
        <v>14</v>
      </c>
      <c r="L434" s="18" t="s">
        <v>5513</v>
      </c>
      <c r="M434" s="136" t="s">
        <v>40</v>
      </c>
      <c r="O434" s="26"/>
      <c r="P434" s="1" t="str">
        <f>IF($C434&lt;&gt;"",IF(COUNTIF($C:C,$C434)&gt;1,"Plusieurs commentaires",""),"")</f>
        <v/>
      </c>
      <c r="Q434" s="1">
        <f t="shared" si="74"/>
        <v>0</v>
      </c>
      <c r="R434" s="1">
        <f>SUMIFS($Q$5:$Q434,$P$5:$P434,"Plusieurs commentaires",$C$5:$C434,C434)</f>
        <v>0</v>
      </c>
      <c r="S434" t="str">
        <f t="shared" si="75"/>
        <v/>
      </c>
      <c r="T434" t="str">
        <f t="shared" si="76"/>
        <v>hxVC7</v>
      </c>
      <c r="U434" t="str">
        <f t="shared" si="77"/>
        <v/>
      </c>
      <c r="V434" s="238" t="str">
        <f t="shared" si="78"/>
        <v>Plusieurs occurences</v>
      </c>
      <c r="W434" s="238">
        <f t="shared" si="79"/>
        <v>1</v>
      </c>
      <c r="X434" s="238">
        <f>SUMIFS($W$5:$W434,$V$5:$V434,"Plusieurs occurences",$H$5:$H434,H434)</f>
        <v>2</v>
      </c>
      <c r="Y434" t="str">
        <f t="shared" si="80"/>
        <v/>
      </c>
      <c r="Z434" t="str">
        <f t="shared" si="81"/>
        <v>Auteur</v>
      </c>
      <c r="AA434" t="str">
        <f t="shared" si="82"/>
        <v/>
      </c>
      <c r="AC434" t="str">
        <f t="shared" si="83"/>
        <v/>
      </c>
    </row>
    <row r="435" spans="1:29" x14ac:dyDescent="0.25">
      <c r="A435" s="112">
        <v>251</v>
      </c>
      <c r="B435" s="373" t="s">
        <v>355</v>
      </c>
      <c r="C435" t="s">
        <v>6437</v>
      </c>
      <c r="D435" s="25">
        <v>1678</v>
      </c>
      <c r="E435" s="25">
        <v>1240</v>
      </c>
      <c r="F435" s="25">
        <v>98</v>
      </c>
      <c r="G435" s="133">
        <f t="shared" si="84"/>
        <v>7.9032258064516123E-2</v>
      </c>
      <c r="H435" s="15"/>
      <c r="I435" s="16" t="s">
        <v>14</v>
      </c>
      <c r="J435" s="15">
        <v>2015</v>
      </c>
      <c r="K435" s="3" t="s">
        <v>14</v>
      </c>
      <c r="L435" s="18" t="s">
        <v>5513</v>
      </c>
      <c r="M435" s="17" t="s">
        <v>40</v>
      </c>
      <c r="O435" s="26"/>
      <c r="P435" s="1" t="str">
        <f>IF($C435&lt;&gt;"",IF(COUNTIF($C:C,$C435)&gt;1,"Plusieurs commentaires",""),"")</f>
        <v/>
      </c>
      <c r="Q435" s="1">
        <f t="shared" si="74"/>
        <v>0</v>
      </c>
      <c r="R435" s="1">
        <f>SUMIFS($Q$5:$Q435,$P$5:$P435,"Plusieurs commentaires",$C$5:$C435,C435)</f>
        <v>0</v>
      </c>
      <c r="S435" t="str">
        <f t="shared" si="75"/>
        <v/>
      </c>
      <c r="T435" t="str">
        <f t="shared" si="76"/>
        <v/>
      </c>
      <c r="U435" t="str">
        <f t="shared" si="77"/>
        <v/>
      </c>
      <c r="V435" s="238" t="str">
        <f t="shared" si="78"/>
        <v/>
      </c>
      <c r="W435" s="238">
        <f t="shared" si="79"/>
        <v>0</v>
      </c>
      <c r="X435" s="238">
        <f>SUMIFS($W$5:$W435,$V$5:$V435,"Plusieurs occurences",$H$5:$H435,H435)</f>
        <v>0</v>
      </c>
      <c r="Y435" t="str">
        <f t="shared" si="80"/>
        <v/>
      </c>
      <c r="Z435">
        <f t="shared" si="81"/>
        <v>0</v>
      </c>
      <c r="AA435" t="str">
        <f t="shared" si="82"/>
        <v/>
      </c>
      <c r="AC435" t="str">
        <f t="shared" si="83"/>
        <v/>
      </c>
    </row>
    <row r="436" spans="1:29" ht="30" x14ac:dyDescent="0.25">
      <c r="A436" s="112">
        <v>256</v>
      </c>
      <c r="B436" s="373" t="s">
        <v>359</v>
      </c>
      <c r="C436" t="s">
        <v>6438</v>
      </c>
      <c r="D436" s="25">
        <v>477</v>
      </c>
      <c r="E436" s="25">
        <v>88</v>
      </c>
      <c r="F436" s="25">
        <v>5</v>
      </c>
      <c r="G436" s="133">
        <f t="shared" si="84"/>
        <v>5.6818181818181816E-2</v>
      </c>
      <c r="H436" s="133"/>
      <c r="I436" s="134" t="s">
        <v>13</v>
      </c>
      <c r="J436" s="133">
        <v>2018</v>
      </c>
      <c r="K436" s="3" t="s">
        <v>360</v>
      </c>
      <c r="L436" s="18" t="s">
        <v>5513</v>
      </c>
      <c r="M436" s="136" t="s">
        <v>40</v>
      </c>
      <c r="N436">
        <v>0</v>
      </c>
      <c r="O436" s="26"/>
      <c r="P436" s="1" t="str">
        <f>IF($C436&lt;&gt;"",IF(COUNTIF($C:C,$C436)&gt;1,"Plusieurs commentaires",""),"")</f>
        <v>Plusieurs commentaires</v>
      </c>
      <c r="Q436" s="1">
        <f t="shared" si="74"/>
        <v>1</v>
      </c>
      <c r="R436" s="1">
        <f>SUMIFS($Q$5:$Q436,$P$5:$P436,"Plusieurs commentaires",$C$5:$C436,C436)</f>
        <v>1</v>
      </c>
      <c r="S436" t="str">
        <f t="shared" si="75"/>
        <v/>
      </c>
      <c r="T436" t="str">
        <f t="shared" si="76"/>
        <v/>
      </c>
      <c r="U436" t="str">
        <f t="shared" si="77"/>
        <v/>
      </c>
      <c r="V436" s="238" t="str">
        <f t="shared" si="78"/>
        <v/>
      </c>
      <c r="W436" s="238">
        <f t="shared" si="79"/>
        <v>0</v>
      </c>
      <c r="X436" s="238">
        <f>SUMIFS($W$5:$W436,$V$5:$V436,"Plusieurs occurences",$H$5:$H436,H436)</f>
        <v>0</v>
      </c>
      <c r="Y436" t="str">
        <f t="shared" si="80"/>
        <v/>
      </c>
      <c r="Z436">
        <f t="shared" si="81"/>
        <v>0</v>
      </c>
      <c r="AA436" t="str">
        <f t="shared" si="82"/>
        <v/>
      </c>
      <c r="AC436" t="str">
        <f t="shared" si="83"/>
        <v/>
      </c>
    </row>
    <row r="437" spans="1:29" ht="30" x14ac:dyDescent="0.25">
      <c r="A437" s="112">
        <v>257</v>
      </c>
      <c r="B437" s="373" t="s">
        <v>361</v>
      </c>
      <c r="C437" t="s">
        <v>6439</v>
      </c>
      <c r="D437" s="25">
        <v>1359</v>
      </c>
      <c r="E437" s="25">
        <v>952</v>
      </c>
      <c r="F437" s="25">
        <v>65</v>
      </c>
      <c r="G437" s="133">
        <f t="shared" si="84"/>
        <v>6.8277310924369741E-2</v>
      </c>
      <c r="H437" s="15" t="s">
        <v>220</v>
      </c>
      <c r="I437" s="16" t="s">
        <v>14</v>
      </c>
      <c r="J437" s="15">
        <v>2017</v>
      </c>
      <c r="K437" s="3" t="s">
        <v>362</v>
      </c>
      <c r="L437" s="18" t="s">
        <v>5513</v>
      </c>
      <c r="M437" s="17" t="s">
        <v>40</v>
      </c>
      <c r="O437" s="26"/>
      <c r="P437" s="1" t="str">
        <f>IF($C437&lt;&gt;"",IF(COUNTIF($C:C,$C437)&gt;1,"Plusieurs commentaires",""),"")</f>
        <v/>
      </c>
      <c r="Q437" s="1">
        <f t="shared" si="74"/>
        <v>0</v>
      </c>
      <c r="R437" s="1">
        <f>SUMIFS($Q$5:$Q437,$P$5:$P437,"Plusieurs commentaires",$C$5:$C437,C437)</f>
        <v>0</v>
      </c>
      <c r="S437" t="str">
        <f t="shared" si="75"/>
        <v/>
      </c>
      <c r="T437" t="str">
        <f t="shared" si="76"/>
        <v/>
      </c>
      <c r="U437" t="str">
        <f t="shared" si="77"/>
        <v/>
      </c>
      <c r="V437" s="238" t="str">
        <f t="shared" si="78"/>
        <v>Plusieurs occurences</v>
      </c>
      <c r="W437" s="238">
        <f t="shared" si="79"/>
        <v>1</v>
      </c>
      <c r="X437" s="238">
        <f>SUMIFS($W$5:$W437,$V$5:$V437,"Plusieurs occurences",$H$5:$H437,H437)</f>
        <v>3</v>
      </c>
      <c r="Y437" t="str">
        <f t="shared" si="80"/>
        <v/>
      </c>
      <c r="Z437" t="str">
        <f t="shared" si="81"/>
        <v>Auteur</v>
      </c>
      <c r="AA437" t="str">
        <f t="shared" si="82"/>
        <v/>
      </c>
      <c r="AC437" t="str">
        <f t="shared" si="83"/>
        <v/>
      </c>
    </row>
    <row r="438" spans="1:29" x14ac:dyDescent="0.25">
      <c r="A438" s="112">
        <v>259</v>
      </c>
      <c r="B438" s="373" t="s">
        <v>364</v>
      </c>
      <c r="C438" t="s">
        <v>6440</v>
      </c>
      <c r="D438" s="25">
        <v>47800</v>
      </c>
      <c r="E438" s="25">
        <v>127</v>
      </c>
      <c r="F438" s="25">
        <v>718</v>
      </c>
      <c r="G438" s="133">
        <f t="shared" si="84"/>
        <v>5.6535433070866139</v>
      </c>
      <c r="H438" s="133"/>
      <c r="I438" s="134" t="s">
        <v>14</v>
      </c>
      <c r="J438" s="133">
        <v>2010</v>
      </c>
      <c r="K438" s="3" t="s">
        <v>173</v>
      </c>
      <c r="L438" s="18" t="s">
        <v>1041</v>
      </c>
      <c r="M438" s="136" t="s">
        <v>40</v>
      </c>
      <c r="O438" s="26"/>
      <c r="P438" s="1" t="str">
        <f>IF($C438&lt;&gt;"",IF(COUNTIF($C:C,$C438)&gt;1,"Plusieurs commentaires",""),"")</f>
        <v/>
      </c>
      <c r="Q438" s="1">
        <f t="shared" si="74"/>
        <v>0</v>
      </c>
      <c r="R438" s="1">
        <f>SUMIFS($Q$5:$Q438,$P$5:$P438,"Plusieurs commentaires",$C$5:$C438,C438)</f>
        <v>0</v>
      </c>
      <c r="S438" t="str">
        <f t="shared" si="75"/>
        <v/>
      </c>
      <c r="T438" t="str">
        <f t="shared" si="76"/>
        <v/>
      </c>
      <c r="U438" t="str">
        <f t="shared" si="77"/>
        <v/>
      </c>
      <c r="V438" s="238" t="str">
        <f t="shared" si="78"/>
        <v/>
      </c>
      <c r="W438" s="238">
        <f t="shared" si="79"/>
        <v>0</v>
      </c>
      <c r="X438" s="238">
        <f>SUMIFS($W$5:$W438,$V$5:$V438,"Plusieurs occurences",$H$5:$H438,H438)</f>
        <v>0</v>
      </c>
      <c r="Y438" t="str">
        <f t="shared" si="80"/>
        <v/>
      </c>
      <c r="Z438">
        <f t="shared" si="81"/>
        <v>0</v>
      </c>
      <c r="AA438" t="str">
        <f t="shared" si="82"/>
        <v/>
      </c>
      <c r="AC438" t="str">
        <f t="shared" si="83"/>
        <v/>
      </c>
    </row>
    <row r="439" spans="1:29" x14ac:dyDescent="0.25">
      <c r="A439" s="112">
        <v>262</v>
      </c>
      <c r="B439" s="373" t="s">
        <v>367</v>
      </c>
      <c r="C439" t="s">
        <v>6441</v>
      </c>
      <c r="D439" s="25">
        <v>1341</v>
      </c>
      <c r="E439" s="25">
        <v>40</v>
      </c>
      <c r="F439" s="25">
        <v>54</v>
      </c>
      <c r="G439" s="133">
        <f t="shared" si="84"/>
        <v>1.35</v>
      </c>
      <c r="H439" s="133"/>
      <c r="I439" s="134" t="s">
        <v>13</v>
      </c>
      <c r="J439" s="133">
        <v>2017</v>
      </c>
      <c r="K439" s="3" t="s">
        <v>14</v>
      </c>
      <c r="L439" s="18" t="s">
        <v>5513</v>
      </c>
      <c r="M439" s="136" t="s">
        <v>40</v>
      </c>
      <c r="N439">
        <v>0</v>
      </c>
      <c r="O439" s="26"/>
      <c r="P439" s="1" t="str">
        <f>IF($C439&lt;&gt;"",IF(COUNTIF($C:C,$C439)&gt;1,"Plusieurs commentaires",""),"")</f>
        <v/>
      </c>
      <c r="Q439" s="1">
        <f t="shared" si="74"/>
        <v>0</v>
      </c>
      <c r="R439" s="1">
        <f>SUMIFS($Q$5:$Q439,$P$5:$P439,"Plusieurs commentaires",$C$5:$C439,C439)</f>
        <v>0</v>
      </c>
      <c r="S439" t="str">
        <f t="shared" si="75"/>
        <v/>
      </c>
      <c r="T439" t="str">
        <f t="shared" si="76"/>
        <v/>
      </c>
      <c r="U439" t="str">
        <f t="shared" si="77"/>
        <v/>
      </c>
      <c r="V439" s="238" t="str">
        <f t="shared" si="78"/>
        <v/>
      </c>
      <c r="W439" s="238">
        <f t="shared" si="79"/>
        <v>0</v>
      </c>
      <c r="X439" s="238">
        <f>SUMIFS($W$5:$W439,$V$5:$V439,"Plusieurs occurences",$H$5:$H439,H439)</f>
        <v>0</v>
      </c>
      <c r="Y439" t="str">
        <f t="shared" si="80"/>
        <v/>
      </c>
      <c r="Z439">
        <f t="shared" si="81"/>
        <v>0</v>
      </c>
      <c r="AA439" t="str">
        <f t="shared" si="82"/>
        <v/>
      </c>
      <c r="AC439" t="str">
        <f t="shared" si="83"/>
        <v/>
      </c>
    </row>
    <row r="440" spans="1:29" x14ac:dyDescent="0.25">
      <c r="A440" s="112">
        <v>265</v>
      </c>
      <c r="B440" s="373" t="s">
        <v>369</v>
      </c>
      <c r="C440" t="s">
        <v>6163</v>
      </c>
      <c r="D440" s="25">
        <v>92</v>
      </c>
      <c r="E440" s="25">
        <v>105</v>
      </c>
      <c r="F440" s="25">
        <v>17</v>
      </c>
      <c r="G440" s="133">
        <f t="shared" si="84"/>
        <v>0.16190476190476191</v>
      </c>
      <c r="H440" s="15"/>
      <c r="I440" s="16" t="s">
        <v>13</v>
      </c>
      <c r="J440" s="15">
        <v>2016</v>
      </c>
      <c r="K440" s="3" t="s">
        <v>14</v>
      </c>
      <c r="L440" s="18" t="s">
        <v>5513</v>
      </c>
      <c r="M440" s="17" t="s">
        <v>40</v>
      </c>
      <c r="O440" s="26"/>
      <c r="P440" s="1" t="str">
        <f>IF($C440&lt;&gt;"",IF(COUNTIF($C:C,$C440)&gt;1,"Plusieurs commentaires",""),"")</f>
        <v/>
      </c>
      <c r="Q440" s="1">
        <f t="shared" si="74"/>
        <v>0</v>
      </c>
      <c r="R440" s="1">
        <f>SUMIFS($Q$5:$Q440,$P$5:$P440,"Plusieurs commentaires",$C$5:$C440,C440)</f>
        <v>0</v>
      </c>
      <c r="S440" t="str">
        <f t="shared" si="75"/>
        <v/>
      </c>
      <c r="T440" t="str">
        <f t="shared" si="76"/>
        <v/>
      </c>
      <c r="U440" t="str">
        <f t="shared" si="77"/>
        <v/>
      </c>
      <c r="V440" s="238" t="str">
        <f t="shared" si="78"/>
        <v/>
      </c>
      <c r="W440" s="238">
        <f t="shared" si="79"/>
        <v>0</v>
      </c>
      <c r="X440" s="238">
        <f>SUMIFS($W$5:$W440,$V$5:$V440,"Plusieurs occurences",$H$5:$H440,H440)</f>
        <v>0</v>
      </c>
      <c r="Y440" t="str">
        <f t="shared" si="80"/>
        <v/>
      </c>
      <c r="Z440">
        <f t="shared" si="81"/>
        <v>0</v>
      </c>
      <c r="AA440" t="str">
        <f t="shared" si="82"/>
        <v/>
      </c>
      <c r="AC440" t="str">
        <f t="shared" si="83"/>
        <v/>
      </c>
    </row>
    <row r="441" spans="1:29" ht="45" x14ac:dyDescent="0.25">
      <c r="A441" s="112">
        <v>273</v>
      </c>
      <c r="B441" s="373" t="s">
        <v>380</v>
      </c>
      <c r="C441" t="s">
        <v>6164</v>
      </c>
      <c r="D441" s="25">
        <v>341</v>
      </c>
      <c r="E441" s="25">
        <v>226</v>
      </c>
      <c r="F441" s="25">
        <v>26</v>
      </c>
      <c r="G441" s="133">
        <f t="shared" si="84"/>
        <v>0.11504424778761062</v>
      </c>
      <c r="H441" s="133"/>
      <c r="I441" s="134" t="s">
        <v>14</v>
      </c>
      <c r="J441" s="133">
        <v>2015</v>
      </c>
      <c r="K441" s="3" t="s">
        <v>381</v>
      </c>
      <c r="L441" s="18" t="s">
        <v>5513</v>
      </c>
      <c r="M441" s="136" t="s">
        <v>40</v>
      </c>
      <c r="O441" s="26"/>
      <c r="P441" s="1" t="str">
        <f>IF($C441&lt;&gt;"",IF(COUNTIF($C:C,$C441)&gt;1,"Plusieurs commentaires",""),"")</f>
        <v/>
      </c>
      <c r="Q441" s="1">
        <f t="shared" si="74"/>
        <v>0</v>
      </c>
      <c r="R441" s="1">
        <f>SUMIFS($Q$5:$Q441,$P$5:$P441,"Plusieurs commentaires",$C$5:$C441,C441)</f>
        <v>0</v>
      </c>
      <c r="S441" t="str">
        <f t="shared" si="75"/>
        <v/>
      </c>
      <c r="T441" t="str">
        <f t="shared" si="76"/>
        <v/>
      </c>
      <c r="U441" t="str">
        <f t="shared" si="77"/>
        <v/>
      </c>
      <c r="V441" s="238" t="str">
        <f t="shared" si="78"/>
        <v/>
      </c>
      <c r="W441" s="238">
        <f t="shared" si="79"/>
        <v>0</v>
      </c>
      <c r="X441" s="238">
        <f>SUMIFS($W$5:$W441,$V$5:$V441,"Plusieurs occurences",$H$5:$H441,H441)</f>
        <v>0</v>
      </c>
      <c r="Y441" t="str">
        <f t="shared" si="80"/>
        <v/>
      </c>
      <c r="Z441">
        <f t="shared" si="81"/>
        <v>0</v>
      </c>
      <c r="AA441" t="str">
        <f t="shared" si="82"/>
        <v/>
      </c>
      <c r="AC441" t="str">
        <f t="shared" si="83"/>
        <v/>
      </c>
    </row>
    <row r="442" spans="1:29" x14ac:dyDescent="0.25">
      <c r="A442" s="112">
        <v>278</v>
      </c>
      <c r="B442" s="373" t="s">
        <v>385</v>
      </c>
      <c r="C442" t="s">
        <v>5935</v>
      </c>
      <c r="D442" s="25">
        <v>788</v>
      </c>
      <c r="E442" s="25">
        <v>42</v>
      </c>
      <c r="F442" s="25">
        <v>9</v>
      </c>
      <c r="G442" s="133">
        <f t="shared" si="84"/>
        <v>0.21428571428571427</v>
      </c>
      <c r="H442" s="133"/>
      <c r="I442" s="134" t="s">
        <v>14</v>
      </c>
      <c r="J442" s="133">
        <v>2017</v>
      </c>
      <c r="K442" s="3" t="s">
        <v>14</v>
      </c>
      <c r="L442" s="18" t="s">
        <v>5513</v>
      </c>
      <c r="M442" s="136" t="s">
        <v>40</v>
      </c>
      <c r="O442" s="26"/>
      <c r="P442" s="1" t="str">
        <f>IF($C442&lt;&gt;"",IF(COUNTIF($C:C,$C442)&gt;1,"Plusieurs commentaires",""),"")</f>
        <v/>
      </c>
      <c r="Q442" s="1">
        <f t="shared" si="74"/>
        <v>0</v>
      </c>
      <c r="R442" s="1">
        <f>SUMIFS($Q$5:$Q442,$P$5:$P442,"Plusieurs commentaires",$C$5:$C442,C442)</f>
        <v>0</v>
      </c>
      <c r="S442" t="str">
        <f t="shared" si="75"/>
        <v/>
      </c>
      <c r="T442" t="str">
        <f t="shared" si="76"/>
        <v/>
      </c>
      <c r="U442" t="str">
        <f t="shared" si="77"/>
        <v/>
      </c>
      <c r="V442" s="238" t="str">
        <f t="shared" si="78"/>
        <v/>
      </c>
      <c r="W442" s="238">
        <f t="shared" si="79"/>
        <v>0</v>
      </c>
      <c r="X442" s="238">
        <f>SUMIFS($W$5:$W442,$V$5:$V442,"Plusieurs occurences",$H$5:$H442,H442)</f>
        <v>0</v>
      </c>
      <c r="Y442" t="str">
        <f t="shared" si="80"/>
        <v/>
      </c>
      <c r="Z442">
        <f t="shared" si="81"/>
        <v>0</v>
      </c>
      <c r="AA442" t="str">
        <f t="shared" si="82"/>
        <v/>
      </c>
      <c r="AC442" t="str">
        <f t="shared" si="83"/>
        <v/>
      </c>
    </row>
    <row r="443" spans="1:29" ht="45" x14ac:dyDescent="0.25">
      <c r="A443" s="112">
        <v>279</v>
      </c>
      <c r="B443" s="373" t="s">
        <v>386</v>
      </c>
      <c r="C443" t="s">
        <v>5971</v>
      </c>
      <c r="D443" s="25">
        <v>808</v>
      </c>
      <c r="E443" s="25">
        <v>80</v>
      </c>
      <c r="F443" s="25">
        <v>59</v>
      </c>
      <c r="G443" s="133">
        <f t="shared" si="84"/>
        <v>0.73750000000000004</v>
      </c>
      <c r="H443" s="133" t="s">
        <v>122</v>
      </c>
      <c r="I443" s="134" t="s">
        <v>14</v>
      </c>
      <c r="J443" s="133">
        <v>2014</v>
      </c>
      <c r="K443" s="3" t="s">
        <v>14</v>
      </c>
      <c r="L443" s="18" t="s">
        <v>5513</v>
      </c>
      <c r="M443" s="136" t="s">
        <v>40</v>
      </c>
      <c r="O443" s="26"/>
      <c r="P443" s="1" t="str">
        <f>IF($C443&lt;&gt;"",IF(COUNTIF($C:C,$C443)&gt;1,"Plusieurs commentaires",""),"")</f>
        <v>Plusieurs commentaires</v>
      </c>
      <c r="Q443" s="1">
        <f t="shared" si="74"/>
        <v>1</v>
      </c>
      <c r="R443" s="1">
        <f>SUMIFS($Q$5:$Q443,$P$5:$P443,"Plusieurs commentaires",$C$5:$C443,C443)</f>
        <v>1</v>
      </c>
      <c r="S443" t="str">
        <f t="shared" si="75"/>
        <v/>
      </c>
      <c r="T443" t="str">
        <f t="shared" si="76"/>
        <v/>
      </c>
      <c r="U443" t="str">
        <f t="shared" si="77"/>
        <v/>
      </c>
      <c r="V443" s="238" t="str">
        <f t="shared" si="78"/>
        <v>Plusieurs occurences</v>
      </c>
      <c r="W443" s="238">
        <f t="shared" si="79"/>
        <v>1</v>
      </c>
      <c r="X443" s="238">
        <f>SUMIFS($W$5:$W443,$V$5:$V443,"Plusieurs occurences",$H$5:$H443,H443)</f>
        <v>2</v>
      </c>
      <c r="Y443" t="str">
        <f t="shared" si="80"/>
        <v/>
      </c>
      <c r="Z443" t="str">
        <f t="shared" si="81"/>
        <v>Etudiant</v>
      </c>
      <c r="AA443" t="str">
        <f t="shared" si="82"/>
        <v/>
      </c>
      <c r="AC443" t="str">
        <f t="shared" si="83"/>
        <v/>
      </c>
    </row>
    <row r="444" spans="1:29" x14ac:dyDescent="0.25">
      <c r="A444" s="112">
        <v>280</v>
      </c>
      <c r="B444" s="373" t="s">
        <v>387</v>
      </c>
      <c r="C444" t="s">
        <v>6438</v>
      </c>
      <c r="D444" s="25">
        <v>477</v>
      </c>
      <c r="E444" s="25">
        <v>88</v>
      </c>
      <c r="F444" s="25">
        <v>5</v>
      </c>
      <c r="G444" s="133">
        <f t="shared" si="84"/>
        <v>5.6818181818181816E-2</v>
      </c>
      <c r="H444" s="133"/>
      <c r="I444" s="134" t="s">
        <v>13</v>
      </c>
      <c r="J444" s="133">
        <v>2018</v>
      </c>
      <c r="K444" s="3" t="s">
        <v>14</v>
      </c>
      <c r="L444" s="18" t="s">
        <v>5513</v>
      </c>
      <c r="M444" s="136" t="s">
        <v>40</v>
      </c>
      <c r="N444">
        <v>0</v>
      </c>
      <c r="O444" s="26"/>
      <c r="P444" s="1" t="str">
        <f>IF($C444&lt;&gt;"",IF(COUNTIF($C:C,$C444)&gt;1,"Plusieurs commentaires",""),"")</f>
        <v>Plusieurs commentaires</v>
      </c>
      <c r="Q444" s="1">
        <f t="shared" si="74"/>
        <v>1</v>
      </c>
      <c r="R444" s="1">
        <f>SUMIFS($Q$5:$Q444,$P$5:$P444,"Plusieurs commentaires",$C$5:$C444,C444)</f>
        <v>2</v>
      </c>
      <c r="S444" t="str">
        <f t="shared" si="75"/>
        <v/>
      </c>
      <c r="T444" t="str">
        <f t="shared" si="76"/>
        <v/>
      </c>
      <c r="U444" t="str">
        <f t="shared" si="77"/>
        <v/>
      </c>
      <c r="V444" s="238" t="str">
        <f t="shared" si="78"/>
        <v/>
      </c>
      <c r="W444" s="238">
        <f t="shared" si="79"/>
        <v>0</v>
      </c>
      <c r="X444" s="238">
        <f>SUMIFS($W$5:$W444,$V$5:$V444,"Plusieurs occurences",$H$5:$H444,H444)</f>
        <v>0</v>
      </c>
      <c r="Y444" t="str">
        <f t="shared" si="80"/>
        <v/>
      </c>
      <c r="Z444" t="str">
        <f t="shared" si="81"/>
        <v/>
      </c>
      <c r="AA444" t="str">
        <f t="shared" si="82"/>
        <v/>
      </c>
      <c r="AC444" t="str">
        <f t="shared" si="83"/>
        <v/>
      </c>
    </row>
    <row r="445" spans="1:29" ht="16.5" customHeight="1" x14ac:dyDescent="0.25">
      <c r="A445" s="112">
        <v>281</v>
      </c>
      <c r="B445" s="375" t="s">
        <v>388</v>
      </c>
      <c r="C445" t="s">
        <v>6442</v>
      </c>
      <c r="D445" s="25">
        <v>3267</v>
      </c>
      <c r="E445" s="25">
        <v>1612</v>
      </c>
      <c r="F445" s="25">
        <v>881</v>
      </c>
      <c r="G445" s="133">
        <f t="shared" si="84"/>
        <v>0.54652605459057069</v>
      </c>
      <c r="H445" s="133" t="s">
        <v>5648</v>
      </c>
      <c r="I445" s="134" t="s">
        <v>14</v>
      </c>
      <c r="J445" s="133">
        <v>2018</v>
      </c>
      <c r="K445" s="3" t="s">
        <v>426</v>
      </c>
      <c r="L445" s="18" t="s">
        <v>1041</v>
      </c>
      <c r="M445" s="136" t="s">
        <v>40</v>
      </c>
      <c r="O445" s="26"/>
      <c r="P445" s="1" t="str">
        <f>IF($C445&lt;&gt;"",IF(COUNTIF($C:C,$C445)&gt;1,"Plusieurs commentaires",""),"")</f>
        <v/>
      </c>
      <c r="Q445" s="1">
        <f t="shared" si="74"/>
        <v>0</v>
      </c>
      <c r="R445" s="1">
        <f>SUMIFS($Q$5:$Q445,$P$5:$P445,"Plusieurs commentaires",$C$5:$C445,C445)</f>
        <v>0</v>
      </c>
      <c r="S445" t="str">
        <f t="shared" si="75"/>
        <v/>
      </c>
      <c r="T445" t="str">
        <f t="shared" si="76"/>
        <v/>
      </c>
      <c r="U445" t="str">
        <f t="shared" si="77"/>
        <v/>
      </c>
      <c r="V445" s="238" t="str">
        <f t="shared" si="78"/>
        <v/>
      </c>
      <c r="W445" s="238">
        <f t="shared" si="79"/>
        <v>0</v>
      </c>
      <c r="X445" s="238">
        <f>SUMIFS($W$5:$W445,$V$5:$V445,"Plusieurs occurences",$H$5:$H445,H445)</f>
        <v>0</v>
      </c>
      <c r="Y445" t="str">
        <f t="shared" si="80"/>
        <v/>
      </c>
      <c r="Z445" t="str">
        <f t="shared" si="81"/>
        <v>Etudiant Science Po</v>
      </c>
      <c r="AA445" t="str">
        <f t="shared" si="82"/>
        <v/>
      </c>
      <c r="AC445" t="str">
        <f t="shared" si="83"/>
        <v/>
      </c>
    </row>
    <row r="446" spans="1:29" ht="45" x14ac:dyDescent="0.25">
      <c r="A446" s="112">
        <v>283</v>
      </c>
      <c r="B446" s="373" t="s">
        <v>390</v>
      </c>
      <c r="C446" t="s">
        <v>5983</v>
      </c>
      <c r="D446" s="25">
        <v>15900</v>
      </c>
      <c r="E446" s="25">
        <v>185</v>
      </c>
      <c r="F446" s="25">
        <v>465</v>
      </c>
      <c r="G446" s="133">
        <f t="shared" ref="G446:G450" si="85">IFERROR(F446/E446,0)</f>
        <v>2.5135135135135136</v>
      </c>
      <c r="H446" s="133"/>
      <c r="I446" s="134" t="s">
        <v>14</v>
      </c>
      <c r="J446" s="133">
        <v>2015</v>
      </c>
      <c r="K446" s="3" t="s">
        <v>14</v>
      </c>
      <c r="L446" s="18" t="s">
        <v>5513</v>
      </c>
      <c r="M446" s="136" t="s">
        <v>40</v>
      </c>
      <c r="O446" s="26"/>
      <c r="P446" s="1" t="str">
        <f>IF($C446&lt;&gt;"",IF(COUNTIF($C:C,$C446)&gt;1,"Plusieurs commentaires",""),"")</f>
        <v/>
      </c>
      <c r="Q446" s="1">
        <f t="shared" si="74"/>
        <v>0</v>
      </c>
      <c r="R446" s="1">
        <f>SUMIFS($Q$5:$Q446,$P$5:$P446,"Plusieurs commentaires",$C$5:$C446,C446)</f>
        <v>0</v>
      </c>
      <c r="S446" t="str">
        <f t="shared" si="75"/>
        <v/>
      </c>
      <c r="T446" t="str">
        <f t="shared" si="76"/>
        <v/>
      </c>
      <c r="U446" t="str">
        <f t="shared" si="77"/>
        <v/>
      </c>
      <c r="V446" s="238" t="str">
        <f t="shared" si="78"/>
        <v/>
      </c>
      <c r="W446" s="238">
        <f t="shared" si="79"/>
        <v>0</v>
      </c>
      <c r="X446" s="238">
        <f>SUMIFS($W$5:$W446,$V$5:$V446,"Plusieurs occurences",$H$5:$H446,H446)</f>
        <v>0</v>
      </c>
      <c r="Y446" t="str">
        <f t="shared" si="80"/>
        <v/>
      </c>
      <c r="Z446">
        <f t="shared" si="81"/>
        <v>0</v>
      </c>
      <c r="AA446" t="str">
        <f t="shared" si="82"/>
        <v/>
      </c>
      <c r="AC446" t="str">
        <f t="shared" si="83"/>
        <v/>
      </c>
    </row>
    <row r="447" spans="1:29" ht="60" x14ac:dyDescent="0.25">
      <c r="A447" s="112">
        <v>284</v>
      </c>
      <c r="B447" s="373" t="s">
        <v>391</v>
      </c>
      <c r="C447" t="s">
        <v>6056</v>
      </c>
      <c r="D447" s="25">
        <v>4</v>
      </c>
      <c r="E447" s="25">
        <v>5</v>
      </c>
      <c r="F447" s="25">
        <v>0</v>
      </c>
      <c r="G447" s="133">
        <f t="shared" si="85"/>
        <v>0</v>
      </c>
      <c r="H447" s="15"/>
      <c r="I447" s="16" t="s">
        <v>13</v>
      </c>
      <c r="J447" s="15">
        <v>2018</v>
      </c>
      <c r="K447" s="3" t="s">
        <v>14</v>
      </c>
      <c r="L447" s="18" t="s">
        <v>5513</v>
      </c>
      <c r="M447" s="17" t="s">
        <v>40</v>
      </c>
      <c r="O447" s="26"/>
      <c r="P447" s="1" t="str">
        <f>IF($C447&lt;&gt;"",IF(COUNTIF($C:C,$C447)&gt;1,"Plusieurs commentaires",""),"")</f>
        <v/>
      </c>
      <c r="Q447" s="1">
        <f t="shared" si="74"/>
        <v>0</v>
      </c>
      <c r="R447" s="1">
        <f>SUMIFS($Q$5:$Q447,$P$5:$P447,"Plusieurs commentaires",$C$5:$C447,C447)</f>
        <v>0</v>
      </c>
      <c r="S447" t="str">
        <f t="shared" si="75"/>
        <v/>
      </c>
      <c r="T447" t="str">
        <f t="shared" si="76"/>
        <v/>
      </c>
      <c r="U447" t="str">
        <f t="shared" si="77"/>
        <v/>
      </c>
      <c r="V447" s="238" t="str">
        <f t="shared" si="78"/>
        <v/>
      </c>
      <c r="W447" s="238">
        <f t="shared" si="79"/>
        <v>0</v>
      </c>
      <c r="X447" s="238">
        <f>SUMIFS($W$5:$W447,$V$5:$V447,"Plusieurs occurences",$H$5:$H447,H447)</f>
        <v>0</v>
      </c>
      <c r="Y447" t="str">
        <f t="shared" si="80"/>
        <v/>
      </c>
      <c r="Z447">
        <f t="shared" si="81"/>
        <v>0</v>
      </c>
      <c r="AA447" t="str">
        <f t="shared" si="82"/>
        <v/>
      </c>
      <c r="AC447" t="str">
        <f t="shared" si="83"/>
        <v/>
      </c>
    </row>
    <row r="448" spans="1:29" x14ac:dyDescent="0.25">
      <c r="A448" s="112">
        <v>285</v>
      </c>
      <c r="B448" s="373" t="s">
        <v>392</v>
      </c>
      <c r="C448" t="s">
        <v>5954</v>
      </c>
      <c r="D448" s="25">
        <v>19</v>
      </c>
      <c r="E448" s="25">
        <v>6</v>
      </c>
      <c r="F448" s="25">
        <v>0</v>
      </c>
      <c r="G448" s="133">
        <f t="shared" si="85"/>
        <v>0</v>
      </c>
      <c r="H448" s="133"/>
      <c r="I448" s="134" t="s">
        <v>14</v>
      </c>
      <c r="J448" s="133">
        <v>2018</v>
      </c>
      <c r="K448" s="3" t="s">
        <v>14</v>
      </c>
      <c r="L448" s="18" t="s">
        <v>5513</v>
      </c>
      <c r="M448" s="136" t="s">
        <v>40</v>
      </c>
      <c r="N448">
        <v>0</v>
      </c>
      <c r="O448" s="26"/>
      <c r="P448" s="1" t="str">
        <f>IF($C448&lt;&gt;"",IF(COUNTIF($C:C,$C448)&gt;1,"Plusieurs commentaires",""),"")</f>
        <v/>
      </c>
      <c r="Q448" s="1">
        <f t="shared" si="74"/>
        <v>0</v>
      </c>
      <c r="R448" s="1">
        <f>SUMIFS($Q$5:$Q448,$P$5:$P448,"Plusieurs commentaires",$C$5:$C448,C448)</f>
        <v>0</v>
      </c>
      <c r="S448" t="str">
        <f t="shared" si="75"/>
        <v/>
      </c>
      <c r="T448" t="str">
        <f t="shared" si="76"/>
        <v>vduer20</v>
      </c>
      <c r="U448" t="str">
        <f t="shared" si="77"/>
        <v/>
      </c>
      <c r="V448" s="238" t="str">
        <f t="shared" si="78"/>
        <v/>
      </c>
      <c r="W448" s="238">
        <f t="shared" si="79"/>
        <v>0</v>
      </c>
      <c r="X448" s="238">
        <f>SUMIFS($W$5:$W448,$V$5:$V448,"Plusieurs occurences",$H$5:$H448,H448)</f>
        <v>0</v>
      </c>
      <c r="Y448" t="str">
        <f t="shared" si="80"/>
        <v/>
      </c>
      <c r="Z448">
        <f t="shared" si="81"/>
        <v>0</v>
      </c>
      <c r="AA448" t="str">
        <f t="shared" si="82"/>
        <v/>
      </c>
      <c r="AC448" t="str">
        <f t="shared" si="83"/>
        <v/>
      </c>
    </row>
    <row r="449" spans="1:29" x14ac:dyDescent="0.25">
      <c r="A449" s="112">
        <v>286</v>
      </c>
      <c r="B449" s="373" t="s">
        <v>393</v>
      </c>
      <c r="C449" t="s">
        <v>6165</v>
      </c>
      <c r="D449" s="25">
        <v>10200</v>
      </c>
      <c r="E449" s="25">
        <v>826</v>
      </c>
      <c r="F449" s="25">
        <v>472</v>
      </c>
      <c r="G449" s="133">
        <f t="shared" si="85"/>
        <v>0.5714285714285714</v>
      </c>
      <c r="H449" s="133"/>
      <c r="I449" s="134" t="s">
        <v>14</v>
      </c>
      <c r="J449" s="133">
        <v>2017</v>
      </c>
      <c r="K449" s="3" t="s">
        <v>14</v>
      </c>
      <c r="L449" s="18" t="s">
        <v>5513</v>
      </c>
      <c r="M449" s="136" t="s">
        <v>40</v>
      </c>
      <c r="N449">
        <v>16</v>
      </c>
      <c r="O449" s="26"/>
      <c r="P449" s="1" t="str">
        <f>IF($C449&lt;&gt;"",IF(COUNTIF($C:C,$C449)&gt;1,"Plusieurs commentaires",""),"")</f>
        <v/>
      </c>
      <c r="Q449" s="1">
        <f t="shared" si="74"/>
        <v>0</v>
      </c>
      <c r="R449" s="1">
        <f>SUMIFS($Q$5:$Q449,$P$5:$P449,"Plusieurs commentaires",$C$5:$C449,C449)</f>
        <v>0</v>
      </c>
      <c r="S449" t="str">
        <f t="shared" si="75"/>
        <v/>
      </c>
      <c r="T449" t="str">
        <f t="shared" si="76"/>
        <v/>
      </c>
      <c r="U449" t="str">
        <f t="shared" si="77"/>
        <v/>
      </c>
      <c r="V449" s="238" t="str">
        <f t="shared" si="78"/>
        <v/>
      </c>
      <c r="W449" s="238">
        <f t="shared" si="79"/>
        <v>0</v>
      </c>
      <c r="X449" s="238">
        <f>SUMIFS($W$5:$W449,$V$5:$V449,"Plusieurs occurences",$H$5:$H449,H449)</f>
        <v>0</v>
      </c>
      <c r="Y449" t="str">
        <f t="shared" si="80"/>
        <v/>
      </c>
      <c r="Z449">
        <f t="shared" si="81"/>
        <v>0</v>
      </c>
      <c r="AA449" t="str">
        <f t="shared" si="82"/>
        <v/>
      </c>
      <c r="AC449" t="str">
        <f t="shared" si="83"/>
        <v/>
      </c>
    </row>
    <row r="450" spans="1:29" ht="105" x14ac:dyDescent="0.25">
      <c r="A450" s="112">
        <v>288</v>
      </c>
      <c r="B450" s="373" t="s">
        <v>394</v>
      </c>
      <c r="C450" t="s">
        <v>6443</v>
      </c>
      <c r="D450" s="25">
        <v>6289</v>
      </c>
      <c r="E450" s="25">
        <v>623</v>
      </c>
      <c r="F450" s="25">
        <v>644</v>
      </c>
      <c r="G450" s="133">
        <f t="shared" si="85"/>
        <v>1.0337078651685394</v>
      </c>
      <c r="H450" s="15" t="s">
        <v>395</v>
      </c>
      <c r="I450" s="16" t="s">
        <v>14</v>
      </c>
      <c r="J450" s="133">
        <v>2011</v>
      </c>
      <c r="K450" s="3" t="s">
        <v>14</v>
      </c>
      <c r="L450" s="18" t="s">
        <v>5513</v>
      </c>
      <c r="M450" s="17" t="s">
        <v>40</v>
      </c>
      <c r="O450" s="26"/>
      <c r="P450" s="1" t="str">
        <f>IF($C450&lt;&gt;"",IF(COUNTIF($C:C,$C450)&gt;1,"Plusieurs commentaires",""),"")</f>
        <v/>
      </c>
      <c r="Q450" s="1">
        <f t="shared" si="74"/>
        <v>0</v>
      </c>
      <c r="R450" s="1">
        <f>SUMIFS($Q$5:$Q450,$P$5:$P450,"Plusieurs commentaires",$C$5:$C450,C450)</f>
        <v>0</v>
      </c>
      <c r="S450" t="str">
        <f t="shared" si="75"/>
        <v/>
      </c>
      <c r="T450" t="str">
        <f t="shared" si="76"/>
        <v/>
      </c>
      <c r="U450" t="str">
        <f t="shared" si="77"/>
        <v/>
      </c>
      <c r="V450" s="238" t="str">
        <f t="shared" si="78"/>
        <v/>
      </c>
      <c r="W450" s="238">
        <f t="shared" si="79"/>
        <v>0</v>
      </c>
      <c r="X450" s="238">
        <f>SUMIFS($W$5:$W450,$V$5:$V450,"Plusieurs occurences",$H$5:$H450,H450)</f>
        <v>0</v>
      </c>
      <c r="Y450" t="str">
        <f t="shared" si="80"/>
        <v/>
      </c>
      <c r="Z450" t="str">
        <f t="shared" si="81"/>
        <v>Chercheur science po</v>
      </c>
      <c r="AA450" t="str">
        <f t="shared" si="82"/>
        <v/>
      </c>
      <c r="AC450" t="str">
        <f t="shared" si="83"/>
        <v/>
      </c>
    </row>
    <row r="451" spans="1:29" x14ac:dyDescent="0.25">
      <c r="A451" s="112">
        <v>290</v>
      </c>
      <c r="B451" s="373" t="s">
        <v>397</v>
      </c>
      <c r="C451" t="s">
        <v>6057</v>
      </c>
      <c r="D451" s="25">
        <v>223</v>
      </c>
      <c r="E451" s="25">
        <v>94</v>
      </c>
      <c r="F451" s="25">
        <v>6</v>
      </c>
      <c r="G451" s="133">
        <f t="shared" ref="G451:G514" si="86">IFERROR(F451/E451,"")</f>
        <v>6.3829787234042548E-2</v>
      </c>
      <c r="H451" s="133"/>
      <c r="I451" s="134" t="s">
        <v>14</v>
      </c>
      <c r="J451" s="133">
        <v>2017</v>
      </c>
      <c r="K451" s="3" t="s">
        <v>14</v>
      </c>
      <c r="L451" s="18" t="s">
        <v>5513</v>
      </c>
      <c r="M451" s="136" t="s">
        <v>40</v>
      </c>
      <c r="N451">
        <v>50</v>
      </c>
      <c r="O451" s="26"/>
      <c r="P451" s="1" t="str">
        <f>IF($C451&lt;&gt;"",IF(COUNTIF($C:C,$C451)&gt;1,"Plusieurs commentaires",""),"")</f>
        <v/>
      </c>
      <c r="Q451" s="1">
        <f t="shared" si="74"/>
        <v>0</v>
      </c>
      <c r="R451" s="1">
        <f>SUMIFS($Q$5:$Q451,$P$5:$P451,"Plusieurs commentaires",$C$5:$C451,C451)</f>
        <v>0</v>
      </c>
      <c r="S451" t="str">
        <f t="shared" si="75"/>
        <v/>
      </c>
      <c r="T451" t="str">
        <f t="shared" si="76"/>
        <v/>
      </c>
      <c r="U451" t="str">
        <f t="shared" si="77"/>
        <v/>
      </c>
      <c r="V451" s="238" t="str">
        <f t="shared" si="78"/>
        <v/>
      </c>
      <c r="W451" s="238">
        <f t="shared" si="79"/>
        <v>0</v>
      </c>
      <c r="X451" s="238">
        <f>SUMIFS($W$5:$W451,$V$5:$V451,"Plusieurs occurences",$H$5:$H451,H451)</f>
        <v>0</v>
      </c>
      <c r="Y451" t="str">
        <f t="shared" si="80"/>
        <v/>
      </c>
      <c r="Z451">
        <f t="shared" si="81"/>
        <v>0</v>
      </c>
      <c r="AA451" t="str">
        <f t="shared" si="82"/>
        <v/>
      </c>
      <c r="AC451" t="str">
        <f t="shared" si="83"/>
        <v/>
      </c>
    </row>
    <row r="452" spans="1:29" ht="60" x14ac:dyDescent="0.25">
      <c r="A452" s="112">
        <v>291</v>
      </c>
      <c r="B452" s="373" t="s">
        <v>398</v>
      </c>
      <c r="C452" t="s">
        <v>6166</v>
      </c>
      <c r="D452" s="25">
        <v>1244</v>
      </c>
      <c r="E452" s="25">
        <v>416</v>
      </c>
      <c r="F452" s="25">
        <v>123</v>
      </c>
      <c r="G452" s="133">
        <f t="shared" si="86"/>
        <v>0.29567307692307693</v>
      </c>
      <c r="H452" s="15"/>
      <c r="I452" s="16" t="s">
        <v>101</v>
      </c>
      <c r="J452" s="15">
        <v>2013</v>
      </c>
      <c r="K452" s="3" t="s">
        <v>14</v>
      </c>
      <c r="L452" s="18" t="s">
        <v>1041</v>
      </c>
      <c r="M452" s="17" t="s">
        <v>40</v>
      </c>
      <c r="O452" s="26" t="s">
        <v>399</v>
      </c>
      <c r="P452" s="1" t="str">
        <f>IF($C452&lt;&gt;"",IF(COUNTIF($C:C,$C452)&gt;1,"Plusieurs commentaires",""),"")</f>
        <v>Plusieurs commentaires</v>
      </c>
      <c r="Q452" s="1">
        <f t="shared" si="74"/>
        <v>1</v>
      </c>
      <c r="R452" s="1">
        <f>SUMIFS($Q$5:$Q452,$P$5:$P452,"Plusieurs commentaires",$C$5:$C452,C452)</f>
        <v>1</v>
      </c>
      <c r="S452" t="str">
        <f t="shared" si="75"/>
        <v/>
      </c>
      <c r="T452" t="str">
        <f t="shared" si="76"/>
        <v/>
      </c>
      <c r="U452" t="str">
        <f t="shared" si="77"/>
        <v/>
      </c>
      <c r="V452" s="238" t="str">
        <f t="shared" si="78"/>
        <v/>
      </c>
      <c r="W452" s="238">
        <f t="shared" si="79"/>
        <v>0</v>
      </c>
      <c r="X452" s="238">
        <f>SUMIFS($W$5:$W452,$V$5:$V452,"Plusieurs occurences",$H$5:$H452,H452)</f>
        <v>0</v>
      </c>
      <c r="Y452" t="str">
        <f t="shared" si="80"/>
        <v/>
      </c>
      <c r="Z452">
        <f t="shared" si="81"/>
        <v>0</v>
      </c>
      <c r="AA452" t="str">
        <f t="shared" si="82"/>
        <v/>
      </c>
      <c r="AC452" t="str">
        <f t="shared" si="83"/>
        <v/>
      </c>
    </row>
    <row r="453" spans="1:29" ht="24.75" x14ac:dyDescent="0.25">
      <c r="A453" s="112">
        <v>292</v>
      </c>
      <c r="B453" s="373" t="s">
        <v>400</v>
      </c>
      <c r="C453" t="s">
        <v>6058</v>
      </c>
      <c r="D453" s="25">
        <v>21600</v>
      </c>
      <c r="E453" s="25">
        <v>92</v>
      </c>
      <c r="F453" s="25">
        <v>168</v>
      </c>
      <c r="G453" s="133">
        <f t="shared" si="86"/>
        <v>1.826086956521739</v>
      </c>
      <c r="H453" s="15"/>
      <c r="I453" s="16" t="s">
        <v>13</v>
      </c>
      <c r="J453" s="15">
        <v>2012</v>
      </c>
      <c r="K453" s="3" t="s">
        <v>14</v>
      </c>
      <c r="L453" s="18" t="s">
        <v>5513</v>
      </c>
      <c r="M453" s="17" t="s">
        <v>40</v>
      </c>
      <c r="O453" s="26" t="s">
        <v>309</v>
      </c>
      <c r="P453" s="1" t="str">
        <f>IF($C453&lt;&gt;"",IF(COUNTIF($C:C,$C453)&gt;1,"Plusieurs commentaires",""),"")</f>
        <v>Plusieurs commentaires</v>
      </c>
      <c r="Q453" s="1">
        <f t="shared" ref="Q453:Q516" si="87">IF(P453="Plusieurs commentaires",1,0)</f>
        <v>1</v>
      </c>
      <c r="R453" s="1">
        <f>SUMIFS($Q$5:$Q453,$P$5:$P453,"Plusieurs commentaires",$C$5:$C453,C453)</f>
        <v>1</v>
      </c>
      <c r="S453" t="str">
        <f t="shared" ref="S453:S516" si="88">IF(I453="Non",IF(F453&lt;=21,IF(M453="Critique",IF(J453&gt;2017,C453,""),""),""),"")</f>
        <v/>
      </c>
      <c r="T453" t="str">
        <f t="shared" ref="T453:T516" si="89">IF(I453="Non",IF(F453&lt;=21,IF(M453="Soutien",IF(J453&gt;2017,C453,""),""),""),"")</f>
        <v/>
      </c>
      <c r="U453" t="str">
        <f t="shared" ref="U453:U516" si="90">IF(I453="Non",IF(F453&lt;=21,IF(M453="Neutre",IF(J453&gt;2017,C453,""),""),""),"")</f>
        <v/>
      </c>
      <c r="V453" s="238" t="str">
        <f t="shared" ref="V453:V516" si="91">IF($H453&lt;&gt;"",IF(COUNTIF($H:$H,$H453)&gt;1,"Plusieurs occurences",""),"")</f>
        <v/>
      </c>
      <c r="W453" s="238">
        <f t="shared" ref="W453:W516" si="92">IF(V453="Plusieurs occurences",1,0)</f>
        <v>0</v>
      </c>
      <c r="X453" s="238">
        <f>SUMIFS($W$5:$W453,$V$5:$V453,"Plusieurs occurences",$H$5:$H453,H453)</f>
        <v>0</v>
      </c>
      <c r="Y453" t="str">
        <f t="shared" ref="Y453:Y516" si="93">IF(R453&lt;2,IF(M453="Critique",H453,""),"")</f>
        <v/>
      </c>
      <c r="Z453">
        <f t="shared" ref="Z453:Z516" si="94">IF(R453&lt;2,IF(M453="Soutien",H453,""),"")</f>
        <v>0</v>
      </c>
      <c r="AA453" t="str">
        <f t="shared" ref="AA453:AA516" si="95">IF(R453&lt;2,IF(M453="Neutre",H453,""),"")</f>
        <v/>
      </c>
      <c r="AC453" t="str">
        <f t="shared" si="83"/>
        <v/>
      </c>
    </row>
    <row r="454" spans="1:29" ht="30" x14ac:dyDescent="0.25">
      <c r="A454" s="112">
        <v>297</v>
      </c>
      <c r="B454" s="373" t="s">
        <v>406</v>
      </c>
      <c r="C454" t="s">
        <v>6000</v>
      </c>
      <c r="D454" s="25">
        <v>22100</v>
      </c>
      <c r="E454" s="25">
        <v>489</v>
      </c>
      <c r="F454" s="25">
        <v>246</v>
      </c>
      <c r="G454" s="133">
        <f t="shared" si="86"/>
        <v>0.50306748466257667</v>
      </c>
      <c r="H454" s="133"/>
      <c r="I454" s="134" t="s">
        <v>14</v>
      </c>
      <c r="J454" s="133">
        <v>2012</v>
      </c>
      <c r="K454" s="3" t="s">
        <v>407</v>
      </c>
      <c r="L454" s="18" t="s">
        <v>1041</v>
      </c>
      <c r="M454" s="136" t="s">
        <v>40</v>
      </c>
      <c r="O454" s="26"/>
      <c r="P454" s="1" t="str">
        <f>IF($C454&lt;&gt;"",IF(COUNTIF($C:C,$C454)&gt;1,"Plusieurs commentaires",""),"")</f>
        <v>Plusieurs commentaires</v>
      </c>
      <c r="Q454" s="1">
        <f t="shared" si="87"/>
        <v>1</v>
      </c>
      <c r="R454" s="1">
        <f>SUMIFS($Q$5:$Q454,$P$5:$P454,"Plusieurs commentaires",$C$5:$C454,C454)</f>
        <v>1</v>
      </c>
      <c r="S454" t="str">
        <f t="shared" si="88"/>
        <v/>
      </c>
      <c r="T454" t="str">
        <f t="shared" si="89"/>
        <v/>
      </c>
      <c r="U454" t="str">
        <f t="shared" si="90"/>
        <v/>
      </c>
      <c r="V454" s="238" t="str">
        <f t="shared" si="91"/>
        <v/>
      </c>
      <c r="W454" s="238">
        <f t="shared" si="92"/>
        <v>0</v>
      </c>
      <c r="X454" s="238">
        <f>SUMIFS($W$5:$W454,$V$5:$V454,"Plusieurs occurences",$H$5:$H454,H454)</f>
        <v>0</v>
      </c>
      <c r="Y454" t="str">
        <f t="shared" si="93"/>
        <v/>
      </c>
      <c r="Z454">
        <f t="shared" si="94"/>
        <v>0</v>
      </c>
      <c r="AA454" t="str">
        <f t="shared" si="95"/>
        <v/>
      </c>
      <c r="AC454" t="str">
        <f t="shared" si="83"/>
        <v/>
      </c>
    </row>
    <row r="455" spans="1:29" x14ac:dyDescent="0.25">
      <c r="A455" s="112">
        <v>298</v>
      </c>
      <c r="B455" s="373" t="s">
        <v>408</v>
      </c>
      <c r="C455" t="s">
        <v>6000</v>
      </c>
      <c r="D455" s="25">
        <v>22100</v>
      </c>
      <c r="E455" s="25">
        <v>489</v>
      </c>
      <c r="F455" s="25">
        <v>246</v>
      </c>
      <c r="G455" s="133">
        <f t="shared" si="86"/>
        <v>0.50306748466257667</v>
      </c>
      <c r="H455" s="15"/>
      <c r="I455" s="16" t="s">
        <v>14</v>
      </c>
      <c r="J455" s="15">
        <v>2012</v>
      </c>
      <c r="K455" s="3" t="s">
        <v>14</v>
      </c>
      <c r="L455" s="18" t="s">
        <v>5513</v>
      </c>
      <c r="M455" s="17" t="s">
        <v>40</v>
      </c>
      <c r="O455" s="26"/>
      <c r="P455" s="1" t="str">
        <f>IF($C455&lt;&gt;"",IF(COUNTIF($C:C,$C455)&gt;1,"Plusieurs commentaires",""),"")</f>
        <v>Plusieurs commentaires</v>
      </c>
      <c r="Q455" s="1">
        <f t="shared" si="87"/>
        <v>1</v>
      </c>
      <c r="R455" s="1">
        <f>SUMIFS($Q$5:$Q455,$P$5:$P455,"Plusieurs commentaires",$C$5:$C455,C455)</f>
        <v>2</v>
      </c>
      <c r="S455" t="str">
        <f t="shared" si="88"/>
        <v/>
      </c>
      <c r="T455" t="str">
        <f t="shared" si="89"/>
        <v/>
      </c>
      <c r="U455" t="str">
        <f t="shared" si="90"/>
        <v/>
      </c>
      <c r="V455" s="238" t="str">
        <f t="shared" si="91"/>
        <v/>
      </c>
      <c r="W455" s="238">
        <f t="shared" si="92"/>
        <v>0</v>
      </c>
      <c r="X455" s="238">
        <f>SUMIFS($W$5:$W455,$V$5:$V455,"Plusieurs occurences",$H$5:$H455,H455)</f>
        <v>0</v>
      </c>
      <c r="Y455" t="str">
        <f t="shared" si="93"/>
        <v/>
      </c>
      <c r="Z455" t="str">
        <f t="shared" si="94"/>
        <v/>
      </c>
      <c r="AA455" t="str">
        <f t="shared" si="95"/>
        <v/>
      </c>
      <c r="AC455" t="str">
        <f t="shared" ref="AC455:AC518" si="96">IF(R455&lt;2,IF(M455="Critique",C455,""),"")</f>
        <v/>
      </c>
    </row>
    <row r="456" spans="1:29" x14ac:dyDescent="0.25">
      <c r="A456" s="112">
        <v>303</v>
      </c>
      <c r="B456" s="373" t="s">
        <v>414</v>
      </c>
      <c r="C456" t="s">
        <v>6167</v>
      </c>
      <c r="D456" s="25">
        <v>2713</v>
      </c>
      <c r="E456" s="25">
        <v>44</v>
      </c>
      <c r="F456" s="25">
        <v>51</v>
      </c>
      <c r="G456" s="133">
        <f t="shared" si="86"/>
        <v>1.1590909090909092</v>
      </c>
      <c r="H456" s="15"/>
      <c r="I456" s="16" t="s">
        <v>14</v>
      </c>
      <c r="J456" s="15">
        <v>2013</v>
      </c>
      <c r="K456" s="3" t="s">
        <v>424</v>
      </c>
      <c r="L456" s="18" t="s">
        <v>5513</v>
      </c>
      <c r="M456" s="17" t="s">
        <v>40</v>
      </c>
      <c r="N456">
        <v>12</v>
      </c>
      <c r="O456" s="26"/>
      <c r="P456" s="1" t="str">
        <f>IF($C456&lt;&gt;"",IF(COUNTIF($C:C,$C456)&gt;1,"Plusieurs commentaires",""),"")</f>
        <v/>
      </c>
      <c r="Q456" s="1">
        <f t="shared" si="87"/>
        <v>0</v>
      </c>
      <c r="R456" s="1">
        <f>SUMIFS($Q$5:$Q456,$P$5:$P456,"Plusieurs commentaires",$C$5:$C456,C456)</f>
        <v>0</v>
      </c>
      <c r="S456" t="str">
        <f t="shared" si="88"/>
        <v/>
      </c>
      <c r="T456" t="str">
        <f t="shared" si="89"/>
        <v/>
      </c>
      <c r="U456" t="str">
        <f t="shared" si="90"/>
        <v/>
      </c>
      <c r="V456" s="238" t="str">
        <f t="shared" si="91"/>
        <v/>
      </c>
      <c r="W456" s="238">
        <f t="shared" si="92"/>
        <v>0</v>
      </c>
      <c r="X456" s="238">
        <f>SUMIFS($W$5:$W456,$V$5:$V456,"Plusieurs occurences",$H$5:$H456,H456)</f>
        <v>0</v>
      </c>
      <c r="Y456" t="str">
        <f t="shared" si="93"/>
        <v/>
      </c>
      <c r="Z456">
        <f t="shared" si="94"/>
        <v>0</v>
      </c>
      <c r="AA456" t="str">
        <f t="shared" si="95"/>
        <v/>
      </c>
      <c r="AC456" t="str">
        <f t="shared" si="96"/>
        <v/>
      </c>
    </row>
    <row r="457" spans="1:29" ht="45" x14ac:dyDescent="0.25">
      <c r="A457" s="112">
        <v>304</v>
      </c>
      <c r="B457" s="373" t="s">
        <v>415</v>
      </c>
      <c r="C457" t="s">
        <v>6168</v>
      </c>
      <c r="D457" s="25">
        <v>623</v>
      </c>
      <c r="E457" s="25">
        <v>80</v>
      </c>
      <c r="F457" s="25">
        <v>44</v>
      </c>
      <c r="G457" s="133">
        <f t="shared" si="86"/>
        <v>0.55000000000000004</v>
      </c>
      <c r="H457" s="15"/>
      <c r="I457" s="16" t="s">
        <v>13</v>
      </c>
      <c r="J457" s="15">
        <v>2011</v>
      </c>
      <c r="K457" s="3" t="s">
        <v>423</v>
      </c>
      <c r="L457" s="18" t="s">
        <v>5513</v>
      </c>
      <c r="M457" s="17" t="s">
        <v>40</v>
      </c>
      <c r="O457" s="26"/>
      <c r="P457" s="1" t="str">
        <f>IF($C457&lt;&gt;"",IF(COUNTIF($C:C,$C457)&gt;1,"Plusieurs commentaires",""),"")</f>
        <v/>
      </c>
      <c r="Q457" s="1">
        <f t="shared" si="87"/>
        <v>0</v>
      </c>
      <c r="R457" s="1">
        <f>SUMIFS($Q$5:$Q457,$P$5:$P457,"Plusieurs commentaires",$C$5:$C457,C457)</f>
        <v>0</v>
      </c>
      <c r="S457" t="str">
        <f t="shared" si="88"/>
        <v/>
      </c>
      <c r="T457" t="str">
        <f t="shared" si="89"/>
        <v/>
      </c>
      <c r="U457" t="str">
        <f t="shared" si="90"/>
        <v/>
      </c>
      <c r="V457" s="238" t="str">
        <f t="shared" si="91"/>
        <v/>
      </c>
      <c r="W457" s="238">
        <f t="shared" si="92"/>
        <v>0</v>
      </c>
      <c r="X457" s="238">
        <f>SUMIFS($W$5:$W457,$V$5:$V457,"Plusieurs occurences",$H$5:$H457,H457)</f>
        <v>0</v>
      </c>
      <c r="Y457" t="str">
        <f t="shared" si="93"/>
        <v/>
      </c>
      <c r="Z457">
        <f t="shared" si="94"/>
        <v>0</v>
      </c>
      <c r="AA457" t="str">
        <f t="shared" si="95"/>
        <v/>
      </c>
      <c r="AC457" t="str">
        <f t="shared" si="96"/>
        <v/>
      </c>
    </row>
    <row r="458" spans="1:29" x14ac:dyDescent="0.25">
      <c r="A458" s="112">
        <v>305</v>
      </c>
      <c r="B458" s="373" t="s">
        <v>416</v>
      </c>
      <c r="C458" t="s">
        <v>6444</v>
      </c>
      <c r="D458" s="25">
        <v>8408</v>
      </c>
      <c r="E458" s="25">
        <v>539</v>
      </c>
      <c r="F458" s="25">
        <v>161</v>
      </c>
      <c r="G458" s="133">
        <f t="shared" si="86"/>
        <v>0.29870129870129869</v>
      </c>
      <c r="H458" s="15"/>
      <c r="I458" s="16" t="s">
        <v>14</v>
      </c>
      <c r="J458" s="15">
        <v>2017</v>
      </c>
      <c r="K458" s="3" t="s">
        <v>14</v>
      </c>
      <c r="L458" s="18" t="s">
        <v>1041</v>
      </c>
      <c r="M458" s="17" t="s">
        <v>40</v>
      </c>
      <c r="O458" s="26"/>
      <c r="P458" s="1" t="str">
        <f>IF($C458&lt;&gt;"",IF(COUNTIF($C:C,$C458)&gt;1,"Plusieurs commentaires",""),"")</f>
        <v/>
      </c>
      <c r="Q458" s="1">
        <f t="shared" si="87"/>
        <v>0</v>
      </c>
      <c r="R458" s="1">
        <f>SUMIFS($Q$5:$Q458,$P$5:$P458,"Plusieurs commentaires",$C$5:$C458,C458)</f>
        <v>0</v>
      </c>
      <c r="S458" t="str">
        <f t="shared" si="88"/>
        <v/>
      </c>
      <c r="T458" t="str">
        <f t="shared" si="89"/>
        <v/>
      </c>
      <c r="U458" t="str">
        <f t="shared" si="90"/>
        <v/>
      </c>
      <c r="V458" s="238" t="str">
        <f t="shared" si="91"/>
        <v/>
      </c>
      <c r="W458" s="238">
        <f t="shared" si="92"/>
        <v>0</v>
      </c>
      <c r="X458" s="238">
        <f>SUMIFS($W$5:$W458,$V$5:$V458,"Plusieurs occurences",$H$5:$H458,H458)</f>
        <v>0</v>
      </c>
      <c r="Y458" t="str">
        <f t="shared" si="93"/>
        <v/>
      </c>
      <c r="Z458">
        <f t="shared" si="94"/>
        <v>0</v>
      </c>
      <c r="AA458" t="str">
        <f t="shared" si="95"/>
        <v/>
      </c>
      <c r="AC458" t="str">
        <f t="shared" si="96"/>
        <v/>
      </c>
    </row>
    <row r="459" spans="1:29" ht="45" customHeight="1" x14ac:dyDescent="0.3">
      <c r="A459" s="112">
        <v>306</v>
      </c>
      <c r="B459" s="376" t="s">
        <v>417</v>
      </c>
      <c r="C459" t="s">
        <v>6169</v>
      </c>
      <c r="D459" s="25">
        <v>7918</v>
      </c>
      <c r="E459" s="25">
        <v>1326</v>
      </c>
      <c r="F459" s="25">
        <v>410</v>
      </c>
      <c r="G459" s="133">
        <f t="shared" si="86"/>
        <v>0.30920060331825039</v>
      </c>
      <c r="H459" s="133" t="s">
        <v>418</v>
      </c>
      <c r="I459" s="134" t="s">
        <v>14</v>
      </c>
      <c r="J459" s="133">
        <v>2016</v>
      </c>
      <c r="K459" s="3" t="s">
        <v>14</v>
      </c>
      <c r="L459" s="18" t="s">
        <v>5513</v>
      </c>
      <c r="M459" s="136" t="s">
        <v>40</v>
      </c>
      <c r="O459" s="26"/>
      <c r="P459" s="1" t="str">
        <f>IF($C459&lt;&gt;"",IF(COUNTIF($C:C,$C459)&gt;1,"Plusieurs commentaires",""),"")</f>
        <v/>
      </c>
      <c r="Q459" s="1">
        <f t="shared" si="87"/>
        <v>0</v>
      </c>
      <c r="R459" s="1">
        <f>SUMIFS($Q$5:$Q459,$P$5:$P459,"Plusieurs commentaires",$C$5:$C459,C459)</f>
        <v>0</v>
      </c>
      <c r="S459" t="str">
        <f t="shared" si="88"/>
        <v/>
      </c>
      <c r="T459" t="str">
        <f t="shared" si="89"/>
        <v/>
      </c>
      <c r="U459" t="str">
        <f t="shared" si="90"/>
        <v/>
      </c>
      <c r="V459" s="238" t="str">
        <f t="shared" si="91"/>
        <v/>
      </c>
      <c r="W459" s="238">
        <f t="shared" si="92"/>
        <v>0</v>
      </c>
      <c r="X459" s="238">
        <f>SUMIFS($W$5:$W459,$V$5:$V459,"Plusieurs occurences",$H$5:$H459,H459)</f>
        <v>0</v>
      </c>
      <c r="Y459" t="str">
        <f t="shared" si="93"/>
        <v/>
      </c>
      <c r="Z459" t="str">
        <f t="shared" si="94"/>
        <v>Consultant</v>
      </c>
      <c r="AA459" t="str">
        <f t="shared" si="95"/>
        <v/>
      </c>
      <c r="AC459" t="str">
        <f t="shared" si="96"/>
        <v/>
      </c>
    </row>
    <row r="460" spans="1:29" x14ac:dyDescent="0.25">
      <c r="A460" s="112">
        <v>307</v>
      </c>
      <c r="B460" s="373" t="s">
        <v>419</v>
      </c>
      <c r="C460" t="s">
        <v>6445</v>
      </c>
      <c r="D460" s="25">
        <v>13400</v>
      </c>
      <c r="E460" s="25">
        <v>1420</v>
      </c>
      <c r="F460" s="25">
        <v>891</v>
      </c>
      <c r="G460" s="133">
        <f t="shared" si="86"/>
        <v>0.62746478873239442</v>
      </c>
      <c r="H460" s="15"/>
      <c r="I460" s="16" t="s">
        <v>13</v>
      </c>
      <c r="J460" s="133">
        <v>2011</v>
      </c>
      <c r="K460" s="3" t="s">
        <v>14</v>
      </c>
      <c r="L460" s="18" t="s">
        <v>5513</v>
      </c>
      <c r="M460" s="17" t="s">
        <v>40</v>
      </c>
      <c r="N460">
        <v>16</v>
      </c>
      <c r="O460" s="26"/>
      <c r="P460" s="1" t="str">
        <f>IF($C460&lt;&gt;"",IF(COUNTIF($C:C,$C460)&gt;1,"Plusieurs commentaires",""),"")</f>
        <v>Plusieurs commentaires</v>
      </c>
      <c r="Q460" s="1">
        <f t="shared" si="87"/>
        <v>1</v>
      </c>
      <c r="R460" s="1">
        <f>SUMIFS($Q$5:$Q460,$P$5:$P460,"Plusieurs commentaires",$C$5:$C460,C460)</f>
        <v>1</v>
      </c>
      <c r="S460" t="str">
        <f t="shared" si="88"/>
        <v/>
      </c>
      <c r="T460" t="str">
        <f t="shared" si="89"/>
        <v/>
      </c>
      <c r="U460" t="str">
        <f t="shared" si="90"/>
        <v/>
      </c>
      <c r="V460" s="238" t="str">
        <f t="shared" si="91"/>
        <v/>
      </c>
      <c r="W460" s="238">
        <f t="shared" si="92"/>
        <v>0</v>
      </c>
      <c r="X460" s="238">
        <f>SUMIFS($W$5:$W460,$V$5:$V460,"Plusieurs occurences",$H$5:$H460,H460)</f>
        <v>0</v>
      </c>
      <c r="Y460" t="str">
        <f t="shared" si="93"/>
        <v/>
      </c>
      <c r="Z460">
        <f t="shared" si="94"/>
        <v>0</v>
      </c>
      <c r="AA460" t="str">
        <f t="shared" si="95"/>
        <v/>
      </c>
      <c r="AC460" t="str">
        <f t="shared" si="96"/>
        <v/>
      </c>
    </row>
    <row r="461" spans="1:29" x14ac:dyDescent="0.25">
      <c r="A461" s="112">
        <v>308</v>
      </c>
      <c r="B461" s="373" t="s">
        <v>420</v>
      </c>
      <c r="C461" t="s">
        <v>6170</v>
      </c>
      <c r="D461" s="25">
        <v>14100</v>
      </c>
      <c r="E461" s="25">
        <v>734</v>
      </c>
      <c r="F461" s="25">
        <v>272</v>
      </c>
      <c r="G461" s="133">
        <f t="shared" si="86"/>
        <v>0.37057220708446864</v>
      </c>
      <c r="H461" s="133"/>
      <c r="I461" s="134" t="s">
        <v>13</v>
      </c>
      <c r="J461" s="133">
        <v>2018</v>
      </c>
      <c r="K461" s="3" t="s">
        <v>14</v>
      </c>
      <c r="L461" s="18" t="s">
        <v>5513</v>
      </c>
      <c r="M461" s="136" t="s">
        <v>40</v>
      </c>
      <c r="O461" s="26"/>
      <c r="P461" s="1" t="str">
        <f>IF($C461&lt;&gt;"",IF(COUNTIF($C:C,$C461)&gt;1,"Plusieurs commentaires",""),"")</f>
        <v>Plusieurs commentaires</v>
      </c>
      <c r="Q461" s="1">
        <f t="shared" si="87"/>
        <v>1</v>
      </c>
      <c r="R461" s="1">
        <f>SUMIFS($Q$5:$Q461,$P$5:$P461,"Plusieurs commentaires",$C$5:$C461,C461)</f>
        <v>1</v>
      </c>
      <c r="S461" t="str">
        <f t="shared" si="88"/>
        <v/>
      </c>
      <c r="T461" t="str">
        <f t="shared" si="89"/>
        <v/>
      </c>
      <c r="U461" t="str">
        <f t="shared" si="90"/>
        <v/>
      </c>
      <c r="V461" s="238" t="str">
        <f t="shared" si="91"/>
        <v/>
      </c>
      <c r="W461" s="238">
        <f t="shared" si="92"/>
        <v>0</v>
      </c>
      <c r="X461" s="238">
        <f>SUMIFS($W$5:$W461,$V$5:$V461,"Plusieurs occurences",$H$5:$H461,H461)</f>
        <v>0</v>
      </c>
      <c r="Y461" t="str">
        <f t="shared" si="93"/>
        <v/>
      </c>
      <c r="Z461">
        <f t="shared" si="94"/>
        <v>0</v>
      </c>
      <c r="AA461" t="str">
        <f t="shared" si="95"/>
        <v/>
      </c>
      <c r="AC461" t="str">
        <f t="shared" si="96"/>
        <v/>
      </c>
    </row>
    <row r="462" spans="1:29" ht="30" x14ac:dyDescent="0.25">
      <c r="A462" s="112">
        <v>309</v>
      </c>
      <c r="B462" s="373" t="s">
        <v>421</v>
      </c>
      <c r="C462" t="s">
        <v>6446</v>
      </c>
      <c r="D462" s="25">
        <v>11</v>
      </c>
      <c r="E462" s="25">
        <v>28</v>
      </c>
      <c r="F462" s="25">
        <v>1</v>
      </c>
      <c r="G462" s="133">
        <f t="shared" si="86"/>
        <v>3.5714285714285712E-2</v>
      </c>
      <c r="H462" s="15"/>
      <c r="I462" s="16" t="s">
        <v>14</v>
      </c>
      <c r="J462" s="15">
        <v>2017</v>
      </c>
      <c r="K462" s="3" t="s">
        <v>422</v>
      </c>
      <c r="L462" s="18" t="s">
        <v>5513</v>
      </c>
      <c r="M462" s="17" t="s">
        <v>40</v>
      </c>
      <c r="O462" s="26"/>
      <c r="P462" s="1" t="str">
        <f>IF($C462&lt;&gt;"",IF(COUNTIF($C:C,$C462)&gt;1,"Plusieurs commentaires",""),"")</f>
        <v/>
      </c>
      <c r="Q462" s="1">
        <f t="shared" si="87"/>
        <v>0</v>
      </c>
      <c r="R462" s="1">
        <f>SUMIFS($Q$5:$Q462,$P$5:$P462,"Plusieurs commentaires",$C$5:$C462,C462)</f>
        <v>0</v>
      </c>
      <c r="S462" t="str">
        <f t="shared" si="88"/>
        <v/>
      </c>
      <c r="T462" t="str">
        <f t="shared" si="89"/>
        <v/>
      </c>
      <c r="U462" t="str">
        <f t="shared" si="90"/>
        <v/>
      </c>
      <c r="V462" s="238" t="str">
        <f t="shared" si="91"/>
        <v/>
      </c>
      <c r="W462" s="238">
        <f t="shared" si="92"/>
        <v>0</v>
      </c>
      <c r="X462" s="238">
        <f>SUMIFS($W$5:$W462,$V$5:$V462,"Plusieurs occurences",$H$5:$H462,H462)</f>
        <v>0</v>
      </c>
      <c r="Y462" t="str">
        <f t="shared" si="93"/>
        <v/>
      </c>
      <c r="Z462">
        <f t="shared" si="94"/>
        <v>0</v>
      </c>
      <c r="AA462" t="str">
        <f t="shared" si="95"/>
        <v/>
      </c>
      <c r="AC462" t="str">
        <f t="shared" si="96"/>
        <v/>
      </c>
    </row>
    <row r="463" spans="1:29" ht="30" x14ac:dyDescent="0.25">
      <c r="A463" s="112">
        <v>310</v>
      </c>
      <c r="B463" s="373" t="s">
        <v>428</v>
      </c>
      <c r="C463" t="s">
        <v>6447</v>
      </c>
      <c r="D463" s="25">
        <v>2932</v>
      </c>
      <c r="E463" s="25">
        <v>119</v>
      </c>
      <c r="F463" s="25">
        <v>35</v>
      </c>
      <c r="G463" s="133">
        <f t="shared" si="86"/>
        <v>0.29411764705882354</v>
      </c>
      <c r="H463" s="133"/>
      <c r="I463" s="134" t="s">
        <v>13</v>
      </c>
      <c r="J463" s="133">
        <v>2017</v>
      </c>
      <c r="K463" s="3" t="s">
        <v>429</v>
      </c>
      <c r="L463" s="18" t="s">
        <v>5513</v>
      </c>
      <c r="M463" s="136" t="s">
        <v>40</v>
      </c>
      <c r="O463" s="26"/>
      <c r="P463" s="1" t="str">
        <f>IF($C463&lt;&gt;"",IF(COUNTIF($C:C,$C463)&gt;1,"Plusieurs commentaires",""),"")</f>
        <v>Plusieurs commentaires</v>
      </c>
      <c r="Q463" s="1">
        <f t="shared" si="87"/>
        <v>1</v>
      </c>
      <c r="R463" s="1">
        <f>SUMIFS($Q$5:$Q463,$P$5:$P463,"Plusieurs commentaires",$C$5:$C463,C463)</f>
        <v>1</v>
      </c>
      <c r="S463" t="str">
        <f t="shared" si="88"/>
        <v/>
      </c>
      <c r="T463" t="str">
        <f t="shared" si="89"/>
        <v/>
      </c>
      <c r="U463" t="str">
        <f t="shared" si="90"/>
        <v/>
      </c>
      <c r="V463" s="238" t="str">
        <f t="shared" si="91"/>
        <v/>
      </c>
      <c r="W463" s="238">
        <f t="shared" si="92"/>
        <v>0</v>
      </c>
      <c r="X463" s="238">
        <f>SUMIFS($W$5:$W463,$V$5:$V463,"Plusieurs occurences",$H$5:$H463,H463)</f>
        <v>0</v>
      </c>
      <c r="Y463" t="str">
        <f t="shared" si="93"/>
        <v/>
      </c>
      <c r="Z463">
        <f t="shared" si="94"/>
        <v>0</v>
      </c>
      <c r="AA463" t="str">
        <f t="shared" si="95"/>
        <v/>
      </c>
      <c r="AC463" t="str">
        <f t="shared" si="96"/>
        <v/>
      </c>
    </row>
    <row r="464" spans="1:29" ht="30" x14ac:dyDescent="0.25">
      <c r="A464" s="112">
        <v>311</v>
      </c>
      <c r="B464" s="373" t="s">
        <v>431</v>
      </c>
      <c r="C464" t="s">
        <v>6171</v>
      </c>
      <c r="D464" s="25">
        <v>29300</v>
      </c>
      <c r="E464" s="25">
        <v>555</v>
      </c>
      <c r="F464" s="25">
        <v>288</v>
      </c>
      <c r="G464" s="133">
        <f t="shared" si="86"/>
        <v>0.51891891891891895</v>
      </c>
      <c r="H464" s="133"/>
      <c r="I464" s="134" t="s">
        <v>13</v>
      </c>
      <c r="J464" s="133">
        <v>2011</v>
      </c>
      <c r="K464" s="3" t="s">
        <v>430</v>
      </c>
      <c r="L464" s="18" t="s">
        <v>5513</v>
      </c>
      <c r="M464" s="136" t="s">
        <v>40</v>
      </c>
      <c r="O464" s="26"/>
      <c r="P464" s="1" t="str">
        <f>IF($C464&lt;&gt;"",IF(COUNTIF($C:C,$C464)&gt;1,"Plusieurs commentaires",""),"")</f>
        <v>Plusieurs commentaires</v>
      </c>
      <c r="Q464" s="1">
        <f t="shared" si="87"/>
        <v>1</v>
      </c>
      <c r="R464" s="1">
        <f>SUMIFS($Q$5:$Q464,$P$5:$P464,"Plusieurs commentaires",$C$5:$C464,C464)</f>
        <v>1</v>
      </c>
      <c r="S464" t="str">
        <f t="shared" si="88"/>
        <v/>
      </c>
      <c r="T464" t="str">
        <f t="shared" si="89"/>
        <v/>
      </c>
      <c r="U464" t="str">
        <f t="shared" si="90"/>
        <v/>
      </c>
      <c r="V464" s="238" t="str">
        <f t="shared" si="91"/>
        <v/>
      </c>
      <c r="W464" s="238">
        <f t="shared" si="92"/>
        <v>0</v>
      </c>
      <c r="X464" s="238">
        <f>SUMIFS($W$5:$W464,$V$5:$V464,"Plusieurs occurences",$H$5:$H464,H464)</f>
        <v>0</v>
      </c>
      <c r="Y464" t="str">
        <f t="shared" si="93"/>
        <v/>
      </c>
      <c r="Z464">
        <f t="shared" si="94"/>
        <v>0</v>
      </c>
      <c r="AA464" t="str">
        <f t="shared" si="95"/>
        <v/>
      </c>
      <c r="AC464" t="str">
        <f t="shared" si="96"/>
        <v/>
      </c>
    </row>
    <row r="465" spans="1:29" x14ac:dyDescent="0.25">
      <c r="A465" s="112">
        <v>312</v>
      </c>
      <c r="B465" s="373" t="s">
        <v>432</v>
      </c>
      <c r="C465" t="s">
        <v>6388</v>
      </c>
      <c r="D465" s="25">
        <v>152</v>
      </c>
      <c r="E465" s="25">
        <v>124</v>
      </c>
      <c r="F465" s="25">
        <v>46</v>
      </c>
      <c r="G465" s="133">
        <f t="shared" si="86"/>
        <v>0.37096774193548387</v>
      </c>
      <c r="H465" s="133"/>
      <c r="I465" s="134" t="s">
        <v>14</v>
      </c>
      <c r="J465" s="133">
        <v>2013</v>
      </c>
      <c r="K465" s="3" t="s">
        <v>14</v>
      </c>
      <c r="L465" s="18" t="s">
        <v>5515</v>
      </c>
      <c r="M465" s="136" t="s">
        <v>40</v>
      </c>
      <c r="O465" s="26"/>
      <c r="P465" s="1" t="str">
        <f>IF($C465&lt;&gt;"",IF(COUNTIF($C:C,$C465)&gt;1,"Plusieurs commentaires",""),"")</f>
        <v>Plusieurs commentaires</v>
      </c>
      <c r="Q465" s="1">
        <f t="shared" si="87"/>
        <v>1</v>
      </c>
      <c r="R465" s="1">
        <f>SUMIFS($Q$5:$Q465,$P$5:$P465,"Plusieurs commentaires",$C$5:$C465,C465)</f>
        <v>2</v>
      </c>
      <c r="S465" t="str">
        <f t="shared" si="88"/>
        <v/>
      </c>
      <c r="T465" t="str">
        <f t="shared" si="89"/>
        <v/>
      </c>
      <c r="U465" t="str">
        <f t="shared" si="90"/>
        <v/>
      </c>
      <c r="V465" s="238" t="str">
        <f t="shared" si="91"/>
        <v/>
      </c>
      <c r="W465" s="238">
        <f t="shared" si="92"/>
        <v>0</v>
      </c>
      <c r="X465" s="238">
        <f>SUMIFS($W$5:$W465,$V$5:$V465,"Plusieurs occurences",$H$5:$H465,H465)</f>
        <v>0</v>
      </c>
      <c r="Y465" t="str">
        <f t="shared" si="93"/>
        <v/>
      </c>
      <c r="Z465" t="str">
        <f t="shared" si="94"/>
        <v/>
      </c>
      <c r="AA465" t="str">
        <f t="shared" si="95"/>
        <v/>
      </c>
      <c r="AC465" t="str">
        <f t="shared" si="96"/>
        <v/>
      </c>
    </row>
    <row r="466" spans="1:29" ht="45" x14ac:dyDescent="0.25">
      <c r="A466" s="112">
        <v>313</v>
      </c>
      <c r="B466" s="373" t="s">
        <v>433</v>
      </c>
      <c r="C466" t="s">
        <v>6172</v>
      </c>
      <c r="D466" s="25">
        <v>4698</v>
      </c>
      <c r="E466" s="25">
        <v>161</v>
      </c>
      <c r="F466" s="25">
        <v>63</v>
      </c>
      <c r="G466" s="133">
        <f t="shared" si="86"/>
        <v>0.39130434782608697</v>
      </c>
      <c r="H466" s="15"/>
      <c r="I466" s="16" t="s">
        <v>14</v>
      </c>
      <c r="J466" s="15">
        <v>2011</v>
      </c>
      <c r="K466" s="3" t="s">
        <v>5513</v>
      </c>
      <c r="L466" s="18" t="s">
        <v>1041</v>
      </c>
      <c r="M466" s="17" t="s">
        <v>40</v>
      </c>
      <c r="O466" s="26"/>
      <c r="P466" s="1" t="str">
        <f>IF($C466&lt;&gt;"",IF(COUNTIF($C:C,$C466)&gt;1,"Plusieurs commentaires",""),"")</f>
        <v/>
      </c>
      <c r="Q466" s="1">
        <f t="shared" si="87"/>
        <v>0</v>
      </c>
      <c r="R466" s="1">
        <f>SUMIFS($Q$5:$Q466,$P$5:$P466,"Plusieurs commentaires",$C$5:$C466,C466)</f>
        <v>0</v>
      </c>
      <c r="S466" t="str">
        <f t="shared" si="88"/>
        <v/>
      </c>
      <c r="T466" t="str">
        <f t="shared" si="89"/>
        <v/>
      </c>
      <c r="U466" t="str">
        <f t="shared" si="90"/>
        <v/>
      </c>
      <c r="V466" s="238" t="str">
        <f t="shared" si="91"/>
        <v/>
      </c>
      <c r="W466" s="238">
        <f t="shared" si="92"/>
        <v>0</v>
      </c>
      <c r="X466" s="238">
        <f>SUMIFS($W$5:$W466,$V$5:$V466,"Plusieurs occurences",$H$5:$H466,H466)</f>
        <v>0</v>
      </c>
      <c r="Y466" t="str">
        <f t="shared" si="93"/>
        <v/>
      </c>
      <c r="Z466">
        <f t="shared" si="94"/>
        <v>0</v>
      </c>
      <c r="AA466" t="str">
        <f t="shared" si="95"/>
        <v/>
      </c>
      <c r="AC466" t="str">
        <f t="shared" si="96"/>
        <v/>
      </c>
    </row>
    <row r="467" spans="1:29" ht="30" x14ac:dyDescent="0.25">
      <c r="A467" s="112">
        <v>314</v>
      </c>
      <c r="B467" s="373" t="s">
        <v>434</v>
      </c>
      <c r="C467" t="s">
        <v>6059</v>
      </c>
      <c r="D467" s="25">
        <v>3316</v>
      </c>
      <c r="E467" s="25">
        <v>391</v>
      </c>
      <c r="F467" s="25">
        <v>77</v>
      </c>
      <c r="G467" s="133">
        <f t="shared" si="86"/>
        <v>0.1969309462915601</v>
      </c>
      <c r="H467" s="133"/>
      <c r="I467" s="134" t="s">
        <v>14</v>
      </c>
      <c r="J467" s="133">
        <v>2013</v>
      </c>
      <c r="K467" s="3" t="s">
        <v>435</v>
      </c>
      <c r="L467" s="18" t="s">
        <v>5513</v>
      </c>
      <c r="M467" s="136" t="s">
        <v>40</v>
      </c>
      <c r="O467" s="26"/>
      <c r="P467" s="1" t="str">
        <f>IF($C467&lt;&gt;"",IF(COUNTIF($C:C,$C467)&gt;1,"Plusieurs commentaires",""),"")</f>
        <v/>
      </c>
      <c r="Q467" s="1">
        <f t="shared" si="87"/>
        <v>0</v>
      </c>
      <c r="R467" s="1">
        <f>SUMIFS($Q$5:$Q467,$P$5:$P467,"Plusieurs commentaires",$C$5:$C467,C467)</f>
        <v>0</v>
      </c>
      <c r="S467" t="str">
        <f t="shared" si="88"/>
        <v/>
      </c>
      <c r="T467" t="str">
        <f t="shared" si="89"/>
        <v/>
      </c>
      <c r="U467" t="str">
        <f t="shared" si="90"/>
        <v/>
      </c>
      <c r="V467" s="238" t="str">
        <f t="shared" si="91"/>
        <v/>
      </c>
      <c r="W467" s="238">
        <f t="shared" si="92"/>
        <v>0</v>
      </c>
      <c r="X467" s="238">
        <f>SUMIFS($W$5:$W467,$V$5:$V467,"Plusieurs occurences",$H$5:$H467,H467)</f>
        <v>0</v>
      </c>
      <c r="Y467" t="str">
        <f t="shared" si="93"/>
        <v/>
      </c>
      <c r="Z467">
        <f t="shared" si="94"/>
        <v>0</v>
      </c>
      <c r="AA467" t="str">
        <f t="shared" si="95"/>
        <v/>
      </c>
      <c r="AC467" t="str">
        <f t="shared" si="96"/>
        <v/>
      </c>
    </row>
    <row r="468" spans="1:29" x14ac:dyDescent="0.25">
      <c r="A468" s="112">
        <v>315</v>
      </c>
      <c r="B468" s="373" t="s">
        <v>436</v>
      </c>
      <c r="C468" t="s">
        <v>6448</v>
      </c>
      <c r="D468" s="25">
        <v>97</v>
      </c>
      <c r="E468" s="25">
        <v>254</v>
      </c>
      <c r="F468" s="25">
        <v>27</v>
      </c>
      <c r="G468" s="133">
        <f t="shared" si="86"/>
        <v>0.1062992125984252</v>
      </c>
      <c r="H468" s="133"/>
      <c r="I468" s="134" t="s">
        <v>13</v>
      </c>
      <c r="J468" s="133">
        <v>2013</v>
      </c>
      <c r="K468" s="3" t="s">
        <v>437</v>
      </c>
      <c r="L468" s="18" t="s">
        <v>5513</v>
      </c>
      <c r="M468" s="136" t="s">
        <v>40</v>
      </c>
      <c r="N468">
        <v>0</v>
      </c>
      <c r="O468" s="26"/>
      <c r="P468" s="1" t="str">
        <f>IF($C468&lt;&gt;"",IF(COUNTIF($C:C,$C468)&gt;1,"Plusieurs commentaires",""),"")</f>
        <v/>
      </c>
      <c r="Q468" s="1">
        <f t="shared" si="87"/>
        <v>0</v>
      </c>
      <c r="R468" s="1">
        <f>SUMIFS($Q$5:$Q468,$P$5:$P468,"Plusieurs commentaires",$C$5:$C468,C468)</f>
        <v>0</v>
      </c>
      <c r="S468" t="str">
        <f t="shared" si="88"/>
        <v/>
      </c>
      <c r="T468" t="str">
        <f t="shared" si="89"/>
        <v/>
      </c>
      <c r="U468" t="str">
        <f t="shared" si="90"/>
        <v/>
      </c>
      <c r="V468" s="238" t="str">
        <f t="shared" si="91"/>
        <v/>
      </c>
      <c r="W468" s="238">
        <f t="shared" si="92"/>
        <v>0</v>
      </c>
      <c r="X468" s="238">
        <f>SUMIFS($W$5:$W468,$V$5:$V468,"Plusieurs occurences",$H$5:$H468,H468)</f>
        <v>0</v>
      </c>
      <c r="Y468" t="str">
        <f t="shared" si="93"/>
        <v/>
      </c>
      <c r="Z468">
        <f t="shared" si="94"/>
        <v>0</v>
      </c>
      <c r="AA468" t="str">
        <f t="shared" si="95"/>
        <v/>
      </c>
      <c r="AC468" t="str">
        <f t="shared" si="96"/>
        <v/>
      </c>
    </row>
    <row r="469" spans="1:29" x14ac:dyDescent="0.25">
      <c r="A469" s="112">
        <v>316</v>
      </c>
      <c r="B469" s="373" t="s">
        <v>438</v>
      </c>
      <c r="C469" t="s">
        <v>6060</v>
      </c>
      <c r="D469" s="25">
        <v>1341</v>
      </c>
      <c r="E469" s="25">
        <v>502</v>
      </c>
      <c r="F469" s="25">
        <v>30</v>
      </c>
      <c r="G469" s="133">
        <f t="shared" si="86"/>
        <v>5.9760956175298807E-2</v>
      </c>
      <c r="H469" s="133"/>
      <c r="I469" s="134" t="s">
        <v>14</v>
      </c>
      <c r="J469" s="133">
        <v>2012</v>
      </c>
      <c r="K469" s="3" t="s">
        <v>14</v>
      </c>
      <c r="L469" s="18" t="s">
        <v>1041</v>
      </c>
      <c r="M469" s="136" t="s">
        <v>40</v>
      </c>
      <c r="N469">
        <v>3</v>
      </c>
      <c r="O469" s="26"/>
      <c r="P469" s="1" t="str">
        <f>IF($C469&lt;&gt;"",IF(COUNTIF($C:C,$C469)&gt;1,"Plusieurs commentaires",""),"")</f>
        <v>Plusieurs commentaires</v>
      </c>
      <c r="Q469" s="1">
        <f t="shared" si="87"/>
        <v>1</v>
      </c>
      <c r="R469" s="1">
        <f>SUMIFS($Q$5:$Q469,$P$5:$P469,"Plusieurs commentaires",$C$5:$C469,C469)</f>
        <v>1</v>
      </c>
      <c r="S469" t="str">
        <f t="shared" si="88"/>
        <v/>
      </c>
      <c r="T469" t="str">
        <f t="shared" si="89"/>
        <v/>
      </c>
      <c r="U469" t="str">
        <f t="shared" si="90"/>
        <v/>
      </c>
      <c r="V469" s="238" t="str">
        <f t="shared" si="91"/>
        <v/>
      </c>
      <c r="W469" s="238">
        <f t="shared" si="92"/>
        <v>0</v>
      </c>
      <c r="X469" s="238">
        <f>SUMIFS($W$5:$W469,$V$5:$V469,"Plusieurs occurences",$H$5:$H469,H469)</f>
        <v>0</v>
      </c>
      <c r="Y469" t="str">
        <f t="shared" si="93"/>
        <v/>
      </c>
      <c r="Z469">
        <f t="shared" si="94"/>
        <v>0</v>
      </c>
      <c r="AA469" t="str">
        <f t="shared" si="95"/>
        <v/>
      </c>
      <c r="AC469" t="str">
        <f t="shared" si="96"/>
        <v/>
      </c>
    </row>
    <row r="470" spans="1:29" x14ac:dyDescent="0.25">
      <c r="A470" s="112">
        <v>317</v>
      </c>
      <c r="B470" s="373" t="s">
        <v>439</v>
      </c>
      <c r="C470" t="s">
        <v>5920</v>
      </c>
      <c r="D470" s="25">
        <v>566</v>
      </c>
      <c r="E470" s="25">
        <v>25</v>
      </c>
      <c r="F470" s="25">
        <v>12</v>
      </c>
      <c r="G470" s="133">
        <f t="shared" si="86"/>
        <v>0.48</v>
      </c>
      <c r="H470" s="15"/>
      <c r="I470" s="16" t="s">
        <v>14</v>
      </c>
      <c r="J470" s="15">
        <v>2012</v>
      </c>
      <c r="K470" s="3" t="s">
        <v>422</v>
      </c>
      <c r="L470" s="18" t="s">
        <v>5513</v>
      </c>
      <c r="M470" s="17" t="s">
        <v>40</v>
      </c>
      <c r="O470" s="26"/>
      <c r="P470" s="1" t="str">
        <f>IF($C470&lt;&gt;"",IF(COUNTIF($C:C,$C470)&gt;1,"Plusieurs commentaires",""),"")</f>
        <v>Plusieurs commentaires</v>
      </c>
      <c r="Q470" s="1">
        <f t="shared" si="87"/>
        <v>1</v>
      </c>
      <c r="R470" s="1">
        <f>SUMIFS($Q$5:$Q470,$P$5:$P470,"Plusieurs commentaires",$C$5:$C470,C470)</f>
        <v>1</v>
      </c>
      <c r="S470" t="str">
        <f t="shared" si="88"/>
        <v/>
      </c>
      <c r="T470" t="str">
        <f t="shared" si="89"/>
        <v/>
      </c>
      <c r="U470" t="str">
        <f t="shared" si="90"/>
        <v/>
      </c>
      <c r="V470" s="238" t="str">
        <f t="shared" si="91"/>
        <v/>
      </c>
      <c r="W470" s="238">
        <f t="shared" si="92"/>
        <v>0</v>
      </c>
      <c r="X470" s="238">
        <f>SUMIFS($W$5:$W470,$V$5:$V470,"Plusieurs occurences",$H$5:$H470,H470)</f>
        <v>0</v>
      </c>
      <c r="Y470" t="str">
        <f t="shared" si="93"/>
        <v/>
      </c>
      <c r="Z470">
        <f t="shared" si="94"/>
        <v>0</v>
      </c>
      <c r="AA470" t="str">
        <f t="shared" si="95"/>
        <v/>
      </c>
      <c r="AC470" t="str">
        <f t="shared" si="96"/>
        <v/>
      </c>
    </row>
    <row r="471" spans="1:29" ht="75" x14ac:dyDescent="0.25">
      <c r="A471" s="112">
        <v>318</v>
      </c>
      <c r="B471" s="373" t="s">
        <v>440</v>
      </c>
      <c r="C471" t="s">
        <v>6449</v>
      </c>
      <c r="D471" s="25">
        <v>23500</v>
      </c>
      <c r="E471" s="25">
        <v>4963</v>
      </c>
      <c r="F471" s="25">
        <v>1502</v>
      </c>
      <c r="G471" s="133">
        <f t="shared" si="86"/>
        <v>0.30263953254080195</v>
      </c>
      <c r="H471" s="133"/>
      <c r="I471" s="134" t="s">
        <v>441</v>
      </c>
      <c r="J471" s="133">
        <v>2015</v>
      </c>
      <c r="K471" s="3" t="s">
        <v>14</v>
      </c>
      <c r="L471" s="18" t="s">
        <v>5513</v>
      </c>
      <c r="M471" s="136" t="s">
        <v>40</v>
      </c>
      <c r="N471">
        <v>15</v>
      </c>
      <c r="O471" s="26"/>
      <c r="P471" s="1" t="str">
        <f>IF($C471&lt;&gt;"",IF(COUNTIF($C:C,$C471)&gt;1,"Plusieurs commentaires",""),"")</f>
        <v/>
      </c>
      <c r="Q471" s="1">
        <f t="shared" si="87"/>
        <v>0</v>
      </c>
      <c r="R471" s="1">
        <f>SUMIFS($Q$5:$Q471,$P$5:$P471,"Plusieurs commentaires",$C$5:$C471,C471)</f>
        <v>0</v>
      </c>
      <c r="S471" t="str">
        <f t="shared" si="88"/>
        <v/>
      </c>
      <c r="T471" t="str">
        <f t="shared" si="89"/>
        <v/>
      </c>
      <c r="U471" t="str">
        <f t="shared" si="90"/>
        <v/>
      </c>
      <c r="V471" s="238" t="str">
        <f t="shared" si="91"/>
        <v/>
      </c>
      <c r="W471" s="238">
        <f t="shared" si="92"/>
        <v>0</v>
      </c>
      <c r="X471" s="238">
        <f>SUMIFS($W$5:$W471,$V$5:$V471,"Plusieurs occurences",$H$5:$H471,H471)</f>
        <v>0</v>
      </c>
      <c r="Y471" t="str">
        <f t="shared" si="93"/>
        <v/>
      </c>
      <c r="Z471">
        <f t="shared" si="94"/>
        <v>0</v>
      </c>
      <c r="AA471" t="str">
        <f t="shared" si="95"/>
        <v/>
      </c>
      <c r="AC471" t="str">
        <f t="shared" si="96"/>
        <v/>
      </c>
    </row>
    <row r="472" spans="1:29" x14ac:dyDescent="0.25">
      <c r="A472" s="112">
        <v>319</v>
      </c>
      <c r="B472" s="373" t="s">
        <v>442</v>
      </c>
      <c r="C472" t="s">
        <v>5984</v>
      </c>
      <c r="D472" s="25">
        <v>2614</v>
      </c>
      <c r="E472" s="25">
        <v>229</v>
      </c>
      <c r="F472" s="25">
        <v>23</v>
      </c>
      <c r="G472" s="133">
        <f t="shared" si="86"/>
        <v>0.10043668122270742</v>
      </c>
      <c r="H472" s="133"/>
      <c r="I472" s="134" t="s">
        <v>14</v>
      </c>
      <c r="J472" s="133">
        <v>2017</v>
      </c>
      <c r="K472" s="3" t="s">
        <v>14</v>
      </c>
      <c r="L472" s="18" t="s">
        <v>5513</v>
      </c>
      <c r="M472" s="136" t="s">
        <v>40</v>
      </c>
      <c r="O472" s="26"/>
      <c r="P472" s="1" t="str">
        <f>IF($C472&lt;&gt;"",IF(COUNTIF($C:C,$C472)&gt;1,"Plusieurs commentaires",""),"")</f>
        <v/>
      </c>
      <c r="Q472" s="1">
        <f t="shared" si="87"/>
        <v>0</v>
      </c>
      <c r="R472" s="1">
        <f>SUMIFS($Q$5:$Q472,$P$5:$P472,"Plusieurs commentaires",$C$5:$C472,C472)</f>
        <v>0</v>
      </c>
      <c r="S472" t="str">
        <f t="shared" si="88"/>
        <v/>
      </c>
      <c r="T472" t="str">
        <f t="shared" si="89"/>
        <v/>
      </c>
      <c r="U472" t="str">
        <f t="shared" si="90"/>
        <v/>
      </c>
      <c r="V472" s="238" t="str">
        <f t="shared" si="91"/>
        <v/>
      </c>
      <c r="W472" s="238">
        <f t="shared" si="92"/>
        <v>0</v>
      </c>
      <c r="X472" s="238">
        <f>SUMIFS($W$5:$W472,$V$5:$V472,"Plusieurs occurences",$H$5:$H472,H472)</f>
        <v>0</v>
      </c>
      <c r="Y472" t="str">
        <f t="shared" si="93"/>
        <v/>
      </c>
      <c r="Z472">
        <f t="shared" si="94"/>
        <v>0</v>
      </c>
      <c r="AA472" t="str">
        <f t="shared" si="95"/>
        <v/>
      </c>
      <c r="AC472" t="str">
        <f t="shared" si="96"/>
        <v/>
      </c>
    </row>
    <row r="473" spans="1:29" x14ac:dyDescent="0.25">
      <c r="A473" s="112">
        <v>320</v>
      </c>
      <c r="B473" s="373" t="s">
        <v>444</v>
      </c>
      <c r="C473" t="s">
        <v>6450</v>
      </c>
      <c r="D473" s="25">
        <v>1746</v>
      </c>
      <c r="E473" s="25">
        <v>33</v>
      </c>
      <c r="F473" s="25">
        <v>46</v>
      </c>
      <c r="G473" s="133">
        <f t="shared" si="86"/>
        <v>1.393939393939394</v>
      </c>
      <c r="H473" s="15"/>
      <c r="I473" s="16" t="s">
        <v>14</v>
      </c>
      <c r="J473" s="15">
        <v>2016</v>
      </c>
      <c r="K473" s="3" t="s">
        <v>443</v>
      </c>
      <c r="L473" s="18" t="s">
        <v>1041</v>
      </c>
      <c r="M473" s="17" t="s">
        <v>40</v>
      </c>
      <c r="O473" s="26"/>
      <c r="P473" s="1" t="str">
        <f>IF($C473&lt;&gt;"",IF(COUNTIF($C:C,$C473)&gt;1,"Plusieurs commentaires",""),"")</f>
        <v/>
      </c>
      <c r="Q473" s="1">
        <f t="shared" si="87"/>
        <v>0</v>
      </c>
      <c r="R473" s="1">
        <f>SUMIFS($Q$5:$Q473,$P$5:$P473,"Plusieurs commentaires",$C$5:$C473,C473)</f>
        <v>0</v>
      </c>
      <c r="S473" t="str">
        <f t="shared" si="88"/>
        <v/>
      </c>
      <c r="T473" t="str">
        <f t="shared" si="89"/>
        <v/>
      </c>
      <c r="U473" t="str">
        <f t="shared" si="90"/>
        <v/>
      </c>
      <c r="V473" s="238" t="str">
        <f t="shared" si="91"/>
        <v/>
      </c>
      <c r="W473" s="238">
        <f t="shared" si="92"/>
        <v>0</v>
      </c>
      <c r="X473" s="238">
        <f>SUMIFS($W$5:$W473,$V$5:$V473,"Plusieurs occurences",$H$5:$H473,H473)</f>
        <v>0</v>
      </c>
      <c r="Y473" t="str">
        <f t="shared" si="93"/>
        <v/>
      </c>
      <c r="Z473">
        <f t="shared" si="94"/>
        <v>0</v>
      </c>
      <c r="AA473" t="str">
        <f t="shared" si="95"/>
        <v/>
      </c>
      <c r="AC473" t="str">
        <f t="shared" si="96"/>
        <v/>
      </c>
    </row>
    <row r="474" spans="1:29" x14ac:dyDescent="0.25">
      <c r="A474" s="112">
        <v>321</v>
      </c>
      <c r="B474" s="373" t="s">
        <v>445</v>
      </c>
      <c r="C474" t="s">
        <v>6451</v>
      </c>
      <c r="D474" s="25">
        <v>13285</v>
      </c>
      <c r="E474" s="25">
        <v>935</v>
      </c>
      <c r="F474" s="25">
        <v>162</v>
      </c>
      <c r="G474" s="133">
        <f t="shared" si="86"/>
        <v>0.17326203208556148</v>
      </c>
      <c r="H474" s="15"/>
      <c r="I474" s="16" t="s">
        <v>14</v>
      </c>
      <c r="J474" s="133">
        <v>2017</v>
      </c>
      <c r="K474" s="3" t="s">
        <v>446</v>
      </c>
      <c r="L474" s="18" t="s">
        <v>5513</v>
      </c>
      <c r="M474" s="17" t="s">
        <v>40</v>
      </c>
      <c r="O474" s="26"/>
      <c r="P474" s="1" t="str">
        <f>IF($C474&lt;&gt;"",IF(COUNTIF($C:C,$C474)&gt;1,"Plusieurs commentaires",""),"")</f>
        <v/>
      </c>
      <c r="Q474" s="1">
        <f t="shared" si="87"/>
        <v>0</v>
      </c>
      <c r="R474" s="1">
        <f>SUMIFS($Q$5:$Q474,$P$5:$P474,"Plusieurs commentaires",$C$5:$C474,C474)</f>
        <v>0</v>
      </c>
      <c r="S474" t="str">
        <f t="shared" si="88"/>
        <v/>
      </c>
      <c r="T474" t="str">
        <f t="shared" si="89"/>
        <v/>
      </c>
      <c r="U474" t="str">
        <f t="shared" si="90"/>
        <v/>
      </c>
      <c r="V474" s="238" t="str">
        <f t="shared" si="91"/>
        <v/>
      </c>
      <c r="W474" s="238">
        <f t="shared" si="92"/>
        <v>0</v>
      </c>
      <c r="X474" s="238">
        <f>SUMIFS($W$5:$W474,$V$5:$V474,"Plusieurs occurences",$H$5:$H474,H474)</f>
        <v>0</v>
      </c>
      <c r="Y474" t="str">
        <f t="shared" si="93"/>
        <v/>
      </c>
      <c r="Z474">
        <f t="shared" si="94"/>
        <v>0</v>
      </c>
      <c r="AA474" t="str">
        <f t="shared" si="95"/>
        <v/>
      </c>
      <c r="AC474" t="str">
        <f t="shared" si="96"/>
        <v/>
      </c>
    </row>
    <row r="475" spans="1:29" ht="45" x14ac:dyDescent="0.25">
      <c r="A475" s="112">
        <v>322</v>
      </c>
      <c r="B475" s="373" t="s">
        <v>447</v>
      </c>
      <c r="C475" t="s">
        <v>6452</v>
      </c>
      <c r="D475" s="25">
        <v>5490</v>
      </c>
      <c r="E475" s="25">
        <v>1706</v>
      </c>
      <c r="F475" s="25">
        <v>620</v>
      </c>
      <c r="G475" s="133">
        <f t="shared" si="86"/>
        <v>0.36342321219226259</v>
      </c>
      <c r="H475" s="15"/>
      <c r="I475" s="16" t="s">
        <v>14</v>
      </c>
      <c r="J475" s="15">
        <v>2015</v>
      </c>
      <c r="K475" s="3" t="s">
        <v>14</v>
      </c>
      <c r="L475" s="18" t="s">
        <v>5513</v>
      </c>
      <c r="M475" s="17" t="s">
        <v>40</v>
      </c>
      <c r="N475">
        <v>25</v>
      </c>
      <c r="O475" s="306"/>
      <c r="P475" s="1" t="str">
        <f>IF($C475&lt;&gt;"",IF(COUNTIF($C:C,$C475)&gt;1,"Plusieurs commentaires",""),"")</f>
        <v/>
      </c>
      <c r="Q475" s="1">
        <f t="shared" si="87"/>
        <v>0</v>
      </c>
      <c r="R475" s="1">
        <f>SUMIFS($Q$5:$Q475,$P$5:$P475,"Plusieurs commentaires",$C$5:$C475,C475)</f>
        <v>0</v>
      </c>
      <c r="S475" t="str">
        <f t="shared" si="88"/>
        <v/>
      </c>
      <c r="T475" t="str">
        <f t="shared" si="89"/>
        <v/>
      </c>
      <c r="U475" t="str">
        <f t="shared" si="90"/>
        <v/>
      </c>
      <c r="V475" s="238" t="str">
        <f t="shared" si="91"/>
        <v/>
      </c>
      <c r="W475" s="238">
        <f t="shared" si="92"/>
        <v>0</v>
      </c>
      <c r="X475" s="238">
        <f>SUMIFS($W$5:$W475,$V$5:$V475,"Plusieurs occurences",$H$5:$H475,H475)</f>
        <v>0</v>
      </c>
      <c r="Y475" t="str">
        <f t="shared" si="93"/>
        <v/>
      </c>
      <c r="Z475">
        <f t="shared" si="94"/>
        <v>0</v>
      </c>
      <c r="AA475" t="str">
        <f t="shared" si="95"/>
        <v/>
      </c>
      <c r="AC475" t="str">
        <f t="shared" si="96"/>
        <v/>
      </c>
    </row>
    <row r="476" spans="1:29" ht="90" x14ac:dyDescent="0.25">
      <c r="A476" s="112">
        <v>323</v>
      </c>
      <c r="B476" s="373" t="s">
        <v>448</v>
      </c>
      <c r="C476" t="s">
        <v>6061</v>
      </c>
      <c r="D476" s="25">
        <v>116</v>
      </c>
      <c r="E476" s="25">
        <v>54</v>
      </c>
      <c r="F476" s="25">
        <v>3</v>
      </c>
      <c r="G476" s="133">
        <f t="shared" si="86"/>
        <v>5.5555555555555552E-2</v>
      </c>
      <c r="H476" s="133"/>
      <c r="I476" s="134" t="s">
        <v>14</v>
      </c>
      <c r="J476" s="133">
        <v>2018</v>
      </c>
      <c r="K476" s="3" t="s">
        <v>449</v>
      </c>
      <c r="L476" s="18" t="s">
        <v>1041</v>
      </c>
      <c r="M476" s="136" t="s">
        <v>40</v>
      </c>
      <c r="O476" s="26"/>
      <c r="P476" s="1" t="str">
        <f>IF($C476&lt;&gt;"",IF(COUNTIF($C:C,$C476)&gt;1,"Plusieurs commentaires",""),"")</f>
        <v>Plusieurs commentaires</v>
      </c>
      <c r="Q476" s="1">
        <f t="shared" si="87"/>
        <v>1</v>
      </c>
      <c r="R476" s="1">
        <f>SUMIFS($Q$5:$Q476,$P$5:$P476,"Plusieurs commentaires",$C$5:$C476,C476)</f>
        <v>1</v>
      </c>
      <c r="S476" t="str">
        <f t="shared" si="88"/>
        <v/>
      </c>
      <c r="T476" t="str">
        <f t="shared" si="89"/>
        <v>lZcarus</v>
      </c>
      <c r="U476" t="str">
        <f t="shared" si="90"/>
        <v/>
      </c>
      <c r="V476" s="238" t="str">
        <f t="shared" si="91"/>
        <v/>
      </c>
      <c r="W476" s="238">
        <f t="shared" si="92"/>
        <v>0</v>
      </c>
      <c r="X476" s="238">
        <f>SUMIFS($W$5:$W476,$V$5:$V476,"Plusieurs occurences",$H$5:$H476,H476)</f>
        <v>0</v>
      </c>
      <c r="Y476" t="str">
        <f t="shared" si="93"/>
        <v/>
      </c>
      <c r="Z476">
        <f t="shared" si="94"/>
        <v>0</v>
      </c>
      <c r="AA476" t="str">
        <f t="shared" si="95"/>
        <v/>
      </c>
      <c r="AC476" t="str">
        <f t="shared" si="96"/>
        <v/>
      </c>
    </row>
    <row r="477" spans="1:29" ht="45" x14ac:dyDescent="0.25">
      <c r="A477" s="112">
        <v>324</v>
      </c>
      <c r="B477" s="373" t="s">
        <v>450</v>
      </c>
      <c r="C477" t="s">
        <v>5955</v>
      </c>
      <c r="D477" s="25">
        <v>12400</v>
      </c>
      <c r="E477" s="25">
        <v>117</v>
      </c>
      <c r="F477" s="25">
        <v>142</v>
      </c>
      <c r="G477" s="133">
        <f t="shared" si="86"/>
        <v>1.2136752136752136</v>
      </c>
      <c r="H477" s="133"/>
      <c r="I477" s="134" t="s">
        <v>13</v>
      </c>
      <c r="J477" s="133">
        <v>2018</v>
      </c>
      <c r="K477" s="3" t="s">
        <v>14</v>
      </c>
      <c r="L477" s="18" t="s">
        <v>5513</v>
      </c>
      <c r="M477" s="136" t="s">
        <v>40</v>
      </c>
      <c r="O477" s="26"/>
      <c r="P477" s="1" t="str">
        <f>IF($C477&lt;&gt;"",IF(COUNTIF($C:C,$C477)&gt;1,"Plusieurs commentaires",""),"")</f>
        <v/>
      </c>
      <c r="Q477" s="1">
        <f t="shared" si="87"/>
        <v>0</v>
      </c>
      <c r="R477" s="1">
        <f>SUMIFS($Q$5:$Q477,$P$5:$P477,"Plusieurs commentaires",$C$5:$C477,C477)</f>
        <v>0</v>
      </c>
      <c r="S477" t="str">
        <f t="shared" si="88"/>
        <v/>
      </c>
      <c r="T477" t="str">
        <f t="shared" si="89"/>
        <v/>
      </c>
      <c r="U477" t="str">
        <f t="shared" si="90"/>
        <v/>
      </c>
      <c r="V477" s="238" t="str">
        <f t="shared" si="91"/>
        <v/>
      </c>
      <c r="W477" s="238">
        <f t="shared" si="92"/>
        <v>0</v>
      </c>
      <c r="X477" s="238">
        <f>SUMIFS($W$5:$W477,$V$5:$V477,"Plusieurs occurences",$H$5:$H477,H477)</f>
        <v>0</v>
      </c>
      <c r="Y477" t="str">
        <f t="shared" si="93"/>
        <v/>
      </c>
      <c r="Z477">
        <f t="shared" si="94"/>
        <v>0</v>
      </c>
      <c r="AA477" t="str">
        <f t="shared" si="95"/>
        <v/>
      </c>
      <c r="AC477" t="str">
        <f t="shared" si="96"/>
        <v/>
      </c>
    </row>
    <row r="478" spans="1:29" ht="60" x14ac:dyDescent="0.25">
      <c r="A478" s="112">
        <v>325</v>
      </c>
      <c r="B478" s="373" t="s">
        <v>451</v>
      </c>
      <c r="C478" t="s">
        <v>5985</v>
      </c>
      <c r="D478" s="25">
        <v>2199</v>
      </c>
      <c r="E478" s="25">
        <v>196</v>
      </c>
      <c r="F478" s="25">
        <v>27</v>
      </c>
      <c r="G478" s="133">
        <f t="shared" si="86"/>
        <v>0.13775510204081631</v>
      </c>
      <c r="H478" s="15"/>
      <c r="I478" s="16" t="s">
        <v>14</v>
      </c>
      <c r="J478" s="15">
        <v>2016</v>
      </c>
      <c r="K478" s="3" t="s">
        <v>14</v>
      </c>
      <c r="L478" s="18" t="s">
        <v>1041</v>
      </c>
      <c r="M478" s="17" t="s">
        <v>40</v>
      </c>
      <c r="N478">
        <v>18</v>
      </c>
      <c r="O478" s="26"/>
      <c r="P478" s="1" t="str">
        <f>IF($C478&lt;&gt;"",IF(COUNTIF($C:C,$C478)&gt;1,"Plusieurs commentaires",""),"")</f>
        <v/>
      </c>
      <c r="Q478" s="1">
        <f t="shared" si="87"/>
        <v>0</v>
      </c>
      <c r="R478" s="1">
        <f>SUMIFS($Q$5:$Q478,$P$5:$P478,"Plusieurs commentaires",$C$5:$C478,C478)</f>
        <v>0</v>
      </c>
      <c r="S478" t="str">
        <f t="shared" si="88"/>
        <v/>
      </c>
      <c r="T478" t="str">
        <f t="shared" si="89"/>
        <v/>
      </c>
      <c r="U478" t="str">
        <f t="shared" si="90"/>
        <v/>
      </c>
      <c r="V478" s="238" t="str">
        <f t="shared" si="91"/>
        <v/>
      </c>
      <c r="W478" s="238">
        <f t="shared" si="92"/>
        <v>0</v>
      </c>
      <c r="X478" s="238">
        <f>SUMIFS($W$5:$W478,$V$5:$V478,"Plusieurs occurences",$H$5:$H478,H478)</f>
        <v>0</v>
      </c>
      <c r="Y478" t="str">
        <f t="shared" si="93"/>
        <v/>
      </c>
      <c r="Z478">
        <f t="shared" si="94"/>
        <v>0</v>
      </c>
      <c r="AA478" t="str">
        <f t="shared" si="95"/>
        <v/>
      </c>
      <c r="AC478" t="str">
        <f t="shared" si="96"/>
        <v/>
      </c>
    </row>
    <row r="479" spans="1:29" ht="60" x14ac:dyDescent="0.25">
      <c r="A479" s="112">
        <v>326</v>
      </c>
      <c r="B479" s="373" t="s">
        <v>452</v>
      </c>
      <c r="C479" t="s">
        <v>6453</v>
      </c>
      <c r="D479" s="25">
        <v>808</v>
      </c>
      <c r="E479" s="25">
        <v>84</v>
      </c>
      <c r="F479" s="25">
        <v>17</v>
      </c>
      <c r="G479" s="133">
        <f t="shared" si="86"/>
        <v>0.20238095238095238</v>
      </c>
      <c r="H479" s="133"/>
      <c r="I479" s="134" t="s">
        <v>13</v>
      </c>
      <c r="J479" s="133">
        <v>2018</v>
      </c>
      <c r="K479" s="3" t="s">
        <v>14</v>
      </c>
      <c r="L479" s="18" t="s">
        <v>5513</v>
      </c>
      <c r="M479" s="136" t="s">
        <v>40</v>
      </c>
      <c r="O479" s="26"/>
      <c r="P479" s="1" t="str">
        <f>IF($C479&lt;&gt;"",IF(COUNTIF($C:C,$C479)&gt;1,"Plusieurs commentaires",""),"")</f>
        <v/>
      </c>
      <c r="Q479" s="1">
        <f t="shared" si="87"/>
        <v>0</v>
      </c>
      <c r="R479" s="1">
        <f>SUMIFS($Q$5:$Q479,$P$5:$P479,"Plusieurs commentaires",$C$5:$C479,C479)</f>
        <v>0</v>
      </c>
      <c r="S479" t="str">
        <f t="shared" si="88"/>
        <v/>
      </c>
      <c r="T479" t="str">
        <f t="shared" si="89"/>
        <v/>
      </c>
      <c r="U479" t="str">
        <f t="shared" si="90"/>
        <v/>
      </c>
      <c r="V479" s="238" t="str">
        <f t="shared" si="91"/>
        <v/>
      </c>
      <c r="W479" s="238">
        <f t="shared" si="92"/>
        <v>0</v>
      </c>
      <c r="X479" s="238">
        <f>SUMIFS($W$5:$W479,$V$5:$V479,"Plusieurs occurences",$H$5:$H479,H479)</f>
        <v>0</v>
      </c>
      <c r="Y479" t="str">
        <f t="shared" si="93"/>
        <v/>
      </c>
      <c r="Z479">
        <f t="shared" si="94"/>
        <v>0</v>
      </c>
      <c r="AA479" t="str">
        <f t="shared" si="95"/>
        <v/>
      </c>
      <c r="AC479" t="str">
        <f t="shared" si="96"/>
        <v/>
      </c>
    </row>
    <row r="480" spans="1:29" x14ac:dyDescent="0.25">
      <c r="A480" s="112">
        <v>327</v>
      </c>
      <c r="B480" s="373" t="s">
        <v>454</v>
      </c>
      <c r="C480" t="s">
        <v>6454</v>
      </c>
      <c r="D480" s="25">
        <v>1191</v>
      </c>
      <c r="E480" s="25">
        <v>512</v>
      </c>
      <c r="F480" s="25">
        <v>228</v>
      </c>
      <c r="G480" s="133">
        <f t="shared" si="86"/>
        <v>0.4453125</v>
      </c>
      <c r="H480" s="15" t="s">
        <v>455</v>
      </c>
      <c r="I480" s="16" t="s">
        <v>101</v>
      </c>
      <c r="J480" s="133">
        <v>2009</v>
      </c>
      <c r="K480" s="3" t="s">
        <v>453</v>
      </c>
      <c r="L480" s="18" t="s">
        <v>1041</v>
      </c>
      <c r="M480" s="17" t="s">
        <v>40</v>
      </c>
      <c r="O480" s="26"/>
      <c r="P480" s="1" t="str">
        <f>IF($C480&lt;&gt;"",IF(COUNTIF($C:C,$C480)&gt;1,"Plusieurs commentaires",""),"")</f>
        <v/>
      </c>
      <c r="Q480" s="1">
        <f t="shared" si="87"/>
        <v>0</v>
      </c>
      <c r="R480" s="1">
        <f>SUMIFS($Q$5:$Q480,$P$5:$P480,"Plusieurs commentaires",$C$5:$C480,C480)</f>
        <v>0</v>
      </c>
      <c r="S480" t="str">
        <f t="shared" si="88"/>
        <v/>
      </c>
      <c r="T480" t="str">
        <f t="shared" si="89"/>
        <v/>
      </c>
      <c r="U480" t="str">
        <f t="shared" si="90"/>
        <v/>
      </c>
      <c r="V480" s="238" t="str">
        <f t="shared" si="91"/>
        <v/>
      </c>
      <c r="W480" s="238">
        <f t="shared" si="92"/>
        <v>0</v>
      </c>
      <c r="X480" s="238">
        <f>SUMIFS($W$5:$W480,$V$5:$V480,"Plusieurs occurences",$H$5:$H480,H480)</f>
        <v>0</v>
      </c>
      <c r="Y480" t="str">
        <f t="shared" si="93"/>
        <v/>
      </c>
      <c r="Z480" t="str">
        <f t="shared" si="94"/>
        <v>Jeu vidéo</v>
      </c>
      <c r="AA480" t="str">
        <f t="shared" si="95"/>
        <v/>
      </c>
      <c r="AC480" t="str">
        <f t="shared" si="96"/>
        <v/>
      </c>
    </row>
    <row r="481" spans="1:29" x14ac:dyDescent="0.25">
      <c r="A481" s="112">
        <v>328</v>
      </c>
      <c r="B481" s="373" t="s">
        <v>456</v>
      </c>
      <c r="C481" t="s">
        <v>6455</v>
      </c>
      <c r="D481" s="25">
        <v>48</v>
      </c>
      <c r="E481" s="25">
        <v>101</v>
      </c>
      <c r="F481" s="25">
        <v>8</v>
      </c>
      <c r="G481" s="133">
        <f t="shared" si="86"/>
        <v>7.9207920792079209E-2</v>
      </c>
      <c r="H481" s="133"/>
      <c r="I481" s="134" t="s">
        <v>14</v>
      </c>
      <c r="J481" s="133">
        <v>2014</v>
      </c>
      <c r="K481" s="3" t="s">
        <v>457</v>
      </c>
      <c r="L481" s="18" t="s">
        <v>1041</v>
      </c>
      <c r="M481" s="136" t="s">
        <v>40</v>
      </c>
      <c r="O481" s="26"/>
      <c r="P481" s="1" t="str">
        <f>IF($C481&lt;&gt;"",IF(COUNTIF($C:C,$C481)&gt;1,"Plusieurs commentaires",""),"")</f>
        <v/>
      </c>
      <c r="Q481" s="1">
        <f t="shared" si="87"/>
        <v>0</v>
      </c>
      <c r="R481" s="1">
        <f>SUMIFS($Q$5:$Q481,$P$5:$P481,"Plusieurs commentaires",$C$5:$C481,C481)</f>
        <v>0</v>
      </c>
      <c r="S481" t="str">
        <f t="shared" si="88"/>
        <v/>
      </c>
      <c r="T481" t="str">
        <f t="shared" si="89"/>
        <v/>
      </c>
      <c r="U481" t="str">
        <f t="shared" si="90"/>
        <v/>
      </c>
      <c r="V481" s="238" t="str">
        <f t="shared" si="91"/>
        <v/>
      </c>
      <c r="W481" s="238">
        <f t="shared" si="92"/>
        <v>0</v>
      </c>
      <c r="X481" s="238">
        <f>SUMIFS($W$5:$W481,$V$5:$V481,"Plusieurs occurences",$H$5:$H481,H481)</f>
        <v>0</v>
      </c>
      <c r="Y481" t="str">
        <f t="shared" si="93"/>
        <v/>
      </c>
      <c r="Z481">
        <f t="shared" si="94"/>
        <v>0</v>
      </c>
      <c r="AA481" t="str">
        <f t="shared" si="95"/>
        <v/>
      </c>
      <c r="AC481" t="str">
        <f t="shared" si="96"/>
        <v/>
      </c>
    </row>
    <row r="482" spans="1:29" ht="30" x14ac:dyDescent="0.25">
      <c r="A482" s="112">
        <v>329</v>
      </c>
      <c r="B482" s="373" t="s">
        <v>458</v>
      </c>
      <c r="C482" t="s">
        <v>6456</v>
      </c>
      <c r="D482" s="25">
        <v>471</v>
      </c>
      <c r="E482" s="25">
        <v>94</v>
      </c>
      <c r="F482" s="25">
        <v>12</v>
      </c>
      <c r="G482" s="133">
        <f t="shared" si="86"/>
        <v>0.1276595744680851</v>
      </c>
      <c r="H482" s="133"/>
      <c r="I482" s="134" t="s">
        <v>14</v>
      </c>
      <c r="J482" s="133">
        <v>2017</v>
      </c>
      <c r="K482" s="3" t="s">
        <v>14</v>
      </c>
      <c r="L482" s="18" t="s">
        <v>1041</v>
      </c>
      <c r="M482" s="136" t="s">
        <v>40</v>
      </c>
      <c r="N482">
        <v>0</v>
      </c>
      <c r="O482" s="26"/>
      <c r="P482" s="1" t="str">
        <f>IF($C482&lt;&gt;"",IF(COUNTIF($C:C,$C482)&gt;1,"Plusieurs commentaires",""),"")</f>
        <v>Plusieurs commentaires</v>
      </c>
      <c r="Q482" s="1">
        <f t="shared" si="87"/>
        <v>1</v>
      </c>
      <c r="R482" s="1">
        <f>SUMIFS($Q$5:$Q482,$P$5:$P482,"Plusieurs commentaires",$C$5:$C482,C482)</f>
        <v>1</v>
      </c>
      <c r="S482" t="str">
        <f t="shared" si="88"/>
        <v/>
      </c>
      <c r="T482" t="str">
        <f t="shared" si="89"/>
        <v/>
      </c>
      <c r="U482" t="str">
        <f t="shared" si="90"/>
        <v/>
      </c>
      <c r="V482" s="238" t="str">
        <f t="shared" si="91"/>
        <v/>
      </c>
      <c r="W482" s="238">
        <f t="shared" si="92"/>
        <v>0</v>
      </c>
      <c r="X482" s="238">
        <f>SUMIFS($W$5:$W482,$V$5:$V482,"Plusieurs occurences",$H$5:$H482,H482)</f>
        <v>0</v>
      </c>
      <c r="Y482" t="str">
        <f t="shared" si="93"/>
        <v/>
      </c>
      <c r="Z482">
        <f t="shared" si="94"/>
        <v>0</v>
      </c>
      <c r="AA482" t="str">
        <f t="shared" si="95"/>
        <v/>
      </c>
      <c r="AC482" t="str">
        <f t="shared" si="96"/>
        <v/>
      </c>
    </row>
    <row r="483" spans="1:29" x14ac:dyDescent="0.25">
      <c r="A483" s="112">
        <v>331</v>
      </c>
      <c r="B483" s="373" t="s">
        <v>461</v>
      </c>
      <c r="C483" t="s">
        <v>6173</v>
      </c>
      <c r="D483" s="25">
        <v>3013</v>
      </c>
      <c r="E483" s="25">
        <v>192</v>
      </c>
      <c r="F483" s="25">
        <v>83</v>
      </c>
      <c r="G483" s="133">
        <f t="shared" si="86"/>
        <v>0.43229166666666669</v>
      </c>
      <c r="H483" s="133"/>
      <c r="I483" s="134" t="s">
        <v>14</v>
      </c>
      <c r="J483" s="133">
        <v>2012</v>
      </c>
      <c r="K483" s="3" t="s">
        <v>14</v>
      </c>
      <c r="L483" s="18" t="s">
        <v>1041</v>
      </c>
      <c r="M483" s="136" t="s">
        <v>40</v>
      </c>
      <c r="N483">
        <v>29</v>
      </c>
      <c r="O483" s="26"/>
      <c r="P483" s="1" t="str">
        <f>IF($C483&lt;&gt;"",IF(COUNTIF($C:C,$C483)&gt;1,"Plusieurs commentaires",""),"")</f>
        <v/>
      </c>
      <c r="Q483" s="1">
        <f t="shared" si="87"/>
        <v>0</v>
      </c>
      <c r="R483" s="1">
        <f>SUMIFS($Q$5:$Q483,$P$5:$P483,"Plusieurs commentaires",$C$5:$C483,C483)</f>
        <v>0</v>
      </c>
      <c r="S483" t="str">
        <f t="shared" si="88"/>
        <v/>
      </c>
      <c r="T483" t="str">
        <f t="shared" si="89"/>
        <v/>
      </c>
      <c r="U483" t="str">
        <f t="shared" si="90"/>
        <v/>
      </c>
      <c r="V483" s="238" t="str">
        <f t="shared" si="91"/>
        <v/>
      </c>
      <c r="W483" s="238">
        <f t="shared" si="92"/>
        <v>0</v>
      </c>
      <c r="X483" s="238">
        <f>SUMIFS($W$5:$W483,$V$5:$V483,"Plusieurs occurences",$H$5:$H483,H483)</f>
        <v>0</v>
      </c>
      <c r="Y483" t="str">
        <f t="shared" si="93"/>
        <v/>
      </c>
      <c r="Z483">
        <f t="shared" si="94"/>
        <v>0</v>
      </c>
      <c r="AA483" t="str">
        <f t="shared" si="95"/>
        <v/>
      </c>
      <c r="AC483" t="str">
        <f t="shared" si="96"/>
        <v/>
      </c>
    </row>
    <row r="484" spans="1:29" ht="45" x14ac:dyDescent="0.25">
      <c r="A484" s="112">
        <v>332</v>
      </c>
      <c r="B484" s="373" t="s">
        <v>462</v>
      </c>
      <c r="C484" t="s">
        <v>6457</v>
      </c>
      <c r="D484" s="25">
        <v>1053</v>
      </c>
      <c r="E484" s="25">
        <v>338</v>
      </c>
      <c r="F484" s="25">
        <v>97</v>
      </c>
      <c r="G484" s="133">
        <f t="shared" si="86"/>
        <v>0.28698224852071008</v>
      </c>
      <c r="H484" s="15"/>
      <c r="I484" s="16" t="s">
        <v>14</v>
      </c>
      <c r="J484" s="15">
        <v>2017</v>
      </c>
      <c r="K484" s="3" t="s">
        <v>14</v>
      </c>
      <c r="L484" s="18" t="s">
        <v>1041</v>
      </c>
      <c r="M484" s="17" t="s">
        <v>40</v>
      </c>
      <c r="O484" s="26"/>
      <c r="P484" s="1" t="str">
        <f>IF($C484&lt;&gt;"",IF(COUNTIF($C:C,$C484)&gt;1,"Plusieurs commentaires",""),"")</f>
        <v/>
      </c>
      <c r="Q484" s="1">
        <f t="shared" si="87"/>
        <v>0</v>
      </c>
      <c r="R484" s="1">
        <f>SUMIFS($Q$5:$Q484,$P$5:$P484,"Plusieurs commentaires",$C$5:$C484,C484)</f>
        <v>0</v>
      </c>
      <c r="S484" t="str">
        <f t="shared" si="88"/>
        <v/>
      </c>
      <c r="T484" t="str">
        <f t="shared" si="89"/>
        <v/>
      </c>
      <c r="U484" t="str">
        <f t="shared" si="90"/>
        <v/>
      </c>
      <c r="V484" s="238" t="str">
        <f t="shared" si="91"/>
        <v/>
      </c>
      <c r="W484" s="238">
        <f t="shared" si="92"/>
        <v>0</v>
      </c>
      <c r="X484" s="238">
        <f>SUMIFS($W$5:$W484,$V$5:$V484,"Plusieurs occurences",$H$5:$H484,H484)</f>
        <v>0</v>
      </c>
      <c r="Y484" t="str">
        <f t="shared" si="93"/>
        <v/>
      </c>
      <c r="Z484">
        <f t="shared" si="94"/>
        <v>0</v>
      </c>
      <c r="AA484" t="str">
        <f t="shared" si="95"/>
        <v/>
      </c>
      <c r="AC484" t="str">
        <f t="shared" si="96"/>
        <v/>
      </c>
    </row>
    <row r="485" spans="1:29" ht="75" x14ac:dyDescent="0.25">
      <c r="A485" s="112">
        <v>333</v>
      </c>
      <c r="B485" s="373" t="s">
        <v>463</v>
      </c>
      <c r="C485" t="s">
        <v>6174</v>
      </c>
      <c r="D485" s="25">
        <v>3904</v>
      </c>
      <c r="E485" s="25">
        <v>151</v>
      </c>
      <c r="F485" s="25">
        <v>73</v>
      </c>
      <c r="G485" s="133">
        <f t="shared" si="86"/>
        <v>0.48344370860927155</v>
      </c>
      <c r="H485" s="133"/>
      <c r="I485" s="134" t="s">
        <v>14</v>
      </c>
      <c r="J485" s="133">
        <v>20101</v>
      </c>
      <c r="K485" s="3" t="s">
        <v>14</v>
      </c>
      <c r="L485" s="18" t="s">
        <v>1041</v>
      </c>
      <c r="M485" s="136" t="s">
        <v>40</v>
      </c>
      <c r="O485" s="26"/>
      <c r="P485" s="1" t="str">
        <f>IF($C485&lt;&gt;"",IF(COUNTIF($C:C,$C485)&gt;1,"Plusieurs commentaires",""),"")</f>
        <v/>
      </c>
      <c r="Q485" s="1">
        <f t="shared" si="87"/>
        <v>0</v>
      </c>
      <c r="R485" s="1">
        <f>SUMIFS($Q$5:$Q485,$P$5:$P485,"Plusieurs commentaires",$C$5:$C485,C485)</f>
        <v>0</v>
      </c>
      <c r="S485" t="str">
        <f t="shared" si="88"/>
        <v/>
      </c>
      <c r="T485" t="str">
        <f t="shared" si="89"/>
        <v/>
      </c>
      <c r="U485" t="str">
        <f t="shared" si="90"/>
        <v/>
      </c>
      <c r="V485" s="238" t="str">
        <f t="shared" si="91"/>
        <v/>
      </c>
      <c r="W485" s="238">
        <f t="shared" si="92"/>
        <v>0</v>
      </c>
      <c r="X485" s="238">
        <f>SUMIFS($W$5:$W485,$V$5:$V485,"Plusieurs occurences",$H$5:$H485,H485)</f>
        <v>0</v>
      </c>
      <c r="Y485" t="str">
        <f t="shared" si="93"/>
        <v/>
      </c>
      <c r="Z485">
        <f t="shared" si="94"/>
        <v>0</v>
      </c>
      <c r="AA485" t="str">
        <f t="shared" si="95"/>
        <v/>
      </c>
      <c r="AC485" t="str">
        <f t="shared" si="96"/>
        <v/>
      </c>
    </row>
    <row r="486" spans="1:29" ht="75" x14ac:dyDescent="0.25">
      <c r="A486" s="112">
        <v>334</v>
      </c>
      <c r="B486" s="373" t="s">
        <v>464</v>
      </c>
      <c r="C486" t="s">
        <v>6458</v>
      </c>
      <c r="D486" s="25">
        <v>137</v>
      </c>
      <c r="E486" s="25">
        <v>43</v>
      </c>
      <c r="F486" s="25">
        <v>4</v>
      </c>
      <c r="G486" s="133">
        <f t="shared" si="86"/>
        <v>9.3023255813953487E-2</v>
      </c>
      <c r="H486" s="133"/>
      <c r="I486" s="134" t="s">
        <v>14</v>
      </c>
      <c r="J486" s="133">
        <v>2018</v>
      </c>
      <c r="K486" s="3" t="s">
        <v>5788</v>
      </c>
      <c r="L486" s="18" t="s">
        <v>1041</v>
      </c>
      <c r="M486" s="136" t="s">
        <v>40</v>
      </c>
      <c r="O486" s="26"/>
      <c r="P486" s="1" t="str">
        <f>IF($C486&lt;&gt;"",IF(COUNTIF($C:C,$C486)&gt;1,"Plusieurs commentaires",""),"")</f>
        <v/>
      </c>
      <c r="Q486" s="1">
        <f t="shared" si="87"/>
        <v>0</v>
      </c>
      <c r="R486" s="1">
        <f>SUMIFS($Q$5:$Q486,$P$5:$P486,"Plusieurs commentaires",$C$5:$C486,C486)</f>
        <v>0</v>
      </c>
      <c r="S486" t="str">
        <f t="shared" si="88"/>
        <v/>
      </c>
      <c r="T486" t="str">
        <f t="shared" si="89"/>
        <v>Pwxx1</v>
      </c>
      <c r="U486" t="str">
        <f t="shared" si="90"/>
        <v/>
      </c>
      <c r="V486" s="238" t="str">
        <f t="shared" si="91"/>
        <v/>
      </c>
      <c r="W486" s="238">
        <f t="shared" si="92"/>
        <v>0</v>
      </c>
      <c r="X486" s="238">
        <f>SUMIFS($W$5:$W486,$V$5:$V486,"Plusieurs occurences",$H$5:$H486,H486)</f>
        <v>0</v>
      </c>
      <c r="Y486" t="str">
        <f t="shared" si="93"/>
        <v/>
      </c>
      <c r="Z486">
        <f t="shared" si="94"/>
        <v>0</v>
      </c>
      <c r="AA486" t="str">
        <f t="shared" si="95"/>
        <v/>
      </c>
      <c r="AC486" t="str">
        <f t="shared" si="96"/>
        <v/>
      </c>
    </row>
    <row r="487" spans="1:29" ht="30" x14ac:dyDescent="0.25">
      <c r="A487" s="112">
        <v>335</v>
      </c>
      <c r="B487" s="373" t="s">
        <v>465</v>
      </c>
      <c r="C487" t="s">
        <v>6459</v>
      </c>
      <c r="D487" s="25">
        <v>4113</v>
      </c>
      <c r="E487" s="25">
        <v>506</v>
      </c>
      <c r="F487" s="25">
        <v>263</v>
      </c>
      <c r="G487" s="133">
        <f t="shared" si="86"/>
        <v>0.51976284584980237</v>
      </c>
      <c r="H487" s="15"/>
      <c r="I487" s="16" t="s">
        <v>14</v>
      </c>
      <c r="J487" s="15">
        <v>2010</v>
      </c>
      <c r="K487" s="3" t="s">
        <v>14</v>
      </c>
      <c r="L487" s="18" t="s">
        <v>5513</v>
      </c>
      <c r="M487" s="17" t="s">
        <v>40</v>
      </c>
      <c r="O487" s="26"/>
      <c r="P487" s="1" t="str">
        <f>IF($C487&lt;&gt;"",IF(COUNTIF($C:C,$C487)&gt;1,"Plusieurs commentaires",""),"")</f>
        <v/>
      </c>
      <c r="Q487" s="1">
        <f t="shared" si="87"/>
        <v>0</v>
      </c>
      <c r="R487" s="1">
        <f>SUMIFS($Q$5:$Q487,$P$5:$P487,"Plusieurs commentaires",$C$5:$C487,C487)</f>
        <v>0</v>
      </c>
      <c r="S487" t="str">
        <f t="shared" si="88"/>
        <v/>
      </c>
      <c r="T487" t="str">
        <f t="shared" si="89"/>
        <v/>
      </c>
      <c r="U487" t="str">
        <f t="shared" si="90"/>
        <v/>
      </c>
      <c r="V487" s="238" t="str">
        <f t="shared" si="91"/>
        <v/>
      </c>
      <c r="W487" s="238">
        <f t="shared" si="92"/>
        <v>0</v>
      </c>
      <c r="X487" s="238">
        <f>SUMIFS($W$5:$W487,$V$5:$V487,"Plusieurs occurences",$H$5:$H487,H487)</f>
        <v>0</v>
      </c>
      <c r="Y487" t="str">
        <f t="shared" si="93"/>
        <v/>
      </c>
      <c r="Z487">
        <f t="shared" si="94"/>
        <v>0</v>
      </c>
      <c r="AA487" t="str">
        <f t="shared" si="95"/>
        <v/>
      </c>
      <c r="AC487" t="str">
        <f t="shared" si="96"/>
        <v/>
      </c>
    </row>
    <row r="488" spans="1:29" x14ac:dyDescent="0.25">
      <c r="A488" s="112">
        <v>336</v>
      </c>
      <c r="B488" s="373" t="s">
        <v>466</v>
      </c>
      <c r="C488" t="s">
        <v>5986</v>
      </c>
      <c r="D488" s="25">
        <v>1511</v>
      </c>
      <c r="E488" s="25">
        <v>191</v>
      </c>
      <c r="F488" s="25">
        <v>34</v>
      </c>
      <c r="G488" s="133">
        <f t="shared" si="86"/>
        <v>0.17801047120418848</v>
      </c>
      <c r="H488" s="133"/>
      <c r="I488" s="134" t="s">
        <v>14</v>
      </c>
      <c r="J488" s="133">
        <v>2009</v>
      </c>
      <c r="K488" s="3" t="s">
        <v>14</v>
      </c>
      <c r="L488" s="18" t="s">
        <v>5513</v>
      </c>
      <c r="M488" s="136" t="s">
        <v>40</v>
      </c>
      <c r="N488">
        <v>17</v>
      </c>
      <c r="O488" s="26"/>
      <c r="P488" s="1" t="str">
        <f>IF($C488&lt;&gt;"",IF(COUNTIF($C:C,$C488)&gt;1,"Plusieurs commentaires",""),"")</f>
        <v/>
      </c>
      <c r="Q488" s="1">
        <f t="shared" si="87"/>
        <v>0</v>
      </c>
      <c r="R488" s="1">
        <f>SUMIFS($Q$5:$Q488,$P$5:$P488,"Plusieurs commentaires",$C$5:$C488,C488)</f>
        <v>0</v>
      </c>
      <c r="S488" t="str">
        <f t="shared" si="88"/>
        <v/>
      </c>
      <c r="T488" t="str">
        <f t="shared" si="89"/>
        <v/>
      </c>
      <c r="U488" t="str">
        <f t="shared" si="90"/>
        <v/>
      </c>
      <c r="V488" s="238" t="str">
        <f t="shared" si="91"/>
        <v/>
      </c>
      <c r="W488" s="238">
        <f t="shared" si="92"/>
        <v>0</v>
      </c>
      <c r="X488" s="238">
        <f>SUMIFS($W$5:$W488,$V$5:$V488,"Plusieurs occurences",$H$5:$H488,H488)</f>
        <v>0</v>
      </c>
      <c r="Y488" t="str">
        <f t="shared" si="93"/>
        <v/>
      </c>
      <c r="Z488">
        <f t="shared" si="94"/>
        <v>0</v>
      </c>
      <c r="AA488" t="str">
        <f t="shared" si="95"/>
        <v/>
      </c>
      <c r="AC488" t="str">
        <f t="shared" si="96"/>
        <v/>
      </c>
    </row>
    <row r="489" spans="1:29" ht="30" x14ac:dyDescent="0.25">
      <c r="A489" s="112">
        <v>337</v>
      </c>
      <c r="B489" s="373" t="s">
        <v>467</v>
      </c>
      <c r="C489" t="s">
        <v>5956</v>
      </c>
      <c r="D489" s="25">
        <v>922</v>
      </c>
      <c r="E489" s="25">
        <v>19</v>
      </c>
      <c r="F489" s="25">
        <v>7</v>
      </c>
      <c r="G489" s="133">
        <f t="shared" si="86"/>
        <v>0.36842105263157893</v>
      </c>
      <c r="H489" s="15"/>
      <c r="I489" s="16" t="s">
        <v>13</v>
      </c>
      <c r="J489" s="15">
        <v>2017</v>
      </c>
      <c r="K489" s="3" t="s">
        <v>14</v>
      </c>
      <c r="L489" s="18" t="s">
        <v>1041</v>
      </c>
      <c r="M489" s="17" t="s">
        <v>40</v>
      </c>
      <c r="O489" s="26"/>
      <c r="P489" s="1" t="str">
        <f>IF($C489&lt;&gt;"",IF(COUNTIF($C:C,$C489)&gt;1,"Plusieurs commentaires",""),"")</f>
        <v/>
      </c>
      <c r="Q489" s="1">
        <f t="shared" si="87"/>
        <v>0</v>
      </c>
      <c r="R489" s="1">
        <f>SUMIFS($Q$5:$Q489,$P$5:$P489,"Plusieurs commentaires",$C$5:$C489,C489)</f>
        <v>0</v>
      </c>
      <c r="S489" t="str">
        <f t="shared" si="88"/>
        <v/>
      </c>
      <c r="T489" t="str">
        <f t="shared" si="89"/>
        <v/>
      </c>
      <c r="U489" t="str">
        <f t="shared" si="90"/>
        <v/>
      </c>
      <c r="V489" s="238" t="str">
        <f t="shared" si="91"/>
        <v/>
      </c>
      <c r="W489" s="238">
        <f t="shared" si="92"/>
        <v>0</v>
      </c>
      <c r="X489" s="238">
        <f>SUMIFS($W$5:$W489,$V$5:$V489,"Plusieurs occurences",$H$5:$H489,H489)</f>
        <v>0</v>
      </c>
      <c r="Y489" t="str">
        <f t="shared" si="93"/>
        <v/>
      </c>
      <c r="Z489">
        <f t="shared" si="94"/>
        <v>0</v>
      </c>
      <c r="AA489" t="str">
        <f t="shared" si="95"/>
        <v/>
      </c>
      <c r="AC489" t="str">
        <f t="shared" si="96"/>
        <v/>
      </c>
    </row>
    <row r="490" spans="1:29" x14ac:dyDescent="0.25">
      <c r="A490" s="112">
        <v>338</v>
      </c>
      <c r="B490" s="373" t="s">
        <v>468</v>
      </c>
      <c r="C490" t="s">
        <v>5936</v>
      </c>
      <c r="D490" s="25">
        <v>512</v>
      </c>
      <c r="E490" s="25">
        <v>436</v>
      </c>
      <c r="F490" s="25">
        <v>84</v>
      </c>
      <c r="G490" s="133">
        <f t="shared" si="86"/>
        <v>0.19266055045871561</v>
      </c>
      <c r="H490" s="133"/>
      <c r="I490" s="134" t="s">
        <v>14</v>
      </c>
      <c r="J490" s="133">
        <v>2019</v>
      </c>
      <c r="K490" s="3" t="s">
        <v>5789</v>
      </c>
      <c r="L490" s="172" t="s">
        <v>5513</v>
      </c>
      <c r="M490" s="136" t="s">
        <v>40</v>
      </c>
      <c r="O490" s="26"/>
      <c r="P490" s="1" t="str">
        <f>IF($C490&lt;&gt;"",IF(COUNTIF($C:C,$C490)&gt;1,"Plusieurs commentaires",""),"")</f>
        <v/>
      </c>
      <c r="Q490" s="1">
        <f t="shared" si="87"/>
        <v>0</v>
      </c>
      <c r="R490" s="1">
        <f>SUMIFS($Q$5:$Q490,$P$5:$P490,"Plusieurs commentaires",$C$5:$C490,C490)</f>
        <v>0</v>
      </c>
      <c r="S490" t="str">
        <f t="shared" si="88"/>
        <v/>
      </c>
      <c r="T490" t="str">
        <f t="shared" si="89"/>
        <v/>
      </c>
      <c r="U490" t="str">
        <f t="shared" si="90"/>
        <v/>
      </c>
      <c r="V490" s="238" t="str">
        <f t="shared" si="91"/>
        <v/>
      </c>
      <c r="W490" s="238">
        <f t="shared" si="92"/>
        <v>0</v>
      </c>
      <c r="X490" s="238">
        <f>SUMIFS($W$5:$W490,$V$5:$V490,"Plusieurs occurences",$H$5:$H490,H490)</f>
        <v>0</v>
      </c>
      <c r="Y490" t="str">
        <f t="shared" si="93"/>
        <v/>
      </c>
      <c r="Z490">
        <f t="shared" si="94"/>
        <v>0</v>
      </c>
      <c r="AA490" t="str">
        <f t="shared" si="95"/>
        <v/>
      </c>
      <c r="AC490" t="str">
        <f t="shared" si="96"/>
        <v/>
      </c>
    </row>
    <row r="491" spans="1:29" ht="30" x14ac:dyDescent="0.25">
      <c r="A491" s="112">
        <v>339</v>
      </c>
      <c r="B491" s="373" t="s">
        <v>469</v>
      </c>
      <c r="C491" t="s">
        <v>6001</v>
      </c>
      <c r="D491" s="25">
        <v>2578</v>
      </c>
      <c r="E491" s="25">
        <v>394</v>
      </c>
      <c r="F491" s="25">
        <v>137</v>
      </c>
      <c r="G491" s="133">
        <f t="shared" si="86"/>
        <v>0.34771573604060912</v>
      </c>
      <c r="H491" s="133"/>
      <c r="I491" s="134" t="s">
        <v>441</v>
      </c>
      <c r="J491" s="133">
        <v>2016</v>
      </c>
      <c r="K491" s="3" t="s">
        <v>469</v>
      </c>
      <c r="L491" s="18" t="s">
        <v>5513</v>
      </c>
      <c r="M491" s="136" t="s">
        <v>40</v>
      </c>
      <c r="O491" s="26"/>
      <c r="P491" s="1" t="str">
        <f>IF($C491&lt;&gt;"",IF(COUNTIF($C:C,$C491)&gt;1,"Plusieurs commentaires",""),"")</f>
        <v/>
      </c>
      <c r="Q491" s="1">
        <f t="shared" si="87"/>
        <v>0</v>
      </c>
      <c r="R491" s="1">
        <f>SUMIFS($Q$5:$Q491,$P$5:$P491,"Plusieurs commentaires",$C$5:$C491,C491)</f>
        <v>0</v>
      </c>
      <c r="S491" t="str">
        <f t="shared" si="88"/>
        <v/>
      </c>
      <c r="T491" t="str">
        <f t="shared" si="89"/>
        <v/>
      </c>
      <c r="U491" t="str">
        <f t="shared" si="90"/>
        <v/>
      </c>
      <c r="V491" s="238" t="str">
        <f t="shared" si="91"/>
        <v/>
      </c>
      <c r="W491" s="238">
        <f t="shared" si="92"/>
        <v>0</v>
      </c>
      <c r="X491" s="238">
        <f>SUMIFS($W$5:$W491,$V$5:$V491,"Plusieurs occurences",$H$5:$H491,H491)</f>
        <v>0</v>
      </c>
      <c r="Y491" t="str">
        <f t="shared" si="93"/>
        <v/>
      </c>
      <c r="Z491">
        <f t="shared" si="94"/>
        <v>0</v>
      </c>
      <c r="AA491" t="str">
        <f t="shared" si="95"/>
        <v/>
      </c>
      <c r="AC491" t="str">
        <f t="shared" si="96"/>
        <v/>
      </c>
    </row>
    <row r="492" spans="1:29" ht="75" x14ac:dyDescent="0.25">
      <c r="A492" s="112">
        <v>342</v>
      </c>
      <c r="B492" s="373" t="s">
        <v>472</v>
      </c>
      <c r="C492" t="s">
        <v>6460</v>
      </c>
      <c r="D492" s="25">
        <v>3642</v>
      </c>
      <c r="E492" s="25">
        <v>78</v>
      </c>
      <c r="F492" s="25">
        <v>49</v>
      </c>
      <c r="G492" s="133">
        <f t="shared" si="86"/>
        <v>0.62820512820512819</v>
      </c>
      <c r="H492" s="15"/>
      <c r="I492" s="16" t="s">
        <v>14</v>
      </c>
      <c r="J492" s="133">
        <v>2012</v>
      </c>
      <c r="K492" s="3" t="s">
        <v>14</v>
      </c>
      <c r="L492" s="18" t="s">
        <v>5513</v>
      </c>
      <c r="M492" s="17" t="s">
        <v>40</v>
      </c>
      <c r="O492" s="26"/>
      <c r="P492" s="1" t="str">
        <f>IF($C492&lt;&gt;"",IF(COUNTIF($C:C,$C492)&gt;1,"Plusieurs commentaires",""),"")</f>
        <v/>
      </c>
      <c r="Q492" s="1">
        <f t="shared" si="87"/>
        <v>0</v>
      </c>
      <c r="R492" s="1">
        <f>SUMIFS($Q$5:$Q492,$P$5:$P492,"Plusieurs commentaires",$C$5:$C492,C492)</f>
        <v>0</v>
      </c>
      <c r="S492" t="str">
        <f t="shared" si="88"/>
        <v/>
      </c>
      <c r="T492" t="str">
        <f t="shared" si="89"/>
        <v/>
      </c>
      <c r="U492" t="str">
        <f t="shared" si="90"/>
        <v/>
      </c>
      <c r="V492" s="238" t="str">
        <f t="shared" si="91"/>
        <v/>
      </c>
      <c r="W492" s="238">
        <f t="shared" si="92"/>
        <v>0</v>
      </c>
      <c r="X492" s="238">
        <f>SUMIFS($W$5:$W492,$V$5:$V492,"Plusieurs occurences",$H$5:$H492,H492)</f>
        <v>0</v>
      </c>
      <c r="Y492" t="str">
        <f t="shared" si="93"/>
        <v/>
      </c>
      <c r="Z492">
        <f t="shared" si="94"/>
        <v>0</v>
      </c>
      <c r="AA492" t="str">
        <f t="shared" si="95"/>
        <v/>
      </c>
      <c r="AC492" t="str">
        <f t="shared" si="96"/>
        <v/>
      </c>
    </row>
    <row r="493" spans="1:29" x14ac:dyDescent="0.25">
      <c r="A493" s="112">
        <v>343</v>
      </c>
      <c r="B493" s="373" t="s">
        <v>473</v>
      </c>
      <c r="C493" t="s">
        <v>6461</v>
      </c>
      <c r="D493" s="25">
        <v>13300</v>
      </c>
      <c r="E493" s="25">
        <v>5001</v>
      </c>
      <c r="F493" s="25">
        <v>986</v>
      </c>
      <c r="G493" s="133">
        <f t="shared" si="86"/>
        <v>0.19716056788642272</v>
      </c>
      <c r="H493" s="15" t="s">
        <v>474</v>
      </c>
      <c r="I493" s="16" t="s">
        <v>14</v>
      </c>
      <c r="J493" s="15">
        <v>2014</v>
      </c>
      <c r="K493" s="3" t="s">
        <v>430</v>
      </c>
      <c r="L493" s="18" t="s">
        <v>14</v>
      </c>
      <c r="M493" s="17" t="s">
        <v>40</v>
      </c>
      <c r="N493">
        <v>6</v>
      </c>
      <c r="O493" s="26"/>
      <c r="P493" s="1" t="str">
        <f>IF($C493&lt;&gt;"",IF(COUNTIF($C:C,$C493)&gt;1,"Plusieurs commentaires",""),"")</f>
        <v/>
      </c>
      <c r="Q493" s="1">
        <f t="shared" si="87"/>
        <v>0</v>
      </c>
      <c r="R493" s="1">
        <f>SUMIFS($Q$5:$Q493,$P$5:$P493,"Plusieurs commentaires",$C$5:$C493,C493)</f>
        <v>0</v>
      </c>
      <c r="S493" t="str">
        <f t="shared" si="88"/>
        <v/>
      </c>
      <c r="T493" t="str">
        <f t="shared" si="89"/>
        <v/>
      </c>
      <c r="U493" t="str">
        <f t="shared" si="90"/>
        <v/>
      </c>
      <c r="V493" s="238" t="str">
        <f t="shared" si="91"/>
        <v/>
      </c>
      <c r="W493" s="238">
        <f t="shared" si="92"/>
        <v>0</v>
      </c>
      <c r="X493" s="238">
        <f>SUMIFS($W$5:$W493,$V$5:$V493,"Plusieurs occurences",$H$5:$H493,H493)</f>
        <v>0</v>
      </c>
      <c r="Y493" t="str">
        <f t="shared" si="93"/>
        <v/>
      </c>
      <c r="Z493" t="str">
        <f t="shared" si="94"/>
        <v>Aide soignant</v>
      </c>
      <c r="AA493" t="str">
        <f t="shared" si="95"/>
        <v/>
      </c>
      <c r="AC493" t="str">
        <f t="shared" si="96"/>
        <v/>
      </c>
    </row>
    <row r="494" spans="1:29" ht="30" x14ac:dyDescent="0.25">
      <c r="A494" s="112">
        <v>344</v>
      </c>
      <c r="B494" s="373" t="s">
        <v>476</v>
      </c>
      <c r="C494" t="s">
        <v>5972</v>
      </c>
      <c r="D494" s="25">
        <v>1718</v>
      </c>
      <c r="E494" s="25">
        <v>201</v>
      </c>
      <c r="F494" s="25">
        <v>76</v>
      </c>
      <c r="G494" s="133">
        <f t="shared" si="86"/>
        <v>0.37810945273631841</v>
      </c>
      <c r="H494" s="15"/>
      <c r="I494" s="16" t="s">
        <v>13</v>
      </c>
      <c r="J494" s="15">
        <v>2011</v>
      </c>
      <c r="K494" s="3" t="s">
        <v>475</v>
      </c>
      <c r="L494" s="18" t="s">
        <v>14</v>
      </c>
      <c r="M494" s="17" t="s">
        <v>40</v>
      </c>
      <c r="O494" s="26"/>
      <c r="P494" s="1" t="str">
        <f>IF($C494&lt;&gt;"",IF(COUNTIF($C:C,$C494)&gt;1,"Plusieurs commentaires",""),"")</f>
        <v/>
      </c>
      <c r="Q494" s="1">
        <f t="shared" si="87"/>
        <v>0</v>
      </c>
      <c r="R494" s="1">
        <f>SUMIFS($Q$5:$Q494,$P$5:$P494,"Plusieurs commentaires",$C$5:$C494,C494)</f>
        <v>0</v>
      </c>
      <c r="S494" t="str">
        <f t="shared" si="88"/>
        <v/>
      </c>
      <c r="T494" t="str">
        <f t="shared" si="89"/>
        <v/>
      </c>
      <c r="U494" t="str">
        <f t="shared" si="90"/>
        <v/>
      </c>
      <c r="V494" s="238" t="str">
        <f t="shared" si="91"/>
        <v/>
      </c>
      <c r="W494" s="238">
        <f t="shared" si="92"/>
        <v>0</v>
      </c>
      <c r="X494" s="238">
        <f>SUMIFS($W$5:$W494,$V$5:$V494,"Plusieurs occurences",$H$5:$H494,H494)</f>
        <v>0</v>
      </c>
      <c r="Y494" t="str">
        <f t="shared" si="93"/>
        <v/>
      </c>
      <c r="Z494">
        <f t="shared" si="94"/>
        <v>0</v>
      </c>
      <c r="AA494" t="str">
        <f t="shared" si="95"/>
        <v/>
      </c>
      <c r="AC494" t="str">
        <f t="shared" si="96"/>
        <v/>
      </c>
    </row>
    <row r="495" spans="1:29" ht="60" x14ac:dyDescent="0.25">
      <c r="A495" s="112">
        <v>345</v>
      </c>
      <c r="B495" s="373" t="s">
        <v>477</v>
      </c>
      <c r="C495" t="s">
        <v>6462</v>
      </c>
      <c r="D495" s="25">
        <v>9870</v>
      </c>
      <c r="E495" s="25">
        <v>621</v>
      </c>
      <c r="F495" s="25">
        <v>232</v>
      </c>
      <c r="G495" s="133">
        <f t="shared" si="86"/>
        <v>0.37359098228663445</v>
      </c>
      <c r="H495" s="133"/>
      <c r="I495" s="134" t="s">
        <v>14</v>
      </c>
      <c r="J495" s="133">
        <v>2015</v>
      </c>
      <c r="K495" s="3" t="s">
        <v>478</v>
      </c>
      <c r="L495" s="18" t="s">
        <v>14</v>
      </c>
      <c r="M495" s="136" t="s">
        <v>40</v>
      </c>
      <c r="O495" s="26"/>
      <c r="P495" s="1" t="str">
        <f>IF($C495&lt;&gt;"",IF(COUNTIF($C:C,$C495)&gt;1,"Plusieurs commentaires",""),"")</f>
        <v/>
      </c>
      <c r="Q495" s="1">
        <f t="shared" si="87"/>
        <v>0</v>
      </c>
      <c r="R495" s="1">
        <f>SUMIFS($Q$5:$Q495,$P$5:$P495,"Plusieurs commentaires",$C$5:$C495,C495)</f>
        <v>0</v>
      </c>
      <c r="S495" t="str">
        <f t="shared" si="88"/>
        <v/>
      </c>
      <c r="T495" t="str">
        <f t="shared" si="89"/>
        <v/>
      </c>
      <c r="U495" t="str">
        <f t="shared" si="90"/>
        <v/>
      </c>
      <c r="V495" s="238" t="str">
        <f t="shared" si="91"/>
        <v/>
      </c>
      <c r="W495" s="238">
        <f t="shared" si="92"/>
        <v>0</v>
      </c>
      <c r="X495" s="238">
        <f>SUMIFS($W$5:$W495,$V$5:$V495,"Plusieurs occurences",$H$5:$H495,H495)</f>
        <v>0</v>
      </c>
      <c r="Y495" t="str">
        <f t="shared" si="93"/>
        <v/>
      </c>
      <c r="Z495">
        <f t="shared" si="94"/>
        <v>0</v>
      </c>
      <c r="AA495" t="str">
        <f t="shared" si="95"/>
        <v/>
      </c>
      <c r="AC495" t="str">
        <f t="shared" si="96"/>
        <v/>
      </c>
    </row>
    <row r="496" spans="1:29" x14ac:dyDescent="0.25">
      <c r="A496" s="112">
        <v>346</v>
      </c>
      <c r="B496" s="373" t="s">
        <v>479</v>
      </c>
      <c r="C496" t="s">
        <v>6175</v>
      </c>
      <c r="D496" s="25">
        <v>5482</v>
      </c>
      <c r="E496" s="25">
        <v>199</v>
      </c>
      <c r="F496" s="25">
        <v>56</v>
      </c>
      <c r="G496" s="133">
        <f t="shared" si="86"/>
        <v>0.28140703517587939</v>
      </c>
      <c r="H496" s="133"/>
      <c r="I496" s="134" t="s">
        <v>14</v>
      </c>
      <c r="J496" s="133">
        <v>2014</v>
      </c>
      <c r="K496" s="3" t="s">
        <v>14</v>
      </c>
      <c r="L496" s="18" t="s">
        <v>13</v>
      </c>
      <c r="M496" s="136" t="s">
        <v>40</v>
      </c>
      <c r="O496" s="26"/>
      <c r="P496" s="1" t="str">
        <f>IF($C496&lt;&gt;"",IF(COUNTIF($C:C,$C496)&gt;1,"Plusieurs commentaires",""),"")</f>
        <v/>
      </c>
      <c r="Q496" s="1">
        <f t="shared" si="87"/>
        <v>0</v>
      </c>
      <c r="R496" s="1">
        <f>SUMIFS($Q$5:$Q496,$P$5:$P496,"Plusieurs commentaires",$C$5:$C496,C496)</f>
        <v>0</v>
      </c>
      <c r="S496" t="str">
        <f t="shared" si="88"/>
        <v/>
      </c>
      <c r="T496" t="str">
        <f t="shared" si="89"/>
        <v/>
      </c>
      <c r="U496" t="str">
        <f t="shared" si="90"/>
        <v/>
      </c>
      <c r="V496" s="238" t="str">
        <f t="shared" si="91"/>
        <v/>
      </c>
      <c r="W496" s="238">
        <f t="shared" si="92"/>
        <v>0</v>
      </c>
      <c r="X496" s="238">
        <f>SUMIFS($W$5:$W496,$V$5:$V496,"Plusieurs occurences",$H$5:$H496,H496)</f>
        <v>0</v>
      </c>
      <c r="Y496" t="str">
        <f t="shared" si="93"/>
        <v/>
      </c>
      <c r="Z496">
        <f t="shared" si="94"/>
        <v>0</v>
      </c>
      <c r="AA496" t="str">
        <f t="shared" si="95"/>
        <v/>
      </c>
      <c r="AC496" t="str">
        <f t="shared" si="96"/>
        <v/>
      </c>
    </row>
    <row r="497" spans="1:29" ht="30" x14ac:dyDescent="0.25">
      <c r="A497" s="112">
        <v>347</v>
      </c>
      <c r="B497" s="373" t="s">
        <v>480</v>
      </c>
      <c r="C497" t="s">
        <v>6176</v>
      </c>
      <c r="D497" s="25">
        <v>4142</v>
      </c>
      <c r="E497" s="25">
        <v>780</v>
      </c>
      <c r="F497" s="25">
        <v>104</v>
      </c>
      <c r="G497" s="133">
        <f t="shared" si="86"/>
        <v>0.13333333333333333</v>
      </c>
      <c r="H497" s="15"/>
      <c r="I497" s="16" t="s">
        <v>14</v>
      </c>
      <c r="J497" s="15">
        <v>2010</v>
      </c>
      <c r="K497" s="3" t="s">
        <v>481</v>
      </c>
      <c r="L497" s="18" t="s">
        <v>14</v>
      </c>
      <c r="M497" s="17" t="s">
        <v>40</v>
      </c>
      <c r="O497" s="26"/>
      <c r="P497" s="1" t="str">
        <f>IF($C497&lt;&gt;"",IF(COUNTIF($C:C,$C497)&gt;1,"Plusieurs commentaires",""),"")</f>
        <v/>
      </c>
      <c r="Q497" s="1">
        <f t="shared" si="87"/>
        <v>0</v>
      </c>
      <c r="R497" s="1">
        <f>SUMIFS($Q$5:$Q497,$P$5:$P497,"Plusieurs commentaires",$C$5:$C497,C497)</f>
        <v>0</v>
      </c>
      <c r="S497" t="str">
        <f t="shared" si="88"/>
        <v/>
      </c>
      <c r="T497" t="str">
        <f t="shared" si="89"/>
        <v/>
      </c>
      <c r="U497" t="str">
        <f t="shared" si="90"/>
        <v/>
      </c>
      <c r="V497" s="238" t="str">
        <f t="shared" si="91"/>
        <v/>
      </c>
      <c r="W497" s="238">
        <f t="shared" si="92"/>
        <v>0</v>
      </c>
      <c r="X497" s="238">
        <f>SUMIFS($W$5:$W497,$V$5:$V497,"Plusieurs occurences",$H$5:$H497,H497)</f>
        <v>0</v>
      </c>
      <c r="Y497" t="str">
        <f t="shared" si="93"/>
        <v/>
      </c>
      <c r="Z497">
        <f t="shared" si="94"/>
        <v>0</v>
      </c>
      <c r="AA497" t="str">
        <f t="shared" si="95"/>
        <v/>
      </c>
      <c r="AC497" t="str">
        <f t="shared" si="96"/>
        <v/>
      </c>
    </row>
    <row r="498" spans="1:29" ht="60" x14ac:dyDescent="0.25">
      <c r="A498" s="112">
        <v>348</v>
      </c>
      <c r="B498" s="373" t="s">
        <v>482</v>
      </c>
      <c r="C498" t="s">
        <v>6177</v>
      </c>
      <c r="D498" s="25">
        <v>19000</v>
      </c>
      <c r="E498" s="25">
        <v>99</v>
      </c>
      <c r="F498" s="25">
        <v>185</v>
      </c>
      <c r="G498" s="133">
        <f t="shared" si="86"/>
        <v>1.8686868686868687</v>
      </c>
      <c r="H498" s="15"/>
      <c r="I498" s="16" t="s">
        <v>13</v>
      </c>
      <c r="J498" s="15">
        <v>2013</v>
      </c>
      <c r="K498" s="3" t="s">
        <v>14</v>
      </c>
      <c r="L498" s="18" t="s">
        <v>13</v>
      </c>
      <c r="M498" s="17" t="s">
        <v>40</v>
      </c>
      <c r="N498">
        <v>4</v>
      </c>
      <c r="O498" s="26"/>
      <c r="P498" s="1" t="str">
        <f>IF($C498&lt;&gt;"",IF(COUNTIF($C:C,$C498)&gt;1,"Plusieurs commentaires",""),"")</f>
        <v/>
      </c>
      <c r="Q498" s="1">
        <f t="shared" si="87"/>
        <v>0</v>
      </c>
      <c r="R498" s="1">
        <f>SUMIFS($Q$5:$Q498,$P$5:$P498,"Plusieurs commentaires",$C$5:$C498,C498)</f>
        <v>0</v>
      </c>
      <c r="S498" t="str">
        <f t="shared" si="88"/>
        <v/>
      </c>
      <c r="T498" t="str">
        <f t="shared" si="89"/>
        <v/>
      </c>
      <c r="U498" t="str">
        <f t="shared" si="90"/>
        <v/>
      </c>
      <c r="V498" s="238" t="str">
        <f t="shared" si="91"/>
        <v/>
      </c>
      <c r="W498" s="238">
        <f t="shared" si="92"/>
        <v>0</v>
      </c>
      <c r="X498" s="238">
        <f>SUMIFS($W$5:$W498,$V$5:$V498,"Plusieurs occurences",$H$5:$H498,H498)</f>
        <v>0</v>
      </c>
      <c r="Y498" t="str">
        <f t="shared" si="93"/>
        <v/>
      </c>
      <c r="Z498">
        <f t="shared" si="94"/>
        <v>0</v>
      </c>
      <c r="AA498" t="str">
        <f t="shared" si="95"/>
        <v/>
      </c>
      <c r="AC498" t="str">
        <f t="shared" si="96"/>
        <v/>
      </c>
    </row>
    <row r="499" spans="1:29" ht="45" x14ac:dyDescent="0.25">
      <c r="A499" s="112">
        <v>349</v>
      </c>
      <c r="B499" s="373" t="s">
        <v>483</v>
      </c>
      <c r="C499" t="s">
        <v>6463</v>
      </c>
      <c r="D499" s="25">
        <v>28200</v>
      </c>
      <c r="E499" s="25">
        <v>324</v>
      </c>
      <c r="F499" s="25">
        <v>302</v>
      </c>
      <c r="G499" s="133">
        <f t="shared" si="86"/>
        <v>0.9320987654320988</v>
      </c>
      <c r="H499" s="15"/>
      <c r="I499" s="16" t="s">
        <v>14</v>
      </c>
      <c r="J499" s="15">
        <v>2018</v>
      </c>
      <c r="K499" s="3" t="s">
        <v>485</v>
      </c>
      <c r="L499" s="18" t="s">
        <v>5513</v>
      </c>
      <c r="M499" s="17" t="s">
        <v>40</v>
      </c>
      <c r="O499" s="26" t="s">
        <v>484</v>
      </c>
      <c r="P499" s="1" t="str">
        <f>IF($C499&lt;&gt;"",IF(COUNTIF($C:C,$C499)&gt;1,"Plusieurs commentaires",""),"")</f>
        <v/>
      </c>
      <c r="Q499" s="1">
        <f t="shared" si="87"/>
        <v>0</v>
      </c>
      <c r="R499" s="1">
        <f>SUMIFS($Q$5:$Q499,$P$5:$P499,"Plusieurs commentaires",$C$5:$C499,C499)</f>
        <v>0</v>
      </c>
      <c r="S499" t="str">
        <f t="shared" si="88"/>
        <v/>
      </c>
      <c r="T499" t="str">
        <f t="shared" si="89"/>
        <v/>
      </c>
      <c r="U499" t="str">
        <f t="shared" si="90"/>
        <v/>
      </c>
      <c r="V499" s="238" t="str">
        <f t="shared" si="91"/>
        <v/>
      </c>
      <c r="W499" s="238">
        <f t="shared" si="92"/>
        <v>0</v>
      </c>
      <c r="X499" s="238">
        <f>SUMIFS($W$5:$W499,$V$5:$V499,"Plusieurs occurences",$H$5:$H499,H499)</f>
        <v>0</v>
      </c>
      <c r="Y499" t="str">
        <f t="shared" si="93"/>
        <v/>
      </c>
      <c r="Z499">
        <f t="shared" si="94"/>
        <v>0</v>
      </c>
      <c r="AA499" t="str">
        <f t="shared" si="95"/>
        <v/>
      </c>
      <c r="AC499" t="str">
        <f t="shared" si="96"/>
        <v/>
      </c>
    </row>
    <row r="500" spans="1:29" x14ac:dyDescent="0.25">
      <c r="A500" s="112">
        <v>350</v>
      </c>
      <c r="B500" s="373" t="s">
        <v>486</v>
      </c>
      <c r="C500" t="s">
        <v>6464</v>
      </c>
      <c r="D500" s="25">
        <v>1472</v>
      </c>
      <c r="E500" s="25">
        <v>61</v>
      </c>
      <c r="F500" s="25">
        <v>139</v>
      </c>
      <c r="G500" s="133">
        <f t="shared" si="86"/>
        <v>2.278688524590164</v>
      </c>
      <c r="H500" s="15"/>
      <c r="I500" s="16" t="s">
        <v>101</v>
      </c>
      <c r="J500" s="15">
        <v>2017</v>
      </c>
      <c r="K500" s="3" t="s">
        <v>487</v>
      </c>
      <c r="L500" s="18" t="s">
        <v>5513</v>
      </c>
      <c r="M500" s="17" t="s">
        <v>40</v>
      </c>
      <c r="O500" s="26"/>
      <c r="P500" s="1" t="str">
        <f>IF($C500&lt;&gt;"",IF(COUNTIF($C:C,$C500)&gt;1,"Plusieurs commentaires",""),"")</f>
        <v/>
      </c>
      <c r="Q500" s="1">
        <f t="shared" si="87"/>
        <v>0</v>
      </c>
      <c r="R500" s="1">
        <f>SUMIFS($Q$5:$Q500,$P$5:$P500,"Plusieurs commentaires",$C$5:$C500,C500)</f>
        <v>0</v>
      </c>
      <c r="S500" t="str">
        <f t="shared" si="88"/>
        <v/>
      </c>
      <c r="T500" t="str">
        <f t="shared" si="89"/>
        <v/>
      </c>
      <c r="U500" t="str">
        <f t="shared" si="90"/>
        <v/>
      </c>
      <c r="V500" s="238" t="str">
        <f t="shared" si="91"/>
        <v/>
      </c>
      <c r="W500" s="238">
        <f t="shared" si="92"/>
        <v>0</v>
      </c>
      <c r="X500" s="238">
        <f>SUMIFS($W$5:$W500,$V$5:$V500,"Plusieurs occurences",$H$5:$H500,H500)</f>
        <v>0</v>
      </c>
      <c r="Y500" t="str">
        <f t="shared" si="93"/>
        <v/>
      </c>
      <c r="Z500">
        <f t="shared" si="94"/>
        <v>0</v>
      </c>
      <c r="AA500" t="str">
        <f t="shared" si="95"/>
        <v/>
      </c>
      <c r="AC500" t="str">
        <f t="shared" si="96"/>
        <v/>
      </c>
    </row>
    <row r="501" spans="1:29" ht="45" x14ac:dyDescent="0.25">
      <c r="A501" s="112">
        <v>351</v>
      </c>
      <c r="B501" s="373" t="s">
        <v>488</v>
      </c>
      <c r="C501" t="s">
        <v>6465</v>
      </c>
      <c r="D501" s="25">
        <v>1006</v>
      </c>
      <c r="E501" s="25">
        <v>85</v>
      </c>
      <c r="F501" s="25">
        <v>40</v>
      </c>
      <c r="G501" s="133">
        <f t="shared" si="86"/>
        <v>0.47058823529411764</v>
      </c>
      <c r="H501" s="15"/>
      <c r="I501" s="16" t="s">
        <v>13</v>
      </c>
      <c r="J501" s="15">
        <v>2013</v>
      </c>
      <c r="K501" s="3" t="s">
        <v>14</v>
      </c>
      <c r="L501" s="18" t="s">
        <v>5513</v>
      </c>
      <c r="M501" s="17" t="s">
        <v>40</v>
      </c>
      <c r="N501">
        <v>7</v>
      </c>
      <c r="O501" s="26"/>
      <c r="P501" s="1" t="str">
        <f>IF($C501&lt;&gt;"",IF(COUNTIF($C:C,$C501)&gt;1,"Plusieurs commentaires",""),"")</f>
        <v/>
      </c>
      <c r="Q501" s="1">
        <f t="shared" si="87"/>
        <v>0</v>
      </c>
      <c r="R501" s="1">
        <f>SUMIFS($Q$5:$Q501,$P$5:$P501,"Plusieurs commentaires",$C$5:$C501,C501)</f>
        <v>0</v>
      </c>
      <c r="S501" t="str">
        <f t="shared" si="88"/>
        <v/>
      </c>
      <c r="T501" t="str">
        <f t="shared" si="89"/>
        <v/>
      </c>
      <c r="U501" t="str">
        <f t="shared" si="90"/>
        <v/>
      </c>
      <c r="V501" s="238" t="str">
        <f t="shared" si="91"/>
        <v/>
      </c>
      <c r="W501" s="238">
        <f t="shared" si="92"/>
        <v>0</v>
      </c>
      <c r="X501" s="238">
        <f>SUMIFS($W$5:$W501,$V$5:$V501,"Plusieurs occurences",$H$5:$H501,H501)</f>
        <v>0</v>
      </c>
      <c r="Y501" t="str">
        <f t="shared" si="93"/>
        <v/>
      </c>
      <c r="Z501">
        <f t="shared" si="94"/>
        <v>0</v>
      </c>
      <c r="AA501" t="str">
        <f t="shared" si="95"/>
        <v/>
      </c>
      <c r="AC501" t="str">
        <f t="shared" si="96"/>
        <v/>
      </c>
    </row>
    <row r="502" spans="1:29" x14ac:dyDescent="0.25">
      <c r="A502" s="112">
        <v>352</v>
      </c>
      <c r="B502" s="373" t="s">
        <v>489</v>
      </c>
      <c r="C502" t="s">
        <v>6466</v>
      </c>
      <c r="D502" s="25">
        <v>1116</v>
      </c>
      <c r="E502" s="25">
        <v>643</v>
      </c>
      <c r="F502" s="25">
        <v>82</v>
      </c>
      <c r="G502" s="133">
        <f t="shared" si="86"/>
        <v>0.12752721617418353</v>
      </c>
      <c r="H502" s="15" t="s">
        <v>490</v>
      </c>
      <c r="I502" s="16" t="s">
        <v>14</v>
      </c>
      <c r="J502" s="15">
        <v>2010</v>
      </c>
      <c r="K502" s="3" t="s">
        <v>14</v>
      </c>
      <c r="L502" s="18" t="s">
        <v>1041</v>
      </c>
      <c r="M502" s="17" t="s">
        <v>40</v>
      </c>
      <c r="O502" s="26"/>
      <c r="P502" s="1" t="str">
        <f>IF($C502&lt;&gt;"",IF(COUNTIF($C:C,$C502)&gt;1,"Plusieurs commentaires",""),"")</f>
        <v/>
      </c>
      <c r="Q502" s="1">
        <f t="shared" si="87"/>
        <v>0</v>
      </c>
      <c r="R502" s="1">
        <f>SUMIFS($Q$5:$Q502,$P$5:$P502,"Plusieurs commentaires",$C$5:$C502,C502)</f>
        <v>0</v>
      </c>
      <c r="S502" t="str">
        <f t="shared" si="88"/>
        <v/>
      </c>
      <c r="T502" t="str">
        <f t="shared" si="89"/>
        <v/>
      </c>
      <c r="U502" t="str">
        <f t="shared" si="90"/>
        <v/>
      </c>
      <c r="V502" s="238" t="str">
        <f t="shared" si="91"/>
        <v/>
      </c>
      <c r="W502" s="238">
        <f t="shared" si="92"/>
        <v>0</v>
      </c>
      <c r="X502" s="238">
        <f>SUMIFS($W$5:$W502,$V$5:$V502,"Plusieurs occurences",$H$5:$H502,H502)</f>
        <v>0</v>
      </c>
      <c r="Y502" t="str">
        <f t="shared" si="93"/>
        <v/>
      </c>
      <c r="Z502" t="str">
        <f t="shared" si="94"/>
        <v>Photographe</v>
      </c>
      <c r="AA502" t="str">
        <f t="shared" si="95"/>
        <v/>
      </c>
      <c r="AC502" t="str">
        <f t="shared" si="96"/>
        <v/>
      </c>
    </row>
    <row r="503" spans="1:29" x14ac:dyDescent="0.25">
      <c r="A503" s="112">
        <v>353</v>
      </c>
      <c r="B503" s="373" t="s">
        <v>491</v>
      </c>
      <c r="C503" t="s">
        <v>5937</v>
      </c>
      <c r="D503" s="25">
        <v>34200</v>
      </c>
      <c r="E503" s="25">
        <v>1832</v>
      </c>
      <c r="F503" s="25">
        <v>1602</v>
      </c>
      <c r="G503" s="133">
        <f t="shared" si="86"/>
        <v>0.87445414847161573</v>
      </c>
      <c r="H503" s="15"/>
      <c r="I503" s="16" t="s">
        <v>13</v>
      </c>
      <c r="J503" s="15">
        <v>2010</v>
      </c>
      <c r="K503" s="3" t="s">
        <v>5791</v>
      </c>
      <c r="L503" s="18" t="s">
        <v>1041</v>
      </c>
      <c r="M503" s="17" t="s">
        <v>40</v>
      </c>
      <c r="N503">
        <v>15</v>
      </c>
      <c r="O503" s="26"/>
      <c r="P503" s="1" t="str">
        <f>IF($C503&lt;&gt;"",IF(COUNTIF($C:C,$C503)&gt;1,"Plusieurs commentaires",""),"")</f>
        <v/>
      </c>
      <c r="Q503" s="1">
        <f t="shared" si="87"/>
        <v>0</v>
      </c>
      <c r="R503" s="1">
        <f>SUMIFS($Q$5:$Q503,$P$5:$P503,"Plusieurs commentaires",$C$5:$C503,C503)</f>
        <v>0</v>
      </c>
      <c r="S503" t="str">
        <f t="shared" si="88"/>
        <v/>
      </c>
      <c r="T503" t="str">
        <f t="shared" si="89"/>
        <v/>
      </c>
      <c r="U503" t="str">
        <f t="shared" si="90"/>
        <v/>
      </c>
      <c r="V503" s="238" t="str">
        <f t="shared" si="91"/>
        <v/>
      </c>
      <c r="W503" s="238">
        <f t="shared" si="92"/>
        <v>0</v>
      </c>
      <c r="X503" s="238">
        <f>SUMIFS($W$5:$W503,$V$5:$V503,"Plusieurs occurences",$H$5:$H503,H503)</f>
        <v>0</v>
      </c>
      <c r="Y503" t="str">
        <f t="shared" si="93"/>
        <v/>
      </c>
      <c r="Z503">
        <f t="shared" si="94"/>
        <v>0</v>
      </c>
      <c r="AA503" t="str">
        <f t="shared" si="95"/>
        <v/>
      </c>
      <c r="AC503" t="str">
        <f t="shared" si="96"/>
        <v/>
      </c>
    </row>
    <row r="504" spans="1:29" ht="30" x14ac:dyDescent="0.25">
      <c r="A504" s="112">
        <v>354</v>
      </c>
      <c r="B504" s="373" t="s">
        <v>492</v>
      </c>
      <c r="C504" t="s">
        <v>6178</v>
      </c>
      <c r="D504" s="25">
        <v>37</v>
      </c>
      <c r="E504" s="25">
        <v>131</v>
      </c>
      <c r="F504" s="25">
        <v>28</v>
      </c>
      <c r="G504" s="133">
        <f t="shared" si="86"/>
        <v>0.21374045801526717</v>
      </c>
      <c r="H504" s="133"/>
      <c r="I504" s="134" t="s">
        <v>13</v>
      </c>
      <c r="J504" s="133">
        <v>209</v>
      </c>
      <c r="K504" s="3" t="s">
        <v>14</v>
      </c>
      <c r="L504" s="18" t="s">
        <v>1041</v>
      </c>
      <c r="M504" s="136" t="s">
        <v>40</v>
      </c>
      <c r="N504">
        <v>0</v>
      </c>
      <c r="O504" s="26"/>
      <c r="P504" s="1" t="str">
        <f>IF($C504&lt;&gt;"",IF(COUNTIF($C:C,$C504)&gt;1,"Plusieurs commentaires",""),"")</f>
        <v>Plusieurs commentaires</v>
      </c>
      <c r="Q504" s="1">
        <f t="shared" si="87"/>
        <v>1</v>
      </c>
      <c r="R504" s="1">
        <f>SUMIFS($Q$5:$Q504,$P$5:$P504,"Plusieurs commentaires",$C$5:$C504,C504)</f>
        <v>1</v>
      </c>
      <c r="S504" t="str">
        <f t="shared" si="88"/>
        <v/>
      </c>
      <c r="T504" t="str">
        <f t="shared" si="89"/>
        <v/>
      </c>
      <c r="U504" t="str">
        <f t="shared" si="90"/>
        <v/>
      </c>
      <c r="V504" s="238" t="str">
        <f t="shared" si="91"/>
        <v/>
      </c>
      <c r="W504" s="238">
        <f t="shared" si="92"/>
        <v>0</v>
      </c>
      <c r="X504" s="238">
        <f>SUMIFS($W$5:$W504,$V$5:$V504,"Plusieurs occurences",$H$5:$H504,H504)</f>
        <v>0</v>
      </c>
      <c r="Y504" t="str">
        <f t="shared" si="93"/>
        <v/>
      </c>
      <c r="Z504">
        <f t="shared" si="94"/>
        <v>0</v>
      </c>
      <c r="AA504" t="str">
        <f t="shared" si="95"/>
        <v/>
      </c>
      <c r="AC504" t="str">
        <f t="shared" si="96"/>
        <v/>
      </c>
    </row>
    <row r="505" spans="1:29" x14ac:dyDescent="0.25">
      <c r="A505" s="112">
        <v>355</v>
      </c>
      <c r="B505" s="377" t="s">
        <v>493</v>
      </c>
      <c r="C505" t="s">
        <v>6002</v>
      </c>
      <c r="D505" s="25">
        <v>182</v>
      </c>
      <c r="E505" s="25">
        <v>15</v>
      </c>
      <c r="F505" s="25">
        <v>9</v>
      </c>
      <c r="G505" s="133">
        <f t="shared" si="86"/>
        <v>0.6</v>
      </c>
      <c r="H505" s="15"/>
      <c r="I505" s="16" t="s">
        <v>14</v>
      </c>
      <c r="J505" s="15">
        <v>2011</v>
      </c>
      <c r="K505" s="3" t="s">
        <v>14</v>
      </c>
      <c r="L505" s="18" t="s">
        <v>1041</v>
      </c>
      <c r="M505" s="17" t="s">
        <v>40</v>
      </c>
      <c r="O505" s="26"/>
      <c r="P505" s="1" t="str">
        <f>IF($C505&lt;&gt;"",IF(COUNTIF($C:C,$C505)&gt;1,"Plusieurs commentaires",""),"")</f>
        <v/>
      </c>
      <c r="Q505" s="1">
        <f t="shared" si="87"/>
        <v>0</v>
      </c>
      <c r="R505" s="1">
        <f>SUMIFS($Q$5:$Q505,$P$5:$P505,"Plusieurs commentaires",$C$5:$C505,C505)</f>
        <v>0</v>
      </c>
      <c r="S505" t="str">
        <f t="shared" si="88"/>
        <v/>
      </c>
      <c r="T505" t="str">
        <f t="shared" si="89"/>
        <v/>
      </c>
      <c r="U505" t="str">
        <f t="shared" si="90"/>
        <v/>
      </c>
      <c r="V505" s="238" t="str">
        <f t="shared" si="91"/>
        <v/>
      </c>
      <c r="W505" s="238">
        <f t="shared" si="92"/>
        <v>0</v>
      </c>
      <c r="X505" s="238">
        <f>SUMIFS($W$5:$W505,$V$5:$V505,"Plusieurs occurences",$H$5:$H505,H505)</f>
        <v>0</v>
      </c>
      <c r="Y505" t="str">
        <f t="shared" si="93"/>
        <v/>
      </c>
      <c r="Z505">
        <f t="shared" si="94"/>
        <v>0</v>
      </c>
      <c r="AA505" t="str">
        <f t="shared" si="95"/>
        <v/>
      </c>
      <c r="AC505" t="str">
        <f t="shared" si="96"/>
        <v/>
      </c>
    </row>
    <row r="506" spans="1:29" ht="45" x14ac:dyDescent="0.25">
      <c r="A506" s="112">
        <v>356</v>
      </c>
      <c r="B506" s="377" t="s">
        <v>494</v>
      </c>
      <c r="C506" t="s">
        <v>6406</v>
      </c>
      <c r="D506" s="25">
        <v>17800</v>
      </c>
      <c r="E506" s="25">
        <v>2762</v>
      </c>
      <c r="F506" s="25">
        <v>1158</v>
      </c>
      <c r="G506" s="133">
        <f t="shared" si="86"/>
        <v>0.41926140477914553</v>
      </c>
      <c r="H506" s="15"/>
      <c r="I506" s="16" t="s">
        <v>13</v>
      </c>
      <c r="J506" s="15">
        <v>2011</v>
      </c>
      <c r="K506" s="3" t="s">
        <v>14</v>
      </c>
      <c r="L506" s="18" t="s">
        <v>1041</v>
      </c>
      <c r="M506" s="17" t="s">
        <v>40</v>
      </c>
      <c r="N506">
        <v>24</v>
      </c>
      <c r="O506" s="26"/>
      <c r="P506" s="1" t="str">
        <f>IF($C506&lt;&gt;"",IF(COUNTIF($C:C,$C506)&gt;1,"Plusieurs commentaires",""),"")</f>
        <v>Plusieurs commentaires</v>
      </c>
      <c r="Q506" s="1">
        <f t="shared" si="87"/>
        <v>1</v>
      </c>
      <c r="R506" s="1">
        <f>SUMIFS($Q$5:$Q506,$P$5:$P506,"Plusieurs commentaires",$C$5:$C506,C506)</f>
        <v>2</v>
      </c>
      <c r="S506" t="str">
        <f t="shared" si="88"/>
        <v/>
      </c>
      <c r="T506" t="str">
        <f t="shared" si="89"/>
        <v/>
      </c>
      <c r="U506" t="str">
        <f t="shared" si="90"/>
        <v/>
      </c>
      <c r="V506" s="238" t="str">
        <f t="shared" si="91"/>
        <v/>
      </c>
      <c r="W506" s="238">
        <f t="shared" si="92"/>
        <v>0</v>
      </c>
      <c r="X506" s="238">
        <f>SUMIFS($W$5:$W506,$V$5:$V506,"Plusieurs occurences",$H$5:$H506,H506)</f>
        <v>0</v>
      </c>
      <c r="Y506" t="str">
        <f t="shared" si="93"/>
        <v/>
      </c>
      <c r="Z506" t="str">
        <f t="shared" si="94"/>
        <v/>
      </c>
      <c r="AA506" t="str">
        <f t="shared" si="95"/>
        <v/>
      </c>
      <c r="AC506" t="str">
        <f t="shared" si="96"/>
        <v/>
      </c>
    </row>
    <row r="507" spans="1:29" ht="45" x14ac:dyDescent="0.25">
      <c r="A507" s="112">
        <v>357</v>
      </c>
      <c r="B507" s="377" t="s">
        <v>495</v>
      </c>
      <c r="C507" t="s">
        <v>6003</v>
      </c>
      <c r="D507" s="25">
        <v>591</v>
      </c>
      <c r="E507" s="25">
        <v>187</v>
      </c>
      <c r="F507" s="25">
        <v>6</v>
      </c>
      <c r="G507" s="133">
        <f t="shared" si="86"/>
        <v>3.2085561497326207E-2</v>
      </c>
      <c r="H507" s="133"/>
      <c r="I507" s="134" t="s">
        <v>14</v>
      </c>
      <c r="J507" s="133">
        <v>2018</v>
      </c>
      <c r="K507" s="3" t="s">
        <v>5792</v>
      </c>
      <c r="L507" s="18" t="s">
        <v>1041</v>
      </c>
      <c r="M507" s="136" t="s">
        <v>40</v>
      </c>
      <c r="O507" s="26"/>
      <c r="P507" s="1" t="str">
        <f>IF($C507&lt;&gt;"",IF(COUNTIF($C:C,$C507)&gt;1,"Plusieurs commentaires",""),"")</f>
        <v>Plusieurs commentaires</v>
      </c>
      <c r="Q507" s="1">
        <f t="shared" si="87"/>
        <v>1</v>
      </c>
      <c r="R507" s="1">
        <f>SUMIFS($Q$5:$Q507,$P$5:$P507,"Plusieurs commentaires",$C$5:$C507,C507)</f>
        <v>1</v>
      </c>
      <c r="S507" t="str">
        <f t="shared" si="88"/>
        <v/>
      </c>
      <c r="T507" t="str">
        <f t="shared" si="89"/>
        <v>hulevvv2</v>
      </c>
      <c r="U507" t="str">
        <f t="shared" si="90"/>
        <v/>
      </c>
      <c r="V507" s="238" t="str">
        <f t="shared" si="91"/>
        <v/>
      </c>
      <c r="W507" s="238">
        <f t="shared" si="92"/>
        <v>0</v>
      </c>
      <c r="X507" s="238">
        <f>SUMIFS($W$5:$W507,$V$5:$V507,"Plusieurs occurences",$H$5:$H507,H507)</f>
        <v>0</v>
      </c>
      <c r="Y507" t="str">
        <f t="shared" si="93"/>
        <v/>
      </c>
      <c r="Z507">
        <f t="shared" si="94"/>
        <v>0</v>
      </c>
      <c r="AA507" t="str">
        <f t="shared" si="95"/>
        <v/>
      </c>
      <c r="AC507" t="str">
        <f t="shared" si="96"/>
        <v/>
      </c>
    </row>
    <row r="508" spans="1:29" x14ac:dyDescent="0.25">
      <c r="A508" s="112">
        <v>358</v>
      </c>
      <c r="B508" s="377" t="s">
        <v>497</v>
      </c>
      <c r="C508" t="s">
        <v>6467</v>
      </c>
      <c r="D508" s="25">
        <v>9093</v>
      </c>
      <c r="E508" s="25">
        <v>297</v>
      </c>
      <c r="F508" s="25">
        <v>149</v>
      </c>
      <c r="G508" s="133">
        <f t="shared" si="86"/>
        <v>0.50168350168350173</v>
      </c>
      <c r="H508" s="133"/>
      <c r="I508" s="134" t="s">
        <v>13</v>
      </c>
      <c r="J508" s="133">
        <v>2010</v>
      </c>
      <c r="K508" s="3" t="s">
        <v>14</v>
      </c>
      <c r="L508" s="18" t="s">
        <v>1041</v>
      </c>
      <c r="M508" s="136" t="s">
        <v>40</v>
      </c>
      <c r="N508">
        <v>10</v>
      </c>
      <c r="O508" s="26"/>
      <c r="P508" s="1" t="str">
        <f>IF($C508&lt;&gt;"",IF(COUNTIF($C:C,$C508)&gt;1,"Plusieurs commentaires",""),"")</f>
        <v/>
      </c>
      <c r="Q508" s="1">
        <f t="shared" si="87"/>
        <v>0</v>
      </c>
      <c r="R508" s="1">
        <f>SUMIFS($Q$5:$Q508,$P$5:$P508,"Plusieurs commentaires",$C$5:$C508,C508)</f>
        <v>0</v>
      </c>
      <c r="S508" t="str">
        <f t="shared" si="88"/>
        <v/>
      </c>
      <c r="T508" t="str">
        <f t="shared" si="89"/>
        <v/>
      </c>
      <c r="U508" t="str">
        <f t="shared" si="90"/>
        <v/>
      </c>
      <c r="V508" s="238" t="str">
        <f t="shared" si="91"/>
        <v/>
      </c>
      <c r="W508" s="238">
        <f t="shared" si="92"/>
        <v>0</v>
      </c>
      <c r="X508" s="238">
        <f>SUMIFS($W$5:$W508,$V$5:$V508,"Plusieurs occurences",$H$5:$H508,H508)</f>
        <v>0</v>
      </c>
      <c r="Y508" t="str">
        <f t="shared" si="93"/>
        <v/>
      </c>
      <c r="Z508">
        <f t="shared" si="94"/>
        <v>0</v>
      </c>
      <c r="AA508" t="str">
        <f t="shared" si="95"/>
        <v/>
      </c>
      <c r="AC508" t="str">
        <f t="shared" si="96"/>
        <v/>
      </c>
    </row>
    <row r="509" spans="1:29" x14ac:dyDescent="0.25">
      <c r="A509" s="112">
        <v>359</v>
      </c>
      <c r="B509" s="377" t="s">
        <v>498</v>
      </c>
      <c r="C509" t="s">
        <v>6438</v>
      </c>
      <c r="D509" s="25">
        <v>478</v>
      </c>
      <c r="E509" s="25">
        <v>88</v>
      </c>
      <c r="F509" s="25">
        <v>5</v>
      </c>
      <c r="G509" s="133">
        <f t="shared" si="86"/>
        <v>5.6818181818181816E-2</v>
      </c>
      <c r="H509" s="133"/>
      <c r="I509" s="134" t="s">
        <v>13</v>
      </c>
      <c r="J509" s="133">
        <v>2018</v>
      </c>
      <c r="K509" s="3" t="s">
        <v>499</v>
      </c>
      <c r="L509" s="18" t="s">
        <v>5513</v>
      </c>
      <c r="M509" s="136" t="s">
        <v>40</v>
      </c>
      <c r="N509">
        <v>0</v>
      </c>
      <c r="O509" s="26"/>
      <c r="P509" s="1" t="str">
        <f>IF($C509&lt;&gt;"",IF(COUNTIF($C:C,$C509)&gt;1,"Plusieurs commentaires",""),"")</f>
        <v>Plusieurs commentaires</v>
      </c>
      <c r="Q509" s="1">
        <f t="shared" si="87"/>
        <v>1</v>
      </c>
      <c r="R509" s="1">
        <f>SUMIFS($Q$5:$Q509,$P$5:$P509,"Plusieurs commentaires",$C$5:$C509,C509)</f>
        <v>3</v>
      </c>
      <c r="S509" t="str">
        <f t="shared" si="88"/>
        <v/>
      </c>
      <c r="T509" t="str">
        <f t="shared" si="89"/>
        <v/>
      </c>
      <c r="U509" t="str">
        <f t="shared" si="90"/>
        <v/>
      </c>
      <c r="V509" s="238" t="str">
        <f t="shared" si="91"/>
        <v/>
      </c>
      <c r="W509" s="238">
        <f t="shared" si="92"/>
        <v>0</v>
      </c>
      <c r="X509" s="238">
        <f>SUMIFS($W$5:$W509,$V$5:$V509,"Plusieurs occurences",$H$5:$H509,H509)</f>
        <v>0</v>
      </c>
      <c r="Y509" t="str">
        <f t="shared" si="93"/>
        <v/>
      </c>
      <c r="Z509" t="str">
        <f t="shared" si="94"/>
        <v/>
      </c>
      <c r="AA509" t="str">
        <f t="shared" si="95"/>
        <v/>
      </c>
      <c r="AC509" t="str">
        <f t="shared" si="96"/>
        <v/>
      </c>
    </row>
    <row r="510" spans="1:29" x14ac:dyDescent="0.25">
      <c r="A510" s="112">
        <v>360</v>
      </c>
      <c r="B510" s="377" t="s">
        <v>500</v>
      </c>
      <c r="C510" t="s">
        <v>6179</v>
      </c>
      <c r="D510" s="25">
        <v>12</v>
      </c>
      <c r="E510" s="25">
        <v>12</v>
      </c>
      <c r="F510" s="25">
        <v>1</v>
      </c>
      <c r="G510" s="133">
        <f t="shared" si="86"/>
        <v>8.3333333333333329E-2</v>
      </c>
      <c r="H510" s="15"/>
      <c r="I510" s="16" t="s">
        <v>14</v>
      </c>
      <c r="J510" s="15">
        <v>2012</v>
      </c>
      <c r="K510" s="3" t="s">
        <v>501</v>
      </c>
      <c r="L510" s="18" t="s">
        <v>1041</v>
      </c>
      <c r="M510" s="17" t="s">
        <v>40</v>
      </c>
      <c r="O510" s="26"/>
      <c r="P510" s="1" t="str">
        <f>IF($C510&lt;&gt;"",IF(COUNTIF($C:C,$C510)&gt;1,"Plusieurs commentaires",""),"")</f>
        <v/>
      </c>
      <c r="Q510" s="1">
        <f t="shared" si="87"/>
        <v>0</v>
      </c>
      <c r="R510" s="1">
        <f>SUMIFS($Q$5:$Q510,$P$5:$P510,"Plusieurs commentaires",$C$5:$C510,C510)</f>
        <v>0</v>
      </c>
      <c r="S510" t="str">
        <f t="shared" si="88"/>
        <v/>
      </c>
      <c r="T510" t="str">
        <f t="shared" si="89"/>
        <v/>
      </c>
      <c r="U510" t="str">
        <f t="shared" si="90"/>
        <v/>
      </c>
      <c r="V510" s="238" t="str">
        <f t="shared" si="91"/>
        <v/>
      </c>
      <c r="W510" s="238">
        <f t="shared" si="92"/>
        <v>0</v>
      </c>
      <c r="X510" s="238">
        <f>SUMIFS($W$5:$W510,$V$5:$V510,"Plusieurs occurences",$H$5:$H510,H510)</f>
        <v>0</v>
      </c>
      <c r="Y510" t="str">
        <f t="shared" si="93"/>
        <v/>
      </c>
      <c r="Z510">
        <f t="shared" si="94"/>
        <v>0</v>
      </c>
      <c r="AA510" t="str">
        <f t="shared" si="95"/>
        <v/>
      </c>
      <c r="AC510" t="str">
        <f t="shared" si="96"/>
        <v/>
      </c>
    </row>
    <row r="511" spans="1:29" ht="45" x14ac:dyDescent="0.25">
      <c r="A511" s="112">
        <v>361</v>
      </c>
      <c r="B511" s="377" t="s">
        <v>502</v>
      </c>
      <c r="C511" t="s">
        <v>5938</v>
      </c>
      <c r="D511" s="25">
        <v>51</v>
      </c>
      <c r="E511" s="25">
        <v>17</v>
      </c>
      <c r="F511" s="25">
        <v>3</v>
      </c>
      <c r="G511" s="133">
        <f t="shared" si="86"/>
        <v>0.17647058823529413</v>
      </c>
      <c r="H511" s="15"/>
      <c r="I511" s="16" t="s">
        <v>14</v>
      </c>
      <c r="J511" s="15">
        <v>2018</v>
      </c>
      <c r="K511" s="3" t="s">
        <v>78</v>
      </c>
      <c r="L511" s="18" t="s">
        <v>1041</v>
      </c>
      <c r="M511" s="17" t="s">
        <v>40</v>
      </c>
      <c r="O511" s="26"/>
      <c r="P511" s="1" t="str">
        <f>IF($C511&lt;&gt;"",IF(COUNTIF($C:C,$C511)&gt;1,"Plusieurs commentaires",""),"")</f>
        <v/>
      </c>
      <c r="Q511" s="1">
        <f t="shared" si="87"/>
        <v>0</v>
      </c>
      <c r="R511" s="1">
        <f>SUMIFS($Q$5:$Q511,$P$5:$P511,"Plusieurs commentaires",$C$5:$C511,C511)</f>
        <v>0</v>
      </c>
      <c r="S511" t="str">
        <f t="shared" si="88"/>
        <v/>
      </c>
      <c r="T511" t="str">
        <f t="shared" si="89"/>
        <v>gcrv5755960</v>
      </c>
      <c r="U511" t="str">
        <f t="shared" si="90"/>
        <v/>
      </c>
      <c r="V511" s="238" t="str">
        <f t="shared" si="91"/>
        <v/>
      </c>
      <c r="W511" s="238">
        <f t="shared" si="92"/>
        <v>0</v>
      </c>
      <c r="X511" s="238">
        <f>SUMIFS($W$5:$W511,$V$5:$V511,"Plusieurs occurences",$H$5:$H511,H511)</f>
        <v>0</v>
      </c>
      <c r="Y511" t="str">
        <f t="shared" si="93"/>
        <v/>
      </c>
      <c r="Z511">
        <f t="shared" si="94"/>
        <v>0</v>
      </c>
      <c r="AA511" t="str">
        <f t="shared" si="95"/>
        <v/>
      </c>
      <c r="AC511" t="str">
        <f t="shared" si="96"/>
        <v/>
      </c>
    </row>
    <row r="512" spans="1:29" ht="90" x14ac:dyDescent="0.25">
      <c r="A512" s="112">
        <v>362</v>
      </c>
      <c r="B512" s="377" t="s">
        <v>503</v>
      </c>
      <c r="C512" t="s">
        <v>6468</v>
      </c>
      <c r="D512" s="25">
        <v>303</v>
      </c>
      <c r="E512" s="25">
        <v>49</v>
      </c>
      <c r="F512" s="25">
        <v>5</v>
      </c>
      <c r="G512" s="133">
        <f t="shared" si="86"/>
        <v>0.10204081632653061</v>
      </c>
      <c r="H512" s="133"/>
      <c r="I512" s="134" t="s">
        <v>14</v>
      </c>
      <c r="J512" s="133">
        <v>2018</v>
      </c>
      <c r="K512" s="3" t="s">
        <v>5793</v>
      </c>
      <c r="L512" s="18" t="s">
        <v>5513</v>
      </c>
      <c r="M512" s="136" t="s">
        <v>40</v>
      </c>
      <c r="O512" s="26"/>
      <c r="P512" s="1" t="str">
        <f>IF($C512&lt;&gt;"",IF(COUNTIF($C:C,$C512)&gt;1,"Plusieurs commentaires",""),"")</f>
        <v/>
      </c>
      <c r="Q512" s="1">
        <f t="shared" si="87"/>
        <v>0</v>
      </c>
      <c r="R512" s="1">
        <f>SUMIFS($Q$5:$Q512,$P$5:$P512,"Plusieurs commentaires",$C$5:$C512,C512)</f>
        <v>0</v>
      </c>
      <c r="S512" t="str">
        <f t="shared" si="88"/>
        <v/>
      </c>
      <c r="T512" t="str">
        <f t="shared" si="89"/>
        <v>p3hvsx</v>
      </c>
      <c r="U512" t="str">
        <f t="shared" si="90"/>
        <v/>
      </c>
      <c r="V512" s="238" t="str">
        <f t="shared" si="91"/>
        <v/>
      </c>
      <c r="W512" s="238">
        <f t="shared" si="92"/>
        <v>0</v>
      </c>
      <c r="X512" s="238">
        <f>SUMIFS($W$5:$W512,$V$5:$V512,"Plusieurs occurences",$H$5:$H512,H512)</f>
        <v>0</v>
      </c>
      <c r="Y512" t="str">
        <f t="shared" si="93"/>
        <v/>
      </c>
      <c r="Z512">
        <f t="shared" si="94"/>
        <v>0</v>
      </c>
      <c r="AA512" t="str">
        <f t="shared" si="95"/>
        <v/>
      </c>
      <c r="AC512" t="str">
        <f t="shared" si="96"/>
        <v/>
      </c>
    </row>
    <row r="513" spans="1:29" x14ac:dyDescent="0.25">
      <c r="A513" s="112">
        <v>363</v>
      </c>
      <c r="B513" s="377" t="s">
        <v>504</v>
      </c>
      <c r="C513" t="s">
        <v>6469</v>
      </c>
      <c r="D513" s="25">
        <v>3224</v>
      </c>
      <c r="E513" s="25">
        <v>38</v>
      </c>
      <c r="F513" s="25">
        <v>62</v>
      </c>
      <c r="G513" s="133">
        <f t="shared" si="86"/>
        <v>1.631578947368421</v>
      </c>
      <c r="H513" s="15"/>
      <c r="I513" s="16"/>
      <c r="J513" s="15">
        <v>2013</v>
      </c>
      <c r="K513" s="3" t="s">
        <v>453</v>
      </c>
      <c r="L513" s="18" t="s">
        <v>5513</v>
      </c>
      <c r="M513" s="17" t="s">
        <v>40</v>
      </c>
      <c r="O513" s="26"/>
      <c r="P513" s="1" t="str">
        <f>IF($C513&lt;&gt;"",IF(COUNTIF($C:C,$C513)&gt;1,"Plusieurs commentaires",""),"")</f>
        <v/>
      </c>
      <c r="Q513" s="1">
        <f t="shared" si="87"/>
        <v>0</v>
      </c>
      <c r="R513" s="1">
        <f>SUMIFS($Q$5:$Q513,$P$5:$P513,"Plusieurs commentaires",$C$5:$C513,C513)</f>
        <v>0</v>
      </c>
      <c r="S513" t="str">
        <f t="shared" si="88"/>
        <v/>
      </c>
      <c r="T513" t="str">
        <f t="shared" si="89"/>
        <v/>
      </c>
      <c r="U513" t="str">
        <f t="shared" si="90"/>
        <v/>
      </c>
      <c r="V513" s="238" t="str">
        <f t="shared" si="91"/>
        <v/>
      </c>
      <c r="W513" s="238">
        <f t="shared" si="92"/>
        <v>0</v>
      </c>
      <c r="X513" s="238">
        <f>SUMIFS($W$5:$W513,$V$5:$V513,"Plusieurs occurences",$H$5:$H513,H513)</f>
        <v>0</v>
      </c>
      <c r="Y513" t="str">
        <f t="shared" si="93"/>
        <v/>
      </c>
      <c r="Z513">
        <f t="shared" si="94"/>
        <v>0</v>
      </c>
      <c r="AA513" t="str">
        <f t="shared" si="95"/>
        <v/>
      </c>
      <c r="AC513" t="str">
        <f t="shared" si="96"/>
        <v/>
      </c>
    </row>
    <row r="514" spans="1:29" ht="30" x14ac:dyDescent="0.25">
      <c r="A514" s="112">
        <v>364</v>
      </c>
      <c r="B514" s="377" t="s">
        <v>505</v>
      </c>
      <c r="C514" t="s">
        <v>6004</v>
      </c>
      <c r="D514" s="25">
        <v>9568</v>
      </c>
      <c r="E514" s="25">
        <v>200</v>
      </c>
      <c r="F514" s="25">
        <v>344</v>
      </c>
      <c r="G514" s="133">
        <f t="shared" si="86"/>
        <v>1.72</v>
      </c>
      <c r="H514" s="15"/>
      <c r="I514" s="16" t="s">
        <v>101</v>
      </c>
      <c r="J514" s="15">
        <v>2012</v>
      </c>
      <c r="K514" s="3" t="s">
        <v>506</v>
      </c>
      <c r="L514" s="18" t="s">
        <v>1041</v>
      </c>
      <c r="M514" s="17" t="s">
        <v>40</v>
      </c>
      <c r="O514" s="26"/>
      <c r="P514" s="1" t="str">
        <f>IF($C514&lt;&gt;"",IF(COUNTIF($C:C,$C514)&gt;1,"Plusieurs commentaires",""),"")</f>
        <v/>
      </c>
      <c r="Q514" s="1">
        <f t="shared" si="87"/>
        <v>0</v>
      </c>
      <c r="R514" s="1">
        <f>SUMIFS($Q$5:$Q514,$P$5:$P514,"Plusieurs commentaires",$C$5:$C514,C514)</f>
        <v>0</v>
      </c>
      <c r="S514" t="str">
        <f t="shared" si="88"/>
        <v/>
      </c>
      <c r="T514" t="str">
        <f t="shared" si="89"/>
        <v/>
      </c>
      <c r="U514" t="str">
        <f t="shared" si="90"/>
        <v/>
      </c>
      <c r="V514" s="238" t="str">
        <f t="shared" si="91"/>
        <v/>
      </c>
      <c r="W514" s="238">
        <f t="shared" si="92"/>
        <v>0</v>
      </c>
      <c r="X514" s="238">
        <f>SUMIFS($W$5:$W514,$V$5:$V514,"Plusieurs occurences",$H$5:$H514,H514)</f>
        <v>0</v>
      </c>
      <c r="Y514" t="str">
        <f t="shared" si="93"/>
        <v/>
      </c>
      <c r="Z514">
        <f t="shared" si="94"/>
        <v>0</v>
      </c>
      <c r="AA514" t="str">
        <f t="shared" si="95"/>
        <v/>
      </c>
      <c r="AC514" t="str">
        <f t="shared" si="96"/>
        <v/>
      </c>
    </row>
    <row r="515" spans="1:29" ht="45" x14ac:dyDescent="0.25">
      <c r="A515" s="112">
        <v>365</v>
      </c>
      <c r="B515" s="377" t="s">
        <v>507</v>
      </c>
      <c r="C515" t="s">
        <v>6470</v>
      </c>
      <c r="D515" s="25">
        <v>411</v>
      </c>
      <c r="E515" s="25">
        <v>80</v>
      </c>
      <c r="F515" s="25">
        <v>30</v>
      </c>
      <c r="G515" s="133">
        <f t="shared" ref="G515:G578" si="97">IFERROR(F515/E515,"")</f>
        <v>0.375</v>
      </c>
      <c r="H515" s="133"/>
      <c r="I515" s="134" t="s">
        <v>14</v>
      </c>
      <c r="J515" s="133">
        <v>2018</v>
      </c>
      <c r="K515" s="3" t="s">
        <v>5794</v>
      </c>
      <c r="L515" s="18" t="s">
        <v>1041</v>
      </c>
      <c r="M515" s="136" t="s">
        <v>40</v>
      </c>
      <c r="O515" s="26"/>
      <c r="P515" s="1" t="str">
        <f>IF($C515&lt;&gt;"",IF(COUNTIF($C:C,$C515)&gt;1,"Plusieurs commentaires",""),"")</f>
        <v/>
      </c>
      <c r="Q515" s="1">
        <f t="shared" si="87"/>
        <v>0</v>
      </c>
      <c r="R515" s="1">
        <f>SUMIFS($Q$5:$Q515,$P$5:$P515,"Plusieurs commentaires",$C$5:$C515,C515)</f>
        <v>0</v>
      </c>
      <c r="S515" t="str">
        <f t="shared" si="88"/>
        <v/>
      </c>
      <c r="T515" t="str">
        <f t="shared" si="89"/>
        <v/>
      </c>
      <c r="U515" t="str">
        <f t="shared" si="90"/>
        <v/>
      </c>
      <c r="V515" s="238" t="str">
        <f t="shared" si="91"/>
        <v/>
      </c>
      <c r="W515" s="238">
        <f t="shared" si="92"/>
        <v>0</v>
      </c>
      <c r="X515" s="238">
        <f>SUMIFS($W$5:$W515,$V$5:$V515,"Plusieurs occurences",$H$5:$H515,H515)</f>
        <v>0</v>
      </c>
      <c r="Y515" t="str">
        <f t="shared" si="93"/>
        <v/>
      </c>
      <c r="Z515">
        <f t="shared" si="94"/>
        <v>0</v>
      </c>
      <c r="AA515" t="str">
        <f t="shared" si="95"/>
        <v/>
      </c>
      <c r="AC515" t="str">
        <f t="shared" si="96"/>
        <v/>
      </c>
    </row>
    <row r="516" spans="1:29" ht="30" x14ac:dyDescent="0.25">
      <c r="A516" s="112">
        <v>366</v>
      </c>
      <c r="B516" s="373" t="s">
        <v>508</v>
      </c>
      <c r="C516" t="s">
        <v>6180</v>
      </c>
      <c r="D516" s="25">
        <v>6975</v>
      </c>
      <c r="E516" s="25">
        <v>150</v>
      </c>
      <c r="F516" s="25">
        <v>71</v>
      </c>
      <c r="G516" s="133">
        <f t="shared" si="97"/>
        <v>0.47333333333333333</v>
      </c>
      <c r="H516" s="15"/>
      <c r="I516" s="16" t="s">
        <v>14</v>
      </c>
      <c r="J516" s="15">
        <v>2014</v>
      </c>
      <c r="K516" s="3" t="s">
        <v>453</v>
      </c>
      <c r="L516" s="18" t="s">
        <v>5513</v>
      </c>
      <c r="M516" s="17" t="s">
        <v>40</v>
      </c>
      <c r="N516">
        <v>12</v>
      </c>
      <c r="O516" s="26"/>
      <c r="P516" s="1" t="str">
        <f>IF($C516&lt;&gt;"",IF(COUNTIF($C:C,$C516)&gt;1,"Plusieurs commentaires",""),"")</f>
        <v/>
      </c>
      <c r="Q516" s="1">
        <f t="shared" si="87"/>
        <v>0</v>
      </c>
      <c r="R516" s="1">
        <f>SUMIFS($Q$5:$Q516,$P$5:$P516,"Plusieurs commentaires",$C$5:$C516,C516)</f>
        <v>0</v>
      </c>
      <c r="S516" t="str">
        <f t="shared" si="88"/>
        <v/>
      </c>
      <c r="T516" t="str">
        <f t="shared" si="89"/>
        <v/>
      </c>
      <c r="U516" t="str">
        <f t="shared" si="90"/>
        <v/>
      </c>
      <c r="V516" s="238" t="str">
        <f t="shared" si="91"/>
        <v/>
      </c>
      <c r="W516" s="238">
        <f t="shared" si="92"/>
        <v>0</v>
      </c>
      <c r="X516" s="238">
        <f>SUMIFS($W$5:$W516,$V$5:$V516,"Plusieurs occurences",$H$5:$H516,H516)</f>
        <v>0</v>
      </c>
      <c r="Y516" t="str">
        <f t="shared" si="93"/>
        <v/>
      </c>
      <c r="Z516">
        <f t="shared" si="94"/>
        <v>0</v>
      </c>
      <c r="AA516" t="str">
        <f t="shared" si="95"/>
        <v/>
      </c>
      <c r="AC516" t="str">
        <f t="shared" si="96"/>
        <v/>
      </c>
    </row>
    <row r="517" spans="1:29" ht="60" x14ac:dyDescent="0.25">
      <c r="A517" s="112">
        <v>367</v>
      </c>
      <c r="B517" s="377" t="s">
        <v>509</v>
      </c>
      <c r="C517" t="s">
        <v>6471</v>
      </c>
      <c r="D517" s="334">
        <v>1608</v>
      </c>
      <c r="E517" s="334">
        <v>200</v>
      </c>
      <c r="F517" s="334">
        <v>54</v>
      </c>
      <c r="G517" s="133">
        <f t="shared" si="97"/>
        <v>0.27</v>
      </c>
      <c r="H517" s="133"/>
      <c r="I517" s="134" t="s">
        <v>14</v>
      </c>
      <c r="J517" s="133">
        <v>2015</v>
      </c>
      <c r="K517" s="3" t="s">
        <v>457</v>
      </c>
      <c r="L517" s="18" t="s">
        <v>1041</v>
      </c>
      <c r="M517" s="136" t="s">
        <v>40</v>
      </c>
      <c r="O517" s="26"/>
      <c r="P517" s="1" t="str">
        <f>IF($C517&lt;&gt;"",IF(COUNTIF($C:C,$C517)&gt;1,"Plusieurs commentaires",""),"")</f>
        <v/>
      </c>
      <c r="Q517" s="1">
        <f t="shared" ref="Q517:Q580" si="98">IF(P517="Plusieurs commentaires",1,0)</f>
        <v>0</v>
      </c>
      <c r="R517" s="1">
        <f>SUMIFS($Q$5:$Q517,$P$5:$P517,"Plusieurs commentaires",$C$5:$C517,C517)</f>
        <v>0</v>
      </c>
      <c r="S517" t="str">
        <f t="shared" ref="S517:S580" si="99">IF(I517="Non",IF(F517&lt;=21,IF(M517="Critique",IF(J517&gt;2017,C517,""),""),""),"")</f>
        <v/>
      </c>
      <c r="T517" t="str">
        <f t="shared" ref="T517:T580" si="100">IF(I517="Non",IF(F517&lt;=21,IF(M517="Soutien",IF(J517&gt;2017,C517,""),""),""),"")</f>
        <v/>
      </c>
      <c r="U517" t="str">
        <f t="shared" ref="U517:U580" si="101">IF(I517="Non",IF(F517&lt;=21,IF(M517="Neutre",IF(J517&gt;2017,C517,""),""),""),"")</f>
        <v/>
      </c>
      <c r="V517" s="238" t="str">
        <f t="shared" ref="V517:V580" si="102">IF($H517&lt;&gt;"",IF(COUNTIF($H:$H,$H517)&gt;1,"Plusieurs occurences",""),"")</f>
        <v/>
      </c>
      <c r="W517" s="238">
        <f t="shared" ref="W517:W580" si="103">IF(V517="Plusieurs occurences",1,0)</f>
        <v>0</v>
      </c>
      <c r="X517" s="238">
        <f>SUMIFS($W$5:$W517,$V$5:$V517,"Plusieurs occurences",$H$5:$H517,H517)</f>
        <v>0</v>
      </c>
      <c r="Y517" t="str">
        <f t="shared" ref="Y517:Y580" si="104">IF(R517&lt;2,IF(M517="Critique",H517,""),"")</f>
        <v/>
      </c>
      <c r="Z517">
        <f t="shared" ref="Z517:Z580" si="105">IF(R517&lt;2,IF(M517="Soutien",H517,""),"")</f>
        <v>0</v>
      </c>
      <c r="AA517" t="str">
        <f t="shared" ref="AA517:AA580" si="106">IF(R517&lt;2,IF(M517="Neutre",H517,""),"")</f>
        <v/>
      </c>
      <c r="AC517" t="str">
        <f t="shared" si="96"/>
        <v/>
      </c>
    </row>
    <row r="518" spans="1:29" ht="30" x14ac:dyDescent="0.25">
      <c r="A518" s="112">
        <v>368</v>
      </c>
      <c r="B518" s="377" t="s">
        <v>510</v>
      </c>
      <c r="C518" t="s">
        <v>6472</v>
      </c>
      <c r="D518" s="133">
        <v>37893</v>
      </c>
      <c r="E518" s="133">
        <v>48</v>
      </c>
      <c r="F518" s="133">
        <v>8</v>
      </c>
      <c r="G518" s="133">
        <f t="shared" si="97"/>
        <v>0.16666666666666666</v>
      </c>
      <c r="H518" s="133"/>
      <c r="I518" s="134" t="s">
        <v>14</v>
      </c>
      <c r="J518" s="133">
        <v>2012</v>
      </c>
      <c r="K518" s="3" t="s">
        <v>5513</v>
      </c>
      <c r="L518" s="18" t="s">
        <v>1041</v>
      </c>
      <c r="M518" s="136" t="s">
        <v>40</v>
      </c>
      <c r="N518">
        <v>0</v>
      </c>
      <c r="O518" s="26"/>
      <c r="P518" s="1" t="str">
        <f>IF($C518&lt;&gt;"",IF(COUNTIF($C:C,$C518)&gt;1,"Plusieurs commentaires",""),"")</f>
        <v/>
      </c>
      <c r="Q518" s="1">
        <f t="shared" si="98"/>
        <v>0</v>
      </c>
      <c r="R518" s="1">
        <f>SUMIFS($Q$5:$Q518,$P$5:$P518,"Plusieurs commentaires",$C$5:$C518,C518)</f>
        <v>0</v>
      </c>
      <c r="S518" t="str">
        <f t="shared" si="99"/>
        <v/>
      </c>
      <c r="T518" t="str">
        <f t="shared" si="100"/>
        <v/>
      </c>
      <c r="U518" t="str">
        <f t="shared" si="101"/>
        <v/>
      </c>
      <c r="V518" s="238" t="str">
        <f t="shared" si="102"/>
        <v/>
      </c>
      <c r="W518" s="238">
        <f t="shared" si="103"/>
        <v>0</v>
      </c>
      <c r="X518" s="238">
        <f>SUMIFS($W$5:$W518,$V$5:$V518,"Plusieurs occurences",$H$5:$H518,H518)</f>
        <v>0</v>
      </c>
      <c r="Y518" t="str">
        <f t="shared" si="104"/>
        <v/>
      </c>
      <c r="Z518">
        <f t="shared" si="105"/>
        <v>0</v>
      </c>
      <c r="AA518" t="str">
        <f t="shared" si="106"/>
        <v/>
      </c>
      <c r="AC518" t="str">
        <f t="shared" si="96"/>
        <v/>
      </c>
    </row>
    <row r="519" spans="1:29" x14ac:dyDescent="0.25">
      <c r="A519" s="112">
        <v>369</v>
      </c>
      <c r="B519" s="373" t="s">
        <v>511</v>
      </c>
      <c r="C519" t="s">
        <v>6473</v>
      </c>
      <c r="D519" s="25">
        <v>3155</v>
      </c>
      <c r="E519" s="25">
        <v>3270</v>
      </c>
      <c r="F519" s="25">
        <v>621</v>
      </c>
      <c r="G519" s="133">
        <f t="shared" si="97"/>
        <v>0.18990825688073396</v>
      </c>
      <c r="H519" s="133"/>
      <c r="I519" s="134" t="s">
        <v>14</v>
      </c>
      <c r="J519" s="133">
        <v>2009</v>
      </c>
      <c r="K519" s="3" t="s">
        <v>5513</v>
      </c>
      <c r="L519" s="18" t="s">
        <v>1041</v>
      </c>
      <c r="M519" s="136" t="s">
        <v>40</v>
      </c>
      <c r="O519" s="26"/>
      <c r="P519" s="1" t="str">
        <f>IF($C519&lt;&gt;"",IF(COUNTIF($C:C,$C519)&gt;1,"Plusieurs commentaires",""),"")</f>
        <v/>
      </c>
      <c r="Q519" s="1">
        <f t="shared" si="98"/>
        <v>0</v>
      </c>
      <c r="R519" s="1">
        <f>SUMIFS($Q$5:$Q519,$P$5:$P519,"Plusieurs commentaires",$C$5:$C519,C519)</f>
        <v>0</v>
      </c>
      <c r="S519" t="str">
        <f t="shared" si="99"/>
        <v/>
      </c>
      <c r="T519" t="str">
        <f t="shared" si="100"/>
        <v/>
      </c>
      <c r="U519" t="str">
        <f t="shared" si="101"/>
        <v/>
      </c>
      <c r="V519" s="238" t="str">
        <f t="shared" si="102"/>
        <v/>
      </c>
      <c r="W519" s="238">
        <f t="shared" si="103"/>
        <v>0</v>
      </c>
      <c r="X519" s="238">
        <f>SUMIFS($W$5:$W519,$V$5:$V519,"Plusieurs occurences",$H$5:$H519,H519)</f>
        <v>0</v>
      </c>
      <c r="Y519" t="str">
        <f t="shared" si="104"/>
        <v/>
      </c>
      <c r="Z519">
        <f t="shared" si="105"/>
        <v>0</v>
      </c>
      <c r="AA519" t="str">
        <f t="shared" si="106"/>
        <v/>
      </c>
      <c r="AC519" t="str">
        <f t="shared" ref="AC519:AC582" si="107">IF(R519&lt;2,IF(M519="Critique",C519,""),"")</f>
        <v/>
      </c>
    </row>
    <row r="520" spans="1:29" ht="45" x14ac:dyDescent="0.25">
      <c r="A520" s="112">
        <v>370</v>
      </c>
      <c r="B520" s="377" t="s">
        <v>512</v>
      </c>
      <c r="C520" t="s">
        <v>6474</v>
      </c>
      <c r="D520" s="133">
        <v>56200</v>
      </c>
      <c r="E520" s="133">
        <v>1139</v>
      </c>
      <c r="F520" s="133">
        <v>1003</v>
      </c>
      <c r="G520" s="133">
        <f t="shared" si="97"/>
        <v>0.88059701492537312</v>
      </c>
      <c r="H520" s="133"/>
      <c r="I520" s="134" t="s">
        <v>14</v>
      </c>
      <c r="J520" s="133">
        <v>2014</v>
      </c>
      <c r="K520" s="3" t="s">
        <v>5513</v>
      </c>
      <c r="L520" s="18" t="s">
        <v>1041</v>
      </c>
      <c r="M520" s="136" t="s">
        <v>40</v>
      </c>
      <c r="N520">
        <v>7</v>
      </c>
      <c r="O520" s="26"/>
      <c r="P520" s="1" t="str">
        <f>IF($C520&lt;&gt;"",IF(COUNTIF($C:C,$C520)&gt;1,"Plusieurs commentaires",""),"")</f>
        <v/>
      </c>
      <c r="Q520" s="1">
        <f t="shared" si="98"/>
        <v>0</v>
      </c>
      <c r="R520" s="1">
        <f>SUMIFS($Q$5:$Q520,$P$5:$P520,"Plusieurs commentaires",$C$5:$C520,C520)</f>
        <v>0</v>
      </c>
      <c r="S520" t="str">
        <f t="shared" si="99"/>
        <v/>
      </c>
      <c r="T520" t="str">
        <f t="shared" si="100"/>
        <v/>
      </c>
      <c r="U520" t="str">
        <f t="shared" si="101"/>
        <v/>
      </c>
      <c r="V520" s="238" t="str">
        <f t="shared" si="102"/>
        <v/>
      </c>
      <c r="W520" s="238">
        <f t="shared" si="103"/>
        <v>0</v>
      </c>
      <c r="X520" s="238">
        <f>SUMIFS($W$5:$W520,$V$5:$V520,"Plusieurs occurences",$H$5:$H520,H520)</f>
        <v>0</v>
      </c>
      <c r="Y520" t="str">
        <f t="shared" si="104"/>
        <v/>
      </c>
      <c r="Z520">
        <f t="shared" si="105"/>
        <v>0</v>
      </c>
      <c r="AA520" t="str">
        <f t="shared" si="106"/>
        <v/>
      </c>
      <c r="AC520" t="str">
        <f t="shared" si="107"/>
        <v/>
      </c>
    </row>
    <row r="521" spans="1:29" x14ac:dyDescent="0.25">
      <c r="A521" s="112">
        <v>371</v>
      </c>
      <c r="B521" s="377" t="s">
        <v>514</v>
      </c>
      <c r="C521" t="s">
        <v>6475</v>
      </c>
      <c r="D521" s="133">
        <v>342</v>
      </c>
      <c r="E521" s="133">
        <v>60</v>
      </c>
      <c r="F521" s="133">
        <v>76</v>
      </c>
      <c r="G521" s="133">
        <f t="shared" si="97"/>
        <v>1.2666666666666666</v>
      </c>
      <c r="H521" s="133"/>
      <c r="I521" s="134" t="s">
        <v>13</v>
      </c>
      <c r="J521" s="133">
        <v>2014</v>
      </c>
      <c r="K521" s="3" t="s">
        <v>513</v>
      </c>
      <c r="L521" s="18" t="s">
        <v>5513</v>
      </c>
      <c r="M521" s="136" t="s">
        <v>40</v>
      </c>
      <c r="O521" s="26"/>
      <c r="P521" s="1" t="str">
        <f>IF($C521&lt;&gt;"",IF(COUNTIF($C:C,$C521)&gt;1,"Plusieurs commentaires",""),"")</f>
        <v/>
      </c>
      <c r="Q521" s="1">
        <f t="shared" si="98"/>
        <v>0</v>
      </c>
      <c r="R521" s="1">
        <f>SUMIFS($Q$5:$Q521,$P$5:$P521,"Plusieurs commentaires",$C$5:$C521,C521)</f>
        <v>0</v>
      </c>
      <c r="S521" t="str">
        <f t="shared" si="99"/>
        <v/>
      </c>
      <c r="T521" t="str">
        <f t="shared" si="100"/>
        <v/>
      </c>
      <c r="U521" t="str">
        <f t="shared" si="101"/>
        <v/>
      </c>
      <c r="V521" s="238" t="str">
        <f t="shared" si="102"/>
        <v/>
      </c>
      <c r="W521" s="238">
        <f t="shared" si="103"/>
        <v>0</v>
      </c>
      <c r="X521" s="238">
        <f>SUMIFS($W$5:$W521,$V$5:$V521,"Plusieurs occurences",$H$5:$H521,H521)</f>
        <v>0</v>
      </c>
      <c r="Y521" t="str">
        <f t="shared" si="104"/>
        <v/>
      </c>
      <c r="Z521">
        <f t="shared" si="105"/>
        <v>0</v>
      </c>
      <c r="AA521" t="str">
        <f t="shared" si="106"/>
        <v/>
      </c>
      <c r="AC521" t="str">
        <f t="shared" si="107"/>
        <v/>
      </c>
    </row>
    <row r="522" spans="1:29" x14ac:dyDescent="0.25">
      <c r="A522" s="112">
        <v>372</v>
      </c>
      <c r="B522" s="377" t="s">
        <v>515</v>
      </c>
      <c r="C522" t="s">
        <v>6170</v>
      </c>
      <c r="D522" s="25">
        <v>14100</v>
      </c>
      <c r="E522" s="25">
        <v>734</v>
      </c>
      <c r="F522" s="25">
        <v>272</v>
      </c>
      <c r="G522" s="133">
        <f t="shared" si="97"/>
        <v>0.37057220708446864</v>
      </c>
      <c r="H522" s="133"/>
      <c r="I522" s="134" t="s">
        <v>13</v>
      </c>
      <c r="J522" s="133">
        <v>2018</v>
      </c>
      <c r="K522" s="3" t="s">
        <v>14</v>
      </c>
      <c r="L522" s="18" t="s">
        <v>5513</v>
      </c>
      <c r="M522" s="136" t="s">
        <v>40</v>
      </c>
      <c r="O522" s="26"/>
      <c r="P522" s="1" t="str">
        <f>IF($C522&lt;&gt;"",IF(COUNTIF($C:C,$C522)&gt;1,"Plusieurs commentaires",""),"")</f>
        <v>Plusieurs commentaires</v>
      </c>
      <c r="Q522" s="1">
        <f t="shared" si="98"/>
        <v>1</v>
      </c>
      <c r="R522" s="1">
        <f>SUMIFS($Q$5:$Q522,$P$5:$P522,"Plusieurs commentaires",$C$5:$C522,C522)</f>
        <v>2</v>
      </c>
      <c r="S522" t="str">
        <f t="shared" si="99"/>
        <v/>
      </c>
      <c r="T522" t="str">
        <f t="shared" si="100"/>
        <v/>
      </c>
      <c r="U522" t="str">
        <f t="shared" si="101"/>
        <v/>
      </c>
      <c r="V522" s="238" t="str">
        <f t="shared" si="102"/>
        <v/>
      </c>
      <c r="W522" s="238">
        <f t="shared" si="103"/>
        <v>0</v>
      </c>
      <c r="X522" s="238">
        <f>SUMIFS($W$5:$W522,$V$5:$V522,"Plusieurs occurences",$H$5:$H522,H522)</f>
        <v>0</v>
      </c>
      <c r="Y522" t="str">
        <f t="shared" si="104"/>
        <v/>
      </c>
      <c r="Z522" t="str">
        <f t="shared" si="105"/>
        <v/>
      </c>
      <c r="AA522" t="str">
        <f t="shared" si="106"/>
        <v/>
      </c>
      <c r="AC522" t="str">
        <f t="shared" si="107"/>
        <v/>
      </c>
    </row>
    <row r="523" spans="1:29" ht="75" x14ac:dyDescent="0.25">
      <c r="A523" s="112">
        <v>373</v>
      </c>
      <c r="B523" s="377" t="s">
        <v>516</v>
      </c>
      <c r="C523" t="s">
        <v>6476</v>
      </c>
      <c r="D523" s="133">
        <v>9101</v>
      </c>
      <c r="E523" s="133">
        <v>271</v>
      </c>
      <c r="F523" s="133">
        <v>206</v>
      </c>
      <c r="G523" s="133">
        <f t="shared" si="97"/>
        <v>0.76014760147601479</v>
      </c>
      <c r="H523" s="133"/>
      <c r="I523" s="134" t="s">
        <v>13</v>
      </c>
      <c r="J523" s="133">
        <v>2013</v>
      </c>
      <c r="K523" s="3" t="s">
        <v>14</v>
      </c>
      <c r="L523" s="367" t="s">
        <v>1041</v>
      </c>
      <c r="M523" s="136" t="s">
        <v>40</v>
      </c>
      <c r="O523" s="26"/>
      <c r="P523" s="1" t="str">
        <f>IF($C523&lt;&gt;"",IF(COUNTIF($C:C,$C523)&gt;1,"Plusieurs commentaires",""),"")</f>
        <v/>
      </c>
      <c r="Q523" s="1">
        <f t="shared" si="98"/>
        <v>0</v>
      </c>
      <c r="R523" s="1">
        <f>SUMIFS($Q$5:$Q523,$P$5:$P523,"Plusieurs commentaires",$C$5:$C523,C523)</f>
        <v>0</v>
      </c>
      <c r="S523" t="str">
        <f t="shared" si="99"/>
        <v/>
      </c>
      <c r="T523" t="str">
        <f t="shared" si="100"/>
        <v/>
      </c>
      <c r="U523" t="str">
        <f t="shared" si="101"/>
        <v/>
      </c>
      <c r="V523" s="238" t="str">
        <f t="shared" si="102"/>
        <v/>
      </c>
      <c r="W523" s="238">
        <f t="shared" si="103"/>
        <v>0</v>
      </c>
      <c r="X523" s="238">
        <f>SUMIFS($W$5:$W523,$V$5:$V523,"Plusieurs occurences",$H$5:$H523,H523)</f>
        <v>0</v>
      </c>
      <c r="Y523" t="str">
        <f t="shared" si="104"/>
        <v/>
      </c>
      <c r="Z523">
        <f t="shared" si="105"/>
        <v>0</v>
      </c>
      <c r="AA523" t="str">
        <f t="shared" si="106"/>
        <v/>
      </c>
      <c r="AC523" t="str">
        <f t="shared" si="107"/>
        <v/>
      </c>
    </row>
    <row r="524" spans="1:29" x14ac:dyDescent="0.25">
      <c r="A524" s="112">
        <v>374</v>
      </c>
      <c r="B524" s="377" t="s">
        <v>517</v>
      </c>
      <c r="C524" t="s">
        <v>6477</v>
      </c>
      <c r="D524" s="133">
        <v>5468</v>
      </c>
      <c r="E524" s="133">
        <v>86</v>
      </c>
      <c r="F524" s="133">
        <v>18</v>
      </c>
      <c r="G524" s="133">
        <f t="shared" si="97"/>
        <v>0.20930232558139536</v>
      </c>
      <c r="H524" s="15" t="s">
        <v>518</v>
      </c>
      <c r="I524" s="16" t="s">
        <v>13</v>
      </c>
      <c r="J524" s="15">
        <v>2012</v>
      </c>
      <c r="K524" s="3" t="s">
        <v>5513</v>
      </c>
      <c r="L524" s="18" t="s">
        <v>1041</v>
      </c>
      <c r="M524" s="17" t="s">
        <v>40</v>
      </c>
      <c r="O524" s="26"/>
      <c r="P524" s="1" t="str">
        <f>IF($C524&lt;&gt;"",IF(COUNTIF($C:C,$C524)&gt;1,"Plusieurs commentaires",""),"")</f>
        <v>Plusieurs commentaires</v>
      </c>
      <c r="Q524" s="1">
        <f t="shared" si="98"/>
        <v>1</v>
      </c>
      <c r="R524" s="1">
        <f>SUMIFS($Q$5:$Q524,$P$5:$P524,"Plusieurs commentaires",$C$5:$C524,C524)</f>
        <v>1</v>
      </c>
      <c r="S524" t="str">
        <f t="shared" si="99"/>
        <v/>
      </c>
      <c r="T524" t="str">
        <f t="shared" si="100"/>
        <v/>
      </c>
      <c r="U524" t="str">
        <f t="shared" si="101"/>
        <v/>
      </c>
      <c r="V524" s="238" t="str">
        <f t="shared" si="102"/>
        <v>Plusieurs occurences</v>
      </c>
      <c r="W524" s="238">
        <f t="shared" si="103"/>
        <v>1</v>
      </c>
      <c r="X524" s="238">
        <f>SUMIFS($W$5:$W524,$V$5:$V524,"Plusieurs occurences",$H$5:$H524,H524)</f>
        <v>1</v>
      </c>
      <c r="Y524" t="str">
        <f t="shared" si="104"/>
        <v/>
      </c>
      <c r="Z524" t="str">
        <f t="shared" si="105"/>
        <v>Développeur web</v>
      </c>
      <c r="AA524" t="str">
        <f t="shared" si="106"/>
        <v/>
      </c>
      <c r="AC524" t="str">
        <f t="shared" si="107"/>
        <v/>
      </c>
    </row>
    <row r="525" spans="1:29" ht="30" x14ac:dyDescent="0.25">
      <c r="A525" s="112">
        <v>375</v>
      </c>
      <c r="B525" s="377" t="s">
        <v>519</v>
      </c>
      <c r="C525" t="s">
        <v>5952</v>
      </c>
      <c r="D525" s="133">
        <v>587</v>
      </c>
      <c r="E525" s="133">
        <v>13</v>
      </c>
      <c r="F525" s="133">
        <v>3</v>
      </c>
      <c r="G525" s="133">
        <f t="shared" si="97"/>
        <v>0.23076923076923078</v>
      </c>
      <c r="H525" s="15"/>
      <c r="I525" s="16" t="s">
        <v>14</v>
      </c>
      <c r="J525" s="133">
        <v>2018</v>
      </c>
      <c r="K525" s="3" t="s">
        <v>521</v>
      </c>
      <c r="L525" s="18" t="s">
        <v>1041</v>
      </c>
      <c r="M525" s="17" t="s">
        <v>40</v>
      </c>
      <c r="O525" s="26"/>
      <c r="P525" s="1" t="str">
        <f>IF($C525&lt;&gt;"",IF(COUNTIF($C:C,$C525)&gt;1,"Plusieurs commentaires",""),"")</f>
        <v>Plusieurs commentaires</v>
      </c>
      <c r="Q525" s="1">
        <f t="shared" si="98"/>
        <v>1</v>
      </c>
      <c r="R525" s="1">
        <f>SUMIFS($Q$5:$Q525,$P$5:$P525,"Plusieurs commentaires",$C$5:$C525,C525)</f>
        <v>2</v>
      </c>
      <c r="S525" t="str">
        <f t="shared" si="99"/>
        <v/>
      </c>
      <c r="T525" t="str">
        <f t="shared" si="100"/>
        <v>Pgel9217</v>
      </c>
      <c r="U525" t="str">
        <f t="shared" si="101"/>
        <v/>
      </c>
      <c r="V525" s="238" t="str">
        <f t="shared" si="102"/>
        <v/>
      </c>
      <c r="W525" s="238">
        <f t="shared" si="103"/>
        <v>0</v>
      </c>
      <c r="X525" s="238">
        <f>SUMIFS($W$5:$W525,$V$5:$V525,"Plusieurs occurences",$H$5:$H525,H525)</f>
        <v>0</v>
      </c>
      <c r="Y525" t="str">
        <f t="shared" si="104"/>
        <v/>
      </c>
      <c r="Z525" t="str">
        <f t="shared" si="105"/>
        <v/>
      </c>
      <c r="AA525" t="str">
        <f t="shared" si="106"/>
        <v/>
      </c>
      <c r="AC525" t="str">
        <f t="shared" si="107"/>
        <v/>
      </c>
    </row>
    <row r="526" spans="1:29" x14ac:dyDescent="0.25">
      <c r="A526" s="112">
        <v>376</v>
      </c>
      <c r="B526" s="377" t="s">
        <v>520</v>
      </c>
      <c r="C526" t="s">
        <v>5929</v>
      </c>
      <c r="D526" s="133">
        <v>326</v>
      </c>
      <c r="E526" s="133">
        <v>93</v>
      </c>
      <c r="F526" s="133">
        <v>16</v>
      </c>
      <c r="G526" s="133">
        <f t="shared" si="97"/>
        <v>0.17204301075268819</v>
      </c>
      <c r="H526" s="133"/>
      <c r="I526" s="134" t="s">
        <v>14</v>
      </c>
      <c r="J526" s="133">
        <v>2010</v>
      </c>
      <c r="K526" s="3" t="s">
        <v>520</v>
      </c>
      <c r="L526" s="18" t="s">
        <v>5513</v>
      </c>
      <c r="M526" s="136" t="s">
        <v>40</v>
      </c>
      <c r="O526" s="26"/>
      <c r="P526" s="1" t="str">
        <f>IF($C526&lt;&gt;"",IF(COUNTIF($C:C,$C526)&gt;1,"Plusieurs commentaires",""),"")</f>
        <v/>
      </c>
      <c r="Q526" s="1">
        <f t="shared" si="98"/>
        <v>0</v>
      </c>
      <c r="R526" s="1">
        <f>SUMIFS($Q$5:$Q526,$P$5:$P526,"Plusieurs commentaires",$C$5:$C526,C526)</f>
        <v>0</v>
      </c>
      <c r="S526" t="str">
        <f t="shared" si="99"/>
        <v/>
      </c>
      <c r="T526" t="str">
        <f t="shared" si="100"/>
        <v/>
      </c>
      <c r="U526" t="str">
        <f t="shared" si="101"/>
        <v/>
      </c>
      <c r="V526" s="238" t="str">
        <f t="shared" si="102"/>
        <v/>
      </c>
      <c r="W526" s="238">
        <f t="shared" si="103"/>
        <v>0</v>
      </c>
      <c r="X526" s="238">
        <f>SUMIFS($W$5:$W526,$V$5:$V526,"Plusieurs occurences",$H$5:$H526,H526)</f>
        <v>0</v>
      </c>
      <c r="Y526" t="str">
        <f t="shared" si="104"/>
        <v/>
      </c>
      <c r="Z526">
        <f t="shared" si="105"/>
        <v>0</v>
      </c>
      <c r="AA526" t="str">
        <f t="shared" si="106"/>
        <v/>
      </c>
      <c r="AC526" t="str">
        <f t="shared" si="107"/>
        <v/>
      </c>
    </row>
    <row r="527" spans="1:29" x14ac:dyDescent="0.25">
      <c r="A527" s="112">
        <v>377</v>
      </c>
      <c r="B527" s="377" t="s">
        <v>522</v>
      </c>
      <c r="C527" t="s">
        <v>6062</v>
      </c>
      <c r="D527" s="133">
        <v>15400</v>
      </c>
      <c r="E527" s="133">
        <v>408</v>
      </c>
      <c r="F527" s="133">
        <v>341</v>
      </c>
      <c r="G527" s="133">
        <f t="shared" si="97"/>
        <v>0.83578431372549022</v>
      </c>
      <c r="H527" s="133"/>
      <c r="I527" s="134" t="s">
        <v>14</v>
      </c>
      <c r="J527" s="133">
        <v>2015</v>
      </c>
      <c r="K527" s="3" t="s">
        <v>14</v>
      </c>
      <c r="L527" s="18" t="s">
        <v>1041</v>
      </c>
      <c r="M527" s="136" t="s">
        <v>40</v>
      </c>
      <c r="O527" s="26"/>
      <c r="P527" s="1" t="str">
        <f>IF($C527&lt;&gt;"",IF(COUNTIF($C:C,$C527)&gt;1,"Plusieurs commentaires",""),"")</f>
        <v/>
      </c>
      <c r="Q527" s="1">
        <f t="shared" si="98"/>
        <v>0</v>
      </c>
      <c r="R527" s="1">
        <f>SUMIFS($Q$5:$Q527,$P$5:$P527,"Plusieurs commentaires",$C$5:$C527,C527)</f>
        <v>0</v>
      </c>
      <c r="S527" t="str">
        <f t="shared" si="99"/>
        <v/>
      </c>
      <c r="T527" t="str">
        <f t="shared" si="100"/>
        <v/>
      </c>
      <c r="U527" t="str">
        <f t="shared" si="101"/>
        <v/>
      </c>
      <c r="V527" s="238" t="str">
        <f t="shared" si="102"/>
        <v/>
      </c>
      <c r="W527" s="238">
        <f t="shared" si="103"/>
        <v>0</v>
      </c>
      <c r="X527" s="238">
        <f>SUMIFS($W$5:$W527,$V$5:$V527,"Plusieurs occurences",$H$5:$H527,H527)</f>
        <v>0</v>
      </c>
      <c r="Y527" t="str">
        <f t="shared" si="104"/>
        <v/>
      </c>
      <c r="Z527">
        <f t="shared" si="105"/>
        <v>0</v>
      </c>
      <c r="AA527" t="str">
        <f t="shared" si="106"/>
        <v/>
      </c>
      <c r="AC527" t="str">
        <f t="shared" si="107"/>
        <v/>
      </c>
    </row>
    <row r="528" spans="1:29" ht="30" x14ac:dyDescent="0.25">
      <c r="A528" s="112">
        <v>378</v>
      </c>
      <c r="B528" s="377" t="s">
        <v>523</v>
      </c>
      <c r="C528" t="s">
        <v>6181</v>
      </c>
      <c r="D528" s="133">
        <v>724</v>
      </c>
      <c r="E528" s="133">
        <v>126</v>
      </c>
      <c r="F528" s="133">
        <v>15</v>
      </c>
      <c r="G528" s="133">
        <f t="shared" si="97"/>
        <v>0.11904761904761904</v>
      </c>
      <c r="H528" s="133"/>
      <c r="I528" s="134" t="s">
        <v>14</v>
      </c>
      <c r="J528" s="133">
        <v>2012</v>
      </c>
      <c r="K528" s="3" t="s">
        <v>422</v>
      </c>
      <c r="L528" s="18" t="s">
        <v>5513</v>
      </c>
      <c r="M528" s="136" t="s">
        <v>40</v>
      </c>
      <c r="O528" s="26"/>
      <c r="P528" s="1" t="str">
        <f>IF($C528&lt;&gt;"",IF(COUNTIF($C:C,$C528)&gt;1,"Plusieurs commentaires",""),"")</f>
        <v/>
      </c>
      <c r="Q528" s="1">
        <f t="shared" si="98"/>
        <v>0</v>
      </c>
      <c r="R528" s="1">
        <f>SUMIFS($Q$5:$Q528,$P$5:$P528,"Plusieurs commentaires",$C$5:$C528,C528)</f>
        <v>0</v>
      </c>
      <c r="S528" t="str">
        <f t="shared" si="99"/>
        <v/>
      </c>
      <c r="T528" t="str">
        <f t="shared" si="100"/>
        <v/>
      </c>
      <c r="U528" t="str">
        <f t="shared" si="101"/>
        <v/>
      </c>
      <c r="V528" s="238" t="str">
        <f t="shared" si="102"/>
        <v/>
      </c>
      <c r="W528" s="238">
        <f t="shared" si="103"/>
        <v>0</v>
      </c>
      <c r="X528" s="238">
        <f>SUMIFS($W$5:$W528,$V$5:$V528,"Plusieurs occurences",$H$5:$H528,H528)</f>
        <v>0</v>
      </c>
      <c r="Y528" t="str">
        <f t="shared" si="104"/>
        <v/>
      </c>
      <c r="Z528">
        <f t="shared" si="105"/>
        <v>0</v>
      </c>
      <c r="AA528" t="str">
        <f t="shared" si="106"/>
        <v/>
      </c>
      <c r="AC528" t="str">
        <f t="shared" si="107"/>
        <v/>
      </c>
    </row>
    <row r="529" spans="1:29" ht="30" x14ac:dyDescent="0.25">
      <c r="A529" s="112">
        <v>379</v>
      </c>
      <c r="B529" s="377" t="s">
        <v>524</v>
      </c>
      <c r="C529" t="s">
        <v>6478</v>
      </c>
      <c r="D529" s="133">
        <v>12300</v>
      </c>
      <c r="E529" s="133">
        <v>1064</v>
      </c>
      <c r="F529" s="133">
        <v>1091</v>
      </c>
      <c r="G529" s="133">
        <f t="shared" si="97"/>
        <v>1.0253759398496241</v>
      </c>
      <c r="H529" s="133" t="s">
        <v>525</v>
      </c>
      <c r="I529" s="134" t="s">
        <v>14</v>
      </c>
      <c r="J529" s="133">
        <v>2014</v>
      </c>
      <c r="K529" s="3" t="s">
        <v>360</v>
      </c>
      <c r="L529" s="18" t="s">
        <v>1041</v>
      </c>
      <c r="M529" s="136" t="s">
        <v>40</v>
      </c>
      <c r="N529">
        <v>6</v>
      </c>
      <c r="O529" s="26"/>
      <c r="P529" s="1" t="str">
        <f>IF($C529&lt;&gt;"",IF(COUNTIF($C:C,$C529)&gt;1,"Plusieurs commentaires",""),"")</f>
        <v/>
      </c>
      <c r="Q529" s="1">
        <f t="shared" si="98"/>
        <v>0</v>
      </c>
      <c r="R529" s="1">
        <f>SUMIFS($Q$5:$Q529,$P$5:$P529,"Plusieurs commentaires",$C$5:$C529,C529)</f>
        <v>0</v>
      </c>
      <c r="S529" t="str">
        <f t="shared" si="99"/>
        <v/>
      </c>
      <c r="T529" t="str">
        <f t="shared" si="100"/>
        <v/>
      </c>
      <c r="U529" t="str">
        <f t="shared" si="101"/>
        <v/>
      </c>
      <c r="V529" s="238" t="str">
        <f t="shared" si="102"/>
        <v/>
      </c>
      <c r="W529" s="238">
        <f t="shared" si="103"/>
        <v>0</v>
      </c>
      <c r="X529" s="238">
        <f>SUMIFS($W$5:$W529,$V$5:$V529,"Plusieurs occurences",$H$5:$H529,H529)</f>
        <v>0</v>
      </c>
      <c r="Y529" t="str">
        <f t="shared" si="104"/>
        <v/>
      </c>
      <c r="Z529" t="str">
        <f t="shared" si="105"/>
        <v>Rédactrice</v>
      </c>
      <c r="AA529" t="str">
        <f t="shared" si="106"/>
        <v/>
      </c>
      <c r="AC529" t="str">
        <f t="shared" si="107"/>
        <v/>
      </c>
    </row>
    <row r="530" spans="1:29" ht="60" x14ac:dyDescent="0.25">
      <c r="A530" s="112">
        <v>380</v>
      </c>
      <c r="B530" s="377" t="s">
        <v>526</v>
      </c>
      <c r="C530" t="s">
        <v>6479</v>
      </c>
      <c r="D530" s="133">
        <v>70400</v>
      </c>
      <c r="E530" s="133">
        <v>17890</v>
      </c>
      <c r="F530" s="133">
        <v>1967</v>
      </c>
      <c r="G530" s="133">
        <f t="shared" si="97"/>
        <v>0.10994969256567914</v>
      </c>
      <c r="H530" s="15"/>
      <c r="I530" s="16" t="s">
        <v>14</v>
      </c>
      <c r="J530" s="133">
        <v>2012</v>
      </c>
      <c r="K530" s="3" t="s">
        <v>5795</v>
      </c>
      <c r="L530" s="18" t="s">
        <v>14</v>
      </c>
      <c r="M530" s="17" t="s">
        <v>40</v>
      </c>
      <c r="N530">
        <v>16</v>
      </c>
      <c r="O530" s="26"/>
      <c r="P530" s="1" t="str">
        <f>IF($C530&lt;&gt;"",IF(COUNTIF($C:C,$C530)&gt;1,"Plusieurs commentaires",""),"")</f>
        <v/>
      </c>
      <c r="Q530" s="1">
        <f t="shared" si="98"/>
        <v>0</v>
      </c>
      <c r="R530" s="1">
        <f>SUMIFS($Q$5:$Q530,$P$5:$P530,"Plusieurs commentaires",$C$5:$C530,C530)</f>
        <v>0</v>
      </c>
      <c r="S530" t="str">
        <f t="shared" si="99"/>
        <v/>
      </c>
      <c r="T530" t="str">
        <f t="shared" si="100"/>
        <v/>
      </c>
      <c r="U530" t="str">
        <f t="shared" si="101"/>
        <v/>
      </c>
      <c r="V530" s="238" t="str">
        <f t="shared" si="102"/>
        <v/>
      </c>
      <c r="W530" s="238">
        <f t="shared" si="103"/>
        <v>0</v>
      </c>
      <c r="X530" s="238">
        <f>SUMIFS($W$5:$W530,$V$5:$V530,"Plusieurs occurences",$H$5:$H530,H530)</f>
        <v>0</v>
      </c>
      <c r="Y530" t="str">
        <f t="shared" si="104"/>
        <v/>
      </c>
      <c r="Z530">
        <f t="shared" si="105"/>
        <v>0</v>
      </c>
      <c r="AA530" t="str">
        <f t="shared" si="106"/>
        <v/>
      </c>
      <c r="AC530" t="str">
        <f t="shared" si="107"/>
        <v/>
      </c>
    </row>
    <row r="531" spans="1:29" ht="30" x14ac:dyDescent="0.25">
      <c r="A531" s="112">
        <v>381</v>
      </c>
      <c r="B531" s="377" t="s">
        <v>527</v>
      </c>
      <c r="C531" t="s">
        <v>6480</v>
      </c>
      <c r="D531" s="133">
        <v>11100</v>
      </c>
      <c r="E531" s="133">
        <v>264</v>
      </c>
      <c r="F531" s="133">
        <v>297</v>
      </c>
      <c r="G531" s="133">
        <f t="shared" si="97"/>
        <v>1.125</v>
      </c>
      <c r="H531" s="15"/>
      <c r="I531" s="16"/>
      <c r="J531" s="15">
        <v>2018</v>
      </c>
      <c r="K531" s="3" t="s">
        <v>14</v>
      </c>
      <c r="L531" s="18" t="s">
        <v>1041</v>
      </c>
      <c r="M531" s="17" t="s">
        <v>40</v>
      </c>
      <c r="O531" s="26"/>
      <c r="P531" s="1" t="str">
        <f>IF($C531&lt;&gt;"",IF(COUNTIF($C:C,$C531)&gt;1,"Plusieurs commentaires",""),"")</f>
        <v/>
      </c>
      <c r="Q531" s="1">
        <f t="shared" si="98"/>
        <v>0</v>
      </c>
      <c r="R531" s="1">
        <f>SUMIFS($Q$5:$Q531,$P$5:$P531,"Plusieurs commentaires",$C$5:$C531,C531)</f>
        <v>0</v>
      </c>
      <c r="S531" t="str">
        <f t="shared" si="99"/>
        <v/>
      </c>
      <c r="T531" t="str">
        <f t="shared" si="100"/>
        <v/>
      </c>
      <c r="U531" t="str">
        <f t="shared" si="101"/>
        <v/>
      </c>
      <c r="V531" s="238" t="str">
        <f t="shared" si="102"/>
        <v/>
      </c>
      <c r="W531" s="238">
        <f t="shared" si="103"/>
        <v>0</v>
      </c>
      <c r="X531" s="238">
        <f>SUMIFS($W$5:$W531,$V$5:$V531,"Plusieurs occurences",$H$5:$H531,H531)</f>
        <v>0</v>
      </c>
      <c r="Y531" t="str">
        <f t="shared" si="104"/>
        <v/>
      </c>
      <c r="Z531">
        <f t="shared" si="105"/>
        <v>0</v>
      </c>
      <c r="AA531" t="str">
        <f t="shared" si="106"/>
        <v/>
      </c>
      <c r="AC531" t="str">
        <f t="shared" si="107"/>
        <v/>
      </c>
    </row>
    <row r="532" spans="1:29" x14ac:dyDescent="0.25">
      <c r="A532" s="112">
        <v>382</v>
      </c>
      <c r="B532" s="377" t="s">
        <v>528</v>
      </c>
      <c r="C532" t="s">
        <v>6182</v>
      </c>
      <c r="D532" s="133">
        <v>3678</v>
      </c>
      <c r="E532" s="133">
        <v>361</v>
      </c>
      <c r="F532" s="133">
        <v>108</v>
      </c>
      <c r="G532" s="133">
        <f t="shared" si="97"/>
        <v>0.29916897506925205</v>
      </c>
      <c r="H532" s="133"/>
      <c r="I532" s="134" t="s">
        <v>14</v>
      </c>
      <c r="J532" s="133">
        <v>2017</v>
      </c>
      <c r="K532" s="3" t="s">
        <v>14</v>
      </c>
      <c r="L532" s="18" t="s">
        <v>1041</v>
      </c>
      <c r="M532" s="136" t="s">
        <v>40</v>
      </c>
      <c r="O532" s="26"/>
      <c r="P532" s="1" t="str">
        <f>IF($C532&lt;&gt;"",IF(COUNTIF($C:C,$C532)&gt;1,"Plusieurs commentaires",""),"")</f>
        <v/>
      </c>
      <c r="Q532" s="1">
        <f t="shared" si="98"/>
        <v>0</v>
      </c>
      <c r="R532" s="1">
        <f>SUMIFS($Q$5:$Q532,$P$5:$P532,"Plusieurs commentaires",$C$5:$C532,C532)</f>
        <v>0</v>
      </c>
      <c r="S532" t="str">
        <f t="shared" si="99"/>
        <v/>
      </c>
      <c r="T532" t="str">
        <f t="shared" si="100"/>
        <v/>
      </c>
      <c r="U532" t="str">
        <f t="shared" si="101"/>
        <v/>
      </c>
      <c r="V532" s="238" t="str">
        <f t="shared" si="102"/>
        <v/>
      </c>
      <c r="W532" s="238">
        <f t="shared" si="103"/>
        <v>0</v>
      </c>
      <c r="X532" s="238">
        <f>SUMIFS($W$5:$W532,$V$5:$V532,"Plusieurs occurences",$H$5:$H532,H532)</f>
        <v>0</v>
      </c>
      <c r="Y532" t="str">
        <f t="shared" si="104"/>
        <v/>
      </c>
      <c r="Z532">
        <f t="shared" si="105"/>
        <v>0</v>
      </c>
      <c r="AA532" t="str">
        <f t="shared" si="106"/>
        <v/>
      </c>
      <c r="AC532" t="str">
        <f t="shared" si="107"/>
        <v/>
      </c>
    </row>
    <row r="533" spans="1:29" x14ac:dyDescent="0.25">
      <c r="A533" s="112">
        <v>383</v>
      </c>
      <c r="B533" s="377" t="s">
        <v>530</v>
      </c>
      <c r="C533" t="s">
        <v>6481</v>
      </c>
      <c r="D533" s="133">
        <v>267</v>
      </c>
      <c r="E533" s="133">
        <v>42</v>
      </c>
      <c r="F533" s="133">
        <v>8</v>
      </c>
      <c r="G533" s="133">
        <f t="shared" si="97"/>
        <v>0.19047619047619047</v>
      </c>
      <c r="H533" s="15"/>
      <c r="I533" s="16" t="s">
        <v>14</v>
      </c>
      <c r="J533" s="15">
        <v>2015</v>
      </c>
      <c r="K533" s="3" t="s">
        <v>529</v>
      </c>
      <c r="L533" s="18" t="s">
        <v>5513</v>
      </c>
      <c r="M533" s="17" t="s">
        <v>40</v>
      </c>
      <c r="O533" s="26"/>
      <c r="P533" s="1" t="str">
        <f>IF($C533&lt;&gt;"",IF(COUNTIF($C:C,$C533)&gt;1,"Plusieurs commentaires",""),"")</f>
        <v/>
      </c>
      <c r="Q533" s="1">
        <f t="shared" si="98"/>
        <v>0</v>
      </c>
      <c r="R533" s="1">
        <f>SUMIFS($Q$5:$Q533,$P$5:$P533,"Plusieurs commentaires",$C$5:$C533,C533)</f>
        <v>0</v>
      </c>
      <c r="S533" t="str">
        <f t="shared" si="99"/>
        <v/>
      </c>
      <c r="T533" t="str">
        <f t="shared" si="100"/>
        <v/>
      </c>
      <c r="U533" t="str">
        <f t="shared" si="101"/>
        <v/>
      </c>
      <c r="V533" s="238" t="str">
        <f t="shared" si="102"/>
        <v/>
      </c>
      <c r="W533" s="238">
        <f t="shared" si="103"/>
        <v>0</v>
      </c>
      <c r="X533" s="238">
        <f>SUMIFS($W$5:$W533,$V$5:$V533,"Plusieurs occurences",$H$5:$H533,H533)</f>
        <v>0</v>
      </c>
      <c r="Y533" t="str">
        <f t="shared" si="104"/>
        <v/>
      </c>
      <c r="Z533">
        <f t="shared" si="105"/>
        <v>0</v>
      </c>
      <c r="AA533" t="str">
        <f t="shared" si="106"/>
        <v/>
      </c>
      <c r="AC533" t="str">
        <f t="shared" si="107"/>
        <v/>
      </c>
    </row>
    <row r="534" spans="1:29" x14ac:dyDescent="0.25">
      <c r="A534" s="112">
        <v>384</v>
      </c>
      <c r="B534" s="377" t="s">
        <v>531</v>
      </c>
      <c r="C534" t="s">
        <v>6482</v>
      </c>
      <c r="D534" s="133">
        <v>14900</v>
      </c>
      <c r="E534" s="133">
        <v>329</v>
      </c>
      <c r="F534" s="133">
        <v>153</v>
      </c>
      <c r="G534" s="133">
        <f t="shared" si="97"/>
        <v>0.46504559270516715</v>
      </c>
      <c r="H534" s="133"/>
      <c r="I534" s="134" t="s">
        <v>14</v>
      </c>
      <c r="J534" s="133">
        <v>2012</v>
      </c>
      <c r="K534" s="3" t="s">
        <v>14</v>
      </c>
      <c r="L534" s="18" t="s">
        <v>5513</v>
      </c>
      <c r="M534" s="136" t="s">
        <v>40</v>
      </c>
      <c r="N534">
        <v>8</v>
      </c>
      <c r="O534" s="26"/>
      <c r="P534" s="1" t="str">
        <f>IF($C534&lt;&gt;"",IF(COUNTIF($C:C,$C534)&gt;1,"Plusieurs commentaires",""),"")</f>
        <v/>
      </c>
      <c r="Q534" s="1">
        <f t="shared" si="98"/>
        <v>0</v>
      </c>
      <c r="R534" s="1">
        <f>SUMIFS($Q$5:$Q534,$P$5:$P534,"Plusieurs commentaires",$C$5:$C534,C534)</f>
        <v>0</v>
      </c>
      <c r="S534" t="str">
        <f t="shared" si="99"/>
        <v/>
      </c>
      <c r="T534" t="str">
        <f t="shared" si="100"/>
        <v/>
      </c>
      <c r="U534" t="str">
        <f t="shared" si="101"/>
        <v/>
      </c>
      <c r="V534" s="238" t="str">
        <f t="shared" si="102"/>
        <v/>
      </c>
      <c r="W534" s="238">
        <f t="shared" si="103"/>
        <v>0</v>
      </c>
      <c r="X534" s="238">
        <f>SUMIFS($W$5:$W534,$V$5:$V534,"Plusieurs occurences",$H$5:$H534,H534)</f>
        <v>0</v>
      </c>
      <c r="Y534" t="str">
        <f t="shared" si="104"/>
        <v/>
      </c>
      <c r="Z534">
        <f t="shared" si="105"/>
        <v>0</v>
      </c>
      <c r="AA534" t="str">
        <f t="shared" si="106"/>
        <v/>
      </c>
      <c r="AC534" t="str">
        <f t="shared" si="107"/>
        <v/>
      </c>
    </row>
    <row r="535" spans="1:29" ht="30" x14ac:dyDescent="0.25">
      <c r="A535" s="112">
        <v>387</v>
      </c>
      <c r="B535" s="377" t="s">
        <v>536</v>
      </c>
      <c r="C535" t="s">
        <v>6483</v>
      </c>
      <c r="D535" s="133">
        <v>1674</v>
      </c>
      <c r="E535" s="133">
        <v>17</v>
      </c>
      <c r="F535" s="133">
        <v>32</v>
      </c>
      <c r="G535" s="133">
        <f t="shared" si="97"/>
        <v>1.8823529411764706</v>
      </c>
      <c r="H535" s="15"/>
      <c r="I535" s="16" t="s">
        <v>101</v>
      </c>
      <c r="J535" s="15">
        <v>2017</v>
      </c>
      <c r="K535" s="3" t="s">
        <v>535</v>
      </c>
      <c r="L535" s="18" t="s">
        <v>5513</v>
      </c>
      <c r="M535" s="17" t="s">
        <v>40</v>
      </c>
      <c r="N535">
        <v>48</v>
      </c>
      <c r="O535" s="26"/>
      <c r="P535" s="1" t="str">
        <f>IF($C535&lt;&gt;"",IF(COUNTIF($C:C,$C535)&gt;1,"Plusieurs commentaires",""),"")</f>
        <v>Plusieurs commentaires</v>
      </c>
      <c r="Q535" s="1">
        <f t="shared" si="98"/>
        <v>1</v>
      </c>
      <c r="R535" s="1">
        <f>SUMIFS($Q$5:$Q535,$P$5:$P535,"Plusieurs commentaires",$C$5:$C535,C535)</f>
        <v>1</v>
      </c>
      <c r="S535" t="str">
        <f t="shared" si="99"/>
        <v/>
      </c>
      <c r="T535" t="str">
        <f t="shared" si="100"/>
        <v/>
      </c>
      <c r="U535" t="str">
        <f t="shared" si="101"/>
        <v/>
      </c>
      <c r="V535" s="238" t="str">
        <f t="shared" si="102"/>
        <v/>
      </c>
      <c r="W535" s="238">
        <f t="shared" si="103"/>
        <v>0</v>
      </c>
      <c r="X535" s="238">
        <f>SUMIFS($W$5:$W535,$V$5:$V535,"Plusieurs occurences",$H$5:$H535,H535)</f>
        <v>0</v>
      </c>
      <c r="Y535" t="str">
        <f t="shared" si="104"/>
        <v/>
      </c>
      <c r="Z535">
        <f t="shared" si="105"/>
        <v>0</v>
      </c>
      <c r="AA535" t="str">
        <f t="shared" si="106"/>
        <v/>
      </c>
      <c r="AC535" t="str">
        <f t="shared" si="107"/>
        <v/>
      </c>
    </row>
    <row r="536" spans="1:29" ht="30" x14ac:dyDescent="0.25">
      <c r="A536" s="112">
        <v>388</v>
      </c>
      <c r="B536" s="377" t="s">
        <v>537</v>
      </c>
      <c r="C536" t="s">
        <v>6183</v>
      </c>
      <c r="D536" s="133">
        <v>118000</v>
      </c>
      <c r="E536" s="133">
        <v>4999</v>
      </c>
      <c r="F536" s="133">
        <v>2172</v>
      </c>
      <c r="G536" s="133">
        <f t="shared" si="97"/>
        <v>0.43448689737947588</v>
      </c>
      <c r="H536" s="133" t="s">
        <v>538</v>
      </c>
      <c r="I536" s="134" t="s">
        <v>13</v>
      </c>
      <c r="J536" s="133">
        <v>2016</v>
      </c>
      <c r="K536" s="3" t="s">
        <v>14</v>
      </c>
      <c r="L536" s="18" t="s">
        <v>5513</v>
      </c>
      <c r="M536" s="136" t="s">
        <v>40</v>
      </c>
      <c r="O536" s="26"/>
      <c r="P536" s="1" t="str">
        <f>IF($C536&lt;&gt;"",IF(COUNTIF($C:C,$C536)&gt;1,"Plusieurs commentaires",""),"")</f>
        <v>Plusieurs commentaires</v>
      </c>
      <c r="Q536" s="1">
        <f t="shared" si="98"/>
        <v>1</v>
      </c>
      <c r="R536" s="1">
        <f>SUMIFS($Q$5:$Q536,$P$5:$P536,"Plusieurs commentaires",$C$5:$C536,C536)</f>
        <v>1</v>
      </c>
      <c r="S536" t="str">
        <f t="shared" si="99"/>
        <v/>
      </c>
      <c r="T536" t="str">
        <f t="shared" si="100"/>
        <v/>
      </c>
      <c r="U536" t="str">
        <f t="shared" si="101"/>
        <v/>
      </c>
      <c r="V536" s="238" t="str">
        <f t="shared" si="102"/>
        <v>Plusieurs occurences</v>
      </c>
      <c r="W536" s="238">
        <f t="shared" si="103"/>
        <v>1</v>
      </c>
      <c r="X536" s="238">
        <f>SUMIFS($W$5:$W536,$V$5:$V536,"Plusieurs occurences",$H$5:$H536,H536)</f>
        <v>1</v>
      </c>
      <c r="Y536" t="str">
        <f t="shared" si="104"/>
        <v/>
      </c>
      <c r="Z536" t="str">
        <f t="shared" si="105"/>
        <v>Professeur de sciences économiques et sociales</v>
      </c>
      <c r="AA536" t="str">
        <f t="shared" si="106"/>
        <v/>
      </c>
      <c r="AC536" t="str">
        <f t="shared" si="107"/>
        <v/>
      </c>
    </row>
    <row r="537" spans="1:29" ht="75" x14ac:dyDescent="0.25">
      <c r="A537" s="112">
        <v>389</v>
      </c>
      <c r="B537" s="377" t="s">
        <v>539</v>
      </c>
      <c r="C537" t="s">
        <v>6484</v>
      </c>
      <c r="D537" s="133">
        <v>4402</v>
      </c>
      <c r="E537" s="133">
        <v>193</v>
      </c>
      <c r="F537" s="133">
        <v>175</v>
      </c>
      <c r="G537" s="133">
        <f t="shared" si="97"/>
        <v>0.90673575129533679</v>
      </c>
      <c r="H537" s="133"/>
      <c r="I537" s="134" t="s">
        <v>14</v>
      </c>
      <c r="J537" s="133">
        <v>2018</v>
      </c>
      <c r="K537" s="3" t="s">
        <v>540</v>
      </c>
      <c r="L537" s="18" t="s">
        <v>5513</v>
      </c>
      <c r="M537" s="136" t="s">
        <v>40</v>
      </c>
      <c r="O537" s="26"/>
      <c r="P537" s="1" t="str">
        <f>IF($C537&lt;&gt;"",IF(COUNTIF($C:C,$C537)&gt;1,"Plusieurs commentaires",""),"")</f>
        <v/>
      </c>
      <c r="Q537" s="1">
        <f t="shared" si="98"/>
        <v>0</v>
      </c>
      <c r="R537" s="1">
        <f>SUMIFS($Q$5:$Q537,$P$5:$P537,"Plusieurs commentaires",$C$5:$C537,C537)</f>
        <v>0</v>
      </c>
      <c r="S537" t="str">
        <f t="shared" si="99"/>
        <v/>
      </c>
      <c r="T537" t="str">
        <f t="shared" si="100"/>
        <v/>
      </c>
      <c r="U537" t="str">
        <f t="shared" si="101"/>
        <v/>
      </c>
      <c r="V537" s="238" t="str">
        <f t="shared" si="102"/>
        <v/>
      </c>
      <c r="W537" s="238">
        <f t="shared" si="103"/>
        <v>0</v>
      </c>
      <c r="X537" s="238">
        <f>SUMIFS($W$5:$W537,$V$5:$V537,"Plusieurs occurences",$H$5:$H537,H537)</f>
        <v>0</v>
      </c>
      <c r="Y537" t="str">
        <f t="shared" si="104"/>
        <v/>
      </c>
      <c r="Z537">
        <f t="shared" si="105"/>
        <v>0</v>
      </c>
      <c r="AA537" t="str">
        <f t="shared" si="106"/>
        <v/>
      </c>
      <c r="AC537" t="str">
        <f t="shared" si="107"/>
        <v/>
      </c>
    </row>
    <row r="538" spans="1:29" ht="30" x14ac:dyDescent="0.25">
      <c r="A538" s="112">
        <v>390</v>
      </c>
      <c r="B538" s="377" t="s">
        <v>541</v>
      </c>
      <c r="C538" t="s">
        <v>5930</v>
      </c>
      <c r="D538" s="133">
        <v>5772</v>
      </c>
      <c r="E538" s="133">
        <v>159</v>
      </c>
      <c r="F538" s="133">
        <v>87</v>
      </c>
      <c r="G538" s="133">
        <f t="shared" si="97"/>
        <v>0.54716981132075471</v>
      </c>
      <c r="H538" s="15"/>
      <c r="I538" s="16" t="s">
        <v>14</v>
      </c>
      <c r="J538" s="15">
        <v>2018</v>
      </c>
      <c r="K538" s="3" t="s">
        <v>14</v>
      </c>
      <c r="L538" s="18" t="s">
        <v>1041</v>
      </c>
      <c r="M538" s="17" t="s">
        <v>40</v>
      </c>
      <c r="O538" s="26"/>
      <c r="P538" s="1" t="str">
        <f>IF($C538&lt;&gt;"",IF(COUNTIF($C:C,$C538)&gt;1,"Plusieurs commentaires",""),"")</f>
        <v/>
      </c>
      <c r="Q538" s="1">
        <f t="shared" si="98"/>
        <v>0</v>
      </c>
      <c r="R538" s="1">
        <f>SUMIFS($Q$5:$Q538,$P$5:$P538,"Plusieurs commentaires",$C$5:$C538,C538)</f>
        <v>0</v>
      </c>
      <c r="S538" t="str">
        <f t="shared" si="99"/>
        <v/>
      </c>
      <c r="T538" t="str">
        <f t="shared" si="100"/>
        <v/>
      </c>
      <c r="U538" t="str">
        <f t="shared" si="101"/>
        <v/>
      </c>
      <c r="V538" s="238" t="str">
        <f t="shared" si="102"/>
        <v/>
      </c>
      <c r="W538" s="238">
        <f t="shared" si="103"/>
        <v>0</v>
      </c>
      <c r="X538" s="238">
        <f>SUMIFS($W$5:$W538,$V$5:$V538,"Plusieurs occurences",$H$5:$H538,H538)</f>
        <v>0</v>
      </c>
      <c r="Y538" t="str">
        <f t="shared" si="104"/>
        <v/>
      </c>
      <c r="Z538">
        <f t="shared" si="105"/>
        <v>0</v>
      </c>
      <c r="AA538" t="str">
        <f t="shared" si="106"/>
        <v/>
      </c>
      <c r="AC538" t="str">
        <f t="shared" si="107"/>
        <v/>
      </c>
    </row>
    <row r="539" spans="1:29" ht="30" x14ac:dyDescent="0.25">
      <c r="A539" s="112">
        <v>391</v>
      </c>
      <c r="B539" s="377" t="s">
        <v>542</v>
      </c>
      <c r="C539" t="s">
        <v>6485</v>
      </c>
      <c r="D539" s="133">
        <v>12300</v>
      </c>
      <c r="E539" s="133">
        <v>387</v>
      </c>
      <c r="F539" s="133">
        <v>620</v>
      </c>
      <c r="G539" s="133">
        <f t="shared" si="97"/>
        <v>1.6020671834625324</v>
      </c>
      <c r="H539" s="15"/>
      <c r="I539" s="16" t="s">
        <v>13</v>
      </c>
      <c r="J539" s="133">
        <v>2012</v>
      </c>
      <c r="K539" s="3" t="s">
        <v>543</v>
      </c>
      <c r="L539" s="18" t="s">
        <v>5513</v>
      </c>
      <c r="M539" s="17" t="s">
        <v>40</v>
      </c>
      <c r="O539" s="26"/>
      <c r="P539" s="1" t="str">
        <f>IF($C539&lt;&gt;"",IF(COUNTIF($C:C,$C539)&gt;1,"Plusieurs commentaires",""),"")</f>
        <v>Plusieurs commentaires</v>
      </c>
      <c r="Q539" s="1">
        <f t="shared" si="98"/>
        <v>1</v>
      </c>
      <c r="R539" s="1">
        <f>SUMIFS($Q$5:$Q539,$P$5:$P539,"Plusieurs commentaires",$C$5:$C539,C539)</f>
        <v>1</v>
      </c>
      <c r="S539" t="str">
        <f t="shared" si="99"/>
        <v/>
      </c>
      <c r="T539" t="str">
        <f t="shared" si="100"/>
        <v/>
      </c>
      <c r="U539" t="str">
        <f t="shared" si="101"/>
        <v/>
      </c>
      <c r="V539" s="238" t="str">
        <f t="shared" si="102"/>
        <v/>
      </c>
      <c r="W539" s="238">
        <f t="shared" si="103"/>
        <v>0</v>
      </c>
      <c r="X539" s="238">
        <f>SUMIFS($W$5:$W539,$V$5:$V539,"Plusieurs occurences",$H$5:$H539,H539)</f>
        <v>0</v>
      </c>
      <c r="Y539" t="str">
        <f t="shared" si="104"/>
        <v/>
      </c>
      <c r="Z539">
        <f t="shared" si="105"/>
        <v>0</v>
      </c>
      <c r="AA539" t="str">
        <f t="shared" si="106"/>
        <v/>
      </c>
      <c r="AC539" t="str">
        <f t="shared" si="107"/>
        <v/>
      </c>
    </row>
    <row r="540" spans="1:29" ht="90" x14ac:dyDescent="0.25">
      <c r="A540" s="112">
        <v>392</v>
      </c>
      <c r="B540" s="377" t="s">
        <v>448</v>
      </c>
      <c r="C540" t="s">
        <v>6061</v>
      </c>
      <c r="D540" s="133">
        <v>116</v>
      </c>
      <c r="E540" s="133">
        <v>54</v>
      </c>
      <c r="F540" s="133">
        <v>3</v>
      </c>
      <c r="G540" s="133">
        <f t="shared" si="97"/>
        <v>5.5555555555555552E-2</v>
      </c>
      <c r="H540" s="15"/>
      <c r="I540" s="16" t="s">
        <v>14</v>
      </c>
      <c r="J540" s="15">
        <v>2018</v>
      </c>
      <c r="K540" s="3" t="s">
        <v>449</v>
      </c>
      <c r="L540" s="18" t="s">
        <v>1041</v>
      </c>
      <c r="M540" s="17" t="s">
        <v>40</v>
      </c>
      <c r="O540" s="26"/>
      <c r="P540" s="1" t="str">
        <f>IF($C540&lt;&gt;"",IF(COUNTIF($C:C,$C540)&gt;1,"Plusieurs commentaires",""),"")</f>
        <v>Plusieurs commentaires</v>
      </c>
      <c r="Q540" s="1">
        <f t="shared" si="98"/>
        <v>1</v>
      </c>
      <c r="R540" s="1">
        <f>SUMIFS($Q$5:$Q540,$P$5:$P540,"Plusieurs commentaires",$C$5:$C540,C540)</f>
        <v>2</v>
      </c>
      <c r="S540" t="str">
        <f t="shared" si="99"/>
        <v/>
      </c>
      <c r="T540" t="str">
        <f t="shared" si="100"/>
        <v>lZcarus</v>
      </c>
      <c r="U540" t="str">
        <f t="shared" si="101"/>
        <v/>
      </c>
      <c r="V540" s="238" t="str">
        <f t="shared" si="102"/>
        <v/>
      </c>
      <c r="W540" s="238">
        <f t="shared" si="103"/>
        <v>0</v>
      </c>
      <c r="X540" s="238">
        <f>SUMIFS($W$5:$W540,$V$5:$V540,"Plusieurs occurences",$H$5:$H540,H540)</f>
        <v>0</v>
      </c>
      <c r="Y540" t="str">
        <f t="shared" si="104"/>
        <v/>
      </c>
      <c r="Z540" t="str">
        <f t="shared" si="105"/>
        <v/>
      </c>
      <c r="AA540" t="str">
        <f t="shared" si="106"/>
        <v/>
      </c>
      <c r="AC540" t="str">
        <f t="shared" si="107"/>
        <v/>
      </c>
    </row>
    <row r="541" spans="1:29" x14ac:dyDescent="0.25">
      <c r="A541" s="112">
        <v>393</v>
      </c>
      <c r="B541" s="377" t="s">
        <v>544</v>
      </c>
      <c r="C541" t="s">
        <v>6486</v>
      </c>
      <c r="D541" s="133">
        <v>1067</v>
      </c>
      <c r="E541" s="133">
        <v>130</v>
      </c>
      <c r="F541" s="133">
        <v>10</v>
      </c>
      <c r="G541" s="133">
        <f t="shared" si="97"/>
        <v>7.6923076923076927E-2</v>
      </c>
      <c r="H541" s="15"/>
      <c r="I541" s="16" t="s">
        <v>14</v>
      </c>
      <c r="J541" s="15">
        <v>2014</v>
      </c>
      <c r="K541" s="3" t="s">
        <v>14</v>
      </c>
      <c r="L541" s="18" t="s">
        <v>5513</v>
      </c>
      <c r="M541" s="17" t="s">
        <v>40</v>
      </c>
      <c r="O541" s="26"/>
      <c r="P541" s="1" t="str">
        <f>IF($C541&lt;&gt;"",IF(COUNTIF($C:C,$C541)&gt;1,"Plusieurs commentaires",""),"")</f>
        <v/>
      </c>
      <c r="Q541" s="1">
        <f t="shared" si="98"/>
        <v>0</v>
      </c>
      <c r="R541" s="1">
        <f>SUMIFS($Q$5:$Q541,$P$5:$P541,"Plusieurs commentaires",$C$5:$C541,C541)</f>
        <v>0</v>
      </c>
      <c r="S541" t="str">
        <f t="shared" si="99"/>
        <v/>
      </c>
      <c r="T541" t="str">
        <f t="shared" si="100"/>
        <v/>
      </c>
      <c r="U541" t="str">
        <f t="shared" si="101"/>
        <v/>
      </c>
      <c r="V541" s="238" t="str">
        <f t="shared" si="102"/>
        <v/>
      </c>
      <c r="W541" s="238">
        <f t="shared" si="103"/>
        <v>0</v>
      </c>
      <c r="X541" s="238">
        <f>SUMIFS($W$5:$W541,$V$5:$V541,"Plusieurs occurences",$H$5:$H541,H541)</f>
        <v>0</v>
      </c>
      <c r="Y541" t="str">
        <f t="shared" si="104"/>
        <v/>
      </c>
      <c r="Z541">
        <f t="shared" si="105"/>
        <v>0</v>
      </c>
      <c r="AA541" t="str">
        <f t="shared" si="106"/>
        <v/>
      </c>
      <c r="AC541" t="str">
        <f t="shared" si="107"/>
        <v/>
      </c>
    </row>
    <row r="542" spans="1:29" x14ac:dyDescent="0.25">
      <c r="A542" s="112">
        <v>394</v>
      </c>
      <c r="B542" s="377" t="s">
        <v>546</v>
      </c>
      <c r="C542" t="s">
        <v>6445</v>
      </c>
      <c r="D542" s="133">
        <v>13400</v>
      </c>
      <c r="E542" s="133">
        <v>1420</v>
      </c>
      <c r="F542" s="133">
        <v>891</v>
      </c>
      <c r="G542" s="133">
        <f t="shared" si="97"/>
        <v>0.62746478873239442</v>
      </c>
      <c r="H542" s="133"/>
      <c r="I542" s="134" t="s">
        <v>13</v>
      </c>
      <c r="J542" s="133">
        <v>2011</v>
      </c>
      <c r="K542" s="3" t="s">
        <v>545</v>
      </c>
      <c r="L542" s="18" t="s">
        <v>5513</v>
      </c>
      <c r="M542" s="136" t="s">
        <v>40</v>
      </c>
      <c r="N542">
        <v>16</v>
      </c>
      <c r="O542" s="26"/>
      <c r="P542" s="1" t="str">
        <f>IF($C542&lt;&gt;"",IF(COUNTIF($C:C,$C542)&gt;1,"Plusieurs commentaires",""),"")</f>
        <v>Plusieurs commentaires</v>
      </c>
      <c r="Q542" s="1">
        <f t="shared" si="98"/>
        <v>1</v>
      </c>
      <c r="R542" s="1">
        <f>SUMIFS($Q$5:$Q542,$P$5:$P542,"Plusieurs commentaires",$C$5:$C542,C542)</f>
        <v>2</v>
      </c>
      <c r="S542" t="str">
        <f t="shared" si="99"/>
        <v/>
      </c>
      <c r="T542" t="str">
        <f t="shared" si="100"/>
        <v/>
      </c>
      <c r="U542" t="str">
        <f t="shared" si="101"/>
        <v/>
      </c>
      <c r="V542" s="238" t="str">
        <f t="shared" si="102"/>
        <v/>
      </c>
      <c r="W542" s="238">
        <f t="shared" si="103"/>
        <v>0</v>
      </c>
      <c r="X542" s="238">
        <f>SUMIFS($W$5:$W542,$V$5:$V542,"Plusieurs occurences",$H$5:$H542,H542)</f>
        <v>0</v>
      </c>
      <c r="Y542" t="str">
        <f t="shared" si="104"/>
        <v/>
      </c>
      <c r="Z542" t="str">
        <f t="shared" si="105"/>
        <v/>
      </c>
      <c r="AA542" t="str">
        <f t="shared" si="106"/>
        <v/>
      </c>
      <c r="AC542" t="str">
        <f t="shared" si="107"/>
        <v/>
      </c>
    </row>
    <row r="543" spans="1:29" ht="60" x14ac:dyDescent="0.25">
      <c r="A543" s="112">
        <v>395</v>
      </c>
      <c r="B543" s="377" t="s">
        <v>547</v>
      </c>
      <c r="C543" t="s">
        <v>6487</v>
      </c>
      <c r="D543" s="133">
        <v>6523</v>
      </c>
      <c r="E543" s="133">
        <v>33</v>
      </c>
      <c r="F543" s="133">
        <v>27</v>
      </c>
      <c r="G543" s="133">
        <f t="shared" si="97"/>
        <v>0.81818181818181823</v>
      </c>
      <c r="H543" s="15"/>
      <c r="I543" s="16" t="s">
        <v>14</v>
      </c>
      <c r="J543" s="15">
        <v>2012</v>
      </c>
      <c r="K543" s="3" t="s">
        <v>14</v>
      </c>
      <c r="L543" s="18" t="s">
        <v>5513</v>
      </c>
      <c r="M543" s="17" t="s">
        <v>40</v>
      </c>
      <c r="O543" s="26"/>
      <c r="P543" s="1" t="str">
        <f>IF($C543&lt;&gt;"",IF(COUNTIF($C:C,$C543)&gt;1,"Plusieurs commentaires",""),"")</f>
        <v/>
      </c>
      <c r="Q543" s="1">
        <f t="shared" si="98"/>
        <v>0</v>
      </c>
      <c r="R543" s="1">
        <f>SUMIFS($Q$5:$Q543,$P$5:$P543,"Plusieurs commentaires",$C$5:$C543,C543)</f>
        <v>0</v>
      </c>
      <c r="S543" t="str">
        <f t="shared" si="99"/>
        <v/>
      </c>
      <c r="T543" t="str">
        <f t="shared" si="100"/>
        <v/>
      </c>
      <c r="U543" t="str">
        <f t="shared" si="101"/>
        <v/>
      </c>
      <c r="V543" s="238" t="str">
        <f t="shared" si="102"/>
        <v/>
      </c>
      <c r="W543" s="238">
        <f t="shared" si="103"/>
        <v>0</v>
      </c>
      <c r="X543" s="238">
        <f>SUMIFS($W$5:$W543,$V$5:$V543,"Plusieurs occurences",$H$5:$H543,H543)</f>
        <v>0</v>
      </c>
      <c r="Y543" t="str">
        <f t="shared" si="104"/>
        <v/>
      </c>
      <c r="Z543">
        <f t="shared" si="105"/>
        <v>0</v>
      </c>
      <c r="AA543" t="str">
        <f t="shared" si="106"/>
        <v/>
      </c>
      <c r="AC543" t="str">
        <f t="shared" si="107"/>
        <v/>
      </c>
    </row>
    <row r="544" spans="1:29" ht="45" x14ac:dyDescent="0.25">
      <c r="A544" s="112">
        <v>396</v>
      </c>
      <c r="B544" s="377" t="s">
        <v>548</v>
      </c>
      <c r="C544" t="s">
        <v>6488</v>
      </c>
      <c r="D544" s="133">
        <v>97</v>
      </c>
      <c r="E544" s="133">
        <v>21</v>
      </c>
      <c r="F544" s="133">
        <v>0</v>
      </c>
      <c r="G544" s="133">
        <f t="shared" si="97"/>
        <v>0</v>
      </c>
      <c r="H544" s="15"/>
      <c r="I544" s="16" t="s">
        <v>101</v>
      </c>
      <c r="J544" s="15">
        <v>2019</v>
      </c>
      <c r="K544" s="3" t="s">
        <v>549</v>
      </c>
      <c r="L544" s="133" t="s">
        <v>1041</v>
      </c>
      <c r="M544" s="17" t="s">
        <v>40</v>
      </c>
      <c r="N544">
        <v>100</v>
      </c>
      <c r="O544" s="26"/>
      <c r="P544" s="1" t="str">
        <f>IF($C544&lt;&gt;"",IF(COUNTIF($C:C,$C544)&gt;1,"Plusieurs commentaires",""),"")</f>
        <v/>
      </c>
      <c r="Q544" s="1">
        <f t="shared" si="98"/>
        <v>0</v>
      </c>
      <c r="R544" s="1">
        <f>SUMIFS($Q$5:$Q544,$P$5:$P544,"Plusieurs commentaires",$C$5:$C544,C544)</f>
        <v>0</v>
      </c>
      <c r="S544" t="str">
        <f t="shared" si="99"/>
        <v/>
      </c>
      <c r="T544" t="str">
        <f t="shared" si="100"/>
        <v/>
      </c>
      <c r="U544" t="str">
        <f t="shared" si="101"/>
        <v/>
      </c>
      <c r="V544" s="238" t="str">
        <f t="shared" si="102"/>
        <v/>
      </c>
      <c r="W544" s="238">
        <f t="shared" si="103"/>
        <v>0</v>
      </c>
      <c r="X544" s="238">
        <f>SUMIFS($W$5:$W544,$V$5:$V544,"Plusieurs occurences",$H$5:$H544,H544)</f>
        <v>0</v>
      </c>
      <c r="Y544" t="str">
        <f t="shared" si="104"/>
        <v/>
      </c>
      <c r="Z544">
        <f t="shared" si="105"/>
        <v>0</v>
      </c>
      <c r="AA544" t="str">
        <f t="shared" si="106"/>
        <v/>
      </c>
      <c r="AC544" t="str">
        <f t="shared" si="107"/>
        <v/>
      </c>
    </row>
    <row r="545" spans="1:29" x14ac:dyDescent="0.25">
      <c r="A545" s="112">
        <v>397</v>
      </c>
      <c r="B545" s="377" t="s">
        <v>550</v>
      </c>
      <c r="C545" t="s">
        <v>6184</v>
      </c>
      <c r="D545" s="133">
        <v>22</v>
      </c>
      <c r="E545" s="133">
        <v>7</v>
      </c>
      <c r="F545" s="133">
        <v>6</v>
      </c>
      <c r="G545" s="133">
        <f t="shared" si="97"/>
        <v>0.8571428571428571</v>
      </c>
      <c r="H545" s="133"/>
      <c r="I545" s="134" t="s">
        <v>14</v>
      </c>
      <c r="J545" s="133">
        <v>2013</v>
      </c>
      <c r="K545" s="3" t="s">
        <v>14</v>
      </c>
      <c r="L545" s="133" t="s">
        <v>1041</v>
      </c>
      <c r="M545" s="136" t="s">
        <v>40</v>
      </c>
      <c r="O545" s="26"/>
      <c r="P545" s="1" t="str">
        <f>IF($C545&lt;&gt;"",IF(COUNTIF($C:C,$C545)&gt;1,"Plusieurs commentaires",""),"")</f>
        <v>Plusieurs commentaires</v>
      </c>
      <c r="Q545" s="1">
        <f t="shared" si="98"/>
        <v>1</v>
      </c>
      <c r="R545" s="1">
        <f>SUMIFS($Q$5:$Q545,$P$5:$P545,"Plusieurs commentaires",$C$5:$C545,C545)</f>
        <v>1</v>
      </c>
      <c r="S545" t="str">
        <f t="shared" si="99"/>
        <v/>
      </c>
      <c r="T545" t="str">
        <f t="shared" si="100"/>
        <v/>
      </c>
      <c r="U545" t="str">
        <f t="shared" si="101"/>
        <v/>
      </c>
      <c r="V545" s="238" t="str">
        <f t="shared" si="102"/>
        <v/>
      </c>
      <c r="W545" s="238">
        <f t="shared" si="103"/>
        <v>0</v>
      </c>
      <c r="X545" s="238">
        <f>SUMIFS($W$5:$W545,$V$5:$V545,"Plusieurs occurences",$H$5:$H545,H545)</f>
        <v>0</v>
      </c>
      <c r="Y545" t="str">
        <f t="shared" si="104"/>
        <v/>
      </c>
      <c r="Z545">
        <f t="shared" si="105"/>
        <v>0</v>
      </c>
      <c r="AA545" t="str">
        <f t="shared" si="106"/>
        <v/>
      </c>
      <c r="AC545" t="str">
        <f t="shared" si="107"/>
        <v/>
      </c>
    </row>
    <row r="546" spans="1:29" ht="60" x14ac:dyDescent="0.25">
      <c r="A546" s="112">
        <v>398</v>
      </c>
      <c r="B546" s="377" t="s">
        <v>551</v>
      </c>
      <c r="C546" t="s">
        <v>6185</v>
      </c>
      <c r="D546" s="133">
        <v>932</v>
      </c>
      <c r="E546" s="133">
        <v>25</v>
      </c>
      <c r="F546" s="133">
        <v>17</v>
      </c>
      <c r="G546" s="133">
        <f t="shared" si="97"/>
        <v>0.68</v>
      </c>
      <c r="H546" s="133"/>
      <c r="I546" s="134" t="s">
        <v>14</v>
      </c>
      <c r="J546" s="133">
        <v>2012</v>
      </c>
      <c r="K546" s="3" t="s">
        <v>14</v>
      </c>
      <c r="L546" s="133" t="s">
        <v>1041</v>
      </c>
      <c r="M546" s="136" t="s">
        <v>40</v>
      </c>
      <c r="N546">
        <v>3</v>
      </c>
      <c r="O546" s="26"/>
      <c r="P546" s="1" t="str">
        <f>IF($C546&lt;&gt;"",IF(COUNTIF($C:C,$C546)&gt;1,"Plusieurs commentaires",""),"")</f>
        <v>Plusieurs commentaires</v>
      </c>
      <c r="Q546" s="1">
        <f t="shared" si="98"/>
        <v>1</v>
      </c>
      <c r="R546" s="1">
        <f>SUMIFS($Q$5:$Q546,$P$5:$P546,"Plusieurs commentaires",$C$5:$C546,C546)</f>
        <v>1</v>
      </c>
      <c r="S546" t="str">
        <f t="shared" si="99"/>
        <v/>
      </c>
      <c r="T546" t="str">
        <f t="shared" si="100"/>
        <v/>
      </c>
      <c r="U546" t="str">
        <f t="shared" si="101"/>
        <v/>
      </c>
      <c r="V546" s="238" t="str">
        <f t="shared" si="102"/>
        <v/>
      </c>
      <c r="W546" s="238">
        <f t="shared" si="103"/>
        <v>0</v>
      </c>
      <c r="X546" s="238">
        <f>SUMIFS($W$5:$W546,$V$5:$V546,"Plusieurs occurences",$H$5:$H546,H546)</f>
        <v>0</v>
      </c>
      <c r="Y546" t="str">
        <f t="shared" si="104"/>
        <v/>
      </c>
      <c r="Z546">
        <f t="shared" si="105"/>
        <v>0</v>
      </c>
      <c r="AA546" t="str">
        <f t="shared" si="106"/>
        <v/>
      </c>
      <c r="AC546" t="str">
        <f t="shared" si="107"/>
        <v/>
      </c>
    </row>
    <row r="547" spans="1:29" x14ac:dyDescent="0.25">
      <c r="A547" s="112">
        <v>399</v>
      </c>
      <c r="B547" s="377" t="s">
        <v>552</v>
      </c>
      <c r="C547" t="s">
        <v>6489</v>
      </c>
      <c r="D547" s="133">
        <v>27000</v>
      </c>
      <c r="E547" s="133">
        <v>269</v>
      </c>
      <c r="F547" s="133">
        <v>147</v>
      </c>
      <c r="G547" s="133">
        <f t="shared" si="97"/>
        <v>0.54646840148698883</v>
      </c>
      <c r="H547" s="15"/>
      <c r="I547" s="16" t="s">
        <v>14</v>
      </c>
      <c r="J547" s="15">
        <v>2014</v>
      </c>
      <c r="K547" s="3" t="s">
        <v>14</v>
      </c>
      <c r="L547" s="133"/>
      <c r="M547" s="17" t="s">
        <v>40</v>
      </c>
      <c r="N547">
        <v>11</v>
      </c>
      <c r="O547" s="26"/>
      <c r="P547" s="1" t="str">
        <f>IF($C547&lt;&gt;"",IF(COUNTIF($C:C,$C547)&gt;1,"Plusieurs commentaires",""),"")</f>
        <v/>
      </c>
      <c r="Q547" s="1">
        <f t="shared" si="98"/>
        <v>0</v>
      </c>
      <c r="R547" s="1">
        <f>SUMIFS($Q$5:$Q547,$P$5:$P547,"Plusieurs commentaires",$C$5:$C547,C547)</f>
        <v>0</v>
      </c>
      <c r="S547" t="str">
        <f t="shared" si="99"/>
        <v/>
      </c>
      <c r="T547" t="str">
        <f t="shared" si="100"/>
        <v/>
      </c>
      <c r="U547" t="str">
        <f t="shared" si="101"/>
        <v/>
      </c>
      <c r="V547" s="238" t="str">
        <f t="shared" si="102"/>
        <v/>
      </c>
      <c r="W547" s="238">
        <f t="shared" si="103"/>
        <v>0</v>
      </c>
      <c r="X547" s="238">
        <f>SUMIFS($W$5:$W547,$V$5:$V547,"Plusieurs occurences",$H$5:$H547,H547)</f>
        <v>0</v>
      </c>
      <c r="Y547" t="str">
        <f t="shared" si="104"/>
        <v/>
      </c>
      <c r="Z547">
        <f t="shared" si="105"/>
        <v>0</v>
      </c>
      <c r="AA547" t="str">
        <f t="shared" si="106"/>
        <v/>
      </c>
      <c r="AC547" t="str">
        <f t="shared" si="107"/>
        <v/>
      </c>
    </row>
    <row r="548" spans="1:29" ht="30" x14ac:dyDescent="0.25">
      <c r="A548" s="112">
        <v>400</v>
      </c>
      <c r="B548" s="377" t="s">
        <v>553</v>
      </c>
      <c r="C548" t="s">
        <v>6490</v>
      </c>
      <c r="D548" s="133">
        <v>8372</v>
      </c>
      <c r="E548" s="133">
        <v>186</v>
      </c>
      <c r="F548" s="133">
        <v>88</v>
      </c>
      <c r="G548" s="133">
        <f t="shared" si="97"/>
        <v>0.4731182795698925</v>
      </c>
      <c r="H548" s="15"/>
      <c r="I548" s="16" t="s">
        <v>13</v>
      </c>
      <c r="J548" s="15">
        <v>2014</v>
      </c>
      <c r="K548" s="3" t="s">
        <v>14</v>
      </c>
      <c r="L548" s="133" t="s">
        <v>5513</v>
      </c>
      <c r="M548" s="17" t="s">
        <v>40</v>
      </c>
      <c r="N548">
        <v>0</v>
      </c>
      <c r="O548" s="26"/>
      <c r="P548" s="1" t="str">
        <f>IF($C548&lt;&gt;"",IF(COUNTIF($C:C,$C548)&gt;1,"Plusieurs commentaires",""),"")</f>
        <v/>
      </c>
      <c r="Q548" s="1">
        <f t="shared" si="98"/>
        <v>0</v>
      </c>
      <c r="R548" s="1">
        <f>SUMIFS($Q$5:$Q548,$P$5:$P548,"Plusieurs commentaires",$C$5:$C548,C548)</f>
        <v>0</v>
      </c>
      <c r="S548" t="str">
        <f t="shared" si="99"/>
        <v/>
      </c>
      <c r="T548" t="str">
        <f t="shared" si="100"/>
        <v/>
      </c>
      <c r="U548" t="str">
        <f t="shared" si="101"/>
        <v/>
      </c>
      <c r="V548" s="238" t="str">
        <f t="shared" si="102"/>
        <v/>
      </c>
      <c r="W548" s="238">
        <f t="shared" si="103"/>
        <v>0</v>
      </c>
      <c r="X548" s="238">
        <f>SUMIFS($W$5:$W548,$V$5:$V548,"Plusieurs occurences",$H$5:$H548,H548)</f>
        <v>0</v>
      </c>
      <c r="Y548" t="str">
        <f t="shared" si="104"/>
        <v/>
      </c>
      <c r="Z548">
        <f t="shared" si="105"/>
        <v>0</v>
      </c>
      <c r="AA548" t="str">
        <f t="shared" si="106"/>
        <v/>
      </c>
      <c r="AC548" t="str">
        <f t="shared" si="107"/>
        <v/>
      </c>
    </row>
    <row r="549" spans="1:29" ht="30" x14ac:dyDescent="0.25">
      <c r="A549" s="112">
        <v>402</v>
      </c>
      <c r="B549" s="377" t="s">
        <v>556</v>
      </c>
      <c r="C549" t="s">
        <v>6063</v>
      </c>
      <c r="D549" s="133">
        <v>7773</v>
      </c>
      <c r="E549" s="133">
        <v>51</v>
      </c>
      <c r="F549" s="133">
        <v>35</v>
      </c>
      <c r="G549" s="133">
        <f t="shared" si="97"/>
        <v>0.68627450980392157</v>
      </c>
      <c r="H549" s="15"/>
      <c r="I549" s="16" t="s">
        <v>14</v>
      </c>
      <c r="J549" s="15">
        <v>2013</v>
      </c>
      <c r="K549" s="3" t="s">
        <v>557</v>
      </c>
      <c r="L549" s="133" t="s">
        <v>1041</v>
      </c>
      <c r="M549" s="17" t="s">
        <v>40</v>
      </c>
      <c r="N549">
        <v>16</v>
      </c>
      <c r="O549" s="26"/>
      <c r="P549" s="1" t="str">
        <f>IF($C549&lt;&gt;"",IF(COUNTIF($C:C,$C549)&gt;1,"Plusieurs commentaires",""),"")</f>
        <v/>
      </c>
      <c r="Q549" s="1">
        <f t="shared" si="98"/>
        <v>0</v>
      </c>
      <c r="R549" s="1">
        <f>SUMIFS($Q$5:$Q549,$P$5:$P549,"Plusieurs commentaires",$C$5:$C549,C549)</f>
        <v>0</v>
      </c>
      <c r="S549" t="str">
        <f t="shared" si="99"/>
        <v/>
      </c>
      <c r="T549" t="str">
        <f t="shared" si="100"/>
        <v/>
      </c>
      <c r="U549" t="str">
        <f t="shared" si="101"/>
        <v/>
      </c>
      <c r="V549" s="238" t="str">
        <f t="shared" si="102"/>
        <v/>
      </c>
      <c r="W549" s="238">
        <f t="shared" si="103"/>
        <v>0</v>
      </c>
      <c r="X549" s="238">
        <f>SUMIFS($W$5:$W549,$V$5:$V549,"Plusieurs occurences",$H$5:$H549,H549)</f>
        <v>0</v>
      </c>
      <c r="Y549" t="str">
        <f t="shared" si="104"/>
        <v/>
      </c>
      <c r="Z549">
        <f t="shared" si="105"/>
        <v>0</v>
      </c>
      <c r="AA549" t="str">
        <f t="shared" si="106"/>
        <v/>
      </c>
      <c r="AC549" t="str">
        <f t="shared" si="107"/>
        <v/>
      </c>
    </row>
    <row r="550" spans="1:29" ht="45" x14ac:dyDescent="0.25">
      <c r="A550" s="112">
        <v>403</v>
      </c>
      <c r="B550" s="377" t="s">
        <v>558</v>
      </c>
      <c r="C550" t="s">
        <v>6186</v>
      </c>
      <c r="D550" s="133">
        <v>893</v>
      </c>
      <c r="E550" s="133">
        <v>74</v>
      </c>
      <c r="F550" s="133">
        <v>5</v>
      </c>
      <c r="G550" s="133">
        <f t="shared" si="97"/>
        <v>6.7567567567567571E-2</v>
      </c>
      <c r="H550" s="133"/>
      <c r="I550" s="134" t="s">
        <v>14</v>
      </c>
      <c r="J550" s="133">
        <v>2015</v>
      </c>
      <c r="K550" s="3" t="s">
        <v>14</v>
      </c>
      <c r="L550" s="338" t="s">
        <v>5513</v>
      </c>
      <c r="M550" s="136" t="s">
        <v>40</v>
      </c>
      <c r="O550" s="26"/>
      <c r="P550" s="1" t="str">
        <f>IF($C550&lt;&gt;"",IF(COUNTIF($C:C,$C550)&gt;1,"Plusieurs commentaires",""),"")</f>
        <v/>
      </c>
      <c r="Q550" s="1">
        <f t="shared" si="98"/>
        <v>0</v>
      </c>
      <c r="R550" s="1">
        <f>SUMIFS($Q$5:$Q550,$P$5:$P550,"Plusieurs commentaires",$C$5:$C550,C550)</f>
        <v>0</v>
      </c>
      <c r="S550" t="str">
        <f t="shared" si="99"/>
        <v/>
      </c>
      <c r="T550" t="str">
        <f t="shared" si="100"/>
        <v/>
      </c>
      <c r="U550" t="str">
        <f t="shared" si="101"/>
        <v/>
      </c>
      <c r="V550" s="238" t="str">
        <f t="shared" si="102"/>
        <v/>
      </c>
      <c r="W550" s="238">
        <f t="shared" si="103"/>
        <v>0</v>
      </c>
      <c r="X550" s="238">
        <f>SUMIFS($W$5:$W550,$V$5:$V550,"Plusieurs occurences",$H$5:$H550,H550)</f>
        <v>0</v>
      </c>
      <c r="Y550" t="str">
        <f t="shared" si="104"/>
        <v/>
      </c>
      <c r="Z550">
        <f t="shared" si="105"/>
        <v>0</v>
      </c>
      <c r="AA550" t="str">
        <f t="shared" si="106"/>
        <v/>
      </c>
      <c r="AC550" t="str">
        <f t="shared" si="107"/>
        <v/>
      </c>
    </row>
    <row r="551" spans="1:29" ht="30" x14ac:dyDescent="0.25">
      <c r="A551" s="112">
        <v>404</v>
      </c>
      <c r="B551" s="377" t="s">
        <v>559</v>
      </c>
      <c r="C551" t="s">
        <v>6187</v>
      </c>
      <c r="D551" s="133">
        <v>1848</v>
      </c>
      <c r="E551" s="133">
        <v>210</v>
      </c>
      <c r="F551" s="133">
        <v>582</v>
      </c>
      <c r="G551" s="133">
        <f t="shared" si="97"/>
        <v>2.7714285714285714</v>
      </c>
      <c r="H551" s="15" t="s">
        <v>561</v>
      </c>
      <c r="I551" s="16" t="s">
        <v>14</v>
      </c>
      <c r="J551" s="15">
        <v>2014</v>
      </c>
      <c r="K551" s="3" t="s">
        <v>560</v>
      </c>
      <c r="L551" s="338" t="s">
        <v>5513</v>
      </c>
      <c r="M551" s="17" t="s">
        <v>40</v>
      </c>
      <c r="O551" s="26"/>
      <c r="P551" s="1" t="str">
        <f>IF($C551&lt;&gt;"",IF(COUNTIF($C:C,$C551)&gt;1,"Plusieurs commentaires",""),"")</f>
        <v>Plusieurs commentaires</v>
      </c>
      <c r="Q551" s="1">
        <f t="shared" si="98"/>
        <v>1</v>
      </c>
      <c r="R551" s="1">
        <f>SUMIFS($Q$5:$Q551,$P$5:$P551,"Plusieurs commentaires",$C$5:$C551,C551)</f>
        <v>1</v>
      </c>
      <c r="S551" t="str">
        <f t="shared" si="99"/>
        <v/>
      </c>
      <c r="T551" t="str">
        <f t="shared" si="100"/>
        <v/>
      </c>
      <c r="U551" t="str">
        <f t="shared" si="101"/>
        <v/>
      </c>
      <c r="V551" s="238" t="str">
        <f t="shared" si="102"/>
        <v>Plusieurs occurences</v>
      </c>
      <c r="W551" s="238">
        <f t="shared" si="103"/>
        <v>1</v>
      </c>
      <c r="X551" s="238">
        <f>SUMIFS($W$5:$W551,$V$5:$V551,"Plusieurs occurences",$H$5:$H551,H551)</f>
        <v>2</v>
      </c>
      <c r="Y551" t="str">
        <f t="shared" si="104"/>
        <v/>
      </c>
      <c r="Z551" t="str">
        <f t="shared" si="105"/>
        <v>journaliste</v>
      </c>
      <c r="AA551" t="str">
        <f t="shared" si="106"/>
        <v/>
      </c>
      <c r="AC551" t="str">
        <f t="shared" si="107"/>
        <v/>
      </c>
    </row>
    <row r="552" spans="1:29" ht="45" x14ac:dyDescent="0.25">
      <c r="A552" s="112">
        <v>405</v>
      </c>
      <c r="B552" s="377" t="s">
        <v>563</v>
      </c>
      <c r="C552" t="s">
        <v>6491</v>
      </c>
      <c r="D552" s="133">
        <v>570</v>
      </c>
      <c r="E552" s="133">
        <v>265</v>
      </c>
      <c r="F552" s="133">
        <v>14</v>
      </c>
      <c r="G552" s="133">
        <f t="shared" si="97"/>
        <v>5.2830188679245285E-2</v>
      </c>
      <c r="H552" s="133"/>
      <c r="I552" s="134" t="s">
        <v>14</v>
      </c>
      <c r="J552" s="133">
        <v>2018</v>
      </c>
      <c r="K552" s="3" t="s">
        <v>562</v>
      </c>
      <c r="L552" s="338" t="s">
        <v>5513</v>
      </c>
      <c r="M552" s="136" t="s">
        <v>40</v>
      </c>
      <c r="O552" s="26"/>
      <c r="P552" s="1" t="str">
        <f>IF($C552&lt;&gt;"",IF(COUNTIF($C:C,$C552)&gt;1,"Plusieurs commentaires",""),"")</f>
        <v>Plusieurs commentaires</v>
      </c>
      <c r="Q552" s="1">
        <f t="shared" si="98"/>
        <v>1</v>
      </c>
      <c r="R552" s="1">
        <f>SUMIFS($Q$5:$Q552,$P$5:$P552,"Plusieurs commentaires",$C$5:$C552,C552)</f>
        <v>1</v>
      </c>
      <c r="S552" t="str">
        <f t="shared" si="99"/>
        <v/>
      </c>
      <c r="T552" t="str">
        <f t="shared" si="100"/>
        <v>hcgxe10826661</v>
      </c>
      <c r="U552" t="str">
        <f t="shared" si="101"/>
        <v/>
      </c>
      <c r="V552" s="238" t="str">
        <f t="shared" si="102"/>
        <v/>
      </c>
      <c r="W552" s="238">
        <f t="shared" si="103"/>
        <v>0</v>
      </c>
      <c r="X552" s="238">
        <f>SUMIFS($W$5:$W552,$V$5:$V552,"Plusieurs occurences",$H$5:$H552,H552)</f>
        <v>0</v>
      </c>
      <c r="Y552" t="str">
        <f t="shared" si="104"/>
        <v/>
      </c>
      <c r="Z552">
        <f t="shared" si="105"/>
        <v>0</v>
      </c>
      <c r="AA552" t="str">
        <f t="shared" si="106"/>
        <v/>
      </c>
      <c r="AC552" t="str">
        <f t="shared" si="107"/>
        <v/>
      </c>
    </row>
    <row r="553" spans="1:29" ht="30" x14ac:dyDescent="0.25">
      <c r="A553" s="112">
        <v>406</v>
      </c>
      <c r="B553" s="377" t="s">
        <v>564</v>
      </c>
      <c r="C553" t="s">
        <v>6188</v>
      </c>
      <c r="D553" s="133">
        <v>177</v>
      </c>
      <c r="E553" s="133">
        <v>288</v>
      </c>
      <c r="F553" s="133">
        <v>55</v>
      </c>
      <c r="G553" s="133">
        <f t="shared" si="97"/>
        <v>0.19097222222222221</v>
      </c>
      <c r="H553" s="15"/>
      <c r="I553" s="16" t="s">
        <v>13</v>
      </c>
      <c r="J553" s="15">
        <v>2012</v>
      </c>
      <c r="K553" s="3" t="s">
        <v>560</v>
      </c>
      <c r="L553" s="338" t="s">
        <v>5513</v>
      </c>
      <c r="M553" s="17" t="s">
        <v>40</v>
      </c>
      <c r="O553" s="26"/>
      <c r="P553" s="1" t="str">
        <f>IF($C553&lt;&gt;"",IF(COUNTIF($C:C,$C553)&gt;1,"Plusieurs commentaires",""),"")</f>
        <v/>
      </c>
      <c r="Q553" s="1">
        <f t="shared" si="98"/>
        <v>0</v>
      </c>
      <c r="R553" s="1">
        <f>SUMIFS($Q$5:$Q553,$P$5:$P553,"Plusieurs commentaires",$C$5:$C553,C553)</f>
        <v>0</v>
      </c>
      <c r="S553" t="str">
        <f t="shared" si="99"/>
        <v/>
      </c>
      <c r="T553" t="str">
        <f t="shared" si="100"/>
        <v/>
      </c>
      <c r="U553" t="str">
        <f t="shared" si="101"/>
        <v/>
      </c>
      <c r="V553" s="238" t="str">
        <f t="shared" si="102"/>
        <v/>
      </c>
      <c r="W553" s="238">
        <f t="shared" si="103"/>
        <v>0</v>
      </c>
      <c r="X553" s="238">
        <f>SUMIFS($W$5:$W553,$V$5:$V553,"Plusieurs occurences",$H$5:$H553,H553)</f>
        <v>0</v>
      </c>
      <c r="Y553" t="str">
        <f t="shared" si="104"/>
        <v/>
      </c>
      <c r="Z553">
        <f t="shared" si="105"/>
        <v>0</v>
      </c>
      <c r="AA553" t="str">
        <f t="shared" si="106"/>
        <v/>
      </c>
      <c r="AC553" t="str">
        <f t="shared" si="107"/>
        <v/>
      </c>
    </row>
    <row r="554" spans="1:29" ht="60" x14ac:dyDescent="0.25">
      <c r="A554" s="112">
        <v>407</v>
      </c>
      <c r="B554" s="377" t="s">
        <v>565</v>
      </c>
      <c r="C554" t="s">
        <v>6492</v>
      </c>
      <c r="D554" s="133">
        <v>389</v>
      </c>
      <c r="E554" s="133">
        <v>34</v>
      </c>
      <c r="F554" s="133">
        <v>2</v>
      </c>
      <c r="G554" s="133">
        <f t="shared" si="97"/>
        <v>5.8823529411764705E-2</v>
      </c>
      <c r="H554" s="15"/>
      <c r="I554" s="16" t="s">
        <v>14</v>
      </c>
      <c r="J554" s="133">
        <v>2010</v>
      </c>
      <c r="K554" s="3" t="s">
        <v>566</v>
      </c>
      <c r="L554" s="338" t="s">
        <v>5513</v>
      </c>
      <c r="M554" s="17" t="s">
        <v>40</v>
      </c>
      <c r="O554" s="26"/>
      <c r="P554" s="1" t="str">
        <f>IF($C554&lt;&gt;"",IF(COUNTIF($C:C,$C554)&gt;1,"Plusieurs commentaires",""),"")</f>
        <v/>
      </c>
      <c r="Q554" s="1">
        <f t="shared" si="98"/>
        <v>0</v>
      </c>
      <c r="R554" s="1">
        <f>SUMIFS($Q$5:$Q554,$P$5:$P554,"Plusieurs commentaires",$C$5:$C554,C554)</f>
        <v>0</v>
      </c>
      <c r="S554" t="str">
        <f t="shared" si="99"/>
        <v/>
      </c>
      <c r="T554" t="str">
        <f t="shared" si="100"/>
        <v/>
      </c>
      <c r="U554" t="str">
        <f t="shared" si="101"/>
        <v/>
      </c>
      <c r="V554" s="238" t="str">
        <f t="shared" si="102"/>
        <v/>
      </c>
      <c r="W554" s="238">
        <f t="shared" si="103"/>
        <v>0</v>
      </c>
      <c r="X554" s="238">
        <f>SUMIFS($W$5:$W554,$V$5:$V554,"Plusieurs occurences",$H$5:$H554,H554)</f>
        <v>0</v>
      </c>
      <c r="Y554" t="str">
        <f t="shared" si="104"/>
        <v/>
      </c>
      <c r="Z554">
        <f t="shared" si="105"/>
        <v>0</v>
      </c>
      <c r="AA554" t="str">
        <f t="shared" si="106"/>
        <v/>
      </c>
      <c r="AC554" t="str">
        <f t="shared" si="107"/>
        <v/>
      </c>
    </row>
    <row r="555" spans="1:29" ht="105" x14ac:dyDescent="0.25">
      <c r="A555" s="112">
        <v>408</v>
      </c>
      <c r="B555" s="377" t="s">
        <v>567</v>
      </c>
      <c r="C555" t="s">
        <v>6493</v>
      </c>
      <c r="D555" s="133">
        <v>2335</v>
      </c>
      <c r="E555" s="133">
        <v>217</v>
      </c>
      <c r="F555" s="133">
        <v>45</v>
      </c>
      <c r="G555" s="133">
        <f t="shared" si="97"/>
        <v>0.20737327188940091</v>
      </c>
      <c r="H555" s="15"/>
      <c r="I555" s="16" t="s">
        <v>13</v>
      </c>
      <c r="J555" s="15">
        <v>2018</v>
      </c>
      <c r="K555" s="3" t="s">
        <v>568</v>
      </c>
      <c r="L555" s="338" t="s">
        <v>5513</v>
      </c>
      <c r="M555" s="17" t="s">
        <v>40</v>
      </c>
      <c r="O555" s="26"/>
      <c r="P555" s="1" t="str">
        <f>IF($C555&lt;&gt;"",IF(COUNTIF($C:C,$C555)&gt;1,"Plusieurs commentaires",""),"")</f>
        <v>Plusieurs commentaires</v>
      </c>
      <c r="Q555" s="1">
        <f t="shared" si="98"/>
        <v>1</v>
      </c>
      <c r="R555" s="1">
        <f>SUMIFS($Q$5:$Q555,$P$5:$P555,"Plusieurs commentaires",$C$5:$C555,C555)</f>
        <v>1</v>
      </c>
      <c r="S555" t="str">
        <f t="shared" si="99"/>
        <v/>
      </c>
      <c r="T555" t="str">
        <f t="shared" si="100"/>
        <v/>
      </c>
      <c r="U555" t="str">
        <f t="shared" si="101"/>
        <v/>
      </c>
      <c r="V555" s="238" t="str">
        <f t="shared" si="102"/>
        <v/>
      </c>
      <c r="W555" s="238">
        <f t="shared" si="103"/>
        <v>0</v>
      </c>
      <c r="X555" s="238">
        <f>SUMIFS($W$5:$W555,$V$5:$V555,"Plusieurs occurences",$H$5:$H555,H555)</f>
        <v>0</v>
      </c>
      <c r="Y555" t="str">
        <f t="shared" si="104"/>
        <v/>
      </c>
      <c r="Z555">
        <f t="shared" si="105"/>
        <v>0</v>
      </c>
      <c r="AA555" t="str">
        <f t="shared" si="106"/>
        <v/>
      </c>
      <c r="AC555" t="str">
        <f t="shared" si="107"/>
        <v/>
      </c>
    </row>
    <row r="556" spans="1:29" ht="30" x14ac:dyDescent="0.25">
      <c r="A556" s="112">
        <v>409</v>
      </c>
      <c r="B556" s="377" t="s">
        <v>569</v>
      </c>
      <c r="C556" t="s">
        <v>6189</v>
      </c>
      <c r="D556" s="133">
        <v>5725</v>
      </c>
      <c r="E556" s="133">
        <v>1014</v>
      </c>
      <c r="F556" s="133">
        <v>287</v>
      </c>
      <c r="G556" s="133">
        <f t="shared" si="97"/>
        <v>0.28303747534516766</v>
      </c>
      <c r="H556" s="133"/>
      <c r="I556" s="134" t="s">
        <v>14</v>
      </c>
      <c r="J556" s="133">
        <v>2012</v>
      </c>
      <c r="K556" s="3" t="s">
        <v>14</v>
      </c>
      <c r="L556" s="338" t="s">
        <v>5513</v>
      </c>
      <c r="M556" s="136" t="s">
        <v>40</v>
      </c>
      <c r="O556" s="26"/>
      <c r="P556" s="1" t="str">
        <f>IF($C556&lt;&gt;"",IF(COUNTIF($C:C,$C556)&gt;1,"Plusieurs commentaires",""),"")</f>
        <v/>
      </c>
      <c r="Q556" s="1">
        <f t="shared" si="98"/>
        <v>0</v>
      </c>
      <c r="R556" s="1">
        <f>SUMIFS($Q$5:$Q556,$P$5:$P556,"Plusieurs commentaires",$C$5:$C556,C556)</f>
        <v>0</v>
      </c>
      <c r="S556" t="str">
        <f t="shared" si="99"/>
        <v/>
      </c>
      <c r="T556" t="str">
        <f t="shared" si="100"/>
        <v/>
      </c>
      <c r="U556" t="str">
        <f t="shared" si="101"/>
        <v/>
      </c>
      <c r="V556" s="238" t="str">
        <f t="shared" si="102"/>
        <v/>
      </c>
      <c r="W556" s="238">
        <f t="shared" si="103"/>
        <v>0</v>
      </c>
      <c r="X556" s="238">
        <f>SUMIFS($W$5:$W556,$V$5:$V556,"Plusieurs occurences",$H$5:$H556,H556)</f>
        <v>0</v>
      </c>
      <c r="Y556" t="str">
        <f t="shared" si="104"/>
        <v/>
      </c>
      <c r="Z556">
        <f t="shared" si="105"/>
        <v>0</v>
      </c>
      <c r="AA556" t="str">
        <f t="shared" si="106"/>
        <v/>
      </c>
      <c r="AC556" t="str">
        <f t="shared" si="107"/>
        <v/>
      </c>
    </row>
    <row r="557" spans="1:29" ht="45" x14ac:dyDescent="0.25">
      <c r="A557" s="112">
        <v>410</v>
      </c>
      <c r="B557" s="377" t="s">
        <v>570</v>
      </c>
      <c r="C557" t="s">
        <v>5973</v>
      </c>
      <c r="D557" s="133">
        <v>247</v>
      </c>
      <c r="E557" s="133">
        <v>516</v>
      </c>
      <c r="F557" s="133">
        <v>54</v>
      </c>
      <c r="G557" s="133">
        <f t="shared" si="97"/>
        <v>0.10465116279069768</v>
      </c>
      <c r="H557" s="15"/>
      <c r="I557" s="16" t="s">
        <v>13</v>
      </c>
      <c r="J557" s="15">
        <v>2012</v>
      </c>
      <c r="K557" s="3" t="s">
        <v>14</v>
      </c>
      <c r="L557" s="338" t="s">
        <v>5513</v>
      </c>
      <c r="M557" s="17" t="s">
        <v>40</v>
      </c>
      <c r="O557" s="26"/>
      <c r="P557" s="1" t="str">
        <f>IF($C557&lt;&gt;"",IF(COUNTIF($C:C,$C557)&gt;1,"Plusieurs commentaires",""),"")</f>
        <v>Plusieurs commentaires</v>
      </c>
      <c r="Q557" s="1">
        <f t="shared" si="98"/>
        <v>1</v>
      </c>
      <c r="R557" s="1">
        <f>SUMIFS($Q$5:$Q557,$P$5:$P557,"Plusieurs commentaires",$C$5:$C557,C557)</f>
        <v>1</v>
      </c>
      <c r="S557" t="str">
        <f t="shared" si="99"/>
        <v/>
      </c>
      <c r="T557" t="str">
        <f t="shared" si="100"/>
        <v/>
      </c>
      <c r="U557" t="str">
        <f t="shared" si="101"/>
        <v/>
      </c>
      <c r="V557" s="238" t="str">
        <f t="shared" si="102"/>
        <v/>
      </c>
      <c r="W557" s="238">
        <f t="shared" si="103"/>
        <v>0</v>
      </c>
      <c r="X557" s="238">
        <f>SUMIFS($W$5:$W557,$V$5:$V557,"Plusieurs occurences",$H$5:$H557,H557)</f>
        <v>0</v>
      </c>
      <c r="Y557" t="str">
        <f t="shared" si="104"/>
        <v/>
      </c>
      <c r="Z557">
        <f t="shared" si="105"/>
        <v>0</v>
      </c>
      <c r="AA557" t="str">
        <f t="shared" si="106"/>
        <v/>
      </c>
      <c r="AC557" t="str">
        <f t="shared" si="107"/>
        <v/>
      </c>
    </row>
    <row r="558" spans="1:29" ht="75" x14ac:dyDescent="0.25">
      <c r="A558" s="112">
        <v>411</v>
      </c>
      <c r="B558" s="377" t="s">
        <v>571</v>
      </c>
      <c r="C558" t="s">
        <v>6396</v>
      </c>
      <c r="D558" s="133">
        <v>1823</v>
      </c>
      <c r="E558" s="133">
        <v>14</v>
      </c>
      <c r="F558" s="133">
        <v>13</v>
      </c>
      <c r="G558" s="133">
        <f t="shared" si="97"/>
        <v>0.9285714285714286</v>
      </c>
      <c r="H558" s="133"/>
      <c r="I558" s="134" t="s">
        <v>14</v>
      </c>
      <c r="J558" s="133">
        <v>2017</v>
      </c>
      <c r="K558" s="3" t="s">
        <v>14</v>
      </c>
      <c r="L558" s="338" t="s">
        <v>5513</v>
      </c>
      <c r="M558" s="136" t="s">
        <v>40</v>
      </c>
      <c r="O558" s="26"/>
      <c r="P558" s="1" t="str">
        <f>IF($C558&lt;&gt;"",IF(COUNTIF($C:C,$C558)&gt;1,"Plusieurs commentaires",""),"")</f>
        <v>Plusieurs commentaires</v>
      </c>
      <c r="Q558" s="1">
        <f t="shared" si="98"/>
        <v>1</v>
      </c>
      <c r="R558" s="1">
        <f>SUMIFS($Q$5:$Q558,$P$5:$P558,"Plusieurs commentaires",$C$5:$C558,C558)</f>
        <v>4</v>
      </c>
      <c r="S558" t="str">
        <f t="shared" si="99"/>
        <v/>
      </c>
      <c r="T558" t="str">
        <f t="shared" si="100"/>
        <v/>
      </c>
      <c r="U558" t="str">
        <f t="shared" si="101"/>
        <v/>
      </c>
      <c r="V558" s="238" t="str">
        <f t="shared" si="102"/>
        <v/>
      </c>
      <c r="W558" s="238">
        <f t="shared" si="103"/>
        <v>0</v>
      </c>
      <c r="X558" s="238">
        <f>SUMIFS($W$5:$W558,$V$5:$V558,"Plusieurs occurences",$H$5:$H558,H558)</f>
        <v>0</v>
      </c>
      <c r="Y558" t="str">
        <f t="shared" si="104"/>
        <v/>
      </c>
      <c r="Z558" t="str">
        <f t="shared" si="105"/>
        <v/>
      </c>
      <c r="AA558" t="str">
        <f t="shared" si="106"/>
        <v/>
      </c>
      <c r="AC558" t="str">
        <f t="shared" si="107"/>
        <v/>
      </c>
    </row>
    <row r="559" spans="1:29" ht="75" x14ac:dyDescent="0.25">
      <c r="A559" s="112">
        <v>412</v>
      </c>
      <c r="B559" s="377" t="s">
        <v>572</v>
      </c>
      <c r="C559" t="s">
        <v>6190</v>
      </c>
      <c r="D559" s="133">
        <v>158</v>
      </c>
      <c r="E559" s="133">
        <v>26</v>
      </c>
      <c r="F559" s="133">
        <v>16</v>
      </c>
      <c r="G559" s="133">
        <f t="shared" si="97"/>
        <v>0.61538461538461542</v>
      </c>
      <c r="H559" s="133"/>
      <c r="I559" s="134" t="s">
        <v>13</v>
      </c>
      <c r="J559" s="133">
        <v>2019</v>
      </c>
      <c r="K559" s="3" t="s">
        <v>14</v>
      </c>
      <c r="L559" s="338" t="s">
        <v>5513</v>
      </c>
      <c r="M559" s="136" t="s">
        <v>40</v>
      </c>
      <c r="O559" s="26"/>
      <c r="P559" s="1" t="str">
        <f>IF($C559&lt;&gt;"",IF(COUNTIF($C:C,$C559)&gt;1,"Plusieurs commentaires",""),"")</f>
        <v/>
      </c>
      <c r="Q559" s="1">
        <f t="shared" si="98"/>
        <v>0</v>
      </c>
      <c r="R559" s="1">
        <f>SUMIFS($Q$5:$Q559,$P$5:$P559,"Plusieurs commentaires",$C$5:$C559,C559)</f>
        <v>0</v>
      </c>
      <c r="S559" t="str">
        <f t="shared" si="99"/>
        <v/>
      </c>
      <c r="T559" t="str">
        <f t="shared" si="100"/>
        <v/>
      </c>
      <c r="U559" t="str">
        <f t="shared" si="101"/>
        <v/>
      </c>
      <c r="V559" s="238" t="str">
        <f t="shared" si="102"/>
        <v/>
      </c>
      <c r="W559" s="238">
        <f t="shared" si="103"/>
        <v>0</v>
      </c>
      <c r="X559" s="238">
        <f>SUMIFS($W$5:$W559,$V$5:$V559,"Plusieurs occurences",$H$5:$H559,H559)</f>
        <v>0</v>
      </c>
      <c r="Y559" t="str">
        <f t="shared" si="104"/>
        <v/>
      </c>
      <c r="Z559">
        <f t="shared" si="105"/>
        <v>0</v>
      </c>
      <c r="AA559" t="str">
        <f t="shared" si="106"/>
        <v/>
      </c>
      <c r="AC559" t="str">
        <f t="shared" si="107"/>
        <v/>
      </c>
    </row>
    <row r="560" spans="1:29" ht="60" x14ac:dyDescent="0.25">
      <c r="A560" s="112">
        <v>413</v>
      </c>
      <c r="B560" s="377" t="s">
        <v>573</v>
      </c>
      <c r="C560" t="s">
        <v>6191</v>
      </c>
      <c r="D560" s="133">
        <v>83</v>
      </c>
      <c r="E560" s="133">
        <v>105</v>
      </c>
      <c r="F560" s="133">
        <v>71</v>
      </c>
      <c r="G560" s="133">
        <f t="shared" si="97"/>
        <v>0.67619047619047623</v>
      </c>
      <c r="H560" s="15"/>
      <c r="I560" s="16" t="s">
        <v>13</v>
      </c>
      <c r="J560" s="15">
        <v>2018</v>
      </c>
      <c r="K560" s="3" t="s">
        <v>5796</v>
      </c>
      <c r="L560" s="338" t="s">
        <v>1041</v>
      </c>
      <c r="M560" s="17" t="s">
        <v>40</v>
      </c>
      <c r="N560">
        <v>25</v>
      </c>
      <c r="O560" s="26"/>
      <c r="P560" s="1" t="str">
        <f>IF($C560&lt;&gt;"",IF(COUNTIF($C:C,$C560)&gt;1,"Plusieurs commentaires",""),"")</f>
        <v/>
      </c>
      <c r="Q560" s="1">
        <f t="shared" si="98"/>
        <v>0</v>
      </c>
      <c r="R560" s="1">
        <f>SUMIFS($Q$5:$Q560,$P$5:$P560,"Plusieurs commentaires",$C$5:$C560,C560)</f>
        <v>0</v>
      </c>
      <c r="S560" t="str">
        <f t="shared" si="99"/>
        <v/>
      </c>
      <c r="T560" t="str">
        <f t="shared" si="100"/>
        <v/>
      </c>
      <c r="U560" t="str">
        <f t="shared" si="101"/>
        <v/>
      </c>
      <c r="V560" s="238" t="str">
        <f t="shared" si="102"/>
        <v/>
      </c>
      <c r="W560" s="238">
        <f t="shared" si="103"/>
        <v>0</v>
      </c>
      <c r="X560" s="238">
        <f>SUMIFS($W$5:$W560,$V$5:$V560,"Plusieurs occurences",$H$5:$H560,H560)</f>
        <v>0</v>
      </c>
      <c r="Y560" t="str">
        <f t="shared" si="104"/>
        <v/>
      </c>
      <c r="Z560">
        <f t="shared" si="105"/>
        <v>0</v>
      </c>
      <c r="AA560" t="str">
        <f t="shared" si="106"/>
        <v/>
      </c>
      <c r="AC560" t="str">
        <f t="shared" si="107"/>
        <v/>
      </c>
    </row>
    <row r="561" spans="1:29" ht="30" x14ac:dyDescent="0.25">
      <c r="A561" s="112">
        <v>414</v>
      </c>
      <c r="B561" s="377" t="s">
        <v>574</v>
      </c>
      <c r="C561" t="s">
        <v>6192</v>
      </c>
      <c r="D561" s="133">
        <v>662</v>
      </c>
      <c r="E561" s="133">
        <v>73</v>
      </c>
      <c r="F561" s="133">
        <v>32</v>
      </c>
      <c r="G561" s="133">
        <f t="shared" si="97"/>
        <v>0.43835616438356162</v>
      </c>
      <c r="H561" s="133"/>
      <c r="I561" s="134" t="s">
        <v>14</v>
      </c>
      <c r="J561" s="133">
        <v>2012</v>
      </c>
      <c r="K561" s="3" t="s">
        <v>14</v>
      </c>
      <c r="L561" s="338" t="s">
        <v>5513</v>
      </c>
      <c r="M561" s="136" t="s">
        <v>40</v>
      </c>
      <c r="O561" s="26"/>
      <c r="P561" s="1" t="str">
        <f>IF($C561&lt;&gt;"",IF(COUNTIF($C:C,$C561)&gt;1,"Plusieurs commentaires",""),"")</f>
        <v/>
      </c>
      <c r="Q561" s="1">
        <f t="shared" si="98"/>
        <v>0</v>
      </c>
      <c r="R561" s="1">
        <f>SUMIFS($Q$5:$Q561,$P$5:$P561,"Plusieurs commentaires",$C$5:$C561,C561)</f>
        <v>0</v>
      </c>
      <c r="S561" t="str">
        <f t="shared" si="99"/>
        <v/>
      </c>
      <c r="T561" t="str">
        <f t="shared" si="100"/>
        <v/>
      </c>
      <c r="U561" t="str">
        <f t="shared" si="101"/>
        <v/>
      </c>
      <c r="V561" s="238" t="str">
        <f t="shared" si="102"/>
        <v/>
      </c>
      <c r="W561" s="238">
        <f t="shared" si="103"/>
        <v>0</v>
      </c>
      <c r="X561" s="238">
        <f>SUMIFS($W$5:$W561,$V$5:$V561,"Plusieurs occurences",$H$5:$H561,H561)</f>
        <v>0</v>
      </c>
      <c r="Y561" t="str">
        <f t="shared" si="104"/>
        <v/>
      </c>
      <c r="Z561">
        <f t="shared" si="105"/>
        <v>0</v>
      </c>
      <c r="AA561" t="str">
        <f t="shared" si="106"/>
        <v/>
      </c>
      <c r="AC561" t="str">
        <f t="shared" si="107"/>
        <v/>
      </c>
    </row>
    <row r="562" spans="1:29" x14ac:dyDescent="0.25">
      <c r="A562" s="112">
        <v>415</v>
      </c>
      <c r="B562" s="377" t="s">
        <v>575</v>
      </c>
      <c r="C562" t="s">
        <v>6064</v>
      </c>
      <c r="D562" s="133">
        <v>2000</v>
      </c>
      <c r="E562" s="133">
        <v>45</v>
      </c>
      <c r="F562" s="133">
        <v>8</v>
      </c>
      <c r="G562" s="133">
        <f t="shared" si="97"/>
        <v>0.17777777777777778</v>
      </c>
      <c r="H562" s="15"/>
      <c r="I562" s="16" t="s">
        <v>13</v>
      </c>
      <c r="J562" s="15">
        <v>2018</v>
      </c>
      <c r="K562" s="3" t="s">
        <v>562</v>
      </c>
      <c r="L562" s="338" t="s">
        <v>5513</v>
      </c>
      <c r="M562" s="17" t="s">
        <v>40</v>
      </c>
      <c r="N562">
        <v>19</v>
      </c>
      <c r="O562" s="26"/>
      <c r="P562" s="1" t="str">
        <f>IF($C562&lt;&gt;"",IF(COUNTIF($C:C,$C562)&gt;1,"Plusieurs commentaires",""),"")</f>
        <v>Plusieurs commentaires</v>
      </c>
      <c r="Q562" s="1">
        <f t="shared" si="98"/>
        <v>1</v>
      </c>
      <c r="R562" s="1">
        <f>SUMIFS($Q$5:$Q562,$P$5:$P562,"Plusieurs commentaires",$C$5:$C562,C562)</f>
        <v>1</v>
      </c>
      <c r="S562" t="str">
        <f t="shared" si="99"/>
        <v/>
      </c>
      <c r="T562" t="str">
        <f t="shared" si="100"/>
        <v/>
      </c>
      <c r="U562" t="str">
        <f t="shared" si="101"/>
        <v/>
      </c>
      <c r="V562" s="238" t="str">
        <f t="shared" si="102"/>
        <v/>
      </c>
      <c r="W562" s="238">
        <f t="shared" si="103"/>
        <v>0</v>
      </c>
      <c r="X562" s="238">
        <f>SUMIFS($W$5:$W562,$V$5:$V562,"Plusieurs occurences",$H$5:$H562,H562)</f>
        <v>0</v>
      </c>
      <c r="Y562" t="str">
        <f t="shared" si="104"/>
        <v/>
      </c>
      <c r="Z562">
        <f t="shared" si="105"/>
        <v>0</v>
      </c>
      <c r="AA562" t="str">
        <f t="shared" si="106"/>
        <v/>
      </c>
      <c r="AC562" t="str">
        <f t="shared" si="107"/>
        <v/>
      </c>
    </row>
    <row r="563" spans="1:29" ht="30" customHeight="1" x14ac:dyDescent="0.25">
      <c r="A563" s="112">
        <v>416</v>
      </c>
      <c r="B563" s="377" t="s">
        <v>576</v>
      </c>
      <c r="C563" t="s">
        <v>6494</v>
      </c>
      <c r="D563" s="133">
        <v>695</v>
      </c>
      <c r="E563" s="133">
        <v>80</v>
      </c>
      <c r="F563" s="133">
        <v>47</v>
      </c>
      <c r="G563" s="133">
        <f t="shared" si="97"/>
        <v>0.58750000000000002</v>
      </c>
      <c r="H563" s="133"/>
      <c r="I563" s="134" t="s">
        <v>14</v>
      </c>
      <c r="J563" s="133">
        <v>2018</v>
      </c>
      <c r="K563" s="3" t="s">
        <v>14</v>
      </c>
      <c r="L563" s="338" t="s">
        <v>5513</v>
      </c>
      <c r="M563" s="136" t="s">
        <v>40</v>
      </c>
      <c r="O563" s="26"/>
      <c r="P563" s="1" t="str">
        <f>IF($C563&lt;&gt;"",IF(COUNTIF($C:C,$C563)&gt;1,"Plusieurs commentaires",""),"")</f>
        <v/>
      </c>
      <c r="Q563" s="1">
        <f t="shared" si="98"/>
        <v>0</v>
      </c>
      <c r="R563" s="1">
        <f>SUMIFS($Q$5:$Q563,$P$5:$P563,"Plusieurs commentaires",$C$5:$C563,C563)</f>
        <v>0</v>
      </c>
      <c r="S563" t="str">
        <f t="shared" si="99"/>
        <v/>
      </c>
      <c r="T563" t="str">
        <f t="shared" si="100"/>
        <v/>
      </c>
      <c r="U563" t="str">
        <f t="shared" si="101"/>
        <v/>
      </c>
      <c r="V563" s="238" t="str">
        <f t="shared" si="102"/>
        <v/>
      </c>
      <c r="W563" s="238">
        <f t="shared" si="103"/>
        <v>0</v>
      </c>
      <c r="X563" s="238">
        <f>SUMIFS($W$5:$W563,$V$5:$V563,"Plusieurs occurences",$H$5:$H563,H563)</f>
        <v>0</v>
      </c>
      <c r="Y563" t="str">
        <f t="shared" si="104"/>
        <v/>
      </c>
      <c r="Z563">
        <f t="shared" si="105"/>
        <v>0</v>
      </c>
      <c r="AA563" t="str">
        <f t="shared" si="106"/>
        <v/>
      </c>
      <c r="AC563" t="str">
        <f t="shared" si="107"/>
        <v/>
      </c>
    </row>
    <row r="564" spans="1:29" x14ac:dyDescent="0.25">
      <c r="A564" s="112">
        <v>417</v>
      </c>
      <c r="B564" s="377" t="s">
        <v>577</v>
      </c>
      <c r="C564" t="s">
        <v>6495</v>
      </c>
      <c r="D564" s="133">
        <v>53000</v>
      </c>
      <c r="E564" s="133">
        <v>973</v>
      </c>
      <c r="F564" s="133">
        <v>644</v>
      </c>
      <c r="G564" s="133">
        <f t="shared" si="97"/>
        <v>0.66187050359712229</v>
      </c>
      <c r="H564" s="15"/>
      <c r="I564" s="16" t="s">
        <v>13</v>
      </c>
      <c r="J564" s="15">
        <v>2012</v>
      </c>
      <c r="K564" s="3" t="s">
        <v>14</v>
      </c>
      <c r="L564" s="338" t="s">
        <v>5513</v>
      </c>
      <c r="M564" s="17" t="s">
        <v>40</v>
      </c>
      <c r="N564">
        <v>0</v>
      </c>
      <c r="O564" s="26"/>
      <c r="P564" s="1" t="str">
        <f>IF($C564&lt;&gt;"",IF(COUNTIF($C:C,$C564)&gt;1,"Plusieurs commentaires",""),"")</f>
        <v/>
      </c>
      <c r="Q564" s="1">
        <f t="shared" si="98"/>
        <v>0</v>
      </c>
      <c r="R564" s="1">
        <f>SUMIFS($Q$5:$Q564,$P$5:$P564,"Plusieurs commentaires",$C$5:$C564,C564)</f>
        <v>0</v>
      </c>
      <c r="S564" t="str">
        <f t="shared" si="99"/>
        <v/>
      </c>
      <c r="T564" t="str">
        <f t="shared" si="100"/>
        <v/>
      </c>
      <c r="U564" t="str">
        <f t="shared" si="101"/>
        <v/>
      </c>
      <c r="V564" s="238" t="str">
        <f t="shared" si="102"/>
        <v/>
      </c>
      <c r="W564" s="238">
        <f t="shared" si="103"/>
        <v>0</v>
      </c>
      <c r="X564" s="238">
        <f>SUMIFS($W$5:$W564,$V$5:$V564,"Plusieurs occurences",$H$5:$H564,H564)</f>
        <v>0</v>
      </c>
      <c r="Y564" t="str">
        <f t="shared" si="104"/>
        <v/>
      </c>
      <c r="Z564">
        <f t="shared" si="105"/>
        <v>0</v>
      </c>
      <c r="AA564" t="str">
        <f t="shared" si="106"/>
        <v/>
      </c>
      <c r="AC564" t="str">
        <f t="shared" si="107"/>
        <v/>
      </c>
    </row>
    <row r="565" spans="1:29" x14ac:dyDescent="0.25">
      <c r="A565" s="112">
        <v>418</v>
      </c>
      <c r="B565" s="377" t="s">
        <v>578</v>
      </c>
      <c r="C565" t="s">
        <v>6496</v>
      </c>
      <c r="D565" s="133">
        <v>11100</v>
      </c>
      <c r="E565" s="133">
        <v>942</v>
      </c>
      <c r="F565" s="133">
        <v>682</v>
      </c>
      <c r="G565" s="133">
        <f t="shared" si="97"/>
        <v>0.72399150743099783</v>
      </c>
      <c r="H565" s="133"/>
      <c r="I565" s="134" t="s">
        <v>13</v>
      </c>
      <c r="J565" s="133">
        <v>2017</v>
      </c>
      <c r="K565" s="3" t="s">
        <v>14</v>
      </c>
      <c r="L565" s="338" t="s">
        <v>5513</v>
      </c>
      <c r="M565" s="136" t="s">
        <v>40</v>
      </c>
      <c r="O565" s="26"/>
      <c r="P565" s="1" t="str">
        <f>IF($C565&lt;&gt;"",IF(COUNTIF($C:C,$C565)&gt;1,"Plusieurs commentaires",""),"")</f>
        <v>Plusieurs commentaires</v>
      </c>
      <c r="Q565" s="1">
        <f t="shared" si="98"/>
        <v>1</v>
      </c>
      <c r="R565" s="1">
        <f>SUMIFS($Q$5:$Q565,$P$5:$P565,"Plusieurs commentaires",$C$5:$C565,C565)</f>
        <v>1</v>
      </c>
      <c r="S565" t="str">
        <f t="shared" si="99"/>
        <v/>
      </c>
      <c r="T565" t="str">
        <f t="shared" si="100"/>
        <v/>
      </c>
      <c r="U565" t="str">
        <f t="shared" si="101"/>
        <v/>
      </c>
      <c r="V565" s="238" t="str">
        <f t="shared" si="102"/>
        <v/>
      </c>
      <c r="W565" s="238">
        <f t="shared" si="103"/>
        <v>0</v>
      </c>
      <c r="X565" s="238">
        <f>SUMIFS($W$5:$W565,$V$5:$V565,"Plusieurs occurences",$H$5:$H565,H565)</f>
        <v>0</v>
      </c>
      <c r="Y565" t="str">
        <f t="shared" si="104"/>
        <v/>
      </c>
      <c r="Z565">
        <f t="shared" si="105"/>
        <v>0</v>
      </c>
      <c r="AA565" t="str">
        <f t="shared" si="106"/>
        <v/>
      </c>
      <c r="AC565" t="str">
        <f t="shared" si="107"/>
        <v/>
      </c>
    </row>
    <row r="566" spans="1:29" x14ac:dyDescent="0.25">
      <c r="A566" s="112">
        <v>419</v>
      </c>
      <c r="B566" s="377" t="s">
        <v>579</v>
      </c>
      <c r="C566" t="s">
        <v>6497</v>
      </c>
      <c r="D566" s="133">
        <v>216</v>
      </c>
      <c r="E566" s="133">
        <v>203</v>
      </c>
      <c r="F566" s="133">
        <v>11</v>
      </c>
      <c r="G566" s="133">
        <f t="shared" si="97"/>
        <v>5.4187192118226604E-2</v>
      </c>
      <c r="H566" s="15"/>
      <c r="I566" s="16" t="s">
        <v>14</v>
      </c>
      <c r="J566" s="15">
        <v>2018</v>
      </c>
      <c r="K566" s="3" t="s">
        <v>14</v>
      </c>
      <c r="L566" s="338" t="s">
        <v>5513</v>
      </c>
      <c r="M566" s="17" t="s">
        <v>40</v>
      </c>
      <c r="O566" s="26"/>
      <c r="P566" s="1" t="str">
        <f>IF($C566&lt;&gt;"",IF(COUNTIF($C:C,$C566)&gt;1,"Plusieurs commentaires",""),"")</f>
        <v>Plusieurs commentaires</v>
      </c>
      <c r="Q566" s="1">
        <f t="shared" si="98"/>
        <v>1</v>
      </c>
      <c r="R566" s="1">
        <f>SUMIFS($Q$5:$Q566,$P$5:$P566,"Plusieurs commentaires",$C$5:$C566,C566)</f>
        <v>1</v>
      </c>
      <c r="S566" t="str">
        <f t="shared" si="99"/>
        <v/>
      </c>
      <c r="T566" t="str">
        <f t="shared" si="100"/>
        <v>vxvclxe</v>
      </c>
      <c r="U566" t="str">
        <f t="shared" si="101"/>
        <v/>
      </c>
      <c r="V566" s="238" t="str">
        <f t="shared" si="102"/>
        <v/>
      </c>
      <c r="W566" s="238">
        <f t="shared" si="103"/>
        <v>0</v>
      </c>
      <c r="X566" s="238">
        <f>SUMIFS($W$5:$W566,$V$5:$V566,"Plusieurs occurences",$H$5:$H566,H566)</f>
        <v>0</v>
      </c>
      <c r="Y566" t="str">
        <f t="shared" si="104"/>
        <v/>
      </c>
      <c r="Z566">
        <f t="shared" si="105"/>
        <v>0</v>
      </c>
      <c r="AA566" t="str">
        <f t="shared" si="106"/>
        <v/>
      </c>
      <c r="AC566" t="str">
        <f t="shared" si="107"/>
        <v/>
      </c>
    </row>
    <row r="567" spans="1:29" ht="30" x14ac:dyDescent="0.25">
      <c r="A567" s="112">
        <v>420</v>
      </c>
      <c r="B567" s="377" t="s">
        <v>580</v>
      </c>
      <c r="C567" t="s">
        <v>6498</v>
      </c>
      <c r="D567" s="133">
        <v>1222</v>
      </c>
      <c r="E567" s="133">
        <v>70</v>
      </c>
      <c r="F567" s="133">
        <v>40</v>
      </c>
      <c r="G567" s="133">
        <f t="shared" si="97"/>
        <v>0.5714285714285714</v>
      </c>
      <c r="H567" s="15"/>
      <c r="I567" s="16" t="s">
        <v>13</v>
      </c>
      <c r="J567" s="133">
        <v>2012</v>
      </c>
      <c r="K567" s="3" t="s">
        <v>435</v>
      </c>
      <c r="L567" s="338" t="s">
        <v>5513</v>
      </c>
      <c r="M567" s="17" t="s">
        <v>40</v>
      </c>
      <c r="N567">
        <v>7</v>
      </c>
      <c r="O567" s="26"/>
      <c r="P567" s="1" t="str">
        <f>IF($C567&lt;&gt;"",IF(COUNTIF($C:C,$C567)&gt;1,"Plusieurs commentaires",""),"")</f>
        <v/>
      </c>
      <c r="Q567" s="1">
        <f t="shared" si="98"/>
        <v>0</v>
      </c>
      <c r="R567" s="1">
        <f>SUMIFS($Q$5:$Q567,$P$5:$P567,"Plusieurs commentaires",$C$5:$C567,C567)</f>
        <v>0</v>
      </c>
      <c r="S567" t="str">
        <f t="shared" si="99"/>
        <v/>
      </c>
      <c r="T567" t="str">
        <f t="shared" si="100"/>
        <v/>
      </c>
      <c r="U567" t="str">
        <f t="shared" si="101"/>
        <v/>
      </c>
      <c r="V567" s="238" t="str">
        <f t="shared" si="102"/>
        <v/>
      </c>
      <c r="W567" s="238">
        <f t="shared" si="103"/>
        <v>0</v>
      </c>
      <c r="X567" s="238">
        <f>SUMIFS($W$5:$W567,$V$5:$V567,"Plusieurs occurences",$H$5:$H567,H567)</f>
        <v>0</v>
      </c>
      <c r="Y567" t="str">
        <f t="shared" si="104"/>
        <v/>
      </c>
      <c r="Z567">
        <f t="shared" si="105"/>
        <v>0</v>
      </c>
      <c r="AA567" t="str">
        <f t="shared" si="106"/>
        <v/>
      </c>
      <c r="AC567" t="str">
        <f t="shared" si="107"/>
        <v/>
      </c>
    </row>
    <row r="568" spans="1:29" ht="30" x14ac:dyDescent="0.25">
      <c r="A568" s="112">
        <v>421</v>
      </c>
      <c r="B568" s="377" t="s">
        <v>581</v>
      </c>
      <c r="C568" t="s">
        <v>6166</v>
      </c>
      <c r="D568" s="133">
        <v>1246</v>
      </c>
      <c r="E568" s="133">
        <v>417</v>
      </c>
      <c r="F568" s="133">
        <v>123</v>
      </c>
      <c r="G568" s="133">
        <f t="shared" si="97"/>
        <v>0.29496402877697842</v>
      </c>
      <c r="H568" s="133"/>
      <c r="I568" s="134" t="s">
        <v>14</v>
      </c>
      <c r="J568" s="133">
        <v>2013</v>
      </c>
      <c r="K568" s="3" t="s">
        <v>14</v>
      </c>
      <c r="L568" s="338" t="s">
        <v>1041</v>
      </c>
      <c r="M568" s="136" t="s">
        <v>40</v>
      </c>
      <c r="O568" s="26"/>
      <c r="P568" s="1" t="str">
        <f>IF($C568&lt;&gt;"",IF(COUNTIF($C:C,$C568)&gt;1,"Plusieurs commentaires",""),"")</f>
        <v>Plusieurs commentaires</v>
      </c>
      <c r="Q568" s="1">
        <f t="shared" si="98"/>
        <v>1</v>
      </c>
      <c r="R568" s="1">
        <f>SUMIFS($Q$5:$Q568,$P$5:$P568,"Plusieurs commentaires",$C$5:$C568,C568)</f>
        <v>2</v>
      </c>
      <c r="S568" t="str">
        <f t="shared" si="99"/>
        <v/>
      </c>
      <c r="T568" t="str">
        <f t="shared" si="100"/>
        <v/>
      </c>
      <c r="U568" t="str">
        <f t="shared" si="101"/>
        <v/>
      </c>
      <c r="V568" s="238" t="str">
        <f t="shared" si="102"/>
        <v/>
      </c>
      <c r="W568" s="238">
        <f t="shared" si="103"/>
        <v>0</v>
      </c>
      <c r="X568" s="238">
        <f>SUMIFS($W$5:$W568,$V$5:$V568,"Plusieurs occurences",$H$5:$H568,H568)</f>
        <v>0</v>
      </c>
      <c r="Y568" t="str">
        <f t="shared" si="104"/>
        <v/>
      </c>
      <c r="Z568" t="str">
        <f t="shared" si="105"/>
        <v/>
      </c>
      <c r="AA568" t="str">
        <f t="shared" si="106"/>
        <v/>
      </c>
      <c r="AC568" t="str">
        <f t="shared" si="107"/>
        <v/>
      </c>
    </row>
    <row r="569" spans="1:29" ht="45" x14ac:dyDescent="0.25">
      <c r="A569" s="112">
        <v>422</v>
      </c>
      <c r="B569" s="377" t="s">
        <v>582</v>
      </c>
      <c r="C569" t="s">
        <v>6005</v>
      </c>
      <c r="D569" s="133">
        <v>2694</v>
      </c>
      <c r="E569" s="133">
        <v>108</v>
      </c>
      <c r="F569" s="133">
        <v>33</v>
      </c>
      <c r="G569" s="133">
        <f t="shared" si="97"/>
        <v>0.30555555555555558</v>
      </c>
      <c r="H569" s="133"/>
      <c r="I569" s="134" t="s">
        <v>14</v>
      </c>
      <c r="J569" s="133">
        <v>2018</v>
      </c>
      <c r="K569" s="3" t="s">
        <v>14</v>
      </c>
      <c r="L569" s="338" t="s">
        <v>5513</v>
      </c>
      <c r="M569" s="136" t="s">
        <v>40</v>
      </c>
      <c r="O569" s="26"/>
      <c r="P569" s="1" t="str">
        <f>IF($C569&lt;&gt;"",IF(COUNTIF($C:C,$C569)&gt;1,"Plusieurs commentaires",""),"")</f>
        <v>Plusieurs commentaires</v>
      </c>
      <c r="Q569" s="1">
        <f t="shared" si="98"/>
        <v>1</v>
      </c>
      <c r="R569" s="1">
        <f>SUMIFS($Q$5:$Q569,$P$5:$P569,"Plusieurs commentaires",$C$5:$C569,C569)</f>
        <v>1</v>
      </c>
      <c r="S569" t="str">
        <f t="shared" si="99"/>
        <v/>
      </c>
      <c r="T569" t="str">
        <f t="shared" si="100"/>
        <v/>
      </c>
      <c r="U569" t="str">
        <f t="shared" si="101"/>
        <v/>
      </c>
      <c r="V569" s="238" t="str">
        <f t="shared" si="102"/>
        <v/>
      </c>
      <c r="W569" s="238">
        <f t="shared" si="103"/>
        <v>0</v>
      </c>
      <c r="X569" s="238">
        <f>SUMIFS($W$5:$W569,$V$5:$V569,"Plusieurs occurences",$H$5:$H569,H569)</f>
        <v>0</v>
      </c>
      <c r="Y569" t="str">
        <f t="shared" si="104"/>
        <v/>
      </c>
      <c r="Z569">
        <f t="shared" si="105"/>
        <v>0</v>
      </c>
      <c r="AA569" t="str">
        <f t="shared" si="106"/>
        <v/>
      </c>
      <c r="AC569" t="str">
        <f t="shared" si="107"/>
        <v/>
      </c>
    </row>
    <row r="570" spans="1:29" x14ac:dyDescent="0.25">
      <c r="A570" s="112">
        <v>423</v>
      </c>
      <c r="B570" s="377" t="s">
        <v>583</v>
      </c>
      <c r="C570" t="s">
        <v>6060</v>
      </c>
      <c r="D570" s="133">
        <v>1341</v>
      </c>
      <c r="E570" s="133">
        <v>503</v>
      </c>
      <c r="F570" s="133">
        <v>30</v>
      </c>
      <c r="G570" s="133">
        <f t="shared" si="97"/>
        <v>5.9642147117296221E-2</v>
      </c>
      <c r="H570" s="133"/>
      <c r="I570" s="134" t="s">
        <v>14</v>
      </c>
      <c r="J570" s="133">
        <v>2012</v>
      </c>
      <c r="K570" s="3" t="s">
        <v>14</v>
      </c>
      <c r="L570" s="338" t="s">
        <v>5513</v>
      </c>
      <c r="M570" s="136" t="s">
        <v>40</v>
      </c>
      <c r="N570">
        <v>3</v>
      </c>
      <c r="O570" s="26"/>
      <c r="P570" s="1" t="str">
        <f>IF($C570&lt;&gt;"",IF(COUNTIF($C:C,$C570)&gt;1,"Plusieurs commentaires",""),"")</f>
        <v>Plusieurs commentaires</v>
      </c>
      <c r="Q570" s="1">
        <f t="shared" si="98"/>
        <v>1</v>
      </c>
      <c r="R570" s="1">
        <f>SUMIFS($Q$5:$Q570,$P$5:$P570,"Plusieurs commentaires",$C$5:$C570,C570)</f>
        <v>2</v>
      </c>
      <c r="S570" t="str">
        <f t="shared" si="99"/>
        <v/>
      </c>
      <c r="T570" t="str">
        <f t="shared" si="100"/>
        <v/>
      </c>
      <c r="U570" t="str">
        <f t="shared" si="101"/>
        <v/>
      </c>
      <c r="V570" s="238" t="str">
        <f t="shared" si="102"/>
        <v/>
      </c>
      <c r="W570" s="238">
        <f t="shared" si="103"/>
        <v>0</v>
      </c>
      <c r="X570" s="238">
        <f>SUMIFS($W$5:$W570,$V$5:$V570,"Plusieurs occurences",$H$5:$H570,H570)</f>
        <v>0</v>
      </c>
      <c r="Y570" t="str">
        <f t="shared" si="104"/>
        <v/>
      </c>
      <c r="Z570" t="str">
        <f t="shared" si="105"/>
        <v/>
      </c>
      <c r="AA570" t="str">
        <f t="shared" si="106"/>
        <v/>
      </c>
      <c r="AC570" t="str">
        <f t="shared" si="107"/>
        <v/>
      </c>
    </row>
    <row r="571" spans="1:29" x14ac:dyDescent="0.25">
      <c r="A571" s="112">
        <v>424</v>
      </c>
      <c r="B571" s="377" t="s">
        <v>584</v>
      </c>
      <c r="C571" t="s">
        <v>6065</v>
      </c>
      <c r="D571" s="133">
        <v>8276</v>
      </c>
      <c r="E571" s="133">
        <v>720</v>
      </c>
      <c r="F571" s="133">
        <v>185</v>
      </c>
      <c r="G571" s="133">
        <f t="shared" si="97"/>
        <v>0.25694444444444442</v>
      </c>
      <c r="H571" s="133"/>
      <c r="I571" s="134" t="s">
        <v>14</v>
      </c>
      <c r="J571" s="133">
        <v>2016</v>
      </c>
      <c r="K571" s="3" t="s">
        <v>14</v>
      </c>
      <c r="L571" s="338" t="s">
        <v>5513</v>
      </c>
      <c r="M571" s="136" t="s">
        <v>40</v>
      </c>
      <c r="O571" s="26"/>
      <c r="P571" s="1" t="str">
        <f>IF($C571&lt;&gt;"",IF(COUNTIF($C:C,$C571)&gt;1,"Plusieurs commentaires",""),"")</f>
        <v/>
      </c>
      <c r="Q571" s="1">
        <f t="shared" si="98"/>
        <v>0</v>
      </c>
      <c r="R571" s="1">
        <f>SUMIFS($Q$5:$Q571,$P$5:$P571,"Plusieurs commentaires",$C$5:$C571,C571)</f>
        <v>0</v>
      </c>
      <c r="S571" t="str">
        <f t="shared" si="99"/>
        <v/>
      </c>
      <c r="T571" t="str">
        <f t="shared" si="100"/>
        <v/>
      </c>
      <c r="U571" t="str">
        <f t="shared" si="101"/>
        <v/>
      </c>
      <c r="V571" s="238" t="str">
        <f t="shared" si="102"/>
        <v/>
      </c>
      <c r="W571" s="238">
        <f t="shared" si="103"/>
        <v>0</v>
      </c>
      <c r="X571" s="238">
        <f>SUMIFS($W$5:$W571,$V$5:$V571,"Plusieurs occurences",$H$5:$H571,H571)</f>
        <v>0</v>
      </c>
      <c r="Y571" t="str">
        <f t="shared" si="104"/>
        <v/>
      </c>
      <c r="Z571">
        <f t="shared" si="105"/>
        <v>0</v>
      </c>
      <c r="AA571" t="str">
        <f t="shared" si="106"/>
        <v/>
      </c>
      <c r="AC571" t="str">
        <f t="shared" si="107"/>
        <v/>
      </c>
    </row>
    <row r="572" spans="1:29" x14ac:dyDescent="0.25">
      <c r="A572" s="112">
        <v>425</v>
      </c>
      <c r="B572" s="377" t="s">
        <v>585</v>
      </c>
      <c r="C572" t="s">
        <v>6499</v>
      </c>
      <c r="D572" s="133">
        <v>56</v>
      </c>
      <c r="E572" s="133">
        <v>43</v>
      </c>
      <c r="F572" s="133">
        <v>16</v>
      </c>
      <c r="G572" s="133">
        <f t="shared" si="97"/>
        <v>0.37209302325581395</v>
      </c>
      <c r="H572" s="133"/>
      <c r="I572" s="134" t="s">
        <v>13</v>
      </c>
      <c r="J572" s="133">
        <v>2016</v>
      </c>
      <c r="K572" s="3" t="s">
        <v>14</v>
      </c>
      <c r="L572" s="338" t="s">
        <v>5513</v>
      </c>
      <c r="M572" s="136" t="s">
        <v>40</v>
      </c>
      <c r="N572">
        <v>0</v>
      </c>
      <c r="O572" s="26"/>
      <c r="P572" s="1" t="str">
        <f>IF($C572&lt;&gt;"",IF(COUNTIF($C:C,$C572)&gt;1,"Plusieurs commentaires",""),"")</f>
        <v>Plusieurs commentaires</v>
      </c>
      <c r="Q572" s="1">
        <f t="shared" si="98"/>
        <v>1</v>
      </c>
      <c r="R572" s="1">
        <f>SUMIFS($Q$5:$Q572,$P$5:$P572,"Plusieurs commentaires",$C$5:$C572,C572)</f>
        <v>1</v>
      </c>
      <c r="S572" t="str">
        <f t="shared" si="99"/>
        <v/>
      </c>
      <c r="T572" t="str">
        <f t="shared" si="100"/>
        <v/>
      </c>
      <c r="U572" t="str">
        <f t="shared" si="101"/>
        <v/>
      </c>
      <c r="V572" s="238" t="str">
        <f t="shared" si="102"/>
        <v/>
      </c>
      <c r="W572" s="238">
        <f t="shared" si="103"/>
        <v>0</v>
      </c>
      <c r="X572" s="238">
        <f>SUMIFS($W$5:$W572,$V$5:$V572,"Plusieurs occurences",$H$5:$H572,H572)</f>
        <v>0</v>
      </c>
      <c r="Y572" t="str">
        <f t="shared" si="104"/>
        <v/>
      </c>
      <c r="Z572">
        <f t="shared" si="105"/>
        <v>0</v>
      </c>
      <c r="AA572" t="str">
        <f t="shared" si="106"/>
        <v/>
      </c>
      <c r="AC572" t="str">
        <f t="shared" si="107"/>
        <v/>
      </c>
    </row>
    <row r="573" spans="1:29" x14ac:dyDescent="0.25">
      <c r="A573" s="112">
        <v>426</v>
      </c>
      <c r="B573" s="377" t="s">
        <v>586</v>
      </c>
      <c r="C573" t="s">
        <v>6193</v>
      </c>
      <c r="D573" s="133">
        <v>6911</v>
      </c>
      <c r="E573" s="133">
        <v>990</v>
      </c>
      <c r="F573" s="133">
        <v>433</v>
      </c>
      <c r="G573" s="133">
        <f t="shared" si="97"/>
        <v>0.43737373737373736</v>
      </c>
      <c r="H573" s="15"/>
      <c r="I573" s="16" t="s">
        <v>14</v>
      </c>
      <c r="J573" s="15">
        <v>2014</v>
      </c>
      <c r="K573" s="3" t="s">
        <v>14</v>
      </c>
      <c r="L573" s="338" t="s">
        <v>5513</v>
      </c>
      <c r="M573" s="17" t="s">
        <v>40</v>
      </c>
      <c r="O573" s="26"/>
      <c r="P573" s="1" t="str">
        <f>IF($C573&lt;&gt;"",IF(COUNTIF($C:C,$C573)&gt;1,"Plusieurs commentaires",""),"")</f>
        <v/>
      </c>
      <c r="Q573" s="1">
        <f t="shared" si="98"/>
        <v>0</v>
      </c>
      <c r="R573" s="1">
        <f>SUMIFS($Q$5:$Q573,$P$5:$P573,"Plusieurs commentaires",$C$5:$C573,C573)</f>
        <v>0</v>
      </c>
      <c r="S573" t="str">
        <f t="shared" si="99"/>
        <v/>
      </c>
      <c r="T573" t="str">
        <f t="shared" si="100"/>
        <v/>
      </c>
      <c r="U573" t="str">
        <f t="shared" si="101"/>
        <v/>
      </c>
      <c r="V573" s="238" t="str">
        <f t="shared" si="102"/>
        <v/>
      </c>
      <c r="W573" s="238">
        <f t="shared" si="103"/>
        <v>0</v>
      </c>
      <c r="X573" s="238">
        <f>SUMIFS($W$5:$W573,$V$5:$V573,"Plusieurs occurences",$H$5:$H573,H573)</f>
        <v>0</v>
      </c>
      <c r="Y573" t="str">
        <f t="shared" si="104"/>
        <v/>
      </c>
      <c r="Z573">
        <f t="shared" si="105"/>
        <v>0</v>
      </c>
      <c r="AA573" t="str">
        <f t="shared" si="106"/>
        <v/>
      </c>
      <c r="AC573" t="str">
        <f t="shared" si="107"/>
        <v/>
      </c>
    </row>
    <row r="574" spans="1:29" x14ac:dyDescent="0.25">
      <c r="A574" s="112">
        <v>427</v>
      </c>
      <c r="B574" s="377" t="s">
        <v>587</v>
      </c>
      <c r="C574" t="s">
        <v>6500</v>
      </c>
      <c r="D574" s="133">
        <v>8865</v>
      </c>
      <c r="E574" s="133">
        <v>410</v>
      </c>
      <c r="F574" s="133">
        <v>175</v>
      </c>
      <c r="G574" s="133">
        <f t="shared" si="97"/>
        <v>0.42682926829268292</v>
      </c>
      <c r="H574" s="15"/>
      <c r="I574" s="16" t="s">
        <v>14</v>
      </c>
      <c r="J574" s="15">
        <v>2014</v>
      </c>
      <c r="K574" s="3" t="s">
        <v>14</v>
      </c>
      <c r="L574" s="338" t="s">
        <v>5513</v>
      </c>
      <c r="M574" s="17" t="s">
        <v>40</v>
      </c>
      <c r="O574" s="26"/>
      <c r="P574" s="1" t="str">
        <f>IF($C574&lt;&gt;"",IF(COUNTIF($C:C,$C574)&gt;1,"Plusieurs commentaires",""),"")</f>
        <v>Plusieurs commentaires</v>
      </c>
      <c r="Q574" s="1">
        <f t="shared" si="98"/>
        <v>1</v>
      </c>
      <c r="R574" s="1">
        <f>SUMIFS($Q$5:$Q574,$P$5:$P574,"Plusieurs commentaires",$C$5:$C574,C574)</f>
        <v>1</v>
      </c>
      <c r="S574" t="str">
        <f t="shared" si="99"/>
        <v/>
      </c>
      <c r="T574" t="str">
        <f t="shared" si="100"/>
        <v/>
      </c>
      <c r="U574" t="str">
        <f t="shared" si="101"/>
        <v/>
      </c>
      <c r="V574" s="238" t="str">
        <f t="shared" si="102"/>
        <v/>
      </c>
      <c r="W574" s="238">
        <f t="shared" si="103"/>
        <v>0</v>
      </c>
      <c r="X574" s="238">
        <f>SUMIFS($W$5:$W574,$V$5:$V574,"Plusieurs occurences",$H$5:$H574,H574)</f>
        <v>0</v>
      </c>
      <c r="Y574" t="str">
        <f t="shared" si="104"/>
        <v/>
      </c>
      <c r="Z574">
        <f t="shared" si="105"/>
        <v>0</v>
      </c>
      <c r="AA574" t="str">
        <f t="shared" si="106"/>
        <v/>
      </c>
      <c r="AC574" t="str">
        <f t="shared" si="107"/>
        <v/>
      </c>
    </row>
    <row r="575" spans="1:29" x14ac:dyDescent="0.25">
      <c r="A575" s="112">
        <v>428</v>
      </c>
      <c r="B575" s="377" t="s">
        <v>588</v>
      </c>
      <c r="C575" t="s">
        <v>6501</v>
      </c>
      <c r="D575" s="133">
        <v>8348</v>
      </c>
      <c r="E575" s="133">
        <v>662</v>
      </c>
      <c r="F575" s="133">
        <v>154</v>
      </c>
      <c r="G575" s="133">
        <f t="shared" si="97"/>
        <v>0.23262839879154079</v>
      </c>
      <c r="H575" s="15"/>
      <c r="I575" s="16" t="s">
        <v>14</v>
      </c>
      <c r="J575" s="133">
        <v>2015</v>
      </c>
      <c r="K575" s="3" t="s">
        <v>14</v>
      </c>
      <c r="L575" s="338" t="s">
        <v>5513</v>
      </c>
      <c r="M575" s="17" t="s">
        <v>40</v>
      </c>
      <c r="O575" s="26"/>
      <c r="P575" s="1" t="str">
        <f>IF($C575&lt;&gt;"",IF(COUNTIF($C:C,$C575)&gt;1,"Plusieurs commentaires",""),"")</f>
        <v/>
      </c>
      <c r="Q575" s="1">
        <f t="shared" si="98"/>
        <v>0</v>
      </c>
      <c r="R575" s="1">
        <f>SUMIFS($Q$5:$Q575,$P$5:$P575,"Plusieurs commentaires",$C$5:$C575,C575)</f>
        <v>0</v>
      </c>
      <c r="S575" t="str">
        <f t="shared" si="99"/>
        <v/>
      </c>
      <c r="T575" t="str">
        <f t="shared" si="100"/>
        <v/>
      </c>
      <c r="U575" t="str">
        <f t="shared" si="101"/>
        <v/>
      </c>
      <c r="V575" s="238" t="str">
        <f t="shared" si="102"/>
        <v/>
      </c>
      <c r="W575" s="238">
        <f t="shared" si="103"/>
        <v>0</v>
      </c>
      <c r="X575" s="238">
        <f>SUMIFS($W$5:$W575,$V$5:$V575,"Plusieurs occurences",$H$5:$H575,H575)</f>
        <v>0</v>
      </c>
      <c r="Y575" t="str">
        <f t="shared" si="104"/>
        <v/>
      </c>
      <c r="Z575">
        <f t="shared" si="105"/>
        <v>0</v>
      </c>
      <c r="AA575" t="str">
        <f t="shared" si="106"/>
        <v/>
      </c>
      <c r="AC575" t="str">
        <f t="shared" si="107"/>
        <v/>
      </c>
    </row>
    <row r="576" spans="1:29" x14ac:dyDescent="0.25">
      <c r="A576" s="112">
        <v>429</v>
      </c>
      <c r="B576" s="377" t="s">
        <v>589</v>
      </c>
      <c r="C576" t="s">
        <v>6066</v>
      </c>
      <c r="D576" s="133">
        <v>3097</v>
      </c>
      <c r="E576" s="133">
        <v>486</v>
      </c>
      <c r="F576" s="133">
        <v>155</v>
      </c>
      <c r="G576" s="133">
        <f t="shared" si="97"/>
        <v>0.31893004115226337</v>
      </c>
      <c r="H576" s="15"/>
      <c r="I576" s="16" t="s">
        <v>14</v>
      </c>
      <c r="J576" s="15">
        <v>2018</v>
      </c>
      <c r="K576" s="3" t="s">
        <v>14</v>
      </c>
      <c r="L576" s="338" t="s">
        <v>5513</v>
      </c>
      <c r="M576" s="17" t="s">
        <v>40</v>
      </c>
      <c r="O576" s="26"/>
      <c r="P576" s="1" t="str">
        <f>IF($C576&lt;&gt;"",IF(COUNTIF($C:C,$C576)&gt;1,"Plusieurs commentaires",""),"")</f>
        <v/>
      </c>
      <c r="Q576" s="1">
        <f t="shared" si="98"/>
        <v>0</v>
      </c>
      <c r="R576" s="1">
        <f>SUMIFS($Q$5:$Q576,$P$5:$P576,"Plusieurs commentaires",$C$5:$C576,C576)</f>
        <v>0</v>
      </c>
      <c r="S576" t="str">
        <f t="shared" si="99"/>
        <v/>
      </c>
      <c r="T576" t="str">
        <f t="shared" si="100"/>
        <v/>
      </c>
      <c r="U576" t="str">
        <f t="shared" si="101"/>
        <v/>
      </c>
      <c r="V576" s="238" t="str">
        <f t="shared" si="102"/>
        <v/>
      </c>
      <c r="W576" s="238">
        <f t="shared" si="103"/>
        <v>0</v>
      </c>
      <c r="X576" s="238">
        <f>SUMIFS($W$5:$W576,$V$5:$V576,"Plusieurs occurences",$H$5:$H576,H576)</f>
        <v>0</v>
      </c>
      <c r="Y576" t="str">
        <f t="shared" si="104"/>
        <v/>
      </c>
      <c r="Z576">
        <f t="shared" si="105"/>
        <v>0</v>
      </c>
      <c r="AA576" t="str">
        <f t="shared" si="106"/>
        <v/>
      </c>
      <c r="AC576" t="str">
        <f t="shared" si="107"/>
        <v/>
      </c>
    </row>
    <row r="577" spans="1:29" x14ac:dyDescent="0.25">
      <c r="A577" s="112">
        <v>430</v>
      </c>
      <c r="B577" s="377" t="s">
        <v>590</v>
      </c>
      <c r="C577" t="s">
        <v>6502</v>
      </c>
      <c r="D577" s="133">
        <v>477</v>
      </c>
      <c r="E577" s="133">
        <v>252</v>
      </c>
      <c r="F577" s="133">
        <v>23</v>
      </c>
      <c r="G577" s="133">
        <f t="shared" si="97"/>
        <v>9.1269841269841265E-2</v>
      </c>
      <c r="H577" s="133"/>
      <c r="I577" s="134" t="s">
        <v>14</v>
      </c>
      <c r="J577" s="133">
        <v>2013</v>
      </c>
      <c r="K577" s="3" t="s">
        <v>14</v>
      </c>
      <c r="L577" s="338" t="s">
        <v>5513</v>
      </c>
      <c r="M577" s="136" t="s">
        <v>40</v>
      </c>
      <c r="O577" s="26"/>
      <c r="P577" s="1" t="str">
        <f>IF($C577&lt;&gt;"",IF(COUNTIF($C:C,$C577)&gt;1,"Plusieurs commentaires",""),"")</f>
        <v/>
      </c>
      <c r="Q577" s="1">
        <f t="shared" si="98"/>
        <v>0</v>
      </c>
      <c r="R577" s="1">
        <f>SUMIFS($Q$5:$Q577,$P$5:$P577,"Plusieurs commentaires",$C$5:$C577,C577)</f>
        <v>0</v>
      </c>
      <c r="S577" t="str">
        <f t="shared" si="99"/>
        <v/>
      </c>
      <c r="T577" t="str">
        <f t="shared" si="100"/>
        <v/>
      </c>
      <c r="U577" t="str">
        <f t="shared" si="101"/>
        <v/>
      </c>
      <c r="V577" s="238" t="str">
        <f t="shared" si="102"/>
        <v/>
      </c>
      <c r="W577" s="238">
        <f t="shared" si="103"/>
        <v>0</v>
      </c>
      <c r="X577" s="238">
        <f>SUMIFS($W$5:$W577,$V$5:$V577,"Plusieurs occurences",$H$5:$H577,H577)</f>
        <v>0</v>
      </c>
      <c r="Y577" t="str">
        <f t="shared" si="104"/>
        <v/>
      </c>
      <c r="Z577">
        <f t="shared" si="105"/>
        <v>0</v>
      </c>
      <c r="AA577" t="str">
        <f t="shared" si="106"/>
        <v/>
      </c>
      <c r="AC577" t="str">
        <f t="shared" si="107"/>
        <v/>
      </c>
    </row>
    <row r="578" spans="1:29" ht="60" x14ac:dyDescent="0.25">
      <c r="A578" s="112">
        <v>431</v>
      </c>
      <c r="B578" s="377" t="s">
        <v>593</v>
      </c>
      <c r="C578" t="s">
        <v>6503</v>
      </c>
      <c r="D578" s="133">
        <v>6</v>
      </c>
      <c r="E578" s="133">
        <v>21</v>
      </c>
      <c r="F578" s="133">
        <v>6</v>
      </c>
      <c r="G578" s="133">
        <f t="shared" si="97"/>
        <v>0.2857142857142857</v>
      </c>
      <c r="H578" s="15"/>
      <c r="I578" s="16" t="s">
        <v>14</v>
      </c>
      <c r="J578" s="15">
        <v>2019</v>
      </c>
      <c r="K578" s="3" t="s">
        <v>5797</v>
      </c>
      <c r="L578" s="338" t="s">
        <v>5513</v>
      </c>
      <c r="M578" s="17" t="s">
        <v>40</v>
      </c>
      <c r="N578">
        <v>0</v>
      </c>
      <c r="O578" s="26"/>
      <c r="P578" s="1" t="str">
        <f>IF($C578&lt;&gt;"",IF(COUNTIF($C:C,$C578)&gt;1,"Plusieurs commentaires",""),"")</f>
        <v/>
      </c>
      <c r="Q578" s="1">
        <f t="shared" si="98"/>
        <v>0</v>
      </c>
      <c r="R578" s="1">
        <f>SUMIFS($Q$5:$Q578,$P$5:$P578,"Plusieurs commentaires",$C$5:$C578,C578)</f>
        <v>0</v>
      </c>
      <c r="S578" t="str">
        <f t="shared" si="99"/>
        <v/>
      </c>
      <c r="T578" t="str">
        <f t="shared" si="100"/>
        <v>cgvxvurcluc</v>
      </c>
      <c r="U578" t="str">
        <f t="shared" si="101"/>
        <v/>
      </c>
      <c r="V578" s="238" t="str">
        <f t="shared" si="102"/>
        <v/>
      </c>
      <c r="W578" s="238">
        <f t="shared" si="103"/>
        <v>0</v>
      </c>
      <c r="X578" s="238">
        <f>SUMIFS($W$5:$W578,$V$5:$V578,"Plusieurs occurences",$H$5:$H578,H578)</f>
        <v>0</v>
      </c>
      <c r="Y578" t="str">
        <f t="shared" si="104"/>
        <v/>
      </c>
      <c r="Z578">
        <f t="shared" si="105"/>
        <v>0</v>
      </c>
      <c r="AA578" t="str">
        <f t="shared" si="106"/>
        <v/>
      </c>
      <c r="AC578" t="str">
        <f t="shared" si="107"/>
        <v/>
      </c>
    </row>
    <row r="579" spans="1:29" ht="75" x14ac:dyDescent="0.25">
      <c r="A579" s="112">
        <v>434</v>
      </c>
      <c r="B579" s="377" t="s">
        <v>594</v>
      </c>
      <c r="C579" t="s">
        <v>5973</v>
      </c>
      <c r="D579" s="133">
        <v>247</v>
      </c>
      <c r="E579" s="133">
        <v>516</v>
      </c>
      <c r="F579" s="133">
        <v>54</v>
      </c>
      <c r="G579" s="133">
        <f t="shared" ref="G579:G642" si="108">IFERROR(F579/E579,"")</f>
        <v>0.10465116279069768</v>
      </c>
      <c r="H579" s="15"/>
      <c r="I579" s="16" t="s">
        <v>13</v>
      </c>
      <c r="J579" s="15">
        <v>2012</v>
      </c>
      <c r="K579" s="3" t="s">
        <v>14</v>
      </c>
      <c r="L579" s="338" t="s">
        <v>5513</v>
      </c>
      <c r="M579" s="17" t="s">
        <v>40</v>
      </c>
      <c r="O579" s="26"/>
      <c r="P579" s="1" t="str">
        <f>IF($C579&lt;&gt;"",IF(COUNTIF($C:C,$C579)&gt;1,"Plusieurs commentaires",""),"")</f>
        <v>Plusieurs commentaires</v>
      </c>
      <c r="Q579" s="1">
        <f t="shared" si="98"/>
        <v>1</v>
      </c>
      <c r="R579" s="1">
        <f>SUMIFS($Q$5:$Q579,$P$5:$P579,"Plusieurs commentaires",$C$5:$C579,C579)</f>
        <v>2</v>
      </c>
      <c r="S579" t="str">
        <f t="shared" si="99"/>
        <v/>
      </c>
      <c r="T579" t="str">
        <f t="shared" si="100"/>
        <v/>
      </c>
      <c r="U579" t="str">
        <f t="shared" si="101"/>
        <v/>
      </c>
      <c r="V579" s="238" t="str">
        <f t="shared" si="102"/>
        <v/>
      </c>
      <c r="W579" s="238">
        <f t="shared" si="103"/>
        <v>0</v>
      </c>
      <c r="X579" s="238">
        <f>SUMIFS($W$5:$W579,$V$5:$V579,"Plusieurs occurences",$H$5:$H579,H579)</f>
        <v>0</v>
      </c>
      <c r="Y579" t="str">
        <f t="shared" si="104"/>
        <v/>
      </c>
      <c r="Z579" t="str">
        <f t="shared" si="105"/>
        <v/>
      </c>
      <c r="AA579" t="str">
        <f t="shared" si="106"/>
        <v/>
      </c>
      <c r="AC579" t="str">
        <f t="shared" si="107"/>
        <v/>
      </c>
    </row>
    <row r="580" spans="1:29" ht="60" x14ac:dyDescent="0.25">
      <c r="A580" s="112">
        <v>435</v>
      </c>
      <c r="B580" s="377" t="s">
        <v>595</v>
      </c>
      <c r="C580" t="s">
        <v>6504</v>
      </c>
      <c r="D580" s="133">
        <v>23100</v>
      </c>
      <c r="E580" s="133">
        <v>3624</v>
      </c>
      <c r="F580" s="133">
        <v>354</v>
      </c>
      <c r="G580" s="133">
        <f t="shared" si="108"/>
        <v>9.7682119205298013E-2</v>
      </c>
      <c r="H580" s="133"/>
      <c r="I580" s="134" t="s">
        <v>14</v>
      </c>
      <c r="J580" s="133">
        <v>2013</v>
      </c>
      <c r="K580" s="3" t="s">
        <v>14</v>
      </c>
      <c r="L580" s="338" t="s">
        <v>5513</v>
      </c>
      <c r="M580" s="136" t="s">
        <v>40</v>
      </c>
      <c r="N580">
        <v>12</v>
      </c>
      <c r="O580" s="26"/>
      <c r="P580" s="1" t="str">
        <f>IF($C580&lt;&gt;"",IF(COUNTIF($C:C,$C580)&gt;1,"Plusieurs commentaires",""),"")</f>
        <v/>
      </c>
      <c r="Q580" s="1">
        <f t="shared" si="98"/>
        <v>0</v>
      </c>
      <c r="R580" s="1">
        <f>SUMIFS($Q$5:$Q580,$P$5:$P580,"Plusieurs commentaires",$C$5:$C580,C580)</f>
        <v>0</v>
      </c>
      <c r="S580" t="str">
        <f t="shared" si="99"/>
        <v/>
      </c>
      <c r="T580" t="str">
        <f t="shared" si="100"/>
        <v/>
      </c>
      <c r="U580" t="str">
        <f t="shared" si="101"/>
        <v/>
      </c>
      <c r="V580" s="238" t="str">
        <f t="shared" si="102"/>
        <v/>
      </c>
      <c r="W580" s="238">
        <f t="shared" si="103"/>
        <v>0</v>
      </c>
      <c r="X580" s="238">
        <f>SUMIFS($W$5:$W580,$V$5:$V580,"Plusieurs occurences",$H$5:$H580,H580)</f>
        <v>0</v>
      </c>
      <c r="Y580" t="str">
        <f t="shared" si="104"/>
        <v/>
      </c>
      <c r="Z580">
        <f t="shared" si="105"/>
        <v>0</v>
      </c>
      <c r="AA580" t="str">
        <f t="shared" si="106"/>
        <v/>
      </c>
      <c r="AC580" t="str">
        <f t="shared" si="107"/>
        <v/>
      </c>
    </row>
    <row r="581" spans="1:29" x14ac:dyDescent="0.25">
      <c r="A581" s="112">
        <v>436</v>
      </c>
      <c r="B581" s="377" t="s">
        <v>596</v>
      </c>
      <c r="C581" t="s">
        <v>6006</v>
      </c>
      <c r="D581" s="133">
        <v>43700</v>
      </c>
      <c r="E581" s="133">
        <v>1964</v>
      </c>
      <c r="F581" s="133">
        <v>1110</v>
      </c>
      <c r="G581" s="133">
        <f t="shared" si="108"/>
        <v>0.56517311608961307</v>
      </c>
      <c r="H581" s="15"/>
      <c r="I581" s="16" t="s">
        <v>14</v>
      </c>
      <c r="J581" s="133">
        <v>2011</v>
      </c>
      <c r="K581" s="3" t="s">
        <v>14</v>
      </c>
      <c r="L581" s="338" t="s">
        <v>5513</v>
      </c>
      <c r="M581" s="17" t="s">
        <v>40</v>
      </c>
      <c r="O581" s="26"/>
      <c r="P581" s="1" t="str">
        <f>IF($C581&lt;&gt;"",IF(COUNTIF($C:C,$C581)&gt;1,"Plusieurs commentaires",""),"")</f>
        <v/>
      </c>
      <c r="Q581" s="1">
        <f t="shared" ref="Q581:Q644" si="109">IF(P581="Plusieurs commentaires",1,0)</f>
        <v>0</v>
      </c>
      <c r="R581" s="1">
        <f>SUMIFS($Q$5:$Q581,$P$5:$P581,"Plusieurs commentaires",$C$5:$C581,C581)</f>
        <v>0</v>
      </c>
      <c r="S581" t="str">
        <f t="shared" ref="S581:S644" si="110">IF(I581="Non",IF(F581&lt;=21,IF(M581="Critique",IF(J581&gt;2017,C581,""),""),""),"")</f>
        <v/>
      </c>
      <c r="T581" t="str">
        <f t="shared" ref="T581:T644" si="111">IF(I581="Non",IF(F581&lt;=21,IF(M581="Soutien",IF(J581&gt;2017,C581,""),""),""),"")</f>
        <v/>
      </c>
      <c r="U581" t="str">
        <f t="shared" ref="U581:U644" si="112">IF(I581="Non",IF(F581&lt;=21,IF(M581="Neutre",IF(J581&gt;2017,C581,""),""),""),"")</f>
        <v/>
      </c>
      <c r="V581" s="238" t="str">
        <f t="shared" ref="V581:V644" si="113">IF($H581&lt;&gt;"",IF(COUNTIF($H:$H,$H581)&gt;1,"Plusieurs occurences",""),"")</f>
        <v/>
      </c>
      <c r="W581" s="238">
        <f t="shared" ref="W581:W644" si="114">IF(V581="Plusieurs occurences",1,0)</f>
        <v>0</v>
      </c>
      <c r="X581" s="238">
        <f>SUMIFS($W$5:$W581,$V$5:$V581,"Plusieurs occurences",$H$5:$H581,H581)</f>
        <v>0</v>
      </c>
      <c r="Y581" t="str">
        <f t="shared" ref="Y581:Y644" si="115">IF(R581&lt;2,IF(M581="Critique",H581,""),"")</f>
        <v/>
      </c>
      <c r="Z581">
        <f t="shared" ref="Z581:Z644" si="116">IF(R581&lt;2,IF(M581="Soutien",H581,""),"")</f>
        <v>0</v>
      </c>
      <c r="AA581" t="str">
        <f t="shared" ref="AA581:AA644" si="117">IF(R581&lt;2,IF(M581="Neutre",H581,""),"")</f>
        <v/>
      </c>
      <c r="AC581" t="str">
        <f t="shared" si="107"/>
        <v/>
      </c>
    </row>
    <row r="582" spans="1:29" ht="45" x14ac:dyDescent="0.25">
      <c r="A582" s="112">
        <v>437</v>
      </c>
      <c r="B582" s="377" t="s">
        <v>598</v>
      </c>
      <c r="C582" t="s">
        <v>6505</v>
      </c>
      <c r="D582" s="133">
        <v>385</v>
      </c>
      <c r="E582" s="133">
        <v>35</v>
      </c>
      <c r="F582" s="133">
        <v>13</v>
      </c>
      <c r="G582" s="133">
        <f t="shared" si="108"/>
        <v>0.37142857142857144</v>
      </c>
      <c r="H582" s="15"/>
      <c r="I582" s="16" t="s">
        <v>13</v>
      </c>
      <c r="J582" s="133">
        <v>2015</v>
      </c>
      <c r="K582" s="3" t="s">
        <v>14</v>
      </c>
      <c r="L582" s="338" t="s">
        <v>5513</v>
      </c>
      <c r="M582" s="17" t="s">
        <v>40</v>
      </c>
      <c r="O582" s="26"/>
      <c r="P582" s="1" t="str">
        <f>IF($C582&lt;&gt;"",IF(COUNTIF($C:C,$C582)&gt;1,"Plusieurs commentaires",""),"")</f>
        <v/>
      </c>
      <c r="Q582" s="1">
        <f t="shared" si="109"/>
        <v>0</v>
      </c>
      <c r="R582" s="1">
        <f>SUMIFS($Q$5:$Q582,$P$5:$P582,"Plusieurs commentaires",$C$5:$C582,C582)</f>
        <v>0</v>
      </c>
      <c r="S582" t="str">
        <f t="shared" si="110"/>
        <v/>
      </c>
      <c r="T582" t="str">
        <f t="shared" si="111"/>
        <v/>
      </c>
      <c r="U582" t="str">
        <f t="shared" si="112"/>
        <v/>
      </c>
      <c r="V582" s="238" t="str">
        <f t="shared" si="113"/>
        <v/>
      </c>
      <c r="W582" s="238">
        <f t="shared" si="114"/>
        <v>0</v>
      </c>
      <c r="X582" s="238">
        <f>SUMIFS($W$5:$W582,$V$5:$V582,"Plusieurs occurences",$H$5:$H582,H582)</f>
        <v>0</v>
      </c>
      <c r="Y582" t="str">
        <f t="shared" si="115"/>
        <v/>
      </c>
      <c r="Z582">
        <f t="shared" si="116"/>
        <v>0</v>
      </c>
      <c r="AA582" t="str">
        <f t="shared" si="117"/>
        <v/>
      </c>
      <c r="AC582" t="str">
        <f t="shared" si="107"/>
        <v/>
      </c>
    </row>
    <row r="583" spans="1:29" ht="45" x14ac:dyDescent="0.25">
      <c r="A583" s="112">
        <v>438</v>
      </c>
      <c r="B583" s="377" t="s">
        <v>597</v>
      </c>
      <c r="C583" t="s">
        <v>6396</v>
      </c>
      <c r="D583" s="133">
        <v>1824</v>
      </c>
      <c r="E583" s="133">
        <v>14</v>
      </c>
      <c r="F583" s="133">
        <v>13</v>
      </c>
      <c r="G583" s="133">
        <f t="shared" si="108"/>
        <v>0.9285714285714286</v>
      </c>
      <c r="H583" s="15"/>
      <c r="I583" s="16" t="s">
        <v>14</v>
      </c>
      <c r="J583" s="15">
        <v>2017</v>
      </c>
      <c r="K583" s="3" t="s">
        <v>5798</v>
      </c>
      <c r="L583" s="338" t="s">
        <v>1041</v>
      </c>
      <c r="M583" s="17" t="s">
        <v>40</v>
      </c>
      <c r="O583" s="26"/>
      <c r="P583" s="1" t="str">
        <f>IF($C583&lt;&gt;"",IF(COUNTIF($C:C,$C583)&gt;1,"Plusieurs commentaires",""),"")</f>
        <v>Plusieurs commentaires</v>
      </c>
      <c r="Q583" s="1">
        <f t="shared" si="109"/>
        <v>1</v>
      </c>
      <c r="R583" s="1">
        <f>SUMIFS($Q$5:$Q583,$P$5:$P583,"Plusieurs commentaires",$C$5:$C583,C583)</f>
        <v>5</v>
      </c>
      <c r="S583" t="str">
        <f t="shared" si="110"/>
        <v/>
      </c>
      <c r="T583" t="str">
        <f t="shared" si="111"/>
        <v/>
      </c>
      <c r="U583" t="str">
        <f t="shared" si="112"/>
        <v/>
      </c>
      <c r="V583" s="238" t="str">
        <f t="shared" si="113"/>
        <v/>
      </c>
      <c r="W583" s="238">
        <f t="shared" si="114"/>
        <v>0</v>
      </c>
      <c r="X583" s="238">
        <f>SUMIFS($W$5:$W583,$V$5:$V583,"Plusieurs occurences",$H$5:$H583,H583)</f>
        <v>0</v>
      </c>
      <c r="Y583" t="str">
        <f t="shared" si="115"/>
        <v/>
      </c>
      <c r="Z583" t="str">
        <f t="shared" si="116"/>
        <v/>
      </c>
      <c r="AA583" t="str">
        <f t="shared" si="117"/>
        <v/>
      </c>
      <c r="AC583" t="str">
        <f t="shared" ref="AC583:AC646" si="118">IF(R583&lt;2,IF(M583="Critique",C583,""),"")</f>
        <v/>
      </c>
    </row>
    <row r="584" spans="1:29" x14ac:dyDescent="0.25">
      <c r="A584" s="112">
        <v>439</v>
      </c>
      <c r="B584" s="377" t="s">
        <v>599</v>
      </c>
      <c r="C584" t="s">
        <v>6145</v>
      </c>
      <c r="D584" s="133">
        <v>214</v>
      </c>
      <c r="E584" s="133">
        <v>71</v>
      </c>
      <c r="F584" s="133">
        <v>19</v>
      </c>
      <c r="G584" s="133">
        <f t="shared" si="108"/>
        <v>0.26760563380281688</v>
      </c>
      <c r="H584" s="15"/>
      <c r="I584" s="16" t="s">
        <v>14</v>
      </c>
      <c r="J584" s="15">
        <v>2018</v>
      </c>
      <c r="K584" s="3" t="s">
        <v>14</v>
      </c>
      <c r="L584" s="338" t="s">
        <v>5513</v>
      </c>
      <c r="M584" s="17" t="s">
        <v>40</v>
      </c>
      <c r="O584" s="26"/>
      <c r="P584" s="1" t="str">
        <f>IF($C584&lt;&gt;"",IF(COUNTIF($C:C,$C584)&gt;1,"Plusieurs commentaires",""),"")</f>
        <v>Plusieurs commentaires</v>
      </c>
      <c r="Q584" s="1">
        <f t="shared" si="109"/>
        <v>1</v>
      </c>
      <c r="R584" s="1">
        <f>SUMIFS($Q$5:$Q584,$P$5:$P584,"Plusieurs commentaires",$C$5:$C584,C584)</f>
        <v>2</v>
      </c>
      <c r="S584" t="str">
        <f t="shared" si="110"/>
        <v/>
      </c>
      <c r="T584" t="str">
        <f t="shared" si="111"/>
        <v>lv_cpshequc</v>
      </c>
      <c r="U584" t="str">
        <f t="shared" si="112"/>
        <v/>
      </c>
      <c r="V584" s="238" t="str">
        <f t="shared" si="113"/>
        <v/>
      </c>
      <c r="W584" s="238">
        <f t="shared" si="114"/>
        <v>0</v>
      </c>
      <c r="X584" s="238">
        <f>SUMIFS($W$5:$W584,$V$5:$V584,"Plusieurs occurences",$H$5:$H584,H584)</f>
        <v>0</v>
      </c>
      <c r="Y584" t="str">
        <f t="shared" si="115"/>
        <v/>
      </c>
      <c r="Z584" t="str">
        <f t="shared" si="116"/>
        <v/>
      </c>
      <c r="AA584" t="str">
        <f t="shared" si="117"/>
        <v/>
      </c>
      <c r="AC584" t="str">
        <f t="shared" si="118"/>
        <v/>
      </c>
    </row>
    <row r="585" spans="1:29" ht="90" x14ac:dyDescent="0.25">
      <c r="A585" s="112">
        <v>440</v>
      </c>
      <c r="B585" s="377" t="s">
        <v>600</v>
      </c>
      <c r="C585" t="s">
        <v>6159</v>
      </c>
      <c r="D585" s="133">
        <v>7413</v>
      </c>
      <c r="E585" s="133">
        <v>1979</v>
      </c>
      <c r="F585" s="133">
        <v>328</v>
      </c>
      <c r="G585" s="133">
        <f t="shared" si="108"/>
        <v>0.16574027286508339</v>
      </c>
      <c r="H585" s="133"/>
      <c r="I585" s="134" t="s">
        <v>14</v>
      </c>
      <c r="J585" s="133">
        <v>2014</v>
      </c>
      <c r="K585" s="3" t="s">
        <v>14</v>
      </c>
      <c r="L585" s="338" t="s">
        <v>5513</v>
      </c>
      <c r="M585" s="136" t="s">
        <v>40</v>
      </c>
      <c r="O585" s="26"/>
      <c r="P585" s="1" t="str">
        <f>IF($C585&lt;&gt;"",IF(COUNTIF($C:C,$C585)&gt;1,"Plusieurs commentaires",""),"")</f>
        <v>Plusieurs commentaires</v>
      </c>
      <c r="Q585" s="1">
        <f t="shared" si="109"/>
        <v>1</v>
      </c>
      <c r="R585" s="1">
        <f>SUMIFS($Q$5:$Q585,$P$5:$P585,"Plusieurs commentaires",$C$5:$C585,C585)</f>
        <v>2</v>
      </c>
      <c r="S585" t="str">
        <f t="shared" si="110"/>
        <v/>
      </c>
      <c r="T585" t="str">
        <f t="shared" si="111"/>
        <v/>
      </c>
      <c r="U585" t="str">
        <f t="shared" si="112"/>
        <v/>
      </c>
      <c r="V585" s="238" t="str">
        <f t="shared" si="113"/>
        <v/>
      </c>
      <c r="W585" s="238">
        <f t="shared" si="114"/>
        <v>0</v>
      </c>
      <c r="X585" s="238">
        <f>SUMIFS($W$5:$W585,$V$5:$V585,"Plusieurs occurences",$H$5:$H585,H585)</f>
        <v>0</v>
      </c>
      <c r="Y585" t="str">
        <f t="shared" si="115"/>
        <v/>
      </c>
      <c r="Z585" t="str">
        <f t="shared" si="116"/>
        <v/>
      </c>
      <c r="AA585" t="str">
        <f t="shared" si="117"/>
        <v/>
      </c>
      <c r="AC585" t="str">
        <f t="shared" si="118"/>
        <v/>
      </c>
    </row>
    <row r="586" spans="1:29" ht="45" customHeight="1" x14ac:dyDescent="0.3">
      <c r="A586" s="112">
        <v>441</v>
      </c>
      <c r="B586" s="378" t="s">
        <v>604</v>
      </c>
      <c r="C586" t="s">
        <v>5957</v>
      </c>
      <c r="D586" s="133">
        <v>5243</v>
      </c>
      <c r="E586" s="133">
        <v>112</v>
      </c>
      <c r="F586" s="133">
        <v>33</v>
      </c>
      <c r="G586" s="133">
        <f t="shared" si="108"/>
        <v>0.29464285714285715</v>
      </c>
      <c r="H586" s="133"/>
      <c r="I586" s="134" t="s">
        <v>14</v>
      </c>
      <c r="J586" s="133">
        <v>2010</v>
      </c>
      <c r="K586" s="3" t="s">
        <v>14</v>
      </c>
      <c r="L586" s="338" t="s">
        <v>5513</v>
      </c>
      <c r="M586" s="136" t="s">
        <v>40</v>
      </c>
      <c r="O586" s="26"/>
      <c r="P586" s="1" t="str">
        <f>IF($C586&lt;&gt;"",IF(COUNTIF($C:C,$C586)&gt;1,"Plusieurs commentaires",""),"")</f>
        <v/>
      </c>
      <c r="Q586" s="1">
        <f t="shared" si="109"/>
        <v>0</v>
      </c>
      <c r="R586" s="1">
        <f>SUMIFS($Q$5:$Q586,$P$5:$P586,"Plusieurs commentaires",$C$5:$C586,C586)</f>
        <v>0</v>
      </c>
      <c r="S586" t="str">
        <f t="shared" si="110"/>
        <v/>
      </c>
      <c r="T586" t="str">
        <f t="shared" si="111"/>
        <v/>
      </c>
      <c r="U586" t="str">
        <f t="shared" si="112"/>
        <v/>
      </c>
      <c r="V586" s="238" t="str">
        <f t="shared" si="113"/>
        <v/>
      </c>
      <c r="W586" s="238">
        <f t="shared" si="114"/>
        <v>0</v>
      </c>
      <c r="X586" s="238">
        <f>SUMIFS($W$5:$W586,$V$5:$V586,"Plusieurs occurences",$H$5:$H586,H586)</f>
        <v>0</v>
      </c>
      <c r="Y586" t="str">
        <f t="shared" si="115"/>
        <v/>
      </c>
      <c r="Z586">
        <f t="shared" si="116"/>
        <v>0</v>
      </c>
      <c r="AA586" t="str">
        <f t="shared" si="117"/>
        <v/>
      </c>
      <c r="AC586" t="str">
        <f t="shared" si="118"/>
        <v/>
      </c>
    </row>
    <row r="587" spans="1:29" ht="45" x14ac:dyDescent="0.25">
      <c r="A587" s="112">
        <v>442</v>
      </c>
      <c r="B587" s="377" t="s">
        <v>603</v>
      </c>
      <c r="C587" t="s">
        <v>6003</v>
      </c>
      <c r="D587" s="133">
        <v>591</v>
      </c>
      <c r="E587" s="133">
        <v>187</v>
      </c>
      <c r="F587" s="133">
        <v>6</v>
      </c>
      <c r="G587" s="133">
        <f t="shared" si="108"/>
        <v>3.2085561497326207E-2</v>
      </c>
      <c r="H587" s="15"/>
      <c r="I587" s="16" t="s">
        <v>14</v>
      </c>
      <c r="J587" s="15">
        <v>2018</v>
      </c>
      <c r="K587" s="3" t="s">
        <v>14</v>
      </c>
      <c r="L587" s="338" t="s">
        <v>5513</v>
      </c>
      <c r="M587" s="17" t="s">
        <v>40</v>
      </c>
      <c r="O587" s="26"/>
      <c r="P587" s="1" t="str">
        <f>IF($C587&lt;&gt;"",IF(COUNTIF($C:C,$C587)&gt;1,"Plusieurs commentaires",""),"")</f>
        <v>Plusieurs commentaires</v>
      </c>
      <c r="Q587" s="1">
        <f t="shared" si="109"/>
        <v>1</v>
      </c>
      <c r="R587" s="1">
        <f>SUMIFS($Q$5:$Q587,$P$5:$P587,"Plusieurs commentaires",$C$5:$C587,C587)</f>
        <v>2</v>
      </c>
      <c r="S587" t="str">
        <f t="shared" si="110"/>
        <v/>
      </c>
      <c r="T587" t="str">
        <f t="shared" si="111"/>
        <v>hulevvv2</v>
      </c>
      <c r="U587" t="str">
        <f t="shared" si="112"/>
        <v/>
      </c>
      <c r="V587" s="238" t="str">
        <f t="shared" si="113"/>
        <v/>
      </c>
      <c r="W587" s="238">
        <f t="shared" si="114"/>
        <v>0</v>
      </c>
      <c r="X587" s="238">
        <f>SUMIFS($W$5:$W587,$V$5:$V587,"Plusieurs occurences",$H$5:$H587,H587)</f>
        <v>0</v>
      </c>
      <c r="Y587" t="str">
        <f t="shared" si="115"/>
        <v/>
      </c>
      <c r="Z587" t="str">
        <f t="shared" si="116"/>
        <v/>
      </c>
      <c r="AA587" t="str">
        <f t="shared" si="117"/>
        <v/>
      </c>
      <c r="AC587" t="str">
        <f t="shared" si="118"/>
        <v/>
      </c>
    </row>
    <row r="588" spans="1:29" ht="30" x14ac:dyDescent="0.25">
      <c r="A588" s="112">
        <v>444</v>
      </c>
      <c r="B588" s="377" t="s">
        <v>601</v>
      </c>
      <c r="C588" t="s">
        <v>6506</v>
      </c>
      <c r="D588" s="133">
        <v>4</v>
      </c>
      <c r="E588" s="133">
        <v>1</v>
      </c>
      <c r="F588" s="133">
        <v>0</v>
      </c>
      <c r="G588" s="133">
        <f t="shared" si="108"/>
        <v>0</v>
      </c>
      <c r="H588" s="133"/>
      <c r="I588" s="134" t="s">
        <v>13</v>
      </c>
      <c r="J588" s="133">
        <v>2019</v>
      </c>
      <c r="K588" s="3" t="s">
        <v>14</v>
      </c>
      <c r="L588" s="338" t="s">
        <v>1041</v>
      </c>
      <c r="M588" s="136" t="s">
        <v>40</v>
      </c>
      <c r="O588" s="26"/>
      <c r="P588" s="1" t="str">
        <f>IF($C588&lt;&gt;"",IF(COUNTIF($C:C,$C588)&gt;1,"Plusieurs commentaires",""),"")</f>
        <v>Plusieurs commentaires</v>
      </c>
      <c r="Q588" s="1">
        <f t="shared" si="109"/>
        <v>1</v>
      </c>
      <c r="R588" s="1">
        <f>SUMIFS($Q$5:$Q588,$P$5:$P588,"Plusieurs commentaires",$C$5:$C588,C588)</f>
        <v>1</v>
      </c>
      <c r="S588" t="str">
        <f t="shared" si="110"/>
        <v/>
      </c>
      <c r="T588" t="str">
        <f t="shared" si="111"/>
        <v/>
      </c>
      <c r="U588" t="str">
        <f t="shared" si="112"/>
        <v/>
      </c>
      <c r="V588" s="238" t="str">
        <f t="shared" si="113"/>
        <v/>
      </c>
      <c r="W588" s="238">
        <f t="shared" si="114"/>
        <v>0</v>
      </c>
      <c r="X588" s="238">
        <f>SUMIFS($W$5:$W588,$V$5:$V588,"Plusieurs occurences",$H$5:$H588,H588)</f>
        <v>0</v>
      </c>
      <c r="Y588" t="str">
        <f t="shared" si="115"/>
        <v/>
      </c>
      <c r="Z588">
        <f t="shared" si="116"/>
        <v>0</v>
      </c>
      <c r="AA588" t="str">
        <f t="shared" si="117"/>
        <v/>
      </c>
      <c r="AC588" t="str">
        <f t="shared" si="118"/>
        <v/>
      </c>
    </row>
    <row r="589" spans="1:29" x14ac:dyDescent="0.25">
      <c r="A589" s="112">
        <v>445</v>
      </c>
      <c r="B589" s="377" t="s">
        <v>605</v>
      </c>
      <c r="C589" t="s">
        <v>6507</v>
      </c>
      <c r="D589" s="133">
        <v>43400</v>
      </c>
      <c r="E589" s="133">
        <v>576</v>
      </c>
      <c r="F589" s="133">
        <v>358</v>
      </c>
      <c r="G589" s="133">
        <f t="shared" si="108"/>
        <v>0.62152777777777779</v>
      </c>
      <c r="H589" s="15"/>
      <c r="I589" s="16" t="s">
        <v>14</v>
      </c>
      <c r="J589" s="133">
        <v>2013</v>
      </c>
      <c r="K589" s="3" t="s">
        <v>14</v>
      </c>
      <c r="L589" s="338" t="s">
        <v>1041</v>
      </c>
      <c r="M589" s="17" t="s">
        <v>40</v>
      </c>
      <c r="N589">
        <v>6</v>
      </c>
      <c r="O589" s="26"/>
      <c r="P589" s="1" t="str">
        <f>IF($C589&lt;&gt;"",IF(COUNTIF($C:C,$C589)&gt;1,"Plusieurs commentaires",""),"")</f>
        <v/>
      </c>
      <c r="Q589" s="1">
        <f t="shared" si="109"/>
        <v>0</v>
      </c>
      <c r="R589" s="1">
        <f>SUMIFS($Q$5:$Q589,$P$5:$P589,"Plusieurs commentaires",$C$5:$C589,C589)</f>
        <v>0</v>
      </c>
      <c r="S589" t="str">
        <f t="shared" si="110"/>
        <v/>
      </c>
      <c r="T589" t="str">
        <f t="shared" si="111"/>
        <v/>
      </c>
      <c r="U589" t="str">
        <f t="shared" si="112"/>
        <v/>
      </c>
      <c r="V589" s="238" t="str">
        <f t="shared" si="113"/>
        <v/>
      </c>
      <c r="W589" s="238">
        <f t="shared" si="114"/>
        <v>0</v>
      </c>
      <c r="X589" s="238">
        <f>SUMIFS($W$5:$W589,$V$5:$V589,"Plusieurs occurences",$H$5:$H589,H589)</f>
        <v>0</v>
      </c>
      <c r="Y589" t="str">
        <f t="shared" si="115"/>
        <v/>
      </c>
      <c r="Z589">
        <f t="shared" si="116"/>
        <v>0</v>
      </c>
      <c r="AA589" t="str">
        <f t="shared" si="117"/>
        <v/>
      </c>
      <c r="AC589" t="str">
        <f t="shared" si="118"/>
        <v/>
      </c>
    </row>
    <row r="590" spans="1:29" ht="75" x14ac:dyDescent="0.25">
      <c r="A590" s="112">
        <v>446</v>
      </c>
      <c r="B590" s="377" t="s">
        <v>607</v>
      </c>
      <c r="C590" t="s">
        <v>6194</v>
      </c>
      <c r="D590" s="133">
        <v>1907</v>
      </c>
      <c r="E590" s="133">
        <v>151</v>
      </c>
      <c r="F590" s="133">
        <v>44</v>
      </c>
      <c r="G590" s="133">
        <f t="shared" si="108"/>
        <v>0.29139072847682118</v>
      </c>
      <c r="H590" s="133"/>
      <c r="I590" s="134" t="s">
        <v>14</v>
      </c>
      <c r="J590" s="133">
        <v>2017</v>
      </c>
      <c r="K590" s="3" t="s">
        <v>608</v>
      </c>
      <c r="L590" s="338" t="s">
        <v>1041</v>
      </c>
      <c r="M590" s="136" t="s">
        <v>40</v>
      </c>
      <c r="O590" s="26"/>
      <c r="P590" s="1" t="str">
        <f>IF($C590&lt;&gt;"",IF(COUNTIF($C:C,$C590)&gt;1,"Plusieurs commentaires",""),"")</f>
        <v>Plusieurs commentaires</v>
      </c>
      <c r="Q590" s="1">
        <f t="shared" si="109"/>
        <v>1</v>
      </c>
      <c r="R590" s="1">
        <f>SUMIFS($Q$5:$Q590,$P$5:$P590,"Plusieurs commentaires",$C$5:$C590,C590)</f>
        <v>1</v>
      </c>
      <c r="S590" t="str">
        <f t="shared" si="110"/>
        <v/>
      </c>
      <c r="T590" t="str">
        <f t="shared" si="111"/>
        <v/>
      </c>
      <c r="U590" t="str">
        <f t="shared" si="112"/>
        <v/>
      </c>
      <c r="V590" s="238" t="str">
        <f t="shared" si="113"/>
        <v/>
      </c>
      <c r="W590" s="238">
        <f t="shared" si="114"/>
        <v>0</v>
      </c>
      <c r="X590" s="238">
        <f>SUMIFS($W$5:$W590,$V$5:$V590,"Plusieurs occurences",$H$5:$H590,H590)</f>
        <v>0</v>
      </c>
      <c r="Y590" t="str">
        <f t="shared" si="115"/>
        <v/>
      </c>
      <c r="Z590">
        <f t="shared" si="116"/>
        <v>0</v>
      </c>
      <c r="AA590" t="str">
        <f t="shared" si="117"/>
        <v/>
      </c>
      <c r="AC590" t="str">
        <f t="shared" si="118"/>
        <v/>
      </c>
    </row>
    <row r="591" spans="1:29" ht="60" x14ac:dyDescent="0.25">
      <c r="A591" s="112">
        <v>447</v>
      </c>
      <c r="B591" s="377" t="s">
        <v>609</v>
      </c>
      <c r="C591" t="s">
        <v>5952</v>
      </c>
      <c r="D591" s="133">
        <v>594</v>
      </c>
      <c r="E591" s="133">
        <v>13</v>
      </c>
      <c r="F591" s="133">
        <v>3</v>
      </c>
      <c r="G591" s="133">
        <f t="shared" si="108"/>
        <v>0.23076923076923078</v>
      </c>
      <c r="H591" s="15"/>
      <c r="I591" s="16" t="s">
        <v>14</v>
      </c>
      <c r="J591" s="15">
        <v>2018</v>
      </c>
      <c r="K591" s="3" t="s">
        <v>14</v>
      </c>
      <c r="L591" s="338" t="s">
        <v>5513</v>
      </c>
      <c r="M591" s="17" t="s">
        <v>40</v>
      </c>
      <c r="O591" s="26"/>
      <c r="P591" s="1" t="str">
        <f>IF($C591&lt;&gt;"",IF(COUNTIF($C:C,$C591)&gt;1,"Plusieurs commentaires",""),"")</f>
        <v>Plusieurs commentaires</v>
      </c>
      <c r="Q591" s="1">
        <f t="shared" si="109"/>
        <v>1</v>
      </c>
      <c r="R591" s="1">
        <f>SUMIFS($Q$5:$Q591,$P$5:$P591,"Plusieurs commentaires",$C$5:$C591,C591)</f>
        <v>3</v>
      </c>
      <c r="S591" t="str">
        <f t="shared" si="110"/>
        <v/>
      </c>
      <c r="T591" t="str">
        <f t="shared" si="111"/>
        <v>Pgel9217</v>
      </c>
      <c r="U591" t="str">
        <f t="shared" si="112"/>
        <v/>
      </c>
      <c r="V591" s="238" t="str">
        <f t="shared" si="113"/>
        <v/>
      </c>
      <c r="W591" s="238">
        <f t="shared" si="114"/>
        <v>0</v>
      </c>
      <c r="X591" s="238">
        <f>SUMIFS($W$5:$W591,$V$5:$V591,"Plusieurs occurences",$H$5:$H591,H591)</f>
        <v>0</v>
      </c>
      <c r="Y591" t="str">
        <f t="shared" si="115"/>
        <v/>
      </c>
      <c r="Z591" t="str">
        <f t="shared" si="116"/>
        <v/>
      </c>
      <c r="AA591" t="str">
        <f t="shared" si="117"/>
        <v/>
      </c>
      <c r="AC591" t="str">
        <f t="shared" si="118"/>
        <v/>
      </c>
    </row>
    <row r="592" spans="1:29" ht="60" x14ac:dyDescent="0.25">
      <c r="A592" s="112">
        <v>448</v>
      </c>
      <c r="B592" s="377" t="s">
        <v>610</v>
      </c>
      <c r="C592" t="s">
        <v>6195</v>
      </c>
      <c r="D592" s="133">
        <v>4897</v>
      </c>
      <c r="E592" s="133">
        <v>4389</v>
      </c>
      <c r="F592" s="133">
        <v>1371</v>
      </c>
      <c r="G592" s="133">
        <f t="shared" si="108"/>
        <v>0.31237183868762813</v>
      </c>
      <c r="H592" s="133"/>
      <c r="I592" s="134" t="s">
        <v>14</v>
      </c>
      <c r="J592" s="133">
        <v>2012</v>
      </c>
      <c r="K592" s="3" t="s">
        <v>14</v>
      </c>
      <c r="L592" s="338" t="s">
        <v>1041</v>
      </c>
      <c r="M592" s="136" t="s">
        <v>40</v>
      </c>
      <c r="O592" s="26"/>
      <c r="P592" s="1" t="str">
        <f>IF($C592&lt;&gt;"",IF(COUNTIF($C:C,$C592)&gt;1,"Plusieurs commentaires",""),"")</f>
        <v>Plusieurs commentaires</v>
      </c>
      <c r="Q592" s="1">
        <f t="shared" si="109"/>
        <v>1</v>
      </c>
      <c r="R592" s="1">
        <f>SUMIFS($Q$5:$Q592,$P$5:$P592,"Plusieurs commentaires",$C$5:$C592,C592)</f>
        <v>1</v>
      </c>
      <c r="S592" t="str">
        <f t="shared" si="110"/>
        <v/>
      </c>
      <c r="T592" t="str">
        <f t="shared" si="111"/>
        <v/>
      </c>
      <c r="U592" t="str">
        <f t="shared" si="112"/>
        <v/>
      </c>
      <c r="V592" s="238" t="str">
        <f t="shared" si="113"/>
        <v/>
      </c>
      <c r="W592" s="238">
        <f t="shared" si="114"/>
        <v>0</v>
      </c>
      <c r="X592" s="238">
        <f>SUMIFS($W$5:$W592,$V$5:$V592,"Plusieurs occurences",$H$5:$H592,H592)</f>
        <v>0</v>
      </c>
      <c r="Y592" t="str">
        <f t="shared" si="115"/>
        <v/>
      </c>
      <c r="Z592">
        <f t="shared" si="116"/>
        <v>0</v>
      </c>
      <c r="AA592" t="str">
        <f t="shared" si="117"/>
        <v/>
      </c>
      <c r="AC592" t="str">
        <f t="shared" si="118"/>
        <v/>
      </c>
    </row>
    <row r="593" spans="1:29" ht="30" x14ac:dyDescent="0.25">
      <c r="A593" s="112">
        <v>449</v>
      </c>
      <c r="B593" s="377" t="s">
        <v>611</v>
      </c>
      <c r="C593" t="s">
        <v>6005</v>
      </c>
      <c r="D593" s="133">
        <v>2694</v>
      </c>
      <c r="E593" s="133">
        <v>108</v>
      </c>
      <c r="F593" s="133">
        <v>33</v>
      </c>
      <c r="G593" s="133">
        <f t="shared" si="108"/>
        <v>0.30555555555555558</v>
      </c>
      <c r="H593" s="15"/>
      <c r="I593" s="16" t="s">
        <v>14</v>
      </c>
      <c r="J593" s="15">
        <v>2018</v>
      </c>
      <c r="K593" s="3" t="s">
        <v>612</v>
      </c>
      <c r="L593" s="338" t="s">
        <v>5513</v>
      </c>
      <c r="M593" s="17" t="s">
        <v>40</v>
      </c>
      <c r="O593" s="26"/>
      <c r="P593" s="1" t="str">
        <f>IF($C593&lt;&gt;"",IF(COUNTIF($C:C,$C593)&gt;1,"Plusieurs commentaires",""),"")</f>
        <v>Plusieurs commentaires</v>
      </c>
      <c r="Q593" s="1">
        <f t="shared" si="109"/>
        <v>1</v>
      </c>
      <c r="R593" s="1">
        <f>SUMIFS($Q$5:$Q593,$P$5:$P593,"Plusieurs commentaires",$C$5:$C593,C593)</f>
        <v>2</v>
      </c>
      <c r="S593" t="str">
        <f t="shared" si="110"/>
        <v/>
      </c>
      <c r="T593" t="str">
        <f t="shared" si="111"/>
        <v/>
      </c>
      <c r="U593" t="str">
        <f t="shared" si="112"/>
        <v/>
      </c>
      <c r="V593" s="238" t="str">
        <f t="shared" si="113"/>
        <v/>
      </c>
      <c r="W593" s="238">
        <f t="shared" si="114"/>
        <v>0</v>
      </c>
      <c r="X593" s="238">
        <f>SUMIFS($W$5:$W593,$V$5:$V593,"Plusieurs occurences",$H$5:$H593,H593)</f>
        <v>0</v>
      </c>
      <c r="Y593" t="str">
        <f t="shared" si="115"/>
        <v/>
      </c>
      <c r="Z593" t="str">
        <f t="shared" si="116"/>
        <v/>
      </c>
      <c r="AA593" t="str">
        <f t="shared" si="117"/>
        <v/>
      </c>
      <c r="AC593" t="str">
        <f t="shared" si="118"/>
        <v/>
      </c>
    </row>
    <row r="594" spans="1:29" ht="75" x14ac:dyDescent="0.25">
      <c r="A594" s="112">
        <v>452</v>
      </c>
      <c r="B594" s="377" t="s">
        <v>617</v>
      </c>
      <c r="C594" t="s">
        <v>6508</v>
      </c>
      <c r="D594" s="133">
        <v>1721</v>
      </c>
      <c r="E594" s="133">
        <v>306</v>
      </c>
      <c r="F594" s="133">
        <v>86</v>
      </c>
      <c r="G594" s="133">
        <f t="shared" si="108"/>
        <v>0.28104575163398693</v>
      </c>
      <c r="H594" s="15"/>
      <c r="I594" s="16" t="s">
        <v>14</v>
      </c>
      <c r="J594" s="15">
        <v>2010</v>
      </c>
      <c r="K594" s="3" t="s">
        <v>621</v>
      </c>
      <c r="L594" s="338" t="s">
        <v>5513</v>
      </c>
      <c r="M594" s="17" t="s">
        <v>40</v>
      </c>
      <c r="O594" s="26"/>
      <c r="P594" s="1" t="str">
        <f>IF($C594&lt;&gt;"",IF(COUNTIF($C:C,$C594)&gt;1,"Plusieurs commentaires",""),"")</f>
        <v/>
      </c>
      <c r="Q594" s="1">
        <f t="shared" si="109"/>
        <v>0</v>
      </c>
      <c r="R594" s="1">
        <f>SUMIFS($Q$5:$Q594,$P$5:$P594,"Plusieurs commentaires",$C$5:$C594,C594)</f>
        <v>0</v>
      </c>
      <c r="S594" t="str">
        <f t="shared" si="110"/>
        <v/>
      </c>
      <c r="T594" t="str">
        <f t="shared" si="111"/>
        <v/>
      </c>
      <c r="U594" t="str">
        <f t="shared" si="112"/>
        <v/>
      </c>
      <c r="V594" s="238" t="str">
        <f t="shared" si="113"/>
        <v/>
      </c>
      <c r="W594" s="238">
        <f t="shared" si="114"/>
        <v>0</v>
      </c>
      <c r="X594" s="238">
        <f>SUMIFS($W$5:$W594,$V$5:$V594,"Plusieurs occurences",$H$5:$H594,H594)</f>
        <v>0</v>
      </c>
      <c r="Y594" t="str">
        <f t="shared" si="115"/>
        <v/>
      </c>
      <c r="Z594">
        <f t="shared" si="116"/>
        <v>0</v>
      </c>
      <c r="AA594" t="str">
        <f t="shared" si="117"/>
        <v/>
      </c>
      <c r="AC594" t="str">
        <f t="shared" si="118"/>
        <v/>
      </c>
    </row>
    <row r="595" spans="1:29" ht="30" x14ac:dyDescent="0.25">
      <c r="A595" s="112">
        <v>454</v>
      </c>
      <c r="B595" s="377" t="s">
        <v>619</v>
      </c>
      <c r="C595" t="s">
        <v>6509</v>
      </c>
      <c r="D595" s="133">
        <v>14500</v>
      </c>
      <c r="E595" s="133">
        <v>1416</v>
      </c>
      <c r="F595" s="133">
        <v>531</v>
      </c>
      <c r="G595" s="133">
        <f t="shared" si="108"/>
        <v>0.375</v>
      </c>
      <c r="H595" s="15"/>
      <c r="I595" s="16" t="s">
        <v>14</v>
      </c>
      <c r="J595" s="15">
        <v>2018</v>
      </c>
      <c r="K595" s="3" t="s">
        <v>14</v>
      </c>
      <c r="L595" s="338" t="s">
        <v>5513</v>
      </c>
      <c r="M595" s="17" t="s">
        <v>40</v>
      </c>
      <c r="O595" s="26"/>
      <c r="P595" s="1" t="str">
        <f>IF($C595&lt;&gt;"",IF(COUNTIF($C:C,$C595)&gt;1,"Plusieurs commentaires",""),"")</f>
        <v/>
      </c>
      <c r="Q595" s="1">
        <f t="shared" si="109"/>
        <v>0</v>
      </c>
      <c r="R595" s="1">
        <f>SUMIFS($Q$5:$Q595,$P$5:$P595,"Plusieurs commentaires",$C$5:$C595,C595)</f>
        <v>0</v>
      </c>
      <c r="S595" t="str">
        <f t="shared" si="110"/>
        <v/>
      </c>
      <c r="T595" t="str">
        <f t="shared" si="111"/>
        <v/>
      </c>
      <c r="U595" t="str">
        <f t="shared" si="112"/>
        <v/>
      </c>
      <c r="V595" s="238" t="str">
        <f t="shared" si="113"/>
        <v/>
      </c>
      <c r="W595" s="238">
        <f t="shared" si="114"/>
        <v>0</v>
      </c>
      <c r="X595" s="238">
        <f>SUMIFS($W$5:$W595,$V$5:$V595,"Plusieurs occurences",$H$5:$H595,H595)</f>
        <v>0</v>
      </c>
      <c r="Y595" t="str">
        <f t="shared" si="115"/>
        <v/>
      </c>
      <c r="Z595">
        <f t="shared" si="116"/>
        <v>0</v>
      </c>
      <c r="AA595" t="str">
        <f t="shared" si="117"/>
        <v/>
      </c>
      <c r="AC595" t="str">
        <f t="shared" si="118"/>
        <v/>
      </c>
    </row>
    <row r="596" spans="1:29" ht="45" x14ac:dyDescent="0.25">
      <c r="A596" s="112">
        <v>455</v>
      </c>
      <c r="B596" s="377" t="s">
        <v>620</v>
      </c>
      <c r="C596" t="s">
        <v>6067</v>
      </c>
      <c r="D596" s="133">
        <v>654</v>
      </c>
      <c r="E596" s="133">
        <v>439</v>
      </c>
      <c r="F596" s="133">
        <v>18</v>
      </c>
      <c r="G596" s="133">
        <f t="shared" si="108"/>
        <v>4.1002277904328019E-2</v>
      </c>
      <c r="H596" s="133"/>
      <c r="I596" s="134" t="s">
        <v>14</v>
      </c>
      <c r="J596" s="133">
        <v>2013</v>
      </c>
      <c r="K596" s="3" t="s">
        <v>5503</v>
      </c>
      <c r="L596" s="338" t="s">
        <v>5513</v>
      </c>
      <c r="M596" s="136" t="s">
        <v>40</v>
      </c>
      <c r="O596" s="26"/>
      <c r="P596" s="1" t="str">
        <f>IF($C596&lt;&gt;"",IF(COUNTIF($C:C,$C596)&gt;1,"Plusieurs commentaires",""),"")</f>
        <v/>
      </c>
      <c r="Q596" s="1">
        <f t="shared" si="109"/>
        <v>0</v>
      </c>
      <c r="R596" s="1">
        <f>SUMIFS($Q$5:$Q596,$P$5:$P596,"Plusieurs commentaires",$C$5:$C596,C596)</f>
        <v>0</v>
      </c>
      <c r="S596" t="str">
        <f t="shared" si="110"/>
        <v/>
      </c>
      <c r="T596" t="str">
        <f t="shared" si="111"/>
        <v/>
      </c>
      <c r="U596" t="str">
        <f t="shared" si="112"/>
        <v/>
      </c>
      <c r="V596" s="238" t="str">
        <f t="shared" si="113"/>
        <v/>
      </c>
      <c r="W596" s="238">
        <f t="shared" si="114"/>
        <v>0</v>
      </c>
      <c r="X596" s="238">
        <f>SUMIFS($W$5:$W596,$V$5:$V596,"Plusieurs occurences",$H$5:$H596,H596)</f>
        <v>0</v>
      </c>
      <c r="Y596" t="str">
        <f t="shared" si="115"/>
        <v/>
      </c>
      <c r="Z596">
        <f t="shared" si="116"/>
        <v>0</v>
      </c>
      <c r="AA596" t="str">
        <f t="shared" si="117"/>
        <v/>
      </c>
      <c r="AC596" t="str">
        <f t="shared" si="118"/>
        <v/>
      </c>
    </row>
    <row r="597" spans="1:29" x14ac:dyDescent="0.25">
      <c r="A597" s="112">
        <v>457</v>
      </c>
      <c r="B597" s="377" t="s">
        <v>623</v>
      </c>
      <c r="C597" t="s">
        <v>6510</v>
      </c>
      <c r="D597" s="133">
        <v>16400</v>
      </c>
      <c r="E597" s="133">
        <v>533</v>
      </c>
      <c r="F597" s="133">
        <v>59</v>
      </c>
      <c r="G597" s="133">
        <f t="shared" si="108"/>
        <v>0.11069418386491557</v>
      </c>
      <c r="H597" s="15"/>
      <c r="I597" s="16" t="s">
        <v>14</v>
      </c>
      <c r="J597" s="15">
        <v>2012</v>
      </c>
      <c r="K597" s="3" t="s">
        <v>14</v>
      </c>
      <c r="L597" s="338" t="s">
        <v>5513</v>
      </c>
      <c r="M597" s="17" t="s">
        <v>40</v>
      </c>
      <c r="O597" s="26"/>
      <c r="P597" s="1" t="str">
        <f>IF($C597&lt;&gt;"",IF(COUNTIF($C:C,$C597)&gt;1,"Plusieurs commentaires",""),"")</f>
        <v/>
      </c>
      <c r="Q597" s="1">
        <f t="shared" si="109"/>
        <v>0</v>
      </c>
      <c r="R597" s="1">
        <f>SUMIFS($Q$5:$Q597,$P$5:$P597,"Plusieurs commentaires",$C$5:$C597,C597)</f>
        <v>0</v>
      </c>
      <c r="S597" t="str">
        <f t="shared" si="110"/>
        <v/>
      </c>
      <c r="T597" t="str">
        <f t="shared" si="111"/>
        <v/>
      </c>
      <c r="U597" t="str">
        <f t="shared" si="112"/>
        <v/>
      </c>
      <c r="V597" s="238" t="str">
        <f t="shared" si="113"/>
        <v/>
      </c>
      <c r="W597" s="238">
        <f t="shared" si="114"/>
        <v>0</v>
      </c>
      <c r="X597" s="238">
        <f>SUMIFS($W$5:$W597,$V$5:$V597,"Plusieurs occurences",$H$5:$H597,H597)</f>
        <v>0</v>
      </c>
      <c r="Y597" t="str">
        <f t="shared" si="115"/>
        <v/>
      </c>
      <c r="Z597">
        <f t="shared" si="116"/>
        <v>0</v>
      </c>
      <c r="AA597" t="str">
        <f t="shared" si="117"/>
        <v/>
      </c>
      <c r="AC597" t="str">
        <f t="shared" si="118"/>
        <v/>
      </c>
    </row>
    <row r="598" spans="1:29" ht="45" x14ac:dyDescent="0.25">
      <c r="A598" s="112">
        <v>459</v>
      </c>
      <c r="B598" s="377" t="s">
        <v>625</v>
      </c>
      <c r="C598" t="s">
        <v>6511</v>
      </c>
      <c r="D598" s="133">
        <v>14900</v>
      </c>
      <c r="E598" s="133">
        <v>1357</v>
      </c>
      <c r="F598" s="133">
        <v>355</v>
      </c>
      <c r="G598" s="133">
        <f t="shared" si="108"/>
        <v>0.26160648489314664</v>
      </c>
      <c r="H598" s="133"/>
      <c r="I598" s="134" t="s">
        <v>14</v>
      </c>
      <c r="J598" s="133">
        <v>2016</v>
      </c>
      <c r="K598" s="3" t="s">
        <v>14</v>
      </c>
      <c r="L598" s="338" t="s">
        <v>5513</v>
      </c>
      <c r="M598" s="136" t="s">
        <v>40</v>
      </c>
      <c r="O598" s="26"/>
      <c r="P598" s="1" t="str">
        <f>IF($C598&lt;&gt;"",IF(COUNTIF($C:C,$C598)&gt;1,"Plusieurs commentaires",""),"")</f>
        <v/>
      </c>
      <c r="Q598" s="1">
        <f t="shared" si="109"/>
        <v>0</v>
      </c>
      <c r="R598" s="1">
        <f>SUMIFS($Q$5:$Q598,$P$5:$P598,"Plusieurs commentaires",$C$5:$C598,C598)</f>
        <v>0</v>
      </c>
      <c r="S598" t="str">
        <f t="shared" si="110"/>
        <v/>
      </c>
      <c r="T598" t="str">
        <f t="shared" si="111"/>
        <v/>
      </c>
      <c r="U598" t="str">
        <f t="shared" si="112"/>
        <v/>
      </c>
      <c r="V598" s="238" t="str">
        <f t="shared" si="113"/>
        <v/>
      </c>
      <c r="W598" s="238">
        <f t="shared" si="114"/>
        <v>0</v>
      </c>
      <c r="X598" s="238">
        <f>SUMIFS($W$5:$W598,$V$5:$V598,"Plusieurs occurences",$H$5:$H598,H598)</f>
        <v>0</v>
      </c>
      <c r="Y598" t="str">
        <f t="shared" si="115"/>
        <v/>
      </c>
      <c r="Z598">
        <f t="shared" si="116"/>
        <v>0</v>
      </c>
      <c r="AA598" t="str">
        <f t="shared" si="117"/>
        <v/>
      </c>
      <c r="AC598" t="str">
        <f t="shared" si="118"/>
        <v/>
      </c>
    </row>
    <row r="599" spans="1:29" x14ac:dyDescent="0.25">
      <c r="A599" s="112">
        <v>461</v>
      </c>
      <c r="B599" s="377" t="s">
        <v>628</v>
      </c>
      <c r="C599" t="s">
        <v>6196</v>
      </c>
      <c r="D599" s="133">
        <v>118</v>
      </c>
      <c r="E599" s="133">
        <v>39</v>
      </c>
      <c r="F599" s="133">
        <v>4</v>
      </c>
      <c r="G599" s="133">
        <f t="shared" si="108"/>
        <v>0.10256410256410256</v>
      </c>
      <c r="H599" s="133"/>
      <c r="I599" s="134" t="s">
        <v>13</v>
      </c>
      <c r="J599" s="133">
        <v>2016</v>
      </c>
      <c r="K599" s="3" t="s">
        <v>14</v>
      </c>
      <c r="L599" s="338" t="s">
        <v>5513</v>
      </c>
      <c r="M599" s="136" t="s">
        <v>40</v>
      </c>
      <c r="O599" s="26"/>
      <c r="P599" s="1" t="str">
        <f>IF($C599&lt;&gt;"",IF(COUNTIF($C:C,$C599)&gt;1,"Plusieurs commentaires",""),"")</f>
        <v/>
      </c>
      <c r="Q599" s="1">
        <f t="shared" si="109"/>
        <v>0</v>
      </c>
      <c r="R599" s="1">
        <f>SUMIFS($Q$5:$Q599,$P$5:$P599,"Plusieurs commentaires",$C$5:$C599,C599)</f>
        <v>0</v>
      </c>
      <c r="S599" t="str">
        <f t="shared" si="110"/>
        <v/>
      </c>
      <c r="T599" t="str">
        <f t="shared" si="111"/>
        <v/>
      </c>
      <c r="U599" t="str">
        <f t="shared" si="112"/>
        <v/>
      </c>
      <c r="V599" s="238" t="str">
        <f t="shared" si="113"/>
        <v/>
      </c>
      <c r="W599" s="238">
        <f t="shared" si="114"/>
        <v>0</v>
      </c>
      <c r="X599" s="238">
        <f>SUMIFS($W$5:$W599,$V$5:$V599,"Plusieurs occurences",$H$5:$H599,H599)</f>
        <v>0</v>
      </c>
      <c r="Y599" t="str">
        <f t="shared" si="115"/>
        <v/>
      </c>
      <c r="Z599">
        <f t="shared" si="116"/>
        <v>0</v>
      </c>
      <c r="AA599" t="str">
        <f t="shared" si="117"/>
        <v/>
      </c>
      <c r="AC599" t="str">
        <f t="shared" si="118"/>
        <v/>
      </c>
    </row>
    <row r="600" spans="1:29" ht="45" x14ac:dyDescent="0.25">
      <c r="A600" s="112">
        <v>463</v>
      </c>
      <c r="B600" s="377" t="s">
        <v>630</v>
      </c>
      <c r="C600" t="s">
        <v>6512</v>
      </c>
      <c r="D600" s="133">
        <v>9256</v>
      </c>
      <c r="E600" s="133">
        <v>1468</v>
      </c>
      <c r="F600" s="133">
        <v>324</v>
      </c>
      <c r="G600" s="133">
        <f t="shared" si="108"/>
        <v>0.22070844686648503</v>
      </c>
      <c r="H600" s="133"/>
      <c r="I600" s="134" t="s">
        <v>13</v>
      </c>
      <c r="J600" s="133">
        <v>2012</v>
      </c>
      <c r="K600" s="3" t="s">
        <v>14</v>
      </c>
      <c r="L600" s="338" t="s">
        <v>5513</v>
      </c>
      <c r="M600" s="136" t="s">
        <v>40</v>
      </c>
      <c r="O600" s="26"/>
      <c r="P600" s="1" t="str">
        <f>IF($C600&lt;&gt;"",IF(COUNTIF($C:C,$C600)&gt;1,"Plusieurs commentaires",""),"")</f>
        <v/>
      </c>
      <c r="Q600" s="1">
        <f t="shared" si="109"/>
        <v>0</v>
      </c>
      <c r="R600" s="1">
        <f>SUMIFS($Q$5:$Q600,$P$5:$P600,"Plusieurs commentaires",$C$5:$C600,C600)</f>
        <v>0</v>
      </c>
      <c r="S600" t="str">
        <f t="shared" si="110"/>
        <v/>
      </c>
      <c r="T600" t="str">
        <f t="shared" si="111"/>
        <v/>
      </c>
      <c r="U600" t="str">
        <f t="shared" si="112"/>
        <v/>
      </c>
      <c r="V600" s="238" t="str">
        <f t="shared" si="113"/>
        <v/>
      </c>
      <c r="W600" s="238">
        <f t="shared" si="114"/>
        <v>0</v>
      </c>
      <c r="X600" s="238">
        <f>SUMIFS($W$5:$W600,$V$5:$V600,"Plusieurs occurences",$H$5:$H600,H600)</f>
        <v>0</v>
      </c>
      <c r="Y600" t="str">
        <f t="shared" si="115"/>
        <v/>
      </c>
      <c r="Z600">
        <f t="shared" si="116"/>
        <v>0</v>
      </c>
      <c r="AA600" t="str">
        <f t="shared" si="117"/>
        <v/>
      </c>
      <c r="AC600" t="str">
        <f t="shared" si="118"/>
        <v/>
      </c>
    </row>
    <row r="601" spans="1:29" ht="30" x14ac:dyDescent="0.25">
      <c r="A601" s="112">
        <v>464</v>
      </c>
      <c r="B601" s="377" t="s">
        <v>632</v>
      </c>
      <c r="C601" t="s">
        <v>6513</v>
      </c>
      <c r="D601" s="133">
        <v>2488</v>
      </c>
      <c r="E601" s="133">
        <v>442</v>
      </c>
      <c r="F601" s="133">
        <v>61</v>
      </c>
      <c r="G601" s="133">
        <f t="shared" si="108"/>
        <v>0.13800904977375567</v>
      </c>
      <c r="H601" s="15"/>
      <c r="I601" s="16" t="s">
        <v>14</v>
      </c>
      <c r="J601" s="24">
        <v>2015</v>
      </c>
      <c r="K601" s="3" t="s">
        <v>631</v>
      </c>
      <c r="L601" s="338" t="s">
        <v>5513</v>
      </c>
      <c r="M601" s="17" t="s">
        <v>40</v>
      </c>
      <c r="O601" s="26"/>
      <c r="P601" s="1" t="str">
        <f>IF($C601&lt;&gt;"",IF(COUNTIF($C:C,$C601)&gt;1,"Plusieurs commentaires",""),"")</f>
        <v/>
      </c>
      <c r="Q601" s="1">
        <f t="shared" si="109"/>
        <v>0</v>
      </c>
      <c r="R601" s="1">
        <f>SUMIFS($Q$5:$Q601,$P$5:$P601,"Plusieurs commentaires",$C$5:$C601,C601)</f>
        <v>0</v>
      </c>
      <c r="S601" t="str">
        <f t="shared" si="110"/>
        <v/>
      </c>
      <c r="T601" t="str">
        <f t="shared" si="111"/>
        <v/>
      </c>
      <c r="U601" t="str">
        <f t="shared" si="112"/>
        <v/>
      </c>
      <c r="V601" s="238" t="str">
        <f t="shared" si="113"/>
        <v/>
      </c>
      <c r="W601" s="238">
        <f t="shared" si="114"/>
        <v>0</v>
      </c>
      <c r="X601" s="238">
        <f>SUMIFS($W$5:$W601,$V$5:$V601,"Plusieurs occurences",$H$5:$H601,H601)</f>
        <v>0</v>
      </c>
      <c r="Y601" t="str">
        <f t="shared" si="115"/>
        <v/>
      </c>
      <c r="Z601">
        <f t="shared" si="116"/>
        <v>0</v>
      </c>
      <c r="AA601" t="str">
        <f t="shared" si="117"/>
        <v/>
      </c>
      <c r="AC601" t="str">
        <f t="shared" si="118"/>
        <v/>
      </c>
    </row>
    <row r="602" spans="1:29" ht="45" x14ac:dyDescent="0.25">
      <c r="A602" s="112">
        <v>465</v>
      </c>
      <c r="B602" s="377" t="s">
        <v>633</v>
      </c>
      <c r="C602" t="s">
        <v>6506</v>
      </c>
      <c r="D602" s="133">
        <v>4</v>
      </c>
      <c r="E602" s="133">
        <v>1</v>
      </c>
      <c r="F602" s="133">
        <v>0</v>
      </c>
      <c r="G602" s="133">
        <f t="shared" si="108"/>
        <v>0</v>
      </c>
      <c r="H602" s="15"/>
      <c r="I602" s="16" t="s">
        <v>13</v>
      </c>
      <c r="J602" s="15">
        <v>2019</v>
      </c>
      <c r="K602" s="3" t="s">
        <v>634</v>
      </c>
      <c r="L602" s="338" t="s">
        <v>5513</v>
      </c>
      <c r="M602" s="17" t="s">
        <v>40</v>
      </c>
      <c r="O602" s="26"/>
      <c r="P602" s="1" t="str">
        <f>IF($C602&lt;&gt;"",IF(COUNTIF($C:C,$C602)&gt;1,"Plusieurs commentaires",""),"")</f>
        <v>Plusieurs commentaires</v>
      </c>
      <c r="Q602" s="1">
        <f t="shared" si="109"/>
        <v>1</v>
      </c>
      <c r="R602" s="1">
        <f>SUMIFS($Q$5:$Q602,$P$5:$P602,"Plusieurs commentaires",$C$5:$C602,C602)</f>
        <v>2</v>
      </c>
      <c r="S602" t="str">
        <f t="shared" si="110"/>
        <v/>
      </c>
      <c r="T602" t="str">
        <f t="shared" si="111"/>
        <v/>
      </c>
      <c r="U602" t="str">
        <f t="shared" si="112"/>
        <v/>
      </c>
      <c r="V602" s="238" t="str">
        <f t="shared" si="113"/>
        <v/>
      </c>
      <c r="W602" s="238">
        <f t="shared" si="114"/>
        <v>0</v>
      </c>
      <c r="X602" s="238">
        <f>SUMIFS($W$5:$W602,$V$5:$V602,"Plusieurs occurences",$H$5:$H602,H602)</f>
        <v>0</v>
      </c>
      <c r="Y602" t="str">
        <f t="shared" si="115"/>
        <v/>
      </c>
      <c r="Z602" t="str">
        <f t="shared" si="116"/>
        <v/>
      </c>
      <c r="AA602" t="str">
        <f t="shared" si="117"/>
        <v/>
      </c>
      <c r="AC602" t="str">
        <f t="shared" si="118"/>
        <v/>
      </c>
    </row>
    <row r="603" spans="1:29" ht="90" x14ac:dyDescent="0.25">
      <c r="A603" s="112">
        <v>467</v>
      </c>
      <c r="B603" s="377" t="s">
        <v>637</v>
      </c>
      <c r="C603" t="s">
        <v>6042</v>
      </c>
      <c r="D603" s="133">
        <v>4365</v>
      </c>
      <c r="E603" s="133">
        <v>0</v>
      </c>
      <c r="F603" s="133">
        <v>66</v>
      </c>
      <c r="G603" s="133" t="str">
        <f t="shared" si="108"/>
        <v/>
      </c>
      <c r="H603" s="15"/>
      <c r="I603" s="16" t="s">
        <v>13</v>
      </c>
      <c r="J603" s="15">
        <v>2015</v>
      </c>
      <c r="K603" s="3" t="s">
        <v>14</v>
      </c>
      <c r="L603" s="338" t="s">
        <v>5513</v>
      </c>
      <c r="M603" s="17" t="s">
        <v>40</v>
      </c>
      <c r="O603" s="26"/>
      <c r="P603" s="1" t="str">
        <f>IF($C603&lt;&gt;"",IF(COUNTIF($C:C,$C603)&gt;1,"Plusieurs commentaires",""),"")</f>
        <v>Plusieurs commentaires</v>
      </c>
      <c r="Q603" s="1">
        <f t="shared" si="109"/>
        <v>1</v>
      </c>
      <c r="R603" s="1">
        <f>SUMIFS($Q$5:$Q603,$P$5:$P603,"Plusieurs commentaires",$C$5:$C603,C603)</f>
        <v>10</v>
      </c>
      <c r="S603" t="str">
        <f t="shared" si="110"/>
        <v/>
      </c>
      <c r="T603" t="str">
        <f t="shared" si="111"/>
        <v/>
      </c>
      <c r="U603" t="str">
        <f t="shared" si="112"/>
        <v/>
      </c>
      <c r="V603" s="238" t="str">
        <f t="shared" si="113"/>
        <v/>
      </c>
      <c r="W603" s="238">
        <f t="shared" si="114"/>
        <v>0</v>
      </c>
      <c r="X603" s="238">
        <f>SUMIFS($W$5:$W603,$V$5:$V603,"Plusieurs occurences",$H$5:$H603,H603)</f>
        <v>0</v>
      </c>
      <c r="Y603" t="str">
        <f t="shared" si="115"/>
        <v/>
      </c>
      <c r="Z603" t="str">
        <f t="shared" si="116"/>
        <v/>
      </c>
      <c r="AA603" t="str">
        <f t="shared" si="117"/>
        <v/>
      </c>
      <c r="AC603" t="str">
        <f t="shared" si="118"/>
        <v/>
      </c>
    </row>
    <row r="604" spans="1:29" ht="75" x14ac:dyDescent="0.25">
      <c r="A604" s="112">
        <v>468</v>
      </c>
      <c r="B604" s="377" t="s">
        <v>638</v>
      </c>
      <c r="C604" t="s">
        <v>6197</v>
      </c>
      <c r="D604" s="133">
        <v>3</v>
      </c>
      <c r="E604" s="133">
        <v>2</v>
      </c>
      <c r="F604" s="133">
        <v>0</v>
      </c>
      <c r="G604" s="133">
        <f t="shared" si="108"/>
        <v>0</v>
      </c>
      <c r="H604" s="133"/>
      <c r="I604" s="134" t="s">
        <v>13</v>
      </c>
      <c r="J604" s="133">
        <v>2019</v>
      </c>
      <c r="K604" s="3" t="s">
        <v>14</v>
      </c>
      <c r="L604" s="338" t="s">
        <v>5513</v>
      </c>
      <c r="M604" s="136" t="s">
        <v>40</v>
      </c>
      <c r="O604" s="26"/>
      <c r="P604" s="1" t="str">
        <f>IF($C604&lt;&gt;"",IF(COUNTIF($C:C,$C604)&gt;1,"Plusieurs commentaires",""),"")</f>
        <v/>
      </c>
      <c r="Q604" s="1">
        <f t="shared" si="109"/>
        <v>0</v>
      </c>
      <c r="R604" s="1">
        <f>SUMIFS($Q$5:$Q604,$P$5:$P604,"Plusieurs commentaires",$C$5:$C604,C604)</f>
        <v>0</v>
      </c>
      <c r="S604" t="str">
        <f t="shared" si="110"/>
        <v/>
      </c>
      <c r="T604" t="str">
        <f t="shared" si="111"/>
        <v/>
      </c>
      <c r="U604" t="str">
        <f t="shared" si="112"/>
        <v/>
      </c>
      <c r="V604" s="238" t="str">
        <f t="shared" si="113"/>
        <v/>
      </c>
      <c r="W604" s="238">
        <f t="shared" si="114"/>
        <v>0</v>
      </c>
      <c r="X604" s="238">
        <f>SUMIFS($W$5:$W604,$V$5:$V604,"Plusieurs occurences",$H$5:$H604,H604)</f>
        <v>0</v>
      </c>
      <c r="Y604" t="str">
        <f t="shared" si="115"/>
        <v/>
      </c>
      <c r="Z604">
        <f t="shared" si="116"/>
        <v>0</v>
      </c>
      <c r="AA604" t="str">
        <f t="shared" si="117"/>
        <v/>
      </c>
      <c r="AC604" t="str">
        <f t="shared" si="118"/>
        <v/>
      </c>
    </row>
    <row r="605" spans="1:29" ht="30" x14ac:dyDescent="0.25">
      <c r="A605" s="112">
        <v>469</v>
      </c>
      <c r="B605" s="377" t="s">
        <v>640</v>
      </c>
      <c r="C605" t="s">
        <v>6198</v>
      </c>
      <c r="D605" s="133">
        <v>1436</v>
      </c>
      <c r="E605" s="133">
        <v>65</v>
      </c>
      <c r="F605" s="133">
        <v>24</v>
      </c>
      <c r="G605" s="133">
        <f t="shared" si="108"/>
        <v>0.36923076923076925</v>
      </c>
      <c r="H605" s="15"/>
      <c r="I605" s="16" t="s">
        <v>14</v>
      </c>
      <c r="J605" s="15">
        <v>2014</v>
      </c>
      <c r="K605" s="3" t="s">
        <v>639</v>
      </c>
      <c r="L605" s="338" t="s">
        <v>5513</v>
      </c>
      <c r="M605" s="17" t="s">
        <v>40</v>
      </c>
      <c r="N605">
        <v>0</v>
      </c>
      <c r="O605" s="26"/>
      <c r="P605" s="1" t="str">
        <f>IF($C605&lt;&gt;"",IF(COUNTIF($C:C,$C605)&gt;1,"Plusieurs commentaires",""),"")</f>
        <v>Plusieurs commentaires</v>
      </c>
      <c r="Q605" s="1">
        <f t="shared" si="109"/>
        <v>1</v>
      </c>
      <c r="R605" s="1">
        <f>SUMIFS($Q$5:$Q605,$P$5:$P605,"Plusieurs commentaires",$C$5:$C605,C605)</f>
        <v>1</v>
      </c>
      <c r="S605" t="str">
        <f t="shared" si="110"/>
        <v/>
      </c>
      <c r="T605" t="str">
        <f t="shared" si="111"/>
        <v/>
      </c>
      <c r="U605" t="str">
        <f t="shared" si="112"/>
        <v/>
      </c>
      <c r="V605" s="238" t="str">
        <f t="shared" si="113"/>
        <v/>
      </c>
      <c r="W605" s="238">
        <f t="shared" si="114"/>
        <v>0</v>
      </c>
      <c r="X605" s="238">
        <f>SUMIFS($W$5:$W605,$V$5:$V605,"Plusieurs occurences",$H$5:$H605,H605)</f>
        <v>0</v>
      </c>
      <c r="Y605" t="str">
        <f t="shared" si="115"/>
        <v/>
      </c>
      <c r="Z605">
        <f t="shared" si="116"/>
        <v>0</v>
      </c>
      <c r="AA605" t="str">
        <f t="shared" si="117"/>
        <v/>
      </c>
      <c r="AC605" t="str">
        <f t="shared" si="118"/>
        <v/>
      </c>
    </row>
    <row r="606" spans="1:29" ht="75" x14ac:dyDescent="0.25">
      <c r="A606" s="112">
        <v>470</v>
      </c>
      <c r="B606" s="377" t="s">
        <v>641</v>
      </c>
      <c r="C606" t="s">
        <v>6185</v>
      </c>
      <c r="D606" s="133">
        <v>932</v>
      </c>
      <c r="E606" s="133">
        <v>25</v>
      </c>
      <c r="F606" s="133">
        <v>17</v>
      </c>
      <c r="G606" s="133">
        <f t="shared" si="108"/>
        <v>0.68</v>
      </c>
      <c r="H606" s="15"/>
      <c r="I606" s="16" t="s">
        <v>14</v>
      </c>
      <c r="J606" s="133">
        <v>2012</v>
      </c>
      <c r="K606" s="3" t="s">
        <v>14</v>
      </c>
      <c r="L606" s="338" t="s">
        <v>5513</v>
      </c>
      <c r="M606" s="17" t="s">
        <v>40</v>
      </c>
      <c r="O606" s="26"/>
      <c r="P606" s="1" t="str">
        <f>IF($C606&lt;&gt;"",IF(COUNTIF($C:C,$C606)&gt;1,"Plusieurs commentaires",""),"")</f>
        <v>Plusieurs commentaires</v>
      </c>
      <c r="Q606" s="1">
        <f t="shared" si="109"/>
        <v>1</v>
      </c>
      <c r="R606" s="1">
        <f>SUMIFS($Q$5:$Q606,$P$5:$P606,"Plusieurs commentaires",$C$5:$C606,C606)</f>
        <v>2</v>
      </c>
      <c r="S606" t="str">
        <f t="shared" si="110"/>
        <v/>
      </c>
      <c r="T606" t="str">
        <f t="shared" si="111"/>
        <v/>
      </c>
      <c r="U606" t="str">
        <f t="shared" si="112"/>
        <v/>
      </c>
      <c r="V606" s="238" t="str">
        <f t="shared" si="113"/>
        <v/>
      </c>
      <c r="W606" s="238">
        <f t="shared" si="114"/>
        <v>0</v>
      </c>
      <c r="X606" s="238">
        <f>SUMIFS($W$5:$W606,$V$5:$V606,"Plusieurs occurences",$H$5:$H606,H606)</f>
        <v>0</v>
      </c>
      <c r="Y606" t="str">
        <f t="shared" si="115"/>
        <v/>
      </c>
      <c r="Z606" t="str">
        <f t="shared" si="116"/>
        <v/>
      </c>
      <c r="AA606" t="str">
        <f t="shared" si="117"/>
        <v/>
      </c>
      <c r="AC606" t="str">
        <f t="shared" si="118"/>
        <v/>
      </c>
    </row>
    <row r="607" spans="1:29" ht="60" x14ac:dyDescent="0.25">
      <c r="A607" s="112">
        <v>471</v>
      </c>
      <c r="B607" s="377" t="s">
        <v>642</v>
      </c>
      <c r="C607" t="s">
        <v>6199</v>
      </c>
      <c r="D607" s="133">
        <v>482</v>
      </c>
      <c r="E607" s="133">
        <v>48</v>
      </c>
      <c r="F607" s="133">
        <v>14</v>
      </c>
      <c r="G607" s="133">
        <f t="shared" si="108"/>
        <v>0.29166666666666669</v>
      </c>
      <c r="H607" s="15" t="s">
        <v>643</v>
      </c>
      <c r="I607" s="16" t="s">
        <v>13</v>
      </c>
      <c r="J607" s="15">
        <v>2013</v>
      </c>
      <c r="K607" s="3" t="s">
        <v>14</v>
      </c>
      <c r="L607" s="338" t="s">
        <v>5513</v>
      </c>
      <c r="M607" s="17" t="s">
        <v>40</v>
      </c>
      <c r="O607" s="26"/>
      <c r="P607" s="1" t="str">
        <f>IF($C607&lt;&gt;"",IF(COUNTIF($C:C,$C607)&gt;1,"Plusieurs commentaires",""),"")</f>
        <v/>
      </c>
      <c r="Q607" s="1">
        <f t="shared" si="109"/>
        <v>0</v>
      </c>
      <c r="R607" s="1">
        <f>SUMIFS($Q$5:$Q607,$P$5:$P607,"Plusieurs commentaires",$C$5:$C607,C607)</f>
        <v>0</v>
      </c>
      <c r="S607" t="str">
        <f t="shared" si="110"/>
        <v/>
      </c>
      <c r="T607" t="str">
        <f t="shared" si="111"/>
        <v/>
      </c>
      <c r="U607" t="str">
        <f t="shared" si="112"/>
        <v/>
      </c>
      <c r="V607" s="238" t="str">
        <f t="shared" si="113"/>
        <v/>
      </c>
      <c r="W607" s="238">
        <f t="shared" si="114"/>
        <v>0</v>
      </c>
      <c r="X607" s="238">
        <f>SUMIFS($W$5:$W607,$V$5:$V607,"Plusieurs occurences",$H$5:$H607,H607)</f>
        <v>0</v>
      </c>
      <c r="Y607" t="str">
        <f t="shared" si="115"/>
        <v/>
      </c>
      <c r="Z607" t="str">
        <f t="shared" si="116"/>
        <v xml:space="preserve"> Infirmier</v>
      </c>
      <c r="AA607" t="str">
        <f t="shared" si="117"/>
        <v/>
      </c>
      <c r="AC607" t="str">
        <f t="shared" si="118"/>
        <v/>
      </c>
    </row>
    <row r="608" spans="1:29" ht="90" x14ac:dyDescent="0.25">
      <c r="A608" s="112">
        <v>472</v>
      </c>
      <c r="B608" s="377" t="s">
        <v>645</v>
      </c>
      <c r="C608" t="s">
        <v>6514</v>
      </c>
      <c r="D608" s="133">
        <v>1268</v>
      </c>
      <c r="E608" s="133">
        <v>1</v>
      </c>
      <c r="F608" s="133">
        <v>6</v>
      </c>
      <c r="G608" s="133">
        <f t="shared" si="108"/>
        <v>6</v>
      </c>
      <c r="H608" s="133"/>
      <c r="I608" s="134" t="s">
        <v>14</v>
      </c>
      <c r="J608" s="133">
        <v>2018</v>
      </c>
      <c r="K608" s="3" t="s">
        <v>644</v>
      </c>
      <c r="L608" s="338" t="s">
        <v>1041</v>
      </c>
      <c r="M608" s="136" t="s">
        <v>40</v>
      </c>
      <c r="O608" s="26"/>
      <c r="P608" s="1" t="str">
        <f>IF($C608&lt;&gt;"",IF(COUNTIF($C:C,$C608)&gt;1,"Plusieurs commentaires",""),"")</f>
        <v>Plusieurs commentaires</v>
      </c>
      <c r="Q608" s="1">
        <f t="shared" si="109"/>
        <v>1</v>
      </c>
      <c r="R608" s="1">
        <f>SUMIFS($Q$5:$Q608,$P$5:$P608,"Plusieurs commentaires",$C$5:$C608,C608)</f>
        <v>1</v>
      </c>
      <c r="S608" t="str">
        <f t="shared" si="110"/>
        <v/>
      </c>
      <c r="T608" t="str">
        <f t="shared" si="111"/>
        <v>Sexxeld53082511</v>
      </c>
      <c r="U608" t="str">
        <f t="shared" si="112"/>
        <v/>
      </c>
      <c r="V608" s="238" t="str">
        <f t="shared" si="113"/>
        <v/>
      </c>
      <c r="W608" s="238">
        <f t="shared" si="114"/>
        <v>0</v>
      </c>
      <c r="X608" s="238">
        <f>SUMIFS($W$5:$W608,$V$5:$V608,"Plusieurs occurences",$H$5:$H608,H608)</f>
        <v>0</v>
      </c>
      <c r="Y608" t="str">
        <f t="shared" si="115"/>
        <v/>
      </c>
      <c r="Z608">
        <f t="shared" si="116"/>
        <v>0</v>
      </c>
      <c r="AA608" t="str">
        <f t="shared" si="117"/>
        <v/>
      </c>
      <c r="AC608" t="str">
        <f t="shared" si="118"/>
        <v/>
      </c>
    </row>
    <row r="609" spans="1:29" ht="75" x14ac:dyDescent="0.25">
      <c r="A609" s="112">
        <v>473</v>
      </c>
      <c r="B609" s="377" t="s">
        <v>646</v>
      </c>
      <c r="C609" t="s">
        <v>6515</v>
      </c>
      <c r="D609" s="133">
        <v>5513</v>
      </c>
      <c r="E609" s="133">
        <v>712</v>
      </c>
      <c r="F609" s="133">
        <v>72</v>
      </c>
      <c r="G609" s="133">
        <f t="shared" si="108"/>
        <v>0.10112359550561797</v>
      </c>
      <c r="H609" s="133"/>
      <c r="I609" s="134" t="s">
        <v>14</v>
      </c>
      <c r="J609" s="133">
        <v>2014</v>
      </c>
      <c r="K609" s="3" t="s">
        <v>647</v>
      </c>
      <c r="L609" s="338" t="s">
        <v>5513</v>
      </c>
      <c r="M609" s="136" t="s">
        <v>40</v>
      </c>
      <c r="O609" s="26"/>
      <c r="P609" s="1" t="str">
        <f>IF($C609&lt;&gt;"",IF(COUNTIF($C:C,$C609)&gt;1,"Plusieurs commentaires",""),"")</f>
        <v>Plusieurs commentaires</v>
      </c>
      <c r="Q609" s="1">
        <f t="shared" si="109"/>
        <v>1</v>
      </c>
      <c r="R609" s="1">
        <f>SUMIFS($Q$5:$Q609,$P$5:$P609,"Plusieurs commentaires",$C$5:$C609,C609)</f>
        <v>1</v>
      </c>
      <c r="S609" t="str">
        <f t="shared" si="110"/>
        <v/>
      </c>
      <c r="T609" t="str">
        <f t="shared" si="111"/>
        <v/>
      </c>
      <c r="U609" t="str">
        <f t="shared" si="112"/>
        <v/>
      </c>
      <c r="V609" s="238" t="str">
        <f t="shared" si="113"/>
        <v/>
      </c>
      <c r="W609" s="238">
        <f t="shared" si="114"/>
        <v>0</v>
      </c>
      <c r="X609" s="238">
        <f>SUMIFS($W$5:$W609,$V$5:$V609,"Plusieurs occurences",$H$5:$H609,H609)</f>
        <v>0</v>
      </c>
      <c r="Y609" t="str">
        <f t="shared" si="115"/>
        <v/>
      </c>
      <c r="Z609">
        <f t="shared" si="116"/>
        <v>0</v>
      </c>
      <c r="AA609" t="str">
        <f t="shared" si="117"/>
        <v/>
      </c>
      <c r="AC609" t="str">
        <f t="shared" si="118"/>
        <v/>
      </c>
    </row>
    <row r="610" spans="1:29" ht="75" x14ac:dyDescent="0.25">
      <c r="A610" s="112">
        <v>475</v>
      </c>
      <c r="B610" s="377" t="s">
        <v>649</v>
      </c>
      <c r="C610" t="s">
        <v>6516</v>
      </c>
      <c r="D610" s="133">
        <v>253</v>
      </c>
      <c r="E610" s="133">
        <v>656</v>
      </c>
      <c r="F610" s="133">
        <v>131</v>
      </c>
      <c r="G610" s="133">
        <f t="shared" si="108"/>
        <v>0.19969512195121952</v>
      </c>
      <c r="H610" s="133"/>
      <c r="I610" s="134" t="s">
        <v>14</v>
      </c>
      <c r="J610" s="133">
        <v>2018</v>
      </c>
      <c r="K610" s="3" t="s">
        <v>14</v>
      </c>
      <c r="L610" s="338" t="s">
        <v>5513</v>
      </c>
      <c r="M610" s="136" t="s">
        <v>40</v>
      </c>
      <c r="N610">
        <v>0</v>
      </c>
      <c r="O610" s="26"/>
      <c r="P610" s="1" t="str">
        <f>IF($C610&lt;&gt;"",IF(COUNTIF($C:C,$C610)&gt;1,"Plusieurs commentaires",""),"")</f>
        <v/>
      </c>
      <c r="Q610" s="1">
        <f t="shared" si="109"/>
        <v>0</v>
      </c>
      <c r="R610" s="1">
        <f>SUMIFS($Q$5:$Q610,$P$5:$P610,"Plusieurs commentaires",$C$5:$C610,C610)</f>
        <v>0</v>
      </c>
      <c r="S610" t="str">
        <f t="shared" si="110"/>
        <v/>
      </c>
      <c r="T610" t="str">
        <f t="shared" si="111"/>
        <v/>
      </c>
      <c r="U610" t="str">
        <f t="shared" si="112"/>
        <v/>
      </c>
      <c r="V610" s="238" t="str">
        <f t="shared" si="113"/>
        <v/>
      </c>
      <c r="W610" s="238">
        <f t="shared" si="114"/>
        <v>0</v>
      </c>
      <c r="X610" s="238">
        <f>SUMIFS($W$5:$W610,$V$5:$V610,"Plusieurs occurences",$H$5:$H610,H610)</f>
        <v>0</v>
      </c>
      <c r="Y610" t="str">
        <f t="shared" si="115"/>
        <v/>
      </c>
      <c r="Z610">
        <f t="shared" si="116"/>
        <v>0</v>
      </c>
      <c r="AA610" t="str">
        <f t="shared" si="117"/>
        <v/>
      </c>
      <c r="AC610" t="str">
        <f t="shared" si="118"/>
        <v/>
      </c>
    </row>
    <row r="611" spans="1:29" ht="45" x14ac:dyDescent="0.25">
      <c r="A611" s="112">
        <v>476</v>
      </c>
      <c r="B611" s="377" t="s">
        <v>650</v>
      </c>
      <c r="C611" t="s">
        <v>6517</v>
      </c>
      <c r="D611" s="133">
        <v>13500</v>
      </c>
      <c r="E611" s="133">
        <v>909</v>
      </c>
      <c r="F611" s="133">
        <v>22900</v>
      </c>
      <c r="G611" s="133">
        <f t="shared" si="108"/>
        <v>25.192519251925191</v>
      </c>
      <c r="H611" s="133"/>
      <c r="I611" s="134" t="s">
        <v>14</v>
      </c>
      <c r="J611" s="133">
        <v>2009</v>
      </c>
      <c r="K611" s="3" t="s">
        <v>14</v>
      </c>
      <c r="L611" s="338" t="s">
        <v>5513</v>
      </c>
      <c r="M611" s="136" t="s">
        <v>40</v>
      </c>
      <c r="O611" s="26"/>
      <c r="P611" s="1" t="str">
        <f>IF($C611&lt;&gt;"",IF(COUNTIF($C:C,$C611)&gt;1,"Plusieurs commentaires",""),"")</f>
        <v/>
      </c>
      <c r="Q611" s="1">
        <f t="shared" si="109"/>
        <v>0</v>
      </c>
      <c r="R611" s="1">
        <f>SUMIFS($Q$5:$Q611,$P$5:$P611,"Plusieurs commentaires",$C$5:$C611,C611)</f>
        <v>0</v>
      </c>
      <c r="S611" t="str">
        <f t="shared" si="110"/>
        <v/>
      </c>
      <c r="T611" t="str">
        <f t="shared" si="111"/>
        <v/>
      </c>
      <c r="U611" t="str">
        <f t="shared" si="112"/>
        <v/>
      </c>
      <c r="V611" s="238" t="str">
        <f t="shared" si="113"/>
        <v/>
      </c>
      <c r="W611" s="238">
        <f t="shared" si="114"/>
        <v>0</v>
      </c>
      <c r="X611" s="238">
        <f>SUMIFS($W$5:$W611,$V$5:$V611,"Plusieurs occurences",$H$5:$H611,H611)</f>
        <v>0</v>
      </c>
      <c r="Y611" t="str">
        <f t="shared" si="115"/>
        <v/>
      </c>
      <c r="Z611">
        <f t="shared" si="116"/>
        <v>0</v>
      </c>
      <c r="AA611" t="str">
        <f t="shared" si="117"/>
        <v/>
      </c>
      <c r="AC611" t="str">
        <f t="shared" si="118"/>
        <v/>
      </c>
    </row>
    <row r="612" spans="1:29" ht="45" x14ac:dyDescent="0.25">
      <c r="A612" s="112">
        <v>477</v>
      </c>
      <c r="B612" s="377" t="s">
        <v>651</v>
      </c>
      <c r="C612" t="s">
        <v>6515</v>
      </c>
      <c r="D612" s="133">
        <v>5513</v>
      </c>
      <c r="E612" s="133">
        <v>712</v>
      </c>
      <c r="F612" s="133">
        <v>72</v>
      </c>
      <c r="G612" s="133">
        <f t="shared" si="108"/>
        <v>0.10112359550561797</v>
      </c>
      <c r="H612" s="133"/>
      <c r="I612" s="134" t="s">
        <v>14</v>
      </c>
      <c r="J612" s="133">
        <v>2014</v>
      </c>
      <c r="K612" s="3" t="s">
        <v>14</v>
      </c>
      <c r="L612" s="338" t="s">
        <v>1041</v>
      </c>
      <c r="M612" s="136" t="s">
        <v>40</v>
      </c>
      <c r="O612" s="26"/>
      <c r="P612" s="1" t="str">
        <f>IF($C612&lt;&gt;"",IF(COUNTIF($C:C,$C612)&gt;1,"Plusieurs commentaires",""),"")</f>
        <v>Plusieurs commentaires</v>
      </c>
      <c r="Q612" s="1">
        <f t="shared" si="109"/>
        <v>1</v>
      </c>
      <c r="R612" s="1">
        <f>SUMIFS($Q$5:$Q612,$P$5:$P612,"Plusieurs commentaires",$C$5:$C612,C612)</f>
        <v>2</v>
      </c>
      <c r="S612" t="str">
        <f t="shared" si="110"/>
        <v/>
      </c>
      <c r="T612" t="str">
        <f t="shared" si="111"/>
        <v/>
      </c>
      <c r="U612" t="str">
        <f t="shared" si="112"/>
        <v/>
      </c>
      <c r="V612" s="238" t="str">
        <f t="shared" si="113"/>
        <v/>
      </c>
      <c r="W612" s="238">
        <f t="shared" si="114"/>
        <v>0</v>
      </c>
      <c r="X612" s="238">
        <f>SUMIFS($W$5:$W612,$V$5:$V612,"Plusieurs occurences",$H$5:$H612,H612)</f>
        <v>0</v>
      </c>
      <c r="Y612" t="str">
        <f t="shared" si="115"/>
        <v/>
      </c>
      <c r="Z612" t="str">
        <f t="shared" si="116"/>
        <v/>
      </c>
      <c r="AA612" t="str">
        <f t="shared" si="117"/>
        <v/>
      </c>
      <c r="AC612" t="str">
        <f t="shared" si="118"/>
        <v/>
      </c>
    </row>
    <row r="613" spans="1:29" ht="105" x14ac:dyDescent="0.25">
      <c r="A613" s="112">
        <v>478</v>
      </c>
      <c r="B613" s="377" t="s">
        <v>652</v>
      </c>
      <c r="C613" t="s">
        <v>6047</v>
      </c>
      <c r="D613" s="133">
        <v>3084</v>
      </c>
      <c r="E613" s="133">
        <v>34</v>
      </c>
      <c r="F613" s="133">
        <v>63</v>
      </c>
      <c r="G613" s="133">
        <f t="shared" si="108"/>
        <v>1.8529411764705883</v>
      </c>
      <c r="H613" s="15"/>
      <c r="I613" s="16" t="s">
        <v>14</v>
      </c>
      <c r="J613" s="15">
        <v>2017</v>
      </c>
      <c r="K613" s="3" t="s">
        <v>653</v>
      </c>
      <c r="L613" s="338" t="s">
        <v>1041</v>
      </c>
      <c r="M613" s="17" t="s">
        <v>40</v>
      </c>
      <c r="O613" s="26"/>
      <c r="P613" s="1" t="str">
        <f>IF($C613&lt;&gt;"",IF(COUNTIF($C:C,$C613)&gt;1,"Plusieurs commentaires",""),"")</f>
        <v>Plusieurs commentaires</v>
      </c>
      <c r="Q613" s="1">
        <f t="shared" si="109"/>
        <v>1</v>
      </c>
      <c r="R613" s="1">
        <f>SUMIFS($Q$5:$Q613,$P$5:$P613,"Plusieurs commentaires",$C$5:$C613,C613)</f>
        <v>2</v>
      </c>
      <c r="S613" t="str">
        <f t="shared" si="110"/>
        <v/>
      </c>
      <c r="T613" t="str">
        <f t="shared" si="111"/>
        <v/>
      </c>
      <c r="U613" t="str">
        <f t="shared" si="112"/>
        <v/>
      </c>
      <c r="V613" s="238" t="str">
        <f t="shared" si="113"/>
        <v/>
      </c>
      <c r="W613" s="238">
        <f t="shared" si="114"/>
        <v>0</v>
      </c>
      <c r="X613" s="238">
        <f>SUMIFS($W$5:$W613,$V$5:$V613,"Plusieurs occurences",$H$5:$H613,H613)</f>
        <v>0</v>
      </c>
      <c r="Y613" t="str">
        <f t="shared" si="115"/>
        <v/>
      </c>
      <c r="Z613" t="str">
        <f t="shared" si="116"/>
        <v/>
      </c>
      <c r="AA613" t="str">
        <f t="shared" si="117"/>
        <v/>
      </c>
      <c r="AC613" t="str">
        <f t="shared" si="118"/>
        <v/>
      </c>
    </row>
    <row r="614" spans="1:29" ht="45" x14ac:dyDescent="0.25">
      <c r="A614" s="112">
        <v>479</v>
      </c>
      <c r="B614" s="377" t="s">
        <v>655</v>
      </c>
      <c r="C614" t="s">
        <v>6518</v>
      </c>
      <c r="D614" s="133">
        <v>4002</v>
      </c>
      <c r="E614" s="133">
        <v>178</v>
      </c>
      <c r="F614" s="133">
        <v>117</v>
      </c>
      <c r="G614" s="133">
        <f t="shared" si="108"/>
        <v>0.65730337078651691</v>
      </c>
      <c r="H614" s="15"/>
      <c r="I614" s="16" t="s">
        <v>14</v>
      </c>
      <c r="J614" s="15">
        <v>2017</v>
      </c>
      <c r="K614" s="3" t="s">
        <v>654</v>
      </c>
      <c r="L614" s="338" t="s">
        <v>5513</v>
      </c>
      <c r="M614" s="17" t="s">
        <v>40</v>
      </c>
      <c r="O614" s="26"/>
      <c r="P614" s="1" t="str">
        <f>IF($C614&lt;&gt;"",IF(COUNTIF($C:C,$C614)&gt;1,"Plusieurs commentaires",""),"")</f>
        <v>Plusieurs commentaires</v>
      </c>
      <c r="Q614" s="1">
        <f t="shared" si="109"/>
        <v>1</v>
      </c>
      <c r="R614" s="1">
        <f>SUMIFS($Q$5:$Q614,$P$5:$P614,"Plusieurs commentaires",$C$5:$C614,C614)</f>
        <v>1</v>
      </c>
      <c r="S614" t="str">
        <f t="shared" si="110"/>
        <v/>
      </c>
      <c r="T614" t="str">
        <f t="shared" si="111"/>
        <v/>
      </c>
      <c r="U614" t="str">
        <f t="shared" si="112"/>
        <v/>
      </c>
      <c r="V614" s="238" t="str">
        <f t="shared" si="113"/>
        <v/>
      </c>
      <c r="W614" s="238">
        <f t="shared" si="114"/>
        <v>0</v>
      </c>
      <c r="X614" s="238">
        <f>SUMIFS($W$5:$W614,$V$5:$V614,"Plusieurs occurences",$H$5:$H614,H614)</f>
        <v>0</v>
      </c>
      <c r="Y614" t="str">
        <f t="shared" si="115"/>
        <v/>
      </c>
      <c r="Z614">
        <f t="shared" si="116"/>
        <v>0</v>
      </c>
      <c r="AA614" t="str">
        <f t="shared" si="117"/>
        <v/>
      </c>
      <c r="AC614" t="str">
        <f t="shared" si="118"/>
        <v/>
      </c>
    </row>
    <row r="615" spans="1:29" ht="45" x14ac:dyDescent="0.25">
      <c r="A615" s="112">
        <v>480</v>
      </c>
      <c r="B615" s="377" t="s">
        <v>656</v>
      </c>
      <c r="C615" t="s">
        <v>6195</v>
      </c>
      <c r="D615" s="133">
        <v>4897</v>
      </c>
      <c r="E615" s="133">
        <v>4389</v>
      </c>
      <c r="F615" s="133">
        <v>1371</v>
      </c>
      <c r="G615" s="133">
        <f t="shared" si="108"/>
        <v>0.31237183868762813</v>
      </c>
      <c r="H615" s="15" t="s">
        <v>657</v>
      </c>
      <c r="I615" s="16" t="s">
        <v>14</v>
      </c>
      <c r="J615" s="15">
        <v>2012</v>
      </c>
      <c r="K615" s="3" t="s">
        <v>14</v>
      </c>
      <c r="L615" s="338" t="s">
        <v>1041</v>
      </c>
      <c r="M615" s="17" t="s">
        <v>40</v>
      </c>
      <c r="O615" s="26"/>
      <c r="P615" s="1" t="str">
        <f>IF($C615&lt;&gt;"",IF(COUNTIF($C:C,$C615)&gt;1,"Plusieurs commentaires",""),"")</f>
        <v>Plusieurs commentaires</v>
      </c>
      <c r="Q615" s="1">
        <f t="shared" si="109"/>
        <v>1</v>
      </c>
      <c r="R615" s="1">
        <f>SUMIFS($Q$5:$Q615,$P$5:$P615,"Plusieurs commentaires",$C$5:$C615,C615)</f>
        <v>2</v>
      </c>
      <c r="S615" t="str">
        <f t="shared" si="110"/>
        <v/>
      </c>
      <c r="T615" t="str">
        <f t="shared" si="111"/>
        <v/>
      </c>
      <c r="U615" t="str">
        <f t="shared" si="112"/>
        <v/>
      </c>
      <c r="V615" s="238" t="str">
        <f t="shared" si="113"/>
        <v/>
      </c>
      <c r="W615" s="238">
        <f t="shared" si="114"/>
        <v>0</v>
      </c>
      <c r="X615" s="238">
        <f>SUMIFS($W$5:$W615,$V$5:$V615,"Plusieurs occurences",$H$5:$H615,H615)</f>
        <v>0</v>
      </c>
      <c r="Y615" t="str">
        <f t="shared" si="115"/>
        <v/>
      </c>
      <c r="Z615" t="str">
        <f t="shared" si="116"/>
        <v/>
      </c>
      <c r="AA615" t="str">
        <f t="shared" si="117"/>
        <v/>
      </c>
      <c r="AC615" t="str">
        <f t="shared" si="118"/>
        <v/>
      </c>
    </row>
    <row r="616" spans="1:29" x14ac:dyDescent="0.25">
      <c r="A616" s="112">
        <v>481</v>
      </c>
      <c r="B616" s="377" t="s">
        <v>658</v>
      </c>
      <c r="C616" t="s">
        <v>6519</v>
      </c>
      <c r="D616" s="133">
        <v>1504</v>
      </c>
      <c r="E616" s="133">
        <v>168</v>
      </c>
      <c r="F616" s="133">
        <v>10</v>
      </c>
      <c r="G616" s="133">
        <f t="shared" si="108"/>
        <v>5.9523809523809521E-2</v>
      </c>
      <c r="H616" s="15"/>
      <c r="I616" s="16" t="s">
        <v>14</v>
      </c>
      <c r="J616" s="15">
        <v>2018</v>
      </c>
      <c r="K616" s="3" t="s">
        <v>14</v>
      </c>
      <c r="L616" s="338" t="s">
        <v>1041</v>
      </c>
      <c r="M616" s="17" t="s">
        <v>40</v>
      </c>
      <c r="N616">
        <v>8</v>
      </c>
      <c r="O616" s="26"/>
      <c r="P616" s="1" t="str">
        <f>IF($C616&lt;&gt;"",IF(COUNTIF($C:C,$C616)&gt;1,"Plusieurs commentaires",""),"")</f>
        <v/>
      </c>
      <c r="Q616" s="1">
        <f t="shared" si="109"/>
        <v>0</v>
      </c>
      <c r="R616" s="1">
        <f>SUMIFS($Q$5:$Q616,$P$5:$P616,"Plusieurs commentaires",$C$5:$C616,C616)</f>
        <v>0</v>
      </c>
      <c r="S616" t="str">
        <f t="shared" si="110"/>
        <v/>
      </c>
      <c r="T616" t="str">
        <f t="shared" si="111"/>
        <v>vghcxxvy17</v>
      </c>
      <c r="U616" t="str">
        <f t="shared" si="112"/>
        <v/>
      </c>
      <c r="V616" s="238" t="str">
        <f t="shared" si="113"/>
        <v/>
      </c>
      <c r="W616" s="238">
        <f t="shared" si="114"/>
        <v>0</v>
      </c>
      <c r="X616" s="238">
        <f>SUMIFS($W$5:$W616,$V$5:$V616,"Plusieurs occurences",$H$5:$H616,H616)</f>
        <v>0</v>
      </c>
      <c r="Y616" t="str">
        <f t="shared" si="115"/>
        <v/>
      </c>
      <c r="Z616">
        <f t="shared" si="116"/>
        <v>0</v>
      </c>
      <c r="AA616" t="str">
        <f t="shared" si="117"/>
        <v/>
      </c>
      <c r="AC616" t="str">
        <f t="shared" si="118"/>
        <v/>
      </c>
    </row>
    <row r="617" spans="1:29" ht="90" x14ac:dyDescent="0.25">
      <c r="A617" s="112">
        <v>482</v>
      </c>
      <c r="B617" s="377" t="s">
        <v>448</v>
      </c>
      <c r="C617" t="s">
        <v>6061</v>
      </c>
      <c r="D617" s="133">
        <v>116</v>
      </c>
      <c r="E617" s="133">
        <v>54</v>
      </c>
      <c r="F617" s="133">
        <v>3</v>
      </c>
      <c r="G617" s="133">
        <f t="shared" si="108"/>
        <v>5.5555555555555552E-2</v>
      </c>
      <c r="H617" s="15"/>
      <c r="I617" s="16" t="s">
        <v>14</v>
      </c>
      <c r="J617" s="15">
        <v>2018</v>
      </c>
      <c r="K617" s="3" t="s">
        <v>449</v>
      </c>
      <c r="L617" s="338" t="s">
        <v>1041</v>
      </c>
      <c r="M617" s="17" t="s">
        <v>40</v>
      </c>
      <c r="O617" s="26"/>
      <c r="P617" s="1" t="str">
        <f>IF($C617&lt;&gt;"",IF(COUNTIF($C:C,$C617)&gt;1,"Plusieurs commentaires",""),"")</f>
        <v>Plusieurs commentaires</v>
      </c>
      <c r="Q617" s="1">
        <f t="shared" si="109"/>
        <v>1</v>
      </c>
      <c r="R617" s="1">
        <f>SUMIFS($Q$5:$Q617,$P$5:$P617,"Plusieurs commentaires",$C$5:$C617,C617)</f>
        <v>3</v>
      </c>
      <c r="S617" t="str">
        <f t="shared" si="110"/>
        <v/>
      </c>
      <c r="T617" t="str">
        <f t="shared" si="111"/>
        <v>lZcarus</v>
      </c>
      <c r="U617" t="str">
        <f t="shared" si="112"/>
        <v/>
      </c>
      <c r="V617" s="238" t="str">
        <f t="shared" si="113"/>
        <v/>
      </c>
      <c r="W617" s="238">
        <f t="shared" si="114"/>
        <v>0</v>
      </c>
      <c r="X617" s="238">
        <f>SUMIFS($W$5:$W617,$V$5:$V617,"Plusieurs occurences",$H$5:$H617,H617)</f>
        <v>0</v>
      </c>
      <c r="Y617" t="str">
        <f t="shared" si="115"/>
        <v/>
      </c>
      <c r="Z617" t="str">
        <f t="shared" si="116"/>
        <v/>
      </c>
      <c r="AA617" t="str">
        <f t="shared" si="117"/>
        <v/>
      </c>
      <c r="AC617" t="str">
        <f t="shared" si="118"/>
        <v/>
      </c>
    </row>
    <row r="618" spans="1:29" x14ac:dyDescent="0.25">
      <c r="A618" s="112">
        <v>483</v>
      </c>
      <c r="B618" s="377" t="s">
        <v>659</v>
      </c>
      <c r="C618" t="s">
        <v>6520</v>
      </c>
      <c r="D618" s="133">
        <v>26300</v>
      </c>
      <c r="E618" s="133">
        <v>119</v>
      </c>
      <c r="F618" s="133">
        <v>282</v>
      </c>
      <c r="G618" s="133">
        <f t="shared" si="108"/>
        <v>2.3697478991596639</v>
      </c>
      <c r="H618" s="15"/>
      <c r="I618" s="16" t="s">
        <v>14</v>
      </c>
      <c r="J618" s="15">
        <v>2017</v>
      </c>
      <c r="K618" s="3" t="s">
        <v>14</v>
      </c>
      <c r="L618" s="338" t="s">
        <v>5513</v>
      </c>
      <c r="M618" s="17" t="s">
        <v>40</v>
      </c>
      <c r="O618" s="26"/>
      <c r="P618" s="1" t="str">
        <f>IF($C618&lt;&gt;"",IF(COUNTIF($C:C,$C618)&gt;1,"Plusieurs commentaires",""),"")</f>
        <v/>
      </c>
      <c r="Q618" s="1">
        <f t="shared" si="109"/>
        <v>0</v>
      </c>
      <c r="R618" s="1">
        <f>SUMIFS($Q$5:$Q618,$P$5:$P618,"Plusieurs commentaires",$C$5:$C618,C618)</f>
        <v>0</v>
      </c>
      <c r="S618" t="str">
        <f t="shared" si="110"/>
        <v/>
      </c>
      <c r="T618" t="str">
        <f t="shared" si="111"/>
        <v/>
      </c>
      <c r="U618" t="str">
        <f t="shared" si="112"/>
        <v/>
      </c>
      <c r="V618" s="238" t="str">
        <f t="shared" si="113"/>
        <v/>
      </c>
      <c r="W618" s="238">
        <f t="shared" si="114"/>
        <v>0</v>
      </c>
      <c r="X618" s="238">
        <f>SUMIFS($W$5:$W618,$V$5:$V618,"Plusieurs occurences",$H$5:$H618,H618)</f>
        <v>0</v>
      </c>
      <c r="Y618" t="str">
        <f t="shared" si="115"/>
        <v/>
      </c>
      <c r="Z618">
        <f t="shared" si="116"/>
        <v>0</v>
      </c>
      <c r="AA618" t="str">
        <f t="shared" si="117"/>
        <v/>
      </c>
      <c r="AC618" t="str">
        <f t="shared" si="118"/>
        <v/>
      </c>
    </row>
    <row r="619" spans="1:29" ht="60" x14ac:dyDescent="0.25">
      <c r="A619" s="112">
        <v>484</v>
      </c>
      <c r="B619" s="377" t="s">
        <v>660</v>
      </c>
      <c r="C619" t="s">
        <v>6200</v>
      </c>
      <c r="D619" s="133">
        <v>84</v>
      </c>
      <c r="E619" s="133">
        <v>506</v>
      </c>
      <c r="F619" s="133">
        <v>51</v>
      </c>
      <c r="G619" s="133">
        <f t="shared" si="108"/>
        <v>0.1007905138339921</v>
      </c>
      <c r="H619" s="15"/>
      <c r="I619" s="16" t="s">
        <v>14</v>
      </c>
      <c r="J619" s="15">
        <v>2007</v>
      </c>
      <c r="K619" s="3" t="s">
        <v>453</v>
      </c>
      <c r="L619" s="338" t="s">
        <v>5513</v>
      </c>
      <c r="M619" s="17" t="s">
        <v>40</v>
      </c>
      <c r="O619" s="26"/>
      <c r="P619" s="1" t="str">
        <f>IF($C619&lt;&gt;"",IF(COUNTIF($C:C,$C619)&gt;1,"Plusieurs commentaires",""),"")</f>
        <v/>
      </c>
      <c r="Q619" s="1">
        <f t="shared" si="109"/>
        <v>0</v>
      </c>
      <c r="R619" s="1">
        <f>SUMIFS($Q$5:$Q619,$P$5:$P619,"Plusieurs commentaires",$C$5:$C619,C619)</f>
        <v>0</v>
      </c>
      <c r="S619" t="str">
        <f t="shared" si="110"/>
        <v/>
      </c>
      <c r="T619" t="str">
        <f t="shared" si="111"/>
        <v/>
      </c>
      <c r="U619" t="str">
        <f t="shared" si="112"/>
        <v/>
      </c>
      <c r="V619" s="238" t="str">
        <f t="shared" si="113"/>
        <v/>
      </c>
      <c r="W619" s="238">
        <f t="shared" si="114"/>
        <v>0</v>
      </c>
      <c r="X619" s="238">
        <f>SUMIFS($W$5:$W619,$V$5:$V619,"Plusieurs occurences",$H$5:$H619,H619)</f>
        <v>0</v>
      </c>
      <c r="Y619" t="str">
        <f t="shared" si="115"/>
        <v/>
      </c>
      <c r="Z619">
        <f t="shared" si="116"/>
        <v>0</v>
      </c>
      <c r="AA619" t="str">
        <f t="shared" si="117"/>
        <v/>
      </c>
      <c r="AC619" t="str">
        <f t="shared" si="118"/>
        <v/>
      </c>
    </row>
    <row r="620" spans="1:29" ht="30" x14ac:dyDescent="0.25">
      <c r="A620" s="112">
        <v>486</v>
      </c>
      <c r="B620" s="377" t="s">
        <v>662</v>
      </c>
      <c r="C620" t="s">
        <v>6007</v>
      </c>
      <c r="D620" s="133">
        <v>157</v>
      </c>
      <c r="E620" s="133">
        <v>338</v>
      </c>
      <c r="F620" s="133">
        <v>22</v>
      </c>
      <c r="G620" s="133">
        <f t="shared" si="108"/>
        <v>6.5088757396449703E-2</v>
      </c>
      <c r="H620" s="133"/>
      <c r="I620" s="134" t="s">
        <v>14</v>
      </c>
      <c r="J620" s="133">
        <v>2017</v>
      </c>
      <c r="K620" s="3" t="s">
        <v>5800</v>
      </c>
      <c r="L620" s="338" t="s">
        <v>1041</v>
      </c>
      <c r="M620" s="136" t="s">
        <v>40</v>
      </c>
      <c r="N620">
        <v>0</v>
      </c>
      <c r="O620" s="26"/>
      <c r="P620" s="1" t="str">
        <f>IF($C620&lt;&gt;"",IF(COUNTIF($C:C,$C620)&gt;1,"Plusieurs commentaires",""),"")</f>
        <v/>
      </c>
      <c r="Q620" s="1">
        <f t="shared" si="109"/>
        <v>0</v>
      </c>
      <c r="R620" s="1">
        <f>SUMIFS($Q$5:$Q620,$P$5:$P620,"Plusieurs commentaires",$C$5:$C620,C620)</f>
        <v>0</v>
      </c>
      <c r="S620" t="str">
        <f t="shared" si="110"/>
        <v/>
      </c>
      <c r="T620" t="str">
        <f t="shared" si="111"/>
        <v/>
      </c>
      <c r="U620" t="str">
        <f t="shared" si="112"/>
        <v/>
      </c>
      <c r="V620" s="238" t="str">
        <f t="shared" si="113"/>
        <v/>
      </c>
      <c r="W620" s="238">
        <f t="shared" si="114"/>
        <v>0</v>
      </c>
      <c r="X620" s="238">
        <f>SUMIFS($W$5:$W620,$V$5:$V620,"Plusieurs occurences",$H$5:$H620,H620)</f>
        <v>0</v>
      </c>
      <c r="Y620" t="str">
        <f t="shared" si="115"/>
        <v/>
      </c>
      <c r="Z620">
        <f t="shared" si="116"/>
        <v>0</v>
      </c>
      <c r="AA620" t="str">
        <f t="shared" si="117"/>
        <v/>
      </c>
      <c r="AC620" t="str">
        <f t="shared" si="118"/>
        <v/>
      </c>
    </row>
    <row r="621" spans="1:29" x14ac:dyDescent="0.25">
      <c r="A621" s="112">
        <v>487</v>
      </c>
      <c r="B621" s="377" t="s">
        <v>663</v>
      </c>
      <c r="C621" t="s">
        <v>6521</v>
      </c>
      <c r="D621" s="133">
        <v>181</v>
      </c>
      <c r="E621" s="133">
        <v>158</v>
      </c>
      <c r="F621" s="133">
        <v>40</v>
      </c>
      <c r="G621" s="133">
        <f t="shared" si="108"/>
        <v>0.25316455696202533</v>
      </c>
      <c r="H621" s="133"/>
      <c r="I621" s="134" t="s">
        <v>14</v>
      </c>
      <c r="J621" s="133">
        <v>2012</v>
      </c>
      <c r="K621" s="3" t="s">
        <v>663</v>
      </c>
      <c r="L621" s="338" t="s">
        <v>5513</v>
      </c>
      <c r="M621" s="136" t="s">
        <v>40</v>
      </c>
      <c r="N621">
        <v>0</v>
      </c>
      <c r="O621" s="26"/>
      <c r="P621" s="1" t="str">
        <f>IF($C621&lt;&gt;"",IF(COUNTIF($C:C,$C621)&gt;1,"Plusieurs commentaires",""),"")</f>
        <v/>
      </c>
      <c r="Q621" s="1">
        <f t="shared" si="109"/>
        <v>0</v>
      </c>
      <c r="R621" s="1">
        <f>SUMIFS($Q$5:$Q621,$P$5:$P621,"Plusieurs commentaires",$C$5:$C621,C621)</f>
        <v>0</v>
      </c>
      <c r="S621" t="str">
        <f t="shared" si="110"/>
        <v/>
      </c>
      <c r="T621" t="str">
        <f t="shared" si="111"/>
        <v/>
      </c>
      <c r="U621" t="str">
        <f t="shared" si="112"/>
        <v/>
      </c>
      <c r="V621" s="238" t="str">
        <f t="shared" si="113"/>
        <v/>
      </c>
      <c r="W621" s="238">
        <f t="shared" si="114"/>
        <v>0</v>
      </c>
      <c r="X621" s="238">
        <f>SUMIFS($W$5:$W621,$V$5:$V621,"Plusieurs occurences",$H$5:$H621,H621)</f>
        <v>0</v>
      </c>
      <c r="Y621" t="str">
        <f t="shared" si="115"/>
        <v/>
      </c>
      <c r="Z621">
        <f t="shared" si="116"/>
        <v>0</v>
      </c>
      <c r="AA621" t="str">
        <f t="shared" si="117"/>
        <v/>
      </c>
      <c r="AC621" t="str">
        <f t="shared" si="118"/>
        <v/>
      </c>
    </row>
    <row r="622" spans="1:29" ht="60" x14ac:dyDescent="0.25">
      <c r="A622" s="112">
        <v>488</v>
      </c>
      <c r="B622" s="377" t="s">
        <v>665</v>
      </c>
      <c r="C622" t="s">
        <v>5922</v>
      </c>
      <c r="D622" s="133">
        <v>9287</v>
      </c>
      <c r="E622" s="133">
        <v>105</v>
      </c>
      <c r="F622" s="133">
        <v>82</v>
      </c>
      <c r="G622" s="133">
        <f t="shared" si="108"/>
        <v>0.78095238095238095</v>
      </c>
      <c r="H622" s="15"/>
      <c r="I622" s="16" t="s">
        <v>14</v>
      </c>
      <c r="J622" s="15">
        <v>2014</v>
      </c>
      <c r="K622" s="3" t="s">
        <v>664</v>
      </c>
      <c r="L622" s="338" t="s">
        <v>5513</v>
      </c>
      <c r="M622" s="17" t="s">
        <v>40</v>
      </c>
      <c r="O622" s="26"/>
      <c r="P622" s="1" t="str">
        <f>IF($C622&lt;&gt;"",IF(COUNTIF($C:C,$C622)&gt;1,"Plusieurs commentaires",""),"")</f>
        <v/>
      </c>
      <c r="Q622" s="1">
        <f t="shared" si="109"/>
        <v>0</v>
      </c>
      <c r="R622" s="1">
        <f>SUMIFS($Q$5:$Q622,$P$5:$P622,"Plusieurs commentaires",$C$5:$C622,C622)</f>
        <v>0</v>
      </c>
      <c r="S622" t="str">
        <f t="shared" si="110"/>
        <v/>
      </c>
      <c r="T622" t="str">
        <f t="shared" si="111"/>
        <v/>
      </c>
      <c r="U622" t="str">
        <f t="shared" si="112"/>
        <v/>
      </c>
      <c r="V622" s="238" t="str">
        <f t="shared" si="113"/>
        <v/>
      </c>
      <c r="W622" s="238">
        <f t="shared" si="114"/>
        <v>0</v>
      </c>
      <c r="X622" s="238">
        <f>SUMIFS($W$5:$W622,$V$5:$V622,"Plusieurs occurences",$H$5:$H622,H622)</f>
        <v>0</v>
      </c>
      <c r="Y622" t="str">
        <f t="shared" si="115"/>
        <v/>
      </c>
      <c r="Z622">
        <f t="shared" si="116"/>
        <v>0</v>
      </c>
      <c r="AA622" t="str">
        <f t="shared" si="117"/>
        <v/>
      </c>
      <c r="AC622" t="str">
        <f t="shared" si="118"/>
        <v/>
      </c>
    </row>
    <row r="623" spans="1:29" x14ac:dyDescent="0.25">
      <c r="A623" s="112">
        <v>491</v>
      </c>
      <c r="B623" s="377" t="s">
        <v>668</v>
      </c>
      <c r="C623" t="s">
        <v>6201</v>
      </c>
      <c r="D623" s="133">
        <v>1419</v>
      </c>
      <c r="E623" s="133">
        <v>424</v>
      </c>
      <c r="F623" s="133">
        <v>58</v>
      </c>
      <c r="G623" s="133">
        <f t="shared" si="108"/>
        <v>0.13679245283018868</v>
      </c>
      <c r="H623" s="15"/>
      <c r="I623" s="16" t="s">
        <v>14</v>
      </c>
      <c r="J623" s="15">
        <v>2009</v>
      </c>
      <c r="K623" s="3" t="s">
        <v>27</v>
      </c>
      <c r="L623" s="338" t="s">
        <v>1041</v>
      </c>
      <c r="M623" s="17" t="s">
        <v>40</v>
      </c>
      <c r="O623" s="26"/>
      <c r="P623" s="1" t="str">
        <f>IF($C623&lt;&gt;"",IF(COUNTIF($C:C,$C623)&gt;1,"Plusieurs commentaires",""),"")</f>
        <v>Plusieurs commentaires</v>
      </c>
      <c r="Q623" s="1">
        <f t="shared" si="109"/>
        <v>1</v>
      </c>
      <c r="R623" s="1">
        <f>SUMIFS($Q$5:$Q623,$P$5:$P623,"Plusieurs commentaires",$C$5:$C623,C623)</f>
        <v>1</v>
      </c>
      <c r="S623" t="str">
        <f t="shared" si="110"/>
        <v/>
      </c>
      <c r="T623" t="str">
        <f t="shared" si="111"/>
        <v/>
      </c>
      <c r="U623" t="str">
        <f t="shared" si="112"/>
        <v/>
      </c>
      <c r="V623" s="238" t="str">
        <f t="shared" si="113"/>
        <v/>
      </c>
      <c r="W623" s="238">
        <f t="shared" si="114"/>
        <v>0</v>
      </c>
      <c r="X623" s="238">
        <f>SUMIFS($W$5:$W623,$V$5:$V623,"Plusieurs occurences",$H$5:$H623,H623)</f>
        <v>0</v>
      </c>
      <c r="Y623" t="str">
        <f t="shared" si="115"/>
        <v/>
      </c>
      <c r="Z623">
        <f t="shared" si="116"/>
        <v>0</v>
      </c>
      <c r="AA623" t="str">
        <f t="shared" si="117"/>
        <v/>
      </c>
      <c r="AC623" t="str">
        <f t="shared" si="118"/>
        <v/>
      </c>
    </row>
    <row r="624" spans="1:29" ht="60" x14ac:dyDescent="0.25">
      <c r="A624" s="112">
        <v>492</v>
      </c>
      <c r="B624" s="377" t="s">
        <v>669</v>
      </c>
      <c r="C624" t="s">
        <v>6202</v>
      </c>
      <c r="D624" s="133">
        <v>11000</v>
      </c>
      <c r="E624" s="133">
        <v>1780</v>
      </c>
      <c r="F624" s="133">
        <v>299</v>
      </c>
      <c r="G624" s="133">
        <f t="shared" si="108"/>
        <v>0.16797752808988764</v>
      </c>
      <c r="H624" s="15"/>
      <c r="I624" s="16" t="s">
        <v>14</v>
      </c>
      <c r="J624" s="15">
        <v>2014</v>
      </c>
      <c r="K624" s="3" t="s">
        <v>664</v>
      </c>
      <c r="L624" s="338" t="s">
        <v>5513</v>
      </c>
      <c r="M624" s="17" t="s">
        <v>40</v>
      </c>
      <c r="O624" s="26"/>
      <c r="P624" s="1" t="str">
        <f>IF($C624&lt;&gt;"",IF(COUNTIF($C:C,$C624)&gt;1,"Plusieurs commentaires",""),"")</f>
        <v/>
      </c>
      <c r="Q624" s="1">
        <f t="shared" si="109"/>
        <v>0</v>
      </c>
      <c r="R624" s="1">
        <f>SUMIFS($Q$5:$Q624,$P$5:$P624,"Plusieurs commentaires",$C$5:$C624,C624)</f>
        <v>0</v>
      </c>
      <c r="S624" t="str">
        <f t="shared" si="110"/>
        <v/>
      </c>
      <c r="T624" t="str">
        <f t="shared" si="111"/>
        <v/>
      </c>
      <c r="U624" t="str">
        <f t="shared" si="112"/>
        <v/>
      </c>
      <c r="V624" s="238" t="str">
        <f t="shared" si="113"/>
        <v/>
      </c>
      <c r="W624" s="238">
        <f t="shared" si="114"/>
        <v>0</v>
      </c>
      <c r="X624" s="238">
        <f>SUMIFS($W$5:$W624,$V$5:$V624,"Plusieurs occurences",$H$5:$H624,H624)</f>
        <v>0</v>
      </c>
      <c r="Y624" t="str">
        <f t="shared" si="115"/>
        <v/>
      </c>
      <c r="Z624">
        <f t="shared" si="116"/>
        <v>0</v>
      </c>
      <c r="AA624" t="str">
        <f t="shared" si="117"/>
        <v/>
      </c>
      <c r="AC624" t="str">
        <f t="shared" si="118"/>
        <v/>
      </c>
    </row>
    <row r="625" spans="1:29" ht="75" x14ac:dyDescent="0.25">
      <c r="A625" s="112">
        <v>493</v>
      </c>
      <c r="B625" s="377" t="s">
        <v>670</v>
      </c>
      <c r="C625" t="s">
        <v>6203</v>
      </c>
      <c r="D625" s="133">
        <v>600</v>
      </c>
      <c r="E625" s="133">
        <v>51</v>
      </c>
      <c r="F625" s="133">
        <v>27</v>
      </c>
      <c r="G625" s="133">
        <f t="shared" si="108"/>
        <v>0.52941176470588236</v>
      </c>
      <c r="H625" s="133"/>
      <c r="I625" s="134" t="s">
        <v>14</v>
      </c>
      <c r="J625" s="133">
        <v>2018</v>
      </c>
      <c r="K625" s="3" t="s">
        <v>671</v>
      </c>
      <c r="L625" s="338" t="s">
        <v>5513</v>
      </c>
      <c r="M625" s="136" t="s">
        <v>40</v>
      </c>
      <c r="O625" s="26"/>
      <c r="P625" s="1" t="str">
        <f>IF($C625&lt;&gt;"",IF(COUNTIF($C:C,$C625)&gt;1,"Plusieurs commentaires",""),"")</f>
        <v/>
      </c>
      <c r="Q625" s="1">
        <f t="shared" si="109"/>
        <v>0</v>
      </c>
      <c r="R625" s="1">
        <f>SUMIFS($Q$5:$Q625,$P$5:$P625,"Plusieurs commentaires",$C$5:$C625,C625)</f>
        <v>0</v>
      </c>
      <c r="S625" t="str">
        <f t="shared" si="110"/>
        <v/>
      </c>
      <c r="T625" t="str">
        <f t="shared" si="111"/>
        <v/>
      </c>
      <c r="U625" t="str">
        <f t="shared" si="112"/>
        <v/>
      </c>
      <c r="V625" s="238" t="str">
        <f t="shared" si="113"/>
        <v/>
      </c>
      <c r="W625" s="238">
        <f t="shared" si="114"/>
        <v>0</v>
      </c>
      <c r="X625" s="238">
        <f>SUMIFS($W$5:$W625,$V$5:$V625,"Plusieurs occurences",$H$5:$H625,H625)</f>
        <v>0</v>
      </c>
      <c r="Y625" t="str">
        <f t="shared" si="115"/>
        <v/>
      </c>
      <c r="Z625">
        <f t="shared" si="116"/>
        <v>0</v>
      </c>
      <c r="AA625" t="str">
        <f t="shared" si="117"/>
        <v/>
      </c>
      <c r="AC625" t="str">
        <f t="shared" si="118"/>
        <v/>
      </c>
    </row>
    <row r="626" spans="1:29" ht="45" x14ac:dyDescent="0.25">
      <c r="A626" s="112">
        <v>495</v>
      </c>
      <c r="B626" s="377" t="s">
        <v>673</v>
      </c>
      <c r="C626" t="s">
        <v>6522</v>
      </c>
      <c r="D626" s="133">
        <v>3354</v>
      </c>
      <c r="E626" s="133">
        <v>402</v>
      </c>
      <c r="F626" s="133">
        <v>262</v>
      </c>
      <c r="G626" s="133">
        <f t="shared" si="108"/>
        <v>0.65174129353233834</v>
      </c>
      <c r="H626" s="133"/>
      <c r="I626" s="134" t="s">
        <v>14</v>
      </c>
      <c r="J626" s="133">
        <v>2017</v>
      </c>
      <c r="K626" s="3" t="s">
        <v>674</v>
      </c>
      <c r="L626" s="338" t="s">
        <v>1041</v>
      </c>
      <c r="M626" s="136" t="s">
        <v>40</v>
      </c>
      <c r="O626" s="26"/>
      <c r="P626" s="1" t="str">
        <f>IF($C626&lt;&gt;"",IF(COUNTIF($C:C,$C626)&gt;1,"Plusieurs commentaires",""),"")</f>
        <v>Plusieurs commentaires</v>
      </c>
      <c r="Q626" s="1">
        <f t="shared" si="109"/>
        <v>1</v>
      </c>
      <c r="R626" s="1">
        <f>SUMIFS($Q$5:$Q626,$P$5:$P626,"Plusieurs commentaires",$C$5:$C626,C626)</f>
        <v>1</v>
      </c>
      <c r="S626" t="str">
        <f t="shared" si="110"/>
        <v/>
      </c>
      <c r="T626" t="str">
        <f t="shared" si="111"/>
        <v/>
      </c>
      <c r="U626" t="str">
        <f t="shared" si="112"/>
        <v/>
      </c>
      <c r="V626" s="238" t="str">
        <f t="shared" si="113"/>
        <v/>
      </c>
      <c r="W626" s="238">
        <f t="shared" si="114"/>
        <v>0</v>
      </c>
      <c r="X626" s="238">
        <f>SUMIFS($W$5:$W626,$V$5:$V626,"Plusieurs occurences",$H$5:$H626,H626)</f>
        <v>0</v>
      </c>
      <c r="Y626" t="str">
        <f t="shared" si="115"/>
        <v/>
      </c>
      <c r="Z626">
        <f t="shared" si="116"/>
        <v>0</v>
      </c>
      <c r="AA626" t="str">
        <f t="shared" si="117"/>
        <v/>
      </c>
      <c r="AC626" t="str">
        <f t="shared" si="118"/>
        <v/>
      </c>
    </row>
    <row r="627" spans="1:29" ht="30" x14ac:dyDescent="0.25">
      <c r="A627" s="112">
        <v>496</v>
      </c>
      <c r="B627" s="377" t="s">
        <v>675</v>
      </c>
      <c r="C627" t="s">
        <v>6418</v>
      </c>
      <c r="D627" s="133">
        <v>74900</v>
      </c>
      <c r="E627" s="133">
        <v>381</v>
      </c>
      <c r="F627" s="133">
        <v>938</v>
      </c>
      <c r="G627" s="133">
        <f t="shared" si="108"/>
        <v>2.461942257217848</v>
      </c>
      <c r="H627" s="133"/>
      <c r="I627" s="134" t="s">
        <v>14</v>
      </c>
      <c r="J627" s="133">
        <v>2016</v>
      </c>
      <c r="K627" s="3" t="s">
        <v>14</v>
      </c>
      <c r="L627" s="338" t="s">
        <v>5513</v>
      </c>
      <c r="M627" s="136" t="s">
        <v>40</v>
      </c>
      <c r="O627" s="26"/>
      <c r="P627" s="1" t="str">
        <f>IF($C627&lt;&gt;"",IF(COUNTIF($C:C,$C627)&gt;1,"Plusieurs commentaires",""),"")</f>
        <v>Plusieurs commentaires</v>
      </c>
      <c r="Q627" s="1">
        <f t="shared" si="109"/>
        <v>1</v>
      </c>
      <c r="R627" s="1">
        <f>SUMIFS($Q$5:$Q627,$P$5:$P627,"Plusieurs commentaires",$C$5:$C627,C627)</f>
        <v>2</v>
      </c>
      <c r="S627" t="str">
        <f t="shared" si="110"/>
        <v/>
      </c>
      <c r="T627" t="str">
        <f t="shared" si="111"/>
        <v/>
      </c>
      <c r="U627" t="str">
        <f t="shared" si="112"/>
        <v/>
      </c>
      <c r="V627" s="238" t="str">
        <f t="shared" si="113"/>
        <v/>
      </c>
      <c r="W627" s="238">
        <f t="shared" si="114"/>
        <v>0</v>
      </c>
      <c r="X627" s="238">
        <f>SUMIFS($W$5:$W627,$V$5:$V627,"Plusieurs occurences",$H$5:$H627,H627)</f>
        <v>0</v>
      </c>
      <c r="Y627" t="str">
        <f t="shared" si="115"/>
        <v/>
      </c>
      <c r="Z627" t="str">
        <f t="shared" si="116"/>
        <v/>
      </c>
      <c r="AA627" t="str">
        <f t="shared" si="117"/>
        <v/>
      </c>
      <c r="AC627" t="str">
        <f t="shared" si="118"/>
        <v/>
      </c>
    </row>
    <row r="628" spans="1:29" ht="45" x14ac:dyDescent="0.25">
      <c r="A628" s="112">
        <v>498</v>
      </c>
      <c r="B628" s="377" t="s">
        <v>677</v>
      </c>
      <c r="C628" t="s">
        <v>6166</v>
      </c>
      <c r="D628" s="133">
        <v>1246</v>
      </c>
      <c r="E628" s="133">
        <v>417</v>
      </c>
      <c r="F628" s="133">
        <v>123</v>
      </c>
      <c r="G628" s="133">
        <f t="shared" si="108"/>
        <v>0.29496402877697842</v>
      </c>
      <c r="H628" s="133"/>
      <c r="I628" s="134" t="s">
        <v>14</v>
      </c>
      <c r="J628" s="133">
        <v>2013</v>
      </c>
      <c r="K628" s="3" t="s">
        <v>14</v>
      </c>
      <c r="L628" s="338" t="s">
        <v>5513</v>
      </c>
      <c r="M628" s="136" t="s">
        <v>40</v>
      </c>
      <c r="O628" s="26"/>
      <c r="P628" s="1" t="str">
        <f>IF($C628&lt;&gt;"",IF(COUNTIF($C:C,$C628)&gt;1,"Plusieurs commentaires",""),"")</f>
        <v>Plusieurs commentaires</v>
      </c>
      <c r="Q628" s="1">
        <f t="shared" si="109"/>
        <v>1</v>
      </c>
      <c r="R628" s="1">
        <f>SUMIFS($Q$5:$Q628,$P$5:$P628,"Plusieurs commentaires",$C$5:$C628,C628)</f>
        <v>3</v>
      </c>
      <c r="S628" t="str">
        <f t="shared" si="110"/>
        <v/>
      </c>
      <c r="T628" t="str">
        <f t="shared" si="111"/>
        <v/>
      </c>
      <c r="U628" t="str">
        <f t="shared" si="112"/>
        <v/>
      </c>
      <c r="V628" s="238" t="str">
        <f t="shared" si="113"/>
        <v/>
      </c>
      <c r="W628" s="238">
        <f t="shared" si="114"/>
        <v>0</v>
      </c>
      <c r="X628" s="238">
        <f>SUMIFS($W$5:$W628,$V$5:$V628,"Plusieurs occurences",$H$5:$H628,H628)</f>
        <v>0</v>
      </c>
      <c r="Y628" t="str">
        <f t="shared" si="115"/>
        <v/>
      </c>
      <c r="Z628" t="str">
        <f t="shared" si="116"/>
        <v/>
      </c>
      <c r="AA628" t="str">
        <f t="shared" si="117"/>
        <v/>
      </c>
      <c r="AC628" t="str">
        <f t="shared" si="118"/>
        <v/>
      </c>
    </row>
    <row r="629" spans="1:29" ht="30" x14ac:dyDescent="0.25">
      <c r="A629" s="112">
        <v>499</v>
      </c>
      <c r="B629" s="377" t="s">
        <v>678</v>
      </c>
      <c r="C629" t="s">
        <v>6008</v>
      </c>
      <c r="D629" s="133">
        <v>329</v>
      </c>
      <c r="E629" s="133">
        <v>144</v>
      </c>
      <c r="F629" s="133">
        <v>44</v>
      </c>
      <c r="G629" s="133">
        <f t="shared" si="108"/>
        <v>0.30555555555555558</v>
      </c>
      <c r="H629" s="15"/>
      <c r="I629" s="16" t="s">
        <v>13</v>
      </c>
      <c r="J629" s="15">
        <v>2012</v>
      </c>
      <c r="K629" s="3" t="s">
        <v>14</v>
      </c>
      <c r="L629" s="338" t="s">
        <v>1041</v>
      </c>
      <c r="M629" s="17" t="s">
        <v>40</v>
      </c>
      <c r="O629" s="26"/>
      <c r="P629" s="1" t="str">
        <f>IF($C629&lt;&gt;"",IF(COUNTIF($C:C,$C629)&gt;1,"Plusieurs commentaires",""),"")</f>
        <v/>
      </c>
      <c r="Q629" s="1">
        <f t="shared" si="109"/>
        <v>0</v>
      </c>
      <c r="R629" s="1">
        <f>SUMIFS($Q$5:$Q629,$P$5:$P629,"Plusieurs commentaires",$C$5:$C629,C629)</f>
        <v>0</v>
      </c>
      <c r="S629" t="str">
        <f t="shared" si="110"/>
        <v/>
      </c>
      <c r="T629" t="str">
        <f t="shared" si="111"/>
        <v/>
      </c>
      <c r="U629" t="str">
        <f t="shared" si="112"/>
        <v/>
      </c>
      <c r="V629" s="238" t="str">
        <f t="shared" si="113"/>
        <v/>
      </c>
      <c r="W629" s="238">
        <f t="shared" si="114"/>
        <v>0</v>
      </c>
      <c r="X629" s="238">
        <f>SUMIFS($W$5:$W629,$V$5:$V629,"Plusieurs occurences",$H$5:$H629,H629)</f>
        <v>0</v>
      </c>
      <c r="Y629" t="str">
        <f t="shared" si="115"/>
        <v/>
      </c>
      <c r="Z629">
        <f t="shared" si="116"/>
        <v>0</v>
      </c>
      <c r="AA629" t="str">
        <f t="shared" si="117"/>
        <v/>
      </c>
      <c r="AC629" t="str">
        <f t="shared" si="118"/>
        <v/>
      </c>
    </row>
    <row r="630" spans="1:29" ht="60" x14ac:dyDescent="0.25">
      <c r="A630" s="112">
        <v>501</v>
      </c>
      <c r="B630" s="377" t="s">
        <v>682</v>
      </c>
      <c r="C630" t="s">
        <v>6522</v>
      </c>
      <c r="D630" s="133">
        <v>3354</v>
      </c>
      <c r="E630" s="133">
        <v>402</v>
      </c>
      <c r="F630" s="133">
        <v>262</v>
      </c>
      <c r="G630" s="133">
        <f t="shared" si="108"/>
        <v>0.65174129353233834</v>
      </c>
      <c r="H630" s="15"/>
      <c r="I630" s="16" t="s">
        <v>14</v>
      </c>
      <c r="J630" s="133">
        <v>2017</v>
      </c>
      <c r="K630" s="3" t="s">
        <v>683</v>
      </c>
      <c r="L630" s="338" t="s">
        <v>5513</v>
      </c>
      <c r="M630" s="17" t="s">
        <v>40</v>
      </c>
      <c r="O630" s="26"/>
      <c r="P630" s="1" t="str">
        <f>IF($C630&lt;&gt;"",IF(COUNTIF($C:C,$C630)&gt;1,"Plusieurs commentaires",""),"")</f>
        <v>Plusieurs commentaires</v>
      </c>
      <c r="Q630" s="1">
        <f t="shared" si="109"/>
        <v>1</v>
      </c>
      <c r="R630" s="1">
        <f>SUMIFS($Q$5:$Q630,$P$5:$P630,"Plusieurs commentaires",$C$5:$C630,C630)</f>
        <v>2</v>
      </c>
      <c r="S630" t="str">
        <f t="shared" si="110"/>
        <v/>
      </c>
      <c r="T630" t="str">
        <f t="shared" si="111"/>
        <v/>
      </c>
      <c r="U630" t="str">
        <f t="shared" si="112"/>
        <v/>
      </c>
      <c r="V630" s="238" t="str">
        <f t="shared" si="113"/>
        <v/>
      </c>
      <c r="W630" s="238">
        <f t="shared" si="114"/>
        <v>0</v>
      </c>
      <c r="X630" s="238">
        <f>SUMIFS($W$5:$W630,$V$5:$V630,"Plusieurs occurences",$H$5:$H630,H630)</f>
        <v>0</v>
      </c>
      <c r="Y630" t="str">
        <f t="shared" si="115"/>
        <v/>
      </c>
      <c r="Z630" t="str">
        <f t="shared" si="116"/>
        <v/>
      </c>
      <c r="AA630" t="str">
        <f t="shared" si="117"/>
        <v/>
      </c>
      <c r="AC630" t="str">
        <f t="shared" si="118"/>
        <v/>
      </c>
    </row>
    <row r="631" spans="1:29" x14ac:dyDescent="0.25">
      <c r="A631" s="112">
        <v>503</v>
      </c>
      <c r="B631" s="377" t="s">
        <v>685</v>
      </c>
      <c r="C631" t="s">
        <v>6523</v>
      </c>
      <c r="D631" s="133">
        <v>6577</v>
      </c>
      <c r="E631" s="133">
        <v>194</v>
      </c>
      <c r="F631" s="133">
        <v>30</v>
      </c>
      <c r="G631" s="133">
        <f t="shared" si="108"/>
        <v>0.15463917525773196</v>
      </c>
      <c r="H631" s="133"/>
      <c r="I631" s="134" t="s">
        <v>14</v>
      </c>
      <c r="J631" s="133"/>
      <c r="K631" s="3" t="s">
        <v>5801</v>
      </c>
      <c r="L631" s="338" t="s">
        <v>5513</v>
      </c>
      <c r="M631" s="136" t="s">
        <v>40</v>
      </c>
      <c r="O631" s="26"/>
      <c r="P631" s="1" t="str">
        <f>IF($C631&lt;&gt;"",IF(COUNTIF($C:C,$C631)&gt;1,"Plusieurs commentaires",""),"")</f>
        <v/>
      </c>
      <c r="Q631" s="1">
        <f t="shared" si="109"/>
        <v>0</v>
      </c>
      <c r="R631" s="1">
        <f>SUMIFS($Q$5:$Q631,$P$5:$P631,"Plusieurs commentaires",$C$5:$C631,C631)</f>
        <v>0</v>
      </c>
      <c r="S631" t="str">
        <f t="shared" si="110"/>
        <v/>
      </c>
      <c r="T631" t="str">
        <f t="shared" si="111"/>
        <v/>
      </c>
      <c r="U631" t="str">
        <f t="shared" si="112"/>
        <v/>
      </c>
      <c r="V631" s="238" t="str">
        <f t="shared" si="113"/>
        <v/>
      </c>
      <c r="W631" s="238">
        <f t="shared" si="114"/>
        <v>0</v>
      </c>
      <c r="X631" s="238">
        <f>SUMIFS($W$5:$W631,$V$5:$V631,"Plusieurs occurences",$H$5:$H631,H631)</f>
        <v>0</v>
      </c>
      <c r="Y631" t="str">
        <f t="shared" si="115"/>
        <v/>
      </c>
      <c r="Z631">
        <f t="shared" si="116"/>
        <v>0</v>
      </c>
      <c r="AA631" t="str">
        <f t="shared" si="117"/>
        <v/>
      </c>
      <c r="AC631" t="str">
        <f t="shared" si="118"/>
        <v/>
      </c>
    </row>
    <row r="632" spans="1:29" ht="60" x14ac:dyDescent="0.25">
      <c r="A632" s="112">
        <v>505</v>
      </c>
      <c r="B632" s="377" t="s">
        <v>688</v>
      </c>
      <c r="C632" t="s">
        <v>6524</v>
      </c>
      <c r="D632" s="133">
        <v>2585</v>
      </c>
      <c r="E632" s="133">
        <v>494</v>
      </c>
      <c r="F632" s="133">
        <v>205</v>
      </c>
      <c r="G632" s="133">
        <f t="shared" si="108"/>
        <v>0.41497975708502022</v>
      </c>
      <c r="H632" s="15"/>
      <c r="I632" s="16" t="s">
        <v>13</v>
      </c>
      <c r="J632" s="133">
        <v>2013</v>
      </c>
      <c r="K632" s="3" t="s">
        <v>689</v>
      </c>
      <c r="L632" s="338" t="s">
        <v>5513</v>
      </c>
      <c r="M632" s="17" t="s">
        <v>40</v>
      </c>
      <c r="O632" s="26"/>
      <c r="P632" s="1" t="str">
        <f>IF($C632&lt;&gt;"",IF(COUNTIF($C:C,$C632)&gt;1,"Plusieurs commentaires",""),"")</f>
        <v/>
      </c>
      <c r="Q632" s="1">
        <f t="shared" si="109"/>
        <v>0</v>
      </c>
      <c r="R632" s="1">
        <f>SUMIFS($Q$5:$Q632,$P$5:$P632,"Plusieurs commentaires",$C$5:$C632,C632)</f>
        <v>0</v>
      </c>
      <c r="S632" t="str">
        <f t="shared" si="110"/>
        <v/>
      </c>
      <c r="T632" t="str">
        <f t="shared" si="111"/>
        <v/>
      </c>
      <c r="U632" t="str">
        <f t="shared" si="112"/>
        <v/>
      </c>
      <c r="V632" s="238" t="str">
        <f t="shared" si="113"/>
        <v/>
      </c>
      <c r="W632" s="238">
        <f t="shared" si="114"/>
        <v>0</v>
      </c>
      <c r="X632" s="238">
        <f>SUMIFS($W$5:$W632,$V$5:$V632,"Plusieurs occurences",$H$5:$H632,H632)</f>
        <v>0</v>
      </c>
      <c r="Y632" t="str">
        <f t="shared" si="115"/>
        <v/>
      </c>
      <c r="Z632">
        <f t="shared" si="116"/>
        <v>0</v>
      </c>
      <c r="AA632" t="str">
        <f t="shared" si="117"/>
        <v/>
      </c>
      <c r="AC632" t="str">
        <f t="shared" si="118"/>
        <v/>
      </c>
    </row>
    <row r="633" spans="1:29" ht="45" x14ac:dyDescent="0.25">
      <c r="A633" s="112">
        <v>507</v>
      </c>
      <c r="B633" s="377" t="s">
        <v>692</v>
      </c>
      <c r="C633" t="s">
        <v>5923</v>
      </c>
      <c r="D633" s="133">
        <v>5079</v>
      </c>
      <c r="E633" s="133">
        <v>140</v>
      </c>
      <c r="F633" s="133">
        <v>99</v>
      </c>
      <c r="G633" s="133">
        <f t="shared" si="108"/>
        <v>0.70714285714285718</v>
      </c>
      <c r="H633" s="15" t="s">
        <v>107</v>
      </c>
      <c r="I633" s="16" t="s">
        <v>14</v>
      </c>
      <c r="J633" s="15">
        <v>2012</v>
      </c>
      <c r="K633" s="3" t="s">
        <v>14</v>
      </c>
      <c r="L633" s="338" t="s">
        <v>5513</v>
      </c>
      <c r="M633" s="17" t="s">
        <v>40</v>
      </c>
      <c r="N633">
        <v>10</v>
      </c>
      <c r="O633" s="26"/>
      <c r="P633" s="1" t="str">
        <f>IF($C633&lt;&gt;"",IF(COUNTIF($C:C,$C633)&gt;1,"Plusieurs commentaires",""),"")</f>
        <v/>
      </c>
      <c r="Q633" s="1">
        <f t="shared" si="109"/>
        <v>0</v>
      </c>
      <c r="R633" s="1">
        <f>SUMIFS($Q$5:$Q633,$P$5:$P633,"Plusieurs commentaires",$C$5:$C633,C633)</f>
        <v>0</v>
      </c>
      <c r="S633" t="str">
        <f t="shared" si="110"/>
        <v/>
      </c>
      <c r="T633" t="str">
        <f t="shared" si="111"/>
        <v/>
      </c>
      <c r="U633" t="str">
        <f t="shared" si="112"/>
        <v/>
      </c>
      <c r="V633" s="238" t="str">
        <f t="shared" si="113"/>
        <v>Plusieurs occurences</v>
      </c>
      <c r="W633" s="238">
        <f t="shared" si="114"/>
        <v>1</v>
      </c>
      <c r="X633" s="238">
        <f>SUMIFS($W$5:$W633,$V$5:$V633,"Plusieurs occurences",$H$5:$H633,H633)</f>
        <v>2</v>
      </c>
      <c r="Y633" t="str">
        <f t="shared" si="115"/>
        <v/>
      </c>
      <c r="Z633" t="str">
        <f t="shared" si="116"/>
        <v>Ingénieur</v>
      </c>
      <c r="AA633" t="str">
        <f t="shared" si="117"/>
        <v/>
      </c>
      <c r="AC633" t="str">
        <f t="shared" si="118"/>
        <v/>
      </c>
    </row>
    <row r="634" spans="1:29" x14ac:dyDescent="0.25">
      <c r="A634" s="112">
        <v>508</v>
      </c>
      <c r="B634" s="377" t="s">
        <v>693</v>
      </c>
      <c r="C634" t="s">
        <v>6525</v>
      </c>
      <c r="D634" s="133">
        <v>36</v>
      </c>
      <c r="E634" s="133">
        <v>93</v>
      </c>
      <c r="F634" s="133">
        <v>10</v>
      </c>
      <c r="G634" s="133">
        <f t="shared" si="108"/>
        <v>0.10752688172043011</v>
      </c>
      <c r="H634" s="15"/>
      <c r="I634" s="16" t="s">
        <v>14</v>
      </c>
      <c r="J634" s="15">
        <v>2018</v>
      </c>
      <c r="K634" s="3" t="s">
        <v>5802</v>
      </c>
      <c r="L634" s="338" t="s">
        <v>1041</v>
      </c>
      <c r="M634" s="17" t="s">
        <v>40</v>
      </c>
      <c r="O634" s="26"/>
      <c r="P634" s="1" t="str">
        <f>IF($C634&lt;&gt;"",IF(COUNTIF($C:C,$C634)&gt;1,"Plusieurs commentaires",""),"")</f>
        <v>Plusieurs commentaires</v>
      </c>
      <c r="Q634" s="1">
        <f t="shared" si="109"/>
        <v>1</v>
      </c>
      <c r="R634" s="1">
        <f>SUMIFS($Q$5:$Q634,$P$5:$P634,"Plusieurs commentaires",$C$5:$C634,C634)</f>
        <v>1</v>
      </c>
      <c r="S634" t="str">
        <f t="shared" si="110"/>
        <v/>
      </c>
      <c r="T634" t="str">
        <f t="shared" si="111"/>
        <v>hvSplpdxvdprcsx</v>
      </c>
      <c r="U634" t="str">
        <f t="shared" si="112"/>
        <v/>
      </c>
      <c r="V634" s="238" t="str">
        <f t="shared" si="113"/>
        <v/>
      </c>
      <c r="W634" s="238">
        <f t="shared" si="114"/>
        <v>0</v>
      </c>
      <c r="X634" s="238">
        <f>SUMIFS($W$5:$W634,$V$5:$V634,"Plusieurs occurences",$H$5:$H634,H634)</f>
        <v>0</v>
      </c>
      <c r="Y634" t="str">
        <f t="shared" si="115"/>
        <v/>
      </c>
      <c r="Z634">
        <f t="shared" si="116"/>
        <v>0</v>
      </c>
      <c r="AA634" t="str">
        <f t="shared" si="117"/>
        <v/>
      </c>
      <c r="AC634" t="str">
        <f t="shared" si="118"/>
        <v/>
      </c>
    </row>
    <row r="635" spans="1:29" x14ac:dyDescent="0.25">
      <c r="A635" s="112">
        <v>511</v>
      </c>
      <c r="B635" s="377" t="s">
        <v>697</v>
      </c>
      <c r="C635" t="s">
        <v>6525</v>
      </c>
      <c r="D635" s="133">
        <v>36</v>
      </c>
      <c r="E635" s="133">
        <v>93</v>
      </c>
      <c r="F635" s="133">
        <v>10</v>
      </c>
      <c r="G635" s="133">
        <f t="shared" si="108"/>
        <v>0.10752688172043011</v>
      </c>
      <c r="H635" s="15"/>
      <c r="I635" s="16" t="s">
        <v>14</v>
      </c>
      <c r="J635" s="15">
        <v>2018</v>
      </c>
      <c r="K635" s="3" t="s">
        <v>14</v>
      </c>
      <c r="L635" s="338" t="s">
        <v>5513</v>
      </c>
      <c r="M635" s="17" t="s">
        <v>40</v>
      </c>
      <c r="O635" s="26"/>
      <c r="P635" s="1" t="str">
        <f>IF($C635&lt;&gt;"",IF(COUNTIF($C:C,$C635)&gt;1,"Plusieurs commentaires",""),"")</f>
        <v>Plusieurs commentaires</v>
      </c>
      <c r="Q635" s="1">
        <f t="shared" si="109"/>
        <v>1</v>
      </c>
      <c r="R635" s="1">
        <f>SUMIFS($Q$5:$Q635,$P$5:$P635,"Plusieurs commentaires",$C$5:$C635,C635)</f>
        <v>2</v>
      </c>
      <c r="S635" t="str">
        <f t="shared" si="110"/>
        <v/>
      </c>
      <c r="T635" t="str">
        <f t="shared" si="111"/>
        <v>hvSplpdxvdprcsx</v>
      </c>
      <c r="U635" t="str">
        <f t="shared" si="112"/>
        <v/>
      </c>
      <c r="V635" s="238" t="str">
        <f t="shared" si="113"/>
        <v/>
      </c>
      <c r="W635" s="238">
        <f t="shared" si="114"/>
        <v>0</v>
      </c>
      <c r="X635" s="238">
        <f>SUMIFS($W$5:$W635,$V$5:$V635,"Plusieurs occurences",$H$5:$H635,H635)</f>
        <v>0</v>
      </c>
      <c r="Y635" t="str">
        <f t="shared" si="115"/>
        <v/>
      </c>
      <c r="Z635" t="str">
        <f t="shared" si="116"/>
        <v/>
      </c>
      <c r="AA635" t="str">
        <f t="shared" si="117"/>
        <v/>
      </c>
      <c r="AC635" t="str">
        <f t="shared" si="118"/>
        <v/>
      </c>
    </row>
    <row r="636" spans="1:29" x14ac:dyDescent="0.25">
      <c r="A636" s="112">
        <v>513</v>
      </c>
      <c r="B636" s="377" t="s">
        <v>698</v>
      </c>
      <c r="C636" t="s">
        <v>6526</v>
      </c>
      <c r="D636" s="133">
        <v>10200</v>
      </c>
      <c r="E636" s="133">
        <v>478</v>
      </c>
      <c r="F636" s="133">
        <v>242</v>
      </c>
      <c r="G636" s="133">
        <f t="shared" si="108"/>
        <v>0.50627615062761511</v>
      </c>
      <c r="H636" s="15"/>
      <c r="I636" s="16" t="s">
        <v>14</v>
      </c>
      <c r="J636" s="15">
        <v>2013</v>
      </c>
      <c r="K636" s="3" t="s">
        <v>698</v>
      </c>
      <c r="L636" s="338" t="s">
        <v>5513</v>
      </c>
      <c r="M636" s="17" t="s">
        <v>40</v>
      </c>
      <c r="N636">
        <v>14</v>
      </c>
      <c r="O636" s="26"/>
      <c r="P636" s="1" t="str">
        <f>IF($C636&lt;&gt;"",IF(COUNTIF($C:C,$C636)&gt;1,"Plusieurs commentaires",""),"")</f>
        <v/>
      </c>
      <c r="Q636" s="1">
        <f t="shared" si="109"/>
        <v>0</v>
      </c>
      <c r="R636" s="1">
        <f>SUMIFS($Q$5:$Q636,$P$5:$P636,"Plusieurs commentaires",$C$5:$C636,C636)</f>
        <v>0</v>
      </c>
      <c r="S636" t="str">
        <f t="shared" si="110"/>
        <v/>
      </c>
      <c r="T636" t="str">
        <f t="shared" si="111"/>
        <v/>
      </c>
      <c r="U636" t="str">
        <f t="shared" si="112"/>
        <v/>
      </c>
      <c r="V636" s="238" t="str">
        <f t="shared" si="113"/>
        <v/>
      </c>
      <c r="W636" s="238">
        <f t="shared" si="114"/>
        <v>0</v>
      </c>
      <c r="X636" s="238">
        <f>SUMIFS($W$5:$W636,$V$5:$V636,"Plusieurs occurences",$H$5:$H636,H636)</f>
        <v>0</v>
      </c>
      <c r="Y636" t="str">
        <f t="shared" si="115"/>
        <v/>
      </c>
      <c r="Z636">
        <f t="shared" si="116"/>
        <v>0</v>
      </c>
      <c r="AA636" t="str">
        <f t="shared" si="117"/>
        <v/>
      </c>
      <c r="AC636" t="str">
        <f t="shared" si="118"/>
        <v/>
      </c>
    </row>
    <row r="637" spans="1:29" ht="105" x14ac:dyDescent="0.25">
      <c r="A637" s="112">
        <v>514</v>
      </c>
      <c r="B637" s="377" t="s">
        <v>699</v>
      </c>
      <c r="C637" t="s">
        <v>6047</v>
      </c>
      <c r="D637" s="133">
        <v>3084</v>
      </c>
      <c r="E637" s="133">
        <v>34</v>
      </c>
      <c r="F637" s="133">
        <v>63</v>
      </c>
      <c r="G637" s="133">
        <f t="shared" si="108"/>
        <v>1.8529411764705883</v>
      </c>
      <c r="H637" s="15"/>
      <c r="I637" s="16" t="s">
        <v>14</v>
      </c>
      <c r="J637" s="15">
        <v>2017</v>
      </c>
      <c r="K637" s="3" t="s">
        <v>5804</v>
      </c>
      <c r="L637" s="338" t="s">
        <v>5513</v>
      </c>
      <c r="M637" s="17" t="s">
        <v>40</v>
      </c>
      <c r="O637" s="26"/>
      <c r="P637" s="1" t="str">
        <f>IF($C637&lt;&gt;"",IF(COUNTIF($C:C,$C637)&gt;1,"Plusieurs commentaires",""),"")</f>
        <v>Plusieurs commentaires</v>
      </c>
      <c r="Q637" s="1">
        <f t="shared" si="109"/>
        <v>1</v>
      </c>
      <c r="R637" s="1">
        <f>SUMIFS($Q$5:$Q637,$P$5:$P637,"Plusieurs commentaires",$C$5:$C637,C637)</f>
        <v>3</v>
      </c>
      <c r="S637" t="str">
        <f t="shared" si="110"/>
        <v/>
      </c>
      <c r="T637" t="str">
        <f t="shared" si="111"/>
        <v/>
      </c>
      <c r="U637" t="str">
        <f t="shared" si="112"/>
        <v/>
      </c>
      <c r="V637" s="238" t="str">
        <f t="shared" si="113"/>
        <v/>
      </c>
      <c r="W637" s="238">
        <f t="shared" si="114"/>
        <v>0</v>
      </c>
      <c r="X637" s="238">
        <f>SUMIFS($W$5:$W637,$V$5:$V637,"Plusieurs occurences",$H$5:$H637,H637)</f>
        <v>0</v>
      </c>
      <c r="Y637" t="str">
        <f t="shared" si="115"/>
        <v/>
      </c>
      <c r="Z637" t="str">
        <f t="shared" si="116"/>
        <v/>
      </c>
      <c r="AA637" t="str">
        <f t="shared" si="117"/>
        <v/>
      </c>
      <c r="AC637" t="str">
        <f t="shared" si="118"/>
        <v/>
      </c>
    </row>
    <row r="638" spans="1:29" ht="45" x14ac:dyDescent="0.25">
      <c r="A638" s="112">
        <v>515</v>
      </c>
      <c r="B638" s="377" t="s">
        <v>673</v>
      </c>
      <c r="C638" t="s">
        <v>6522</v>
      </c>
      <c r="D638" s="133">
        <v>3354</v>
      </c>
      <c r="E638" s="133">
        <v>402</v>
      </c>
      <c r="F638" s="133">
        <v>262</v>
      </c>
      <c r="G638" s="133">
        <f t="shared" si="108"/>
        <v>0.65174129353233834</v>
      </c>
      <c r="H638" s="15"/>
      <c r="I638" s="16" t="s">
        <v>14</v>
      </c>
      <c r="J638" s="15">
        <v>2017</v>
      </c>
      <c r="K638" s="3" t="s">
        <v>674</v>
      </c>
      <c r="L638" s="338" t="s">
        <v>1041</v>
      </c>
      <c r="M638" s="17" t="s">
        <v>40</v>
      </c>
      <c r="O638" s="26"/>
      <c r="P638" s="1" t="str">
        <f>IF($C638&lt;&gt;"",IF(COUNTIF($C:C,$C638)&gt;1,"Plusieurs commentaires",""),"")</f>
        <v>Plusieurs commentaires</v>
      </c>
      <c r="Q638" s="1">
        <f t="shared" si="109"/>
        <v>1</v>
      </c>
      <c r="R638" s="1">
        <f>SUMIFS($Q$5:$Q638,$P$5:$P638,"Plusieurs commentaires",$C$5:$C638,C638)</f>
        <v>3</v>
      </c>
      <c r="S638" t="str">
        <f t="shared" si="110"/>
        <v/>
      </c>
      <c r="T638" t="str">
        <f t="shared" si="111"/>
        <v/>
      </c>
      <c r="U638" t="str">
        <f t="shared" si="112"/>
        <v/>
      </c>
      <c r="V638" s="238" t="str">
        <f t="shared" si="113"/>
        <v/>
      </c>
      <c r="W638" s="238">
        <f t="shared" si="114"/>
        <v>0</v>
      </c>
      <c r="X638" s="238">
        <f>SUMIFS($W$5:$W638,$V$5:$V638,"Plusieurs occurences",$H$5:$H638,H638)</f>
        <v>0</v>
      </c>
      <c r="Y638" t="str">
        <f t="shared" si="115"/>
        <v/>
      </c>
      <c r="Z638" t="str">
        <f t="shared" si="116"/>
        <v/>
      </c>
      <c r="AA638" t="str">
        <f t="shared" si="117"/>
        <v/>
      </c>
      <c r="AC638" t="str">
        <f t="shared" si="118"/>
        <v/>
      </c>
    </row>
    <row r="639" spans="1:29" ht="30" x14ac:dyDescent="0.25">
      <c r="A639" s="112">
        <v>516</v>
      </c>
      <c r="B639" s="379" t="s">
        <v>700</v>
      </c>
      <c r="C639" t="s">
        <v>6527</v>
      </c>
      <c r="D639" s="133">
        <v>14500</v>
      </c>
      <c r="E639" s="133">
        <v>243</v>
      </c>
      <c r="F639" s="133">
        <v>98</v>
      </c>
      <c r="G639" s="133">
        <f t="shared" si="108"/>
        <v>0.40329218106995884</v>
      </c>
      <c r="H639" s="15"/>
      <c r="I639" s="16" t="s">
        <v>14</v>
      </c>
      <c r="J639" s="15"/>
      <c r="K639" s="3" t="s">
        <v>701</v>
      </c>
      <c r="L639" s="338" t="s">
        <v>5513</v>
      </c>
      <c r="M639" s="17" t="s">
        <v>40</v>
      </c>
      <c r="O639" s="26" t="s">
        <v>702</v>
      </c>
      <c r="P639" s="1" t="str">
        <f>IF($C639&lt;&gt;"",IF(COUNTIF($C:C,$C639)&gt;1,"Plusieurs commentaires",""),"")</f>
        <v>Plusieurs commentaires</v>
      </c>
      <c r="Q639" s="1">
        <f t="shared" si="109"/>
        <v>1</v>
      </c>
      <c r="R639" s="1">
        <f>SUMIFS($Q$5:$Q639,$P$5:$P639,"Plusieurs commentaires",$C$5:$C639,C639)</f>
        <v>1</v>
      </c>
      <c r="S639" t="str">
        <f t="shared" si="110"/>
        <v/>
      </c>
      <c r="T639" t="str">
        <f t="shared" si="111"/>
        <v/>
      </c>
      <c r="U639" t="str">
        <f t="shared" si="112"/>
        <v/>
      </c>
      <c r="V639" s="238" t="str">
        <f t="shared" si="113"/>
        <v/>
      </c>
      <c r="W639" s="238">
        <f t="shared" si="114"/>
        <v>0</v>
      </c>
      <c r="X639" s="238">
        <f>SUMIFS($W$5:$W639,$V$5:$V639,"Plusieurs occurences",$H$5:$H639,H639)</f>
        <v>0</v>
      </c>
      <c r="Y639" t="str">
        <f t="shared" si="115"/>
        <v/>
      </c>
      <c r="Z639">
        <f t="shared" si="116"/>
        <v>0</v>
      </c>
      <c r="AA639" t="str">
        <f t="shared" si="117"/>
        <v/>
      </c>
      <c r="AC639" t="str">
        <f t="shared" si="118"/>
        <v/>
      </c>
    </row>
    <row r="640" spans="1:29" x14ac:dyDescent="0.25">
      <c r="A640" s="112">
        <v>517</v>
      </c>
      <c r="B640" s="377" t="s">
        <v>703</v>
      </c>
      <c r="C640" t="s">
        <v>6166</v>
      </c>
      <c r="D640" s="133">
        <v>1246</v>
      </c>
      <c r="E640" s="133">
        <v>417</v>
      </c>
      <c r="F640" s="133">
        <v>123</v>
      </c>
      <c r="G640" s="133">
        <f t="shared" si="108"/>
        <v>0.29496402877697842</v>
      </c>
      <c r="H640" s="15"/>
      <c r="I640" s="16" t="s">
        <v>14</v>
      </c>
      <c r="J640" s="15">
        <v>2013</v>
      </c>
      <c r="K640" s="3" t="s">
        <v>14</v>
      </c>
      <c r="L640" s="338" t="s">
        <v>5513</v>
      </c>
      <c r="M640" s="17" t="s">
        <v>40</v>
      </c>
      <c r="O640" s="26"/>
      <c r="P640" s="1" t="str">
        <f>IF($C640&lt;&gt;"",IF(COUNTIF($C:C,$C640)&gt;1,"Plusieurs commentaires",""),"")</f>
        <v>Plusieurs commentaires</v>
      </c>
      <c r="Q640" s="1">
        <f t="shared" si="109"/>
        <v>1</v>
      </c>
      <c r="R640" s="1">
        <f>SUMIFS($Q$5:$Q640,$P$5:$P640,"Plusieurs commentaires",$C$5:$C640,C640)</f>
        <v>4</v>
      </c>
      <c r="S640" t="str">
        <f t="shared" si="110"/>
        <v/>
      </c>
      <c r="T640" t="str">
        <f t="shared" si="111"/>
        <v/>
      </c>
      <c r="U640" t="str">
        <f t="shared" si="112"/>
        <v/>
      </c>
      <c r="V640" s="238" t="str">
        <f t="shared" si="113"/>
        <v/>
      </c>
      <c r="W640" s="238">
        <f t="shared" si="114"/>
        <v>0</v>
      </c>
      <c r="X640" s="238">
        <f>SUMIFS($W$5:$W640,$V$5:$V640,"Plusieurs occurences",$H$5:$H640,H640)</f>
        <v>0</v>
      </c>
      <c r="Y640" t="str">
        <f t="shared" si="115"/>
        <v/>
      </c>
      <c r="Z640" t="str">
        <f t="shared" si="116"/>
        <v/>
      </c>
      <c r="AA640" t="str">
        <f t="shared" si="117"/>
        <v/>
      </c>
      <c r="AC640" t="str">
        <f t="shared" si="118"/>
        <v/>
      </c>
    </row>
    <row r="641" spans="1:29" ht="60" x14ac:dyDescent="0.25">
      <c r="A641" s="112">
        <v>519</v>
      </c>
      <c r="B641" s="377" t="s">
        <v>706</v>
      </c>
      <c r="C641" t="s">
        <v>6528</v>
      </c>
      <c r="D641" s="133">
        <v>1648</v>
      </c>
      <c r="E641" s="133">
        <v>401</v>
      </c>
      <c r="F641" s="133">
        <v>50</v>
      </c>
      <c r="G641" s="133">
        <f t="shared" si="108"/>
        <v>0.12468827930174564</v>
      </c>
      <c r="H641" s="133"/>
      <c r="I641" s="134" t="s">
        <v>14</v>
      </c>
      <c r="J641" s="133">
        <v>2016</v>
      </c>
      <c r="K641" s="3" t="s">
        <v>560</v>
      </c>
      <c r="L641" s="338" t="s">
        <v>5513</v>
      </c>
      <c r="M641" s="136" t="s">
        <v>40</v>
      </c>
      <c r="O641" s="26"/>
      <c r="P641" s="1" t="str">
        <f>IF($C641&lt;&gt;"",IF(COUNTIF($C:C,$C641)&gt;1,"Plusieurs commentaires",""),"")</f>
        <v>Plusieurs commentaires</v>
      </c>
      <c r="Q641" s="1">
        <f t="shared" si="109"/>
        <v>1</v>
      </c>
      <c r="R641" s="1">
        <f>SUMIFS($Q$5:$Q641,$P$5:$P641,"Plusieurs commentaires",$C$5:$C641,C641)</f>
        <v>1</v>
      </c>
      <c r="S641" t="str">
        <f t="shared" si="110"/>
        <v/>
      </c>
      <c r="T641" t="str">
        <f t="shared" si="111"/>
        <v/>
      </c>
      <c r="U641" t="str">
        <f t="shared" si="112"/>
        <v/>
      </c>
      <c r="V641" s="238" t="str">
        <f t="shared" si="113"/>
        <v/>
      </c>
      <c r="W641" s="238">
        <f t="shared" si="114"/>
        <v>0</v>
      </c>
      <c r="X641" s="238">
        <f>SUMIFS($W$5:$W641,$V$5:$V641,"Plusieurs occurences",$H$5:$H641,H641)</f>
        <v>0</v>
      </c>
      <c r="Y641" t="str">
        <f t="shared" si="115"/>
        <v/>
      </c>
      <c r="Z641">
        <f t="shared" si="116"/>
        <v>0</v>
      </c>
      <c r="AA641" t="str">
        <f t="shared" si="117"/>
        <v/>
      </c>
      <c r="AC641" t="str">
        <f t="shared" si="118"/>
        <v/>
      </c>
    </row>
    <row r="642" spans="1:29" ht="30" x14ac:dyDescent="0.25">
      <c r="A642" s="112">
        <v>520</v>
      </c>
      <c r="B642" s="377" t="s">
        <v>707</v>
      </c>
      <c r="C642" t="s">
        <v>6068</v>
      </c>
      <c r="D642" s="133">
        <v>16500</v>
      </c>
      <c r="E642" s="133">
        <v>401</v>
      </c>
      <c r="F642" s="133">
        <v>619</v>
      </c>
      <c r="G642" s="133">
        <f t="shared" si="108"/>
        <v>1.5436408977556109</v>
      </c>
      <c r="H642" s="15"/>
      <c r="I642" s="16" t="s">
        <v>14</v>
      </c>
      <c r="J642" s="15">
        <v>2015</v>
      </c>
      <c r="K642" s="3" t="s">
        <v>14</v>
      </c>
      <c r="L642" s="338" t="s">
        <v>5513</v>
      </c>
      <c r="M642" s="17" t="s">
        <v>40</v>
      </c>
      <c r="O642" s="26"/>
      <c r="P642" s="1" t="str">
        <f>IF($C642&lt;&gt;"",IF(COUNTIF($C:C,$C642)&gt;1,"Plusieurs commentaires",""),"")</f>
        <v/>
      </c>
      <c r="Q642" s="1">
        <f t="shared" si="109"/>
        <v>0</v>
      </c>
      <c r="R642" s="1">
        <f>SUMIFS($Q$5:$Q642,$P$5:$P642,"Plusieurs commentaires",$C$5:$C642,C642)</f>
        <v>0</v>
      </c>
      <c r="S642" t="str">
        <f t="shared" si="110"/>
        <v/>
      </c>
      <c r="T642" t="str">
        <f t="shared" si="111"/>
        <v/>
      </c>
      <c r="U642" t="str">
        <f t="shared" si="112"/>
        <v/>
      </c>
      <c r="V642" s="238" t="str">
        <f t="shared" si="113"/>
        <v/>
      </c>
      <c r="W642" s="238">
        <f t="shared" si="114"/>
        <v>0</v>
      </c>
      <c r="X642" s="238">
        <f>SUMIFS($W$5:$W642,$V$5:$V642,"Plusieurs occurences",$H$5:$H642,H642)</f>
        <v>0</v>
      </c>
      <c r="Y642" t="str">
        <f t="shared" si="115"/>
        <v/>
      </c>
      <c r="Z642">
        <f t="shared" si="116"/>
        <v>0</v>
      </c>
      <c r="AA642" t="str">
        <f t="shared" si="117"/>
        <v/>
      </c>
      <c r="AC642" t="str">
        <f t="shared" si="118"/>
        <v/>
      </c>
    </row>
    <row r="643" spans="1:29" ht="75" x14ac:dyDescent="0.25">
      <c r="A643" s="112">
        <v>521</v>
      </c>
      <c r="B643" s="377" t="s">
        <v>708</v>
      </c>
      <c r="C643" t="s">
        <v>5931</v>
      </c>
      <c r="D643" s="133">
        <v>2824</v>
      </c>
      <c r="E643" s="133">
        <v>37</v>
      </c>
      <c r="F643" s="133">
        <v>26</v>
      </c>
      <c r="G643" s="133">
        <f t="shared" ref="G643:G706" si="119">IFERROR(F643/E643,"")</f>
        <v>0.70270270270270274</v>
      </c>
      <c r="H643" s="15"/>
      <c r="I643" s="16" t="s">
        <v>13</v>
      </c>
      <c r="J643" s="15">
        <v>2011</v>
      </c>
      <c r="K643" s="3" t="s">
        <v>14</v>
      </c>
      <c r="L643" s="338" t="s">
        <v>5513</v>
      </c>
      <c r="M643" s="17" t="s">
        <v>40</v>
      </c>
      <c r="N643">
        <v>19</v>
      </c>
      <c r="O643" s="26"/>
      <c r="P643" s="1" t="str">
        <f>IF($C643&lt;&gt;"",IF(COUNTIF($C:C,$C643)&gt;1,"Plusieurs commentaires",""),"")</f>
        <v>Plusieurs commentaires</v>
      </c>
      <c r="Q643" s="1">
        <f t="shared" si="109"/>
        <v>1</v>
      </c>
      <c r="R643" s="1">
        <f>SUMIFS($Q$5:$Q643,$P$5:$P643,"Plusieurs commentaires",$C$5:$C643,C643)</f>
        <v>1</v>
      </c>
      <c r="S643" t="str">
        <f t="shared" si="110"/>
        <v/>
      </c>
      <c r="T643" t="str">
        <f t="shared" si="111"/>
        <v/>
      </c>
      <c r="U643" t="str">
        <f t="shared" si="112"/>
        <v/>
      </c>
      <c r="V643" s="238" t="str">
        <f t="shared" si="113"/>
        <v/>
      </c>
      <c r="W643" s="238">
        <f t="shared" si="114"/>
        <v>0</v>
      </c>
      <c r="X643" s="238">
        <f>SUMIFS($W$5:$W643,$V$5:$V643,"Plusieurs occurences",$H$5:$H643,H643)</f>
        <v>0</v>
      </c>
      <c r="Y643" t="str">
        <f t="shared" si="115"/>
        <v/>
      </c>
      <c r="Z643">
        <f t="shared" si="116"/>
        <v>0</v>
      </c>
      <c r="AA643" t="str">
        <f t="shared" si="117"/>
        <v/>
      </c>
      <c r="AC643" t="str">
        <f t="shared" si="118"/>
        <v/>
      </c>
    </row>
    <row r="644" spans="1:29" ht="30" x14ac:dyDescent="0.25">
      <c r="A644" s="112">
        <v>522</v>
      </c>
      <c r="B644" s="377" t="s">
        <v>709</v>
      </c>
      <c r="C644" t="s">
        <v>6529</v>
      </c>
      <c r="D644" s="133">
        <v>1479</v>
      </c>
      <c r="E644" s="133">
        <v>108</v>
      </c>
      <c r="F644" s="133">
        <v>17</v>
      </c>
      <c r="G644" s="133">
        <f t="shared" si="119"/>
        <v>0.15740740740740741</v>
      </c>
      <c r="H644" s="15"/>
      <c r="I644" s="16" t="s">
        <v>14</v>
      </c>
      <c r="J644" s="15">
        <v>2017</v>
      </c>
      <c r="K644" s="3" t="s">
        <v>5513</v>
      </c>
      <c r="L644" s="338" t="s">
        <v>1041</v>
      </c>
      <c r="M644" s="17" t="s">
        <v>40</v>
      </c>
      <c r="O644" s="26"/>
      <c r="P644" s="1" t="str">
        <f>IF($C644&lt;&gt;"",IF(COUNTIF($C:C,$C644)&gt;1,"Plusieurs commentaires",""),"")</f>
        <v/>
      </c>
      <c r="Q644" s="1">
        <f t="shared" si="109"/>
        <v>0</v>
      </c>
      <c r="R644" s="1">
        <f>SUMIFS($Q$5:$Q644,$P$5:$P644,"Plusieurs commentaires",$C$5:$C644,C644)</f>
        <v>0</v>
      </c>
      <c r="S644" t="str">
        <f t="shared" si="110"/>
        <v/>
      </c>
      <c r="T644" t="str">
        <f t="shared" si="111"/>
        <v/>
      </c>
      <c r="U644" t="str">
        <f t="shared" si="112"/>
        <v/>
      </c>
      <c r="V644" s="238" t="str">
        <f t="shared" si="113"/>
        <v/>
      </c>
      <c r="W644" s="238">
        <f t="shared" si="114"/>
        <v>0</v>
      </c>
      <c r="X644" s="238">
        <f>SUMIFS($W$5:$W644,$V$5:$V644,"Plusieurs occurences",$H$5:$H644,H644)</f>
        <v>0</v>
      </c>
      <c r="Y644" t="str">
        <f t="shared" si="115"/>
        <v/>
      </c>
      <c r="Z644">
        <f t="shared" si="116"/>
        <v>0</v>
      </c>
      <c r="AA644" t="str">
        <f t="shared" si="117"/>
        <v/>
      </c>
      <c r="AC644" t="str">
        <f t="shared" si="118"/>
        <v/>
      </c>
    </row>
    <row r="645" spans="1:29" ht="75" x14ac:dyDescent="0.25">
      <c r="A645" s="112">
        <v>523</v>
      </c>
      <c r="B645" s="377" t="s">
        <v>711</v>
      </c>
      <c r="C645" t="s">
        <v>6396</v>
      </c>
      <c r="D645" s="133">
        <v>1824</v>
      </c>
      <c r="E645" s="133">
        <v>14</v>
      </c>
      <c r="F645" s="133">
        <v>13</v>
      </c>
      <c r="G645" s="133">
        <f t="shared" si="119"/>
        <v>0.9285714285714286</v>
      </c>
      <c r="H645" s="133"/>
      <c r="I645" s="16" t="s">
        <v>14</v>
      </c>
      <c r="J645" s="15">
        <v>2017</v>
      </c>
      <c r="K645" s="3" t="s">
        <v>710</v>
      </c>
      <c r="L645" s="338" t="s">
        <v>5513</v>
      </c>
      <c r="M645" s="17" t="s">
        <v>40</v>
      </c>
      <c r="O645" s="26"/>
      <c r="P645" s="1" t="str">
        <f>IF($C645&lt;&gt;"",IF(COUNTIF($C:C,$C645)&gt;1,"Plusieurs commentaires",""),"")</f>
        <v>Plusieurs commentaires</v>
      </c>
      <c r="Q645" s="1">
        <f t="shared" ref="Q645:Q708" si="120">IF(P645="Plusieurs commentaires",1,0)</f>
        <v>1</v>
      </c>
      <c r="R645" s="1">
        <f>SUMIFS($Q$5:$Q645,$P$5:$P645,"Plusieurs commentaires",$C$5:$C645,C645)</f>
        <v>6</v>
      </c>
      <c r="S645" t="str">
        <f t="shared" ref="S645:S708" si="121">IF(I645="Non",IF(F645&lt;=21,IF(M645="Critique",IF(J645&gt;2017,C645,""),""),""),"")</f>
        <v/>
      </c>
      <c r="T645" t="str">
        <f t="shared" ref="T645:T708" si="122">IF(I645="Non",IF(F645&lt;=21,IF(M645="Soutien",IF(J645&gt;2017,C645,""),""),""),"")</f>
        <v/>
      </c>
      <c r="U645" t="str">
        <f t="shared" ref="U645:U708" si="123">IF(I645="Non",IF(F645&lt;=21,IF(M645="Neutre",IF(J645&gt;2017,C645,""),""),""),"")</f>
        <v/>
      </c>
      <c r="V645" s="238" t="str">
        <f t="shared" ref="V645:V708" si="124">IF($H645&lt;&gt;"",IF(COUNTIF($H:$H,$H645)&gt;1,"Plusieurs occurences",""),"")</f>
        <v/>
      </c>
      <c r="W645" s="238">
        <f t="shared" ref="W645:W708" si="125">IF(V645="Plusieurs occurences",1,0)</f>
        <v>0</v>
      </c>
      <c r="X645" s="238">
        <f>SUMIFS($W$5:$W645,$V$5:$V645,"Plusieurs occurences",$H$5:$H645,H645)</f>
        <v>0</v>
      </c>
      <c r="Y645" t="str">
        <f t="shared" ref="Y645:Y708" si="126">IF(R645&lt;2,IF(M645="Critique",H645,""),"")</f>
        <v/>
      </c>
      <c r="Z645" t="str">
        <f t="shared" ref="Z645:Z708" si="127">IF(R645&lt;2,IF(M645="Soutien",H645,""),"")</f>
        <v/>
      </c>
      <c r="AA645" t="str">
        <f t="shared" ref="AA645:AA708" si="128">IF(R645&lt;2,IF(M645="Neutre",H645,""),"")</f>
        <v/>
      </c>
      <c r="AC645" t="str">
        <f t="shared" si="118"/>
        <v/>
      </c>
    </row>
    <row r="646" spans="1:29" ht="90" x14ac:dyDescent="0.25">
      <c r="A646" s="112">
        <v>524</v>
      </c>
      <c r="B646" s="377" t="s">
        <v>712</v>
      </c>
      <c r="C646" t="s">
        <v>6530</v>
      </c>
      <c r="D646" s="133">
        <v>2542</v>
      </c>
      <c r="E646" s="133">
        <v>56</v>
      </c>
      <c r="F646" s="133">
        <v>80</v>
      </c>
      <c r="G646" s="133">
        <f t="shared" si="119"/>
        <v>1.4285714285714286</v>
      </c>
      <c r="H646" s="133" t="s">
        <v>713</v>
      </c>
      <c r="I646" s="134" t="s">
        <v>13</v>
      </c>
      <c r="J646" s="133">
        <v>2017</v>
      </c>
      <c r="K646" s="3" t="s">
        <v>714</v>
      </c>
      <c r="L646" s="338" t="s">
        <v>5513</v>
      </c>
      <c r="M646" s="136" t="s">
        <v>40</v>
      </c>
      <c r="O646" s="26"/>
      <c r="P646" s="1" t="str">
        <f>IF($C646&lt;&gt;"",IF(COUNTIF($C:C,$C646)&gt;1,"Plusieurs commentaires",""),"")</f>
        <v>Plusieurs commentaires</v>
      </c>
      <c r="Q646" s="1">
        <f t="shared" si="120"/>
        <v>1</v>
      </c>
      <c r="R646" s="1">
        <f>SUMIFS($Q$5:$Q646,$P$5:$P646,"Plusieurs commentaires",$C$5:$C646,C646)</f>
        <v>1</v>
      </c>
      <c r="S646" t="str">
        <f t="shared" si="121"/>
        <v/>
      </c>
      <c r="T646" t="str">
        <f t="shared" si="122"/>
        <v/>
      </c>
      <c r="U646" t="str">
        <f t="shared" si="123"/>
        <v/>
      </c>
      <c r="V646" s="238" t="str">
        <f t="shared" si="124"/>
        <v/>
      </c>
      <c r="W646" s="238">
        <f t="shared" si="125"/>
        <v>0</v>
      </c>
      <c r="X646" s="238">
        <f>SUMIFS($W$5:$W646,$V$5:$V646,"Plusieurs occurences",$H$5:$H646,H646)</f>
        <v>0</v>
      </c>
      <c r="Y646" t="str">
        <f t="shared" si="126"/>
        <v/>
      </c>
      <c r="Z646" t="str">
        <f t="shared" si="127"/>
        <v>Ingénieur industrie électornique</v>
      </c>
      <c r="AA646" t="str">
        <f t="shared" si="128"/>
        <v/>
      </c>
      <c r="AC646" t="str">
        <f t="shared" si="118"/>
        <v/>
      </c>
    </row>
    <row r="647" spans="1:29" ht="30" x14ac:dyDescent="0.25">
      <c r="A647" s="112">
        <v>525</v>
      </c>
      <c r="B647" s="377" t="s">
        <v>715</v>
      </c>
      <c r="C647" t="s">
        <v>6204</v>
      </c>
      <c r="D647" s="133">
        <v>10600</v>
      </c>
      <c r="E647" s="133">
        <v>187</v>
      </c>
      <c r="F647" s="133">
        <v>212</v>
      </c>
      <c r="G647" s="133">
        <f t="shared" si="119"/>
        <v>1.1336898395721926</v>
      </c>
      <c r="H647" s="15"/>
      <c r="I647" s="16" t="s">
        <v>14</v>
      </c>
      <c r="J647" s="15">
        <v>2011</v>
      </c>
      <c r="K647" s="3" t="s">
        <v>14</v>
      </c>
      <c r="L647" s="338" t="s">
        <v>5513</v>
      </c>
      <c r="M647" s="17" t="s">
        <v>40</v>
      </c>
      <c r="O647" s="26"/>
      <c r="P647" s="1" t="str">
        <f>IF($C647&lt;&gt;"",IF(COUNTIF($C:C,$C647)&gt;1,"Plusieurs commentaires",""),"")</f>
        <v/>
      </c>
      <c r="Q647" s="1">
        <f t="shared" si="120"/>
        <v>0</v>
      </c>
      <c r="R647" s="1">
        <f>SUMIFS($Q$5:$Q647,$P$5:$P647,"Plusieurs commentaires",$C$5:$C647,C647)</f>
        <v>0</v>
      </c>
      <c r="S647" t="str">
        <f t="shared" si="121"/>
        <v/>
      </c>
      <c r="T647" t="str">
        <f t="shared" si="122"/>
        <v/>
      </c>
      <c r="U647" t="str">
        <f t="shared" si="123"/>
        <v/>
      </c>
      <c r="V647" s="238" t="str">
        <f t="shared" si="124"/>
        <v/>
      </c>
      <c r="W647" s="238">
        <f t="shared" si="125"/>
        <v>0</v>
      </c>
      <c r="X647" s="238">
        <f>SUMIFS($W$5:$W647,$V$5:$V647,"Plusieurs occurences",$H$5:$H647,H647)</f>
        <v>0</v>
      </c>
      <c r="Y647" t="str">
        <f t="shared" si="126"/>
        <v/>
      </c>
      <c r="Z647">
        <f t="shared" si="127"/>
        <v>0</v>
      </c>
      <c r="AA647" t="str">
        <f t="shared" si="128"/>
        <v/>
      </c>
      <c r="AC647" t="str">
        <f t="shared" ref="AC647:AC710" si="129">IF(R647&lt;2,IF(M647="Critique",C647,""),"")</f>
        <v/>
      </c>
    </row>
    <row r="648" spans="1:29" x14ac:dyDescent="0.25">
      <c r="A648" s="112">
        <v>527</v>
      </c>
      <c r="B648" s="377" t="s">
        <v>717</v>
      </c>
      <c r="C648" t="s">
        <v>6531</v>
      </c>
      <c r="D648" s="133">
        <v>185</v>
      </c>
      <c r="E648" s="133">
        <v>98</v>
      </c>
      <c r="F648" s="133">
        <v>14</v>
      </c>
      <c r="G648" s="133">
        <f t="shared" si="119"/>
        <v>0.14285714285714285</v>
      </c>
      <c r="H648" s="15"/>
      <c r="I648" s="16" t="s">
        <v>13</v>
      </c>
      <c r="J648" s="15">
        <v>2018</v>
      </c>
      <c r="K648" s="3" t="s">
        <v>14</v>
      </c>
      <c r="L648" s="338" t="s">
        <v>5513</v>
      </c>
      <c r="M648" s="17" t="s">
        <v>40</v>
      </c>
      <c r="O648" s="26"/>
      <c r="P648" s="1" t="str">
        <f>IF($C648&lt;&gt;"",IF(COUNTIF($C:C,$C648)&gt;1,"Plusieurs commentaires",""),"")</f>
        <v/>
      </c>
      <c r="Q648" s="1">
        <f t="shared" si="120"/>
        <v>0</v>
      </c>
      <c r="R648" s="1">
        <f>SUMIFS($Q$5:$Q648,$P$5:$P648,"Plusieurs commentaires",$C$5:$C648,C648)</f>
        <v>0</v>
      </c>
      <c r="S648" t="str">
        <f t="shared" si="121"/>
        <v/>
      </c>
      <c r="T648" t="str">
        <f t="shared" si="122"/>
        <v/>
      </c>
      <c r="U648" t="str">
        <f t="shared" si="123"/>
        <v/>
      </c>
      <c r="V648" s="238" t="str">
        <f t="shared" si="124"/>
        <v/>
      </c>
      <c r="W648" s="238">
        <f t="shared" si="125"/>
        <v>0</v>
      </c>
      <c r="X648" s="238">
        <f>SUMIFS($W$5:$W648,$V$5:$V648,"Plusieurs occurences",$H$5:$H648,H648)</f>
        <v>0</v>
      </c>
      <c r="Y648" t="str">
        <f t="shared" si="126"/>
        <v/>
      </c>
      <c r="Z648">
        <f t="shared" si="127"/>
        <v>0</v>
      </c>
      <c r="AA648" t="str">
        <f t="shared" si="128"/>
        <v/>
      </c>
      <c r="AC648" t="str">
        <f t="shared" si="129"/>
        <v/>
      </c>
    </row>
    <row r="649" spans="1:29" x14ac:dyDescent="0.25">
      <c r="A649" s="112">
        <v>528</v>
      </c>
      <c r="B649" s="377" t="s">
        <v>718</v>
      </c>
      <c r="C649" t="s">
        <v>6532</v>
      </c>
      <c r="D649" s="133">
        <v>2469</v>
      </c>
      <c r="E649" s="133">
        <v>59</v>
      </c>
      <c r="F649" s="133">
        <v>19</v>
      </c>
      <c r="G649" s="133">
        <f t="shared" si="119"/>
        <v>0.32203389830508472</v>
      </c>
      <c r="H649" s="133"/>
      <c r="I649" s="134" t="s">
        <v>14</v>
      </c>
      <c r="J649" s="133">
        <v>2012</v>
      </c>
      <c r="K649" s="3" t="s">
        <v>14</v>
      </c>
      <c r="L649" s="338" t="s">
        <v>5513</v>
      </c>
      <c r="M649" s="136" t="s">
        <v>40</v>
      </c>
      <c r="O649" s="26"/>
      <c r="P649" s="1" t="str">
        <f>IF($C649&lt;&gt;"",IF(COUNTIF($C:C,$C649)&gt;1,"Plusieurs commentaires",""),"")</f>
        <v/>
      </c>
      <c r="Q649" s="1">
        <f t="shared" si="120"/>
        <v>0</v>
      </c>
      <c r="R649" s="1">
        <f>SUMIFS($Q$5:$Q649,$P$5:$P649,"Plusieurs commentaires",$C$5:$C649,C649)</f>
        <v>0</v>
      </c>
      <c r="S649" t="str">
        <f t="shared" si="121"/>
        <v/>
      </c>
      <c r="T649" t="str">
        <f t="shared" si="122"/>
        <v/>
      </c>
      <c r="U649" t="str">
        <f t="shared" si="123"/>
        <v/>
      </c>
      <c r="V649" s="238" t="str">
        <f t="shared" si="124"/>
        <v/>
      </c>
      <c r="W649" s="238">
        <f t="shared" si="125"/>
        <v>0</v>
      </c>
      <c r="X649" s="238">
        <f>SUMIFS($W$5:$W649,$V$5:$V649,"Plusieurs occurences",$H$5:$H649,H649)</f>
        <v>0</v>
      </c>
      <c r="Y649" t="str">
        <f t="shared" si="126"/>
        <v/>
      </c>
      <c r="Z649">
        <f t="shared" si="127"/>
        <v>0</v>
      </c>
      <c r="AA649" t="str">
        <f t="shared" si="128"/>
        <v/>
      </c>
      <c r="AC649" t="str">
        <f t="shared" si="129"/>
        <v/>
      </c>
    </row>
    <row r="650" spans="1:29" ht="60" x14ac:dyDescent="0.25">
      <c r="A650" s="112">
        <v>529</v>
      </c>
      <c r="B650" s="377" t="s">
        <v>719</v>
      </c>
      <c r="C650" t="s">
        <v>6145</v>
      </c>
      <c r="D650" s="133">
        <v>214</v>
      </c>
      <c r="E650" s="133">
        <v>71</v>
      </c>
      <c r="F650" s="133">
        <v>19</v>
      </c>
      <c r="G650" s="133">
        <f t="shared" si="119"/>
        <v>0.26760563380281688</v>
      </c>
      <c r="H650" s="133"/>
      <c r="I650" s="134" t="s">
        <v>14</v>
      </c>
      <c r="J650" s="133">
        <v>2018</v>
      </c>
      <c r="K650" s="3" t="s">
        <v>14</v>
      </c>
      <c r="L650" s="338" t="s">
        <v>5513</v>
      </c>
      <c r="M650" s="136" t="s">
        <v>40</v>
      </c>
      <c r="O650" s="26"/>
      <c r="P650" s="1" t="str">
        <f>IF($C650&lt;&gt;"",IF(COUNTIF($C:C,$C650)&gt;1,"Plusieurs commentaires",""),"")</f>
        <v>Plusieurs commentaires</v>
      </c>
      <c r="Q650" s="1">
        <f t="shared" si="120"/>
        <v>1</v>
      </c>
      <c r="R650" s="1">
        <f>SUMIFS($Q$5:$Q650,$P$5:$P650,"Plusieurs commentaires",$C$5:$C650,C650)</f>
        <v>3</v>
      </c>
      <c r="S650" t="str">
        <f t="shared" si="121"/>
        <v/>
      </c>
      <c r="T650" t="str">
        <f t="shared" si="122"/>
        <v>lv_cpshequc</v>
      </c>
      <c r="U650" t="str">
        <f t="shared" si="123"/>
        <v/>
      </c>
      <c r="V650" s="238" t="str">
        <f t="shared" si="124"/>
        <v/>
      </c>
      <c r="W650" s="238">
        <f t="shared" si="125"/>
        <v>0</v>
      </c>
      <c r="X650" s="238">
        <f>SUMIFS($W$5:$W650,$V$5:$V650,"Plusieurs occurences",$H$5:$H650,H650)</f>
        <v>0</v>
      </c>
      <c r="Y650" t="str">
        <f t="shared" si="126"/>
        <v/>
      </c>
      <c r="Z650" t="str">
        <f t="shared" si="127"/>
        <v/>
      </c>
      <c r="AA650" t="str">
        <f t="shared" si="128"/>
        <v/>
      </c>
      <c r="AC650" t="str">
        <f t="shared" si="129"/>
        <v/>
      </c>
    </row>
    <row r="651" spans="1:29" x14ac:dyDescent="0.25">
      <c r="A651" s="112">
        <v>530</v>
      </c>
      <c r="B651" s="377" t="s">
        <v>720</v>
      </c>
      <c r="C651" t="s">
        <v>5974</v>
      </c>
      <c r="D651" s="133">
        <v>13300</v>
      </c>
      <c r="E651" s="133">
        <v>2138</v>
      </c>
      <c r="F651" s="133">
        <v>286</v>
      </c>
      <c r="G651" s="133">
        <f t="shared" si="119"/>
        <v>0.13376987839101964</v>
      </c>
      <c r="H651" s="133"/>
      <c r="I651" s="134" t="s">
        <v>14</v>
      </c>
      <c r="J651" s="133">
        <v>2015</v>
      </c>
      <c r="K651" s="3" t="s">
        <v>14</v>
      </c>
      <c r="L651" s="338" t="s">
        <v>5513</v>
      </c>
      <c r="M651" s="136" t="s">
        <v>40</v>
      </c>
      <c r="O651" s="26"/>
      <c r="P651" s="1" t="str">
        <f>IF($C651&lt;&gt;"",IF(COUNTIF($C:C,$C651)&gt;1,"Plusieurs commentaires",""),"")</f>
        <v/>
      </c>
      <c r="Q651" s="1">
        <f t="shared" si="120"/>
        <v>0</v>
      </c>
      <c r="R651" s="1">
        <f>SUMIFS($Q$5:$Q651,$P$5:$P651,"Plusieurs commentaires",$C$5:$C651,C651)</f>
        <v>0</v>
      </c>
      <c r="S651" t="str">
        <f t="shared" si="121"/>
        <v/>
      </c>
      <c r="T651" t="str">
        <f t="shared" si="122"/>
        <v/>
      </c>
      <c r="U651" t="str">
        <f t="shared" si="123"/>
        <v/>
      </c>
      <c r="V651" s="238" t="str">
        <f t="shared" si="124"/>
        <v/>
      </c>
      <c r="W651" s="238">
        <f t="shared" si="125"/>
        <v>0</v>
      </c>
      <c r="X651" s="238">
        <f>SUMIFS($W$5:$W651,$V$5:$V651,"Plusieurs occurences",$H$5:$H651,H651)</f>
        <v>0</v>
      </c>
      <c r="Y651" t="str">
        <f t="shared" si="126"/>
        <v/>
      </c>
      <c r="Z651">
        <f t="shared" si="127"/>
        <v>0</v>
      </c>
      <c r="AA651" t="str">
        <f t="shared" si="128"/>
        <v/>
      </c>
      <c r="AC651" t="str">
        <f t="shared" si="129"/>
        <v/>
      </c>
    </row>
    <row r="652" spans="1:29" ht="60" x14ac:dyDescent="0.25">
      <c r="A652" s="112">
        <v>532</v>
      </c>
      <c r="B652" s="377" t="s">
        <v>723</v>
      </c>
      <c r="C652" t="s">
        <v>5958</v>
      </c>
      <c r="D652" s="133">
        <v>1457</v>
      </c>
      <c r="E652" s="133">
        <v>69</v>
      </c>
      <c r="F652" s="133">
        <v>18</v>
      </c>
      <c r="G652" s="133">
        <f t="shared" si="119"/>
        <v>0.2608695652173913</v>
      </c>
      <c r="H652" s="133"/>
      <c r="I652" s="134" t="s">
        <v>14</v>
      </c>
      <c r="J652" s="133">
        <v>2013</v>
      </c>
      <c r="K652" s="3" t="s">
        <v>14</v>
      </c>
      <c r="L652" s="338" t="s">
        <v>1041</v>
      </c>
      <c r="M652" s="136" t="s">
        <v>40</v>
      </c>
      <c r="O652" s="26"/>
      <c r="P652" s="1" t="str">
        <f>IF($C652&lt;&gt;"",IF(COUNTIF($C:C,$C652)&gt;1,"Plusieurs commentaires",""),"")</f>
        <v>Plusieurs commentaires</v>
      </c>
      <c r="Q652" s="1">
        <f t="shared" si="120"/>
        <v>1</v>
      </c>
      <c r="R652" s="1">
        <f>SUMIFS($Q$5:$Q652,$P$5:$P652,"Plusieurs commentaires",$C$5:$C652,C652)</f>
        <v>1</v>
      </c>
      <c r="S652" t="str">
        <f t="shared" si="121"/>
        <v/>
      </c>
      <c r="T652" t="str">
        <f t="shared" si="122"/>
        <v/>
      </c>
      <c r="U652" t="str">
        <f t="shared" si="123"/>
        <v/>
      </c>
      <c r="V652" s="238" t="str">
        <f t="shared" si="124"/>
        <v/>
      </c>
      <c r="W652" s="238">
        <f t="shared" si="125"/>
        <v>0</v>
      </c>
      <c r="X652" s="238">
        <f>SUMIFS($W$5:$W652,$V$5:$V652,"Plusieurs occurences",$H$5:$H652,H652)</f>
        <v>0</v>
      </c>
      <c r="Y652" t="str">
        <f t="shared" si="126"/>
        <v/>
      </c>
      <c r="Z652">
        <f t="shared" si="127"/>
        <v>0</v>
      </c>
      <c r="AA652" t="str">
        <f t="shared" si="128"/>
        <v/>
      </c>
      <c r="AC652" t="str">
        <f t="shared" si="129"/>
        <v/>
      </c>
    </row>
    <row r="653" spans="1:29" ht="60" x14ac:dyDescent="0.25">
      <c r="A653" s="112">
        <v>533</v>
      </c>
      <c r="B653" s="377" t="s">
        <v>724</v>
      </c>
      <c r="C653" t="s">
        <v>6205</v>
      </c>
      <c r="D653" s="133">
        <v>166</v>
      </c>
      <c r="E653" s="133">
        <v>25</v>
      </c>
      <c r="F653" s="133">
        <v>1</v>
      </c>
      <c r="G653" s="133">
        <f t="shared" si="119"/>
        <v>0.04</v>
      </c>
      <c r="H653" s="133"/>
      <c r="I653" s="134" t="s">
        <v>14</v>
      </c>
      <c r="J653" s="133">
        <v>2018</v>
      </c>
      <c r="K653" s="3" t="s">
        <v>14</v>
      </c>
      <c r="L653" s="338" t="s">
        <v>5513</v>
      </c>
      <c r="M653" s="136" t="s">
        <v>40</v>
      </c>
      <c r="O653" s="26"/>
      <c r="P653" s="1" t="str">
        <f>IF($C653&lt;&gt;"",IF(COUNTIF($C:C,$C653)&gt;1,"Plusieurs commentaires",""),"")</f>
        <v/>
      </c>
      <c r="Q653" s="1">
        <f t="shared" si="120"/>
        <v>0</v>
      </c>
      <c r="R653" s="1">
        <f>SUMIFS($Q$5:$Q653,$P$5:$P653,"Plusieurs commentaires",$C$5:$C653,C653)</f>
        <v>0</v>
      </c>
      <c r="S653" t="str">
        <f t="shared" si="121"/>
        <v/>
      </c>
      <c r="T653" t="str">
        <f t="shared" si="122"/>
        <v>sepuxec89578802</v>
      </c>
      <c r="U653" t="str">
        <f t="shared" si="123"/>
        <v/>
      </c>
      <c r="V653" s="238" t="str">
        <f t="shared" si="124"/>
        <v/>
      </c>
      <c r="W653" s="238">
        <f t="shared" si="125"/>
        <v>0</v>
      </c>
      <c r="X653" s="238">
        <f>SUMIFS($W$5:$W653,$V$5:$V653,"Plusieurs occurences",$H$5:$H653,H653)</f>
        <v>0</v>
      </c>
      <c r="Y653" t="str">
        <f t="shared" si="126"/>
        <v/>
      </c>
      <c r="Z653">
        <f t="shared" si="127"/>
        <v>0</v>
      </c>
      <c r="AA653" t="str">
        <f t="shared" si="128"/>
        <v/>
      </c>
      <c r="AC653" t="str">
        <f t="shared" si="129"/>
        <v/>
      </c>
    </row>
    <row r="654" spans="1:29" ht="90" x14ac:dyDescent="0.25">
      <c r="A654" s="112">
        <v>534</v>
      </c>
      <c r="B654" s="377" t="s">
        <v>725</v>
      </c>
      <c r="C654" t="s">
        <v>6206</v>
      </c>
      <c r="D654" s="133">
        <v>435</v>
      </c>
      <c r="E654" s="133">
        <v>8</v>
      </c>
      <c r="F654" s="133">
        <v>4</v>
      </c>
      <c r="G654" s="133">
        <f t="shared" si="119"/>
        <v>0.5</v>
      </c>
      <c r="H654" s="15"/>
      <c r="I654" s="16" t="s">
        <v>14</v>
      </c>
      <c r="J654" s="15">
        <v>2018</v>
      </c>
      <c r="K654" s="3" t="s">
        <v>14</v>
      </c>
      <c r="L654" s="338" t="s">
        <v>5513</v>
      </c>
      <c r="M654" s="17" t="s">
        <v>40</v>
      </c>
      <c r="O654" s="26"/>
      <c r="P654" s="1" t="str">
        <f>IF($C654&lt;&gt;"",IF(COUNTIF($C:C,$C654)&gt;1,"Plusieurs commentaires",""),"")</f>
        <v/>
      </c>
      <c r="Q654" s="1">
        <f t="shared" si="120"/>
        <v>0</v>
      </c>
      <c r="R654" s="1">
        <f>SUMIFS($Q$5:$Q654,$P$5:$P654,"Plusieurs commentaires",$C$5:$C654,C654)</f>
        <v>0</v>
      </c>
      <c r="S654" t="str">
        <f t="shared" si="121"/>
        <v/>
      </c>
      <c r="T654" t="str">
        <f t="shared" si="122"/>
        <v>dp30829118</v>
      </c>
      <c r="U654" t="str">
        <f t="shared" si="123"/>
        <v/>
      </c>
      <c r="V654" s="238" t="str">
        <f t="shared" si="124"/>
        <v/>
      </c>
      <c r="W654" s="238">
        <f t="shared" si="125"/>
        <v>0</v>
      </c>
      <c r="X654" s="238">
        <f>SUMIFS($W$5:$W654,$V$5:$V654,"Plusieurs occurences",$H$5:$H654,H654)</f>
        <v>0</v>
      </c>
      <c r="Y654" t="str">
        <f t="shared" si="126"/>
        <v/>
      </c>
      <c r="Z654">
        <f t="shared" si="127"/>
        <v>0</v>
      </c>
      <c r="AA654" t="str">
        <f t="shared" si="128"/>
        <v/>
      </c>
      <c r="AC654" t="str">
        <f t="shared" si="129"/>
        <v/>
      </c>
    </row>
    <row r="655" spans="1:29" ht="45" x14ac:dyDescent="0.25">
      <c r="A655" s="112">
        <v>535</v>
      </c>
      <c r="B655" s="377" t="s">
        <v>726</v>
      </c>
      <c r="C655" t="s">
        <v>6533</v>
      </c>
      <c r="D655" s="133">
        <v>42400</v>
      </c>
      <c r="E655" s="133">
        <v>725</v>
      </c>
      <c r="F655" s="133">
        <v>205</v>
      </c>
      <c r="G655" s="133">
        <f t="shared" si="119"/>
        <v>0.28275862068965518</v>
      </c>
      <c r="H655" s="15"/>
      <c r="I655" s="16" t="s">
        <v>13</v>
      </c>
      <c r="J655" s="15">
        <v>2017</v>
      </c>
      <c r="K655" s="3" t="s">
        <v>14</v>
      </c>
      <c r="L655" s="338" t="s">
        <v>1041</v>
      </c>
      <c r="M655" s="17" t="s">
        <v>40</v>
      </c>
      <c r="O655" s="26"/>
      <c r="P655" s="1" t="str">
        <f>IF($C655&lt;&gt;"",IF(COUNTIF($C:C,$C655)&gt;1,"Plusieurs commentaires",""),"")</f>
        <v/>
      </c>
      <c r="Q655" s="1">
        <f t="shared" si="120"/>
        <v>0</v>
      </c>
      <c r="R655" s="1">
        <f>SUMIFS($Q$5:$Q655,$P$5:$P655,"Plusieurs commentaires",$C$5:$C655,C655)</f>
        <v>0</v>
      </c>
      <c r="S655" t="str">
        <f t="shared" si="121"/>
        <v/>
      </c>
      <c r="T655" t="str">
        <f t="shared" si="122"/>
        <v/>
      </c>
      <c r="U655" t="str">
        <f t="shared" si="123"/>
        <v/>
      </c>
      <c r="V655" s="238" t="str">
        <f t="shared" si="124"/>
        <v/>
      </c>
      <c r="W655" s="238">
        <f t="shared" si="125"/>
        <v>0</v>
      </c>
      <c r="X655" s="238">
        <f>SUMIFS($W$5:$W655,$V$5:$V655,"Plusieurs occurences",$H$5:$H655,H655)</f>
        <v>0</v>
      </c>
      <c r="Y655" t="str">
        <f t="shared" si="126"/>
        <v/>
      </c>
      <c r="Z655">
        <f t="shared" si="127"/>
        <v>0</v>
      </c>
      <c r="AA655" t="str">
        <f t="shared" si="128"/>
        <v/>
      </c>
      <c r="AC655" t="str">
        <f t="shared" si="129"/>
        <v/>
      </c>
    </row>
    <row r="656" spans="1:29" ht="75" x14ac:dyDescent="0.25">
      <c r="A656" s="112">
        <v>538</v>
      </c>
      <c r="B656" s="377" t="s">
        <v>730</v>
      </c>
      <c r="C656" t="s">
        <v>6042</v>
      </c>
      <c r="D656" s="133">
        <v>4365</v>
      </c>
      <c r="E656" s="133">
        <v>0</v>
      </c>
      <c r="F656" s="133">
        <v>66</v>
      </c>
      <c r="G656" s="133" t="str">
        <f t="shared" si="119"/>
        <v/>
      </c>
      <c r="H656" s="133"/>
      <c r="I656" s="134" t="s">
        <v>13</v>
      </c>
      <c r="J656" s="133">
        <v>2015</v>
      </c>
      <c r="K656" s="3" t="s">
        <v>14</v>
      </c>
      <c r="L656" s="338" t="s">
        <v>5513</v>
      </c>
      <c r="M656" s="136" t="s">
        <v>40</v>
      </c>
      <c r="O656" s="26" t="s">
        <v>197</v>
      </c>
      <c r="P656" s="1" t="str">
        <f>IF($C656&lt;&gt;"",IF(COUNTIF($C:C,$C656)&gt;1,"Plusieurs commentaires",""),"")</f>
        <v>Plusieurs commentaires</v>
      </c>
      <c r="Q656" s="1">
        <f t="shared" si="120"/>
        <v>1</v>
      </c>
      <c r="R656" s="1">
        <f>SUMIFS($Q$5:$Q656,$P$5:$P656,"Plusieurs commentaires",$C$5:$C656,C656)</f>
        <v>11</v>
      </c>
      <c r="S656" t="str">
        <f t="shared" si="121"/>
        <v/>
      </c>
      <c r="T656" t="str">
        <f t="shared" si="122"/>
        <v/>
      </c>
      <c r="U656" t="str">
        <f t="shared" si="123"/>
        <v/>
      </c>
      <c r="V656" s="238" t="str">
        <f t="shared" si="124"/>
        <v/>
      </c>
      <c r="W656" s="238">
        <f t="shared" si="125"/>
        <v>0</v>
      </c>
      <c r="X656" s="238">
        <f>SUMIFS($W$5:$W656,$V$5:$V656,"Plusieurs occurences",$H$5:$H656,H656)</f>
        <v>0</v>
      </c>
      <c r="Y656" t="str">
        <f t="shared" si="126"/>
        <v/>
      </c>
      <c r="Z656" t="str">
        <f t="shared" si="127"/>
        <v/>
      </c>
      <c r="AA656" t="str">
        <f t="shared" si="128"/>
        <v/>
      </c>
      <c r="AC656" t="str">
        <f t="shared" si="129"/>
        <v/>
      </c>
    </row>
    <row r="657" spans="1:29" ht="45" x14ac:dyDescent="0.25">
      <c r="A657" s="112">
        <v>541</v>
      </c>
      <c r="B657" s="377" t="s">
        <v>734</v>
      </c>
      <c r="C657" t="s">
        <v>6534</v>
      </c>
      <c r="D657" s="133">
        <v>380</v>
      </c>
      <c r="E657" s="133">
        <v>12</v>
      </c>
      <c r="F657" s="133">
        <v>5</v>
      </c>
      <c r="G657" s="133">
        <f t="shared" si="119"/>
        <v>0.41666666666666669</v>
      </c>
      <c r="H657" s="15"/>
      <c r="I657" s="16" t="s">
        <v>14</v>
      </c>
      <c r="J657" s="15">
        <v>2019</v>
      </c>
      <c r="K657" s="3" t="s">
        <v>14</v>
      </c>
      <c r="L657" s="338" t="s">
        <v>5513</v>
      </c>
      <c r="M657" s="17" t="s">
        <v>40</v>
      </c>
      <c r="O657" s="26"/>
      <c r="P657" s="1" t="str">
        <f>IF($C657&lt;&gt;"",IF(COUNTIF($C:C,$C657)&gt;1,"Plusieurs commentaires",""),"")</f>
        <v/>
      </c>
      <c r="Q657" s="1">
        <f t="shared" si="120"/>
        <v>0</v>
      </c>
      <c r="R657" s="1">
        <f>SUMIFS($Q$5:$Q657,$P$5:$P657,"Plusieurs commentaires",$C$5:$C657,C657)</f>
        <v>0</v>
      </c>
      <c r="S657" t="str">
        <f t="shared" si="121"/>
        <v/>
      </c>
      <c r="T657" t="str">
        <f t="shared" si="122"/>
        <v>rupxealc</v>
      </c>
      <c r="U657" t="str">
        <f t="shared" si="123"/>
        <v/>
      </c>
      <c r="V657" s="238" t="str">
        <f t="shared" si="124"/>
        <v/>
      </c>
      <c r="W657" s="238">
        <f t="shared" si="125"/>
        <v>0</v>
      </c>
      <c r="X657" s="238">
        <f>SUMIFS($W$5:$W657,$V$5:$V657,"Plusieurs occurences",$H$5:$H657,H657)</f>
        <v>0</v>
      </c>
      <c r="Y657" t="str">
        <f t="shared" si="126"/>
        <v/>
      </c>
      <c r="Z657">
        <f t="shared" si="127"/>
        <v>0</v>
      </c>
      <c r="AA657" t="str">
        <f t="shared" si="128"/>
        <v/>
      </c>
      <c r="AC657" t="str">
        <f t="shared" si="129"/>
        <v/>
      </c>
    </row>
    <row r="658" spans="1:29" ht="30" x14ac:dyDescent="0.25">
      <c r="A658" s="112">
        <v>542</v>
      </c>
      <c r="B658" s="377" t="s">
        <v>736</v>
      </c>
      <c r="C658" t="s">
        <v>5553</v>
      </c>
      <c r="D658" s="133">
        <v>957</v>
      </c>
      <c r="E658" s="133">
        <v>14</v>
      </c>
      <c r="F658" s="133">
        <v>2</v>
      </c>
      <c r="G658" s="133">
        <f t="shared" si="119"/>
        <v>0.14285714285714285</v>
      </c>
      <c r="H658" s="15"/>
      <c r="I658" s="16" t="s">
        <v>14</v>
      </c>
      <c r="J658" s="15">
        <v>2018</v>
      </c>
      <c r="K658" s="3" t="s">
        <v>735</v>
      </c>
      <c r="L658" s="338" t="s">
        <v>5513</v>
      </c>
      <c r="M658" s="17" t="s">
        <v>40</v>
      </c>
      <c r="O658" s="26"/>
      <c r="P658" s="1" t="str">
        <f>IF($C658&lt;&gt;"",IF(COUNTIF($C:C,$C658)&gt;1,"Plusieurs commentaires",""),"")</f>
        <v/>
      </c>
      <c r="Q658" s="1">
        <f t="shared" si="120"/>
        <v>0</v>
      </c>
      <c r="R658" s="1">
        <f>SUMIFS($Q$5:$Q658,$P$5:$P658,"Plusieurs commentaires",$C$5:$C658,C658)</f>
        <v>0</v>
      </c>
      <c r="S658" t="str">
        <f t="shared" si="121"/>
        <v/>
      </c>
      <c r="T658" t="str">
        <f t="shared" si="122"/>
        <v>rlcz69</v>
      </c>
      <c r="U658" t="str">
        <f t="shared" si="123"/>
        <v/>
      </c>
      <c r="V658" s="238" t="str">
        <f t="shared" si="124"/>
        <v/>
      </c>
      <c r="W658" s="238">
        <f t="shared" si="125"/>
        <v>0</v>
      </c>
      <c r="X658" s="238">
        <f>SUMIFS($W$5:$W658,$V$5:$V658,"Plusieurs occurences",$H$5:$H658,H658)</f>
        <v>0</v>
      </c>
      <c r="Y658" t="str">
        <f t="shared" si="126"/>
        <v/>
      </c>
      <c r="Z658">
        <f t="shared" si="127"/>
        <v>0</v>
      </c>
      <c r="AA658" t="str">
        <f t="shared" si="128"/>
        <v/>
      </c>
      <c r="AC658" t="str">
        <f t="shared" si="129"/>
        <v/>
      </c>
    </row>
    <row r="659" spans="1:29" x14ac:dyDescent="0.25">
      <c r="A659" s="112">
        <v>547</v>
      </c>
      <c r="B659" s="377" t="s">
        <v>740</v>
      </c>
      <c r="C659" t="s">
        <v>6009</v>
      </c>
      <c r="D659" s="133">
        <v>4696</v>
      </c>
      <c r="E659" s="133">
        <v>65</v>
      </c>
      <c r="F659" s="133">
        <v>85</v>
      </c>
      <c r="G659" s="133">
        <f t="shared" si="119"/>
        <v>1.3076923076923077</v>
      </c>
      <c r="H659" s="15"/>
      <c r="I659" s="16" t="s">
        <v>14</v>
      </c>
      <c r="J659" s="15">
        <v>2015</v>
      </c>
      <c r="K659" s="3" t="s">
        <v>14</v>
      </c>
      <c r="L659" s="338" t="s">
        <v>5513</v>
      </c>
      <c r="M659" s="17" t="s">
        <v>40</v>
      </c>
      <c r="O659" s="26"/>
      <c r="P659" s="1" t="str">
        <f>IF($C659&lt;&gt;"",IF(COUNTIF($C:C,$C659)&gt;1,"Plusieurs commentaires",""),"")</f>
        <v/>
      </c>
      <c r="Q659" s="1">
        <f t="shared" si="120"/>
        <v>0</v>
      </c>
      <c r="R659" s="1">
        <f>SUMIFS($Q$5:$Q659,$P$5:$P659,"Plusieurs commentaires",$C$5:$C659,C659)</f>
        <v>0</v>
      </c>
      <c r="S659" t="str">
        <f t="shared" si="121"/>
        <v/>
      </c>
      <c r="T659" t="str">
        <f t="shared" si="122"/>
        <v/>
      </c>
      <c r="U659" t="str">
        <f t="shared" si="123"/>
        <v/>
      </c>
      <c r="V659" s="238" t="str">
        <f t="shared" si="124"/>
        <v/>
      </c>
      <c r="W659" s="238">
        <f t="shared" si="125"/>
        <v>0</v>
      </c>
      <c r="X659" s="238">
        <f>SUMIFS($W$5:$W659,$V$5:$V659,"Plusieurs occurences",$H$5:$H659,H659)</f>
        <v>0</v>
      </c>
      <c r="Y659" t="str">
        <f t="shared" si="126"/>
        <v/>
      </c>
      <c r="Z659">
        <f t="shared" si="127"/>
        <v>0</v>
      </c>
      <c r="AA659" t="str">
        <f t="shared" si="128"/>
        <v/>
      </c>
      <c r="AC659" t="str">
        <f t="shared" si="129"/>
        <v/>
      </c>
    </row>
    <row r="660" spans="1:29" x14ac:dyDescent="0.25">
      <c r="A660" s="112">
        <v>548</v>
      </c>
      <c r="B660" s="377" t="s">
        <v>741</v>
      </c>
      <c r="C660" t="s">
        <v>6207</v>
      </c>
      <c r="D660" s="15">
        <v>13700</v>
      </c>
      <c r="E660" s="15">
        <v>2257</v>
      </c>
      <c r="F660" s="15">
        <v>169</v>
      </c>
      <c r="G660" s="133">
        <f t="shared" si="119"/>
        <v>7.4878156845369956E-2</v>
      </c>
      <c r="H660" s="15"/>
      <c r="I660" s="16" t="s">
        <v>14</v>
      </c>
      <c r="J660" s="133">
        <v>2014</v>
      </c>
      <c r="K660" s="3" t="s">
        <v>14</v>
      </c>
      <c r="L660" s="338" t="s">
        <v>5513</v>
      </c>
      <c r="M660" s="17" t="s">
        <v>40</v>
      </c>
      <c r="O660" s="26"/>
      <c r="P660" s="1" t="str">
        <f>IF($C660&lt;&gt;"",IF(COUNTIF($C:C,$C660)&gt;1,"Plusieurs commentaires",""),"")</f>
        <v/>
      </c>
      <c r="Q660" s="1">
        <f t="shared" si="120"/>
        <v>0</v>
      </c>
      <c r="R660" s="1">
        <f>SUMIFS($Q$5:$Q660,$P$5:$P660,"Plusieurs commentaires",$C$5:$C660,C660)</f>
        <v>0</v>
      </c>
      <c r="S660" t="str">
        <f t="shared" si="121"/>
        <v/>
      </c>
      <c r="T660" t="str">
        <f t="shared" si="122"/>
        <v/>
      </c>
      <c r="U660" t="str">
        <f t="shared" si="123"/>
        <v/>
      </c>
      <c r="V660" s="238" t="str">
        <f t="shared" si="124"/>
        <v/>
      </c>
      <c r="W660" s="238">
        <f t="shared" si="125"/>
        <v>0</v>
      </c>
      <c r="X660" s="238">
        <f>SUMIFS($W$5:$W660,$V$5:$V660,"Plusieurs occurences",$H$5:$H660,H660)</f>
        <v>0</v>
      </c>
      <c r="Y660" t="str">
        <f t="shared" si="126"/>
        <v/>
      </c>
      <c r="Z660">
        <f t="shared" si="127"/>
        <v>0</v>
      </c>
      <c r="AA660" t="str">
        <f t="shared" si="128"/>
        <v/>
      </c>
      <c r="AC660" t="str">
        <f t="shared" si="129"/>
        <v/>
      </c>
    </row>
    <row r="661" spans="1:29" ht="45" x14ac:dyDescent="0.25">
      <c r="A661" s="112">
        <v>549</v>
      </c>
      <c r="B661" s="377" t="s">
        <v>742</v>
      </c>
      <c r="C661" t="s">
        <v>6499</v>
      </c>
      <c r="D661" s="133">
        <v>56</v>
      </c>
      <c r="E661" s="133">
        <v>43</v>
      </c>
      <c r="F661" s="133">
        <v>16</v>
      </c>
      <c r="G661" s="133">
        <f t="shared" si="119"/>
        <v>0.37209302325581395</v>
      </c>
      <c r="H661" s="133"/>
      <c r="I661" s="134" t="s">
        <v>13</v>
      </c>
      <c r="J661" s="133">
        <v>2016</v>
      </c>
      <c r="K661" s="3" t="s">
        <v>5806</v>
      </c>
      <c r="L661" s="338" t="s">
        <v>1041</v>
      </c>
      <c r="M661" s="136" t="s">
        <v>40</v>
      </c>
      <c r="N661">
        <v>0</v>
      </c>
      <c r="O661" s="26"/>
      <c r="P661" s="1" t="str">
        <f>IF($C661&lt;&gt;"",IF(COUNTIF($C:C,$C661)&gt;1,"Plusieurs commentaires",""),"")</f>
        <v>Plusieurs commentaires</v>
      </c>
      <c r="Q661" s="1">
        <f t="shared" si="120"/>
        <v>1</v>
      </c>
      <c r="R661" s="1">
        <f>SUMIFS($Q$5:$Q661,$P$5:$P661,"Plusieurs commentaires",$C$5:$C661,C661)</f>
        <v>2</v>
      </c>
      <c r="S661" t="str">
        <f t="shared" si="121"/>
        <v/>
      </c>
      <c r="T661" t="str">
        <f t="shared" si="122"/>
        <v/>
      </c>
      <c r="U661" t="str">
        <f t="shared" si="123"/>
        <v/>
      </c>
      <c r="V661" s="238" t="str">
        <f t="shared" si="124"/>
        <v/>
      </c>
      <c r="W661" s="238">
        <f t="shared" si="125"/>
        <v>0</v>
      </c>
      <c r="X661" s="238">
        <f>SUMIFS($W$5:$W661,$V$5:$V661,"Plusieurs occurences",$H$5:$H661,H661)</f>
        <v>0</v>
      </c>
      <c r="Y661" t="str">
        <f t="shared" si="126"/>
        <v/>
      </c>
      <c r="Z661" t="str">
        <f t="shared" si="127"/>
        <v/>
      </c>
      <c r="AA661" t="str">
        <f t="shared" si="128"/>
        <v/>
      </c>
      <c r="AC661" t="str">
        <f t="shared" si="129"/>
        <v/>
      </c>
    </row>
    <row r="662" spans="1:29" ht="30" x14ac:dyDescent="0.25">
      <c r="A662" s="112">
        <v>554</v>
      </c>
      <c r="B662" s="377" t="s">
        <v>749</v>
      </c>
      <c r="C662" t="s">
        <v>6183</v>
      </c>
      <c r="D662" s="133">
        <v>118000</v>
      </c>
      <c r="E662" s="133">
        <v>4998</v>
      </c>
      <c r="F662" s="133">
        <v>2173</v>
      </c>
      <c r="G662" s="133">
        <f t="shared" si="119"/>
        <v>0.43477390956382556</v>
      </c>
      <c r="H662" s="15" t="s">
        <v>538</v>
      </c>
      <c r="I662" s="16" t="s">
        <v>13</v>
      </c>
      <c r="J662" s="15">
        <v>2016</v>
      </c>
      <c r="K662" s="3" t="s">
        <v>5513</v>
      </c>
      <c r="L662" s="338" t="s">
        <v>5513</v>
      </c>
      <c r="M662" s="17" t="s">
        <v>40</v>
      </c>
      <c r="O662" s="26"/>
      <c r="P662" s="1" t="str">
        <f>IF($C662&lt;&gt;"",IF(COUNTIF($C:C,$C662)&gt;1,"Plusieurs commentaires",""),"")</f>
        <v>Plusieurs commentaires</v>
      </c>
      <c r="Q662" s="1">
        <f t="shared" si="120"/>
        <v>1</v>
      </c>
      <c r="R662" s="1">
        <f>SUMIFS($Q$5:$Q662,$P$5:$P662,"Plusieurs commentaires",$C$5:$C662,C662)</f>
        <v>2</v>
      </c>
      <c r="S662" t="str">
        <f t="shared" si="121"/>
        <v/>
      </c>
      <c r="T662" t="str">
        <f t="shared" si="122"/>
        <v/>
      </c>
      <c r="U662" t="str">
        <f t="shared" si="123"/>
        <v/>
      </c>
      <c r="V662" s="238" t="str">
        <f t="shared" si="124"/>
        <v>Plusieurs occurences</v>
      </c>
      <c r="W662" s="238">
        <f t="shared" si="125"/>
        <v>1</v>
      </c>
      <c r="X662" s="238">
        <f>SUMIFS($W$5:$W662,$V$5:$V662,"Plusieurs occurences",$H$5:$H662,H662)</f>
        <v>2</v>
      </c>
      <c r="Y662" t="str">
        <f t="shared" si="126"/>
        <v/>
      </c>
      <c r="Z662" t="str">
        <f t="shared" si="127"/>
        <v/>
      </c>
      <c r="AA662" t="str">
        <f t="shared" si="128"/>
        <v/>
      </c>
      <c r="AC662" t="str">
        <f t="shared" si="129"/>
        <v/>
      </c>
    </row>
    <row r="663" spans="1:29" ht="45" x14ac:dyDescent="0.25">
      <c r="A663" s="112">
        <v>555</v>
      </c>
      <c r="B663" s="377" t="s">
        <v>751</v>
      </c>
      <c r="C663" t="s">
        <v>6447</v>
      </c>
      <c r="D663" s="133">
        <v>2943</v>
      </c>
      <c r="E663" s="133">
        <v>120</v>
      </c>
      <c r="F663" s="133">
        <v>35</v>
      </c>
      <c r="G663" s="133">
        <f t="shared" si="119"/>
        <v>0.29166666666666669</v>
      </c>
      <c r="H663" s="15"/>
      <c r="I663" s="16" t="s">
        <v>13</v>
      </c>
      <c r="J663" s="15">
        <v>2017</v>
      </c>
      <c r="K663" s="3" t="s">
        <v>14</v>
      </c>
      <c r="L663" s="338" t="s">
        <v>5513</v>
      </c>
      <c r="M663" s="17" t="s">
        <v>40</v>
      </c>
      <c r="O663" s="26"/>
      <c r="P663" s="1" t="str">
        <f>IF($C663&lt;&gt;"",IF(COUNTIF($C:C,$C663)&gt;1,"Plusieurs commentaires",""),"")</f>
        <v>Plusieurs commentaires</v>
      </c>
      <c r="Q663" s="1">
        <f t="shared" si="120"/>
        <v>1</v>
      </c>
      <c r="R663" s="1">
        <f>SUMIFS($Q$5:$Q663,$P$5:$P663,"Plusieurs commentaires",$C$5:$C663,C663)</f>
        <v>2</v>
      </c>
      <c r="S663" t="str">
        <f t="shared" si="121"/>
        <v/>
      </c>
      <c r="T663" t="str">
        <f t="shared" si="122"/>
        <v/>
      </c>
      <c r="U663" t="str">
        <f t="shared" si="123"/>
        <v/>
      </c>
      <c r="V663" s="238" t="str">
        <f t="shared" si="124"/>
        <v/>
      </c>
      <c r="W663" s="238">
        <f t="shared" si="125"/>
        <v>0</v>
      </c>
      <c r="X663" s="238">
        <f>SUMIFS($W$5:$W663,$V$5:$V663,"Plusieurs occurences",$H$5:$H663,H663)</f>
        <v>0</v>
      </c>
      <c r="Y663" t="str">
        <f t="shared" si="126"/>
        <v/>
      </c>
      <c r="Z663" t="str">
        <f t="shared" si="127"/>
        <v/>
      </c>
      <c r="AA663" t="str">
        <f t="shared" si="128"/>
        <v/>
      </c>
      <c r="AC663" t="str">
        <f t="shared" si="129"/>
        <v/>
      </c>
    </row>
    <row r="664" spans="1:29" ht="90" x14ac:dyDescent="0.25">
      <c r="A664" s="112">
        <v>557</v>
      </c>
      <c r="B664" s="377" t="s">
        <v>753</v>
      </c>
      <c r="C664" t="s">
        <v>6046</v>
      </c>
      <c r="D664" s="133">
        <v>3303</v>
      </c>
      <c r="E664" s="133">
        <v>200</v>
      </c>
      <c r="F664" s="133">
        <v>687</v>
      </c>
      <c r="G664" s="133">
        <f t="shared" si="119"/>
        <v>3.4350000000000001</v>
      </c>
      <c r="H664" s="133" t="s">
        <v>12</v>
      </c>
      <c r="I664" s="134" t="s">
        <v>14</v>
      </c>
      <c r="J664" s="133">
        <v>2010</v>
      </c>
      <c r="K664" s="3" t="s">
        <v>14</v>
      </c>
      <c r="L664" s="338" t="s">
        <v>5513</v>
      </c>
      <c r="M664" s="136" t="s">
        <v>40</v>
      </c>
      <c r="O664" s="26"/>
      <c r="P664" s="1" t="str">
        <f>IF($C664&lt;&gt;"",IF(COUNTIF($C:C,$C664)&gt;1,"Plusieurs commentaires",""),"")</f>
        <v>Plusieurs commentaires</v>
      </c>
      <c r="Q664" s="1">
        <f t="shared" si="120"/>
        <v>1</v>
      </c>
      <c r="R664" s="1">
        <f>SUMIFS($Q$5:$Q664,$P$5:$P664,"Plusieurs commentaires",$C$5:$C664,C664)</f>
        <v>4</v>
      </c>
      <c r="S664" t="str">
        <f t="shared" si="121"/>
        <v/>
      </c>
      <c r="T664" t="str">
        <f t="shared" si="122"/>
        <v/>
      </c>
      <c r="U664" t="str">
        <f t="shared" si="123"/>
        <v/>
      </c>
      <c r="V664" s="238" t="str">
        <f t="shared" si="124"/>
        <v>Plusieurs occurences</v>
      </c>
      <c r="W664" s="238">
        <f t="shared" si="125"/>
        <v>1</v>
      </c>
      <c r="X664" s="238">
        <f>SUMIFS($W$5:$W664,$V$5:$V664,"Plusieurs occurences",$H$5:$H664,H664)</f>
        <v>6</v>
      </c>
      <c r="Y664" t="str">
        <f t="shared" si="126"/>
        <v/>
      </c>
      <c r="Z664" t="str">
        <f t="shared" si="127"/>
        <v/>
      </c>
      <c r="AA664" t="str">
        <f t="shared" si="128"/>
        <v/>
      </c>
      <c r="AC664" t="str">
        <f t="shared" si="129"/>
        <v/>
      </c>
    </row>
    <row r="665" spans="1:29" ht="60" x14ac:dyDescent="0.25">
      <c r="A665" s="112">
        <v>558</v>
      </c>
      <c r="B665" s="377" t="s">
        <v>754</v>
      </c>
      <c r="C665" t="s">
        <v>6535</v>
      </c>
      <c r="D665" s="133">
        <v>1327</v>
      </c>
      <c r="E665" s="133">
        <v>495</v>
      </c>
      <c r="F665" s="133">
        <v>769</v>
      </c>
      <c r="G665" s="133">
        <f t="shared" si="119"/>
        <v>1.5535353535353535</v>
      </c>
      <c r="H665" s="133"/>
      <c r="I665" s="134" t="s">
        <v>14</v>
      </c>
      <c r="J665" s="133">
        <v>2015</v>
      </c>
      <c r="K665" s="3" t="s">
        <v>14</v>
      </c>
      <c r="L665" s="338" t="s">
        <v>5513</v>
      </c>
      <c r="M665" s="136" t="s">
        <v>40</v>
      </c>
      <c r="N665">
        <v>0</v>
      </c>
      <c r="O665" s="26"/>
      <c r="P665" s="1" t="str">
        <f>IF($C665&lt;&gt;"",IF(COUNTIF($C:C,$C665)&gt;1,"Plusieurs commentaires",""),"")</f>
        <v/>
      </c>
      <c r="Q665" s="1">
        <f t="shared" si="120"/>
        <v>0</v>
      </c>
      <c r="R665" s="1">
        <f>SUMIFS($Q$5:$Q665,$P$5:$P665,"Plusieurs commentaires",$C$5:$C665,C665)</f>
        <v>0</v>
      </c>
      <c r="S665" t="str">
        <f t="shared" si="121"/>
        <v/>
      </c>
      <c r="T665" t="str">
        <f t="shared" si="122"/>
        <v/>
      </c>
      <c r="U665" t="str">
        <f t="shared" si="123"/>
        <v/>
      </c>
      <c r="V665" s="238" t="str">
        <f t="shared" si="124"/>
        <v/>
      </c>
      <c r="W665" s="238">
        <f t="shared" si="125"/>
        <v>0</v>
      </c>
      <c r="X665" s="238">
        <f>SUMIFS($W$5:$W665,$V$5:$V665,"Plusieurs occurences",$H$5:$H665,H665)</f>
        <v>0</v>
      </c>
      <c r="Y665" t="str">
        <f t="shared" si="126"/>
        <v/>
      </c>
      <c r="Z665">
        <f t="shared" si="127"/>
        <v>0</v>
      </c>
      <c r="AA665" t="str">
        <f t="shared" si="128"/>
        <v/>
      </c>
      <c r="AC665" t="str">
        <f t="shared" si="129"/>
        <v/>
      </c>
    </row>
    <row r="666" spans="1:29" ht="30" x14ac:dyDescent="0.25">
      <c r="A666" s="112">
        <v>559</v>
      </c>
      <c r="B666" s="377" t="s">
        <v>375</v>
      </c>
      <c r="C666" t="s">
        <v>5951</v>
      </c>
      <c r="D666" s="133">
        <v>181</v>
      </c>
      <c r="E666" s="133">
        <v>71</v>
      </c>
      <c r="F666" s="133">
        <v>205</v>
      </c>
      <c r="G666" s="133">
        <f t="shared" si="119"/>
        <v>2.887323943661972</v>
      </c>
      <c r="H666" s="15" t="s">
        <v>19</v>
      </c>
      <c r="I666" s="16" t="s">
        <v>13</v>
      </c>
      <c r="J666" s="133">
        <v>2015</v>
      </c>
      <c r="K666" s="3" t="s">
        <v>14</v>
      </c>
      <c r="L666" s="338" t="s">
        <v>5513</v>
      </c>
      <c r="M666" s="17" t="s">
        <v>40</v>
      </c>
      <c r="O666" s="26"/>
      <c r="P666" s="1" t="str">
        <f>IF($C666&lt;&gt;"",IF(COUNTIF($C:C,$C666)&gt;1,"Plusieurs commentaires",""),"")</f>
        <v>Plusieurs commentaires</v>
      </c>
      <c r="Q666" s="1">
        <f t="shared" si="120"/>
        <v>1</v>
      </c>
      <c r="R666" s="1">
        <f>SUMIFS($Q$5:$Q666,$P$5:$P666,"Plusieurs commentaires",$C$5:$C666,C666)</f>
        <v>2</v>
      </c>
      <c r="S666" t="str">
        <f t="shared" si="121"/>
        <v/>
      </c>
      <c r="T666" t="str">
        <f t="shared" si="122"/>
        <v/>
      </c>
      <c r="U666" t="str">
        <f t="shared" si="123"/>
        <v/>
      </c>
      <c r="V666" s="238" t="str">
        <f t="shared" si="124"/>
        <v>Plusieurs occurences</v>
      </c>
      <c r="W666" s="238">
        <f t="shared" si="125"/>
        <v>1</v>
      </c>
      <c r="X666" s="238">
        <f>SUMIFS($W$5:$W666,$V$5:$V666,"Plusieurs occurences",$H$5:$H666,H666)</f>
        <v>51</v>
      </c>
      <c r="Y666" t="str">
        <f t="shared" si="126"/>
        <v/>
      </c>
      <c r="Z666" t="str">
        <f t="shared" si="127"/>
        <v/>
      </c>
      <c r="AA666" t="str">
        <f t="shared" si="128"/>
        <v/>
      </c>
      <c r="AC666" t="str">
        <f t="shared" si="129"/>
        <v/>
      </c>
    </row>
    <row r="667" spans="1:29" x14ac:dyDescent="0.25">
      <c r="A667" s="112">
        <v>560</v>
      </c>
      <c r="B667" s="377" t="s">
        <v>755</v>
      </c>
      <c r="C667" t="s">
        <v>6536</v>
      </c>
      <c r="D667" s="133">
        <v>1834</v>
      </c>
      <c r="E667" s="133">
        <v>284</v>
      </c>
      <c r="F667" s="133">
        <v>61</v>
      </c>
      <c r="G667" s="133">
        <f t="shared" si="119"/>
        <v>0.21478873239436619</v>
      </c>
      <c r="H667" s="15"/>
      <c r="I667" s="16" t="s">
        <v>14</v>
      </c>
      <c r="J667" s="15">
        <v>2012</v>
      </c>
      <c r="K667" s="3" t="s">
        <v>14</v>
      </c>
      <c r="L667" s="338" t="s">
        <v>5513</v>
      </c>
      <c r="M667" s="17" t="s">
        <v>40</v>
      </c>
      <c r="O667" s="26"/>
      <c r="P667" s="1" t="str">
        <f>IF($C667&lt;&gt;"",IF(COUNTIF($C:C,$C667)&gt;1,"Plusieurs commentaires",""),"")</f>
        <v>Plusieurs commentaires</v>
      </c>
      <c r="Q667" s="1">
        <f t="shared" si="120"/>
        <v>1</v>
      </c>
      <c r="R667" s="1">
        <f>SUMIFS($Q$5:$Q667,$P$5:$P667,"Plusieurs commentaires",$C$5:$C667,C667)</f>
        <v>1</v>
      </c>
      <c r="S667" t="str">
        <f t="shared" si="121"/>
        <v/>
      </c>
      <c r="T667" t="str">
        <f t="shared" si="122"/>
        <v/>
      </c>
      <c r="U667" t="str">
        <f t="shared" si="123"/>
        <v/>
      </c>
      <c r="V667" s="238" t="str">
        <f t="shared" si="124"/>
        <v/>
      </c>
      <c r="W667" s="238">
        <f t="shared" si="125"/>
        <v>0</v>
      </c>
      <c r="X667" s="238">
        <f>SUMIFS($W$5:$W667,$V$5:$V667,"Plusieurs occurences",$H$5:$H667,H667)</f>
        <v>0</v>
      </c>
      <c r="Y667" t="str">
        <f t="shared" si="126"/>
        <v/>
      </c>
      <c r="Z667">
        <f t="shared" si="127"/>
        <v>0</v>
      </c>
      <c r="AA667" t="str">
        <f t="shared" si="128"/>
        <v/>
      </c>
      <c r="AC667" t="str">
        <f t="shared" si="129"/>
        <v/>
      </c>
    </row>
    <row r="668" spans="1:29" ht="15" customHeight="1" x14ac:dyDescent="0.25">
      <c r="A668" s="112">
        <v>561</v>
      </c>
      <c r="B668" s="377" t="s">
        <v>756</v>
      </c>
      <c r="C668" t="s">
        <v>6537</v>
      </c>
      <c r="D668" s="133">
        <v>7187</v>
      </c>
      <c r="E668" s="133">
        <v>706</v>
      </c>
      <c r="F668" s="133">
        <v>642</v>
      </c>
      <c r="G668" s="133">
        <f t="shared" si="119"/>
        <v>0.90934844192634556</v>
      </c>
      <c r="H668" s="133"/>
      <c r="I668" s="134" t="s">
        <v>13</v>
      </c>
      <c r="J668" s="133">
        <v>2014</v>
      </c>
      <c r="K668" s="3" t="s">
        <v>14</v>
      </c>
      <c r="L668" s="338" t="s">
        <v>5513</v>
      </c>
      <c r="M668" s="136" t="s">
        <v>40</v>
      </c>
      <c r="O668" s="26"/>
      <c r="P668" s="1" t="str">
        <f>IF($C668&lt;&gt;"",IF(COUNTIF($C:C,$C668)&gt;1,"Plusieurs commentaires",""),"")</f>
        <v/>
      </c>
      <c r="Q668" s="1">
        <f t="shared" si="120"/>
        <v>0</v>
      </c>
      <c r="R668" s="1">
        <f>SUMIFS($Q$5:$Q668,$P$5:$P668,"Plusieurs commentaires",$C$5:$C668,C668)</f>
        <v>0</v>
      </c>
      <c r="S668" t="str">
        <f t="shared" si="121"/>
        <v/>
      </c>
      <c r="T668" t="str">
        <f t="shared" si="122"/>
        <v/>
      </c>
      <c r="U668" t="str">
        <f t="shared" si="123"/>
        <v/>
      </c>
      <c r="V668" s="238" t="str">
        <f t="shared" si="124"/>
        <v/>
      </c>
      <c r="W668" s="238">
        <f t="shared" si="125"/>
        <v>0</v>
      </c>
      <c r="X668" s="238">
        <f>SUMIFS($W$5:$W668,$V$5:$V668,"Plusieurs occurences",$H$5:$H668,H668)</f>
        <v>0</v>
      </c>
      <c r="Y668" t="str">
        <f t="shared" si="126"/>
        <v/>
      </c>
      <c r="Z668">
        <f t="shared" si="127"/>
        <v>0</v>
      </c>
      <c r="AA668" t="str">
        <f t="shared" si="128"/>
        <v/>
      </c>
      <c r="AC668" t="str">
        <f t="shared" si="129"/>
        <v/>
      </c>
    </row>
    <row r="669" spans="1:29" ht="60" x14ac:dyDescent="0.25">
      <c r="A669" s="112">
        <v>562</v>
      </c>
      <c r="B669" s="377" t="s">
        <v>757</v>
      </c>
      <c r="C669" t="s">
        <v>6208</v>
      </c>
      <c r="D669" s="133">
        <v>1429</v>
      </c>
      <c r="E669" s="133">
        <v>105</v>
      </c>
      <c r="F669" s="133">
        <v>22</v>
      </c>
      <c r="G669" s="133">
        <f t="shared" si="119"/>
        <v>0.20952380952380953</v>
      </c>
      <c r="H669" s="15"/>
      <c r="I669" s="16" t="s">
        <v>14</v>
      </c>
      <c r="J669" s="15">
        <v>2017</v>
      </c>
      <c r="K669" s="3" t="s">
        <v>14</v>
      </c>
      <c r="L669" s="338" t="s">
        <v>5513</v>
      </c>
      <c r="M669" s="17" t="s">
        <v>40</v>
      </c>
      <c r="O669" s="26"/>
      <c r="P669" s="1" t="str">
        <f>IF($C669&lt;&gt;"",IF(COUNTIF($C:C,$C669)&gt;1,"Plusieurs commentaires",""),"")</f>
        <v/>
      </c>
      <c r="Q669" s="1">
        <f t="shared" si="120"/>
        <v>0</v>
      </c>
      <c r="R669" s="1">
        <f>SUMIFS($Q$5:$Q669,$P$5:$P669,"Plusieurs commentaires",$C$5:$C669,C669)</f>
        <v>0</v>
      </c>
      <c r="S669" t="str">
        <f t="shared" si="121"/>
        <v/>
      </c>
      <c r="T669" t="str">
        <f t="shared" si="122"/>
        <v/>
      </c>
      <c r="U669" t="str">
        <f t="shared" si="123"/>
        <v/>
      </c>
      <c r="V669" s="238" t="str">
        <f t="shared" si="124"/>
        <v/>
      </c>
      <c r="W669" s="238">
        <f t="shared" si="125"/>
        <v>0</v>
      </c>
      <c r="X669" s="238">
        <f>SUMIFS($W$5:$W669,$V$5:$V669,"Plusieurs occurences",$H$5:$H669,H669)</f>
        <v>0</v>
      </c>
      <c r="Y669" t="str">
        <f t="shared" si="126"/>
        <v/>
      </c>
      <c r="Z669">
        <f t="shared" si="127"/>
        <v>0</v>
      </c>
      <c r="AA669" t="str">
        <f t="shared" si="128"/>
        <v/>
      </c>
      <c r="AC669" t="str">
        <f t="shared" si="129"/>
        <v/>
      </c>
    </row>
    <row r="670" spans="1:29" ht="60" x14ac:dyDescent="0.25">
      <c r="A670" s="112">
        <v>563</v>
      </c>
      <c r="B670" s="377" t="s">
        <v>758</v>
      </c>
      <c r="C670" t="s">
        <v>6536</v>
      </c>
      <c r="D670" s="133">
        <v>1834</v>
      </c>
      <c r="E670" s="133">
        <v>284</v>
      </c>
      <c r="F670" s="133">
        <v>61</v>
      </c>
      <c r="G670" s="133">
        <f t="shared" si="119"/>
        <v>0.21478873239436619</v>
      </c>
      <c r="H670" s="133"/>
      <c r="I670" s="134" t="s">
        <v>14</v>
      </c>
      <c r="J670" s="133">
        <v>2012</v>
      </c>
      <c r="K670" s="3" t="s">
        <v>14</v>
      </c>
      <c r="L670" s="338" t="s">
        <v>5513</v>
      </c>
      <c r="M670" s="136" t="s">
        <v>40</v>
      </c>
      <c r="O670" s="26"/>
      <c r="P670" s="1" t="str">
        <f>IF($C670&lt;&gt;"",IF(COUNTIF($C:C,$C670)&gt;1,"Plusieurs commentaires",""),"")</f>
        <v>Plusieurs commentaires</v>
      </c>
      <c r="Q670" s="1">
        <f t="shared" si="120"/>
        <v>1</v>
      </c>
      <c r="R670" s="1">
        <f>SUMIFS($Q$5:$Q670,$P$5:$P670,"Plusieurs commentaires",$C$5:$C670,C670)</f>
        <v>2</v>
      </c>
      <c r="S670" t="str">
        <f t="shared" si="121"/>
        <v/>
      </c>
      <c r="T670" t="str">
        <f t="shared" si="122"/>
        <v/>
      </c>
      <c r="U670" t="str">
        <f t="shared" si="123"/>
        <v/>
      </c>
      <c r="V670" s="238" t="str">
        <f t="shared" si="124"/>
        <v/>
      </c>
      <c r="W670" s="238">
        <f t="shared" si="125"/>
        <v>0</v>
      </c>
      <c r="X670" s="238">
        <f>SUMIFS($W$5:$W670,$V$5:$V670,"Plusieurs occurences",$H$5:$H670,H670)</f>
        <v>0</v>
      </c>
      <c r="Y670" t="str">
        <f t="shared" si="126"/>
        <v/>
      </c>
      <c r="Z670" t="str">
        <f t="shared" si="127"/>
        <v/>
      </c>
      <c r="AA670" t="str">
        <f t="shared" si="128"/>
        <v/>
      </c>
      <c r="AC670" t="str">
        <f t="shared" si="129"/>
        <v/>
      </c>
    </row>
    <row r="671" spans="1:29" ht="30" x14ac:dyDescent="0.25">
      <c r="A671" s="112">
        <v>564</v>
      </c>
      <c r="B671" s="377" t="s">
        <v>375</v>
      </c>
      <c r="C671" t="s">
        <v>5951</v>
      </c>
      <c r="D671" s="133">
        <v>181</v>
      </c>
      <c r="E671" s="133">
        <v>71</v>
      </c>
      <c r="F671" s="133">
        <v>205</v>
      </c>
      <c r="G671" s="133">
        <f t="shared" si="119"/>
        <v>2.887323943661972</v>
      </c>
      <c r="H671" s="15" t="s">
        <v>19</v>
      </c>
      <c r="I671" s="16" t="s">
        <v>13</v>
      </c>
      <c r="J671" s="15">
        <v>2015</v>
      </c>
      <c r="K671" s="3" t="s">
        <v>14</v>
      </c>
      <c r="L671" s="338" t="s">
        <v>5513</v>
      </c>
      <c r="M671" s="17" t="s">
        <v>40</v>
      </c>
      <c r="O671" s="26"/>
      <c r="P671" s="1" t="str">
        <f>IF($C671&lt;&gt;"",IF(COUNTIF($C:C,$C671)&gt;1,"Plusieurs commentaires",""),"")</f>
        <v>Plusieurs commentaires</v>
      </c>
      <c r="Q671" s="1">
        <f t="shared" si="120"/>
        <v>1</v>
      </c>
      <c r="R671" s="1">
        <f>SUMIFS($Q$5:$Q671,$P$5:$P671,"Plusieurs commentaires",$C$5:$C671,C671)</f>
        <v>3</v>
      </c>
      <c r="S671" t="str">
        <f t="shared" si="121"/>
        <v/>
      </c>
      <c r="T671" t="str">
        <f t="shared" si="122"/>
        <v/>
      </c>
      <c r="U671" t="str">
        <f t="shared" si="123"/>
        <v/>
      </c>
      <c r="V671" s="238" t="str">
        <f t="shared" si="124"/>
        <v>Plusieurs occurences</v>
      </c>
      <c r="W671" s="238">
        <f t="shared" si="125"/>
        <v>1</v>
      </c>
      <c r="X671" s="238">
        <f>SUMIFS($W$5:$W671,$V$5:$V671,"Plusieurs occurences",$H$5:$H671,H671)</f>
        <v>52</v>
      </c>
      <c r="Y671" t="str">
        <f t="shared" si="126"/>
        <v/>
      </c>
      <c r="Z671" t="str">
        <f t="shared" si="127"/>
        <v/>
      </c>
      <c r="AA671" t="str">
        <f t="shared" si="128"/>
        <v/>
      </c>
      <c r="AC671" t="str">
        <f t="shared" si="129"/>
        <v/>
      </c>
    </row>
    <row r="672" spans="1:29" ht="30" x14ac:dyDescent="0.25">
      <c r="A672" s="112">
        <v>565</v>
      </c>
      <c r="B672" s="377" t="s">
        <v>759</v>
      </c>
      <c r="C672" t="s">
        <v>6010</v>
      </c>
      <c r="D672" s="133">
        <v>257</v>
      </c>
      <c r="E672" s="133">
        <v>29</v>
      </c>
      <c r="F672" s="133">
        <v>13</v>
      </c>
      <c r="G672" s="133">
        <f t="shared" si="119"/>
        <v>0.44827586206896552</v>
      </c>
      <c r="H672" s="133"/>
      <c r="I672" s="134" t="s">
        <v>14</v>
      </c>
      <c r="J672" s="133">
        <v>2018</v>
      </c>
      <c r="K672" s="3" t="s">
        <v>14</v>
      </c>
      <c r="L672" s="338" t="s">
        <v>5513</v>
      </c>
      <c r="M672" s="136" t="s">
        <v>40</v>
      </c>
      <c r="O672" s="26"/>
      <c r="P672" s="1" t="str">
        <f>IF($C672&lt;&gt;"",IF(COUNTIF($C:C,$C672)&gt;1,"Plusieurs commentaires",""),"")</f>
        <v>Plusieurs commentaires</v>
      </c>
      <c r="Q672" s="1">
        <f t="shared" si="120"/>
        <v>1</v>
      </c>
      <c r="R672" s="1">
        <f>SUMIFS($Q$5:$Q672,$P$5:$P672,"Plusieurs commentaires",$C$5:$C672,C672)</f>
        <v>1</v>
      </c>
      <c r="S672" t="str">
        <f t="shared" si="121"/>
        <v/>
      </c>
      <c r="T672" t="str">
        <f t="shared" si="122"/>
        <v>hLvlvlcrc</v>
      </c>
      <c r="U672" t="str">
        <f t="shared" si="123"/>
        <v/>
      </c>
      <c r="V672" s="238" t="str">
        <f t="shared" si="124"/>
        <v/>
      </c>
      <c r="W672" s="238">
        <f t="shared" si="125"/>
        <v>0</v>
      </c>
      <c r="X672" s="238">
        <f>SUMIFS($W$5:$W672,$V$5:$V672,"Plusieurs occurences",$H$5:$H672,H672)</f>
        <v>0</v>
      </c>
      <c r="Y672" t="str">
        <f t="shared" si="126"/>
        <v/>
      </c>
      <c r="Z672">
        <f t="shared" si="127"/>
        <v>0</v>
      </c>
      <c r="AA672" t="str">
        <f t="shared" si="128"/>
        <v/>
      </c>
      <c r="AC672" t="str">
        <f t="shared" si="129"/>
        <v/>
      </c>
    </row>
    <row r="673" spans="1:29" ht="45" x14ac:dyDescent="0.25">
      <c r="A673" s="112">
        <v>566</v>
      </c>
      <c r="B673" s="377" t="s">
        <v>761</v>
      </c>
      <c r="C673" t="s">
        <v>6538</v>
      </c>
      <c r="D673" s="133">
        <v>11</v>
      </c>
      <c r="E673" s="133">
        <v>3</v>
      </c>
      <c r="F673" s="133">
        <v>0</v>
      </c>
      <c r="G673" s="133">
        <f t="shared" si="119"/>
        <v>0</v>
      </c>
      <c r="H673" s="15"/>
      <c r="I673" s="16" t="s">
        <v>14</v>
      </c>
      <c r="J673" s="15">
        <v>2016</v>
      </c>
      <c r="K673" s="3" t="s">
        <v>760</v>
      </c>
      <c r="L673" s="338" t="s">
        <v>5513</v>
      </c>
      <c r="M673" s="17" t="s">
        <v>40</v>
      </c>
      <c r="O673" s="26"/>
      <c r="P673" s="1" t="str">
        <f>IF($C673&lt;&gt;"",IF(COUNTIF($C:C,$C673)&gt;1,"Plusieurs commentaires",""),"")</f>
        <v>Plusieurs commentaires</v>
      </c>
      <c r="Q673" s="1">
        <f t="shared" si="120"/>
        <v>1</v>
      </c>
      <c r="R673" s="1">
        <f>SUMIFS($Q$5:$Q673,$P$5:$P673,"Plusieurs commentaires",$C$5:$C673,C673)</f>
        <v>1</v>
      </c>
      <c r="S673" t="str">
        <f t="shared" si="121"/>
        <v/>
      </c>
      <c r="T673" t="str">
        <f t="shared" si="122"/>
        <v/>
      </c>
      <c r="U673" t="str">
        <f t="shared" si="123"/>
        <v/>
      </c>
      <c r="V673" s="238" t="str">
        <f t="shared" si="124"/>
        <v/>
      </c>
      <c r="W673" s="238">
        <f t="shared" si="125"/>
        <v>0</v>
      </c>
      <c r="X673" s="238">
        <f>SUMIFS($W$5:$W673,$V$5:$V673,"Plusieurs occurences",$H$5:$H673,H673)</f>
        <v>0</v>
      </c>
      <c r="Y673" t="str">
        <f t="shared" si="126"/>
        <v/>
      </c>
      <c r="Z673">
        <f t="shared" si="127"/>
        <v>0</v>
      </c>
      <c r="AA673" t="str">
        <f t="shared" si="128"/>
        <v/>
      </c>
      <c r="AC673" t="str">
        <f t="shared" si="129"/>
        <v/>
      </c>
    </row>
    <row r="674" spans="1:29" ht="30" x14ac:dyDescent="0.25">
      <c r="A674" s="112">
        <v>569</v>
      </c>
      <c r="B674" s="377" t="s">
        <v>765</v>
      </c>
      <c r="C674" t="s">
        <v>6539</v>
      </c>
      <c r="D674" s="133">
        <v>5922</v>
      </c>
      <c r="E674" s="133">
        <v>201</v>
      </c>
      <c r="F674" s="133">
        <v>215</v>
      </c>
      <c r="G674" s="133">
        <f t="shared" si="119"/>
        <v>1.0696517412935322</v>
      </c>
      <c r="H674" s="15"/>
      <c r="I674" s="16" t="s">
        <v>13</v>
      </c>
      <c r="J674" s="15">
        <v>2017</v>
      </c>
      <c r="K674" s="3" t="s">
        <v>5807</v>
      </c>
      <c r="L674" s="338" t="s">
        <v>1041</v>
      </c>
      <c r="M674" s="17" t="s">
        <v>40</v>
      </c>
      <c r="O674" s="26"/>
      <c r="P674" s="1" t="str">
        <f>IF($C674&lt;&gt;"",IF(COUNTIF($C:C,$C674)&gt;1,"Plusieurs commentaires",""),"")</f>
        <v/>
      </c>
      <c r="Q674" s="1">
        <f t="shared" si="120"/>
        <v>0</v>
      </c>
      <c r="R674" s="1">
        <f>SUMIFS($Q$5:$Q674,$P$5:$P674,"Plusieurs commentaires",$C$5:$C674,C674)</f>
        <v>0</v>
      </c>
      <c r="S674" t="str">
        <f t="shared" si="121"/>
        <v/>
      </c>
      <c r="T674" t="str">
        <f t="shared" si="122"/>
        <v/>
      </c>
      <c r="U674" t="str">
        <f t="shared" si="123"/>
        <v/>
      </c>
      <c r="V674" s="238" t="str">
        <f t="shared" si="124"/>
        <v/>
      </c>
      <c r="W674" s="238">
        <f t="shared" si="125"/>
        <v>0</v>
      </c>
      <c r="X674" s="238">
        <f>SUMIFS($W$5:$W674,$V$5:$V674,"Plusieurs occurences",$H$5:$H674,H674)</f>
        <v>0</v>
      </c>
      <c r="Y674" t="str">
        <f t="shared" si="126"/>
        <v/>
      </c>
      <c r="Z674">
        <f t="shared" si="127"/>
        <v>0</v>
      </c>
      <c r="AA674" t="str">
        <f t="shared" si="128"/>
        <v/>
      </c>
      <c r="AC674" t="str">
        <f t="shared" si="129"/>
        <v/>
      </c>
    </row>
    <row r="675" spans="1:29" ht="30" x14ac:dyDescent="0.25">
      <c r="A675" s="112">
        <v>570</v>
      </c>
      <c r="B675" s="377" t="s">
        <v>766</v>
      </c>
      <c r="C675" t="s">
        <v>6528</v>
      </c>
      <c r="D675" s="133">
        <v>1649</v>
      </c>
      <c r="E675" s="133">
        <v>401</v>
      </c>
      <c r="F675" s="133">
        <v>50</v>
      </c>
      <c r="G675" s="133">
        <f t="shared" si="119"/>
        <v>0.12468827930174564</v>
      </c>
      <c r="H675" s="15"/>
      <c r="I675" s="16" t="s">
        <v>14</v>
      </c>
      <c r="J675" s="15">
        <v>2016</v>
      </c>
      <c r="K675" s="3" t="s">
        <v>767</v>
      </c>
      <c r="L675" s="338" t="s">
        <v>5513</v>
      </c>
      <c r="M675" s="17" t="s">
        <v>40</v>
      </c>
      <c r="O675" s="26"/>
      <c r="P675" s="1" t="str">
        <f>IF($C675&lt;&gt;"",IF(COUNTIF($C:C,$C675)&gt;1,"Plusieurs commentaires",""),"")</f>
        <v>Plusieurs commentaires</v>
      </c>
      <c r="Q675" s="1">
        <f t="shared" si="120"/>
        <v>1</v>
      </c>
      <c r="R675" s="1">
        <f>SUMIFS($Q$5:$Q675,$P$5:$P675,"Plusieurs commentaires",$C$5:$C675,C675)</f>
        <v>2</v>
      </c>
      <c r="S675" t="str">
        <f t="shared" si="121"/>
        <v/>
      </c>
      <c r="T675" t="str">
        <f t="shared" si="122"/>
        <v/>
      </c>
      <c r="U675" t="str">
        <f t="shared" si="123"/>
        <v/>
      </c>
      <c r="V675" s="238" t="str">
        <f t="shared" si="124"/>
        <v/>
      </c>
      <c r="W675" s="238">
        <f t="shared" si="125"/>
        <v>0</v>
      </c>
      <c r="X675" s="238">
        <f>SUMIFS($W$5:$W675,$V$5:$V675,"Plusieurs occurences",$H$5:$H675,H675)</f>
        <v>0</v>
      </c>
      <c r="Y675" t="str">
        <f t="shared" si="126"/>
        <v/>
      </c>
      <c r="Z675" t="str">
        <f t="shared" si="127"/>
        <v/>
      </c>
      <c r="AA675" t="str">
        <f t="shared" si="128"/>
        <v/>
      </c>
      <c r="AC675" t="str">
        <f t="shared" si="129"/>
        <v/>
      </c>
    </row>
    <row r="676" spans="1:29" ht="60" x14ac:dyDescent="0.25">
      <c r="A676" s="112">
        <v>571</v>
      </c>
      <c r="B676" s="377" t="s">
        <v>769</v>
      </c>
      <c r="C676" t="s">
        <v>6069</v>
      </c>
      <c r="D676" s="133">
        <v>445</v>
      </c>
      <c r="E676" s="133">
        <v>48</v>
      </c>
      <c r="F676" s="133">
        <v>20</v>
      </c>
      <c r="G676" s="133">
        <f t="shared" si="119"/>
        <v>0.41666666666666669</v>
      </c>
      <c r="H676" s="15"/>
      <c r="I676" s="16" t="s">
        <v>14</v>
      </c>
      <c r="J676" s="15">
        <v>2018</v>
      </c>
      <c r="K676" s="3" t="s">
        <v>768</v>
      </c>
      <c r="L676" s="338" t="s">
        <v>5513</v>
      </c>
      <c r="M676" s="17" t="s">
        <v>40</v>
      </c>
      <c r="O676" s="26"/>
      <c r="P676" s="1" t="str">
        <f>IF($C676&lt;&gt;"",IF(COUNTIF($C:C,$C676)&gt;1,"Plusieurs commentaires",""),"")</f>
        <v>Plusieurs commentaires</v>
      </c>
      <c r="Q676" s="1">
        <f t="shared" si="120"/>
        <v>1</v>
      </c>
      <c r="R676" s="1">
        <f>SUMIFS($Q$5:$Q676,$P$5:$P676,"Plusieurs commentaires",$C$5:$C676,C676)</f>
        <v>1</v>
      </c>
      <c r="S676" t="str">
        <f t="shared" si="121"/>
        <v/>
      </c>
      <c r="T676" t="str">
        <f t="shared" si="122"/>
        <v>Pedchcvl</v>
      </c>
      <c r="U676" t="str">
        <f t="shared" si="123"/>
        <v/>
      </c>
      <c r="V676" s="238" t="str">
        <f t="shared" si="124"/>
        <v/>
      </c>
      <c r="W676" s="238">
        <f t="shared" si="125"/>
        <v>0</v>
      </c>
      <c r="X676" s="238">
        <f>SUMIFS($W$5:$W676,$V$5:$V676,"Plusieurs occurences",$H$5:$H676,H676)</f>
        <v>0</v>
      </c>
      <c r="Y676" t="str">
        <f t="shared" si="126"/>
        <v/>
      </c>
      <c r="Z676">
        <f t="shared" si="127"/>
        <v>0</v>
      </c>
      <c r="AA676" t="str">
        <f t="shared" si="128"/>
        <v/>
      </c>
      <c r="AC676" t="str">
        <f t="shared" si="129"/>
        <v/>
      </c>
    </row>
    <row r="677" spans="1:29" ht="30" x14ac:dyDescent="0.25">
      <c r="A677" s="112">
        <v>573</v>
      </c>
      <c r="B677" s="377" t="s">
        <v>771</v>
      </c>
      <c r="C677" t="s">
        <v>6423</v>
      </c>
      <c r="D677" s="133">
        <v>2675</v>
      </c>
      <c r="E677" s="133">
        <v>99</v>
      </c>
      <c r="F677" s="133">
        <v>53</v>
      </c>
      <c r="G677" s="133">
        <f t="shared" si="119"/>
        <v>0.53535353535353536</v>
      </c>
      <c r="H677" s="133"/>
      <c r="I677" s="134" t="s">
        <v>14</v>
      </c>
      <c r="J677" s="133">
        <v>2016</v>
      </c>
      <c r="K677" s="3" t="s">
        <v>772</v>
      </c>
      <c r="L677" s="338" t="s">
        <v>5513</v>
      </c>
      <c r="M677" s="136" t="s">
        <v>40</v>
      </c>
      <c r="N677">
        <v>11</v>
      </c>
      <c r="O677" s="26"/>
      <c r="P677" s="1" t="str">
        <f>IF($C677&lt;&gt;"",IF(COUNTIF($C:C,$C677)&gt;1,"Plusieurs commentaires",""),"")</f>
        <v>Plusieurs commentaires</v>
      </c>
      <c r="Q677" s="1">
        <f t="shared" si="120"/>
        <v>1</v>
      </c>
      <c r="R677" s="1">
        <f>SUMIFS($Q$5:$Q677,$P$5:$P677,"Plusieurs commentaires",$C$5:$C677,C677)</f>
        <v>2</v>
      </c>
      <c r="S677" t="str">
        <f t="shared" si="121"/>
        <v/>
      </c>
      <c r="T677" t="str">
        <f t="shared" si="122"/>
        <v/>
      </c>
      <c r="U677" t="str">
        <f t="shared" si="123"/>
        <v/>
      </c>
      <c r="V677" s="238" t="str">
        <f t="shared" si="124"/>
        <v/>
      </c>
      <c r="W677" s="238">
        <f t="shared" si="125"/>
        <v>0</v>
      </c>
      <c r="X677" s="238">
        <f>SUMIFS($W$5:$W677,$V$5:$V677,"Plusieurs occurences",$H$5:$H677,H677)</f>
        <v>0</v>
      </c>
      <c r="Y677" t="str">
        <f t="shared" si="126"/>
        <v/>
      </c>
      <c r="Z677" t="str">
        <f t="shared" si="127"/>
        <v/>
      </c>
      <c r="AA677" t="str">
        <f t="shared" si="128"/>
        <v/>
      </c>
      <c r="AC677" t="str">
        <f t="shared" si="129"/>
        <v/>
      </c>
    </row>
    <row r="678" spans="1:29" ht="30" x14ac:dyDescent="0.25">
      <c r="A678" s="112">
        <v>575</v>
      </c>
      <c r="B678" s="377" t="s">
        <v>774</v>
      </c>
      <c r="C678" t="s">
        <v>6432</v>
      </c>
      <c r="D678" s="133">
        <v>189</v>
      </c>
      <c r="E678" s="133">
        <v>64</v>
      </c>
      <c r="F678" s="133">
        <v>10</v>
      </c>
      <c r="G678" s="133">
        <f t="shared" si="119"/>
        <v>0.15625</v>
      </c>
      <c r="H678" s="133"/>
      <c r="I678" s="134" t="s">
        <v>14</v>
      </c>
      <c r="J678" s="133">
        <v>2012</v>
      </c>
      <c r="K678" s="3" t="s">
        <v>14</v>
      </c>
      <c r="L678" s="338" t="s">
        <v>5513</v>
      </c>
      <c r="M678" s="136" t="s">
        <v>40</v>
      </c>
      <c r="N678">
        <v>0</v>
      </c>
      <c r="O678" s="26"/>
      <c r="P678" s="1" t="str">
        <f>IF($C678&lt;&gt;"",IF(COUNTIF($C:C,$C678)&gt;1,"Plusieurs commentaires",""),"")</f>
        <v>Plusieurs commentaires</v>
      </c>
      <c r="Q678" s="1">
        <f t="shared" si="120"/>
        <v>1</v>
      </c>
      <c r="R678" s="1">
        <f>SUMIFS($Q$5:$Q678,$P$5:$P678,"Plusieurs commentaires",$C$5:$C678,C678)</f>
        <v>2</v>
      </c>
      <c r="S678" t="str">
        <f t="shared" si="121"/>
        <v/>
      </c>
      <c r="T678" t="str">
        <f t="shared" si="122"/>
        <v/>
      </c>
      <c r="U678" t="str">
        <f t="shared" si="123"/>
        <v/>
      </c>
      <c r="V678" s="238" t="str">
        <f t="shared" si="124"/>
        <v/>
      </c>
      <c r="W678" s="238">
        <f t="shared" si="125"/>
        <v>0</v>
      </c>
      <c r="X678" s="238">
        <f>SUMIFS($W$5:$W678,$V$5:$V678,"Plusieurs occurences",$H$5:$H678,H678)</f>
        <v>0</v>
      </c>
      <c r="Y678" t="str">
        <f t="shared" si="126"/>
        <v/>
      </c>
      <c r="Z678" t="str">
        <f t="shared" si="127"/>
        <v/>
      </c>
      <c r="AA678" t="str">
        <f t="shared" si="128"/>
        <v/>
      </c>
      <c r="AC678" t="str">
        <f t="shared" si="129"/>
        <v/>
      </c>
    </row>
    <row r="679" spans="1:29" ht="24.75" x14ac:dyDescent="0.25">
      <c r="A679" s="112">
        <v>576</v>
      </c>
      <c r="B679" s="377" t="s">
        <v>775</v>
      </c>
      <c r="C679" t="s">
        <v>6540</v>
      </c>
      <c r="D679" s="133">
        <v>807</v>
      </c>
      <c r="E679" s="133">
        <v>261</v>
      </c>
      <c r="F679" s="133">
        <v>89</v>
      </c>
      <c r="G679" s="133">
        <f t="shared" si="119"/>
        <v>0.34099616858237547</v>
      </c>
      <c r="H679" s="15"/>
      <c r="I679" s="16" t="s">
        <v>14</v>
      </c>
      <c r="J679" s="15">
        <v>2012</v>
      </c>
      <c r="K679" s="3" t="s">
        <v>14</v>
      </c>
      <c r="L679" s="338" t="s">
        <v>1041</v>
      </c>
      <c r="M679" s="17" t="s">
        <v>40</v>
      </c>
      <c r="O679" s="26" t="s">
        <v>776</v>
      </c>
      <c r="P679" s="1" t="str">
        <f>IF($C679&lt;&gt;"",IF(COUNTIF($C:C,$C679)&gt;1,"Plusieurs commentaires",""),"")</f>
        <v/>
      </c>
      <c r="Q679" s="1">
        <f t="shared" si="120"/>
        <v>0</v>
      </c>
      <c r="R679" s="1">
        <f>SUMIFS($Q$5:$Q679,$P$5:$P679,"Plusieurs commentaires",$C$5:$C679,C679)</f>
        <v>0</v>
      </c>
      <c r="S679" t="str">
        <f t="shared" si="121"/>
        <v/>
      </c>
      <c r="T679" t="str">
        <f t="shared" si="122"/>
        <v/>
      </c>
      <c r="U679" t="str">
        <f t="shared" si="123"/>
        <v/>
      </c>
      <c r="V679" s="238" t="str">
        <f t="shared" si="124"/>
        <v/>
      </c>
      <c r="W679" s="238">
        <f t="shared" si="125"/>
        <v>0</v>
      </c>
      <c r="X679" s="238">
        <f>SUMIFS($W$5:$W679,$V$5:$V679,"Plusieurs occurences",$H$5:$H679,H679)</f>
        <v>0</v>
      </c>
      <c r="Y679" t="str">
        <f t="shared" si="126"/>
        <v/>
      </c>
      <c r="Z679">
        <f t="shared" si="127"/>
        <v>0</v>
      </c>
      <c r="AA679" t="str">
        <f t="shared" si="128"/>
        <v/>
      </c>
      <c r="AC679" t="str">
        <f t="shared" si="129"/>
        <v/>
      </c>
    </row>
    <row r="680" spans="1:29" x14ac:dyDescent="0.25">
      <c r="A680" s="112">
        <v>577</v>
      </c>
      <c r="B680" s="377" t="s">
        <v>777</v>
      </c>
      <c r="C680" t="s">
        <v>6070</v>
      </c>
      <c r="D680" s="133">
        <v>3717</v>
      </c>
      <c r="E680" s="133">
        <v>269</v>
      </c>
      <c r="F680" s="133">
        <v>53</v>
      </c>
      <c r="G680" s="133">
        <f t="shared" si="119"/>
        <v>0.19702602230483271</v>
      </c>
      <c r="H680" s="133"/>
      <c r="I680" s="134" t="s">
        <v>13</v>
      </c>
      <c r="J680" s="133">
        <v>2018</v>
      </c>
      <c r="K680" s="3" t="s">
        <v>777</v>
      </c>
      <c r="L680" s="338" t="s">
        <v>1041</v>
      </c>
      <c r="M680" s="136" t="s">
        <v>40</v>
      </c>
      <c r="O680" s="26"/>
      <c r="P680" s="1" t="str">
        <f>IF($C680&lt;&gt;"",IF(COUNTIF($C:C,$C680)&gt;1,"Plusieurs commentaires",""),"")</f>
        <v/>
      </c>
      <c r="Q680" s="1">
        <f t="shared" si="120"/>
        <v>0</v>
      </c>
      <c r="R680" s="1">
        <f>SUMIFS($Q$5:$Q680,$P$5:$P680,"Plusieurs commentaires",$C$5:$C680,C680)</f>
        <v>0</v>
      </c>
      <c r="S680" t="str">
        <f t="shared" si="121"/>
        <v/>
      </c>
      <c r="T680" t="str">
        <f t="shared" si="122"/>
        <v/>
      </c>
      <c r="U680" t="str">
        <f t="shared" si="123"/>
        <v/>
      </c>
      <c r="V680" s="238" t="str">
        <f t="shared" si="124"/>
        <v/>
      </c>
      <c r="W680" s="238">
        <f t="shared" si="125"/>
        <v>0</v>
      </c>
      <c r="X680" s="238">
        <f>SUMIFS($W$5:$W680,$V$5:$V680,"Plusieurs occurences",$H$5:$H680,H680)</f>
        <v>0</v>
      </c>
      <c r="Y680" t="str">
        <f t="shared" si="126"/>
        <v/>
      </c>
      <c r="Z680">
        <f t="shared" si="127"/>
        <v>0</v>
      </c>
      <c r="AA680" t="str">
        <f t="shared" si="128"/>
        <v/>
      </c>
      <c r="AC680" t="str">
        <f t="shared" si="129"/>
        <v/>
      </c>
    </row>
    <row r="681" spans="1:29" ht="30" x14ac:dyDescent="0.25">
      <c r="A681" s="112">
        <v>578</v>
      </c>
      <c r="B681" s="377" t="s">
        <v>778</v>
      </c>
      <c r="C681" t="s">
        <v>6209</v>
      </c>
      <c r="D681" s="133">
        <v>7329</v>
      </c>
      <c r="E681" s="133">
        <v>363</v>
      </c>
      <c r="F681" s="133">
        <v>158</v>
      </c>
      <c r="G681" s="133">
        <f t="shared" si="119"/>
        <v>0.43526170798898073</v>
      </c>
      <c r="H681" s="15"/>
      <c r="I681" s="16" t="s">
        <v>14</v>
      </c>
      <c r="J681" s="133">
        <v>2018</v>
      </c>
      <c r="K681" s="3" t="s">
        <v>27</v>
      </c>
      <c r="L681" s="338" t="s">
        <v>1041</v>
      </c>
      <c r="M681" s="17" t="s">
        <v>40</v>
      </c>
      <c r="O681" s="26"/>
      <c r="P681" s="1" t="str">
        <f>IF($C681&lt;&gt;"",IF(COUNTIF($C:C,$C681)&gt;1,"Plusieurs commentaires",""),"")</f>
        <v>Plusieurs commentaires</v>
      </c>
      <c r="Q681" s="1">
        <f t="shared" si="120"/>
        <v>1</v>
      </c>
      <c r="R681" s="1">
        <f>SUMIFS($Q$5:$Q681,$P$5:$P681,"Plusieurs commentaires",$C$5:$C681,C681)</f>
        <v>1</v>
      </c>
      <c r="S681" t="str">
        <f t="shared" si="121"/>
        <v/>
      </c>
      <c r="T681" t="str">
        <f t="shared" si="122"/>
        <v/>
      </c>
      <c r="U681" t="str">
        <f t="shared" si="123"/>
        <v/>
      </c>
      <c r="V681" s="238" t="str">
        <f t="shared" si="124"/>
        <v/>
      </c>
      <c r="W681" s="238">
        <f t="shared" si="125"/>
        <v>0</v>
      </c>
      <c r="X681" s="238">
        <f>SUMIFS($W$5:$W681,$V$5:$V681,"Plusieurs occurences",$H$5:$H681,H681)</f>
        <v>0</v>
      </c>
      <c r="Y681" t="str">
        <f t="shared" si="126"/>
        <v/>
      </c>
      <c r="Z681">
        <f t="shared" si="127"/>
        <v>0</v>
      </c>
      <c r="AA681" t="str">
        <f t="shared" si="128"/>
        <v/>
      </c>
      <c r="AC681" t="str">
        <f t="shared" si="129"/>
        <v/>
      </c>
    </row>
    <row r="682" spans="1:29" ht="45" x14ac:dyDescent="0.25">
      <c r="A682" s="112">
        <v>579</v>
      </c>
      <c r="B682" s="377" t="s">
        <v>779</v>
      </c>
      <c r="C682" t="s">
        <v>6541</v>
      </c>
      <c r="D682" s="133">
        <v>2091</v>
      </c>
      <c r="E682" s="133">
        <v>157</v>
      </c>
      <c r="F682" s="133">
        <v>31</v>
      </c>
      <c r="G682" s="133">
        <f t="shared" si="119"/>
        <v>0.19745222929936307</v>
      </c>
      <c r="H682" s="133"/>
      <c r="I682" s="134" t="s">
        <v>14</v>
      </c>
      <c r="J682" s="133">
        <v>2013</v>
      </c>
      <c r="K682" s="3" t="s">
        <v>14</v>
      </c>
      <c r="L682" s="338" t="s">
        <v>5513</v>
      </c>
      <c r="M682" s="136" t="s">
        <v>40</v>
      </c>
      <c r="N682">
        <v>13</v>
      </c>
      <c r="O682" s="26"/>
      <c r="P682" s="1" t="str">
        <f>IF($C682&lt;&gt;"",IF(COUNTIF($C:C,$C682)&gt;1,"Plusieurs commentaires",""),"")</f>
        <v/>
      </c>
      <c r="Q682" s="1">
        <f t="shared" si="120"/>
        <v>0</v>
      </c>
      <c r="R682" s="1">
        <f>SUMIFS($Q$5:$Q682,$P$5:$P682,"Plusieurs commentaires",$C$5:$C682,C682)</f>
        <v>0</v>
      </c>
      <c r="S682" t="str">
        <f t="shared" si="121"/>
        <v/>
      </c>
      <c r="T682" t="str">
        <f t="shared" si="122"/>
        <v/>
      </c>
      <c r="U682" t="str">
        <f t="shared" si="123"/>
        <v/>
      </c>
      <c r="V682" s="238" t="str">
        <f t="shared" si="124"/>
        <v/>
      </c>
      <c r="W682" s="238">
        <f t="shared" si="125"/>
        <v>0</v>
      </c>
      <c r="X682" s="238">
        <f>SUMIFS($W$5:$W682,$V$5:$V682,"Plusieurs occurences",$H$5:$H682,H682)</f>
        <v>0</v>
      </c>
      <c r="Y682" t="str">
        <f t="shared" si="126"/>
        <v/>
      </c>
      <c r="Z682">
        <f t="shared" si="127"/>
        <v>0</v>
      </c>
      <c r="AA682" t="str">
        <f t="shared" si="128"/>
        <v/>
      </c>
      <c r="AC682" t="str">
        <f t="shared" si="129"/>
        <v/>
      </c>
    </row>
    <row r="683" spans="1:29" ht="60" x14ac:dyDescent="0.25">
      <c r="A683" s="112">
        <v>581</v>
      </c>
      <c r="B683" s="377" t="s">
        <v>781</v>
      </c>
      <c r="C683" t="s">
        <v>6542</v>
      </c>
      <c r="D683" s="133">
        <v>2902</v>
      </c>
      <c r="E683" s="133">
        <v>141</v>
      </c>
      <c r="F683" s="133">
        <v>66</v>
      </c>
      <c r="G683" s="133">
        <f t="shared" si="119"/>
        <v>0.46808510638297873</v>
      </c>
      <c r="H683" s="133"/>
      <c r="I683" s="134" t="s">
        <v>14</v>
      </c>
      <c r="J683" s="133">
        <v>2014</v>
      </c>
      <c r="K683" s="3" t="s">
        <v>5504</v>
      </c>
      <c r="L683" s="338" t="s">
        <v>1041</v>
      </c>
      <c r="M683" s="136" t="s">
        <v>40</v>
      </c>
      <c r="O683" s="26"/>
      <c r="P683" s="1" t="str">
        <f>IF($C683&lt;&gt;"",IF(COUNTIF($C:C,$C683)&gt;1,"Plusieurs commentaires",""),"")</f>
        <v/>
      </c>
      <c r="Q683" s="1">
        <f t="shared" si="120"/>
        <v>0</v>
      </c>
      <c r="R683" s="1">
        <f>SUMIFS($Q$5:$Q683,$P$5:$P683,"Plusieurs commentaires",$C$5:$C683,C683)</f>
        <v>0</v>
      </c>
      <c r="S683" t="str">
        <f t="shared" si="121"/>
        <v/>
      </c>
      <c r="T683" t="str">
        <f t="shared" si="122"/>
        <v/>
      </c>
      <c r="U683" t="str">
        <f t="shared" si="123"/>
        <v/>
      </c>
      <c r="V683" s="238" t="str">
        <f t="shared" si="124"/>
        <v/>
      </c>
      <c r="W683" s="238">
        <f t="shared" si="125"/>
        <v>0</v>
      </c>
      <c r="X683" s="238">
        <f>SUMIFS($W$5:$W683,$V$5:$V683,"Plusieurs occurences",$H$5:$H683,H683)</f>
        <v>0</v>
      </c>
      <c r="Y683" t="str">
        <f t="shared" si="126"/>
        <v/>
      </c>
      <c r="Z683">
        <f t="shared" si="127"/>
        <v>0</v>
      </c>
      <c r="AA683" t="str">
        <f t="shared" si="128"/>
        <v/>
      </c>
      <c r="AC683" t="str">
        <f t="shared" si="129"/>
        <v/>
      </c>
    </row>
    <row r="684" spans="1:29" ht="45" x14ac:dyDescent="0.25">
      <c r="A684" s="112">
        <v>582</v>
      </c>
      <c r="B684" s="377" t="s">
        <v>782</v>
      </c>
      <c r="C684" t="s">
        <v>5939</v>
      </c>
      <c r="D684" s="133">
        <v>442</v>
      </c>
      <c r="E684" s="133">
        <v>156</v>
      </c>
      <c r="F684" s="133">
        <v>25</v>
      </c>
      <c r="G684" s="133">
        <f t="shared" si="119"/>
        <v>0.16025641025641027</v>
      </c>
      <c r="H684" s="15"/>
      <c r="I684" s="16" t="s">
        <v>14</v>
      </c>
      <c r="J684" s="15">
        <v>2012</v>
      </c>
      <c r="K684" s="3" t="s">
        <v>783</v>
      </c>
      <c r="L684" s="338" t="s">
        <v>5513</v>
      </c>
      <c r="M684" s="17" t="s">
        <v>40</v>
      </c>
      <c r="O684" s="26"/>
      <c r="P684" s="1" t="str">
        <f>IF($C684&lt;&gt;"",IF(COUNTIF($C:C,$C684)&gt;1,"Plusieurs commentaires",""),"")</f>
        <v/>
      </c>
      <c r="Q684" s="1">
        <f t="shared" si="120"/>
        <v>0</v>
      </c>
      <c r="R684" s="1">
        <f>SUMIFS($Q$5:$Q684,$P$5:$P684,"Plusieurs commentaires",$C$5:$C684,C684)</f>
        <v>0</v>
      </c>
      <c r="S684" t="str">
        <f t="shared" si="121"/>
        <v/>
      </c>
      <c r="T684" t="str">
        <f t="shared" si="122"/>
        <v/>
      </c>
      <c r="U684" t="str">
        <f t="shared" si="123"/>
        <v/>
      </c>
      <c r="V684" s="238" t="str">
        <f t="shared" si="124"/>
        <v/>
      </c>
      <c r="W684" s="238">
        <f t="shared" si="125"/>
        <v>0</v>
      </c>
      <c r="X684" s="238">
        <f>SUMIFS($W$5:$W684,$V$5:$V684,"Plusieurs occurences",$H$5:$H684,H684)</f>
        <v>0</v>
      </c>
      <c r="Y684" t="str">
        <f t="shared" si="126"/>
        <v/>
      </c>
      <c r="Z684">
        <f t="shared" si="127"/>
        <v>0</v>
      </c>
      <c r="AA684" t="str">
        <f t="shared" si="128"/>
        <v/>
      </c>
      <c r="AC684" t="str">
        <f t="shared" si="129"/>
        <v/>
      </c>
    </row>
    <row r="685" spans="1:29" ht="30" x14ac:dyDescent="0.25">
      <c r="A685" s="112">
        <v>584</v>
      </c>
      <c r="B685" s="377" t="s">
        <v>785</v>
      </c>
      <c r="C685" t="s">
        <v>6210</v>
      </c>
      <c r="D685" s="133">
        <v>2637</v>
      </c>
      <c r="E685" s="133">
        <v>73</v>
      </c>
      <c r="F685" s="133">
        <v>53</v>
      </c>
      <c r="G685" s="133">
        <f t="shared" si="119"/>
        <v>0.72602739726027399</v>
      </c>
      <c r="H685" s="15"/>
      <c r="I685" s="16" t="s">
        <v>14</v>
      </c>
      <c r="J685" s="15">
        <v>2010</v>
      </c>
      <c r="K685" s="3" t="s">
        <v>14</v>
      </c>
      <c r="L685" s="338" t="s">
        <v>5513</v>
      </c>
      <c r="M685" s="17" t="s">
        <v>40</v>
      </c>
      <c r="O685" s="26"/>
      <c r="P685" s="1" t="str">
        <f>IF($C685&lt;&gt;"",IF(COUNTIF($C:C,$C685)&gt;1,"Plusieurs commentaires",""),"")</f>
        <v>Plusieurs commentaires</v>
      </c>
      <c r="Q685" s="1">
        <f t="shared" si="120"/>
        <v>1</v>
      </c>
      <c r="R685" s="1">
        <f>SUMIFS($Q$5:$Q685,$P$5:$P685,"Plusieurs commentaires",$C$5:$C685,C685)</f>
        <v>1</v>
      </c>
      <c r="S685" t="str">
        <f t="shared" si="121"/>
        <v/>
      </c>
      <c r="T685" t="str">
        <f t="shared" si="122"/>
        <v/>
      </c>
      <c r="U685" t="str">
        <f t="shared" si="123"/>
        <v/>
      </c>
      <c r="V685" s="238" t="str">
        <f t="shared" si="124"/>
        <v/>
      </c>
      <c r="W685" s="238">
        <f t="shared" si="125"/>
        <v>0</v>
      </c>
      <c r="X685" s="238">
        <f>SUMIFS($W$5:$W685,$V$5:$V685,"Plusieurs occurences",$H$5:$H685,H685)</f>
        <v>0</v>
      </c>
      <c r="Y685" t="str">
        <f t="shared" si="126"/>
        <v/>
      </c>
      <c r="Z685">
        <f t="shared" si="127"/>
        <v>0</v>
      </c>
      <c r="AA685" t="str">
        <f t="shared" si="128"/>
        <v/>
      </c>
      <c r="AC685" t="str">
        <f t="shared" si="129"/>
        <v/>
      </c>
    </row>
    <row r="686" spans="1:29" ht="60" x14ac:dyDescent="0.25">
      <c r="A686" s="112">
        <v>585</v>
      </c>
      <c r="B686" s="377" t="s">
        <v>786</v>
      </c>
      <c r="C686" t="s">
        <v>6211</v>
      </c>
      <c r="D686" s="133">
        <v>1435</v>
      </c>
      <c r="E686" s="133">
        <v>45</v>
      </c>
      <c r="F686" s="133">
        <v>18</v>
      </c>
      <c r="G686" s="133">
        <f t="shared" si="119"/>
        <v>0.4</v>
      </c>
      <c r="H686" s="133"/>
      <c r="I686" s="134" t="s">
        <v>14</v>
      </c>
      <c r="J686" s="133">
        <v>2015</v>
      </c>
      <c r="K686" s="3" t="s">
        <v>14</v>
      </c>
      <c r="L686" s="338" t="s">
        <v>5513</v>
      </c>
      <c r="M686" s="136" t="s">
        <v>40</v>
      </c>
      <c r="O686" s="26"/>
      <c r="P686" s="1" t="str">
        <f>IF($C686&lt;&gt;"",IF(COUNTIF($C:C,$C686)&gt;1,"Plusieurs commentaires",""),"")</f>
        <v/>
      </c>
      <c r="Q686" s="1">
        <f t="shared" si="120"/>
        <v>0</v>
      </c>
      <c r="R686" s="1">
        <f>SUMIFS($Q$5:$Q686,$P$5:$P686,"Plusieurs commentaires",$C$5:$C686,C686)</f>
        <v>0</v>
      </c>
      <c r="S686" t="str">
        <f t="shared" si="121"/>
        <v/>
      </c>
      <c r="T686" t="str">
        <f t="shared" si="122"/>
        <v/>
      </c>
      <c r="U686" t="str">
        <f t="shared" si="123"/>
        <v/>
      </c>
      <c r="V686" s="238" t="str">
        <f t="shared" si="124"/>
        <v/>
      </c>
      <c r="W686" s="238">
        <f t="shared" si="125"/>
        <v>0</v>
      </c>
      <c r="X686" s="238">
        <f>SUMIFS($W$5:$W686,$V$5:$V686,"Plusieurs occurences",$H$5:$H686,H686)</f>
        <v>0</v>
      </c>
      <c r="Y686" t="str">
        <f t="shared" si="126"/>
        <v/>
      </c>
      <c r="Z686">
        <f t="shared" si="127"/>
        <v>0</v>
      </c>
      <c r="AA686" t="str">
        <f t="shared" si="128"/>
        <v/>
      </c>
      <c r="AC686" t="str">
        <f t="shared" si="129"/>
        <v/>
      </c>
    </row>
    <row r="687" spans="1:29" ht="30" x14ac:dyDescent="0.25">
      <c r="A687" s="112">
        <v>588</v>
      </c>
      <c r="B687" s="377" t="s">
        <v>790</v>
      </c>
      <c r="C687" t="s">
        <v>6527</v>
      </c>
      <c r="D687" s="15">
        <v>14600</v>
      </c>
      <c r="E687" s="15">
        <v>242</v>
      </c>
      <c r="F687" s="15">
        <v>97</v>
      </c>
      <c r="G687" s="133">
        <f t="shared" si="119"/>
        <v>0.40082644628099173</v>
      </c>
      <c r="H687" s="15"/>
      <c r="I687" s="16" t="s">
        <v>14</v>
      </c>
      <c r="J687" s="133"/>
      <c r="K687" s="3" t="s">
        <v>791</v>
      </c>
      <c r="L687" s="338" t="s">
        <v>1041</v>
      </c>
      <c r="M687" s="17" t="s">
        <v>40</v>
      </c>
      <c r="O687" s="26"/>
      <c r="P687" s="1" t="str">
        <f>IF($C687&lt;&gt;"",IF(COUNTIF($C:C,$C687)&gt;1,"Plusieurs commentaires",""),"")</f>
        <v>Plusieurs commentaires</v>
      </c>
      <c r="Q687" s="1">
        <f t="shared" si="120"/>
        <v>1</v>
      </c>
      <c r="R687" s="1">
        <f>SUMIFS($Q$5:$Q687,$P$5:$P687,"Plusieurs commentaires",$C$5:$C687,C687)</f>
        <v>2</v>
      </c>
      <c r="S687" t="str">
        <f t="shared" si="121"/>
        <v/>
      </c>
      <c r="T687" t="str">
        <f t="shared" si="122"/>
        <v/>
      </c>
      <c r="U687" t="str">
        <f t="shared" si="123"/>
        <v/>
      </c>
      <c r="V687" s="238" t="str">
        <f t="shared" si="124"/>
        <v/>
      </c>
      <c r="W687" s="238">
        <f t="shared" si="125"/>
        <v>0</v>
      </c>
      <c r="X687" s="238">
        <f>SUMIFS($W$5:$W687,$V$5:$V687,"Plusieurs occurences",$H$5:$H687,H687)</f>
        <v>0</v>
      </c>
      <c r="Y687" t="str">
        <f t="shared" si="126"/>
        <v/>
      </c>
      <c r="Z687" t="str">
        <f t="shared" si="127"/>
        <v/>
      </c>
      <c r="AA687" t="str">
        <f t="shared" si="128"/>
        <v/>
      </c>
      <c r="AC687" t="str">
        <f t="shared" si="129"/>
        <v/>
      </c>
    </row>
    <row r="688" spans="1:29" ht="30" x14ac:dyDescent="0.25">
      <c r="A688" s="112">
        <v>590</v>
      </c>
      <c r="B688" s="377" t="s">
        <v>794</v>
      </c>
      <c r="C688" t="s">
        <v>6187</v>
      </c>
      <c r="D688" s="133">
        <v>1848</v>
      </c>
      <c r="E688" s="133">
        <v>210</v>
      </c>
      <c r="F688" s="133">
        <v>583</v>
      </c>
      <c r="G688" s="133">
        <f t="shared" si="119"/>
        <v>2.7761904761904761</v>
      </c>
      <c r="H688" s="133"/>
      <c r="I688" s="134" t="s">
        <v>13</v>
      </c>
      <c r="J688" s="133">
        <v>2014</v>
      </c>
      <c r="K688" s="3" t="s">
        <v>14</v>
      </c>
      <c r="L688" s="338" t="s">
        <v>5513</v>
      </c>
      <c r="M688" s="136" t="s">
        <v>40</v>
      </c>
      <c r="O688" s="26"/>
      <c r="P688" s="1" t="str">
        <f>IF($C688&lt;&gt;"",IF(COUNTIF($C:C,$C688)&gt;1,"Plusieurs commentaires",""),"")</f>
        <v>Plusieurs commentaires</v>
      </c>
      <c r="Q688" s="1">
        <f t="shared" si="120"/>
        <v>1</v>
      </c>
      <c r="R688" s="1">
        <f>SUMIFS($Q$5:$Q688,$P$5:$P688,"Plusieurs commentaires",$C$5:$C688,C688)</f>
        <v>2</v>
      </c>
      <c r="S688" t="str">
        <f t="shared" si="121"/>
        <v/>
      </c>
      <c r="T688" t="str">
        <f t="shared" si="122"/>
        <v/>
      </c>
      <c r="U688" t="str">
        <f t="shared" si="123"/>
        <v/>
      </c>
      <c r="V688" s="238" t="str">
        <f t="shared" si="124"/>
        <v/>
      </c>
      <c r="W688" s="238">
        <f t="shared" si="125"/>
        <v>0</v>
      </c>
      <c r="X688" s="238">
        <f>SUMIFS($W$5:$W688,$V$5:$V688,"Plusieurs occurences",$H$5:$H688,H688)</f>
        <v>0</v>
      </c>
      <c r="Y688" t="str">
        <f t="shared" si="126"/>
        <v/>
      </c>
      <c r="Z688" t="str">
        <f t="shared" si="127"/>
        <v/>
      </c>
      <c r="AA688" t="str">
        <f t="shared" si="128"/>
        <v/>
      </c>
      <c r="AC688" t="str">
        <f t="shared" si="129"/>
        <v/>
      </c>
    </row>
    <row r="689" spans="1:29" ht="45" x14ac:dyDescent="0.25">
      <c r="A689" s="112">
        <v>594</v>
      </c>
      <c r="B689" s="377" t="s">
        <v>799</v>
      </c>
      <c r="C689" t="s">
        <v>6543</v>
      </c>
      <c r="D689" s="133">
        <v>17000</v>
      </c>
      <c r="E689" s="133">
        <v>869</v>
      </c>
      <c r="F689" s="133">
        <v>296</v>
      </c>
      <c r="G689" s="133">
        <f t="shared" si="119"/>
        <v>0.34062140391254314</v>
      </c>
      <c r="H689" s="133"/>
      <c r="I689" s="134" t="s">
        <v>14</v>
      </c>
      <c r="J689" s="133">
        <v>2012</v>
      </c>
      <c r="K689" s="3" t="s">
        <v>14</v>
      </c>
      <c r="L689" s="338" t="s">
        <v>5513</v>
      </c>
      <c r="M689" s="136" t="s">
        <v>40</v>
      </c>
      <c r="O689" s="26"/>
      <c r="P689" s="1" t="str">
        <f>IF($C689&lt;&gt;"",IF(COUNTIF($C:C,$C689)&gt;1,"Plusieurs commentaires",""),"")</f>
        <v/>
      </c>
      <c r="Q689" s="1">
        <f t="shared" si="120"/>
        <v>0</v>
      </c>
      <c r="R689" s="1">
        <f>SUMIFS($Q$5:$Q689,$P$5:$P689,"Plusieurs commentaires",$C$5:$C689,C689)</f>
        <v>0</v>
      </c>
      <c r="S689" t="str">
        <f t="shared" si="121"/>
        <v/>
      </c>
      <c r="T689" t="str">
        <f t="shared" si="122"/>
        <v/>
      </c>
      <c r="U689" t="str">
        <f t="shared" si="123"/>
        <v/>
      </c>
      <c r="V689" s="238" t="str">
        <f t="shared" si="124"/>
        <v/>
      </c>
      <c r="W689" s="238">
        <f t="shared" si="125"/>
        <v>0</v>
      </c>
      <c r="X689" s="238">
        <f>SUMIFS($W$5:$W689,$V$5:$V689,"Plusieurs occurences",$H$5:$H689,H689)</f>
        <v>0</v>
      </c>
      <c r="Y689" t="str">
        <f t="shared" si="126"/>
        <v/>
      </c>
      <c r="Z689">
        <f t="shared" si="127"/>
        <v>0</v>
      </c>
      <c r="AA689" t="str">
        <f t="shared" si="128"/>
        <v/>
      </c>
      <c r="AC689" t="str">
        <f t="shared" si="129"/>
        <v/>
      </c>
    </row>
    <row r="690" spans="1:29" ht="30" x14ac:dyDescent="0.25">
      <c r="A690" s="112">
        <v>596</v>
      </c>
      <c r="B690" s="377" t="s">
        <v>801</v>
      </c>
      <c r="C690" t="s">
        <v>5959</v>
      </c>
      <c r="D690" s="133">
        <v>33</v>
      </c>
      <c r="E690" s="133">
        <v>16</v>
      </c>
      <c r="F690" s="133">
        <v>0</v>
      </c>
      <c r="G690" s="133">
        <f t="shared" si="119"/>
        <v>0</v>
      </c>
      <c r="H690" s="15"/>
      <c r="I690" s="16" t="s">
        <v>14</v>
      </c>
      <c r="J690" s="15">
        <v>2018</v>
      </c>
      <c r="K690" s="3" t="s">
        <v>5808</v>
      </c>
      <c r="L690" s="338" t="s">
        <v>5513</v>
      </c>
      <c r="M690" s="17" t="s">
        <v>40</v>
      </c>
      <c r="O690" s="26"/>
      <c r="P690" s="1" t="str">
        <f>IF($C690&lt;&gt;"",IF(COUNTIF($C:C,$C690)&gt;1,"Plusieurs commentaires",""),"")</f>
        <v/>
      </c>
      <c r="Q690" s="1">
        <f t="shared" si="120"/>
        <v>0</v>
      </c>
      <c r="R690" s="1">
        <f>SUMIFS($Q$5:$Q690,$P$5:$P690,"Plusieurs commentaires",$C$5:$C690,C690)</f>
        <v>0</v>
      </c>
      <c r="S690" t="str">
        <f t="shared" si="121"/>
        <v/>
      </c>
      <c r="T690" t="str">
        <f t="shared" si="122"/>
        <v>dvarecc84801166</v>
      </c>
      <c r="U690" t="str">
        <f t="shared" si="123"/>
        <v/>
      </c>
      <c r="V690" s="238" t="str">
        <f t="shared" si="124"/>
        <v/>
      </c>
      <c r="W690" s="238">
        <f t="shared" si="125"/>
        <v>0</v>
      </c>
      <c r="X690" s="238">
        <f>SUMIFS($W$5:$W690,$V$5:$V690,"Plusieurs occurences",$H$5:$H690,H690)</f>
        <v>0</v>
      </c>
      <c r="Y690" t="str">
        <f t="shared" si="126"/>
        <v/>
      </c>
      <c r="Z690">
        <f t="shared" si="127"/>
        <v>0</v>
      </c>
      <c r="AA690" t="str">
        <f t="shared" si="128"/>
        <v/>
      </c>
      <c r="AC690" t="str">
        <f t="shared" si="129"/>
        <v/>
      </c>
    </row>
    <row r="691" spans="1:29" x14ac:dyDescent="0.25">
      <c r="A691" s="112">
        <v>597</v>
      </c>
      <c r="B691" s="377" t="s">
        <v>802</v>
      </c>
      <c r="C691" t="s">
        <v>6528</v>
      </c>
      <c r="D691" s="133">
        <v>1650</v>
      </c>
      <c r="E691" s="133">
        <v>401</v>
      </c>
      <c r="F691" s="133">
        <v>50</v>
      </c>
      <c r="G691" s="133">
        <f t="shared" si="119"/>
        <v>0.12468827930174564</v>
      </c>
      <c r="H691" s="133"/>
      <c r="I691" s="134" t="s">
        <v>14</v>
      </c>
      <c r="J691" s="299">
        <v>2016</v>
      </c>
      <c r="K691" s="3" t="s">
        <v>803</v>
      </c>
      <c r="L691" s="338" t="s">
        <v>1041</v>
      </c>
      <c r="M691" s="136" t="s">
        <v>40</v>
      </c>
      <c r="O691" s="26"/>
      <c r="P691" s="1" t="str">
        <f>IF($C691&lt;&gt;"",IF(COUNTIF($C:C,$C691)&gt;1,"Plusieurs commentaires",""),"")</f>
        <v>Plusieurs commentaires</v>
      </c>
      <c r="Q691" s="1">
        <f t="shared" si="120"/>
        <v>1</v>
      </c>
      <c r="R691" s="1">
        <f>SUMIFS($Q$5:$Q691,$P$5:$P691,"Plusieurs commentaires",$C$5:$C691,C691)</f>
        <v>3</v>
      </c>
      <c r="S691" t="str">
        <f t="shared" si="121"/>
        <v/>
      </c>
      <c r="T691" t="str">
        <f t="shared" si="122"/>
        <v/>
      </c>
      <c r="U691" t="str">
        <f t="shared" si="123"/>
        <v/>
      </c>
      <c r="V691" s="238" t="str">
        <f t="shared" si="124"/>
        <v/>
      </c>
      <c r="W691" s="238">
        <f t="shared" si="125"/>
        <v>0</v>
      </c>
      <c r="X691" s="238">
        <f>SUMIFS($W$5:$W691,$V$5:$V691,"Plusieurs occurences",$H$5:$H691,H691)</f>
        <v>0</v>
      </c>
      <c r="Y691" t="str">
        <f t="shared" si="126"/>
        <v/>
      </c>
      <c r="Z691" t="str">
        <f t="shared" si="127"/>
        <v/>
      </c>
      <c r="AA691" t="str">
        <f t="shared" si="128"/>
        <v/>
      </c>
      <c r="AC691" t="str">
        <f t="shared" si="129"/>
        <v/>
      </c>
    </row>
    <row r="692" spans="1:29" x14ac:dyDescent="0.25">
      <c r="A692" s="112">
        <v>599</v>
      </c>
      <c r="B692" s="377" t="s">
        <v>806</v>
      </c>
      <c r="C692" t="s">
        <v>6194</v>
      </c>
      <c r="D692" s="133">
        <v>1916</v>
      </c>
      <c r="E692" s="133">
        <v>151</v>
      </c>
      <c r="F692" s="133">
        <v>43</v>
      </c>
      <c r="G692" s="133">
        <f t="shared" si="119"/>
        <v>0.28476821192052981</v>
      </c>
      <c r="H692" s="133"/>
      <c r="I692" s="134" t="s">
        <v>14</v>
      </c>
      <c r="J692" s="133">
        <v>2017</v>
      </c>
      <c r="K692" s="3" t="s">
        <v>14</v>
      </c>
      <c r="L692" s="338" t="s">
        <v>5513</v>
      </c>
      <c r="M692" s="136" t="s">
        <v>40</v>
      </c>
      <c r="O692" s="26"/>
      <c r="P692" s="1" t="str">
        <f>IF($C692&lt;&gt;"",IF(COUNTIF($C:C,$C692)&gt;1,"Plusieurs commentaires",""),"")</f>
        <v>Plusieurs commentaires</v>
      </c>
      <c r="Q692" s="1">
        <f t="shared" si="120"/>
        <v>1</v>
      </c>
      <c r="R692" s="1">
        <f>SUMIFS($Q$5:$Q692,$P$5:$P692,"Plusieurs commentaires",$C$5:$C692,C692)</f>
        <v>2</v>
      </c>
      <c r="S692" t="str">
        <f t="shared" si="121"/>
        <v/>
      </c>
      <c r="T692" t="str">
        <f t="shared" si="122"/>
        <v/>
      </c>
      <c r="U692" t="str">
        <f t="shared" si="123"/>
        <v/>
      </c>
      <c r="V692" s="238" t="str">
        <f t="shared" si="124"/>
        <v/>
      </c>
      <c r="W692" s="238">
        <f t="shared" si="125"/>
        <v>0</v>
      </c>
      <c r="X692" s="238">
        <f>SUMIFS($W$5:$W692,$V$5:$V692,"Plusieurs occurences",$H$5:$H692,H692)</f>
        <v>0</v>
      </c>
      <c r="Y692" t="str">
        <f t="shared" si="126"/>
        <v/>
      </c>
      <c r="Z692" t="str">
        <f t="shared" si="127"/>
        <v/>
      </c>
      <c r="AA692" t="str">
        <f t="shared" si="128"/>
        <v/>
      </c>
      <c r="AC692" t="str">
        <f t="shared" si="129"/>
        <v/>
      </c>
    </row>
    <row r="693" spans="1:29" ht="30" x14ac:dyDescent="0.25">
      <c r="A693" s="112">
        <v>602</v>
      </c>
      <c r="B693" s="377" t="s">
        <v>810</v>
      </c>
      <c r="C693" t="s">
        <v>6010</v>
      </c>
      <c r="D693" s="133">
        <v>257</v>
      </c>
      <c r="E693" s="133">
        <v>29</v>
      </c>
      <c r="F693" s="133">
        <v>13</v>
      </c>
      <c r="G693" s="133">
        <f t="shared" si="119"/>
        <v>0.44827586206896552</v>
      </c>
      <c r="H693" s="133"/>
      <c r="I693" s="134" t="s">
        <v>14</v>
      </c>
      <c r="J693" s="133">
        <v>2018</v>
      </c>
      <c r="K693" s="3" t="s">
        <v>14</v>
      </c>
      <c r="L693" s="338" t="s">
        <v>5513</v>
      </c>
      <c r="M693" s="136" t="s">
        <v>40</v>
      </c>
      <c r="O693" s="26"/>
      <c r="P693" s="1" t="str">
        <f>IF($C693&lt;&gt;"",IF(COUNTIF($C:C,$C693)&gt;1,"Plusieurs commentaires",""),"")</f>
        <v>Plusieurs commentaires</v>
      </c>
      <c r="Q693" s="1">
        <f t="shared" si="120"/>
        <v>1</v>
      </c>
      <c r="R693" s="1">
        <f>SUMIFS($Q$5:$Q693,$P$5:$P693,"Plusieurs commentaires",$C$5:$C693,C693)</f>
        <v>2</v>
      </c>
      <c r="S693" t="str">
        <f t="shared" si="121"/>
        <v/>
      </c>
      <c r="T693" t="str">
        <f t="shared" si="122"/>
        <v>hLvlvlcrc</v>
      </c>
      <c r="U693" t="str">
        <f t="shared" si="123"/>
        <v/>
      </c>
      <c r="V693" s="238" t="str">
        <f t="shared" si="124"/>
        <v/>
      </c>
      <c r="W693" s="238">
        <f t="shared" si="125"/>
        <v>0</v>
      </c>
      <c r="X693" s="238">
        <f>SUMIFS($W$5:$W693,$V$5:$V693,"Plusieurs occurences",$H$5:$H693,H693)</f>
        <v>0</v>
      </c>
      <c r="Y693" t="str">
        <f t="shared" si="126"/>
        <v/>
      </c>
      <c r="Z693" t="str">
        <f t="shared" si="127"/>
        <v/>
      </c>
      <c r="AA693" t="str">
        <f t="shared" si="128"/>
        <v/>
      </c>
      <c r="AC693" t="str">
        <f t="shared" si="129"/>
        <v/>
      </c>
    </row>
    <row r="694" spans="1:29" ht="30" x14ac:dyDescent="0.25">
      <c r="A694" s="112">
        <v>606</v>
      </c>
      <c r="B694" s="377" t="s">
        <v>375</v>
      </c>
      <c r="C694" t="s">
        <v>5951</v>
      </c>
      <c r="D694" s="133">
        <v>181</v>
      </c>
      <c r="E694" s="133">
        <v>71</v>
      </c>
      <c r="F694" s="133">
        <v>205</v>
      </c>
      <c r="G694" s="133">
        <f t="shared" si="119"/>
        <v>2.887323943661972</v>
      </c>
      <c r="H694" s="15" t="s">
        <v>19</v>
      </c>
      <c r="I694" s="16" t="s">
        <v>13</v>
      </c>
      <c r="J694" s="15">
        <v>2015</v>
      </c>
      <c r="K694" s="3" t="s">
        <v>14</v>
      </c>
      <c r="L694" s="338" t="s">
        <v>5513</v>
      </c>
      <c r="M694" s="17" t="s">
        <v>40</v>
      </c>
      <c r="O694" s="26"/>
      <c r="P694" s="1" t="str">
        <f>IF($C694&lt;&gt;"",IF(COUNTIF($C:C,$C694)&gt;1,"Plusieurs commentaires",""),"")</f>
        <v>Plusieurs commentaires</v>
      </c>
      <c r="Q694" s="1">
        <f t="shared" si="120"/>
        <v>1</v>
      </c>
      <c r="R694" s="1">
        <f>SUMIFS($Q$5:$Q694,$P$5:$P694,"Plusieurs commentaires",$C$5:$C694,C694)</f>
        <v>4</v>
      </c>
      <c r="S694" t="str">
        <f t="shared" si="121"/>
        <v/>
      </c>
      <c r="T694" t="str">
        <f t="shared" si="122"/>
        <v/>
      </c>
      <c r="U694" t="str">
        <f t="shared" si="123"/>
        <v/>
      </c>
      <c r="V694" s="238" t="str">
        <f t="shared" si="124"/>
        <v>Plusieurs occurences</v>
      </c>
      <c r="W694" s="238">
        <f t="shared" si="125"/>
        <v>1</v>
      </c>
      <c r="X694" s="238">
        <f>SUMIFS($W$5:$W694,$V$5:$V694,"Plusieurs occurences",$H$5:$H694,H694)</f>
        <v>53</v>
      </c>
      <c r="Y694" t="str">
        <f t="shared" si="126"/>
        <v/>
      </c>
      <c r="Z694" t="str">
        <f t="shared" si="127"/>
        <v/>
      </c>
      <c r="AA694" t="str">
        <f t="shared" si="128"/>
        <v/>
      </c>
      <c r="AC694" t="str">
        <f t="shared" si="129"/>
        <v/>
      </c>
    </row>
    <row r="695" spans="1:29" ht="45" x14ac:dyDescent="0.25">
      <c r="A695" s="112">
        <v>608</v>
      </c>
      <c r="B695" s="377" t="s">
        <v>816</v>
      </c>
      <c r="C695" t="s">
        <v>6514</v>
      </c>
      <c r="D695" s="133">
        <v>1271</v>
      </c>
      <c r="E695" s="133">
        <v>1</v>
      </c>
      <c r="F695" s="133">
        <v>5</v>
      </c>
      <c r="G695" s="133">
        <f t="shared" si="119"/>
        <v>5</v>
      </c>
      <c r="H695" s="15"/>
      <c r="I695" s="16" t="s">
        <v>14</v>
      </c>
      <c r="J695" s="15">
        <v>2018</v>
      </c>
      <c r="K695" s="3" t="s">
        <v>5809</v>
      </c>
      <c r="L695" s="338" t="s">
        <v>5513</v>
      </c>
      <c r="M695" s="17" t="s">
        <v>40</v>
      </c>
      <c r="O695" s="26"/>
      <c r="P695" s="1" t="str">
        <f>IF($C695&lt;&gt;"",IF(COUNTIF($C:C,$C695)&gt;1,"Plusieurs commentaires",""),"")</f>
        <v>Plusieurs commentaires</v>
      </c>
      <c r="Q695" s="1">
        <f t="shared" si="120"/>
        <v>1</v>
      </c>
      <c r="R695" s="1">
        <f>SUMIFS($Q$5:$Q695,$P$5:$P695,"Plusieurs commentaires",$C$5:$C695,C695)</f>
        <v>2</v>
      </c>
      <c r="S695" t="str">
        <f t="shared" si="121"/>
        <v/>
      </c>
      <c r="T695" t="str">
        <f t="shared" si="122"/>
        <v>Sexxeld53082511</v>
      </c>
      <c r="U695" t="str">
        <f t="shared" si="123"/>
        <v/>
      </c>
      <c r="V695" s="238" t="str">
        <f t="shared" si="124"/>
        <v/>
      </c>
      <c r="W695" s="238">
        <f t="shared" si="125"/>
        <v>0</v>
      </c>
      <c r="X695" s="238">
        <f>SUMIFS($W$5:$W695,$V$5:$V695,"Plusieurs occurences",$H$5:$H695,H695)</f>
        <v>0</v>
      </c>
      <c r="Y695" t="str">
        <f t="shared" si="126"/>
        <v/>
      </c>
      <c r="Z695" t="str">
        <f t="shared" si="127"/>
        <v/>
      </c>
      <c r="AA695" t="str">
        <f t="shared" si="128"/>
        <v/>
      </c>
      <c r="AC695" t="str">
        <f t="shared" si="129"/>
        <v/>
      </c>
    </row>
    <row r="696" spans="1:29" ht="60" x14ac:dyDescent="0.25">
      <c r="A696" s="112">
        <v>609</v>
      </c>
      <c r="B696" s="377" t="s">
        <v>817</v>
      </c>
      <c r="C696" t="s">
        <v>6499</v>
      </c>
      <c r="D696" s="133">
        <v>56</v>
      </c>
      <c r="E696" s="133">
        <v>43</v>
      </c>
      <c r="F696" s="133">
        <v>16</v>
      </c>
      <c r="G696" s="133">
        <f t="shared" si="119"/>
        <v>0.37209302325581395</v>
      </c>
      <c r="H696" s="15"/>
      <c r="I696" s="16" t="s">
        <v>13</v>
      </c>
      <c r="J696" s="15">
        <v>2016</v>
      </c>
      <c r="K696" s="3" t="s">
        <v>818</v>
      </c>
      <c r="L696" s="338" t="s">
        <v>5513</v>
      </c>
      <c r="M696" s="17" t="s">
        <v>40</v>
      </c>
      <c r="N696">
        <v>0</v>
      </c>
      <c r="O696" s="26"/>
      <c r="P696" s="1" t="str">
        <f>IF($C696&lt;&gt;"",IF(COUNTIF($C:C,$C696)&gt;1,"Plusieurs commentaires",""),"")</f>
        <v>Plusieurs commentaires</v>
      </c>
      <c r="Q696" s="1">
        <f t="shared" si="120"/>
        <v>1</v>
      </c>
      <c r="R696" s="1">
        <f>SUMIFS($Q$5:$Q696,$P$5:$P696,"Plusieurs commentaires",$C$5:$C696,C696)</f>
        <v>3</v>
      </c>
      <c r="S696" t="str">
        <f t="shared" si="121"/>
        <v/>
      </c>
      <c r="T696" t="str">
        <f t="shared" si="122"/>
        <v/>
      </c>
      <c r="U696" t="str">
        <f t="shared" si="123"/>
        <v/>
      </c>
      <c r="V696" s="238" t="str">
        <f t="shared" si="124"/>
        <v/>
      </c>
      <c r="W696" s="238">
        <f t="shared" si="125"/>
        <v>0</v>
      </c>
      <c r="X696" s="238">
        <f>SUMIFS($W$5:$W696,$V$5:$V696,"Plusieurs occurences",$H$5:$H696,H696)</f>
        <v>0</v>
      </c>
      <c r="Y696" t="str">
        <f t="shared" si="126"/>
        <v/>
      </c>
      <c r="Z696" t="str">
        <f t="shared" si="127"/>
        <v/>
      </c>
      <c r="AA696" t="str">
        <f t="shared" si="128"/>
        <v/>
      </c>
      <c r="AC696" t="str">
        <f t="shared" si="129"/>
        <v/>
      </c>
    </row>
    <row r="697" spans="1:29" x14ac:dyDescent="0.25">
      <c r="A697" s="112">
        <v>611</v>
      </c>
      <c r="B697" s="377" t="s">
        <v>820</v>
      </c>
      <c r="C697" t="s">
        <v>6011</v>
      </c>
      <c r="D697" s="133">
        <v>2406</v>
      </c>
      <c r="E697" s="133">
        <v>169</v>
      </c>
      <c r="F697" s="133">
        <v>80</v>
      </c>
      <c r="G697" s="133">
        <f t="shared" si="119"/>
        <v>0.47337278106508873</v>
      </c>
      <c r="H697" s="15"/>
      <c r="I697" s="16" t="s">
        <v>14</v>
      </c>
      <c r="J697" s="15">
        <v>2013</v>
      </c>
      <c r="K697" s="3" t="s">
        <v>14</v>
      </c>
      <c r="L697" s="133"/>
      <c r="M697" s="17" t="s">
        <v>40</v>
      </c>
      <c r="O697" s="26"/>
      <c r="P697" s="1" t="str">
        <f>IF($C697&lt;&gt;"",IF(COUNTIF($C:C,$C697)&gt;1,"Plusieurs commentaires",""),"")</f>
        <v/>
      </c>
      <c r="Q697" s="1">
        <f t="shared" si="120"/>
        <v>0</v>
      </c>
      <c r="R697" s="1">
        <f>SUMIFS($Q$5:$Q697,$P$5:$P697,"Plusieurs commentaires",$C$5:$C697,C697)</f>
        <v>0</v>
      </c>
      <c r="S697" t="str">
        <f t="shared" si="121"/>
        <v/>
      </c>
      <c r="T697" t="str">
        <f t="shared" si="122"/>
        <v/>
      </c>
      <c r="U697" t="str">
        <f t="shared" si="123"/>
        <v/>
      </c>
      <c r="V697" s="238" t="str">
        <f t="shared" si="124"/>
        <v/>
      </c>
      <c r="W697" s="238">
        <f t="shared" si="125"/>
        <v>0</v>
      </c>
      <c r="X697" s="238">
        <f>SUMIFS($W$5:$W697,$V$5:$V697,"Plusieurs occurences",$H$5:$H697,H697)</f>
        <v>0</v>
      </c>
      <c r="Y697" t="str">
        <f t="shared" si="126"/>
        <v/>
      </c>
      <c r="Z697">
        <f t="shared" si="127"/>
        <v>0</v>
      </c>
      <c r="AA697" t="str">
        <f t="shared" si="128"/>
        <v/>
      </c>
      <c r="AC697" t="str">
        <f t="shared" si="129"/>
        <v/>
      </c>
    </row>
    <row r="698" spans="1:29" ht="45" x14ac:dyDescent="0.25">
      <c r="A698" s="112">
        <v>612</v>
      </c>
      <c r="B698" s="377" t="s">
        <v>821</v>
      </c>
      <c r="C698" t="s">
        <v>6544</v>
      </c>
      <c r="D698" s="133">
        <v>26100</v>
      </c>
      <c r="E698" s="133">
        <v>488</v>
      </c>
      <c r="F698" s="133">
        <v>567</v>
      </c>
      <c r="G698" s="133">
        <f t="shared" si="119"/>
        <v>1.1618852459016393</v>
      </c>
      <c r="H698" s="133"/>
      <c r="I698" s="134" t="s">
        <v>13</v>
      </c>
      <c r="J698" s="133">
        <v>2013</v>
      </c>
      <c r="K698" s="3" t="s">
        <v>822</v>
      </c>
      <c r="L698" s="338" t="s">
        <v>5513</v>
      </c>
      <c r="M698" s="136" t="s">
        <v>40</v>
      </c>
      <c r="O698" s="26"/>
      <c r="P698" s="1" t="str">
        <f>IF($C698&lt;&gt;"",IF(COUNTIF($C:C,$C698)&gt;1,"Plusieurs commentaires",""),"")</f>
        <v/>
      </c>
      <c r="Q698" s="1">
        <f t="shared" si="120"/>
        <v>0</v>
      </c>
      <c r="R698" s="1">
        <f>SUMIFS($Q$5:$Q698,$P$5:$P698,"Plusieurs commentaires",$C$5:$C698,C698)</f>
        <v>0</v>
      </c>
      <c r="S698" t="str">
        <f t="shared" si="121"/>
        <v/>
      </c>
      <c r="T698" t="str">
        <f t="shared" si="122"/>
        <v/>
      </c>
      <c r="U698" t="str">
        <f t="shared" si="123"/>
        <v/>
      </c>
      <c r="V698" s="238" t="str">
        <f t="shared" si="124"/>
        <v/>
      </c>
      <c r="W698" s="238">
        <f t="shared" si="125"/>
        <v>0</v>
      </c>
      <c r="X698" s="238">
        <f>SUMIFS($W$5:$W698,$V$5:$V698,"Plusieurs occurences",$H$5:$H698,H698)</f>
        <v>0</v>
      </c>
      <c r="Y698" t="str">
        <f t="shared" si="126"/>
        <v/>
      </c>
      <c r="Z698">
        <f t="shared" si="127"/>
        <v>0</v>
      </c>
      <c r="AA698" t="str">
        <f t="shared" si="128"/>
        <v/>
      </c>
      <c r="AC698" t="str">
        <f t="shared" si="129"/>
        <v/>
      </c>
    </row>
    <row r="699" spans="1:29" ht="30" x14ac:dyDescent="0.25">
      <c r="A699" s="112">
        <v>616</v>
      </c>
      <c r="B699" s="377" t="s">
        <v>825</v>
      </c>
      <c r="C699" t="s">
        <v>6545</v>
      </c>
      <c r="D699" s="133">
        <v>36</v>
      </c>
      <c r="E699" s="133">
        <v>207</v>
      </c>
      <c r="F699" s="133">
        <v>30</v>
      </c>
      <c r="G699" s="133">
        <f t="shared" si="119"/>
        <v>0.14492753623188406</v>
      </c>
      <c r="H699" s="133"/>
      <c r="I699" s="134" t="s">
        <v>14</v>
      </c>
      <c r="J699" s="133">
        <v>2016</v>
      </c>
      <c r="K699" s="3" t="s">
        <v>826</v>
      </c>
      <c r="L699" s="338" t="s">
        <v>1041</v>
      </c>
      <c r="M699" s="136" t="s">
        <v>40</v>
      </c>
      <c r="O699" s="26"/>
      <c r="P699" s="1" t="str">
        <f>IF($C699&lt;&gt;"",IF(COUNTIF($C:C,$C699)&gt;1,"Plusieurs commentaires",""),"")</f>
        <v/>
      </c>
      <c r="Q699" s="1">
        <f t="shared" si="120"/>
        <v>0</v>
      </c>
      <c r="R699" s="1">
        <f>SUMIFS($Q$5:$Q699,$P$5:$P699,"Plusieurs commentaires",$C$5:$C699,C699)</f>
        <v>0</v>
      </c>
      <c r="S699" t="str">
        <f t="shared" si="121"/>
        <v/>
      </c>
      <c r="T699" t="str">
        <f t="shared" si="122"/>
        <v/>
      </c>
      <c r="U699" t="str">
        <f t="shared" si="123"/>
        <v/>
      </c>
      <c r="V699" s="238" t="str">
        <f t="shared" si="124"/>
        <v/>
      </c>
      <c r="W699" s="238">
        <f t="shared" si="125"/>
        <v>0</v>
      </c>
      <c r="X699" s="238">
        <f>SUMIFS($W$5:$W699,$V$5:$V699,"Plusieurs occurences",$H$5:$H699,H699)</f>
        <v>0</v>
      </c>
      <c r="Y699" t="str">
        <f t="shared" si="126"/>
        <v/>
      </c>
      <c r="Z699">
        <f t="shared" si="127"/>
        <v>0</v>
      </c>
      <c r="AA699" t="str">
        <f t="shared" si="128"/>
        <v/>
      </c>
      <c r="AC699" t="str">
        <f t="shared" si="129"/>
        <v/>
      </c>
    </row>
    <row r="700" spans="1:29" x14ac:dyDescent="0.25">
      <c r="A700" s="112">
        <v>617</v>
      </c>
      <c r="B700" s="377" t="s">
        <v>827</v>
      </c>
      <c r="C700" t="s">
        <v>6212</v>
      </c>
      <c r="D700" s="133">
        <v>354</v>
      </c>
      <c r="E700" s="133">
        <v>334</v>
      </c>
      <c r="F700" s="133">
        <v>18</v>
      </c>
      <c r="G700" s="133">
        <f t="shared" si="119"/>
        <v>5.3892215568862277E-2</v>
      </c>
      <c r="H700" s="15"/>
      <c r="I700" s="16" t="s">
        <v>14</v>
      </c>
      <c r="J700" s="15">
        <v>2011</v>
      </c>
      <c r="K700" s="3" t="s">
        <v>14</v>
      </c>
      <c r="L700" s="338" t="s">
        <v>1041</v>
      </c>
      <c r="M700" s="17" t="s">
        <v>40</v>
      </c>
      <c r="O700" s="26"/>
      <c r="P700" s="1" t="str">
        <f>IF($C700&lt;&gt;"",IF(COUNTIF($C:C,$C700)&gt;1,"Plusieurs commentaires",""),"")</f>
        <v>Plusieurs commentaires</v>
      </c>
      <c r="Q700" s="1">
        <f t="shared" si="120"/>
        <v>1</v>
      </c>
      <c r="R700" s="1">
        <f>SUMIFS($Q$5:$Q700,$P$5:$P700,"Plusieurs commentaires",$C$5:$C700,C700)</f>
        <v>1</v>
      </c>
      <c r="S700" t="str">
        <f t="shared" si="121"/>
        <v/>
      </c>
      <c r="T700" t="str">
        <f t="shared" si="122"/>
        <v/>
      </c>
      <c r="U700" t="str">
        <f t="shared" si="123"/>
        <v/>
      </c>
      <c r="V700" s="238" t="str">
        <f t="shared" si="124"/>
        <v/>
      </c>
      <c r="W700" s="238">
        <f t="shared" si="125"/>
        <v>0</v>
      </c>
      <c r="X700" s="238">
        <f>SUMIFS($W$5:$W700,$V$5:$V700,"Plusieurs occurences",$H$5:$H700,H700)</f>
        <v>0</v>
      </c>
      <c r="Y700" t="str">
        <f t="shared" si="126"/>
        <v/>
      </c>
      <c r="Z700">
        <f t="shared" si="127"/>
        <v>0</v>
      </c>
      <c r="AA700" t="str">
        <f t="shared" si="128"/>
        <v/>
      </c>
      <c r="AC700" t="str">
        <f t="shared" si="129"/>
        <v/>
      </c>
    </row>
    <row r="701" spans="1:29" ht="45" x14ac:dyDescent="0.25">
      <c r="A701" s="112">
        <v>618</v>
      </c>
      <c r="B701" s="377" t="s">
        <v>828</v>
      </c>
      <c r="C701" t="s">
        <v>6069</v>
      </c>
      <c r="D701" s="133">
        <v>445</v>
      </c>
      <c r="E701" s="133">
        <v>98</v>
      </c>
      <c r="F701" s="133">
        <v>20</v>
      </c>
      <c r="G701" s="133">
        <f t="shared" si="119"/>
        <v>0.20408163265306123</v>
      </c>
      <c r="H701" s="133"/>
      <c r="I701" s="134" t="s">
        <v>14</v>
      </c>
      <c r="J701" s="133">
        <v>2018</v>
      </c>
      <c r="K701" s="3" t="s">
        <v>14</v>
      </c>
      <c r="L701" s="338" t="s">
        <v>5513</v>
      </c>
      <c r="M701" s="136" t="s">
        <v>40</v>
      </c>
      <c r="O701" s="26"/>
      <c r="P701" s="1" t="str">
        <f>IF($C701&lt;&gt;"",IF(COUNTIF($C:C,$C701)&gt;1,"Plusieurs commentaires",""),"")</f>
        <v>Plusieurs commentaires</v>
      </c>
      <c r="Q701" s="1">
        <f t="shared" si="120"/>
        <v>1</v>
      </c>
      <c r="R701" s="1">
        <f>SUMIFS($Q$5:$Q701,$P$5:$P701,"Plusieurs commentaires",$C$5:$C701,C701)</f>
        <v>2</v>
      </c>
      <c r="S701" t="str">
        <f t="shared" si="121"/>
        <v/>
      </c>
      <c r="T701" t="str">
        <f t="shared" si="122"/>
        <v>Pedchcvl</v>
      </c>
      <c r="U701" t="str">
        <f t="shared" si="123"/>
        <v/>
      </c>
      <c r="V701" s="238" t="str">
        <f t="shared" si="124"/>
        <v/>
      </c>
      <c r="W701" s="238">
        <f t="shared" si="125"/>
        <v>0</v>
      </c>
      <c r="X701" s="238">
        <f>SUMIFS($W$5:$W701,$V$5:$V701,"Plusieurs occurences",$H$5:$H701,H701)</f>
        <v>0</v>
      </c>
      <c r="Y701" t="str">
        <f t="shared" si="126"/>
        <v/>
      </c>
      <c r="Z701" t="str">
        <f t="shared" si="127"/>
        <v/>
      </c>
      <c r="AA701" t="str">
        <f t="shared" si="128"/>
        <v/>
      </c>
      <c r="AC701" t="str">
        <f t="shared" si="129"/>
        <v/>
      </c>
    </row>
    <row r="702" spans="1:29" ht="45" x14ac:dyDescent="0.25">
      <c r="A702" s="112">
        <v>620</v>
      </c>
      <c r="B702" s="377" t="s">
        <v>829</v>
      </c>
      <c r="C702" t="s">
        <v>6528</v>
      </c>
      <c r="D702" s="133">
        <v>1652</v>
      </c>
      <c r="E702" s="133">
        <v>401</v>
      </c>
      <c r="F702" s="133">
        <v>50</v>
      </c>
      <c r="G702" s="133">
        <f t="shared" si="119"/>
        <v>0.12468827930174564</v>
      </c>
      <c r="H702" s="15"/>
      <c r="I702" s="16" t="s">
        <v>14</v>
      </c>
      <c r="J702" s="15">
        <v>2016</v>
      </c>
      <c r="K702" s="3" t="s">
        <v>14</v>
      </c>
      <c r="L702" s="338" t="s">
        <v>5513</v>
      </c>
      <c r="M702" s="17" t="s">
        <v>40</v>
      </c>
      <c r="O702" s="26"/>
      <c r="P702" s="1" t="str">
        <f>IF($C702&lt;&gt;"",IF(COUNTIF($C:C,$C702)&gt;1,"Plusieurs commentaires",""),"")</f>
        <v>Plusieurs commentaires</v>
      </c>
      <c r="Q702" s="1">
        <f t="shared" si="120"/>
        <v>1</v>
      </c>
      <c r="R702" s="1">
        <f>SUMIFS($Q$5:$Q702,$P$5:$P702,"Plusieurs commentaires",$C$5:$C702,C702)</f>
        <v>4</v>
      </c>
      <c r="S702" t="str">
        <f t="shared" si="121"/>
        <v/>
      </c>
      <c r="T702" t="str">
        <f t="shared" si="122"/>
        <v/>
      </c>
      <c r="U702" t="str">
        <f t="shared" si="123"/>
        <v/>
      </c>
      <c r="V702" s="238" t="str">
        <f t="shared" si="124"/>
        <v/>
      </c>
      <c r="W702" s="238">
        <f t="shared" si="125"/>
        <v>0</v>
      </c>
      <c r="X702" s="238">
        <f>SUMIFS($W$5:$W702,$V$5:$V702,"Plusieurs occurences",$H$5:$H702,H702)</f>
        <v>0</v>
      </c>
      <c r="Y702" t="str">
        <f t="shared" si="126"/>
        <v/>
      </c>
      <c r="Z702" t="str">
        <f t="shared" si="127"/>
        <v/>
      </c>
      <c r="AA702" t="str">
        <f t="shared" si="128"/>
        <v/>
      </c>
      <c r="AC702" t="str">
        <f t="shared" si="129"/>
        <v/>
      </c>
    </row>
    <row r="703" spans="1:29" ht="60" x14ac:dyDescent="0.25">
      <c r="A703" s="112">
        <v>621</v>
      </c>
      <c r="B703" s="377" t="s">
        <v>830</v>
      </c>
      <c r="C703" t="s">
        <v>6528</v>
      </c>
      <c r="D703" s="133">
        <v>1652</v>
      </c>
      <c r="E703" s="133">
        <v>401</v>
      </c>
      <c r="F703" s="133">
        <v>50</v>
      </c>
      <c r="G703" s="133">
        <f t="shared" si="119"/>
        <v>0.12468827930174564</v>
      </c>
      <c r="H703" s="133"/>
      <c r="I703" s="134" t="s">
        <v>14</v>
      </c>
      <c r="J703" s="133">
        <v>2016</v>
      </c>
      <c r="K703" s="3" t="s">
        <v>14</v>
      </c>
      <c r="L703" s="338" t="s">
        <v>1041</v>
      </c>
      <c r="M703" s="136" t="s">
        <v>40</v>
      </c>
      <c r="O703" s="26"/>
      <c r="P703" s="1" t="str">
        <f>IF($C703&lt;&gt;"",IF(COUNTIF($C:C,$C703)&gt;1,"Plusieurs commentaires",""),"")</f>
        <v>Plusieurs commentaires</v>
      </c>
      <c r="Q703" s="1">
        <f t="shared" si="120"/>
        <v>1</v>
      </c>
      <c r="R703" s="1">
        <f>SUMIFS($Q$5:$Q703,$P$5:$P703,"Plusieurs commentaires",$C$5:$C703,C703)</f>
        <v>5</v>
      </c>
      <c r="S703" t="str">
        <f t="shared" si="121"/>
        <v/>
      </c>
      <c r="T703" t="str">
        <f t="shared" si="122"/>
        <v/>
      </c>
      <c r="U703" t="str">
        <f t="shared" si="123"/>
        <v/>
      </c>
      <c r="V703" s="238" t="str">
        <f t="shared" si="124"/>
        <v/>
      </c>
      <c r="W703" s="238">
        <f t="shared" si="125"/>
        <v>0</v>
      </c>
      <c r="X703" s="238">
        <f>SUMIFS($W$5:$W703,$V$5:$V703,"Plusieurs occurences",$H$5:$H703,H703)</f>
        <v>0</v>
      </c>
      <c r="Y703" t="str">
        <f t="shared" si="126"/>
        <v/>
      </c>
      <c r="Z703" t="str">
        <f t="shared" si="127"/>
        <v/>
      </c>
      <c r="AA703" t="str">
        <f t="shared" si="128"/>
        <v/>
      </c>
      <c r="AC703" t="str">
        <f t="shared" si="129"/>
        <v/>
      </c>
    </row>
    <row r="704" spans="1:29" ht="45" x14ac:dyDescent="0.25">
      <c r="A704" s="112">
        <v>622</v>
      </c>
      <c r="B704" s="377" t="s">
        <v>831</v>
      </c>
      <c r="C704" t="s">
        <v>6546</v>
      </c>
      <c r="D704" s="133">
        <v>37</v>
      </c>
      <c r="E704" s="133">
        <v>20</v>
      </c>
      <c r="F704" s="133">
        <v>2</v>
      </c>
      <c r="G704" s="133">
        <f t="shared" si="119"/>
        <v>0.1</v>
      </c>
      <c r="H704" s="133"/>
      <c r="I704" s="134" t="s">
        <v>13</v>
      </c>
      <c r="J704" s="133">
        <v>2014</v>
      </c>
      <c r="K704" s="3" t="s">
        <v>14</v>
      </c>
      <c r="L704" s="338" t="s">
        <v>5513</v>
      </c>
      <c r="M704" s="136" t="s">
        <v>40</v>
      </c>
      <c r="O704" s="26"/>
      <c r="P704" s="1" t="str">
        <f>IF($C704&lt;&gt;"",IF(COUNTIF($C:C,$C704)&gt;1,"Plusieurs commentaires",""),"")</f>
        <v/>
      </c>
      <c r="Q704" s="1">
        <f t="shared" si="120"/>
        <v>0</v>
      </c>
      <c r="R704" s="1">
        <f>SUMIFS($Q$5:$Q704,$P$5:$P704,"Plusieurs commentaires",$C$5:$C704,C704)</f>
        <v>0</v>
      </c>
      <c r="S704" t="str">
        <f t="shared" si="121"/>
        <v/>
      </c>
      <c r="T704" t="str">
        <f t="shared" si="122"/>
        <v/>
      </c>
      <c r="U704" t="str">
        <f t="shared" si="123"/>
        <v/>
      </c>
      <c r="V704" s="238" t="str">
        <f t="shared" si="124"/>
        <v/>
      </c>
      <c r="W704" s="238">
        <f t="shared" si="125"/>
        <v>0</v>
      </c>
      <c r="X704" s="238">
        <f>SUMIFS($W$5:$W704,$V$5:$V704,"Plusieurs occurences",$H$5:$H704,H704)</f>
        <v>0</v>
      </c>
      <c r="Y704" t="str">
        <f t="shared" si="126"/>
        <v/>
      </c>
      <c r="Z704">
        <f t="shared" si="127"/>
        <v>0</v>
      </c>
      <c r="AA704" t="str">
        <f t="shared" si="128"/>
        <v/>
      </c>
      <c r="AC704" t="str">
        <f t="shared" si="129"/>
        <v/>
      </c>
    </row>
    <row r="705" spans="1:29" ht="30" x14ac:dyDescent="0.25">
      <c r="A705" s="112">
        <v>623</v>
      </c>
      <c r="B705" s="377" t="s">
        <v>833</v>
      </c>
      <c r="C705" t="s">
        <v>5924</v>
      </c>
      <c r="D705" s="133">
        <v>1282</v>
      </c>
      <c r="E705" s="133">
        <v>40</v>
      </c>
      <c r="F705" s="133">
        <v>32</v>
      </c>
      <c r="G705" s="133">
        <f t="shared" si="119"/>
        <v>0.8</v>
      </c>
      <c r="H705" s="133"/>
      <c r="I705" s="134" t="s">
        <v>13</v>
      </c>
      <c r="J705" s="133">
        <v>2013</v>
      </c>
      <c r="K705" s="3" t="s">
        <v>832</v>
      </c>
      <c r="L705" s="338" t="s">
        <v>1041</v>
      </c>
      <c r="M705" s="136" t="s">
        <v>40</v>
      </c>
      <c r="O705" s="26"/>
      <c r="P705" s="1" t="str">
        <f>IF($C705&lt;&gt;"",IF(COUNTIF($C:C,$C705)&gt;1,"Plusieurs commentaires",""),"")</f>
        <v/>
      </c>
      <c r="Q705" s="1">
        <f t="shared" si="120"/>
        <v>0</v>
      </c>
      <c r="R705" s="1">
        <f>SUMIFS($Q$5:$Q705,$P$5:$P705,"Plusieurs commentaires",$C$5:$C705,C705)</f>
        <v>0</v>
      </c>
      <c r="S705" t="str">
        <f t="shared" si="121"/>
        <v/>
      </c>
      <c r="T705" t="str">
        <f t="shared" si="122"/>
        <v/>
      </c>
      <c r="U705" t="str">
        <f t="shared" si="123"/>
        <v/>
      </c>
      <c r="V705" s="238" t="str">
        <f t="shared" si="124"/>
        <v/>
      </c>
      <c r="W705" s="238">
        <f t="shared" si="125"/>
        <v>0</v>
      </c>
      <c r="X705" s="238">
        <f>SUMIFS($W$5:$W705,$V$5:$V705,"Plusieurs occurences",$H$5:$H705,H705)</f>
        <v>0</v>
      </c>
      <c r="Y705" t="str">
        <f t="shared" si="126"/>
        <v/>
      </c>
      <c r="Z705">
        <f t="shared" si="127"/>
        <v>0</v>
      </c>
      <c r="AA705" t="str">
        <f t="shared" si="128"/>
        <v/>
      </c>
      <c r="AC705" t="str">
        <f t="shared" si="129"/>
        <v/>
      </c>
    </row>
    <row r="706" spans="1:29" x14ac:dyDescent="0.25">
      <c r="A706" s="112">
        <v>624</v>
      </c>
      <c r="B706" s="377" t="s">
        <v>834</v>
      </c>
      <c r="C706" t="s">
        <v>6058</v>
      </c>
      <c r="D706" s="133">
        <v>21700</v>
      </c>
      <c r="E706" s="133">
        <v>92</v>
      </c>
      <c r="F706" s="133">
        <v>168</v>
      </c>
      <c r="G706" s="133">
        <f t="shared" si="119"/>
        <v>1.826086956521739</v>
      </c>
      <c r="H706" s="133"/>
      <c r="I706" s="134" t="s">
        <v>13</v>
      </c>
      <c r="J706" s="133">
        <v>2012</v>
      </c>
      <c r="K706" s="3" t="s">
        <v>14</v>
      </c>
      <c r="L706" s="338" t="s">
        <v>5513</v>
      </c>
      <c r="M706" s="136" t="s">
        <v>40</v>
      </c>
      <c r="O706" s="26"/>
      <c r="P706" s="1" t="str">
        <f>IF($C706&lt;&gt;"",IF(COUNTIF($C:C,$C706)&gt;1,"Plusieurs commentaires",""),"")</f>
        <v>Plusieurs commentaires</v>
      </c>
      <c r="Q706" s="1">
        <f t="shared" si="120"/>
        <v>1</v>
      </c>
      <c r="R706" s="1">
        <f>SUMIFS($Q$5:$Q706,$P$5:$P706,"Plusieurs commentaires",$C$5:$C706,C706)</f>
        <v>2</v>
      </c>
      <c r="S706" t="str">
        <f t="shared" si="121"/>
        <v/>
      </c>
      <c r="T706" t="str">
        <f t="shared" si="122"/>
        <v/>
      </c>
      <c r="U706" t="str">
        <f t="shared" si="123"/>
        <v/>
      </c>
      <c r="V706" s="238" t="str">
        <f t="shared" si="124"/>
        <v/>
      </c>
      <c r="W706" s="238">
        <f t="shared" si="125"/>
        <v>0</v>
      </c>
      <c r="X706" s="238">
        <f>SUMIFS($W$5:$W706,$V$5:$V706,"Plusieurs occurences",$H$5:$H706,H706)</f>
        <v>0</v>
      </c>
      <c r="Y706" t="str">
        <f t="shared" si="126"/>
        <v/>
      </c>
      <c r="Z706" t="str">
        <f t="shared" si="127"/>
        <v/>
      </c>
      <c r="AA706" t="str">
        <f t="shared" si="128"/>
        <v/>
      </c>
      <c r="AC706" t="str">
        <f t="shared" si="129"/>
        <v/>
      </c>
    </row>
    <row r="707" spans="1:29" ht="90" x14ac:dyDescent="0.25">
      <c r="A707" s="112">
        <v>625</v>
      </c>
      <c r="B707" s="377" t="s">
        <v>835</v>
      </c>
      <c r="C707" t="s">
        <v>5931</v>
      </c>
      <c r="D707" s="133">
        <v>2824</v>
      </c>
      <c r="E707" s="133">
        <v>37</v>
      </c>
      <c r="F707" s="133">
        <v>26</v>
      </c>
      <c r="G707" s="133">
        <f t="shared" ref="G707:G770" si="130">IFERROR(F707/E707,"")</f>
        <v>0.70270270270270274</v>
      </c>
      <c r="H707" s="133"/>
      <c r="I707" s="134" t="s">
        <v>13</v>
      </c>
      <c r="J707" s="133">
        <v>2011</v>
      </c>
      <c r="K707" s="3" t="s">
        <v>14</v>
      </c>
      <c r="L707" s="338" t="s">
        <v>5513</v>
      </c>
      <c r="M707" s="136" t="s">
        <v>40</v>
      </c>
      <c r="N707">
        <v>19</v>
      </c>
      <c r="O707" s="26"/>
      <c r="P707" s="1" t="str">
        <f>IF($C707&lt;&gt;"",IF(COUNTIF($C:C,$C707)&gt;1,"Plusieurs commentaires",""),"")</f>
        <v>Plusieurs commentaires</v>
      </c>
      <c r="Q707" s="1">
        <f t="shared" si="120"/>
        <v>1</v>
      </c>
      <c r="R707" s="1">
        <f>SUMIFS($Q$5:$Q707,$P$5:$P707,"Plusieurs commentaires",$C$5:$C707,C707)</f>
        <v>2</v>
      </c>
      <c r="S707" t="str">
        <f t="shared" si="121"/>
        <v/>
      </c>
      <c r="T707" t="str">
        <f t="shared" si="122"/>
        <v/>
      </c>
      <c r="U707" t="str">
        <f t="shared" si="123"/>
        <v/>
      </c>
      <c r="V707" s="238" t="str">
        <f t="shared" si="124"/>
        <v/>
      </c>
      <c r="W707" s="238">
        <f t="shared" si="125"/>
        <v>0</v>
      </c>
      <c r="X707" s="238">
        <f>SUMIFS($W$5:$W707,$V$5:$V707,"Plusieurs occurences",$H$5:$H707,H707)</f>
        <v>0</v>
      </c>
      <c r="Y707" t="str">
        <f t="shared" si="126"/>
        <v/>
      </c>
      <c r="Z707" t="str">
        <f t="shared" si="127"/>
        <v/>
      </c>
      <c r="AA707" t="str">
        <f t="shared" si="128"/>
        <v/>
      </c>
      <c r="AC707" t="str">
        <f t="shared" si="129"/>
        <v/>
      </c>
    </row>
    <row r="708" spans="1:29" ht="75" x14ac:dyDescent="0.25">
      <c r="A708" s="112">
        <v>626</v>
      </c>
      <c r="B708" s="377" t="s">
        <v>836</v>
      </c>
      <c r="C708" t="s">
        <v>6032</v>
      </c>
      <c r="D708" s="133">
        <v>444</v>
      </c>
      <c r="E708" s="133">
        <v>168</v>
      </c>
      <c r="F708" s="133">
        <v>37</v>
      </c>
      <c r="G708" s="133">
        <f t="shared" si="130"/>
        <v>0.22023809523809523</v>
      </c>
      <c r="H708" s="15"/>
      <c r="I708" s="16" t="s">
        <v>14</v>
      </c>
      <c r="J708" s="15">
        <v>2018</v>
      </c>
      <c r="K708" s="3" t="s">
        <v>5810</v>
      </c>
      <c r="L708" s="338" t="s">
        <v>1041</v>
      </c>
      <c r="M708" s="17" t="s">
        <v>40</v>
      </c>
      <c r="O708" s="26"/>
      <c r="P708" s="1" t="str">
        <f>IF($C708&lt;&gt;"",IF(COUNTIF($C:C,$C708)&gt;1,"Plusieurs commentaires",""),"")</f>
        <v>Plusieurs commentaires</v>
      </c>
      <c r="Q708" s="1">
        <f t="shared" si="120"/>
        <v>1</v>
      </c>
      <c r="R708" s="1">
        <f>SUMIFS($Q$5:$Q708,$P$5:$P708,"Plusieurs commentaires",$C$5:$C708,C708)</f>
        <v>2</v>
      </c>
      <c r="S708" t="str">
        <f t="shared" si="121"/>
        <v/>
      </c>
      <c r="T708" t="str">
        <f t="shared" si="122"/>
        <v/>
      </c>
      <c r="U708" t="str">
        <f t="shared" si="123"/>
        <v/>
      </c>
      <c r="V708" s="238" t="str">
        <f t="shared" si="124"/>
        <v/>
      </c>
      <c r="W708" s="238">
        <f t="shared" si="125"/>
        <v>0</v>
      </c>
      <c r="X708" s="238">
        <f>SUMIFS($W$5:$W708,$V$5:$V708,"Plusieurs occurences",$H$5:$H708,H708)</f>
        <v>0</v>
      </c>
      <c r="Y708" t="str">
        <f t="shared" si="126"/>
        <v/>
      </c>
      <c r="Z708" t="str">
        <f t="shared" si="127"/>
        <v/>
      </c>
      <c r="AA708" t="str">
        <f t="shared" si="128"/>
        <v/>
      </c>
      <c r="AC708" t="str">
        <f t="shared" si="129"/>
        <v/>
      </c>
    </row>
    <row r="709" spans="1:29" ht="75" x14ac:dyDescent="0.25">
      <c r="A709" s="112">
        <v>627</v>
      </c>
      <c r="B709" s="377" t="s">
        <v>837</v>
      </c>
      <c r="C709" t="s">
        <v>6547</v>
      </c>
      <c r="D709" s="133">
        <v>746</v>
      </c>
      <c r="E709" s="133">
        <v>421</v>
      </c>
      <c r="F709" s="133">
        <v>300</v>
      </c>
      <c r="G709" s="133">
        <f t="shared" si="130"/>
        <v>0.71258907363420432</v>
      </c>
      <c r="H709" s="15" t="s">
        <v>838</v>
      </c>
      <c r="I709" s="16" t="s">
        <v>14</v>
      </c>
      <c r="J709" s="15">
        <v>2013</v>
      </c>
      <c r="K709" s="3" t="s">
        <v>14</v>
      </c>
      <c r="L709" s="338" t="s">
        <v>5513</v>
      </c>
      <c r="M709" s="17" t="s">
        <v>40</v>
      </c>
      <c r="O709" s="26"/>
      <c r="P709" s="1" t="str">
        <f>IF($C709&lt;&gt;"",IF(COUNTIF($C:C,$C709)&gt;1,"Plusieurs commentaires",""),"")</f>
        <v/>
      </c>
      <c r="Q709" s="1">
        <f t="shared" ref="Q709:Q772" si="131">IF(P709="Plusieurs commentaires",1,0)</f>
        <v>0</v>
      </c>
      <c r="R709" s="1">
        <f>SUMIFS($Q$5:$Q709,$P$5:$P709,"Plusieurs commentaires",$C$5:$C709,C709)</f>
        <v>0</v>
      </c>
      <c r="S709" t="str">
        <f t="shared" ref="S709:S772" si="132">IF(I709="Non",IF(F709&lt;=21,IF(M709="Critique",IF(J709&gt;2017,C709,""),""),""),"")</f>
        <v/>
      </c>
      <c r="T709" t="str">
        <f t="shared" ref="T709:T772" si="133">IF(I709="Non",IF(F709&lt;=21,IF(M709="Soutien",IF(J709&gt;2017,C709,""),""),""),"")</f>
        <v/>
      </c>
      <c r="U709" t="str">
        <f t="shared" ref="U709:U772" si="134">IF(I709="Non",IF(F709&lt;=21,IF(M709="Neutre",IF(J709&gt;2017,C709,""),""),""),"")</f>
        <v/>
      </c>
      <c r="V709" s="238" t="str">
        <f t="shared" ref="V709:V772" si="135">IF($H709&lt;&gt;"",IF(COUNTIF($H:$H,$H709)&gt;1,"Plusieurs occurences",""),"")</f>
        <v/>
      </c>
      <c r="W709" s="238">
        <f t="shared" ref="W709:W772" si="136">IF(V709="Plusieurs occurences",1,0)</f>
        <v>0</v>
      </c>
      <c r="X709" s="238">
        <f>SUMIFS($W$5:$W709,$V$5:$V709,"Plusieurs occurences",$H$5:$H709,H709)</f>
        <v>0</v>
      </c>
      <c r="Y709" t="str">
        <f t="shared" ref="Y709:Y772" si="137">IF(R709&lt;2,IF(M709="Critique",H709,""),"")</f>
        <v/>
      </c>
      <c r="Z709" t="str">
        <f t="shared" ref="Z709:Z772" si="138">IF(R709&lt;2,IF(M709="Soutien",H709,""),"")</f>
        <v>Cherf de projet</v>
      </c>
      <c r="AA709" t="str">
        <f t="shared" ref="AA709:AA772" si="139">IF(R709&lt;2,IF(M709="Neutre",H709,""),"")</f>
        <v/>
      </c>
      <c r="AC709" t="str">
        <f t="shared" si="129"/>
        <v/>
      </c>
    </row>
    <row r="710" spans="1:29" ht="45" x14ac:dyDescent="0.25">
      <c r="A710" s="112">
        <v>628</v>
      </c>
      <c r="B710" s="377" t="s">
        <v>839</v>
      </c>
      <c r="C710" t="s">
        <v>6213</v>
      </c>
      <c r="D710" s="133">
        <v>571</v>
      </c>
      <c r="E710" s="133">
        <v>71</v>
      </c>
      <c r="F710" s="133">
        <v>20</v>
      </c>
      <c r="G710" s="133">
        <f t="shared" si="130"/>
        <v>0.28169014084507044</v>
      </c>
      <c r="H710" s="15"/>
      <c r="I710" s="16" t="s">
        <v>14</v>
      </c>
      <c r="J710" s="15">
        <v>2018</v>
      </c>
      <c r="K710" s="3" t="s">
        <v>14</v>
      </c>
      <c r="L710" s="338" t="s">
        <v>5513</v>
      </c>
      <c r="M710" s="17" t="s">
        <v>40</v>
      </c>
      <c r="O710" s="26"/>
      <c r="P710" s="1" t="str">
        <f>IF($C710&lt;&gt;"",IF(COUNTIF($C:C,$C710)&gt;1,"Plusieurs commentaires",""),"")</f>
        <v>Plusieurs commentaires</v>
      </c>
      <c r="Q710" s="1">
        <f t="shared" si="131"/>
        <v>1</v>
      </c>
      <c r="R710" s="1">
        <f>SUMIFS($Q$5:$Q710,$P$5:$P710,"Plusieurs commentaires",$C$5:$C710,C710)</f>
        <v>1</v>
      </c>
      <c r="S710" t="str">
        <f t="shared" si="132"/>
        <v/>
      </c>
      <c r="T710" t="str">
        <f t="shared" si="133"/>
        <v>LeplclS13441288</v>
      </c>
      <c r="U710" t="str">
        <f t="shared" si="134"/>
        <v/>
      </c>
      <c r="V710" s="238" t="str">
        <f t="shared" si="135"/>
        <v/>
      </c>
      <c r="W710" s="238">
        <f t="shared" si="136"/>
        <v>0</v>
      </c>
      <c r="X710" s="238">
        <f>SUMIFS($W$5:$W710,$V$5:$V710,"Plusieurs occurences",$H$5:$H710,H710)</f>
        <v>0</v>
      </c>
      <c r="Y710" t="str">
        <f t="shared" si="137"/>
        <v/>
      </c>
      <c r="Z710">
        <f t="shared" si="138"/>
        <v>0</v>
      </c>
      <c r="AA710" t="str">
        <f t="shared" si="139"/>
        <v/>
      </c>
      <c r="AC710" t="str">
        <f t="shared" si="129"/>
        <v/>
      </c>
    </row>
    <row r="711" spans="1:29" ht="30" x14ac:dyDescent="0.25">
      <c r="A711" s="112">
        <v>629</v>
      </c>
      <c r="B711" s="377" t="s">
        <v>840</v>
      </c>
      <c r="C711" t="s">
        <v>5960</v>
      </c>
      <c r="D711" s="133">
        <v>5464</v>
      </c>
      <c r="E711" s="133">
        <v>139</v>
      </c>
      <c r="F711" s="133">
        <v>23</v>
      </c>
      <c r="G711" s="133">
        <f t="shared" si="130"/>
        <v>0.16546762589928057</v>
      </c>
      <c r="H711" s="15"/>
      <c r="I711" s="16" t="s">
        <v>14</v>
      </c>
      <c r="J711" s="15">
        <v>2009</v>
      </c>
      <c r="K711" s="3" t="s">
        <v>14</v>
      </c>
      <c r="L711" s="338" t="s">
        <v>1041</v>
      </c>
      <c r="M711" s="17" t="s">
        <v>40</v>
      </c>
      <c r="N711">
        <v>8</v>
      </c>
      <c r="O711" s="26"/>
      <c r="P711" s="1" t="str">
        <f>IF($C711&lt;&gt;"",IF(COUNTIF($C:C,$C711)&gt;1,"Plusieurs commentaires",""),"")</f>
        <v/>
      </c>
      <c r="Q711" s="1">
        <f t="shared" si="131"/>
        <v>0</v>
      </c>
      <c r="R711" s="1">
        <f>SUMIFS($Q$5:$Q711,$P$5:$P711,"Plusieurs commentaires",$C$5:$C711,C711)</f>
        <v>0</v>
      </c>
      <c r="S711" t="str">
        <f t="shared" si="132"/>
        <v/>
      </c>
      <c r="T711" t="str">
        <f t="shared" si="133"/>
        <v/>
      </c>
      <c r="U711" t="str">
        <f t="shared" si="134"/>
        <v/>
      </c>
      <c r="V711" s="238" t="str">
        <f t="shared" si="135"/>
        <v/>
      </c>
      <c r="W711" s="238">
        <f t="shared" si="136"/>
        <v>0</v>
      </c>
      <c r="X711" s="238">
        <f>SUMIFS($W$5:$W711,$V$5:$V711,"Plusieurs occurences",$H$5:$H711,H711)</f>
        <v>0</v>
      </c>
      <c r="Y711" t="str">
        <f t="shared" si="137"/>
        <v/>
      </c>
      <c r="Z711">
        <f t="shared" si="138"/>
        <v>0</v>
      </c>
      <c r="AA711" t="str">
        <f t="shared" si="139"/>
        <v/>
      </c>
      <c r="AC711" t="str">
        <f t="shared" ref="AC711:AC774" si="140">IF(R711&lt;2,IF(M711="Critique",C711,""),"")</f>
        <v/>
      </c>
    </row>
    <row r="712" spans="1:29" ht="45" x14ac:dyDescent="0.25">
      <c r="A712" s="112">
        <v>633</v>
      </c>
      <c r="B712" s="377" t="s">
        <v>845</v>
      </c>
      <c r="C712" t="s">
        <v>6214</v>
      </c>
      <c r="D712" s="133">
        <v>639</v>
      </c>
      <c r="E712" s="133">
        <v>54</v>
      </c>
      <c r="F712" s="133">
        <v>16</v>
      </c>
      <c r="G712" s="133">
        <f t="shared" si="130"/>
        <v>0.29629629629629628</v>
      </c>
      <c r="H712" s="15"/>
      <c r="I712" s="16" t="s">
        <v>13</v>
      </c>
      <c r="J712" s="133">
        <v>2016</v>
      </c>
      <c r="K712" s="3" t="s">
        <v>14</v>
      </c>
      <c r="L712" s="338" t="s">
        <v>5513</v>
      </c>
      <c r="M712" s="17" t="s">
        <v>40</v>
      </c>
      <c r="O712" s="26"/>
      <c r="P712" s="1" t="str">
        <f>IF($C712&lt;&gt;"",IF(COUNTIF($C:C,$C712)&gt;1,"Plusieurs commentaires",""),"")</f>
        <v/>
      </c>
      <c r="Q712" s="1">
        <f t="shared" si="131"/>
        <v>0</v>
      </c>
      <c r="R712" s="1">
        <f>SUMIFS($Q$5:$Q712,$P$5:$P712,"Plusieurs commentaires",$C$5:$C712,C712)</f>
        <v>0</v>
      </c>
      <c r="S712" t="str">
        <f t="shared" si="132"/>
        <v/>
      </c>
      <c r="T712" t="str">
        <f t="shared" si="133"/>
        <v/>
      </c>
      <c r="U712" t="str">
        <f t="shared" si="134"/>
        <v/>
      </c>
      <c r="V712" s="238" t="str">
        <f t="shared" si="135"/>
        <v/>
      </c>
      <c r="W712" s="238">
        <f t="shared" si="136"/>
        <v>0</v>
      </c>
      <c r="X712" s="238">
        <f>SUMIFS($W$5:$W712,$V$5:$V712,"Plusieurs occurences",$H$5:$H712,H712)</f>
        <v>0</v>
      </c>
      <c r="Y712" t="str">
        <f t="shared" si="137"/>
        <v/>
      </c>
      <c r="Z712">
        <f t="shared" si="138"/>
        <v>0</v>
      </c>
      <c r="AA712" t="str">
        <f t="shared" si="139"/>
        <v/>
      </c>
      <c r="AC712" t="str">
        <f t="shared" si="140"/>
        <v/>
      </c>
    </row>
    <row r="713" spans="1:29" ht="60" x14ac:dyDescent="0.25">
      <c r="A713" s="112">
        <v>634</v>
      </c>
      <c r="B713" s="377" t="s">
        <v>846</v>
      </c>
      <c r="C713" t="s">
        <v>6071</v>
      </c>
      <c r="D713" s="133">
        <v>4946</v>
      </c>
      <c r="E713" s="133">
        <v>406</v>
      </c>
      <c r="F713" s="133">
        <v>395</v>
      </c>
      <c r="G713" s="133">
        <f t="shared" si="130"/>
        <v>0.97290640394088668</v>
      </c>
      <c r="H713" s="133"/>
      <c r="I713" s="134" t="s">
        <v>14</v>
      </c>
      <c r="J713" s="133">
        <v>2009</v>
      </c>
      <c r="K713" s="3" t="s">
        <v>14</v>
      </c>
      <c r="L713" s="338" t="s">
        <v>5513</v>
      </c>
      <c r="M713" s="136" t="s">
        <v>40</v>
      </c>
      <c r="N713">
        <v>1</v>
      </c>
      <c r="O713" s="26"/>
      <c r="P713" s="1" t="str">
        <f>IF($C713&lt;&gt;"",IF(COUNTIF($C:C,$C713)&gt;1,"Plusieurs commentaires",""),"")</f>
        <v/>
      </c>
      <c r="Q713" s="1">
        <f t="shared" si="131"/>
        <v>0</v>
      </c>
      <c r="R713" s="1">
        <f>SUMIFS($Q$5:$Q713,$P$5:$P713,"Plusieurs commentaires",$C$5:$C713,C713)</f>
        <v>0</v>
      </c>
      <c r="S713" t="str">
        <f t="shared" si="132"/>
        <v/>
      </c>
      <c r="T713" t="str">
        <f t="shared" si="133"/>
        <v/>
      </c>
      <c r="U713" t="str">
        <f t="shared" si="134"/>
        <v/>
      </c>
      <c r="V713" s="238" t="str">
        <f t="shared" si="135"/>
        <v/>
      </c>
      <c r="W713" s="238">
        <f t="shared" si="136"/>
        <v>0</v>
      </c>
      <c r="X713" s="238">
        <f>SUMIFS($W$5:$W713,$V$5:$V713,"Plusieurs occurences",$H$5:$H713,H713)</f>
        <v>0</v>
      </c>
      <c r="Y713" t="str">
        <f t="shared" si="137"/>
        <v/>
      </c>
      <c r="Z713">
        <f t="shared" si="138"/>
        <v>0</v>
      </c>
      <c r="AA713" t="str">
        <f t="shared" si="139"/>
        <v/>
      </c>
      <c r="AC713" t="str">
        <f t="shared" si="140"/>
        <v/>
      </c>
    </row>
    <row r="714" spans="1:29" x14ac:dyDescent="0.25">
      <c r="A714" s="112">
        <v>635</v>
      </c>
      <c r="B714" s="377" t="s">
        <v>847</v>
      </c>
      <c r="C714" t="s">
        <v>6548</v>
      </c>
      <c r="D714" s="133">
        <v>254000</v>
      </c>
      <c r="E714" s="133">
        <v>5016</v>
      </c>
      <c r="F714" s="133">
        <v>1954</v>
      </c>
      <c r="G714" s="133">
        <f t="shared" si="130"/>
        <v>0.38955342902711326</v>
      </c>
      <c r="H714" s="133"/>
      <c r="I714" s="134" t="s">
        <v>13</v>
      </c>
      <c r="J714" s="133">
        <v>2015</v>
      </c>
      <c r="K714" s="3" t="s">
        <v>14</v>
      </c>
      <c r="L714" s="133"/>
      <c r="M714" s="136" t="s">
        <v>40</v>
      </c>
      <c r="N714">
        <v>14</v>
      </c>
      <c r="O714" s="26"/>
      <c r="P714" s="1" t="str">
        <f>IF($C714&lt;&gt;"",IF(COUNTIF($C:C,$C714)&gt;1,"Plusieurs commentaires",""),"")</f>
        <v/>
      </c>
      <c r="Q714" s="1">
        <f t="shared" si="131"/>
        <v>0</v>
      </c>
      <c r="R714" s="1">
        <f>SUMIFS($Q$5:$Q714,$P$5:$P714,"Plusieurs commentaires",$C$5:$C714,C714)</f>
        <v>0</v>
      </c>
      <c r="S714" t="str">
        <f t="shared" si="132"/>
        <v/>
      </c>
      <c r="T714" t="str">
        <f t="shared" si="133"/>
        <v/>
      </c>
      <c r="U714" t="str">
        <f t="shared" si="134"/>
        <v/>
      </c>
      <c r="V714" s="238" t="str">
        <f t="shared" si="135"/>
        <v/>
      </c>
      <c r="W714" s="238">
        <f t="shared" si="136"/>
        <v>0</v>
      </c>
      <c r="X714" s="238">
        <f>SUMIFS($W$5:$W714,$V$5:$V714,"Plusieurs occurences",$H$5:$H714,H714)</f>
        <v>0</v>
      </c>
      <c r="Y714" t="str">
        <f t="shared" si="137"/>
        <v/>
      </c>
      <c r="Z714">
        <f t="shared" si="138"/>
        <v>0</v>
      </c>
      <c r="AA714" t="str">
        <f t="shared" si="139"/>
        <v/>
      </c>
      <c r="AC714" t="str">
        <f t="shared" si="140"/>
        <v/>
      </c>
    </row>
    <row r="715" spans="1:29" ht="60" x14ac:dyDescent="0.25">
      <c r="A715" s="112">
        <v>636</v>
      </c>
      <c r="B715" s="377" t="s">
        <v>848</v>
      </c>
      <c r="C715" t="s">
        <v>6549</v>
      </c>
      <c r="D715" s="133">
        <v>1301</v>
      </c>
      <c r="E715" s="133">
        <v>60</v>
      </c>
      <c r="F715" s="133">
        <v>33</v>
      </c>
      <c r="G715" s="133">
        <f t="shared" si="130"/>
        <v>0.55000000000000004</v>
      </c>
      <c r="H715" s="15"/>
      <c r="I715" s="16" t="s">
        <v>37</v>
      </c>
      <c r="J715" s="15">
        <v>2013</v>
      </c>
      <c r="K715" s="3" t="s">
        <v>14</v>
      </c>
      <c r="L715" s="338" t="s">
        <v>5513</v>
      </c>
      <c r="M715" s="17" t="s">
        <v>40</v>
      </c>
      <c r="N715">
        <v>20</v>
      </c>
      <c r="O715" s="26"/>
      <c r="P715" s="1" t="str">
        <f>IF($C715&lt;&gt;"",IF(COUNTIF($C:C,$C715)&gt;1,"Plusieurs commentaires",""),"")</f>
        <v/>
      </c>
      <c r="Q715" s="1">
        <f t="shared" si="131"/>
        <v>0</v>
      </c>
      <c r="R715" s="1">
        <f>SUMIFS($Q$5:$Q715,$P$5:$P715,"Plusieurs commentaires",$C$5:$C715,C715)</f>
        <v>0</v>
      </c>
      <c r="S715" t="str">
        <f t="shared" si="132"/>
        <v/>
      </c>
      <c r="T715" t="str">
        <f t="shared" si="133"/>
        <v/>
      </c>
      <c r="U715" t="str">
        <f t="shared" si="134"/>
        <v/>
      </c>
      <c r="V715" s="238" t="str">
        <f t="shared" si="135"/>
        <v/>
      </c>
      <c r="W715" s="238">
        <f t="shared" si="136"/>
        <v>0</v>
      </c>
      <c r="X715" s="238">
        <f>SUMIFS($W$5:$W715,$V$5:$V715,"Plusieurs occurences",$H$5:$H715,H715)</f>
        <v>0</v>
      </c>
      <c r="Y715" t="str">
        <f t="shared" si="137"/>
        <v/>
      </c>
      <c r="Z715">
        <f t="shared" si="138"/>
        <v>0</v>
      </c>
      <c r="AA715" t="str">
        <f t="shared" si="139"/>
        <v/>
      </c>
      <c r="AC715" t="str">
        <f t="shared" si="140"/>
        <v/>
      </c>
    </row>
    <row r="716" spans="1:29" x14ac:dyDescent="0.25">
      <c r="A716" s="112">
        <v>639</v>
      </c>
      <c r="B716" s="377" t="s">
        <v>853</v>
      </c>
      <c r="C716" t="s">
        <v>6550</v>
      </c>
      <c r="D716" s="133">
        <v>4159</v>
      </c>
      <c r="E716" s="133">
        <v>170</v>
      </c>
      <c r="F716" s="133">
        <v>79</v>
      </c>
      <c r="G716" s="133">
        <f t="shared" si="130"/>
        <v>0.46470588235294119</v>
      </c>
      <c r="H716" s="133"/>
      <c r="I716" s="134" t="s">
        <v>14</v>
      </c>
      <c r="J716" s="133">
        <v>2018</v>
      </c>
      <c r="K716" s="3" t="s">
        <v>852</v>
      </c>
      <c r="L716" s="338" t="s">
        <v>5513</v>
      </c>
      <c r="M716" s="136" t="s">
        <v>40</v>
      </c>
      <c r="O716" s="26"/>
      <c r="P716" s="1" t="str">
        <f>IF($C716&lt;&gt;"",IF(COUNTIF($C:C,$C716)&gt;1,"Plusieurs commentaires",""),"")</f>
        <v/>
      </c>
      <c r="Q716" s="1">
        <f t="shared" si="131"/>
        <v>0</v>
      </c>
      <c r="R716" s="1">
        <f>SUMIFS($Q$5:$Q716,$P$5:$P716,"Plusieurs commentaires",$C$5:$C716,C716)</f>
        <v>0</v>
      </c>
      <c r="S716" t="str">
        <f t="shared" si="132"/>
        <v/>
      </c>
      <c r="T716" t="str">
        <f t="shared" si="133"/>
        <v/>
      </c>
      <c r="U716" t="str">
        <f t="shared" si="134"/>
        <v/>
      </c>
      <c r="V716" s="238" t="str">
        <f t="shared" si="135"/>
        <v/>
      </c>
      <c r="W716" s="238">
        <f t="shared" si="136"/>
        <v>0</v>
      </c>
      <c r="X716" s="238">
        <f>SUMIFS($W$5:$W716,$V$5:$V716,"Plusieurs occurences",$H$5:$H716,H716)</f>
        <v>0</v>
      </c>
      <c r="Y716" t="str">
        <f t="shared" si="137"/>
        <v/>
      </c>
      <c r="Z716">
        <f t="shared" si="138"/>
        <v>0</v>
      </c>
      <c r="AA716" t="str">
        <f t="shared" si="139"/>
        <v/>
      </c>
      <c r="AC716" t="str">
        <f t="shared" si="140"/>
        <v/>
      </c>
    </row>
    <row r="717" spans="1:29" x14ac:dyDescent="0.25">
      <c r="A717" s="112">
        <v>641</v>
      </c>
      <c r="B717" s="377" t="s">
        <v>856</v>
      </c>
      <c r="C717" t="s">
        <v>6551</v>
      </c>
      <c r="D717" s="133">
        <v>3631</v>
      </c>
      <c r="E717" s="133">
        <v>52</v>
      </c>
      <c r="F717" s="133">
        <v>74</v>
      </c>
      <c r="G717" s="133">
        <f t="shared" si="130"/>
        <v>1.4230769230769231</v>
      </c>
      <c r="H717" s="133"/>
      <c r="I717" s="134" t="s">
        <v>14</v>
      </c>
      <c r="J717" s="133">
        <v>2017</v>
      </c>
      <c r="K717" s="3" t="s">
        <v>855</v>
      </c>
      <c r="L717" s="338" t="s">
        <v>5513</v>
      </c>
      <c r="M717" s="136" t="s">
        <v>40</v>
      </c>
      <c r="O717" s="26"/>
      <c r="P717" s="1" t="str">
        <f>IF($C717&lt;&gt;"",IF(COUNTIF($C:C,$C717)&gt;1,"Plusieurs commentaires",""),"")</f>
        <v/>
      </c>
      <c r="Q717" s="1">
        <f t="shared" si="131"/>
        <v>0</v>
      </c>
      <c r="R717" s="1">
        <f>SUMIFS($Q$5:$Q717,$P$5:$P717,"Plusieurs commentaires",$C$5:$C717,C717)</f>
        <v>0</v>
      </c>
      <c r="S717" t="str">
        <f t="shared" si="132"/>
        <v/>
      </c>
      <c r="T717" t="str">
        <f t="shared" si="133"/>
        <v/>
      </c>
      <c r="U717" t="str">
        <f t="shared" si="134"/>
        <v/>
      </c>
      <c r="V717" s="238" t="str">
        <f t="shared" si="135"/>
        <v/>
      </c>
      <c r="W717" s="238">
        <f t="shared" si="136"/>
        <v>0</v>
      </c>
      <c r="X717" s="238">
        <f>SUMIFS($W$5:$W717,$V$5:$V717,"Plusieurs occurences",$H$5:$H717,H717)</f>
        <v>0</v>
      </c>
      <c r="Y717" t="str">
        <f t="shared" si="137"/>
        <v/>
      </c>
      <c r="Z717">
        <f t="shared" si="138"/>
        <v>0</v>
      </c>
      <c r="AA717" t="str">
        <f t="shared" si="139"/>
        <v/>
      </c>
      <c r="AC717" t="str">
        <f t="shared" si="140"/>
        <v/>
      </c>
    </row>
    <row r="718" spans="1:29" ht="60" x14ac:dyDescent="0.25">
      <c r="A718" s="112">
        <v>642</v>
      </c>
      <c r="B718" s="377" t="s">
        <v>857</v>
      </c>
      <c r="C718" t="s">
        <v>6515</v>
      </c>
      <c r="D718" s="15">
        <v>5523</v>
      </c>
      <c r="E718" s="15">
        <v>711</v>
      </c>
      <c r="F718" s="15">
        <v>71</v>
      </c>
      <c r="G718" s="133">
        <f t="shared" si="130"/>
        <v>9.9859353023909983E-2</v>
      </c>
      <c r="H718" s="15"/>
      <c r="I718" s="16" t="s">
        <v>14</v>
      </c>
      <c r="J718" s="15">
        <v>2014</v>
      </c>
      <c r="K718" s="3" t="s">
        <v>14</v>
      </c>
      <c r="L718" s="338" t="s">
        <v>5513</v>
      </c>
      <c r="M718" s="17" t="s">
        <v>40</v>
      </c>
      <c r="O718" s="26"/>
      <c r="P718" s="1" t="str">
        <f>IF($C718&lt;&gt;"",IF(COUNTIF($C:C,$C718)&gt;1,"Plusieurs commentaires",""),"")</f>
        <v>Plusieurs commentaires</v>
      </c>
      <c r="Q718" s="1">
        <f t="shared" si="131"/>
        <v>1</v>
      </c>
      <c r="R718" s="1">
        <f>SUMIFS($Q$5:$Q718,$P$5:$P718,"Plusieurs commentaires",$C$5:$C718,C718)</f>
        <v>3</v>
      </c>
      <c r="S718" t="str">
        <f t="shared" si="132"/>
        <v/>
      </c>
      <c r="T718" t="str">
        <f t="shared" si="133"/>
        <v/>
      </c>
      <c r="U718" t="str">
        <f t="shared" si="134"/>
        <v/>
      </c>
      <c r="V718" s="238" t="str">
        <f t="shared" si="135"/>
        <v/>
      </c>
      <c r="W718" s="238">
        <f t="shared" si="136"/>
        <v>0</v>
      </c>
      <c r="X718" s="238">
        <f>SUMIFS($W$5:$W718,$V$5:$V718,"Plusieurs occurences",$H$5:$H718,H718)</f>
        <v>0</v>
      </c>
      <c r="Y718" t="str">
        <f t="shared" si="137"/>
        <v/>
      </c>
      <c r="Z718" t="str">
        <f t="shared" si="138"/>
        <v/>
      </c>
      <c r="AA718" t="str">
        <f t="shared" si="139"/>
        <v/>
      </c>
      <c r="AC718" t="str">
        <f t="shared" si="140"/>
        <v/>
      </c>
    </row>
    <row r="719" spans="1:29" ht="30" x14ac:dyDescent="0.25">
      <c r="A719" s="112">
        <v>643</v>
      </c>
      <c r="B719" s="377" t="s">
        <v>858</v>
      </c>
      <c r="C719" t="s">
        <v>6149</v>
      </c>
      <c r="D719" s="133">
        <v>344</v>
      </c>
      <c r="E719" s="133">
        <v>86</v>
      </c>
      <c r="F719" s="133">
        <v>41</v>
      </c>
      <c r="G719" s="133">
        <f t="shared" si="130"/>
        <v>0.47674418604651164</v>
      </c>
      <c r="H719" s="15"/>
      <c r="I719" s="16" t="s">
        <v>13</v>
      </c>
      <c r="J719" s="15">
        <v>2016</v>
      </c>
      <c r="K719" s="3" t="s">
        <v>14</v>
      </c>
      <c r="L719" s="338" t="s">
        <v>5513</v>
      </c>
      <c r="M719" s="17" t="s">
        <v>40</v>
      </c>
      <c r="O719" s="26"/>
      <c r="P719" s="1" t="str">
        <f>IF($C719&lt;&gt;"",IF(COUNTIF($C:C,$C719)&gt;1,"Plusieurs commentaires",""),"")</f>
        <v>Plusieurs commentaires</v>
      </c>
      <c r="Q719" s="1">
        <f t="shared" si="131"/>
        <v>1</v>
      </c>
      <c r="R719" s="1">
        <f>SUMIFS($Q$5:$Q719,$P$5:$P719,"Plusieurs commentaires",$C$5:$C719,C719)</f>
        <v>2</v>
      </c>
      <c r="S719" t="str">
        <f t="shared" si="132"/>
        <v/>
      </c>
      <c r="T719" t="str">
        <f t="shared" si="133"/>
        <v/>
      </c>
      <c r="U719" t="str">
        <f t="shared" si="134"/>
        <v/>
      </c>
      <c r="V719" s="238" t="str">
        <f t="shared" si="135"/>
        <v/>
      </c>
      <c r="W719" s="238">
        <f t="shared" si="136"/>
        <v>0</v>
      </c>
      <c r="X719" s="238">
        <f>SUMIFS($W$5:$W719,$V$5:$V719,"Plusieurs occurences",$H$5:$H719,H719)</f>
        <v>0</v>
      </c>
      <c r="Y719" t="str">
        <f t="shared" si="137"/>
        <v/>
      </c>
      <c r="Z719" t="str">
        <f t="shared" si="138"/>
        <v/>
      </c>
      <c r="AA719" t="str">
        <f t="shared" si="139"/>
        <v/>
      </c>
      <c r="AC719" t="str">
        <f t="shared" si="140"/>
        <v/>
      </c>
    </row>
    <row r="720" spans="1:29" ht="30" x14ac:dyDescent="0.25">
      <c r="A720" s="112">
        <v>644</v>
      </c>
      <c r="B720" s="377" t="s">
        <v>859</v>
      </c>
      <c r="C720" t="s">
        <v>6552</v>
      </c>
      <c r="D720" s="133">
        <v>2958</v>
      </c>
      <c r="E720" s="133">
        <v>1938</v>
      </c>
      <c r="F720" s="133">
        <v>3720</v>
      </c>
      <c r="G720" s="133">
        <f t="shared" si="130"/>
        <v>1.9195046439628483</v>
      </c>
      <c r="H720" s="133"/>
      <c r="I720" s="134" t="s">
        <v>13</v>
      </c>
      <c r="J720" s="133">
        <v>2009</v>
      </c>
      <c r="K720" s="3" t="s">
        <v>5513</v>
      </c>
      <c r="L720" s="338" t="s">
        <v>1041</v>
      </c>
      <c r="M720" s="136" t="s">
        <v>40</v>
      </c>
      <c r="O720" s="26"/>
      <c r="P720" s="1" t="str">
        <f>IF($C720&lt;&gt;"",IF(COUNTIF($C:C,$C720)&gt;1,"Plusieurs commentaires",""),"")</f>
        <v/>
      </c>
      <c r="Q720" s="1">
        <f t="shared" si="131"/>
        <v>0</v>
      </c>
      <c r="R720" s="1">
        <f>SUMIFS($Q$5:$Q720,$P$5:$P720,"Plusieurs commentaires",$C$5:$C720,C720)</f>
        <v>0</v>
      </c>
      <c r="S720" t="str">
        <f t="shared" si="132"/>
        <v/>
      </c>
      <c r="T720" t="str">
        <f t="shared" si="133"/>
        <v/>
      </c>
      <c r="U720" t="str">
        <f t="shared" si="134"/>
        <v/>
      </c>
      <c r="V720" s="238" t="str">
        <f t="shared" si="135"/>
        <v/>
      </c>
      <c r="W720" s="238">
        <f t="shared" si="136"/>
        <v>0</v>
      </c>
      <c r="X720" s="238">
        <f>SUMIFS($W$5:$W720,$V$5:$V720,"Plusieurs occurences",$H$5:$H720,H720)</f>
        <v>0</v>
      </c>
      <c r="Y720" t="str">
        <f t="shared" si="137"/>
        <v/>
      </c>
      <c r="Z720">
        <f t="shared" si="138"/>
        <v>0</v>
      </c>
      <c r="AA720" t="str">
        <f t="shared" si="139"/>
        <v/>
      </c>
      <c r="AC720" t="str">
        <f t="shared" si="140"/>
        <v/>
      </c>
    </row>
    <row r="721" spans="1:29" x14ac:dyDescent="0.25">
      <c r="A721" s="112">
        <v>645</v>
      </c>
      <c r="B721" s="377" t="s">
        <v>861</v>
      </c>
      <c r="C721" t="s">
        <v>6553</v>
      </c>
      <c r="D721" s="133">
        <v>3069</v>
      </c>
      <c r="E721" s="133">
        <v>1071</v>
      </c>
      <c r="F721" s="133">
        <v>279</v>
      </c>
      <c r="G721" s="133">
        <f t="shared" si="130"/>
        <v>0.26050420168067229</v>
      </c>
      <c r="H721" s="15"/>
      <c r="I721" s="16" t="s">
        <v>14</v>
      </c>
      <c r="J721" s="15">
        <v>2011</v>
      </c>
      <c r="K721" s="3" t="s">
        <v>860</v>
      </c>
      <c r="L721" s="338" t="s">
        <v>1041</v>
      </c>
      <c r="M721" s="17" t="s">
        <v>40</v>
      </c>
      <c r="N721">
        <v>21</v>
      </c>
      <c r="O721" s="26"/>
      <c r="P721" s="1" t="str">
        <f>IF($C721&lt;&gt;"",IF(COUNTIF($C:C,$C721)&gt;1,"Plusieurs commentaires",""),"")</f>
        <v/>
      </c>
      <c r="Q721" s="1">
        <f t="shared" si="131"/>
        <v>0</v>
      </c>
      <c r="R721" s="1">
        <f>SUMIFS($Q$5:$Q721,$P$5:$P721,"Plusieurs commentaires",$C$5:$C721,C721)</f>
        <v>0</v>
      </c>
      <c r="S721" t="str">
        <f t="shared" si="132"/>
        <v/>
      </c>
      <c r="T721" t="str">
        <f t="shared" si="133"/>
        <v/>
      </c>
      <c r="U721" t="str">
        <f t="shared" si="134"/>
        <v/>
      </c>
      <c r="V721" s="238" t="str">
        <f t="shared" si="135"/>
        <v/>
      </c>
      <c r="W721" s="238">
        <f t="shared" si="136"/>
        <v>0</v>
      </c>
      <c r="X721" s="238">
        <f>SUMIFS($W$5:$W721,$V$5:$V721,"Plusieurs occurences",$H$5:$H721,H721)</f>
        <v>0</v>
      </c>
      <c r="Y721" t="str">
        <f t="shared" si="137"/>
        <v/>
      </c>
      <c r="Z721">
        <f t="shared" si="138"/>
        <v>0</v>
      </c>
      <c r="AA721" t="str">
        <f t="shared" si="139"/>
        <v/>
      </c>
      <c r="AC721" t="str">
        <f t="shared" si="140"/>
        <v/>
      </c>
    </row>
    <row r="722" spans="1:29" ht="75" x14ac:dyDescent="0.25">
      <c r="A722" s="112">
        <v>646</v>
      </c>
      <c r="B722" s="377" t="s">
        <v>862</v>
      </c>
      <c r="C722" t="s">
        <v>6046</v>
      </c>
      <c r="D722" s="133">
        <v>3308</v>
      </c>
      <c r="E722" s="133">
        <v>200</v>
      </c>
      <c r="F722" s="133">
        <v>686</v>
      </c>
      <c r="G722" s="133">
        <f t="shared" si="130"/>
        <v>3.43</v>
      </c>
      <c r="H722" s="15"/>
      <c r="I722" s="16" t="s">
        <v>37</v>
      </c>
      <c r="J722" s="15">
        <v>2010</v>
      </c>
      <c r="K722" s="3" t="s">
        <v>14</v>
      </c>
      <c r="L722" s="338" t="s">
        <v>5513</v>
      </c>
      <c r="M722" s="17" t="s">
        <v>40</v>
      </c>
      <c r="O722" s="26"/>
      <c r="P722" s="1" t="str">
        <f>IF($C722&lt;&gt;"",IF(COUNTIF($C:C,$C722)&gt;1,"Plusieurs commentaires",""),"")</f>
        <v>Plusieurs commentaires</v>
      </c>
      <c r="Q722" s="1">
        <f t="shared" si="131"/>
        <v>1</v>
      </c>
      <c r="R722" s="1">
        <f>SUMIFS($Q$5:$Q722,$P$5:$P722,"Plusieurs commentaires",$C$5:$C722,C722)</f>
        <v>5</v>
      </c>
      <c r="S722" t="str">
        <f t="shared" si="132"/>
        <v/>
      </c>
      <c r="T722" t="str">
        <f t="shared" si="133"/>
        <v/>
      </c>
      <c r="U722" t="str">
        <f t="shared" si="134"/>
        <v/>
      </c>
      <c r="V722" s="238" t="str">
        <f t="shared" si="135"/>
        <v/>
      </c>
      <c r="W722" s="238">
        <f t="shared" si="136"/>
        <v>0</v>
      </c>
      <c r="X722" s="238">
        <f>SUMIFS($W$5:$W722,$V$5:$V722,"Plusieurs occurences",$H$5:$H722,H722)</f>
        <v>0</v>
      </c>
      <c r="Y722" t="str">
        <f t="shared" si="137"/>
        <v/>
      </c>
      <c r="Z722" t="str">
        <f t="shared" si="138"/>
        <v/>
      </c>
      <c r="AA722" t="str">
        <f t="shared" si="139"/>
        <v/>
      </c>
      <c r="AC722" t="str">
        <f t="shared" si="140"/>
        <v/>
      </c>
    </row>
    <row r="723" spans="1:29" ht="30" x14ac:dyDescent="0.25">
      <c r="A723" s="112">
        <v>647</v>
      </c>
      <c r="B723" s="377" t="s">
        <v>863</v>
      </c>
      <c r="C723" t="s">
        <v>6395</v>
      </c>
      <c r="D723" s="133">
        <v>703</v>
      </c>
      <c r="E723" s="133">
        <v>138</v>
      </c>
      <c r="F723" s="133">
        <v>28</v>
      </c>
      <c r="G723" s="133">
        <f t="shared" si="130"/>
        <v>0.20289855072463769</v>
      </c>
      <c r="H723" s="133"/>
      <c r="I723" s="134" t="s">
        <v>14</v>
      </c>
      <c r="J723" s="133">
        <v>2018</v>
      </c>
      <c r="K723" s="3" t="s">
        <v>14</v>
      </c>
      <c r="L723" s="338" t="s">
        <v>1041</v>
      </c>
      <c r="M723" s="136" t="s">
        <v>40</v>
      </c>
      <c r="O723" s="26"/>
      <c r="P723" s="1" t="str">
        <f>IF($C723&lt;&gt;"",IF(COUNTIF($C:C,$C723)&gt;1,"Plusieurs commentaires",""),"")</f>
        <v>Plusieurs commentaires</v>
      </c>
      <c r="Q723" s="1">
        <f t="shared" si="131"/>
        <v>1</v>
      </c>
      <c r="R723" s="1">
        <f>SUMIFS($Q$5:$Q723,$P$5:$P723,"Plusieurs commentaires",$C$5:$C723,C723)</f>
        <v>2</v>
      </c>
      <c r="S723" t="str">
        <f t="shared" si="132"/>
        <v/>
      </c>
      <c r="T723" t="str">
        <f t="shared" si="133"/>
        <v/>
      </c>
      <c r="U723" t="str">
        <f t="shared" si="134"/>
        <v/>
      </c>
      <c r="V723" s="238" t="str">
        <f t="shared" si="135"/>
        <v/>
      </c>
      <c r="W723" s="238">
        <f t="shared" si="136"/>
        <v>0</v>
      </c>
      <c r="X723" s="238">
        <f>SUMIFS($W$5:$W723,$V$5:$V723,"Plusieurs occurences",$H$5:$H723,H723)</f>
        <v>0</v>
      </c>
      <c r="Y723" t="str">
        <f t="shared" si="137"/>
        <v/>
      </c>
      <c r="Z723" t="str">
        <f t="shared" si="138"/>
        <v/>
      </c>
      <c r="AA723" t="str">
        <f t="shared" si="139"/>
        <v/>
      </c>
      <c r="AC723" t="str">
        <f t="shared" si="140"/>
        <v/>
      </c>
    </row>
    <row r="724" spans="1:29" ht="30" x14ac:dyDescent="0.25">
      <c r="A724" s="112">
        <v>648</v>
      </c>
      <c r="B724" s="377" t="s">
        <v>864</v>
      </c>
      <c r="C724" t="s">
        <v>6210</v>
      </c>
      <c r="D724" s="133">
        <v>2637</v>
      </c>
      <c r="E724" s="133">
        <v>73</v>
      </c>
      <c r="F724" s="133">
        <v>53</v>
      </c>
      <c r="G724" s="133">
        <f t="shared" si="130"/>
        <v>0.72602739726027399</v>
      </c>
      <c r="H724" s="15"/>
      <c r="I724" s="16" t="s">
        <v>14</v>
      </c>
      <c r="J724" s="15">
        <v>2010</v>
      </c>
      <c r="K724" s="3" t="s">
        <v>14</v>
      </c>
      <c r="L724" s="338" t="s">
        <v>5513</v>
      </c>
      <c r="M724" s="17" t="s">
        <v>40</v>
      </c>
      <c r="O724" s="26"/>
      <c r="P724" s="1" t="str">
        <f>IF($C724&lt;&gt;"",IF(COUNTIF($C:C,$C724)&gt;1,"Plusieurs commentaires",""),"")</f>
        <v>Plusieurs commentaires</v>
      </c>
      <c r="Q724" s="1">
        <f t="shared" si="131"/>
        <v>1</v>
      </c>
      <c r="R724" s="1">
        <f>SUMIFS($Q$5:$Q724,$P$5:$P724,"Plusieurs commentaires",$C$5:$C724,C724)</f>
        <v>2</v>
      </c>
      <c r="S724" t="str">
        <f t="shared" si="132"/>
        <v/>
      </c>
      <c r="T724" t="str">
        <f t="shared" si="133"/>
        <v/>
      </c>
      <c r="U724" t="str">
        <f t="shared" si="134"/>
        <v/>
      </c>
      <c r="V724" s="238" t="str">
        <f t="shared" si="135"/>
        <v/>
      </c>
      <c r="W724" s="238">
        <f t="shared" si="136"/>
        <v>0</v>
      </c>
      <c r="X724" s="238">
        <f>SUMIFS($W$5:$W724,$V$5:$V724,"Plusieurs occurences",$H$5:$H724,H724)</f>
        <v>0</v>
      </c>
      <c r="Y724" t="str">
        <f t="shared" si="137"/>
        <v/>
      </c>
      <c r="Z724" t="str">
        <f t="shared" si="138"/>
        <v/>
      </c>
      <c r="AA724" t="str">
        <f t="shared" si="139"/>
        <v/>
      </c>
      <c r="AC724" t="str">
        <f t="shared" si="140"/>
        <v/>
      </c>
    </row>
    <row r="725" spans="1:29" x14ac:dyDescent="0.25">
      <c r="A725" s="112">
        <v>650</v>
      </c>
      <c r="B725" s="377" t="s">
        <v>866</v>
      </c>
      <c r="C725" t="s">
        <v>6012</v>
      </c>
      <c r="D725" s="133">
        <v>2987</v>
      </c>
      <c r="E725" s="133">
        <v>126</v>
      </c>
      <c r="F725" s="133">
        <v>106</v>
      </c>
      <c r="G725" s="133">
        <f t="shared" si="130"/>
        <v>0.84126984126984128</v>
      </c>
      <c r="H725" s="15"/>
      <c r="I725" s="16" t="s">
        <v>14</v>
      </c>
      <c r="J725" s="15">
        <v>2012</v>
      </c>
      <c r="K725" s="3" t="s">
        <v>14</v>
      </c>
      <c r="L725" s="338" t="s">
        <v>5513</v>
      </c>
      <c r="M725" s="17" t="s">
        <v>40</v>
      </c>
      <c r="N725">
        <v>50</v>
      </c>
      <c r="O725" s="26"/>
      <c r="P725" s="1" t="str">
        <f>IF($C725&lt;&gt;"",IF(COUNTIF($C:C,$C725)&gt;1,"Plusieurs commentaires",""),"")</f>
        <v/>
      </c>
      <c r="Q725" s="1">
        <f t="shared" si="131"/>
        <v>0</v>
      </c>
      <c r="R725" s="1">
        <f>SUMIFS($Q$5:$Q725,$P$5:$P725,"Plusieurs commentaires",$C$5:$C725,C725)</f>
        <v>0</v>
      </c>
      <c r="S725" t="str">
        <f t="shared" si="132"/>
        <v/>
      </c>
      <c r="T725" t="str">
        <f t="shared" si="133"/>
        <v/>
      </c>
      <c r="U725" t="str">
        <f t="shared" si="134"/>
        <v/>
      </c>
      <c r="V725" s="238" t="str">
        <f t="shared" si="135"/>
        <v/>
      </c>
      <c r="W725" s="238">
        <f t="shared" si="136"/>
        <v>0</v>
      </c>
      <c r="X725" s="238">
        <f>SUMIFS($W$5:$W725,$V$5:$V725,"Plusieurs occurences",$H$5:$H725,H725)</f>
        <v>0</v>
      </c>
      <c r="Y725" t="str">
        <f t="shared" si="137"/>
        <v/>
      </c>
      <c r="Z725">
        <f t="shared" si="138"/>
        <v>0</v>
      </c>
      <c r="AA725" t="str">
        <f t="shared" si="139"/>
        <v/>
      </c>
      <c r="AC725" t="str">
        <f t="shared" si="140"/>
        <v/>
      </c>
    </row>
    <row r="726" spans="1:29" x14ac:dyDescent="0.25">
      <c r="A726" s="112">
        <v>651</v>
      </c>
      <c r="B726" s="377" t="s">
        <v>867</v>
      </c>
      <c r="C726" t="s">
        <v>6215</v>
      </c>
      <c r="D726" s="133">
        <v>816</v>
      </c>
      <c r="E726" s="133">
        <v>72</v>
      </c>
      <c r="F726" s="133">
        <v>36</v>
      </c>
      <c r="G726" s="133">
        <f t="shared" si="130"/>
        <v>0.5</v>
      </c>
      <c r="H726" s="133"/>
      <c r="I726" s="134" t="s">
        <v>14</v>
      </c>
      <c r="J726" s="133">
        <v>2018</v>
      </c>
      <c r="K726" s="3" t="s">
        <v>14</v>
      </c>
      <c r="L726" s="338" t="s">
        <v>1041</v>
      </c>
      <c r="M726" s="136" t="s">
        <v>40</v>
      </c>
      <c r="O726" s="26"/>
      <c r="P726" s="1" t="str">
        <f>IF($C726&lt;&gt;"",IF(COUNTIF($C:C,$C726)&gt;1,"Plusieurs commentaires",""),"")</f>
        <v/>
      </c>
      <c r="Q726" s="1">
        <f t="shared" si="131"/>
        <v>0</v>
      </c>
      <c r="R726" s="1">
        <f>SUMIFS($Q$5:$Q726,$P$5:$P726,"Plusieurs commentaires",$C$5:$C726,C726)</f>
        <v>0</v>
      </c>
      <c r="S726" t="str">
        <f t="shared" si="132"/>
        <v/>
      </c>
      <c r="T726" t="str">
        <f t="shared" si="133"/>
        <v/>
      </c>
      <c r="U726" t="str">
        <f t="shared" si="134"/>
        <v/>
      </c>
      <c r="V726" s="238" t="str">
        <f t="shared" si="135"/>
        <v/>
      </c>
      <c r="W726" s="238">
        <f t="shared" si="136"/>
        <v>0</v>
      </c>
      <c r="X726" s="238">
        <f>SUMIFS($W$5:$W726,$V$5:$V726,"Plusieurs occurences",$H$5:$H726,H726)</f>
        <v>0</v>
      </c>
      <c r="Y726" t="str">
        <f t="shared" si="137"/>
        <v/>
      </c>
      <c r="Z726">
        <f t="shared" si="138"/>
        <v>0</v>
      </c>
      <c r="AA726" t="str">
        <f t="shared" si="139"/>
        <v/>
      </c>
      <c r="AC726" t="str">
        <f t="shared" si="140"/>
        <v/>
      </c>
    </row>
    <row r="727" spans="1:29" x14ac:dyDescent="0.25">
      <c r="A727" s="112">
        <v>652</v>
      </c>
      <c r="B727" s="377" t="s">
        <v>868</v>
      </c>
      <c r="C727" t="s">
        <v>6554</v>
      </c>
      <c r="D727" s="133">
        <v>13400</v>
      </c>
      <c r="E727" s="133">
        <v>1735</v>
      </c>
      <c r="F727" s="133">
        <v>934</v>
      </c>
      <c r="G727" s="133">
        <f t="shared" si="130"/>
        <v>0.538328530259366</v>
      </c>
      <c r="H727" s="15"/>
      <c r="I727" s="16" t="s">
        <v>13</v>
      </c>
      <c r="J727" s="133">
        <v>2017</v>
      </c>
      <c r="K727" s="3" t="s">
        <v>14</v>
      </c>
      <c r="L727" s="338" t="s">
        <v>1041</v>
      </c>
      <c r="M727" s="17" t="s">
        <v>40</v>
      </c>
      <c r="N727">
        <v>0</v>
      </c>
      <c r="O727" s="26"/>
      <c r="P727" s="1" t="str">
        <f>IF($C727&lt;&gt;"",IF(COUNTIF($C:C,$C727)&gt;1,"Plusieurs commentaires",""),"")</f>
        <v/>
      </c>
      <c r="Q727" s="1">
        <f t="shared" si="131"/>
        <v>0</v>
      </c>
      <c r="R727" s="1">
        <f>SUMIFS($Q$5:$Q727,$P$5:$P727,"Plusieurs commentaires",$C$5:$C727,C727)</f>
        <v>0</v>
      </c>
      <c r="S727" t="str">
        <f t="shared" si="132"/>
        <v/>
      </c>
      <c r="T727" t="str">
        <f t="shared" si="133"/>
        <v/>
      </c>
      <c r="U727" t="str">
        <f t="shared" si="134"/>
        <v/>
      </c>
      <c r="V727" s="238" t="str">
        <f t="shared" si="135"/>
        <v/>
      </c>
      <c r="W727" s="238">
        <f t="shared" si="136"/>
        <v>0</v>
      </c>
      <c r="X727" s="238">
        <f>SUMIFS($W$5:$W727,$V$5:$V727,"Plusieurs occurences",$H$5:$H727,H727)</f>
        <v>0</v>
      </c>
      <c r="Y727" t="str">
        <f t="shared" si="137"/>
        <v/>
      </c>
      <c r="Z727">
        <f t="shared" si="138"/>
        <v>0</v>
      </c>
      <c r="AA727" t="str">
        <f t="shared" si="139"/>
        <v/>
      </c>
      <c r="AC727" t="str">
        <f t="shared" si="140"/>
        <v/>
      </c>
    </row>
    <row r="728" spans="1:29" ht="45" x14ac:dyDescent="0.25">
      <c r="A728" s="112">
        <v>653</v>
      </c>
      <c r="B728" s="377" t="s">
        <v>869</v>
      </c>
      <c r="C728" t="s">
        <v>6213</v>
      </c>
      <c r="D728" s="133">
        <v>571</v>
      </c>
      <c r="E728" s="133">
        <v>71</v>
      </c>
      <c r="F728" s="133">
        <v>20</v>
      </c>
      <c r="G728" s="133">
        <f t="shared" si="130"/>
        <v>0.28169014084507044</v>
      </c>
      <c r="H728" s="15"/>
      <c r="I728" s="16" t="s">
        <v>14</v>
      </c>
      <c r="J728" s="15">
        <v>2018</v>
      </c>
      <c r="K728" s="3" t="s">
        <v>14</v>
      </c>
      <c r="L728" s="338" t="s">
        <v>14</v>
      </c>
      <c r="M728" s="17" t="s">
        <v>40</v>
      </c>
      <c r="O728" s="26"/>
      <c r="P728" s="1" t="str">
        <f>IF($C728&lt;&gt;"",IF(COUNTIF($C:C,$C728)&gt;1,"Plusieurs commentaires",""),"")</f>
        <v>Plusieurs commentaires</v>
      </c>
      <c r="Q728" s="1">
        <f t="shared" si="131"/>
        <v>1</v>
      </c>
      <c r="R728" s="1">
        <f>SUMIFS($Q$5:$Q728,$P$5:$P728,"Plusieurs commentaires",$C$5:$C728,C728)</f>
        <v>2</v>
      </c>
      <c r="S728" t="str">
        <f t="shared" si="132"/>
        <v/>
      </c>
      <c r="T728" t="str">
        <f t="shared" si="133"/>
        <v>LeplclS13441288</v>
      </c>
      <c r="U728" t="str">
        <f t="shared" si="134"/>
        <v/>
      </c>
      <c r="V728" s="238" t="str">
        <f t="shared" si="135"/>
        <v/>
      </c>
      <c r="W728" s="238">
        <f t="shared" si="136"/>
        <v>0</v>
      </c>
      <c r="X728" s="238">
        <f>SUMIFS($W$5:$W728,$V$5:$V728,"Plusieurs occurences",$H$5:$H728,H728)</f>
        <v>0</v>
      </c>
      <c r="Y728" t="str">
        <f t="shared" si="137"/>
        <v/>
      </c>
      <c r="Z728" t="str">
        <f t="shared" si="138"/>
        <v/>
      </c>
      <c r="AA728" t="str">
        <f t="shared" si="139"/>
        <v/>
      </c>
      <c r="AC728" t="str">
        <f t="shared" si="140"/>
        <v/>
      </c>
    </row>
    <row r="729" spans="1:29" ht="75" x14ac:dyDescent="0.25">
      <c r="A729" s="112">
        <v>654</v>
      </c>
      <c r="B729" s="377" t="s">
        <v>870</v>
      </c>
      <c r="C729" t="s">
        <v>6013</v>
      </c>
      <c r="D729" s="133">
        <v>4980</v>
      </c>
      <c r="E729" s="133">
        <v>278</v>
      </c>
      <c r="F729" s="133">
        <v>160</v>
      </c>
      <c r="G729" s="133">
        <f t="shared" si="130"/>
        <v>0.57553956834532372</v>
      </c>
      <c r="H729" s="15"/>
      <c r="I729" s="16" t="s">
        <v>14</v>
      </c>
      <c r="J729" s="133">
        <v>2012</v>
      </c>
      <c r="K729" s="3" t="s">
        <v>14</v>
      </c>
      <c r="L729" s="338" t="s">
        <v>14</v>
      </c>
      <c r="M729" s="17" t="s">
        <v>40</v>
      </c>
      <c r="O729" s="26"/>
      <c r="P729" s="1" t="str">
        <f>IF($C729&lt;&gt;"",IF(COUNTIF($C:C,$C729)&gt;1,"Plusieurs commentaires",""),"")</f>
        <v/>
      </c>
      <c r="Q729" s="1">
        <f t="shared" si="131"/>
        <v>0</v>
      </c>
      <c r="R729" s="1">
        <f>SUMIFS($Q$5:$Q729,$P$5:$P729,"Plusieurs commentaires",$C$5:$C729,C729)</f>
        <v>0</v>
      </c>
      <c r="S729" t="str">
        <f t="shared" si="132"/>
        <v/>
      </c>
      <c r="T729" t="str">
        <f t="shared" si="133"/>
        <v/>
      </c>
      <c r="U729" t="str">
        <f t="shared" si="134"/>
        <v/>
      </c>
      <c r="V729" s="238" t="str">
        <f t="shared" si="135"/>
        <v/>
      </c>
      <c r="W729" s="238">
        <f t="shared" si="136"/>
        <v>0</v>
      </c>
      <c r="X729" s="238">
        <f>SUMIFS($W$5:$W729,$V$5:$V729,"Plusieurs occurences",$H$5:$H729,H729)</f>
        <v>0</v>
      </c>
      <c r="Y729" t="str">
        <f t="shared" si="137"/>
        <v/>
      </c>
      <c r="Z729">
        <f t="shared" si="138"/>
        <v>0</v>
      </c>
      <c r="AA729" t="str">
        <f t="shared" si="139"/>
        <v/>
      </c>
      <c r="AC729" t="str">
        <f t="shared" si="140"/>
        <v/>
      </c>
    </row>
    <row r="730" spans="1:29" x14ac:dyDescent="0.25">
      <c r="A730" s="112">
        <v>655</v>
      </c>
      <c r="B730" s="377" t="s">
        <v>871</v>
      </c>
      <c r="C730" t="s">
        <v>5975</v>
      </c>
      <c r="D730" s="133">
        <v>11200</v>
      </c>
      <c r="E730" s="133">
        <v>537</v>
      </c>
      <c r="F730" s="133">
        <v>89</v>
      </c>
      <c r="G730" s="133">
        <f t="shared" si="130"/>
        <v>0.16573556797020483</v>
      </c>
      <c r="H730" s="15"/>
      <c r="I730" s="16" t="s">
        <v>14</v>
      </c>
      <c r="J730" s="133">
        <v>2017</v>
      </c>
      <c r="K730" s="3" t="s">
        <v>14</v>
      </c>
      <c r="L730" s="338" t="s">
        <v>14</v>
      </c>
      <c r="M730" s="17" t="s">
        <v>40</v>
      </c>
      <c r="O730" s="26"/>
      <c r="P730" s="1" t="str">
        <f>IF($C730&lt;&gt;"",IF(COUNTIF($C:C,$C730)&gt;1,"Plusieurs commentaires",""),"")</f>
        <v/>
      </c>
      <c r="Q730" s="1">
        <f t="shared" si="131"/>
        <v>0</v>
      </c>
      <c r="R730" s="1">
        <f>SUMIFS($Q$5:$Q730,$P$5:$P730,"Plusieurs commentaires",$C$5:$C730,C730)</f>
        <v>0</v>
      </c>
      <c r="S730" t="str">
        <f t="shared" si="132"/>
        <v/>
      </c>
      <c r="T730" t="str">
        <f t="shared" si="133"/>
        <v/>
      </c>
      <c r="U730" t="str">
        <f t="shared" si="134"/>
        <v/>
      </c>
      <c r="V730" s="238" t="str">
        <f t="shared" si="135"/>
        <v/>
      </c>
      <c r="W730" s="238">
        <f t="shared" si="136"/>
        <v>0</v>
      </c>
      <c r="X730" s="238">
        <f>SUMIFS($W$5:$W730,$V$5:$V730,"Plusieurs occurences",$H$5:$H730,H730)</f>
        <v>0</v>
      </c>
      <c r="Y730" t="str">
        <f t="shared" si="137"/>
        <v/>
      </c>
      <c r="Z730">
        <f t="shared" si="138"/>
        <v>0</v>
      </c>
      <c r="AA730" t="str">
        <f t="shared" si="139"/>
        <v/>
      </c>
      <c r="AC730" t="str">
        <f t="shared" si="140"/>
        <v/>
      </c>
    </row>
    <row r="731" spans="1:29" x14ac:dyDescent="0.25">
      <c r="A731" s="112">
        <v>656</v>
      </c>
      <c r="B731" s="377" t="s">
        <v>872</v>
      </c>
      <c r="C731" t="s">
        <v>6555</v>
      </c>
      <c r="D731" s="133">
        <v>22200</v>
      </c>
      <c r="E731" s="133">
        <v>2459</v>
      </c>
      <c r="F731" s="133">
        <v>1210</v>
      </c>
      <c r="G731" s="133">
        <f t="shared" si="130"/>
        <v>0.49206994713298091</v>
      </c>
      <c r="H731" s="133"/>
      <c r="I731" s="134" t="s">
        <v>13</v>
      </c>
      <c r="J731" s="133">
        <v>2010</v>
      </c>
      <c r="K731" s="3" t="s">
        <v>14</v>
      </c>
      <c r="L731" s="338" t="s">
        <v>5513</v>
      </c>
      <c r="M731" s="136" t="s">
        <v>40</v>
      </c>
      <c r="O731" s="26"/>
      <c r="P731" s="1" t="str">
        <f>IF($C731&lt;&gt;"",IF(COUNTIF($C:C,$C731)&gt;1,"Plusieurs commentaires",""),"")</f>
        <v/>
      </c>
      <c r="Q731" s="1">
        <f t="shared" si="131"/>
        <v>0</v>
      </c>
      <c r="R731" s="1">
        <f>SUMIFS($Q$5:$Q731,$P$5:$P731,"Plusieurs commentaires",$C$5:$C731,C731)</f>
        <v>0</v>
      </c>
      <c r="S731" t="str">
        <f t="shared" si="132"/>
        <v/>
      </c>
      <c r="T731" t="str">
        <f t="shared" si="133"/>
        <v/>
      </c>
      <c r="U731" t="str">
        <f t="shared" si="134"/>
        <v/>
      </c>
      <c r="V731" s="238" t="str">
        <f t="shared" si="135"/>
        <v/>
      </c>
      <c r="W731" s="238">
        <f t="shared" si="136"/>
        <v>0</v>
      </c>
      <c r="X731" s="238">
        <f>SUMIFS($W$5:$W731,$V$5:$V731,"Plusieurs occurences",$H$5:$H731,H731)</f>
        <v>0</v>
      </c>
      <c r="Y731" t="str">
        <f t="shared" si="137"/>
        <v/>
      </c>
      <c r="Z731">
        <f t="shared" si="138"/>
        <v>0</v>
      </c>
      <c r="AA731" t="str">
        <f t="shared" si="139"/>
        <v/>
      </c>
      <c r="AC731" t="str">
        <f t="shared" si="140"/>
        <v/>
      </c>
    </row>
    <row r="732" spans="1:29" x14ac:dyDescent="0.25">
      <c r="A732" s="112">
        <v>657</v>
      </c>
      <c r="B732" s="377" t="s">
        <v>550</v>
      </c>
      <c r="C732" t="s">
        <v>6184</v>
      </c>
      <c r="D732" s="133">
        <v>22</v>
      </c>
      <c r="E732" s="133">
        <v>7</v>
      </c>
      <c r="F732" s="133">
        <v>6</v>
      </c>
      <c r="G732" s="133">
        <f t="shared" si="130"/>
        <v>0.8571428571428571</v>
      </c>
      <c r="H732" s="15"/>
      <c r="I732" s="16" t="s">
        <v>14</v>
      </c>
      <c r="J732" s="15">
        <v>2013</v>
      </c>
      <c r="K732" s="3" t="s">
        <v>14</v>
      </c>
      <c r="L732" s="338" t="s">
        <v>1041</v>
      </c>
      <c r="M732" s="17" t="s">
        <v>40</v>
      </c>
      <c r="O732" s="26"/>
      <c r="P732" s="1" t="str">
        <f>IF($C732&lt;&gt;"",IF(COUNTIF($C:C,$C732)&gt;1,"Plusieurs commentaires",""),"")</f>
        <v>Plusieurs commentaires</v>
      </c>
      <c r="Q732" s="1">
        <f t="shared" si="131"/>
        <v>1</v>
      </c>
      <c r="R732" s="1">
        <f>SUMIFS($Q$5:$Q732,$P$5:$P732,"Plusieurs commentaires",$C$5:$C732,C732)</f>
        <v>2</v>
      </c>
      <c r="S732" t="str">
        <f t="shared" si="132"/>
        <v/>
      </c>
      <c r="T732" t="str">
        <f t="shared" si="133"/>
        <v/>
      </c>
      <c r="U732" t="str">
        <f t="shared" si="134"/>
        <v/>
      </c>
      <c r="V732" s="238" t="str">
        <f t="shared" si="135"/>
        <v/>
      </c>
      <c r="W732" s="238">
        <f t="shared" si="136"/>
        <v>0</v>
      </c>
      <c r="X732" s="238">
        <f>SUMIFS($W$5:$W732,$V$5:$V732,"Plusieurs occurences",$H$5:$H732,H732)</f>
        <v>0</v>
      </c>
      <c r="Y732" t="str">
        <f t="shared" si="137"/>
        <v/>
      </c>
      <c r="Z732" t="str">
        <f t="shared" si="138"/>
        <v/>
      </c>
      <c r="AA732" t="str">
        <f t="shared" si="139"/>
        <v/>
      </c>
      <c r="AC732" t="str">
        <f t="shared" si="140"/>
        <v/>
      </c>
    </row>
    <row r="733" spans="1:29" ht="30" x14ac:dyDescent="0.25">
      <c r="A733" s="112">
        <v>658</v>
      </c>
      <c r="B733" s="377" t="s">
        <v>874</v>
      </c>
      <c r="C733" t="s">
        <v>6216</v>
      </c>
      <c r="D733" s="133">
        <v>6952</v>
      </c>
      <c r="E733" s="133">
        <v>82</v>
      </c>
      <c r="F733" s="133">
        <v>215</v>
      </c>
      <c r="G733" s="133">
        <f t="shared" si="130"/>
        <v>2.6219512195121952</v>
      </c>
      <c r="H733" s="15"/>
      <c r="I733" s="16" t="s">
        <v>13</v>
      </c>
      <c r="J733" s="15">
        <v>2016</v>
      </c>
      <c r="K733" s="3" t="s">
        <v>873</v>
      </c>
      <c r="L733" s="338" t="s">
        <v>1041</v>
      </c>
      <c r="M733" s="17" t="s">
        <v>40</v>
      </c>
      <c r="O733" s="26"/>
      <c r="P733" s="1" t="str">
        <f>IF($C733&lt;&gt;"",IF(COUNTIF($C:C,$C733)&gt;1,"Plusieurs commentaires",""),"")</f>
        <v/>
      </c>
      <c r="Q733" s="1">
        <f t="shared" si="131"/>
        <v>0</v>
      </c>
      <c r="R733" s="1">
        <f>SUMIFS($Q$5:$Q733,$P$5:$P733,"Plusieurs commentaires",$C$5:$C733,C733)</f>
        <v>0</v>
      </c>
      <c r="S733" t="str">
        <f t="shared" si="132"/>
        <v/>
      </c>
      <c r="T733" t="str">
        <f t="shared" si="133"/>
        <v/>
      </c>
      <c r="U733" t="str">
        <f t="shared" si="134"/>
        <v/>
      </c>
      <c r="V733" s="238" t="str">
        <f t="shared" si="135"/>
        <v/>
      </c>
      <c r="W733" s="238">
        <f t="shared" si="136"/>
        <v>0</v>
      </c>
      <c r="X733" s="238">
        <f>SUMIFS($W$5:$W733,$V$5:$V733,"Plusieurs occurences",$H$5:$H733,H733)</f>
        <v>0</v>
      </c>
      <c r="Y733" t="str">
        <f t="shared" si="137"/>
        <v/>
      </c>
      <c r="Z733">
        <f t="shared" si="138"/>
        <v>0</v>
      </c>
      <c r="AA733" t="str">
        <f t="shared" si="139"/>
        <v/>
      </c>
      <c r="AC733" t="str">
        <f t="shared" si="140"/>
        <v/>
      </c>
    </row>
    <row r="734" spans="1:29" x14ac:dyDescent="0.25">
      <c r="A734" s="112">
        <v>660</v>
      </c>
      <c r="B734" s="377" t="s">
        <v>876</v>
      </c>
      <c r="C734" t="s">
        <v>6058</v>
      </c>
      <c r="D734" s="133">
        <v>21700</v>
      </c>
      <c r="E734" s="133">
        <v>92</v>
      </c>
      <c r="F734" s="133">
        <v>168</v>
      </c>
      <c r="G734" s="133">
        <f t="shared" si="130"/>
        <v>1.826086956521739</v>
      </c>
      <c r="H734" s="133"/>
      <c r="I734" s="134" t="s">
        <v>13</v>
      </c>
      <c r="J734" s="133">
        <v>2012</v>
      </c>
      <c r="K734" s="3" t="s">
        <v>14</v>
      </c>
      <c r="L734" s="338" t="s">
        <v>5513</v>
      </c>
      <c r="M734" s="136" t="s">
        <v>40</v>
      </c>
      <c r="O734" s="26"/>
      <c r="P734" s="1" t="str">
        <f>IF($C734&lt;&gt;"",IF(COUNTIF($C:C,$C734)&gt;1,"Plusieurs commentaires",""),"")</f>
        <v>Plusieurs commentaires</v>
      </c>
      <c r="Q734" s="1">
        <f t="shared" si="131"/>
        <v>1</v>
      </c>
      <c r="R734" s="1">
        <f>SUMIFS($Q$5:$Q734,$P$5:$P734,"Plusieurs commentaires",$C$5:$C734,C734)</f>
        <v>3</v>
      </c>
      <c r="S734" t="str">
        <f t="shared" si="132"/>
        <v/>
      </c>
      <c r="T734" t="str">
        <f t="shared" si="133"/>
        <v/>
      </c>
      <c r="U734" t="str">
        <f t="shared" si="134"/>
        <v/>
      </c>
      <c r="V734" s="238" t="str">
        <f t="shared" si="135"/>
        <v/>
      </c>
      <c r="W734" s="238">
        <f t="shared" si="136"/>
        <v>0</v>
      </c>
      <c r="X734" s="238">
        <f>SUMIFS($W$5:$W734,$V$5:$V734,"Plusieurs occurences",$H$5:$H734,H734)</f>
        <v>0</v>
      </c>
      <c r="Y734" t="str">
        <f t="shared" si="137"/>
        <v/>
      </c>
      <c r="Z734" t="str">
        <f t="shared" si="138"/>
        <v/>
      </c>
      <c r="AA734" t="str">
        <f t="shared" si="139"/>
        <v/>
      </c>
      <c r="AC734" t="str">
        <f t="shared" si="140"/>
        <v/>
      </c>
    </row>
    <row r="735" spans="1:29" ht="60" x14ac:dyDescent="0.25">
      <c r="A735" s="112">
        <v>661</v>
      </c>
      <c r="B735" s="377" t="s">
        <v>877</v>
      </c>
      <c r="C735" t="s">
        <v>6213</v>
      </c>
      <c r="D735" s="133">
        <v>571</v>
      </c>
      <c r="E735" s="133">
        <v>71</v>
      </c>
      <c r="F735" s="133">
        <v>20</v>
      </c>
      <c r="G735" s="133">
        <f t="shared" si="130"/>
        <v>0.28169014084507044</v>
      </c>
      <c r="H735" s="133"/>
      <c r="I735" s="134" t="s">
        <v>14</v>
      </c>
      <c r="J735" s="133">
        <v>2018</v>
      </c>
      <c r="K735" s="3" t="s">
        <v>14</v>
      </c>
      <c r="L735" s="338" t="s">
        <v>5513</v>
      </c>
      <c r="M735" s="136" t="s">
        <v>40</v>
      </c>
      <c r="O735" s="26"/>
      <c r="P735" s="1" t="str">
        <f>IF($C735&lt;&gt;"",IF(COUNTIF($C:C,$C735)&gt;1,"Plusieurs commentaires",""),"")</f>
        <v>Plusieurs commentaires</v>
      </c>
      <c r="Q735" s="1">
        <f t="shared" si="131"/>
        <v>1</v>
      </c>
      <c r="R735" s="1">
        <f>SUMIFS($Q$5:$Q735,$P$5:$P735,"Plusieurs commentaires",$C$5:$C735,C735)</f>
        <v>3</v>
      </c>
      <c r="S735" t="str">
        <f t="shared" si="132"/>
        <v/>
      </c>
      <c r="T735" t="str">
        <f t="shared" si="133"/>
        <v>LeplclS13441288</v>
      </c>
      <c r="U735" t="str">
        <f t="shared" si="134"/>
        <v/>
      </c>
      <c r="V735" s="238" t="str">
        <f t="shared" si="135"/>
        <v/>
      </c>
      <c r="W735" s="238">
        <f t="shared" si="136"/>
        <v>0</v>
      </c>
      <c r="X735" s="238">
        <f>SUMIFS($W$5:$W735,$V$5:$V735,"Plusieurs occurences",$H$5:$H735,H735)</f>
        <v>0</v>
      </c>
      <c r="Y735" t="str">
        <f t="shared" si="137"/>
        <v/>
      </c>
      <c r="Z735" t="str">
        <f t="shared" si="138"/>
        <v/>
      </c>
      <c r="AA735" t="str">
        <f t="shared" si="139"/>
        <v/>
      </c>
      <c r="AC735" t="str">
        <f t="shared" si="140"/>
        <v/>
      </c>
    </row>
    <row r="736" spans="1:29" x14ac:dyDescent="0.25">
      <c r="A736" s="112">
        <v>663</v>
      </c>
      <c r="B736" s="377" t="s">
        <v>528</v>
      </c>
      <c r="C736" t="s">
        <v>6477</v>
      </c>
      <c r="D736" s="133">
        <v>5501</v>
      </c>
      <c r="E736" s="133">
        <v>86</v>
      </c>
      <c r="F736" s="133">
        <v>18</v>
      </c>
      <c r="G736" s="133">
        <f t="shared" si="130"/>
        <v>0.20930232558139536</v>
      </c>
      <c r="H736" s="15" t="s">
        <v>518</v>
      </c>
      <c r="I736" s="16" t="s">
        <v>881</v>
      </c>
      <c r="J736" s="15">
        <v>2012</v>
      </c>
      <c r="K736" s="3" t="s">
        <v>5513</v>
      </c>
      <c r="L736" s="338" t="s">
        <v>1041</v>
      </c>
      <c r="M736" s="17" t="s">
        <v>40</v>
      </c>
      <c r="O736" s="26"/>
      <c r="P736" s="1" t="str">
        <f>IF($C736&lt;&gt;"",IF(COUNTIF($C:C,$C736)&gt;1,"Plusieurs commentaires",""),"")</f>
        <v>Plusieurs commentaires</v>
      </c>
      <c r="Q736" s="1">
        <f t="shared" si="131"/>
        <v>1</v>
      </c>
      <c r="R736" s="1">
        <f>SUMIFS($Q$5:$Q736,$P$5:$P736,"Plusieurs commentaires",$C$5:$C736,C736)</f>
        <v>2</v>
      </c>
      <c r="S736" t="str">
        <f t="shared" si="132"/>
        <v/>
      </c>
      <c r="T736" t="str">
        <f t="shared" si="133"/>
        <v/>
      </c>
      <c r="U736" t="str">
        <f t="shared" si="134"/>
        <v/>
      </c>
      <c r="V736" s="238" t="str">
        <f t="shared" si="135"/>
        <v>Plusieurs occurences</v>
      </c>
      <c r="W736" s="238">
        <f t="shared" si="136"/>
        <v>1</v>
      </c>
      <c r="X736" s="238">
        <f>SUMIFS($W$5:$W736,$V$5:$V736,"Plusieurs occurences",$H$5:$H736,H736)</f>
        <v>2</v>
      </c>
      <c r="Y736" t="str">
        <f t="shared" si="137"/>
        <v/>
      </c>
      <c r="Z736" t="str">
        <f t="shared" si="138"/>
        <v/>
      </c>
      <c r="AA736" t="str">
        <f t="shared" si="139"/>
        <v/>
      </c>
      <c r="AC736" t="str">
        <f t="shared" si="140"/>
        <v/>
      </c>
    </row>
    <row r="737" spans="1:29" x14ac:dyDescent="0.25">
      <c r="A737" s="112">
        <v>664</v>
      </c>
      <c r="B737" s="377" t="s">
        <v>880</v>
      </c>
      <c r="C737" t="s">
        <v>5961</v>
      </c>
      <c r="D737" s="133">
        <v>1502</v>
      </c>
      <c r="E737" s="133">
        <v>14</v>
      </c>
      <c r="F737" s="133">
        <v>16</v>
      </c>
      <c r="G737" s="133">
        <f t="shared" si="130"/>
        <v>1.1428571428571428</v>
      </c>
      <c r="H737" s="133"/>
      <c r="I737" s="134" t="s">
        <v>13</v>
      </c>
      <c r="J737" s="133">
        <v>2015</v>
      </c>
      <c r="K737" s="3" t="s">
        <v>14</v>
      </c>
      <c r="L737" s="338" t="s">
        <v>1041</v>
      </c>
      <c r="M737" s="136" t="s">
        <v>40</v>
      </c>
      <c r="O737" s="26"/>
      <c r="P737" s="1" t="str">
        <f>IF($C737&lt;&gt;"",IF(COUNTIF($C:C,$C737)&gt;1,"Plusieurs commentaires",""),"")</f>
        <v/>
      </c>
      <c r="Q737" s="1">
        <f t="shared" si="131"/>
        <v>0</v>
      </c>
      <c r="R737" s="1">
        <f>SUMIFS($Q$5:$Q737,$P$5:$P737,"Plusieurs commentaires",$C$5:$C737,C737)</f>
        <v>0</v>
      </c>
      <c r="S737" t="str">
        <f t="shared" si="132"/>
        <v/>
      </c>
      <c r="T737" t="str">
        <f t="shared" si="133"/>
        <v/>
      </c>
      <c r="U737" t="str">
        <f t="shared" si="134"/>
        <v/>
      </c>
      <c r="V737" s="238" t="str">
        <f t="shared" si="135"/>
        <v/>
      </c>
      <c r="W737" s="238">
        <f t="shared" si="136"/>
        <v>0</v>
      </c>
      <c r="X737" s="238">
        <f>SUMIFS($W$5:$W737,$V$5:$V737,"Plusieurs occurences",$H$5:$H737,H737)</f>
        <v>0</v>
      </c>
      <c r="Y737" t="str">
        <f t="shared" si="137"/>
        <v/>
      </c>
      <c r="Z737">
        <f t="shared" si="138"/>
        <v>0</v>
      </c>
      <c r="AA737" t="str">
        <f t="shared" si="139"/>
        <v/>
      </c>
      <c r="AC737" t="str">
        <f t="shared" si="140"/>
        <v/>
      </c>
    </row>
    <row r="738" spans="1:29" ht="60" x14ac:dyDescent="0.25">
      <c r="A738" s="112">
        <v>665</v>
      </c>
      <c r="B738" s="377" t="s">
        <v>882</v>
      </c>
      <c r="C738" t="s">
        <v>6213</v>
      </c>
      <c r="D738" s="15">
        <v>571</v>
      </c>
      <c r="E738" s="15">
        <v>71</v>
      </c>
      <c r="F738" s="15">
        <v>20</v>
      </c>
      <c r="G738" s="133">
        <f t="shared" si="130"/>
        <v>0.28169014084507044</v>
      </c>
      <c r="H738" s="15"/>
      <c r="I738" s="16" t="s">
        <v>14</v>
      </c>
      <c r="J738" s="133">
        <v>2018</v>
      </c>
      <c r="K738" s="3" t="s">
        <v>883</v>
      </c>
      <c r="L738" s="338" t="s">
        <v>5513</v>
      </c>
      <c r="M738" s="17" t="s">
        <v>40</v>
      </c>
      <c r="O738" s="26"/>
      <c r="P738" s="1" t="str">
        <f>IF($C738&lt;&gt;"",IF(COUNTIF($C:C,$C738)&gt;1,"Plusieurs commentaires",""),"")</f>
        <v>Plusieurs commentaires</v>
      </c>
      <c r="Q738" s="1">
        <f t="shared" si="131"/>
        <v>1</v>
      </c>
      <c r="R738" s="1">
        <f>SUMIFS($Q$5:$Q738,$P$5:$P738,"Plusieurs commentaires",$C$5:$C738,C738)</f>
        <v>4</v>
      </c>
      <c r="S738" t="str">
        <f t="shared" si="132"/>
        <v/>
      </c>
      <c r="T738" t="str">
        <f t="shared" si="133"/>
        <v>LeplclS13441288</v>
      </c>
      <c r="U738" t="str">
        <f t="shared" si="134"/>
        <v/>
      </c>
      <c r="V738" s="238" t="str">
        <f t="shared" si="135"/>
        <v/>
      </c>
      <c r="W738" s="238">
        <f t="shared" si="136"/>
        <v>0</v>
      </c>
      <c r="X738" s="238">
        <f>SUMIFS($W$5:$W738,$V$5:$V738,"Plusieurs occurences",$H$5:$H738,H738)</f>
        <v>0</v>
      </c>
      <c r="Y738" t="str">
        <f t="shared" si="137"/>
        <v/>
      </c>
      <c r="Z738" t="str">
        <f t="shared" si="138"/>
        <v/>
      </c>
      <c r="AA738" t="str">
        <f t="shared" si="139"/>
        <v/>
      </c>
      <c r="AC738" t="str">
        <f t="shared" si="140"/>
        <v/>
      </c>
    </row>
    <row r="739" spans="1:29" ht="90" x14ac:dyDescent="0.25">
      <c r="A739" s="112">
        <v>667</v>
      </c>
      <c r="B739" s="377" t="s">
        <v>884</v>
      </c>
      <c r="C739" t="s">
        <v>6417</v>
      </c>
      <c r="D739" s="133">
        <v>8444</v>
      </c>
      <c r="E739" s="133">
        <v>62</v>
      </c>
      <c r="F739" s="133">
        <v>95</v>
      </c>
      <c r="G739" s="133">
        <f t="shared" si="130"/>
        <v>1.532258064516129</v>
      </c>
      <c r="H739" s="133"/>
      <c r="I739" s="134" t="s">
        <v>14</v>
      </c>
      <c r="J739" s="133">
        <v>2016</v>
      </c>
      <c r="K739" s="3" t="s">
        <v>14</v>
      </c>
      <c r="L739" s="338" t="s">
        <v>5513</v>
      </c>
      <c r="M739" s="136" t="s">
        <v>40</v>
      </c>
      <c r="O739" s="26"/>
      <c r="P739" s="1" t="str">
        <f>IF($C739&lt;&gt;"",IF(COUNTIF($C:C,$C739)&gt;1,"Plusieurs commentaires",""),"")</f>
        <v>Plusieurs commentaires</v>
      </c>
      <c r="Q739" s="1">
        <f t="shared" si="131"/>
        <v>1</v>
      </c>
      <c r="R739" s="1">
        <f>SUMIFS($Q$5:$Q739,$P$5:$P739,"Plusieurs commentaires",$C$5:$C739,C739)</f>
        <v>2</v>
      </c>
      <c r="S739" t="str">
        <f t="shared" si="132"/>
        <v/>
      </c>
      <c r="T739" t="str">
        <f t="shared" si="133"/>
        <v/>
      </c>
      <c r="U739" t="str">
        <f t="shared" si="134"/>
        <v/>
      </c>
      <c r="V739" s="238" t="str">
        <f t="shared" si="135"/>
        <v/>
      </c>
      <c r="W739" s="238">
        <f t="shared" si="136"/>
        <v>0</v>
      </c>
      <c r="X739" s="238">
        <f>SUMIFS($W$5:$W739,$V$5:$V739,"Plusieurs occurences",$H$5:$H739,H739)</f>
        <v>0</v>
      </c>
      <c r="Y739" t="str">
        <f t="shared" si="137"/>
        <v/>
      </c>
      <c r="Z739" t="str">
        <f t="shared" si="138"/>
        <v/>
      </c>
      <c r="AA739" t="str">
        <f t="shared" si="139"/>
        <v/>
      </c>
      <c r="AC739" t="str">
        <f t="shared" si="140"/>
        <v/>
      </c>
    </row>
    <row r="740" spans="1:29" x14ac:dyDescent="0.25">
      <c r="A740" s="112">
        <v>668</v>
      </c>
      <c r="B740" s="377" t="s">
        <v>885</v>
      </c>
      <c r="C740" t="s">
        <v>6014</v>
      </c>
      <c r="D740" s="133">
        <v>9597</v>
      </c>
      <c r="E740" s="133">
        <v>205</v>
      </c>
      <c r="F740" s="133">
        <v>96</v>
      </c>
      <c r="G740" s="133">
        <f t="shared" si="130"/>
        <v>0.4682926829268293</v>
      </c>
      <c r="H740" s="15"/>
      <c r="I740" s="16" t="s">
        <v>14</v>
      </c>
      <c r="J740" s="15">
        <v>2016</v>
      </c>
      <c r="K740" s="3" t="s">
        <v>886</v>
      </c>
      <c r="L740" s="338" t="s">
        <v>5513</v>
      </c>
      <c r="M740" s="17" t="s">
        <v>40</v>
      </c>
      <c r="O740" s="26"/>
      <c r="P740" s="1" t="str">
        <f>IF($C740&lt;&gt;"",IF(COUNTIF($C:C,$C740)&gt;1,"Plusieurs commentaires",""),"")</f>
        <v/>
      </c>
      <c r="Q740" s="1">
        <f t="shared" si="131"/>
        <v>0</v>
      </c>
      <c r="R740" s="1">
        <f>SUMIFS($Q$5:$Q740,$P$5:$P740,"Plusieurs commentaires",$C$5:$C740,C740)</f>
        <v>0</v>
      </c>
      <c r="S740" t="str">
        <f t="shared" si="132"/>
        <v/>
      </c>
      <c r="T740" t="str">
        <f t="shared" si="133"/>
        <v/>
      </c>
      <c r="U740" t="str">
        <f t="shared" si="134"/>
        <v/>
      </c>
      <c r="V740" s="238" t="str">
        <f t="shared" si="135"/>
        <v/>
      </c>
      <c r="W740" s="238">
        <f t="shared" si="136"/>
        <v>0</v>
      </c>
      <c r="X740" s="238">
        <f>SUMIFS($W$5:$W740,$V$5:$V740,"Plusieurs occurences",$H$5:$H740,H740)</f>
        <v>0</v>
      </c>
      <c r="Y740" t="str">
        <f t="shared" si="137"/>
        <v/>
      </c>
      <c r="Z740">
        <f t="shared" si="138"/>
        <v>0</v>
      </c>
      <c r="AA740" t="str">
        <f t="shared" si="139"/>
        <v/>
      </c>
      <c r="AC740" t="str">
        <f t="shared" si="140"/>
        <v/>
      </c>
    </row>
    <row r="741" spans="1:29" ht="30" x14ac:dyDescent="0.25">
      <c r="A741" s="112">
        <v>669</v>
      </c>
      <c r="B741" s="377" t="s">
        <v>887</v>
      </c>
      <c r="C741" t="s">
        <v>6556</v>
      </c>
      <c r="D741" s="133">
        <v>1805</v>
      </c>
      <c r="E741" s="133">
        <v>125</v>
      </c>
      <c r="F741" s="133">
        <v>47</v>
      </c>
      <c r="G741" s="133">
        <f t="shared" si="130"/>
        <v>0.376</v>
      </c>
      <c r="H741" s="133"/>
      <c r="I741" s="134" t="s">
        <v>14</v>
      </c>
      <c r="J741" s="133">
        <v>2018</v>
      </c>
      <c r="K741" s="3" t="s">
        <v>14</v>
      </c>
      <c r="L741" s="338" t="s">
        <v>1041</v>
      </c>
      <c r="M741" s="136" t="s">
        <v>40</v>
      </c>
      <c r="O741" s="26"/>
      <c r="P741" s="1" t="str">
        <f>IF($C741&lt;&gt;"",IF(COUNTIF($C:C,$C741)&gt;1,"Plusieurs commentaires",""),"")</f>
        <v/>
      </c>
      <c r="Q741" s="1">
        <f t="shared" si="131"/>
        <v>0</v>
      </c>
      <c r="R741" s="1">
        <f>SUMIFS($Q$5:$Q741,$P$5:$P741,"Plusieurs commentaires",$C$5:$C741,C741)</f>
        <v>0</v>
      </c>
      <c r="S741" t="str">
        <f t="shared" si="132"/>
        <v/>
      </c>
      <c r="T741" t="str">
        <f t="shared" si="133"/>
        <v/>
      </c>
      <c r="U741" t="str">
        <f t="shared" si="134"/>
        <v/>
      </c>
      <c r="V741" s="238" t="str">
        <f t="shared" si="135"/>
        <v/>
      </c>
      <c r="W741" s="238">
        <f t="shared" si="136"/>
        <v>0</v>
      </c>
      <c r="X741" s="238">
        <f>SUMIFS($W$5:$W741,$V$5:$V741,"Plusieurs occurences",$H$5:$H741,H741)</f>
        <v>0</v>
      </c>
      <c r="Y741" t="str">
        <f t="shared" si="137"/>
        <v/>
      </c>
      <c r="Z741">
        <f t="shared" si="138"/>
        <v>0</v>
      </c>
      <c r="AA741" t="str">
        <f t="shared" si="139"/>
        <v/>
      </c>
      <c r="AC741" t="str">
        <f t="shared" si="140"/>
        <v/>
      </c>
    </row>
    <row r="742" spans="1:29" ht="45" x14ac:dyDescent="0.25">
      <c r="A742" s="112">
        <v>670</v>
      </c>
      <c r="B742" s="377" t="s">
        <v>888</v>
      </c>
      <c r="C742" t="s">
        <v>6072</v>
      </c>
      <c r="D742" s="133">
        <v>635</v>
      </c>
      <c r="E742" s="133">
        <v>51</v>
      </c>
      <c r="F742" s="133">
        <v>18</v>
      </c>
      <c r="G742" s="133">
        <f t="shared" si="130"/>
        <v>0.35294117647058826</v>
      </c>
      <c r="H742" s="133"/>
      <c r="I742" s="134" t="s">
        <v>13</v>
      </c>
      <c r="J742" s="133">
        <v>2015</v>
      </c>
      <c r="K742" s="3" t="s">
        <v>889</v>
      </c>
      <c r="L742" s="338" t="s">
        <v>5513</v>
      </c>
      <c r="M742" s="136" t="s">
        <v>40</v>
      </c>
      <c r="O742" s="26"/>
      <c r="P742" s="1" t="str">
        <f>IF($C742&lt;&gt;"",IF(COUNTIF($C:C,$C742)&gt;1,"Plusieurs commentaires",""),"")</f>
        <v/>
      </c>
      <c r="Q742" s="1">
        <f t="shared" si="131"/>
        <v>0</v>
      </c>
      <c r="R742" s="1">
        <f>SUMIFS($Q$5:$Q742,$P$5:$P742,"Plusieurs commentaires",$C$5:$C742,C742)</f>
        <v>0</v>
      </c>
      <c r="S742" t="str">
        <f t="shared" si="132"/>
        <v/>
      </c>
      <c r="T742" t="str">
        <f t="shared" si="133"/>
        <v/>
      </c>
      <c r="U742" t="str">
        <f t="shared" si="134"/>
        <v/>
      </c>
      <c r="V742" s="238" t="str">
        <f t="shared" si="135"/>
        <v/>
      </c>
      <c r="W742" s="238">
        <f t="shared" si="136"/>
        <v>0</v>
      </c>
      <c r="X742" s="238">
        <f>SUMIFS($W$5:$W742,$V$5:$V742,"Plusieurs occurences",$H$5:$H742,H742)</f>
        <v>0</v>
      </c>
      <c r="Y742" t="str">
        <f t="shared" si="137"/>
        <v/>
      </c>
      <c r="Z742">
        <f t="shared" si="138"/>
        <v>0</v>
      </c>
      <c r="AA742" t="str">
        <f t="shared" si="139"/>
        <v/>
      </c>
      <c r="AC742" t="str">
        <f t="shared" si="140"/>
        <v/>
      </c>
    </row>
    <row r="743" spans="1:29" ht="45" x14ac:dyDescent="0.25">
      <c r="A743" s="112">
        <v>671</v>
      </c>
      <c r="B743" s="377" t="s">
        <v>890</v>
      </c>
      <c r="C743" t="s">
        <v>6366</v>
      </c>
      <c r="D743" s="133">
        <v>1522</v>
      </c>
      <c r="E743" s="133">
        <v>55</v>
      </c>
      <c r="F743" s="133">
        <v>30</v>
      </c>
      <c r="G743" s="133">
        <f t="shared" si="130"/>
        <v>0.54545454545454541</v>
      </c>
      <c r="H743" s="133" t="s">
        <v>67</v>
      </c>
      <c r="I743" s="134" t="s">
        <v>13</v>
      </c>
      <c r="J743" s="133">
        <v>2014</v>
      </c>
      <c r="K743" s="3" t="s">
        <v>14</v>
      </c>
      <c r="L743" s="338" t="s">
        <v>1041</v>
      </c>
      <c r="M743" s="136" t="s">
        <v>40</v>
      </c>
      <c r="O743" s="26"/>
      <c r="P743" s="1" t="str">
        <f>IF($C743&lt;&gt;"",IF(COUNTIF($C:C,$C743)&gt;1,"Plusieurs commentaires",""),"")</f>
        <v>Plusieurs commentaires</v>
      </c>
      <c r="Q743" s="1">
        <f t="shared" si="131"/>
        <v>1</v>
      </c>
      <c r="R743" s="1">
        <f>SUMIFS($Q$5:$Q743,$P$5:$P743,"Plusieurs commentaires",$C$5:$C743,C743)</f>
        <v>2</v>
      </c>
      <c r="S743" t="str">
        <f t="shared" si="132"/>
        <v/>
      </c>
      <c r="T743" t="str">
        <f t="shared" si="133"/>
        <v/>
      </c>
      <c r="U743" t="str">
        <f t="shared" si="134"/>
        <v/>
      </c>
      <c r="V743" s="238" t="str">
        <f t="shared" si="135"/>
        <v>Plusieurs occurences</v>
      </c>
      <c r="W743" s="238">
        <f t="shared" si="136"/>
        <v>1</v>
      </c>
      <c r="X743" s="238">
        <f>SUMIFS($W$5:$W743,$V$5:$V743,"Plusieurs occurences",$H$5:$H743,H743)</f>
        <v>2</v>
      </c>
      <c r="Y743" t="str">
        <f t="shared" si="137"/>
        <v/>
      </c>
      <c r="Z743" t="str">
        <f t="shared" si="138"/>
        <v/>
      </c>
      <c r="AA743" t="str">
        <f t="shared" si="139"/>
        <v/>
      </c>
      <c r="AC743" t="str">
        <f t="shared" si="140"/>
        <v/>
      </c>
    </row>
    <row r="744" spans="1:29" ht="45" x14ac:dyDescent="0.25">
      <c r="A744" s="112">
        <v>672</v>
      </c>
      <c r="B744" s="377" t="s">
        <v>891</v>
      </c>
      <c r="C744" t="s">
        <v>6557</v>
      </c>
      <c r="D744" s="133">
        <v>181</v>
      </c>
      <c r="E744" s="133">
        <v>105</v>
      </c>
      <c r="F744" s="133">
        <v>23</v>
      </c>
      <c r="G744" s="133">
        <f t="shared" si="130"/>
        <v>0.21904761904761905</v>
      </c>
      <c r="H744" s="133"/>
      <c r="I744" s="134" t="s">
        <v>14</v>
      </c>
      <c r="J744" s="133">
        <v>2017</v>
      </c>
      <c r="K744" s="3" t="s">
        <v>14</v>
      </c>
      <c r="L744" s="338" t="s">
        <v>1041</v>
      </c>
      <c r="M744" s="136" t="s">
        <v>40</v>
      </c>
      <c r="N744">
        <v>0</v>
      </c>
      <c r="O744" s="26"/>
      <c r="P744" s="1" t="str">
        <f>IF($C744&lt;&gt;"",IF(COUNTIF($C:C,$C744)&gt;1,"Plusieurs commentaires",""),"")</f>
        <v/>
      </c>
      <c r="Q744" s="1">
        <f t="shared" si="131"/>
        <v>0</v>
      </c>
      <c r="R744" s="1">
        <f>SUMIFS($Q$5:$Q744,$P$5:$P744,"Plusieurs commentaires",$C$5:$C744,C744)</f>
        <v>0</v>
      </c>
      <c r="S744" t="str">
        <f t="shared" si="132"/>
        <v/>
      </c>
      <c r="T744" t="str">
        <f t="shared" si="133"/>
        <v/>
      </c>
      <c r="U744" t="str">
        <f t="shared" si="134"/>
        <v/>
      </c>
      <c r="V744" s="238" t="str">
        <f t="shared" si="135"/>
        <v/>
      </c>
      <c r="W744" s="238">
        <f t="shared" si="136"/>
        <v>0</v>
      </c>
      <c r="X744" s="238">
        <f>SUMIFS($W$5:$W744,$V$5:$V744,"Plusieurs occurences",$H$5:$H744,H744)</f>
        <v>0</v>
      </c>
      <c r="Y744" t="str">
        <f t="shared" si="137"/>
        <v/>
      </c>
      <c r="Z744">
        <f t="shared" si="138"/>
        <v>0</v>
      </c>
      <c r="AA744" t="str">
        <f t="shared" si="139"/>
        <v/>
      </c>
      <c r="AC744" t="str">
        <f t="shared" si="140"/>
        <v/>
      </c>
    </row>
    <row r="745" spans="1:29" ht="30" x14ac:dyDescent="0.25">
      <c r="A745" s="112">
        <v>673</v>
      </c>
      <c r="B745" s="377" t="s">
        <v>892</v>
      </c>
      <c r="C745" t="s">
        <v>6558</v>
      </c>
      <c r="D745" s="133">
        <v>150</v>
      </c>
      <c r="E745" s="133">
        <v>97</v>
      </c>
      <c r="F745" s="133">
        <v>7</v>
      </c>
      <c r="G745" s="133">
        <f t="shared" si="130"/>
        <v>7.2164948453608241E-2</v>
      </c>
      <c r="H745" s="15"/>
      <c r="I745" s="16" t="s">
        <v>14</v>
      </c>
      <c r="J745" s="15">
        <v>2016</v>
      </c>
      <c r="K745" s="3" t="s">
        <v>14</v>
      </c>
      <c r="L745" s="338" t="s">
        <v>5513</v>
      </c>
      <c r="M745" s="17" t="s">
        <v>40</v>
      </c>
      <c r="O745" s="26"/>
      <c r="P745" s="1" t="str">
        <f>IF($C745&lt;&gt;"",IF(COUNTIF($C:C,$C745)&gt;1,"Plusieurs commentaires",""),"")</f>
        <v/>
      </c>
      <c r="Q745" s="1">
        <f t="shared" si="131"/>
        <v>0</v>
      </c>
      <c r="R745" s="1">
        <f>SUMIFS($Q$5:$Q745,$P$5:$P745,"Plusieurs commentaires",$C$5:$C745,C745)</f>
        <v>0</v>
      </c>
      <c r="S745" t="str">
        <f t="shared" si="132"/>
        <v/>
      </c>
      <c r="T745" t="str">
        <f t="shared" si="133"/>
        <v/>
      </c>
      <c r="U745" t="str">
        <f t="shared" si="134"/>
        <v/>
      </c>
      <c r="V745" s="238" t="str">
        <f t="shared" si="135"/>
        <v/>
      </c>
      <c r="W745" s="238">
        <f t="shared" si="136"/>
        <v>0</v>
      </c>
      <c r="X745" s="238">
        <f>SUMIFS($W$5:$W745,$V$5:$V745,"Plusieurs occurences",$H$5:$H745,H745)</f>
        <v>0</v>
      </c>
      <c r="Y745" t="str">
        <f t="shared" si="137"/>
        <v/>
      </c>
      <c r="Z745">
        <f t="shared" si="138"/>
        <v>0</v>
      </c>
      <c r="AA745" t="str">
        <f t="shared" si="139"/>
        <v/>
      </c>
      <c r="AC745" t="str">
        <f t="shared" si="140"/>
        <v/>
      </c>
    </row>
    <row r="746" spans="1:29" x14ac:dyDescent="0.25">
      <c r="A746" s="112">
        <v>674</v>
      </c>
      <c r="B746" s="377" t="s">
        <v>893</v>
      </c>
      <c r="C746" t="s">
        <v>6073</v>
      </c>
      <c r="D746" s="15">
        <v>32</v>
      </c>
      <c r="E746" s="15">
        <v>78</v>
      </c>
      <c r="F746" s="15">
        <v>3</v>
      </c>
      <c r="G746" s="133">
        <f t="shared" si="130"/>
        <v>3.8461538461538464E-2</v>
      </c>
      <c r="H746" s="15"/>
      <c r="I746" s="16" t="s">
        <v>14</v>
      </c>
      <c r="J746" s="133">
        <v>2017</v>
      </c>
      <c r="K746" s="3" t="s">
        <v>14</v>
      </c>
      <c r="L746" s="338" t="s">
        <v>1041</v>
      </c>
      <c r="M746" s="17" t="s">
        <v>40</v>
      </c>
      <c r="O746" s="26"/>
      <c r="P746" s="1" t="str">
        <f>IF($C746&lt;&gt;"",IF(COUNTIF($C:C,$C746)&gt;1,"Plusieurs commentaires",""),"")</f>
        <v>Plusieurs commentaires</v>
      </c>
      <c r="Q746" s="1">
        <f t="shared" si="131"/>
        <v>1</v>
      </c>
      <c r="R746" s="1">
        <f>SUMIFS($Q$5:$Q746,$P$5:$P746,"Plusieurs commentaires",$C$5:$C746,C746)</f>
        <v>1</v>
      </c>
      <c r="S746" t="str">
        <f t="shared" si="132"/>
        <v/>
      </c>
      <c r="T746" t="str">
        <f t="shared" si="133"/>
        <v/>
      </c>
      <c r="U746" t="str">
        <f t="shared" si="134"/>
        <v/>
      </c>
      <c r="V746" s="238" t="str">
        <f t="shared" si="135"/>
        <v/>
      </c>
      <c r="W746" s="238">
        <f t="shared" si="136"/>
        <v>0</v>
      </c>
      <c r="X746" s="238">
        <f>SUMIFS($W$5:$W746,$V$5:$V746,"Plusieurs occurences",$H$5:$H746,H746)</f>
        <v>0</v>
      </c>
      <c r="Y746" t="str">
        <f t="shared" si="137"/>
        <v/>
      </c>
      <c r="Z746">
        <f t="shared" si="138"/>
        <v>0</v>
      </c>
      <c r="AA746" t="str">
        <f t="shared" si="139"/>
        <v/>
      </c>
      <c r="AC746" t="str">
        <f t="shared" si="140"/>
        <v/>
      </c>
    </row>
    <row r="747" spans="1:29" x14ac:dyDescent="0.25">
      <c r="A747" s="112">
        <v>675</v>
      </c>
      <c r="B747" s="377" t="s">
        <v>894</v>
      </c>
      <c r="C747" t="s">
        <v>6559</v>
      </c>
      <c r="D747" s="133">
        <v>1167</v>
      </c>
      <c r="E747" s="133">
        <v>121</v>
      </c>
      <c r="F747" s="133">
        <v>71</v>
      </c>
      <c r="G747" s="133">
        <f t="shared" si="130"/>
        <v>0.58677685950413228</v>
      </c>
      <c r="H747" s="133"/>
      <c r="I747" s="134" t="s">
        <v>14</v>
      </c>
      <c r="J747" s="133">
        <v>2010</v>
      </c>
      <c r="K747" s="3" t="s">
        <v>14</v>
      </c>
      <c r="L747" s="338" t="s">
        <v>1041</v>
      </c>
      <c r="M747" s="136" t="s">
        <v>40</v>
      </c>
      <c r="O747" s="26"/>
      <c r="P747" s="1" t="str">
        <f>IF($C747&lt;&gt;"",IF(COUNTIF($C:C,$C747)&gt;1,"Plusieurs commentaires",""),"")</f>
        <v/>
      </c>
      <c r="Q747" s="1">
        <f t="shared" si="131"/>
        <v>0</v>
      </c>
      <c r="R747" s="1">
        <f>SUMIFS($Q$5:$Q747,$P$5:$P747,"Plusieurs commentaires",$C$5:$C747,C747)</f>
        <v>0</v>
      </c>
      <c r="S747" t="str">
        <f t="shared" si="132"/>
        <v/>
      </c>
      <c r="T747" t="str">
        <f t="shared" si="133"/>
        <v/>
      </c>
      <c r="U747" t="str">
        <f t="shared" si="134"/>
        <v/>
      </c>
      <c r="V747" s="238" t="str">
        <f t="shared" si="135"/>
        <v/>
      </c>
      <c r="W747" s="238">
        <f t="shared" si="136"/>
        <v>0</v>
      </c>
      <c r="X747" s="238">
        <f>SUMIFS($W$5:$W747,$V$5:$V747,"Plusieurs occurences",$H$5:$H747,H747)</f>
        <v>0</v>
      </c>
      <c r="Y747" t="str">
        <f t="shared" si="137"/>
        <v/>
      </c>
      <c r="Z747">
        <f t="shared" si="138"/>
        <v>0</v>
      </c>
      <c r="AA747" t="str">
        <f t="shared" si="139"/>
        <v/>
      </c>
      <c r="AC747" t="str">
        <f t="shared" si="140"/>
        <v/>
      </c>
    </row>
    <row r="748" spans="1:29" ht="75" customHeight="1" x14ac:dyDescent="0.25">
      <c r="A748" s="112">
        <v>676</v>
      </c>
      <c r="B748" s="373" t="s">
        <v>895</v>
      </c>
      <c r="C748" t="s">
        <v>6217</v>
      </c>
      <c r="D748" s="133">
        <v>81</v>
      </c>
      <c r="E748" s="133">
        <v>23</v>
      </c>
      <c r="F748" s="133">
        <v>2</v>
      </c>
      <c r="G748" s="133">
        <f t="shared" si="130"/>
        <v>8.6956521739130432E-2</v>
      </c>
      <c r="H748" s="24"/>
      <c r="I748" s="134" t="s">
        <v>13</v>
      </c>
      <c r="J748" s="133">
        <v>2017</v>
      </c>
      <c r="K748" s="3" t="s">
        <v>453</v>
      </c>
      <c r="L748" s="338" t="s">
        <v>5513</v>
      </c>
      <c r="M748" s="136" t="s">
        <v>40</v>
      </c>
      <c r="N748">
        <v>44</v>
      </c>
      <c r="O748" s="26"/>
      <c r="P748" s="1" t="str">
        <f>IF($C748&lt;&gt;"",IF(COUNTIF($C:C,$C748)&gt;1,"Plusieurs commentaires",""),"")</f>
        <v/>
      </c>
      <c r="Q748" s="1">
        <f t="shared" si="131"/>
        <v>0</v>
      </c>
      <c r="R748" s="1">
        <f>SUMIFS($Q$5:$Q748,$P$5:$P748,"Plusieurs commentaires",$C$5:$C748,C748)</f>
        <v>0</v>
      </c>
      <c r="S748" t="str">
        <f t="shared" si="132"/>
        <v/>
      </c>
      <c r="T748" t="str">
        <f t="shared" si="133"/>
        <v/>
      </c>
      <c r="U748" t="str">
        <f t="shared" si="134"/>
        <v/>
      </c>
      <c r="V748" s="238" t="str">
        <f t="shared" si="135"/>
        <v/>
      </c>
      <c r="W748" s="238">
        <f t="shared" si="136"/>
        <v>0</v>
      </c>
      <c r="X748" s="238">
        <f>SUMIFS($W$5:$W748,$V$5:$V748,"Plusieurs occurences",$H$5:$H748,H748)</f>
        <v>0</v>
      </c>
      <c r="Y748" t="str">
        <f t="shared" si="137"/>
        <v/>
      </c>
      <c r="Z748">
        <f t="shared" si="138"/>
        <v>0</v>
      </c>
      <c r="AA748" t="str">
        <f t="shared" si="139"/>
        <v/>
      </c>
      <c r="AC748" t="str">
        <f t="shared" si="140"/>
        <v/>
      </c>
    </row>
    <row r="749" spans="1:29" x14ac:dyDescent="0.25">
      <c r="A749" s="112">
        <v>677</v>
      </c>
      <c r="B749" s="373" t="s">
        <v>896</v>
      </c>
      <c r="C749" t="s">
        <v>5932</v>
      </c>
      <c r="D749" s="133">
        <v>27700</v>
      </c>
      <c r="E749" s="133">
        <v>455</v>
      </c>
      <c r="F749" s="133">
        <v>351</v>
      </c>
      <c r="G749" s="133">
        <f t="shared" si="130"/>
        <v>0.77142857142857146</v>
      </c>
      <c r="H749" s="15"/>
      <c r="I749" s="16" t="s">
        <v>14</v>
      </c>
      <c r="J749" s="133">
        <v>2011</v>
      </c>
      <c r="K749" s="3" t="s">
        <v>14</v>
      </c>
      <c r="L749" s="338" t="s">
        <v>5513</v>
      </c>
      <c r="M749" s="17" t="s">
        <v>40</v>
      </c>
      <c r="O749" s="26"/>
      <c r="P749" s="1" t="str">
        <f>IF($C749&lt;&gt;"",IF(COUNTIF($C:C,$C749)&gt;1,"Plusieurs commentaires",""),"")</f>
        <v>Plusieurs commentaires</v>
      </c>
      <c r="Q749" s="1">
        <f t="shared" si="131"/>
        <v>1</v>
      </c>
      <c r="R749" s="1">
        <f>SUMIFS($Q$5:$Q749,$P$5:$P749,"Plusieurs commentaires",$C$5:$C749,C749)</f>
        <v>1</v>
      </c>
      <c r="S749" t="str">
        <f t="shared" si="132"/>
        <v/>
      </c>
      <c r="T749" t="str">
        <f t="shared" si="133"/>
        <v/>
      </c>
      <c r="U749" t="str">
        <f t="shared" si="134"/>
        <v/>
      </c>
      <c r="V749" s="238" t="str">
        <f t="shared" si="135"/>
        <v/>
      </c>
      <c r="W749" s="238">
        <f t="shared" si="136"/>
        <v>0</v>
      </c>
      <c r="X749" s="238">
        <f>SUMIFS($W$5:$W749,$V$5:$V749,"Plusieurs occurences",$H$5:$H749,H749)</f>
        <v>0</v>
      </c>
      <c r="Y749" t="str">
        <f t="shared" si="137"/>
        <v/>
      </c>
      <c r="Z749">
        <f t="shared" si="138"/>
        <v>0</v>
      </c>
      <c r="AA749" t="str">
        <f t="shared" si="139"/>
        <v/>
      </c>
      <c r="AC749" t="str">
        <f t="shared" si="140"/>
        <v/>
      </c>
    </row>
    <row r="750" spans="1:29" x14ac:dyDescent="0.25">
      <c r="A750" s="112">
        <v>678</v>
      </c>
      <c r="B750" s="373" t="s">
        <v>897</v>
      </c>
      <c r="C750" t="s">
        <v>5932</v>
      </c>
      <c r="D750" s="133">
        <v>27700</v>
      </c>
      <c r="E750" s="133">
        <v>455</v>
      </c>
      <c r="F750" s="133">
        <v>351</v>
      </c>
      <c r="G750" s="133">
        <f t="shared" si="130"/>
        <v>0.77142857142857146</v>
      </c>
      <c r="H750" s="133"/>
      <c r="I750" s="134" t="s">
        <v>14</v>
      </c>
      <c r="J750" s="133">
        <v>2011</v>
      </c>
      <c r="K750" s="3" t="s">
        <v>27</v>
      </c>
      <c r="L750" s="338" t="s">
        <v>1041</v>
      </c>
      <c r="M750" s="136" t="s">
        <v>40</v>
      </c>
      <c r="O750" s="26"/>
      <c r="P750" s="1" t="str">
        <f>IF($C750&lt;&gt;"",IF(COUNTIF($C:C,$C750)&gt;1,"Plusieurs commentaires",""),"")</f>
        <v>Plusieurs commentaires</v>
      </c>
      <c r="Q750" s="1">
        <f t="shared" si="131"/>
        <v>1</v>
      </c>
      <c r="R750" s="1">
        <f>SUMIFS($Q$5:$Q750,$P$5:$P750,"Plusieurs commentaires",$C$5:$C750,C750)</f>
        <v>2</v>
      </c>
      <c r="S750" t="str">
        <f t="shared" si="132"/>
        <v/>
      </c>
      <c r="T750" t="str">
        <f t="shared" si="133"/>
        <v/>
      </c>
      <c r="U750" t="str">
        <f t="shared" si="134"/>
        <v/>
      </c>
      <c r="V750" s="238" t="str">
        <f t="shared" si="135"/>
        <v/>
      </c>
      <c r="W750" s="238">
        <f t="shared" si="136"/>
        <v>0</v>
      </c>
      <c r="X750" s="238">
        <f>SUMIFS($W$5:$W750,$V$5:$V750,"Plusieurs occurences",$H$5:$H750,H750)</f>
        <v>0</v>
      </c>
      <c r="Y750" t="str">
        <f t="shared" si="137"/>
        <v/>
      </c>
      <c r="Z750" t="str">
        <f t="shared" si="138"/>
        <v/>
      </c>
      <c r="AA750" t="str">
        <f t="shared" si="139"/>
        <v/>
      </c>
      <c r="AC750" t="str">
        <f t="shared" si="140"/>
        <v/>
      </c>
    </row>
    <row r="751" spans="1:29" x14ac:dyDescent="0.25">
      <c r="A751" s="112">
        <v>679</v>
      </c>
      <c r="B751" s="373" t="s">
        <v>898</v>
      </c>
      <c r="C751" t="s">
        <v>6560</v>
      </c>
      <c r="D751" s="133">
        <v>24100</v>
      </c>
      <c r="E751" s="133">
        <v>2482</v>
      </c>
      <c r="F751" s="133">
        <v>359</v>
      </c>
      <c r="G751" s="133">
        <f t="shared" si="130"/>
        <v>0.14464141821112006</v>
      </c>
      <c r="H751" s="133"/>
      <c r="I751" s="134" t="s">
        <v>14</v>
      </c>
      <c r="J751" s="133">
        <v>2014</v>
      </c>
      <c r="K751" s="3" t="s">
        <v>14</v>
      </c>
      <c r="L751" s="338" t="s">
        <v>1041</v>
      </c>
      <c r="M751" s="136" t="s">
        <v>40</v>
      </c>
      <c r="N751">
        <v>10</v>
      </c>
      <c r="O751" s="26"/>
      <c r="P751" s="1" t="str">
        <f>IF($C751&lt;&gt;"",IF(COUNTIF($C:C,$C751)&gt;1,"Plusieurs commentaires",""),"")</f>
        <v/>
      </c>
      <c r="Q751" s="1">
        <f t="shared" si="131"/>
        <v>0</v>
      </c>
      <c r="R751" s="1">
        <f>SUMIFS($Q$5:$Q751,$P$5:$P751,"Plusieurs commentaires",$C$5:$C751,C751)</f>
        <v>0</v>
      </c>
      <c r="S751" t="str">
        <f t="shared" si="132"/>
        <v/>
      </c>
      <c r="T751" t="str">
        <f t="shared" si="133"/>
        <v/>
      </c>
      <c r="U751" t="str">
        <f t="shared" si="134"/>
        <v/>
      </c>
      <c r="V751" s="238" t="str">
        <f t="shared" si="135"/>
        <v/>
      </c>
      <c r="W751" s="238">
        <f t="shared" si="136"/>
        <v>0</v>
      </c>
      <c r="X751" s="238">
        <f>SUMIFS($W$5:$W751,$V$5:$V751,"Plusieurs occurences",$H$5:$H751,H751)</f>
        <v>0</v>
      </c>
      <c r="Y751" t="str">
        <f t="shared" si="137"/>
        <v/>
      </c>
      <c r="Z751">
        <f t="shared" si="138"/>
        <v>0</v>
      </c>
      <c r="AA751" t="str">
        <f t="shared" si="139"/>
        <v/>
      </c>
      <c r="AC751" t="str">
        <f t="shared" si="140"/>
        <v/>
      </c>
    </row>
    <row r="752" spans="1:29" x14ac:dyDescent="0.25">
      <c r="A752" s="112">
        <v>681</v>
      </c>
      <c r="B752" s="373" t="s">
        <v>900</v>
      </c>
      <c r="C752" t="s">
        <v>6074</v>
      </c>
      <c r="D752" s="133">
        <v>1120</v>
      </c>
      <c r="E752" s="133">
        <v>1400</v>
      </c>
      <c r="F752" s="133">
        <v>2229</v>
      </c>
      <c r="G752" s="133">
        <f t="shared" si="130"/>
        <v>1.5921428571428571</v>
      </c>
      <c r="H752" s="133"/>
      <c r="I752" s="134" t="s">
        <v>13</v>
      </c>
      <c r="J752" s="133">
        <v>2012</v>
      </c>
      <c r="K752" s="3" t="s">
        <v>900</v>
      </c>
      <c r="L752" s="338" t="s">
        <v>5513</v>
      </c>
      <c r="M752" s="136" t="s">
        <v>40</v>
      </c>
      <c r="O752" s="26"/>
      <c r="P752" s="1" t="str">
        <f>IF($C752&lt;&gt;"",IF(COUNTIF($C:C,$C752)&gt;1,"Plusieurs commentaires",""),"")</f>
        <v/>
      </c>
      <c r="Q752" s="1">
        <f t="shared" si="131"/>
        <v>0</v>
      </c>
      <c r="R752" s="1">
        <f>SUMIFS($Q$5:$Q752,$P$5:$P752,"Plusieurs commentaires",$C$5:$C752,C752)</f>
        <v>0</v>
      </c>
      <c r="S752" t="str">
        <f t="shared" si="132"/>
        <v/>
      </c>
      <c r="T752" t="str">
        <f t="shared" si="133"/>
        <v/>
      </c>
      <c r="U752" t="str">
        <f t="shared" si="134"/>
        <v/>
      </c>
      <c r="V752" s="238" t="str">
        <f t="shared" si="135"/>
        <v/>
      </c>
      <c r="W752" s="238">
        <f t="shared" si="136"/>
        <v>0</v>
      </c>
      <c r="X752" s="238">
        <f>SUMIFS($W$5:$W752,$V$5:$V752,"Plusieurs occurences",$H$5:$H752,H752)</f>
        <v>0</v>
      </c>
      <c r="Y752" t="str">
        <f t="shared" si="137"/>
        <v/>
      </c>
      <c r="Z752">
        <f t="shared" si="138"/>
        <v>0</v>
      </c>
      <c r="AA752" t="str">
        <f t="shared" si="139"/>
        <v/>
      </c>
      <c r="AC752" t="str">
        <f t="shared" si="140"/>
        <v/>
      </c>
    </row>
    <row r="753" spans="1:29" x14ac:dyDescent="0.25">
      <c r="A753" s="112">
        <v>682</v>
      </c>
      <c r="B753" s="373" t="s">
        <v>901</v>
      </c>
      <c r="C753" t="s">
        <v>6561</v>
      </c>
      <c r="D753" s="133">
        <v>977</v>
      </c>
      <c r="E753" s="133">
        <v>67</v>
      </c>
      <c r="F753" s="133">
        <v>36</v>
      </c>
      <c r="G753" s="133">
        <f t="shared" si="130"/>
        <v>0.53731343283582089</v>
      </c>
      <c r="H753" s="15"/>
      <c r="I753" s="16" t="s">
        <v>14</v>
      </c>
      <c r="J753" s="133">
        <v>2018</v>
      </c>
      <c r="K753" s="3" t="s">
        <v>902</v>
      </c>
      <c r="L753" s="338" t="s">
        <v>5513</v>
      </c>
      <c r="M753" s="17" t="s">
        <v>40</v>
      </c>
      <c r="O753" s="26"/>
      <c r="P753" s="1" t="str">
        <f>IF($C753&lt;&gt;"",IF(COUNTIF($C:C,$C753)&gt;1,"Plusieurs commentaires",""),"")</f>
        <v/>
      </c>
      <c r="Q753" s="1">
        <f t="shared" si="131"/>
        <v>0</v>
      </c>
      <c r="R753" s="1">
        <f>SUMIFS($Q$5:$Q753,$P$5:$P753,"Plusieurs commentaires",$C$5:$C753,C753)</f>
        <v>0</v>
      </c>
      <c r="S753" t="str">
        <f t="shared" si="132"/>
        <v/>
      </c>
      <c r="T753" t="str">
        <f t="shared" si="133"/>
        <v/>
      </c>
      <c r="U753" t="str">
        <f t="shared" si="134"/>
        <v/>
      </c>
      <c r="V753" s="238" t="str">
        <f t="shared" si="135"/>
        <v/>
      </c>
      <c r="W753" s="238">
        <f t="shared" si="136"/>
        <v>0</v>
      </c>
      <c r="X753" s="238">
        <f>SUMIFS($W$5:$W753,$V$5:$V753,"Plusieurs occurences",$H$5:$H753,H753)</f>
        <v>0</v>
      </c>
      <c r="Y753" t="str">
        <f t="shared" si="137"/>
        <v/>
      </c>
      <c r="Z753">
        <f t="shared" si="138"/>
        <v>0</v>
      </c>
      <c r="AA753" t="str">
        <f t="shared" si="139"/>
        <v/>
      </c>
      <c r="AC753" t="str">
        <f t="shared" si="140"/>
        <v/>
      </c>
    </row>
    <row r="754" spans="1:29" ht="30" x14ac:dyDescent="0.25">
      <c r="A754" s="112">
        <v>683</v>
      </c>
      <c r="B754" s="373" t="s">
        <v>903</v>
      </c>
      <c r="C754" t="s">
        <v>6562</v>
      </c>
      <c r="D754" s="133">
        <v>5484</v>
      </c>
      <c r="E754" s="133">
        <v>657</v>
      </c>
      <c r="F754" s="133">
        <v>175</v>
      </c>
      <c r="G754" s="133">
        <f t="shared" si="130"/>
        <v>0.26636225266362251</v>
      </c>
      <c r="H754" s="15"/>
      <c r="I754" s="16" t="s">
        <v>14</v>
      </c>
      <c r="J754" s="133">
        <v>2012</v>
      </c>
      <c r="K754" s="3" t="s">
        <v>904</v>
      </c>
      <c r="L754" s="338" t="s">
        <v>5513</v>
      </c>
      <c r="M754" s="17" t="s">
        <v>40</v>
      </c>
      <c r="O754" s="26"/>
      <c r="P754" s="1" t="str">
        <f>IF($C754&lt;&gt;"",IF(COUNTIF($C:C,$C754)&gt;1,"Plusieurs commentaires",""),"")</f>
        <v/>
      </c>
      <c r="Q754" s="1">
        <f t="shared" si="131"/>
        <v>0</v>
      </c>
      <c r="R754" s="1">
        <f>SUMIFS($Q$5:$Q754,$P$5:$P754,"Plusieurs commentaires",$C$5:$C754,C754)</f>
        <v>0</v>
      </c>
      <c r="S754" t="str">
        <f t="shared" si="132"/>
        <v/>
      </c>
      <c r="T754" t="str">
        <f t="shared" si="133"/>
        <v/>
      </c>
      <c r="U754" t="str">
        <f t="shared" si="134"/>
        <v/>
      </c>
      <c r="V754" s="238" t="str">
        <f t="shared" si="135"/>
        <v/>
      </c>
      <c r="W754" s="238">
        <f t="shared" si="136"/>
        <v>0</v>
      </c>
      <c r="X754" s="238">
        <f>SUMIFS($W$5:$W754,$V$5:$V754,"Plusieurs occurences",$H$5:$H754,H754)</f>
        <v>0</v>
      </c>
      <c r="Y754" t="str">
        <f t="shared" si="137"/>
        <v/>
      </c>
      <c r="Z754">
        <f t="shared" si="138"/>
        <v>0</v>
      </c>
      <c r="AA754" t="str">
        <f t="shared" si="139"/>
        <v/>
      </c>
      <c r="AC754" t="str">
        <f t="shared" si="140"/>
        <v/>
      </c>
    </row>
    <row r="755" spans="1:29" x14ac:dyDescent="0.25">
      <c r="A755" s="112">
        <v>684</v>
      </c>
      <c r="B755" s="373" t="s">
        <v>905</v>
      </c>
      <c r="C755" t="s">
        <v>6073</v>
      </c>
      <c r="D755" s="133">
        <v>32</v>
      </c>
      <c r="E755" s="133">
        <v>78</v>
      </c>
      <c r="F755" s="133">
        <v>3</v>
      </c>
      <c r="G755" s="133">
        <f t="shared" si="130"/>
        <v>3.8461538461538464E-2</v>
      </c>
      <c r="H755" s="133"/>
      <c r="I755" s="134" t="s">
        <v>14</v>
      </c>
      <c r="J755" s="133">
        <v>2017</v>
      </c>
      <c r="K755" s="3" t="s">
        <v>905</v>
      </c>
      <c r="L755" s="338" t="s">
        <v>5513</v>
      </c>
      <c r="M755" s="136" t="s">
        <v>40</v>
      </c>
      <c r="O755" s="26"/>
      <c r="P755" s="1" t="str">
        <f>IF($C755&lt;&gt;"",IF(COUNTIF($C:C,$C755)&gt;1,"Plusieurs commentaires",""),"")</f>
        <v>Plusieurs commentaires</v>
      </c>
      <c r="Q755" s="1">
        <f t="shared" si="131"/>
        <v>1</v>
      </c>
      <c r="R755" s="1">
        <f>SUMIFS($Q$5:$Q755,$P$5:$P755,"Plusieurs commentaires",$C$5:$C755,C755)</f>
        <v>2</v>
      </c>
      <c r="S755" t="str">
        <f t="shared" si="132"/>
        <v/>
      </c>
      <c r="T755" t="str">
        <f t="shared" si="133"/>
        <v/>
      </c>
      <c r="U755" t="str">
        <f t="shared" si="134"/>
        <v/>
      </c>
      <c r="V755" s="238" t="str">
        <f t="shared" si="135"/>
        <v/>
      </c>
      <c r="W755" s="238">
        <f t="shared" si="136"/>
        <v>0</v>
      </c>
      <c r="X755" s="238">
        <f>SUMIFS($W$5:$W755,$V$5:$V755,"Plusieurs occurences",$H$5:$H755,H755)</f>
        <v>0</v>
      </c>
      <c r="Y755" t="str">
        <f t="shared" si="137"/>
        <v/>
      </c>
      <c r="Z755" t="str">
        <f t="shared" si="138"/>
        <v/>
      </c>
      <c r="AA755" t="str">
        <f t="shared" si="139"/>
        <v/>
      </c>
      <c r="AC755" t="str">
        <f t="shared" si="140"/>
        <v/>
      </c>
    </row>
    <row r="756" spans="1:29" x14ac:dyDescent="0.25">
      <c r="A756" s="112">
        <v>685</v>
      </c>
      <c r="B756" s="373" t="s">
        <v>906</v>
      </c>
      <c r="C756" t="s">
        <v>6075</v>
      </c>
      <c r="D756" s="133">
        <v>21</v>
      </c>
      <c r="E756" s="133">
        <v>89</v>
      </c>
      <c r="F756" s="133">
        <v>9</v>
      </c>
      <c r="G756" s="133">
        <f t="shared" si="130"/>
        <v>0.10112359550561797</v>
      </c>
      <c r="H756" s="15"/>
      <c r="I756" s="16" t="s">
        <v>13</v>
      </c>
      <c r="J756" s="133">
        <v>2018</v>
      </c>
      <c r="K756" s="3" t="s">
        <v>14</v>
      </c>
      <c r="L756" s="338" t="s">
        <v>1041</v>
      </c>
      <c r="M756" s="17" t="s">
        <v>40</v>
      </c>
      <c r="O756" s="26"/>
      <c r="P756" s="1" t="str">
        <f>IF($C756&lt;&gt;"",IF(COUNTIF($C:C,$C756)&gt;1,"Plusieurs commentaires",""),"")</f>
        <v/>
      </c>
      <c r="Q756" s="1">
        <f t="shared" si="131"/>
        <v>0</v>
      </c>
      <c r="R756" s="1">
        <f>SUMIFS($Q$5:$Q756,$P$5:$P756,"Plusieurs commentaires",$C$5:$C756,C756)</f>
        <v>0</v>
      </c>
      <c r="S756" t="str">
        <f t="shared" si="132"/>
        <v/>
      </c>
      <c r="T756" t="str">
        <f t="shared" si="133"/>
        <v/>
      </c>
      <c r="U756" t="str">
        <f t="shared" si="134"/>
        <v/>
      </c>
      <c r="V756" s="238" t="str">
        <f t="shared" si="135"/>
        <v/>
      </c>
      <c r="W756" s="238">
        <f t="shared" si="136"/>
        <v>0</v>
      </c>
      <c r="X756" s="238">
        <f>SUMIFS($W$5:$W756,$V$5:$V756,"Plusieurs occurences",$H$5:$H756,H756)</f>
        <v>0</v>
      </c>
      <c r="Y756" t="str">
        <f t="shared" si="137"/>
        <v/>
      </c>
      <c r="Z756">
        <f t="shared" si="138"/>
        <v>0</v>
      </c>
      <c r="AA756" t="str">
        <f t="shared" si="139"/>
        <v/>
      </c>
      <c r="AC756" t="str">
        <f t="shared" si="140"/>
        <v/>
      </c>
    </row>
    <row r="757" spans="1:29" ht="30" x14ac:dyDescent="0.25">
      <c r="A757" s="112">
        <v>686</v>
      </c>
      <c r="B757" s="373" t="s">
        <v>907</v>
      </c>
      <c r="C757" t="s">
        <v>6563</v>
      </c>
      <c r="D757" s="133">
        <v>1077</v>
      </c>
      <c r="E757" s="133">
        <v>1848</v>
      </c>
      <c r="F757" s="133">
        <v>1209</v>
      </c>
      <c r="G757" s="133">
        <f t="shared" si="130"/>
        <v>0.65422077922077926</v>
      </c>
      <c r="H757" s="15"/>
      <c r="I757" s="16" t="s">
        <v>14</v>
      </c>
      <c r="J757" s="133">
        <v>2018</v>
      </c>
      <c r="K757" s="3" t="s">
        <v>14</v>
      </c>
      <c r="L757" s="338" t="s">
        <v>1041</v>
      </c>
      <c r="M757" s="17" t="s">
        <v>40</v>
      </c>
      <c r="N757">
        <v>16</v>
      </c>
      <c r="O757" s="26"/>
      <c r="P757" s="1" t="str">
        <f>IF($C757&lt;&gt;"",IF(COUNTIF($C:C,$C757)&gt;1,"Plusieurs commentaires",""),"")</f>
        <v/>
      </c>
      <c r="Q757" s="1">
        <f t="shared" si="131"/>
        <v>0</v>
      </c>
      <c r="R757" s="1">
        <f>SUMIFS($Q$5:$Q757,$P$5:$P757,"Plusieurs commentaires",$C$5:$C757,C757)</f>
        <v>0</v>
      </c>
      <c r="S757" t="str">
        <f t="shared" si="132"/>
        <v/>
      </c>
      <c r="T757" t="str">
        <f t="shared" si="133"/>
        <v/>
      </c>
      <c r="U757" t="str">
        <f t="shared" si="134"/>
        <v/>
      </c>
      <c r="V757" s="238" t="str">
        <f t="shared" si="135"/>
        <v/>
      </c>
      <c r="W757" s="238">
        <f t="shared" si="136"/>
        <v>0</v>
      </c>
      <c r="X757" s="238">
        <f>SUMIFS($W$5:$W757,$V$5:$V757,"Plusieurs occurences",$H$5:$H757,H757)</f>
        <v>0</v>
      </c>
      <c r="Y757" t="str">
        <f t="shared" si="137"/>
        <v/>
      </c>
      <c r="Z757">
        <f t="shared" si="138"/>
        <v>0</v>
      </c>
      <c r="AA757" t="str">
        <f t="shared" si="139"/>
        <v/>
      </c>
      <c r="AC757" t="str">
        <f t="shared" si="140"/>
        <v/>
      </c>
    </row>
    <row r="758" spans="1:29" x14ac:dyDescent="0.25">
      <c r="A758" s="112">
        <v>687</v>
      </c>
      <c r="B758" s="373" t="s">
        <v>908</v>
      </c>
      <c r="C758" t="s">
        <v>5925</v>
      </c>
      <c r="D758" s="133">
        <v>19</v>
      </c>
      <c r="E758" s="133">
        <v>136</v>
      </c>
      <c r="F758" s="133">
        <v>3</v>
      </c>
      <c r="G758" s="133">
        <f t="shared" si="130"/>
        <v>2.2058823529411766E-2</v>
      </c>
      <c r="H758" s="133"/>
      <c r="I758" s="134" t="s">
        <v>14</v>
      </c>
      <c r="J758" s="133">
        <v>2017</v>
      </c>
      <c r="K758" s="3" t="s">
        <v>14</v>
      </c>
      <c r="L758" s="338" t="s">
        <v>5513</v>
      </c>
      <c r="M758" s="136" t="s">
        <v>40</v>
      </c>
      <c r="O758" s="26"/>
      <c r="P758" s="1" t="str">
        <f>IF($C758&lt;&gt;"",IF(COUNTIF($C:C,$C758)&gt;1,"Plusieurs commentaires",""),"")</f>
        <v/>
      </c>
      <c r="Q758" s="1">
        <f t="shared" si="131"/>
        <v>0</v>
      </c>
      <c r="R758" s="1">
        <f>SUMIFS($Q$5:$Q758,$P$5:$P758,"Plusieurs commentaires",$C$5:$C758,C758)</f>
        <v>0</v>
      </c>
      <c r="S758" t="str">
        <f t="shared" si="132"/>
        <v/>
      </c>
      <c r="T758" t="str">
        <f t="shared" si="133"/>
        <v/>
      </c>
      <c r="U758" t="str">
        <f t="shared" si="134"/>
        <v/>
      </c>
      <c r="V758" s="238" t="str">
        <f t="shared" si="135"/>
        <v/>
      </c>
      <c r="W758" s="238">
        <f t="shared" si="136"/>
        <v>0</v>
      </c>
      <c r="X758" s="238">
        <f>SUMIFS($W$5:$W758,$V$5:$V758,"Plusieurs occurences",$H$5:$H758,H758)</f>
        <v>0</v>
      </c>
      <c r="Y758" t="str">
        <f t="shared" si="137"/>
        <v/>
      </c>
      <c r="Z758">
        <f t="shared" si="138"/>
        <v>0</v>
      </c>
      <c r="AA758" t="str">
        <f t="shared" si="139"/>
        <v/>
      </c>
      <c r="AC758" t="str">
        <f t="shared" si="140"/>
        <v/>
      </c>
    </row>
    <row r="759" spans="1:29" x14ac:dyDescent="0.25">
      <c r="A759" s="112">
        <v>688</v>
      </c>
      <c r="B759" s="373" t="s">
        <v>909</v>
      </c>
      <c r="C759" t="s">
        <v>6564</v>
      </c>
      <c r="D759" s="133">
        <v>55</v>
      </c>
      <c r="E759" s="133">
        <v>5</v>
      </c>
      <c r="F759" s="133">
        <v>2</v>
      </c>
      <c r="G759" s="133">
        <f t="shared" si="130"/>
        <v>0.4</v>
      </c>
      <c r="H759" s="133"/>
      <c r="I759" s="134" t="s">
        <v>14</v>
      </c>
      <c r="J759" s="133">
        <v>2018</v>
      </c>
      <c r="K759" s="3" t="s">
        <v>5513</v>
      </c>
      <c r="L759" s="338" t="s">
        <v>1041</v>
      </c>
      <c r="M759" s="136" t="s">
        <v>40</v>
      </c>
      <c r="O759" s="26"/>
      <c r="P759" s="1" t="str">
        <f>IF($C759&lt;&gt;"",IF(COUNTIF($C:C,$C759)&gt;1,"Plusieurs commentaires",""),"")</f>
        <v/>
      </c>
      <c r="Q759" s="1">
        <f t="shared" si="131"/>
        <v>0</v>
      </c>
      <c r="R759" s="1">
        <f>SUMIFS($Q$5:$Q759,$P$5:$P759,"Plusieurs commentaires",$C$5:$C759,C759)</f>
        <v>0</v>
      </c>
      <c r="S759" t="str">
        <f t="shared" si="132"/>
        <v/>
      </c>
      <c r="T759" t="str">
        <f t="shared" si="133"/>
        <v>dvcx31459977</v>
      </c>
      <c r="U759" t="str">
        <f t="shared" si="134"/>
        <v/>
      </c>
      <c r="V759" s="238" t="str">
        <f t="shared" si="135"/>
        <v/>
      </c>
      <c r="W759" s="238">
        <f t="shared" si="136"/>
        <v>0</v>
      </c>
      <c r="X759" s="238">
        <f>SUMIFS($W$5:$W759,$V$5:$V759,"Plusieurs occurences",$H$5:$H759,H759)</f>
        <v>0</v>
      </c>
      <c r="Y759" t="str">
        <f t="shared" si="137"/>
        <v/>
      </c>
      <c r="Z759">
        <f t="shared" si="138"/>
        <v>0</v>
      </c>
      <c r="AA759" t="str">
        <f t="shared" si="139"/>
        <v/>
      </c>
      <c r="AC759" t="str">
        <f t="shared" si="140"/>
        <v/>
      </c>
    </row>
    <row r="760" spans="1:29" ht="45" x14ac:dyDescent="0.25">
      <c r="A760" s="112">
        <v>689</v>
      </c>
      <c r="B760" s="373" t="s">
        <v>910</v>
      </c>
      <c r="C760" t="s">
        <v>6565</v>
      </c>
      <c r="D760" s="133">
        <v>21400</v>
      </c>
      <c r="E760" s="133">
        <v>356</v>
      </c>
      <c r="F760" s="133">
        <v>432</v>
      </c>
      <c r="G760" s="133">
        <f t="shared" si="130"/>
        <v>1.2134831460674158</v>
      </c>
      <c r="H760" s="15"/>
      <c r="I760" s="16" t="s">
        <v>14</v>
      </c>
      <c r="J760" s="133"/>
      <c r="K760" s="3" t="s">
        <v>14</v>
      </c>
      <c r="L760" s="338" t="s">
        <v>1041</v>
      </c>
      <c r="M760" s="17" t="s">
        <v>40</v>
      </c>
      <c r="O760" s="26" t="s">
        <v>5518</v>
      </c>
      <c r="P760" s="1" t="str">
        <f>IF($C760&lt;&gt;"",IF(COUNTIF($C:C,$C760)&gt;1,"Plusieurs commentaires",""),"")</f>
        <v/>
      </c>
      <c r="Q760" s="1">
        <f t="shared" si="131"/>
        <v>0</v>
      </c>
      <c r="R760" s="1">
        <f>SUMIFS($Q$5:$Q760,$P$5:$P760,"Plusieurs commentaires",$C$5:$C760,C760)</f>
        <v>0</v>
      </c>
      <c r="S760" t="str">
        <f t="shared" si="132"/>
        <v/>
      </c>
      <c r="T760" t="str">
        <f t="shared" si="133"/>
        <v/>
      </c>
      <c r="U760" t="str">
        <f t="shared" si="134"/>
        <v/>
      </c>
      <c r="V760" s="238" t="str">
        <f t="shared" si="135"/>
        <v/>
      </c>
      <c r="W760" s="238">
        <f t="shared" si="136"/>
        <v>0</v>
      </c>
      <c r="X760" s="238">
        <f>SUMIFS($W$5:$W760,$V$5:$V760,"Plusieurs occurences",$H$5:$H760,H760)</f>
        <v>0</v>
      </c>
      <c r="Y760" t="str">
        <f t="shared" si="137"/>
        <v/>
      </c>
      <c r="Z760">
        <f t="shared" si="138"/>
        <v>0</v>
      </c>
      <c r="AA760" t="str">
        <f t="shared" si="139"/>
        <v/>
      </c>
      <c r="AC760" t="str">
        <f t="shared" si="140"/>
        <v/>
      </c>
    </row>
    <row r="761" spans="1:29" x14ac:dyDescent="0.25">
      <c r="A761" s="112">
        <v>690</v>
      </c>
      <c r="B761" s="373" t="s">
        <v>911</v>
      </c>
      <c r="C761" t="s">
        <v>6076</v>
      </c>
      <c r="D761" s="133">
        <v>1088</v>
      </c>
      <c r="E761" s="133">
        <v>11</v>
      </c>
      <c r="F761" s="133">
        <v>27</v>
      </c>
      <c r="G761" s="133">
        <f t="shared" si="130"/>
        <v>2.4545454545454546</v>
      </c>
      <c r="H761" s="15"/>
      <c r="I761" s="16" t="s">
        <v>14</v>
      </c>
      <c r="J761" s="133">
        <v>2019</v>
      </c>
      <c r="K761" s="3" t="s">
        <v>14</v>
      </c>
      <c r="L761" s="338" t="s">
        <v>5513</v>
      </c>
      <c r="M761" s="17" t="s">
        <v>40</v>
      </c>
      <c r="O761" s="26"/>
      <c r="P761" s="1" t="str">
        <f>IF($C761&lt;&gt;"",IF(COUNTIF($C:C,$C761)&gt;1,"Plusieurs commentaires",""),"")</f>
        <v/>
      </c>
      <c r="Q761" s="1">
        <f t="shared" si="131"/>
        <v>0</v>
      </c>
      <c r="R761" s="1">
        <f>SUMIFS($Q$5:$Q761,$P$5:$P761,"Plusieurs commentaires",$C$5:$C761,C761)</f>
        <v>0</v>
      </c>
      <c r="S761" t="str">
        <f t="shared" si="132"/>
        <v/>
      </c>
      <c r="T761" t="str">
        <f t="shared" si="133"/>
        <v/>
      </c>
      <c r="U761" t="str">
        <f t="shared" si="134"/>
        <v/>
      </c>
      <c r="V761" s="238" t="str">
        <f t="shared" si="135"/>
        <v/>
      </c>
      <c r="W761" s="238">
        <f t="shared" si="136"/>
        <v>0</v>
      </c>
      <c r="X761" s="238">
        <f>SUMIFS($W$5:$W761,$V$5:$V761,"Plusieurs occurences",$H$5:$H761,H761)</f>
        <v>0</v>
      </c>
      <c r="Y761" t="str">
        <f t="shared" si="137"/>
        <v/>
      </c>
      <c r="Z761">
        <f t="shared" si="138"/>
        <v>0</v>
      </c>
      <c r="AA761" t="str">
        <f t="shared" si="139"/>
        <v/>
      </c>
      <c r="AC761" t="str">
        <f t="shared" si="140"/>
        <v/>
      </c>
    </row>
    <row r="762" spans="1:29" ht="120" x14ac:dyDescent="0.25">
      <c r="A762" s="112">
        <v>691</v>
      </c>
      <c r="B762" s="373" t="s">
        <v>912</v>
      </c>
      <c r="C762" t="s">
        <v>6218</v>
      </c>
      <c r="D762" s="133">
        <v>24100</v>
      </c>
      <c r="E762" s="133">
        <v>1437</v>
      </c>
      <c r="F762" s="133">
        <v>384</v>
      </c>
      <c r="G762" s="133">
        <f t="shared" si="130"/>
        <v>0.26722338204592899</v>
      </c>
      <c r="H762" s="15"/>
      <c r="I762" s="16" t="s">
        <v>14</v>
      </c>
      <c r="J762" s="133">
        <v>2018</v>
      </c>
      <c r="K762" s="3" t="s">
        <v>913</v>
      </c>
      <c r="L762" s="338" t="s">
        <v>5513</v>
      </c>
      <c r="M762" s="17" t="s">
        <v>40</v>
      </c>
      <c r="O762" s="26"/>
      <c r="P762" s="1" t="str">
        <f>IF($C762&lt;&gt;"",IF(COUNTIF($C:C,$C762)&gt;1,"Plusieurs commentaires",""),"")</f>
        <v/>
      </c>
      <c r="Q762" s="1">
        <f t="shared" si="131"/>
        <v>0</v>
      </c>
      <c r="R762" s="1">
        <f>SUMIFS($Q$5:$Q762,$P$5:$P762,"Plusieurs commentaires",$C$5:$C762,C762)</f>
        <v>0</v>
      </c>
      <c r="S762" t="str">
        <f t="shared" si="132"/>
        <v/>
      </c>
      <c r="T762" t="str">
        <f t="shared" si="133"/>
        <v/>
      </c>
      <c r="U762" t="str">
        <f t="shared" si="134"/>
        <v/>
      </c>
      <c r="V762" s="238" t="str">
        <f t="shared" si="135"/>
        <v/>
      </c>
      <c r="W762" s="238">
        <f t="shared" si="136"/>
        <v>0</v>
      </c>
      <c r="X762" s="238">
        <f>SUMIFS($W$5:$W762,$V$5:$V762,"Plusieurs occurences",$H$5:$H762,H762)</f>
        <v>0</v>
      </c>
      <c r="Y762" t="str">
        <f t="shared" si="137"/>
        <v/>
      </c>
      <c r="Z762">
        <f t="shared" si="138"/>
        <v>0</v>
      </c>
      <c r="AA762" t="str">
        <f t="shared" si="139"/>
        <v/>
      </c>
      <c r="AC762" t="str">
        <f t="shared" si="140"/>
        <v/>
      </c>
    </row>
    <row r="763" spans="1:29" x14ac:dyDescent="0.25">
      <c r="A763" s="112">
        <v>692</v>
      </c>
      <c r="B763" s="373" t="s">
        <v>914</v>
      </c>
      <c r="C763" t="s">
        <v>6566</v>
      </c>
      <c r="D763" s="133">
        <v>7931</v>
      </c>
      <c r="E763" s="133">
        <v>506</v>
      </c>
      <c r="F763" s="133">
        <v>539</v>
      </c>
      <c r="G763" s="133">
        <f t="shared" si="130"/>
        <v>1.0652173913043479</v>
      </c>
      <c r="H763" s="133"/>
      <c r="I763" s="134" t="s">
        <v>13</v>
      </c>
      <c r="J763" s="133">
        <v>2011</v>
      </c>
      <c r="K763" s="3" t="s">
        <v>14</v>
      </c>
      <c r="L763" s="338" t="s">
        <v>1041</v>
      </c>
      <c r="M763" s="136" t="s">
        <v>40</v>
      </c>
      <c r="O763" s="26"/>
      <c r="P763" s="1" t="str">
        <f>IF($C763&lt;&gt;"",IF(COUNTIF($C:C,$C763)&gt;1,"Plusieurs commentaires",""),"")</f>
        <v/>
      </c>
      <c r="Q763" s="1">
        <f t="shared" si="131"/>
        <v>0</v>
      </c>
      <c r="R763" s="1">
        <f>SUMIFS($Q$5:$Q763,$P$5:$P763,"Plusieurs commentaires",$C$5:$C763,C763)</f>
        <v>0</v>
      </c>
      <c r="S763" t="str">
        <f t="shared" si="132"/>
        <v/>
      </c>
      <c r="T763" t="str">
        <f t="shared" si="133"/>
        <v/>
      </c>
      <c r="U763" t="str">
        <f t="shared" si="134"/>
        <v/>
      </c>
      <c r="V763" s="238" t="str">
        <f t="shared" si="135"/>
        <v/>
      </c>
      <c r="W763" s="238">
        <f t="shared" si="136"/>
        <v>0</v>
      </c>
      <c r="X763" s="238">
        <f>SUMIFS($W$5:$W763,$V$5:$V763,"Plusieurs occurences",$H$5:$H763,H763)</f>
        <v>0</v>
      </c>
      <c r="Y763" t="str">
        <f t="shared" si="137"/>
        <v/>
      </c>
      <c r="Z763">
        <f t="shared" si="138"/>
        <v>0</v>
      </c>
      <c r="AA763" t="str">
        <f t="shared" si="139"/>
        <v/>
      </c>
      <c r="AC763" t="str">
        <f t="shared" si="140"/>
        <v/>
      </c>
    </row>
    <row r="764" spans="1:29" ht="45" x14ac:dyDescent="0.25">
      <c r="A764" s="112">
        <v>693</v>
      </c>
      <c r="B764" s="373" t="s">
        <v>915</v>
      </c>
      <c r="C764" t="s">
        <v>6567</v>
      </c>
      <c r="D764" s="133">
        <v>5063</v>
      </c>
      <c r="E764" s="133">
        <v>972</v>
      </c>
      <c r="F764" s="133">
        <v>590</v>
      </c>
      <c r="G764" s="133">
        <f t="shared" si="130"/>
        <v>0.60699588477366251</v>
      </c>
      <c r="H764" s="133"/>
      <c r="I764" s="134" t="s">
        <v>14</v>
      </c>
      <c r="J764" s="133">
        <v>2013</v>
      </c>
      <c r="K764" s="3" t="s">
        <v>5513</v>
      </c>
      <c r="L764" s="338" t="s">
        <v>1041</v>
      </c>
      <c r="M764" s="136" t="s">
        <v>40</v>
      </c>
      <c r="N764">
        <v>5</v>
      </c>
      <c r="O764" s="26"/>
      <c r="P764" s="1" t="str">
        <f>IF($C764&lt;&gt;"",IF(COUNTIF($C:C,$C764)&gt;1,"Plusieurs commentaires",""),"")</f>
        <v/>
      </c>
      <c r="Q764" s="1">
        <f t="shared" si="131"/>
        <v>0</v>
      </c>
      <c r="R764" s="1">
        <f>SUMIFS($Q$5:$Q764,$P$5:$P764,"Plusieurs commentaires",$C$5:$C764,C764)</f>
        <v>0</v>
      </c>
      <c r="S764" t="str">
        <f t="shared" si="132"/>
        <v/>
      </c>
      <c r="T764" t="str">
        <f t="shared" si="133"/>
        <v/>
      </c>
      <c r="U764" t="str">
        <f t="shared" si="134"/>
        <v/>
      </c>
      <c r="V764" s="238" t="str">
        <f t="shared" si="135"/>
        <v/>
      </c>
      <c r="W764" s="238">
        <f t="shared" si="136"/>
        <v>0</v>
      </c>
      <c r="X764" s="238">
        <f>SUMIFS($W$5:$W764,$V$5:$V764,"Plusieurs occurences",$H$5:$H764,H764)</f>
        <v>0</v>
      </c>
      <c r="Y764" t="str">
        <f t="shared" si="137"/>
        <v/>
      </c>
      <c r="Z764">
        <f t="shared" si="138"/>
        <v>0</v>
      </c>
      <c r="AA764" t="str">
        <f t="shared" si="139"/>
        <v/>
      </c>
      <c r="AC764" t="str">
        <f t="shared" si="140"/>
        <v/>
      </c>
    </row>
    <row r="765" spans="1:29" x14ac:dyDescent="0.25">
      <c r="A765" s="112">
        <v>694</v>
      </c>
      <c r="B765" s="373" t="s">
        <v>916</v>
      </c>
      <c r="C765" t="s">
        <v>6483</v>
      </c>
      <c r="D765" s="133">
        <v>1688</v>
      </c>
      <c r="E765" s="133">
        <v>17</v>
      </c>
      <c r="F765" s="133">
        <v>32</v>
      </c>
      <c r="G765" s="133">
        <f t="shared" si="130"/>
        <v>1.8823529411764706</v>
      </c>
      <c r="H765" s="133"/>
      <c r="I765" s="134" t="s">
        <v>14</v>
      </c>
      <c r="J765" s="133">
        <v>2017</v>
      </c>
      <c r="K765" s="3" t="s">
        <v>916</v>
      </c>
      <c r="L765" s="338" t="s">
        <v>5513</v>
      </c>
      <c r="M765" s="136" t="s">
        <v>40</v>
      </c>
      <c r="N765">
        <v>48</v>
      </c>
      <c r="O765" s="26"/>
      <c r="P765" s="1" t="str">
        <f>IF($C765&lt;&gt;"",IF(COUNTIF($C:C,$C765)&gt;1,"Plusieurs commentaires",""),"")</f>
        <v>Plusieurs commentaires</v>
      </c>
      <c r="Q765" s="1">
        <f t="shared" si="131"/>
        <v>1</v>
      </c>
      <c r="R765" s="1">
        <f>SUMIFS($Q$5:$Q765,$P$5:$P765,"Plusieurs commentaires",$C$5:$C765,C765)</f>
        <v>2</v>
      </c>
      <c r="S765" t="str">
        <f t="shared" si="132"/>
        <v/>
      </c>
      <c r="T765" t="str">
        <f t="shared" si="133"/>
        <v/>
      </c>
      <c r="U765" t="str">
        <f t="shared" si="134"/>
        <v/>
      </c>
      <c r="V765" s="238" t="str">
        <f t="shared" si="135"/>
        <v/>
      </c>
      <c r="W765" s="238">
        <f t="shared" si="136"/>
        <v>0</v>
      </c>
      <c r="X765" s="238">
        <f>SUMIFS($W$5:$W765,$V$5:$V765,"Plusieurs occurences",$H$5:$H765,H765)</f>
        <v>0</v>
      </c>
      <c r="Y765" t="str">
        <f t="shared" si="137"/>
        <v/>
      </c>
      <c r="Z765" t="str">
        <f t="shared" si="138"/>
        <v/>
      </c>
      <c r="AA765" t="str">
        <f t="shared" si="139"/>
        <v/>
      </c>
      <c r="AC765" t="str">
        <f t="shared" si="140"/>
        <v/>
      </c>
    </row>
    <row r="766" spans="1:29" x14ac:dyDescent="0.25">
      <c r="A766" s="112">
        <v>695</v>
      </c>
      <c r="B766" s="373" t="s">
        <v>917</v>
      </c>
      <c r="C766" t="s">
        <v>6568</v>
      </c>
      <c r="D766" s="133">
        <v>98</v>
      </c>
      <c r="E766" s="133">
        <v>107</v>
      </c>
      <c r="F766" s="133">
        <v>8</v>
      </c>
      <c r="G766" s="133">
        <f t="shared" si="130"/>
        <v>7.476635514018691E-2</v>
      </c>
      <c r="H766" s="133"/>
      <c r="I766" s="134" t="s">
        <v>14</v>
      </c>
      <c r="J766" s="133">
        <v>2017</v>
      </c>
      <c r="K766" s="3" t="s">
        <v>14</v>
      </c>
      <c r="L766" s="338" t="s">
        <v>1041</v>
      </c>
      <c r="M766" s="136" t="s">
        <v>40</v>
      </c>
      <c r="O766" s="26"/>
      <c r="P766" s="1" t="str">
        <f>IF($C766&lt;&gt;"",IF(COUNTIF($C:C,$C766)&gt;1,"Plusieurs commentaires",""),"")</f>
        <v/>
      </c>
      <c r="Q766" s="1">
        <f t="shared" si="131"/>
        <v>0</v>
      </c>
      <c r="R766" s="1">
        <f>SUMIFS($Q$5:$Q766,$P$5:$P766,"Plusieurs commentaires",$C$5:$C766,C766)</f>
        <v>0</v>
      </c>
      <c r="S766" t="str">
        <f t="shared" si="132"/>
        <v/>
      </c>
      <c r="T766" t="str">
        <f t="shared" si="133"/>
        <v/>
      </c>
      <c r="U766" t="str">
        <f t="shared" si="134"/>
        <v/>
      </c>
      <c r="V766" s="238" t="str">
        <f t="shared" si="135"/>
        <v/>
      </c>
      <c r="W766" s="238">
        <f t="shared" si="136"/>
        <v>0</v>
      </c>
      <c r="X766" s="238">
        <f>SUMIFS($W$5:$W766,$V$5:$V766,"Plusieurs occurences",$H$5:$H766,H766)</f>
        <v>0</v>
      </c>
      <c r="Y766" t="str">
        <f t="shared" si="137"/>
        <v/>
      </c>
      <c r="Z766">
        <f t="shared" si="138"/>
        <v>0</v>
      </c>
      <c r="AA766" t="str">
        <f t="shared" si="139"/>
        <v/>
      </c>
      <c r="AC766" t="str">
        <f t="shared" si="140"/>
        <v/>
      </c>
    </row>
    <row r="767" spans="1:29" ht="60" x14ac:dyDescent="0.25">
      <c r="A767" s="112">
        <v>696</v>
      </c>
      <c r="B767" s="373" t="s">
        <v>918</v>
      </c>
      <c r="C767" t="s">
        <v>6569</v>
      </c>
      <c r="D767" s="133">
        <v>33600</v>
      </c>
      <c r="E767" s="133">
        <v>92</v>
      </c>
      <c r="F767" s="133">
        <v>428</v>
      </c>
      <c r="G767" s="133">
        <f t="shared" si="130"/>
        <v>4.6521739130434785</v>
      </c>
      <c r="H767" s="133"/>
      <c r="I767" s="134" t="s">
        <v>14</v>
      </c>
      <c r="J767" s="133">
        <v>2010</v>
      </c>
      <c r="K767" s="3" t="s">
        <v>14</v>
      </c>
      <c r="L767" s="338" t="s">
        <v>1041</v>
      </c>
      <c r="M767" s="136" t="s">
        <v>40</v>
      </c>
      <c r="O767" s="26"/>
      <c r="P767" s="1" t="str">
        <f>IF($C767&lt;&gt;"",IF(COUNTIF($C:C,$C767)&gt;1,"Plusieurs commentaires",""),"")</f>
        <v/>
      </c>
      <c r="Q767" s="1">
        <f t="shared" si="131"/>
        <v>0</v>
      </c>
      <c r="R767" s="1">
        <f>SUMIFS($Q$5:$Q767,$P$5:$P767,"Plusieurs commentaires",$C$5:$C767,C767)</f>
        <v>0</v>
      </c>
      <c r="S767" t="str">
        <f t="shared" si="132"/>
        <v/>
      </c>
      <c r="T767" t="str">
        <f t="shared" si="133"/>
        <v/>
      </c>
      <c r="U767" t="str">
        <f t="shared" si="134"/>
        <v/>
      </c>
      <c r="V767" s="238" t="str">
        <f t="shared" si="135"/>
        <v/>
      </c>
      <c r="W767" s="238">
        <f t="shared" si="136"/>
        <v>0</v>
      </c>
      <c r="X767" s="238">
        <f>SUMIFS($W$5:$W767,$V$5:$V767,"Plusieurs occurences",$H$5:$H767,H767)</f>
        <v>0</v>
      </c>
      <c r="Y767" t="str">
        <f t="shared" si="137"/>
        <v/>
      </c>
      <c r="Z767">
        <f t="shared" si="138"/>
        <v>0</v>
      </c>
      <c r="AA767" t="str">
        <f t="shared" si="139"/>
        <v/>
      </c>
      <c r="AC767" t="str">
        <f t="shared" si="140"/>
        <v/>
      </c>
    </row>
    <row r="768" spans="1:29" x14ac:dyDescent="0.25">
      <c r="A768" s="112">
        <v>698</v>
      </c>
      <c r="B768" s="373" t="s">
        <v>287</v>
      </c>
      <c r="C768" t="s">
        <v>6423</v>
      </c>
      <c r="D768" s="133">
        <v>2676</v>
      </c>
      <c r="E768" s="133">
        <v>99</v>
      </c>
      <c r="F768" s="133">
        <v>53</v>
      </c>
      <c r="G768" s="133">
        <f t="shared" si="130"/>
        <v>0.53535353535353536</v>
      </c>
      <c r="H768" s="15"/>
      <c r="I768" s="16" t="s">
        <v>14</v>
      </c>
      <c r="J768" s="133">
        <v>2016</v>
      </c>
      <c r="K768" s="3" t="s">
        <v>14</v>
      </c>
      <c r="L768" s="338" t="s">
        <v>5513</v>
      </c>
      <c r="M768" s="17" t="s">
        <v>40</v>
      </c>
      <c r="N768">
        <v>11</v>
      </c>
      <c r="O768" s="26"/>
      <c r="P768" s="1" t="str">
        <f>IF($C768&lt;&gt;"",IF(COUNTIF($C:C,$C768)&gt;1,"Plusieurs commentaires",""),"")</f>
        <v>Plusieurs commentaires</v>
      </c>
      <c r="Q768" s="1">
        <f t="shared" si="131"/>
        <v>1</v>
      </c>
      <c r="R768" s="1">
        <f>SUMIFS($Q$5:$Q768,$P$5:$P768,"Plusieurs commentaires",$C$5:$C768,C768)</f>
        <v>3</v>
      </c>
      <c r="S768" t="str">
        <f t="shared" si="132"/>
        <v/>
      </c>
      <c r="T768" t="str">
        <f t="shared" si="133"/>
        <v/>
      </c>
      <c r="U768" t="str">
        <f t="shared" si="134"/>
        <v/>
      </c>
      <c r="V768" s="238" t="str">
        <f t="shared" si="135"/>
        <v/>
      </c>
      <c r="W768" s="238">
        <f t="shared" si="136"/>
        <v>0</v>
      </c>
      <c r="X768" s="238">
        <f>SUMIFS($W$5:$W768,$V$5:$V768,"Plusieurs occurences",$H$5:$H768,H768)</f>
        <v>0</v>
      </c>
      <c r="Y768" t="str">
        <f t="shared" si="137"/>
        <v/>
      </c>
      <c r="Z768" t="str">
        <f t="shared" si="138"/>
        <v/>
      </c>
      <c r="AA768" t="str">
        <f t="shared" si="139"/>
        <v/>
      </c>
      <c r="AC768" t="str">
        <f t="shared" si="140"/>
        <v/>
      </c>
    </row>
    <row r="769" spans="1:29" x14ac:dyDescent="0.25">
      <c r="A769" s="112">
        <v>700</v>
      </c>
      <c r="B769" s="373" t="s">
        <v>921</v>
      </c>
      <c r="C769" t="s">
        <v>6219</v>
      </c>
      <c r="D769" s="133">
        <v>391000</v>
      </c>
      <c r="E769" s="133">
        <v>833</v>
      </c>
      <c r="F769" s="133">
        <v>3264</v>
      </c>
      <c r="G769" s="133">
        <f t="shared" si="130"/>
        <v>3.9183673469387754</v>
      </c>
      <c r="H769" s="15"/>
      <c r="I769" s="16" t="s">
        <v>13</v>
      </c>
      <c r="J769" s="133">
        <v>2015</v>
      </c>
      <c r="K769" s="3" t="s">
        <v>14</v>
      </c>
      <c r="L769" s="338" t="s">
        <v>5513</v>
      </c>
      <c r="M769" s="17" t="s">
        <v>40</v>
      </c>
      <c r="O769" s="26"/>
      <c r="P769" s="1" t="str">
        <f>IF($C769&lt;&gt;"",IF(COUNTIF($C:C,$C769)&gt;1,"Plusieurs commentaires",""),"")</f>
        <v/>
      </c>
      <c r="Q769" s="1">
        <f t="shared" si="131"/>
        <v>0</v>
      </c>
      <c r="R769" s="1">
        <f>SUMIFS($Q$5:$Q769,$P$5:$P769,"Plusieurs commentaires",$C$5:$C769,C769)</f>
        <v>0</v>
      </c>
      <c r="S769" t="str">
        <f t="shared" si="132"/>
        <v/>
      </c>
      <c r="T769" t="str">
        <f t="shared" si="133"/>
        <v/>
      </c>
      <c r="U769" t="str">
        <f t="shared" si="134"/>
        <v/>
      </c>
      <c r="V769" s="238" t="str">
        <f t="shared" si="135"/>
        <v/>
      </c>
      <c r="W769" s="238">
        <f t="shared" si="136"/>
        <v>0</v>
      </c>
      <c r="X769" s="238">
        <f>SUMIFS($W$5:$W769,$V$5:$V769,"Plusieurs occurences",$H$5:$H769,H769)</f>
        <v>0</v>
      </c>
      <c r="Y769" t="str">
        <f t="shared" si="137"/>
        <v/>
      </c>
      <c r="Z769">
        <f t="shared" si="138"/>
        <v>0</v>
      </c>
      <c r="AA769" t="str">
        <f t="shared" si="139"/>
        <v/>
      </c>
      <c r="AC769" t="str">
        <f t="shared" si="140"/>
        <v/>
      </c>
    </row>
    <row r="770" spans="1:29" x14ac:dyDescent="0.25">
      <c r="A770" s="112">
        <v>701</v>
      </c>
      <c r="B770" s="373" t="s">
        <v>922</v>
      </c>
      <c r="C770" t="s">
        <v>6570</v>
      </c>
      <c r="D770" s="133">
        <v>45</v>
      </c>
      <c r="E770" s="133">
        <v>44</v>
      </c>
      <c r="F770" s="133">
        <v>1</v>
      </c>
      <c r="G770" s="133">
        <f t="shared" si="130"/>
        <v>2.2727272727272728E-2</v>
      </c>
      <c r="H770" s="15"/>
      <c r="I770" s="16" t="s">
        <v>14</v>
      </c>
      <c r="J770" s="133">
        <v>2018</v>
      </c>
      <c r="K770" s="3" t="s">
        <v>14</v>
      </c>
      <c r="L770" s="338" t="s">
        <v>5513</v>
      </c>
      <c r="M770" s="17" t="s">
        <v>40</v>
      </c>
      <c r="O770" s="26"/>
      <c r="P770" s="1" t="str">
        <f>IF($C770&lt;&gt;"",IF(COUNTIF($C:C,$C770)&gt;1,"Plusieurs commentaires",""),"")</f>
        <v/>
      </c>
      <c r="Q770" s="1">
        <f t="shared" si="131"/>
        <v>0</v>
      </c>
      <c r="R770" s="1">
        <f>SUMIFS($Q$5:$Q770,$P$5:$P770,"Plusieurs commentaires",$C$5:$C770,C770)</f>
        <v>0</v>
      </c>
      <c r="S770" t="str">
        <f t="shared" si="132"/>
        <v/>
      </c>
      <c r="T770" t="str">
        <f t="shared" si="133"/>
        <v>Lcphvxclelc</v>
      </c>
      <c r="U770" t="str">
        <f t="shared" si="134"/>
        <v/>
      </c>
      <c r="V770" s="238" t="str">
        <f t="shared" si="135"/>
        <v/>
      </c>
      <c r="W770" s="238">
        <f t="shared" si="136"/>
        <v>0</v>
      </c>
      <c r="X770" s="238">
        <f>SUMIFS($W$5:$W770,$V$5:$V770,"Plusieurs occurences",$H$5:$H770,H770)</f>
        <v>0</v>
      </c>
      <c r="Y770" t="str">
        <f t="shared" si="137"/>
        <v/>
      </c>
      <c r="Z770">
        <f t="shared" si="138"/>
        <v>0</v>
      </c>
      <c r="AA770" t="str">
        <f t="shared" si="139"/>
        <v/>
      </c>
      <c r="AC770" t="str">
        <f t="shared" si="140"/>
        <v/>
      </c>
    </row>
    <row r="771" spans="1:29" ht="30" x14ac:dyDescent="0.25">
      <c r="A771" s="112">
        <v>702</v>
      </c>
      <c r="B771" s="373" t="s">
        <v>923</v>
      </c>
      <c r="C771" t="s">
        <v>5987</v>
      </c>
      <c r="D771" s="133">
        <v>983</v>
      </c>
      <c r="E771" s="133">
        <v>151</v>
      </c>
      <c r="F771" s="133">
        <v>13</v>
      </c>
      <c r="G771" s="133">
        <f t="shared" ref="G771:G834" si="141">IFERROR(F771/E771,"")</f>
        <v>8.6092715231788075E-2</v>
      </c>
      <c r="H771" s="133"/>
      <c r="I771" s="134" t="s">
        <v>13</v>
      </c>
      <c r="J771" s="133">
        <v>2013</v>
      </c>
      <c r="K771" s="3" t="s">
        <v>924</v>
      </c>
      <c r="L771" s="338" t="s">
        <v>5513</v>
      </c>
      <c r="M771" s="136" t="s">
        <v>40</v>
      </c>
      <c r="O771" s="26"/>
      <c r="P771" s="1" t="str">
        <f>IF($C771&lt;&gt;"",IF(COUNTIF($C:C,$C771)&gt;1,"Plusieurs commentaires",""),"")</f>
        <v/>
      </c>
      <c r="Q771" s="1">
        <f t="shared" si="131"/>
        <v>0</v>
      </c>
      <c r="R771" s="1">
        <f>SUMIFS($Q$5:$Q771,$P$5:$P771,"Plusieurs commentaires",$C$5:$C771,C771)</f>
        <v>0</v>
      </c>
      <c r="S771" t="str">
        <f t="shared" si="132"/>
        <v/>
      </c>
      <c r="T771" t="str">
        <f t="shared" si="133"/>
        <v/>
      </c>
      <c r="U771" t="str">
        <f t="shared" si="134"/>
        <v/>
      </c>
      <c r="V771" s="238" t="str">
        <f t="shared" si="135"/>
        <v/>
      </c>
      <c r="W771" s="238">
        <f t="shared" si="136"/>
        <v>0</v>
      </c>
      <c r="X771" s="238">
        <f>SUMIFS($W$5:$W771,$V$5:$V771,"Plusieurs occurences",$H$5:$H771,H771)</f>
        <v>0</v>
      </c>
      <c r="Y771" t="str">
        <f t="shared" si="137"/>
        <v/>
      </c>
      <c r="Z771">
        <f t="shared" si="138"/>
        <v>0</v>
      </c>
      <c r="AA771" t="str">
        <f t="shared" si="139"/>
        <v/>
      </c>
      <c r="AC771" t="str">
        <f t="shared" si="140"/>
        <v/>
      </c>
    </row>
    <row r="772" spans="1:29" x14ac:dyDescent="0.25">
      <c r="A772" s="112">
        <v>703</v>
      </c>
      <c r="B772" s="373" t="s">
        <v>925</v>
      </c>
      <c r="C772" t="s">
        <v>6220</v>
      </c>
      <c r="D772" s="133">
        <v>19100</v>
      </c>
      <c r="E772" s="133">
        <v>61</v>
      </c>
      <c r="F772" s="133">
        <v>158</v>
      </c>
      <c r="G772" s="133">
        <f t="shared" si="141"/>
        <v>2.5901639344262297</v>
      </c>
      <c r="H772" s="15"/>
      <c r="I772" s="16" t="s">
        <v>14</v>
      </c>
      <c r="J772" s="133">
        <v>2012</v>
      </c>
      <c r="K772" s="3" t="s">
        <v>14</v>
      </c>
      <c r="L772" s="338" t="s">
        <v>5513</v>
      </c>
      <c r="M772" s="17" t="s">
        <v>40</v>
      </c>
      <c r="O772" s="26"/>
      <c r="P772" s="1" t="str">
        <f>IF($C772&lt;&gt;"",IF(COUNTIF($C:C,$C772)&gt;1,"Plusieurs commentaires",""),"")</f>
        <v/>
      </c>
      <c r="Q772" s="1">
        <f t="shared" si="131"/>
        <v>0</v>
      </c>
      <c r="R772" s="1">
        <f>SUMIFS($Q$5:$Q772,$P$5:$P772,"Plusieurs commentaires",$C$5:$C772,C772)</f>
        <v>0</v>
      </c>
      <c r="S772" t="str">
        <f t="shared" si="132"/>
        <v/>
      </c>
      <c r="T772" t="str">
        <f t="shared" si="133"/>
        <v/>
      </c>
      <c r="U772" t="str">
        <f t="shared" si="134"/>
        <v/>
      </c>
      <c r="V772" s="238" t="str">
        <f t="shared" si="135"/>
        <v/>
      </c>
      <c r="W772" s="238">
        <f t="shared" si="136"/>
        <v>0</v>
      </c>
      <c r="X772" s="238">
        <f>SUMIFS($W$5:$W772,$V$5:$V772,"Plusieurs occurences",$H$5:$H772,H772)</f>
        <v>0</v>
      </c>
      <c r="Y772" t="str">
        <f t="shared" si="137"/>
        <v/>
      </c>
      <c r="Z772">
        <f t="shared" si="138"/>
        <v>0</v>
      </c>
      <c r="AA772" t="str">
        <f t="shared" si="139"/>
        <v/>
      </c>
      <c r="AC772" t="str">
        <f t="shared" si="140"/>
        <v/>
      </c>
    </row>
    <row r="773" spans="1:29" ht="45" x14ac:dyDescent="0.25">
      <c r="A773" s="112">
        <v>712</v>
      </c>
      <c r="B773" s="373" t="s">
        <v>935</v>
      </c>
      <c r="C773" t="s">
        <v>6221</v>
      </c>
      <c r="D773" s="133">
        <v>1706</v>
      </c>
      <c r="E773" s="133">
        <v>343</v>
      </c>
      <c r="F773" s="133">
        <v>70</v>
      </c>
      <c r="G773" s="133">
        <f t="shared" si="141"/>
        <v>0.20408163265306123</v>
      </c>
      <c r="H773" s="15"/>
      <c r="I773" s="16" t="s">
        <v>14</v>
      </c>
      <c r="J773" s="133">
        <v>2018</v>
      </c>
      <c r="K773" s="3" t="s">
        <v>14</v>
      </c>
      <c r="L773" s="338" t="s">
        <v>5513</v>
      </c>
      <c r="M773" s="17" t="s">
        <v>40</v>
      </c>
      <c r="O773" s="26"/>
      <c r="P773" s="1" t="str">
        <f>IF($C773&lt;&gt;"",IF(COUNTIF($C:C,$C773)&gt;1,"Plusieurs commentaires",""),"")</f>
        <v/>
      </c>
      <c r="Q773" s="1">
        <f t="shared" ref="Q773:Q836" si="142">IF(P773="Plusieurs commentaires",1,0)</f>
        <v>0</v>
      </c>
      <c r="R773" s="1">
        <f>SUMIFS($Q$5:$Q773,$P$5:$P773,"Plusieurs commentaires",$C$5:$C773,C773)</f>
        <v>0</v>
      </c>
      <c r="S773" t="str">
        <f t="shared" ref="S773:S836" si="143">IF(I773="Non",IF(F773&lt;=21,IF(M773="Critique",IF(J773&gt;2017,C773,""),""),""),"")</f>
        <v/>
      </c>
      <c r="T773" t="str">
        <f t="shared" ref="T773:T836" si="144">IF(I773="Non",IF(F773&lt;=21,IF(M773="Soutien",IF(J773&gt;2017,C773,""),""),""),"")</f>
        <v/>
      </c>
      <c r="U773" t="str">
        <f t="shared" ref="U773:U836" si="145">IF(I773="Non",IF(F773&lt;=21,IF(M773="Neutre",IF(J773&gt;2017,C773,""),""),""),"")</f>
        <v/>
      </c>
      <c r="V773" s="238" t="str">
        <f t="shared" ref="V773:V836" si="146">IF($H773&lt;&gt;"",IF(COUNTIF($H:$H,$H773)&gt;1,"Plusieurs occurences",""),"")</f>
        <v/>
      </c>
      <c r="W773" s="238">
        <f t="shared" ref="W773:W836" si="147">IF(V773="Plusieurs occurences",1,0)</f>
        <v>0</v>
      </c>
      <c r="X773" s="238">
        <f>SUMIFS($W$5:$W773,$V$5:$V773,"Plusieurs occurences",$H$5:$H773,H773)</f>
        <v>0</v>
      </c>
      <c r="Y773" t="str">
        <f t="shared" ref="Y773:Y836" si="148">IF(R773&lt;2,IF(M773="Critique",H773,""),"")</f>
        <v/>
      </c>
      <c r="Z773">
        <f t="shared" ref="Z773:Z836" si="149">IF(R773&lt;2,IF(M773="Soutien",H773,""),"")</f>
        <v>0</v>
      </c>
      <c r="AA773" t="str">
        <f t="shared" ref="AA773:AA836" si="150">IF(R773&lt;2,IF(M773="Neutre",H773,""),"")</f>
        <v/>
      </c>
      <c r="AC773" t="str">
        <f t="shared" si="140"/>
        <v/>
      </c>
    </row>
    <row r="774" spans="1:29" x14ac:dyDescent="0.25">
      <c r="A774" s="112">
        <v>713</v>
      </c>
      <c r="B774" s="373" t="s">
        <v>936</v>
      </c>
      <c r="C774" t="s">
        <v>5962</v>
      </c>
      <c r="D774" s="133">
        <v>639</v>
      </c>
      <c r="E774" s="133">
        <v>10</v>
      </c>
      <c r="F774" s="133">
        <v>8</v>
      </c>
      <c r="G774" s="133">
        <f t="shared" si="141"/>
        <v>0.8</v>
      </c>
      <c r="H774" s="15"/>
      <c r="I774" s="16" t="s">
        <v>14</v>
      </c>
      <c r="J774" s="133">
        <v>2018</v>
      </c>
      <c r="K774" s="3" t="s">
        <v>937</v>
      </c>
      <c r="L774" s="345" t="s">
        <v>5513</v>
      </c>
      <c r="M774" s="17" t="s">
        <v>40</v>
      </c>
      <c r="O774" s="26"/>
      <c r="P774" s="1" t="str">
        <f>IF($C774&lt;&gt;"",IF(COUNTIF($C:C,$C774)&gt;1,"Plusieurs commentaires",""),"")</f>
        <v/>
      </c>
      <c r="Q774" s="1">
        <f t="shared" si="142"/>
        <v>0</v>
      </c>
      <c r="R774" s="1">
        <f>SUMIFS($Q$5:$Q774,$P$5:$P774,"Plusieurs commentaires",$C$5:$C774,C774)</f>
        <v>0</v>
      </c>
      <c r="S774" t="str">
        <f t="shared" si="143"/>
        <v/>
      </c>
      <c r="T774" t="str">
        <f t="shared" si="144"/>
        <v>pgell54033547</v>
      </c>
      <c r="U774" t="str">
        <f t="shared" si="145"/>
        <v/>
      </c>
      <c r="V774" s="238" t="str">
        <f t="shared" si="146"/>
        <v/>
      </c>
      <c r="W774" s="238">
        <f t="shared" si="147"/>
        <v>0</v>
      </c>
      <c r="X774" s="238">
        <f>SUMIFS($W$5:$W774,$V$5:$V774,"Plusieurs occurences",$H$5:$H774,H774)</f>
        <v>0</v>
      </c>
      <c r="Y774" t="str">
        <f t="shared" si="148"/>
        <v/>
      </c>
      <c r="Z774">
        <f t="shared" si="149"/>
        <v>0</v>
      </c>
      <c r="AA774" t="str">
        <f t="shared" si="150"/>
        <v/>
      </c>
      <c r="AC774" t="str">
        <f t="shared" si="140"/>
        <v/>
      </c>
    </row>
    <row r="775" spans="1:29" x14ac:dyDescent="0.25">
      <c r="A775" s="112">
        <v>714</v>
      </c>
      <c r="B775" s="373" t="s">
        <v>938</v>
      </c>
      <c r="C775" t="s">
        <v>6571</v>
      </c>
      <c r="D775" s="133">
        <v>308</v>
      </c>
      <c r="E775" s="133">
        <v>21</v>
      </c>
      <c r="F775" s="133">
        <v>8</v>
      </c>
      <c r="G775" s="133">
        <f t="shared" si="141"/>
        <v>0.38095238095238093</v>
      </c>
      <c r="H775" s="15"/>
      <c r="I775" s="16" t="s">
        <v>13</v>
      </c>
      <c r="J775" s="133">
        <v>2017</v>
      </c>
      <c r="K775" s="3" t="s">
        <v>14</v>
      </c>
      <c r="L775" s="338" t="s">
        <v>5513</v>
      </c>
      <c r="M775" s="17" t="s">
        <v>40</v>
      </c>
      <c r="O775" s="26"/>
      <c r="P775" s="1" t="str">
        <f>IF($C775&lt;&gt;"",IF(COUNTIF($C:C,$C775)&gt;1,"Plusieurs commentaires",""),"")</f>
        <v/>
      </c>
      <c r="Q775" s="1">
        <f t="shared" si="142"/>
        <v>0</v>
      </c>
      <c r="R775" s="1">
        <f>SUMIFS($Q$5:$Q775,$P$5:$P775,"Plusieurs commentaires",$C$5:$C775,C775)</f>
        <v>0</v>
      </c>
      <c r="S775" t="str">
        <f t="shared" si="143"/>
        <v/>
      </c>
      <c r="T775" t="str">
        <f t="shared" si="144"/>
        <v/>
      </c>
      <c r="U775" t="str">
        <f t="shared" si="145"/>
        <v/>
      </c>
      <c r="V775" s="238" t="str">
        <f t="shared" si="146"/>
        <v/>
      </c>
      <c r="W775" s="238">
        <f t="shared" si="147"/>
        <v>0</v>
      </c>
      <c r="X775" s="238">
        <f>SUMIFS($W$5:$W775,$V$5:$V775,"Plusieurs occurences",$H$5:$H775,H775)</f>
        <v>0</v>
      </c>
      <c r="Y775" t="str">
        <f t="shared" si="148"/>
        <v/>
      </c>
      <c r="Z775">
        <f t="shared" si="149"/>
        <v>0</v>
      </c>
      <c r="AA775" t="str">
        <f t="shared" si="150"/>
        <v/>
      </c>
      <c r="AC775" t="str">
        <f t="shared" ref="AC775:AC838" si="151">IF(R775&lt;2,IF(M775="Critique",C775,""),"")</f>
        <v/>
      </c>
    </row>
    <row r="776" spans="1:29" x14ac:dyDescent="0.25">
      <c r="A776" s="112">
        <v>715</v>
      </c>
      <c r="B776" s="373" t="s">
        <v>939</v>
      </c>
      <c r="C776" t="s">
        <v>6077</v>
      </c>
      <c r="D776" s="133">
        <v>7912</v>
      </c>
      <c r="E776" s="133">
        <v>254</v>
      </c>
      <c r="F776" s="133">
        <v>294</v>
      </c>
      <c r="G776" s="133">
        <f t="shared" si="141"/>
        <v>1.1574803149606299</v>
      </c>
      <c r="H776" s="15"/>
      <c r="I776" s="16" t="s">
        <v>13</v>
      </c>
      <c r="J776" s="133">
        <v>2010</v>
      </c>
      <c r="K776" s="3" t="s">
        <v>14</v>
      </c>
      <c r="L776" s="338" t="s">
        <v>5513</v>
      </c>
      <c r="M776" s="17" t="s">
        <v>40</v>
      </c>
      <c r="O776" s="26"/>
      <c r="P776" s="1" t="str">
        <f>IF($C776&lt;&gt;"",IF(COUNTIF($C:C,$C776)&gt;1,"Plusieurs commentaires",""),"")</f>
        <v/>
      </c>
      <c r="Q776" s="1">
        <f t="shared" si="142"/>
        <v>0</v>
      </c>
      <c r="R776" s="1">
        <f>SUMIFS($Q$5:$Q776,$P$5:$P776,"Plusieurs commentaires",$C$5:$C776,C776)</f>
        <v>0</v>
      </c>
      <c r="S776" t="str">
        <f t="shared" si="143"/>
        <v/>
      </c>
      <c r="T776" t="str">
        <f t="shared" si="144"/>
        <v/>
      </c>
      <c r="U776" t="str">
        <f t="shared" si="145"/>
        <v/>
      </c>
      <c r="V776" s="238" t="str">
        <f t="shared" si="146"/>
        <v/>
      </c>
      <c r="W776" s="238">
        <f t="shared" si="147"/>
        <v>0</v>
      </c>
      <c r="X776" s="238">
        <f>SUMIFS($W$5:$W776,$V$5:$V776,"Plusieurs occurences",$H$5:$H776,H776)</f>
        <v>0</v>
      </c>
      <c r="Y776" t="str">
        <f t="shared" si="148"/>
        <v/>
      </c>
      <c r="Z776">
        <f t="shared" si="149"/>
        <v>0</v>
      </c>
      <c r="AA776" t="str">
        <f t="shared" si="150"/>
        <v/>
      </c>
      <c r="AC776" t="str">
        <f t="shared" si="151"/>
        <v/>
      </c>
    </row>
    <row r="777" spans="1:29" ht="105" x14ac:dyDescent="0.25">
      <c r="A777" s="112">
        <v>716</v>
      </c>
      <c r="B777" s="373" t="s">
        <v>940</v>
      </c>
      <c r="C777" t="s">
        <v>6572</v>
      </c>
      <c r="D777" s="133">
        <v>12100</v>
      </c>
      <c r="E777" s="133">
        <v>2329</v>
      </c>
      <c r="F777" s="133">
        <v>433</v>
      </c>
      <c r="G777" s="133">
        <f t="shared" si="141"/>
        <v>0.18591670244740233</v>
      </c>
      <c r="H777" s="15"/>
      <c r="I777" s="16" t="s">
        <v>14</v>
      </c>
      <c r="J777" s="133">
        <v>2014</v>
      </c>
      <c r="K777" s="3" t="s">
        <v>14</v>
      </c>
      <c r="L777" s="338" t="s">
        <v>5513</v>
      </c>
      <c r="M777" s="17" t="s">
        <v>40</v>
      </c>
      <c r="O777" s="26"/>
      <c r="P777" s="1" t="str">
        <f>IF($C777&lt;&gt;"",IF(COUNTIF($C:C,$C777)&gt;1,"Plusieurs commentaires",""),"")</f>
        <v/>
      </c>
      <c r="Q777" s="1">
        <f t="shared" si="142"/>
        <v>0</v>
      </c>
      <c r="R777" s="1">
        <f>SUMIFS($Q$5:$Q777,$P$5:$P777,"Plusieurs commentaires",$C$5:$C777,C777)</f>
        <v>0</v>
      </c>
      <c r="S777" t="str">
        <f t="shared" si="143"/>
        <v/>
      </c>
      <c r="T777" t="str">
        <f t="shared" si="144"/>
        <v/>
      </c>
      <c r="U777" t="str">
        <f t="shared" si="145"/>
        <v/>
      </c>
      <c r="V777" s="238" t="str">
        <f t="shared" si="146"/>
        <v/>
      </c>
      <c r="W777" s="238">
        <f t="shared" si="147"/>
        <v>0</v>
      </c>
      <c r="X777" s="238">
        <f>SUMIFS($W$5:$W777,$V$5:$V777,"Plusieurs occurences",$H$5:$H777,H777)</f>
        <v>0</v>
      </c>
      <c r="Y777" t="str">
        <f t="shared" si="148"/>
        <v/>
      </c>
      <c r="Z777">
        <f t="shared" si="149"/>
        <v>0</v>
      </c>
      <c r="AA777" t="str">
        <f t="shared" si="150"/>
        <v/>
      </c>
      <c r="AC777" t="str">
        <f t="shared" si="151"/>
        <v/>
      </c>
    </row>
    <row r="778" spans="1:29" x14ac:dyDescent="0.25">
      <c r="A778" s="112">
        <v>719</v>
      </c>
      <c r="B778" s="373" t="s">
        <v>945</v>
      </c>
      <c r="C778" t="s">
        <v>6573</v>
      </c>
      <c r="D778" s="133">
        <v>2805</v>
      </c>
      <c r="E778" s="133">
        <v>27700</v>
      </c>
      <c r="F778" s="133">
        <v>25200</v>
      </c>
      <c r="G778" s="133">
        <f t="shared" si="141"/>
        <v>0.90974729241877261</v>
      </c>
      <c r="H778" s="133" t="s">
        <v>943</v>
      </c>
      <c r="I778" s="134" t="s">
        <v>13</v>
      </c>
      <c r="J778" s="133">
        <v>2015</v>
      </c>
      <c r="K778" s="3" t="s">
        <v>944</v>
      </c>
      <c r="L778" s="338" t="s">
        <v>5513</v>
      </c>
      <c r="M778" s="136" t="s">
        <v>40</v>
      </c>
      <c r="N778">
        <v>28</v>
      </c>
      <c r="O778" s="26"/>
      <c r="P778" s="1" t="str">
        <f>IF($C778&lt;&gt;"",IF(COUNTIF($C:C,$C778)&gt;1,"Plusieurs commentaires",""),"")</f>
        <v/>
      </c>
      <c r="Q778" s="1">
        <f t="shared" si="142"/>
        <v>0</v>
      </c>
      <c r="R778" s="1">
        <f>SUMIFS($Q$5:$Q778,$P$5:$P778,"Plusieurs commentaires",$C$5:$C778,C778)</f>
        <v>0</v>
      </c>
      <c r="S778" t="str">
        <f t="shared" si="143"/>
        <v/>
      </c>
      <c r="T778" t="str">
        <f t="shared" si="144"/>
        <v/>
      </c>
      <c r="U778" t="str">
        <f t="shared" si="145"/>
        <v/>
      </c>
      <c r="V778" s="238" t="str">
        <f t="shared" si="146"/>
        <v>Plusieurs occurences</v>
      </c>
      <c r="W778" s="238">
        <f t="shared" si="147"/>
        <v>1</v>
      </c>
      <c r="X778" s="238">
        <f>SUMIFS($W$5:$W778,$V$5:$V778,"Plusieurs occurences",$H$5:$H778,H778)</f>
        <v>1</v>
      </c>
      <c r="Y778" t="str">
        <f t="shared" si="148"/>
        <v/>
      </c>
      <c r="Z778" t="str">
        <f t="shared" si="149"/>
        <v>Entrepreneur</v>
      </c>
      <c r="AA778" t="str">
        <f t="shared" si="150"/>
        <v/>
      </c>
      <c r="AC778" t="str">
        <f t="shared" si="151"/>
        <v/>
      </c>
    </row>
    <row r="779" spans="1:29" ht="60" x14ac:dyDescent="0.25">
      <c r="A779" s="112">
        <v>720</v>
      </c>
      <c r="B779" s="373" t="s">
        <v>946</v>
      </c>
      <c r="C779" t="s">
        <v>6456</v>
      </c>
      <c r="D779" s="133">
        <v>474</v>
      </c>
      <c r="E779" s="133">
        <v>94</v>
      </c>
      <c r="F779" s="133">
        <v>14</v>
      </c>
      <c r="G779" s="133">
        <f t="shared" si="141"/>
        <v>0.14893617021276595</v>
      </c>
      <c r="H779" s="133"/>
      <c r="I779" s="134" t="s">
        <v>14</v>
      </c>
      <c r="J779" s="133">
        <v>2017</v>
      </c>
      <c r="K779" s="3" t="s">
        <v>5513</v>
      </c>
      <c r="L779" s="338" t="s">
        <v>1041</v>
      </c>
      <c r="M779" s="136" t="s">
        <v>40</v>
      </c>
      <c r="N779">
        <v>0</v>
      </c>
      <c r="O779" s="26"/>
      <c r="P779" s="1" t="str">
        <f>IF($C779&lt;&gt;"",IF(COUNTIF($C:C,$C779)&gt;1,"Plusieurs commentaires",""),"")</f>
        <v>Plusieurs commentaires</v>
      </c>
      <c r="Q779" s="1">
        <f t="shared" si="142"/>
        <v>1</v>
      </c>
      <c r="R779" s="1">
        <f>SUMIFS($Q$5:$Q779,$P$5:$P779,"Plusieurs commentaires",$C$5:$C779,C779)</f>
        <v>2</v>
      </c>
      <c r="S779" t="str">
        <f t="shared" si="143"/>
        <v/>
      </c>
      <c r="T779" t="str">
        <f t="shared" si="144"/>
        <v/>
      </c>
      <c r="U779" t="str">
        <f t="shared" si="145"/>
        <v/>
      </c>
      <c r="V779" s="238" t="str">
        <f t="shared" si="146"/>
        <v/>
      </c>
      <c r="W779" s="238">
        <f t="shared" si="147"/>
        <v>0</v>
      </c>
      <c r="X779" s="238">
        <f>SUMIFS($W$5:$W779,$V$5:$V779,"Plusieurs occurences",$H$5:$H779,H779)</f>
        <v>0</v>
      </c>
      <c r="Y779" t="str">
        <f t="shared" si="148"/>
        <v/>
      </c>
      <c r="Z779" t="str">
        <f t="shared" si="149"/>
        <v/>
      </c>
      <c r="AA779" t="str">
        <f t="shared" si="150"/>
        <v/>
      </c>
      <c r="AC779" t="str">
        <f t="shared" si="151"/>
        <v/>
      </c>
    </row>
    <row r="780" spans="1:29" x14ac:dyDescent="0.25">
      <c r="A780" s="112">
        <v>721</v>
      </c>
      <c r="B780" s="373" t="s">
        <v>947</v>
      </c>
      <c r="C780" t="s">
        <v>6366</v>
      </c>
      <c r="D780" s="133">
        <v>1522</v>
      </c>
      <c r="E780" s="133">
        <v>55</v>
      </c>
      <c r="F780" s="133">
        <v>30</v>
      </c>
      <c r="G780" s="133">
        <f t="shared" si="141"/>
        <v>0.54545454545454541</v>
      </c>
      <c r="H780" s="133"/>
      <c r="I780" s="134" t="s">
        <v>14</v>
      </c>
      <c r="J780" s="133">
        <v>2014</v>
      </c>
      <c r="K780" s="3" t="s">
        <v>457</v>
      </c>
      <c r="L780" s="338" t="s">
        <v>13</v>
      </c>
      <c r="M780" s="136" t="s">
        <v>40</v>
      </c>
      <c r="O780" s="26"/>
      <c r="P780" s="1" t="str">
        <f>IF($C780&lt;&gt;"",IF(COUNTIF($C:C,$C780)&gt;1,"Plusieurs commentaires",""),"")</f>
        <v>Plusieurs commentaires</v>
      </c>
      <c r="Q780" s="1">
        <f t="shared" si="142"/>
        <v>1</v>
      </c>
      <c r="R780" s="1">
        <f>SUMIFS($Q$5:$Q780,$P$5:$P780,"Plusieurs commentaires",$C$5:$C780,C780)</f>
        <v>3</v>
      </c>
      <c r="S780" t="str">
        <f t="shared" si="143"/>
        <v/>
      </c>
      <c r="T780" t="str">
        <f t="shared" si="144"/>
        <v/>
      </c>
      <c r="U780" t="str">
        <f t="shared" si="145"/>
        <v/>
      </c>
      <c r="V780" s="238" t="str">
        <f t="shared" si="146"/>
        <v/>
      </c>
      <c r="W780" s="238">
        <f t="shared" si="147"/>
        <v>0</v>
      </c>
      <c r="X780" s="238">
        <f>SUMIFS($W$5:$W780,$V$5:$V780,"Plusieurs occurences",$H$5:$H780,H780)</f>
        <v>0</v>
      </c>
      <c r="Y780" t="str">
        <f t="shared" si="148"/>
        <v/>
      </c>
      <c r="Z780" t="str">
        <f t="shared" si="149"/>
        <v/>
      </c>
      <c r="AA780" t="str">
        <f t="shared" si="150"/>
        <v/>
      </c>
      <c r="AC780" t="str">
        <f t="shared" si="151"/>
        <v/>
      </c>
    </row>
    <row r="781" spans="1:29" x14ac:dyDescent="0.25">
      <c r="A781" s="112">
        <v>722</v>
      </c>
      <c r="B781" s="373" t="s">
        <v>948</v>
      </c>
      <c r="C781" t="s">
        <v>6574</v>
      </c>
      <c r="D781" s="133">
        <v>9408</v>
      </c>
      <c r="E781" s="133">
        <v>475</v>
      </c>
      <c r="F781" s="133">
        <v>199</v>
      </c>
      <c r="G781" s="133">
        <f t="shared" si="141"/>
        <v>0.41894736842105262</v>
      </c>
      <c r="H781" s="133"/>
      <c r="I781" s="134" t="s">
        <v>13</v>
      </c>
      <c r="J781" s="133">
        <v>2013</v>
      </c>
      <c r="K781" s="3" t="s">
        <v>14</v>
      </c>
      <c r="L781" s="338" t="s">
        <v>13</v>
      </c>
      <c r="M781" s="136" t="s">
        <v>40</v>
      </c>
      <c r="O781" s="26"/>
      <c r="P781" s="1" t="str">
        <f>IF($C781&lt;&gt;"",IF(COUNTIF($C:C,$C781)&gt;1,"Plusieurs commentaires",""),"")</f>
        <v/>
      </c>
      <c r="Q781" s="1">
        <f t="shared" si="142"/>
        <v>0</v>
      </c>
      <c r="R781" s="1">
        <f>SUMIFS($Q$5:$Q781,$P$5:$P781,"Plusieurs commentaires",$C$5:$C781,C781)</f>
        <v>0</v>
      </c>
      <c r="S781" t="str">
        <f t="shared" si="143"/>
        <v/>
      </c>
      <c r="T781" t="str">
        <f t="shared" si="144"/>
        <v/>
      </c>
      <c r="U781" t="str">
        <f t="shared" si="145"/>
        <v/>
      </c>
      <c r="V781" s="238" t="str">
        <f t="shared" si="146"/>
        <v/>
      </c>
      <c r="W781" s="238">
        <f t="shared" si="147"/>
        <v>0</v>
      </c>
      <c r="X781" s="238">
        <f>SUMIFS($W$5:$W781,$V$5:$V781,"Plusieurs occurences",$H$5:$H781,H781)</f>
        <v>0</v>
      </c>
      <c r="Y781" t="str">
        <f t="shared" si="148"/>
        <v/>
      </c>
      <c r="Z781">
        <f t="shared" si="149"/>
        <v>0</v>
      </c>
      <c r="AA781" t="str">
        <f t="shared" si="150"/>
        <v/>
      </c>
      <c r="AC781" t="str">
        <f t="shared" si="151"/>
        <v/>
      </c>
    </row>
    <row r="782" spans="1:29" ht="30" x14ac:dyDescent="0.25">
      <c r="A782" s="112">
        <v>723</v>
      </c>
      <c r="B782" s="373" t="s">
        <v>950</v>
      </c>
      <c r="C782" t="s">
        <v>6222</v>
      </c>
      <c r="D782" s="133">
        <v>1077</v>
      </c>
      <c r="E782" s="133">
        <v>87</v>
      </c>
      <c r="F782" s="133">
        <v>45</v>
      </c>
      <c r="G782" s="133">
        <f t="shared" si="141"/>
        <v>0.51724137931034486</v>
      </c>
      <c r="H782" s="15"/>
      <c r="I782" s="16" t="s">
        <v>14</v>
      </c>
      <c r="J782" s="133">
        <v>2017</v>
      </c>
      <c r="K782" s="3" t="s">
        <v>949</v>
      </c>
      <c r="L782" s="338" t="s">
        <v>5513</v>
      </c>
      <c r="M782" s="17" t="s">
        <v>40</v>
      </c>
      <c r="N782">
        <v>0</v>
      </c>
      <c r="O782" s="26"/>
      <c r="P782" s="1" t="str">
        <f>IF($C782&lt;&gt;"",IF(COUNTIF($C:C,$C782)&gt;1,"Plusieurs commentaires",""),"")</f>
        <v/>
      </c>
      <c r="Q782" s="1">
        <f t="shared" si="142"/>
        <v>0</v>
      </c>
      <c r="R782" s="1">
        <f>SUMIFS($Q$5:$Q782,$P$5:$P782,"Plusieurs commentaires",$C$5:$C782,C782)</f>
        <v>0</v>
      </c>
      <c r="S782" t="str">
        <f t="shared" si="143"/>
        <v/>
      </c>
      <c r="T782" t="str">
        <f t="shared" si="144"/>
        <v/>
      </c>
      <c r="U782" t="str">
        <f t="shared" si="145"/>
        <v/>
      </c>
      <c r="V782" s="238" t="str">
        <f t="shared" si="146"/>
        <v/>
      </c>
      <c r="W782" s="238">
        <f t="shared" si="147"/>
        <v>0</v>
      </c>
      <c r="X782" s="238">
        <f>SUMIFS($W$5:$W782,$V$5:$V782,"Plusieurs occurences",$H$5:$H782,H782)</f>
        <v>0</v>
      </c>
      <c r="Y782" t="str">
        <f t="shared" si="148"/>
        <v/>
      </c>
      <c r="Z782">
        <f t="shared" si="149"/>
        <v>0</v>
      </c>
      <c r="AA782" t="str">
        <f t="shared" si="150"/>
        <v/>
      </c>
      <c r="AC782" t="str">
        <f t="shared" si="151"/>
        <v/>
      </c>
    </row>
    <row r="783" spans="1:29" ht="30" x14ac:dyDescent="0.25">
      <c r="A783" s="112">
        <v>724</v>
      </c>
      <c r="B783" s="373" t="s">
        <v>951</v>
      </c>
      <c r="C783" t="s">
        <v>6575</v>
      </c>
      <c r="D783" s="133">
        <v>16000</v>
      </c>
      <c r="E783" s="133">
        <v>461</v>
      </c>
      <c r="F783" s="133">
        <v>224</v>
      </c>
      <c r="G783" s="133">
        <f t="shared" si="141"/>
        <v>0.48590021691973967</v>
      </c>
      <c r="H783" s="15"/>
      <c r="I783" s="16" t="s">
        <v>14</v>
      </c>
      <c r="J783" s="133">
        <v>2012</v>
      </c>
      <c r="K783" s="3" t="s">
        <v>14</v>
      </c>
      <c r="L783" s="338" t="s">
        <v>5513</v>
      </c>
      <c r="M783" s="17" t="s">
        <v>40</v>
      </c>
      <c r="N783">
        <v>7</v>
      </c>
      <c r="O783" s="26"/>
      <c r="P783" s="1" t="str">
        <f>IF($C783&lt;&gt;"",IF(COUNTIF($C:C,$C783)&gt;1,"Plusieurs commentaires",""),"")</f>
        <v/>
      </c>
      <c r="Q783" s="1">
        <f t="shared" si="142"/>
        <v>0</v>
      </c>
      <c r="R783" s="1">
        <f>SUMIFS($Q$5:$Q783,$P$5:$P783,"Plusieurs commentaires",$C$5:$C783,C783)</f>
        <v>0</v>
      </c>
      <c r="S783" t="str">
        <f t="shared" si="143"/>
        <v/>
      </c>
      <c r="T783" t="str">
        <f t="shared" si="144"/>
        <v/>
      </c>
      <c r="U783" t="str">
        <f t="shared" si="145"/>
        <v/>
      </c>
      <c r="V783" s="238" t="str">
        <f t="shared" si="146"/>
        <v/>
      </c>
      <c r="W783" s="238">
        <f t="shared" si="147"/>
        <v>0</v>
      </c>
      <c r="X783" s="238">
        <f>SUMIFS($W$5:$W783,$V$5:$V783,"Plusieurs occurences",$H$5:$H783,H783)</f>
        <v>0</v>
      </c>
      <c r="Y783" t="str">
        <f t="shared" si="148"/>
        <v/>
      </c>
      <c r="Z783">
        <f t="shared" si="149"/>
        <v>0</v>
      </c>
      <c r="AA783" t="str">
        <f t="shared" si="150"/>
        <v/>
      </c>
      <c r="AC783" t="str">
        <f t="shared" si="151"/>
        <v/>
      </c>
    </row>
    <row r="784" spans="1:29" ht="30" x14ac:dyDescent="0.25">
      <c r="A784" s="112">
        <v>726</v>
      </c>
      <c r="B784" s="373" t="s">
        <v>953</v>
      </c>
      <c r="C784" t="s">
        <v>6049</v>
      </c>
      <c r="D784" s="133">
        <v>389000</v>
      </c>
      <c r="E784" s="133">
        <v>1488</v>
      </c>
      <c r="F784" s="133">
        <v>5529</v>
      </c>
      <c r="G784" s="133">
        <f t="shared" si="141"/>
        <v>3.715725806451613</v>
      </c>
      <c r="H784" s="15"/>
      <c r="I784" s="16" t="s">
        <v>14</v>
      </c>
      <c r="J784" s="133">
        <v>2012</v>
      </c>
      <c r="K784" s="3" t="s">
        <v>14</v>
      </c>
      <c r="L784" s="338" t="s">
        <v>5513</v>
      </c>
      <c r="M784" s="17" t="s">
        <v>40</v>
      </c>
      <c r="N784">
        <v>0</v>
      </c>
      <c r="O784" s="26"/>
      <c r="P784" s="1" t="str">
        <f>IF($C784&lt;&gt;"",IF(COUNTIF($C:C,$C784)&gt;1,"Plusieurs commentaires",""),"")</f>
        <v>Plusieurs commentaires</v>
      </c>
      <c r="Q784" s="1">
        <f t="shared" si="142"/>
        <v>1</v>
      </c>
      <c r="R784" s="1">
        <f>SUMIFS($Q$5:$Q784,$P$5:$P784,"Plusieurs commentaires",$C$5:$C784,C784)</f>
        <v>2</v>
      </c>
      <c r="S784" t="str">
        <f t="shared" si="143"/>
        <v/>
      </c>
      <c r="T784" t="str">
        <f t="shared" si="144"/>
        <v/>
      </c>
      <c r="U784" t="str">
        <f t="shared" si="145"/>
        <v/>
      </c>
      <c r="V784" s="238" t="str">
        <f t="shared" si="146"/>
        <v/>
      </c>
      <c r="W784" s="238">
        <f t="shared" si="147"/>
        <v>0</v>
      </c>
      <c r="X784" s="238">
        <f>SUMIFS($W$5:$W784,$V$5:$V784,"Plusieurs occurences",$H$5:$H784,H784)</f>
        <v>0</v>
      </c>
      <c r="Y784" t="str">
        <f t="shared" si="148"/>
        <v/>
      </c>
      <c r="Z784" t="str">
        <f t="shared" si="149"/>
        <v/>
      </c>
      <c r="AA784" t="str">
        <f t="shared" si="150"/>
        <v/>
      </c>
      <c r="AC784" t="str">
        <f t="shared" si="151"/>
        <v/>
      </c>
    </row>
    <row r="785" spans="1:29" ht="30" x14ac:dyDescent="0.25">
      <c r="A785" s="112">
        <v>728</v>
      </c>
      <c r="B785" s="373" t="s">
        <v>955</v>
      </c>
      <c r="C785" t="s">
        <v>6171</v>
      </c>
      <c r="D785" s="133">
        <v>23900</v>
      </c>
      <c r="E785" s="133">
        <v>555</v>
      </c>
      <c r="F785" s="133">
        <v>288</v>
      </c>
      <c r="G785" s="133">
        <f t="shared" si="141"/>
        <v>0.51891891891891895</v>
      </c>
      <c r="H785" s="133"/>
      <c r="I785" s="134" t="s">
        <v>14</v>
      </c>
      <c r="J785" s="133">
        <v>2011</v>
      </c>
      <c r="K785" s="3" t="s">
        <v>956</v>
      </c>
      <c r="L785" s="338" t="s">
        <v>5513</v>
      </c>
      <c r="M785" s="136" t="s">
        <v>40</v>
      </c>
      <c r="O785" s="26"/>
      <c r="P785" s="1" t="str">
        <f>IF($C785&lt;&gt;"",IF(COUNTIF($C:C,$C785)&gt;1,"Plusieurs commentaires",""),"")</f>
        <v>Plusieurs commentaires</v>
      </c>
      <c r="Q785" s="1">
        <f t="shared" si="142"/>
        <v>1</v>
      </c>
      <c r="R785" s="1">
        <f>SUMIFS($Q$5:$Q785,$P$5:$P785,"Plusieurs commentaires",$C$5:$C785,C785)</f>
        <v>2</v>
      </c>
      <c r="S785" t="str">
        <f t="shared" si="143"/>
        <v/>
      </c>
      <c r="T785" t="str">
        <f t="shared" si="144"/>
        <v/>
      </c>
      <c r="U785" t="str">
        <f t="shared" si="145"/>
        <v/>
      </c>
      <c r="V785" s="238" t="str">
        <f t="shared" si="146"/>
        <v/>
      </c>
      <c r="W785" s="238">
        <f t="shared" si="147"/>
        <v>0</v>
      </c>
      <c r="X785" s="238">
        <f>SUMIFS($W$5:$W785,$V$5:$V785,"Plusieurs occurences",$H$5:$H785,H785)</f>
        <v>0</v>
      </c>
      <c r="Y785" t="str">
        <f t="shared" si="148"/>
        <v/>
      </c>
      <c r="Z785" t="str">
        <f t="shared" si="149"/>
        <v/>
      </c>
      <c r="AA785" t="str">
        <f t="shared" si="150"/>
        <v/>
      </c>
      <c r="AC785" t="str">
        <f t="shared" si="151"/>
        <v/>
      </c>
    </row>
    <row r="786" spans="1:29" ht="60" x14ac:dyDescent="0.25">
      <c r="A786" s="112">
        <v>729</v>
      </c>
      <c r="B786" s="373" t="s">
        <v>957</v>
      </c>
      <c r="C786" t="s">
        <v>6499</v>
      </c>
      <c r="D786" s="133">
        <v>56</v>
      </c>
      <c r="E786" s="133">
        <v>43</v>
      </c>
      <c r="F786" s="133">
        <v>16</v>
      </c>
      <c r="G786" s="133">
        <f t="shared" si="141"/>
        <v>0.37209302325581395</v>
      </c>
      <c r="H786" s="24"/>
      <c r="I786" s="16" t="s">
        <v>13</v>
      </c>
      <c r="J786" s="133">
        <v>2016</v>
      </c>
      <c r="K786" s="3" t="s">
        <v>958</v>
      </c>
      <c r="L786" s="338" t="s">
        <v>5513</v>
      </c>
      <c r="M786" s="17" t="s">
        <v>40</v>
      </c>
      <c r="N786">
        <v>0</v>
      </c>
      <c r="O786" s="26"/>
      <c r="P786" s="1" t="str">
        <f>IF($C786&lt;&gt;"",IF(COUNTIF($C:C,$C786)&gt;1,"Plusieurs commentaires",""),"")</f>
        <v>Plusieurs commentaires</v>
      </c>
      <c r="Q786" s="1">
        <f t="shared" si="142"/>
        <v>1</v>
      </c>
      <c r="R786" s="1">
        <f>SUMIFS($Q$5:$Q786,$P$5:$P786,"Plusieurs commentaires",$C$5:$C786,C786)</f>
        <v>4</v>
      </c>
      <c r="S786" t="str">
        <f t="shared" si="143"/>
        <v/>
      </c>
      <c r="T786" t="str">
        <f t="shared" si="144"/>
        <v/>
      </c>
      <c r="U786" t="str">
        <f t="shared" si="145"/>
        <v/>
      </c>
      <c r="V786" s="238" t="str">
        <f t="shared" si="146"/>
        <v/>
      </c>
      <c r="W786" s="238">
        <f t="shared" si="147"/>
        <v>0</v>
      </c>
      <c r="X786" s="238">
        <f>SUMIFS($W$5:$W786,$V$5:$V786,"Plusieurs occurences",$H$5:$H786,H786)</f>
        <v>0</v>
      </c>
      <c r="Y786" t="str">
        <f t="shared" si="148"/>
        <v/>
      </c>
      <c r="Z786" t="str">
        <f t="shared" si="149"/>
        <v/>
      </c>
      <c r="AA786" t="str">
        <f t="shared" si="150"/>
        <v/>
      </c>
      <c r="AC786" t="str">
        <f t="shared" si="151"/>
        <v/>
      </c>
    </row>
    <row r="787" spans="1:29" x14ac:dyDescent="0.25">
      <c r="A787" s="112">
        <v>730</v>
      </c>
      <c r="B787" s="373" t="s">
        <v>959</v>
      </c>
      <c r="C787" t="s">
        <v>6500</v>
      </c>
      <c r="D787" s="133">
        <v>8879</v>
      </c>
      <c r="E787" s="133">
        <v>410</v>
      </c>
      <c r="F787" s="133">
        <v>174</v>
      </c>
      <c r="G787" s="133">
        <f t="shared" si="141"/>
        <v>0.42439024390243901</v>
      </c>
      <c r="H787" s="133"/>
      <c r="I787" s="134" t="s">
        <v>14</v>
      </c>
      <c r="J787" s="133">
        <v>2014</v>
      </c>
      <c r="K787" s="3" t="s">
        <v>960</v>
      </c>
      <c r="L787" s="338" t="s">
        <v>5513</v>
      </c>
      <c r="M787" s="136" t="s">
        <v>40</v>
      </c>
      <c r="O787" s="26"/>
      <c r="P787" s="1" t="str">
        <f>IF($C787&lt;&gt;"",IF(COUNTIF($C:C,$C787)&gt;1,"Plusieurs commentaires",""),"")</f>
        <v>Plusieurs commentaires</v>
      </c>
      <c r="Q787" s="1">
        <f t="shared" si="142"/>
        <v>1</v>
      </c>
      <c r="R787" s="1">
        <f>SUMIFS($Q$5:$Q787,$P$5:$P787,"Plusieurs commentaires",$C$5:$C787,C787)</f>
        <v>2</v>
      </c>
      <c r="S787" t="str">
        <f t="shared" si="143"/>
        <v/>
      </c>
      <c r="T787" t="str">
        <f t="shared" si="144"/>
        <v/>
      </c>
      <c r="U787" t="str">
        <f t="shared" si="145"/>
        <v/>
      </c>
      <c r="V787" s="238" t="str">
        <f t="shared" si="146"/>
        <v/>
      </c>
      <c r="W787" s="238">
        <f t="shared" si="147"/>
        <v>0</v>
      </c>
      <c r="X787" s="238">
        <f>SUMIFS($W$5:$W787,$V$5:$V787,"Plusieurs occurences",$H$5:$H787,H787)</f>
        <v>0</v>
      </c>
      <c r="Y787" t="str">
        <f t="shared" si="148"/>
        <v/>
      </c>
      <c r="Z787" t="str">
        <f t="shared" si="149"/>
        <v/>
      </c>
      <c r="AA787" t="str">
        <f t="shared" si="150"/>
        <v/>
      </c>
      <c r="AC787" t="str">
        <f t="shared" si="151"/>
        <v/>
      </c>
    </row>
    <row r="788" spans="1:29" ht="60" x14ac:dyDescent="0.25">
      <c r="A788" s="112">
        <v>731</v>
      </c>
      <c r="B788" s="373" t="s">
        <v>961</v>
      </c>
      <c r="C788" t="s">
        <v>6223</v>
      </c>
      <c r="D788" s="133">
        <v>17</v>
      </c>
      <c r="E788" s="133">
        <v>1</v>
      </c>
      <c r="F788" s="133">
        <v>0</v>
      </c>
      <c r="G788" s="133">
        <f t="shared" si="141"/>
        <v>0</v>
      </c>
      <c r="H788" s="15"/>
      <c r="I788" s="16" t="s">
        <v>13</v>
      </c>
      <c r="J788" s="133">
        <v>2018</v>
      </c>
      <c r="K788" s="3" t="s">
        <v>14</v>
      </c>
      <c r="L788" s="338" t="s">
        <v>5513</v>
      </c>
      <c r="M788" s="17" t="s">
        <v>40</v>
      </c>
      <c r="O788" s="26"/>
      <c r="P788" s="1" t="str">
        <f>IF($C788&lt;&gt;"",IF(COUNTIF($C:C,$C788)&gt;1,"Plusieurs commentaires",""),"")</f>
        <v>Plusieurs commentaires</v>
      </c>
      <c r="Q788" s="1">
        <f t="shared" si="142"/>
        <v>1</v>
      </c>
      <c r="R788" s="1">
        <f>SUMIFS($Q$5:$Q788,$P$5:$P788,"Plusieurs commentaires",$C$5:$C788,C788)</f>
        <v>1</v>
      </c>
      <c r="S788" t="str">
        <f t="shared" si="143"/>
        <v/>
      </c>
      <c r="T788" t="str">
        <f t="shared" si="144"/>
        <v/>
      </c>
      <c r="U788" t="str">
        <f t="shared" si="145"/>
        <v/>
      </c>
      <c r="V788" s="238" t="str">
        <f t="shared" si="146"/>
        <v/>
      </c>
      <c r="W788" s="238">
        <f t="shared" si="147"/>
        <v>0</v>
      </c>
      <c r="X788" s="238">
        <f>SUMIFS($W$5:$W788,$V$5:$V788,"Plusieurs occurences",$H$5:$H788,H788)</f>
        <v>0</v>
      </c>
      <c r="Y788" t="str">
        <f t="shared" si="148"/>
        <v/>
      </c>
      <c r="Z788">
        <f t="shared" si="149"/>
        <v>0</v>
      </c>
      <c r="AA788" t="str">
        <f t="shared" si="150"/>
        <v/>
      </c>
      <c r="AC788" t="str">
        <f t="shared" si="151"/>
        <v/>
      </c>
    </row>
    <row r="789" spans="1:29" x14ac:dyDescent="0.25">
      <c r="A789" s="112">
        <v>732</v>
      </c>
      <c r="B789" s="373" t="s">
        <v>963</v>
      </c>
      <c r="C789" t="s">
        <v>6447</v>
      </c>
      <c r="D789" s="133">
        <v>2957</v>
      </c>
      <c r="E789" s="133">
        <v>121</v>
      </c>
      <c r="F789" s="133">
        <v>34</v>
      </c>
      <c r="G789" s="133">
        <f t="shared" si="141"/>
        <v>0.28099173553719009</v>
      </c>
      <c r="H789" s="133"/>
      <c r="I789" s="134" t="s">
        <v>13</v>
      </c>
      <c r="J789" s="133">
        <v>2017</v>
      </c>
      <c r="K789" s="3" t="s">
        <v>14</v>
      </c>
      <c r="L789" s="338" t="s">
        <v>13</v>
      </c>
      <c r="M789" s="136" t="s">
        <v>40</v>
      </c>
      <c r="O789" s="26"/>
      <c r="P789" s="1" t="str">
        <f>IF($C789&lt;&gt;"",IF(COUNTIF($C:C,$C789)&gt;1,"Plusieurs commentaires",""),"")</f>
        <v>Plusieurs commentaires</v>
      </c>
      <c r="Q789" s="1">
        <f t="shared" si="142"/>
        <v>1</v>
      </c>
      <c r="R789" s="1">
        <f>SUMIFS($Q$5:$Q789,$P$5:$P789,"Plusieurs commentaires",$C$5:$C789,C789)</f>
        <v>3</v>
      </c>
      <c r="S789" t="str">
        <f t="shared" si="143"/>
        <v/>
      </c>
      <c r="T789" t="str">
        <f t="shared" si="144"/>
        <v/>
      </c>
      <c r="U789" t="str">
        <f t="shared" si="145"/>
        <v/>
      </c>
      <c r="V789" s="238" t="str">
        <f t="shared" si="146"/>
        <v/>
      </c>
      <c r="W789" s="238">
        <f t="shared" si="147"/>
        <v>0</v>
      </c>
      <c r="X789" s="238">
        <f>SUMIFS($W$5:$W789,$V$5:$V789,"Plusieurs occurences",$H$5:$H789,H789)</f>
        <v>0</v>
      </c>
      <c r="Y789" t="str">
        <f t="shared" si="148"/>
        <v/>
      </c>
      <c r="Z789" t="str">
        <f t="shared" si="149"/>
        <v/>
      </c>
      <c r="AA789" t="str">
        <f t="shared" si="150"/>
        <v/>
      </c>
      <c r="AC789" t="str">
        <f t="shared" si="151"/>
        <v/>
      </c>
    </row>
    <row r="790" spans="1:29" ht="45" x14ac:dyDescent="0.25">
      <c r="A790" s="112">
        <v>733</v>
      </c>
      <c r="B790" s="373" t="s">
        <v>964</v>
      </c>
      <c r="C790" t="s">
        <v>6078</v>
      </c>
      <c r="D790" s="133">
        <v>3620</v>
      </c>
      <c r="E790" s="133">
        <v>246</v>
      </c>
      <c r="F790" s="133">
        <v>54</v>
      </c>
      <c r="G790" s="133">
        <f t="shared" si="141"/>
        <v>0.21951219512195122</v>
      </c>
      <c r="H790" s="133"/>
      <c r="I790" s="134" t="s">
        <v>14</v>
      </c>
      <c r="J790" s="133">
        <v>2013</v>
      </c>
      <c r="K790" s="3" t="s">
        <v>14</v>
      </c>
      <c r="L790" s="338" t="s">
        <v>5513</v>
      </c>
      <c r="M790" s="136" t="s">
        <v>40</v>
      </c>
      <c r="O790" s="26"/>
      <c r="P790" s="1" t="str">
        <f>IF($C790&lt;&gt;"",IF(COUNTIF($C:C,$C790)&gt;1,"Plusieurs commentaires",""),"")</f>
        <v/>
      </c>
      <c r="Q790" s="1">
        <f t="shared" si="142"/>
        <v>0</v>
      </c>
      <c r="R790" s="1">
        <f>SUMIFS($Q$5:$Q790,$P$5:$P790,"Plusieurs commentaires",$C$5:$C790,C790)</f>
        <v>0</v>
      </c>
      <c r="S790" t="str">
        <f t="shared" si="143"/>
        <v/>
      </c>
      <c r="T790" t="str">
        <f t="shared" si="144"/>
        <v/>
      </c>
      <c r="U790" t="str">
        <f t="shared" si="145"/>
        <v/>
      </c>
      <c r="V790" s="238" t="str">
        <f t="shared" si="146"/>
        <v/>
      </c>
      <c r="W790" s="238">
        <f t="shared" si="147"/>
        <v>0</v>
      </c>
      <c r="X790" s="238">
        <f>SUMIFS($W$5:$W790,$V$5:$V790,"Plusieurs occurences",$H$5:$H790,H790)</f>
        <v>0</v>
      </c>
      <c r="Y790" t="str">
        <f t="shared" si="148"/>
        <v/>
      </c>
      <c r="Z790">
        <f t="shared" si="149"/>
        <v>0</v>
      </c>
      <c r="AA790" t="str">
        <f t="shared" si="150"/>
        <v/>
      </c>
      <c r="AC790" t="str">
        <f t="shared" si="151"/>
        <v/>
      </c>
    </row>
    <row r="791" spans="1:29" ht="30" x14ac:dyDescent="0.25">
      <c r="A791" s="112">
        <v>734</v>
      </c>
      <c r="B791" s="373" t="s">
        <v>965</v>
      </c>
      <c r="C791" t="s">
        <v>6201</v>
      </c>
      <c r="D791" s="133">
        <v>1429</v>
      </c>
      <c r="E791" s="133">
        <v>425</v>
      </c>
      <c r="F791" s="133">
        <v>56</v>
      </c>
      <c r="G791" s="133">
        <f t="shared" si="141"/>
        <v>0.13176470588235295</v>
      </c>
      <c r="H791" s="15"/>
      <c r="I791" s="16" t="s">
        <v>14</v>
      </c>
      <c r="J791" s="133">
        <v>2009</v>
      </c>
      <c r="K791" s="3" t="s">
        <v>5812</v>
      </c>
      <c r="L791" s="338" t="s">
        <v>5513</v>
      </c>
      <c r="M791" s="17" t="s">
        <v>40</v>
      </c>
      <c r="O791" s="26"/>
      <c r="P791" s="1" t="str">
        <f>IF($C791&lt;&gt;"",IF(COUNTIF($C:C,$C791)&gt;1,"Plusieurs commentaires",""),"")</f>
        <v>Plusieurs commentaires</v>
      </c>
      <c r="Q791" s="1">
        <f t="shared" si="142"/>
        <v>1</v>
      </c>
      <c r="R791" s="1">
        <f>SUMIFS($Q$5:$Q791,$P$5:$P791,"Plusieurs commentaires",$C$5:$C791,C791)</f>
        <v>2</v>
      </c>
      <c r="S791" t="str">
        <f t="shared" si="143"/>
        <v/>
      </c>
      <c r="T791" t="str">
        <f t="shared" si="144"/>
        <v/>
      </c>
      <c r="U791" t="str">
        <f t="shared" si="145"/>
        <v/>
      </c>
      <c r="V791" s="238" t="str">
        <f t="shared" si="146"/>
        <v/>
      </c>
      <c r="W791" s="238">
        <f t="shared" si="147"/>
        <v>0</v>
      </c>
      <c r="X791" s="238">
        <f>SUMIFS($W$5:$W791,$V$5:$V791,"Plusieurs occurences",$H$5:$H791,H791)</f>
        <v>0</v>
      </c>
      <c r="Y791" t="str">
        <f t="shared" si="148"/>
        <v/>
      </c>
      <c r="Z791" t="str">
        <f t="shared" si="149"/>
        <v/>
      </c>
      <c r="AA791" t="str">
        <f t="shared" si="150"/>
        <v/>
      </c>
      <c r="AC791" t="str">
        <f t="shared" si="151"/>
        <v/>
      </c>
    </row>
    <row r="792" spans="1:29" x14ac:dyDescent="0.25">
      <c r="A792" s="112">
        <v>735</v>
      </c>
      <c r="B792" s="373" t="s">
        <v>966</v>
      </c>
      <c r="C792" t="s">
        <v>6445</v>
      </c>
      <c r="D792" s="133">
        <v>13400</v>
      </c>
      <c r="E792" s="133">
        <v>1420</v>
      </c>
      <c r="F792" s="133">
        <v>890</v>
      </c>
      <c r="G792" s="133">
        <f t="shared" si="141"/>
        <v>0.62676056338028174</v>
      </c>
      <c r="H792" s="15"/>
      <c r="I792" s="16" t="s">
        <v>13</v>
      </c>
      <c r="J792" s="133">
        <v>2011</v>
      </c>
      <c r="K792" s="3" t="s">
        <v>5513</v>
      </c>
      <c r="L792" s="338" t="s">
        <v>1041</v>
      </c>
      <c r="M792" s="17" t="s">
        <v>40</v>
      </c>
      <c r="N792">
        <v>16</v>
      </c>
      <c r="O792" s="26"/>
      <c r="P792" s="1" t="str">
        <f>IF($C792&lt;&gt;"",IF(COUNTIF($C:C,$C792)&gt;1,"Plusieurs commentaires",""),"")</f>
        <v>Plusieurs commentaires</v>
      </c>
      <c r="Q792" s="1">
        <f t="shared" si="142"/>
        <v>1</v>
      </c>
      <c r="R792" s="1">
        <f>SUMIFS($Q$5:$Q792,$P$5:$P792,"Plusieurs commentaires",$C$5:$C792,C792)</f>
        <v>3</v>
      </c>
      <c r="S792" t="str">
        <f t="shared" si="143"/>
        <v/>
      </c>
      <c r="T792" t="str">
        <f t="shared" si="144"/>
        <v/>
      </c>
      <c r="U792" t="str">
        <f t="shared" si="145"/>
        <v/>
      </c>
      <c r="V792" s="238" t="str">
        <f t="shared" si="146"/>
        <v/>
      </c>
      <c r="W792" s="238">
        <f t="shared" si="147"/>
        <v>0</v>
      </c>
      <c r="X792" s="238">
        <f>SUMIFS($W$5:$W792,$V$5:$V792,"Plusieurs occurences",$H$5:$H792,H792)</f>
        <v>0</v>
      </c>
      <c r="Y792" t="str">
        <f t="shared" si="148"/>
        <v/>
      </c>
      <c r="Z792" t="str">
        <f t="shared" si="149"/>
        <v/>
      </c>
      <c r="AA792" t="str">
        <f t="shared" si="150"/>
        <v/>
      </c>
      <c r="AC792" t="str">
        <f t="shared" si="151"/>
        <v/>
      </c>
    </row>
    <row r="793" spans="1:29" ht="30" x14ac:dyDescent="0.25">
      <c r="A793" s="112">
        <v>736</v>
      </c>
      <c r="B793" s="373" t="s">
        <v>967</v>
      </c>
      <c r="C793" t="s">
        <v>6576</v>
      </c>
      <c r="D793" s="133">
        <v>20</v>
      </c>
      <c r="E793" s="133">
        <v>49</v>
      </c>
      <c r="F793" s="133">
        <v>10</v>
      </c>
      <c r="G793" s="133">
        <f t="shared" si="141"/>
        <v>0.20408163265306123</v>
      </c>
      <c r="H793" s="133"/>
      <c r="I793" s="134" t="s">
        <v>14</v>
      </c>
      <c r="J793" s="133">
        <v>2018</v>
      </c>
      <c r="K793" s="3" t="s">
        <v>14</v>
      </c>
      <c r="L793" s="338" t="s">
        <v>5513</v>
      </c>
      <c r="M793" s="136" t="s">
        <v>40</v>
      </c>
      <c r="O793" s="26"/>
      <c r="P793" s="1" t="str">
        <f>IF($C793&lt;&gt;"",IF(COUNTIF($C:C,$C793)&gt;1,"Plusieurs commentaires",""),"")</f>
        <v/>
      </c>
      <c r="Q793" s="1">
        <f t="shared" si="142"/>
        <v>0</v>
      </c>
      <c r="R793" s="1">
        <f>SUMIFS($Q$5:$Q793,$P$5:$P793,"Plusieurs commentaires",$C$5:$C793,C793)</f>
        <v>0</v>
      </c>
      <c r="S793" t="str">
        <f t="shared" si="143"/>
        <v/>
      </c>
      <c r="T793" t="str">
        <f t="shared" si="144"/>
        <v>hcrechxpuxpu</v>
      </c>
      <c r="U793" t="str">
        <f t="shared" si="145"/>
        <v/>
      </c>
      <c r="V793" s="238" t="str">
        <f t="shared" si="146"/>
        <v/>
      </c>
      <c r="W793" s="238">
        <f t="shared" si="147"/>
        <v>0</v>
      </c>
      <c r="X793" s="238">
        <f>SUMIFS($W$5:$W793,$V$5:$V793,"Plusieurs occurences",$H$5:$H793,H793)</f>
        <v>0</v>
      </c>
      <c r="Y793" t="str">
        <f t="shared" si="148"/>
        <v/>
      </c>
      <c r="Z793">
        <f t="shared" si="149"/>
        <v>0</v>
      </c>
      <c r="AA793" t="str">
        <f t="shared" si="150"/>
        <v/>
      </c>
      <c r="AC793" t="str">
        <f t="shared" si="151"/>
        <v/>
      </c>
    </row>
    <row r="794" spans="1:29" x14ac:dyDescent="0.25">
      <c r="A794" s="112">
        <v>737</v>
      </c>
      <c r="B794" s="373" t="s">
        <v>968</v>
      </c>
      <c r="C794" t="s">
        <v>6538</v>
      </c>
      <c r="D794" s="133">
        <v>11</v>
      </c>
      <c r="E794" s="133">
        <v>3</v>
      </c>
      <c r="F794" s="133">
        <v>0</v>
      </c>
      <c r="G794" s="133">
        <f t="shared" si="141"/>
        <v>0</v>
      </c>
      <c r="H794" s="15"/>
      <c r="I794" s="16" t="s">
        <v>14</v>
      </c>
      <c r="J794" s="133">
        <v>2016</v>
      </c>
      <c r="K794" s="3" t="s">
        <v>14</v>
      </c>
      <c r="L794" s="338" t="s">
        <v>1041</v>
      </c>
      <c r="M794" s="17" t="s">
        <v>40</v>
      </c>
      <c r="O794" s="26"/>
      <c r="P794" s="1" t="str">
        <f>IF($C794&lt;&gt;"",IF(COUNTIF($C:C,$C794)&gt;1,"Plusieurs commentaires",""),"")</f>
        <v>Plusieurs commentaires</v>
      </c>
      <c r="Q794" s="1">
        <f t="shared" si="142"/>
        <v>1</v>
      </c>
      <c r="R794" s="1">
        <f>SUMIFS($Q$5:$Q794,$P$5:$P794,"Plusieurs commentaires",$C$5:$C794,C794)</f>
        <v>2</v>
      </c>
      <c r="S794" t="str">
        <f t="shared" si="143"/>
        <v/>
      </c>
      <c r="T794" t="str">
        <f t="shared" si="144"/>
        <v/>
      </c>
      <c r="U794" t="str">
        <f t="shared" si="145"/>
        <v/>
      </c>
      <c r="V794" s="238" t="str">
        <f t="shared" si="146"/>
        <v/>
      </c>
      <c r="W794" s="238">
        <f t="shared" si="147"/>
        <v>0</v>
      </c>
      <c r="X794" s="238">
        <f>SUMIFS($W$5:$W794,$V$5:$V794,"Plusieurs occurences",$H$5:$H794,H794)</f>
        <v>0</v>
      </c>
      <c r="Y794" t="str">
        <f t="shared" si="148"/>
        <v/>
      </c>
      <c r="Z794" t="str">
        <f t="shared" si="149"/>
        <v/>
      </c>
      <c r="AA794" t="str">
        <f t="shared" si="150"/>
        <v/>
      </c>
      <c r="AC794" t="str">
        <f t="shared" si="151"/>
        <v/>
      </c>
    </row>
    <row r="795" spans="1:29" ht="60" x14ac:dyDescent="0.25">
      <c r="A795" s="112">
        <v>738</v>
      </c>
      <c r="B795" s="373" t="s">
        <v>969</v>
      </c>
      <c r="C795" t="s">
        <v>6447</v>
      </c>
      <c r="D795" s="133">
        <v>2957</v>
      </c>
      <c r="E795" s="133">
        <v>121</v>
      </c>
      <c r="F795" s="133">
        <v>34</v>
      </c>
      <c r="G795" s="133">
        <f t="shared" si="141"/>
        <v>0.28099173553719009</v>
      </c>
      <c r="H795" s="15"/>
      <c r="I795" s="16" t="s">
        <v>13</v>
      </c>
      <c r="J795" s="133">
        <v>2017</v>
      </c>
      <c r="K795" s="3" t="s">
        <v>5813</v>
      </c>
      <c r="L795" s="338" t="s">
        <v>5513</v>
      </c>
      <c r="M795" s="17" t="s">
        <v>40</v>
      </c>
      <c r="O795" s="26"/>
      <c r="P795" s="1" t="str">
        <f>IF($C795&lt;&gt;"",IF(COUNTIF($C:C,$C795)&gt;1,"Plusieurs commentaires",""),"")</f>
        <v>Plusieurs commentaires</v>
      </c>
      <c r="Q795" s="1">
        <f t="shared" si="142"/>
        <v>1</v>
      </c>
      <c r="R795" s="1">
        <f>SUMIFS($Q$5:$Q795,$P$5:$P795,"Plusieurs commentaires",$C$5:$C795,C795)</f>
        <v>4</v>
      </c>
      <c r="S795" t="str">
        <f t="shared" si="143"/>
        <v/>
      </c>
      <c r="T795" t="str">
        <f t="shared" si="144"/>
        <v/>
      </c>
      <c r="U795" t="str">
        <f t="shared" si="145"/>
        <v/>
      </c>
      <c r="V795" s="238" t="str">
        <f t="shared" si="146"/>
        <v/>
      </c>
      <c r="W795" s="238">
        <f t="shared" si="147"/>
        <v>0</v>
      </c>
      <c r="X795" s="238">
        <f>SUMIFS($W$5:$W795,$V$5:$V795,"Plusieurs occurences",$H$5:$H795,H795)</f>
        <v>0</v>
      </c>
      <c r="Y795" t="str">
        <f t="shared" si="148"/>
        <v/>
      </c>
      <c r="Z795" t="str">
        <f t="shared" si="149"/>
        <v/>
      </c>
      <c r="AA795" t="str">
        <f t="shared" si="150"/>
        <v/>
      </c>
      <c r="AC795" t="str">
        <f t="shared" si="151"/>
        <v/>
      </c>
    </row>
    <row r="796" spans="1:29" x14ac:dyDescent="0.25">
      <c r="A796" s="112">
        <v>739</v>
      </c>
      <c r="B796" s="373" t="s">
        <v>971</v>
      </c>
      <c r="C796" t="s">
        <v>5940</v>
      </c>
      <c r="D796" s="133">
        <v>2415</v>
      </c>
      <c r="E796" s="133">
        <v>826</v>
      </c>
      <c r="F796" s="133">
        <v>404</v>
      </c>
      <c r="G796" s="133">
        <f t="shared" si="141"/>
        <v>0.48910411622276029</v>
      </c>
      <c r="H796" s="15"/>
      <c r="I796" s="16" t="s">
        <v>14</v>
      </c>
      <c r="J796" s="133">
        <v>2012</v>
      </c>
      <c r="K796" s="3" t="s">
        <v>970</v>
      </c>
      <c r="L796" s="338" t="s">
        <v>1041</v>
      </c>
      <c r="M796" s="17" t="s">
        <v>40</v>
      </c>
      <c r="O796" s="26"/>
      <c r="P796" s="1" t="str">
        <f>IF($C796&lt;&gt;"",IF(COUNTIF($C:C,$C796)&gt;1,"Plusieurs commentaires",""),"")</f>
        <v/>
      </c>
      <c r="Q796" s="1">
        <f t="shared" si="142"/>
        <v>0</v>
      </c>
      <c r="R796" s="1">
        <f>SUMIFS($Q$5:$Q796,$P$5:$P796,"Plusieurs commentaires",$C$5:$C796,C796)</f>
        <v>0</v>
      </c>
      <c r="S796" t="str">
        <f t="shared" si="143"/>
        <v/>
      </c>
      <c r="T796" t="str">
        <f t="shared" si="144"/>
        <v/>
      </c>
      <c r="U796" t="str">
        <f t="shared" si="145"/>
        <v/>
      </c>
      <c r="V796" s="238" t="str">
        <f t="shared" si="146"/>
        <v/>
      </c>
      <c r="W796" s="238">
        <f t="shared" si="147"/>
        <v>0</v>
      </c>
      <c r="X796" s="238">
        <f>SUMIFS($W$5:$W796,$V$5:$V796,"Plusieurs occurences",$H$5:$H796,H796)</f>
        <v>0</v>
      </c>
      <c r="Y796" t="str">
        <f t="shared" si="148"/>
        <v/>
      </c>
      <c r="Z796">
        <f t="shared" si="149"/>
        <v>0</v>
      </c>
      <c r="AA796" t="str">
        <f t="shared" si="150"/>
        <v/>
      </c>
      <c r="AC796" t="str">
        <f t="shared" si="151"/>
        <v/>
      </c>
    </row>
    <row r="797" spans="1:29" x14ac:dyDescent="0.25">
      <c r="A797" s="112">
        <v>740</v>
      </c>
      <c r="B797" s="373" t="s">
        <v>972</v>
      </c>
      <c r="C797" t="s">
        <v>6577</v>
      </c>
      <c r="D797" s="133">
        <v>11000</v>
      </c>
      <c r="E797" s="133">
        <v>726</v>
      </c>
      <c r="F797" s="133">
        <v>257</v>
      </c>
      <c r="G797" s="133">
        <f t="shared" si="141"/>
        <v>0.35399449035812675</v>
      </c>
      <c r="H797" s="15" t="s">
        <v>5649</v>
      </c>
      <c r="I797" s="16" t="s">
        <v>14</v>
      </c>
      <c r="J797" s="133">
        <v>2016</v>
      </c>
      <c r="K797" s="3" t="s">
        <v>496</v>
      </c>
      <c r="L797" s="338" t="s">
        <v>1041</v>
      </c>
      <c r="M797" s="17" t="s">
        <v>40</v>
      </c>
      <c r="N797">
        <v>0</v>
      </c>
      <c r="O797" s="26"/>
      <c r="P797" s="1" t="str">
        <f>IF($C797&lt;&gt;"",IF(COUNTIF($C:C,$C797)&gt;1,"Plusieurs commentaires",""),"")</f>
        <v/>
      </c>
      <c r="Q797" s="1">
        <f t="shared" si="142"/>
        <v>0</v>
      </c>
      <c r="R797" s="1">
        <f>SUMIFS($Q$5:$Q797,$P$5:$P797,"Plusieurs commentaires",$C$5:$C797,C797)</f>
        <v>0</v>
      </c>
      <c r="S797" t="str">
        <f t="shared" si="143"/>
        <v/>
      </c>
      <c r="T797" t="str">
        <f t="shared" si="144"/>
        <v/>
      </c>
      <c r="U797" t="str">
        <f t="shared" si="145"/>
        <v/>
      </c>
      <c r="V797" s="238" t="str">
        <f t="shared" si="146"/>
        <v/>
      </c>
      <c r="W797" s="238">
        <f t="shared" si="147"/>
        <v>0</v>
      </c>
      <c r="X797" s="238">
        <f>SUMIFS($W$5:$W797,$V$5:$V797,"Plusieurs occurences",$H$5:$H797,H797)</f>
        <v>0</v>
      </c>
      <c r="Y797" t="str">
        <f t="shared" si="148"/>
        <v/>
      </c>
      <c r="Z797" t="str">
        <f t="shared" si="149"/>
        <v>Etudiant Droit</v>
      </c>
      <c r="AA797" t="str">
        <f t="shared" si="150"/>
        <v/>
      </c>
      <c r="AC797" t="str">
        <f t="shared" si="151"/>
        <v/>
      </c>
    </row>
    <row r="798" spans="1:29" ht="30" x14ac:dyDescent="0.25">
      <c r="A798" s="112">
        <v>741</v>
      </c>
      <c r="B798" s="373" t="s">
        <v>973</v>
      </c>
      <c r="C798" t="s">
        <v>6198</v>
      </c>
      <c r="D798" s="133">
        <v>1437</v>
      </c>
      <c r="E798" s="133">
        <v>65</v>
      </c>
      <c r="F798" s="133">
        <v>25</v>
      </c>
      <c r="G798" s="133">
        <f t="shared" si="141"/>
        <v>0.38461538461538464</v>
      </c>
      <c r="H798" s="133"/>
      <c r="I798" s="134" t="s">
        <v>14</v>
      </c>
      <c r="J798" s="133">
        <v>2014</v>
      </c>
      <c r="K798" s="3" t="s">
        <v>976</v>
      </c>
      <c r="L798" s="338" t="s">
        <v>5513</v>
      </c>
      <c r="M798" s="136" t="s">
        <v>40</v>
      </c>
      <c r="N798">
        <v>0</v>
      </c>
      <c r="O798" s="26"/>
      <c r="P798" s="1" t="str">
        <f>IF($C798&lt;&gt;"",IF(COUNTIF($C:C,$C798)&gt;1,"Plusieurs commentaires",""),"")</f>
        <v>Plusieurs commentaires</v>
      </c>
      <c r="Q798" s="1">
        <f t="shared" si="142"/>
        <v>1</v>
      </c>
      <c r="R798" s="1">
        <f>SUMIFS($Q$5:$Q798,$P$5:$P798,"Plusieurs commentaires",$C$5:$C798,C798)</f>
        <v>2</v>
      </c>
      <c r="S798" t="str">
        <f t="shared" si="143"/>
        <v/>
      </c>
      <c r="T798" t="str">
        <f t="shared" si="144"/>
        <v/>
      </c>
      <c r="U798" t="str">
        <f t="shared" si="145"/>
        <v/>
      </c>
      <c r="V798" s="238" t="str">
        <f t="shared" si="146"/>
        <v/>
      </c>
      <c r="W798" s="238">
        <f t="shared" si="147"/>
        <v>0</v>
      </c>
      <c r="X798" s="238">
        <f>SUMIFS($W$5:$W798,$V$5:$V798,"Plusieurs occurences",$H$5:$H798,H798)</f>
        <v>0</v>
      </c>
      <c r="Y798" t="str">
        <f t="shared" si="148"/>
        <v/>
      </c>
      <c r="Z798" t="str">
        <f t="shared" si="149"/>
        <v/>
      </c>
      <c r="AA798" t="str">
        <f t="shared" si="150"/>
        <v/>
      </c>
      <c r="AC798" t="str">
        <f t="shared" si="151"/>
        <v/>
      </c>
    </row>
    <row r="799" spans="1:29" ht="60" x14ac:dyDescent="0.25">
      <c r="A799" s="112">
        <v>742</v>
      </c>
      <c r="B799" s="373" t="s">
        <v>974</v>
      </c>
      <c r="C799" t="s">
        <v>6500</v>
      </c>
      <c r="D799" s="133">
        <v>8879</v>
      </c>
      <c r="E799" s="133">
        <v>410</v>
      </c>
      <c r="F799" s="133">
        <v>174</v>
      </c>
      <c r="G799" s="133">
        <f t="shared" si="141"/>
        <v>0.42439024390243901</v>
      </c>
      <c r="H799" s="133"/>
      <c r="I799" s="134" t="s">
        <v>14</v>
      </c>
      <c r="J799" s="133">
        <v>2014</v>
      </c>
      <c r="K799" s="3" t="s">
        <v>975</v>
      </c>
      <c r="L799" s="338" t="s">
        <v>5513</v>
      </c>
      <c r="M799" s="136" t="s">
        <v>40</v>
      </c>
      <c r="O799" s="26"/>
      <c r="P799" s="1" t="str">
        <f>IF($C799&lt;&gt;"",IF(COUNTIF($C:C,$C799)&gt;1,"Plusieurs commentaires",""),"")</f>
        <v>Plusieurs commentaires</v>
      </c>
      <c r="Q799" s="1">
        <f t="shared" si="142"/>
        <v>1</v>
      </c>
      <c r="R799" s="1">
        <f>SUMIFS($Q$5:$Q799,$P$5:$P799,"Plusieurs commentaires",$C$5:$C799,C799)</f>
        <v>3</v>
      </c>
      <c r="S799" t="str">
        <f t="shared" si="143"/>
        <v/>
      </c>
      <c r="T799" t="str">
        <f t="shared" si="144"/>
        <v/>
      </c>
      <c r="U799" t="str">
        <f t="shared" si="145"/>
        <v/>
      </c>
      <c r="V799" s="238" t="str">
        <f t="shared" si="146"/>
        <v/>
      </c>
      <c r="W799" s="238">
        <f t="shared" si="147"/>
        <v>0</v>
      </c>
      <c r="X799" s="238">
        <f>SUMIFS($W$5:$W799,$V$5:$V799,"Plusieurs occurences",$H$5:$H799,H799)</f>
        <v>0</v>
      </c>
      <c r="Y799" t="str">
        <f t="shared" si="148"/>
        <v/>
      </c>
      <c r="Z799" t="str">
        <f t="shared" si="149"/>
        <v/>
      </c>
      <c r="AA799" t="str">
        <f t="shared" si="150"/>
        <v/>
      </c>
      <c r="AC799" t="str">
        <f t="shared" si="151"/>
        <v/>
      </c>
    </row>
    <row r="800" spans="1:29" x14ac:dyDescent="0.25">
      <c r="A800" s="112">
        <v>743</v>
      </c>
      <c r="B800" s="373" t="s">
        <v>977</v>
      </c>
      <c r="C800" t="s">
        <v>6491</v>
      </c>
      <c r="D800" s="133">
        <v>569</v>
      </c>
      <c r="E800" s="133">
        <v>265</v>
      </c>
      <c r="F800" s="133">
        <v>14</v>
      </c>
      <c r="G800" s="133">
        <f t="shared" si="141"/>
        <v>5.2830188679245285E-2</v>
      </c>
      <c r="H800" s="133"/>
      <c r="I800" s="134" t="s">
        <v>14</v>
      </c>
      <c r="J800" s="133">
        <v>2018</v>
      </c>
      <c r="K800" s="3" t="s">
        <v>960</v>
      </c>
      <c r="L800" s="345" t="s">
        <v>5513</v>
      </c>
      <c r="M800" s="136" t="s">
        <v>40</v>
      </c>
      <c r="O800" s="26"/>
      <c r="P800" s="1" t="str">
        <f>IF($C800&lt;&gt;"",IF(COUNTIF($C:C,$C800)&gt;1,"Plusieurs commentaires",""),"")</f>
        <v>Plusieurs commentaires</v>
      </c>
      <c r="Q800" s="1">
        <f t="shared" si="142"/>
        <v>1</v>
      </c>
      <c r="R800" s="1">
        <f>SUMIFS($Q$5:$Q800,$P$5:$P800,"Plusieurs commentaires",$C$5:$C800,C800)</f>
        <v>2</v>
      </c>
      <c r="S800" t="str">
        <f t="shared" si="143"/>
        <v/>
      </c>
      <c r="T800" t="str">
        <f t="shared" si="144"/>
        <v>hcgxe10826661</v>
      </c>
      <c r="U800" t="str">
        <f t="shared" si="145"/>
        <v/>
      </c>
      <c r="V800" s="238" t="str">
        <f t="shared" si="146"/>
        <v/>
      </c>
      <c r="W800" s="238">
        <f t="shared" si="147"/>
        <v>0</v>
      </c>
      <c r="X800" s="238">
        <f>SUMIFS($W$5:$W800,$V$5:$V800,"Plusieurs occurences",$H$5:$H800,H800)</f>
        <v>0</v>
      </c>
      <c r="Y800" t="str">
        <f t="shared" si="148"/>
        <v/>
      </c>
      <c r="Z800" t="str">
        <f t="shared" si="149"/>
        <v/>
      </c>
      <c r="AA800" t="str">
        <f t="shared" si="150"/>
        <v/>
      </c>
      <c r="AC800" t="str">
        <f t="shared" si="151"/>
        <v/>
      </c>
    </row>
    <row r="801" spans="1:29" ht="15" customHeight="1" x14ac:dyDescent="0.3">
      <c r="A801" s="112">
        <v>744</v>
      </c>
      <c r="B801" s="373" t="s">
        <v>978</v>
      </c>
      <c r="C801" t="s">
        <v>5949</v>
      </c>
      <c r="D801" s="133">
        <v>498</v>
      </c>
      <c r="E801" s="133">
        <v>378</v>
      </c>
      <c r="F801" s="133">
        <v>426</v>
      </c>
      <c r="G801" s="133">
        <f t="shared" si="141"/>
        <v>1.126984126984127</v>
      </c>
      <c r="H801" s="296"/>
      <c r="I801" s="134" t="s">
        <v>13</v>
      </c>
      <c r="J801" s="135">
        <v>2012</v>
      </c>
      <c r="K801" s="3" t="s">
        <v>14</v>
      </c>
      <c r="L801" s="342" t="s">
        <v>1041</v>
      </c>
      <c r="M801" s="136" t="s">
        <v>40</v>
      </c>
      <c r="O801" s="26"/>
      <c r="P801" s="1" t="str">
        <f>IF($C801&lt;&gt;"",IF(COUNTIF($C:C,$C801)&gt;1,"Plusieurs commentaires",""),"")</f>
        <v>Plusieurs commentaires</v>
      </c>
      <c r="Q801" s="1">
        <f t="shared" si="142"/>
        <v>1</v>
      </c>
      <c r="R801" s="1">
        <f>SUMIFS($Q$5:$Q801,$P$5:$P801,"Plusieurs commentaires",$C$5:$C801,C801)</f>
        <v>2</v>
      </c>
      <c r="S801" t="str">
        <f t="shared" si="143"/>
        <v/>
      </c>
      <c r="T801" t="str">
        <f t="shared" si="144"/>
        <v/>
      </c>
      <c r="U801" t="str">
        <f t="shared" si="145"/>
        <v/>
      </c>
      <c r="V801" s="238" t="str">
        <f t="shared" si="146"/>
        <v/>
      </c>
      <c r="W801" s="238">
        <f t="shared" si="147"/>
        <v>0</v>
      </c>
      <c r="X801" s="238">
        <f>SUMIFS($W$5:$W801,$V$5:$V801,"Plusieurs occurences",$H$5:$H801,H801)</f>
        <v>0</v>
      </c>
      <c r="Y801" t="str">
        <f t="shared" si="148"/>
        <v/>
      </c>
      <c r="Z801" t="str">
        <f t="shared" si="149"/>
        <v/>
      </c>
      <c r="AA801" t="str">
        <f t="shared" si="150"/>
        <v/>
      </c>
      <c r="AC801" t="str">
        <f t="shared" si="151"/>
        <v/>
      </c>
    </row>
    <row r="802" spans="1:29" ht="45" x14ac:dyDescent="0.25">
      <c r="A802" s="112">
        <v>747</v>
      </c>
      <c r="B802" s="373" t="s">
        <v>993</v>
      </c>
      <c r="C802" t="s">
        <v>6496</v>
      </c>
      <c r="D802" s="133">
        <v>11100</v>
      </c>
      <c r="E802" s="133">
        <v>943</v>
      </c>
      <c r="F802" s="133">
        <v>681</v>
      </c>
      <c r="G802" s="133">
        <f t="shared" si="141"/>
        <v>0.72216330858960764</v>
      </c>
      <c r="H802" s="133" t="s">
        <v>335</v>
      </c>
      <c r="I802" s="134" t="s">
        <v>1216</v>
      </c>
      <c r="J802" s="135">
        <v>2017</v>
      </c>
      <c r="K802" s="3" t="s">
        <v>14</v>
      </c>
      <c r="L802" s="342" t="s">
        <v>5513</v>
      </c>
      <c r="M802" s="136" t="s">
        <v>40</v>
      </c>
      <c r="O802" s="26"/>
      <c r="P802" s="1" t="str">
        <f>IF($C802&lt;&gt;"",IF(COUNTIF($C:C,$C802)&gt;1,"Plusieurs commentaires",""),"")</f>
        <v>Plusieurs commentaires</v>
      </c>
      <c r="Q802" s="1">
        <f t="shared" si="142"/>
        <v>1</v>
      </c>
      <c r="R802" s="1">
        <f>SUMIFS($Q$5:$Q802,$P$5:$P802,"Plusieurs commentaires",$C$5:$C802,C802)</f>
        <v>2</v>
      </c>
      <c r="S802" t="str">
        <f t="shared" si="143"/>
        <v/>
      </c>
      <c r="T802" t="str">
        <f t="shared" si="144"/>
        <v/>
      </c>
      <c r="U802" t="str">
        <f t="shared" si="145"/>
        <v/>
      </c>
      <c r="V802" s="238" t="str">
        <f t="shared" si="146"/>
        <v>Plusieurs occurences</v>
      </c>
      <c r="W802" s="238">
        <f t="shared" si="147"/>
        <v>1</v>
      </c>
      <c r="X802" s="238">
        <f>SUMIFS($W$5:$W802,$V$5:$V802,"Plusieurs occurences",$H$5:$H802,H802)</f>
        <v>3</v>
      </c>
      <c r="Y802" t="str">
        <f t="shared" si="148"/>
        <v/>
      </c>
      <c r="Z802" t="str">
        <f t="shared" si="149"/>
        <v/>
      </c>
      <c r="AA802" t="str">
        <f t="shared" si="150"/>
        <v/>
      </c>
      <c r="AC802" t="str">
        <f t="shared" si="151"/>
        <v/>
      </c>
    </row>
    <row r="803" spans="1:29" ht="75" x14ac:dyDescent="0.25">
      <c r="A803" s="112">
        <v>748</v>
      </c>
      <c r="B803" s="373" t="s">
        <v>991</v>
      </c>
      <c r="C803" t="s">
        <v>6578</v>
      </c>
      <c r="D803" s="15">
        <v>48</v>
      </c>
      <c r="E803" s="15">
        <v>101</v>
      </c>
      <c r="F803" s="15">
        <v>8</v>
      </c>
      <c r="G803" s="133">
        <f t="shared" si="141"/>
        <v>7.9207920792079209E-2</v>
      </c>
      <c r="H803" s="15"/>
      <c r="I803" s="16" t="s">
        <v>14</v>
      </c>
      <c r="J803" s="135">
        <v>2014</v>
      </c>
      <c r="K803" s="3" t="s">
        <v>992</v>
      </c>
      <c r="L803" s="346" t="s">
        <v>1041</v>
      </c>
      <c r="M803" s="17" t="s">
        <v>40</v>
      </c>
      <c r="O803" s="26"/>
      <c r="P803" s="1" t="str">
        <f>IF($C803&lt;&gt;"",IF(COUNTIF($C:C,$C803)&gt;1,"Plusieurs commentaires",""),"")</f>
        <v/>
      </c>
      <c r="Q803" s="1">
        <f t="shared" si="142"/>
        <v>0</v>
      </c>
      <c r="R803" s="1">
        <f>SUMIFS($Q$5:$Q803,$P$5:$P803,"Plusieurs commentaires",$C$5:$C803,C803)</f>
        <v>0</v>
      </c>
      <c r="S803" t="str">
        <f t="shared" si="143"/>
        <v/>
      </c>
      <c r="T803" t="str">
        <f t="shared" si="144"/>
        <v/>
      </c>
      <c r="U803" t="str">
        <f t="shared" si="145"/>
        <v/>
      </c>
      <c r="V803" s="238" t="str">
        <f t="shared" si="146"/>
        <v/>
      </c>
      <c r="W803" s="238">
        <f t="shared" si="147"/>
        <v>0</v>
      </c>
      <c r="X803" s="238">
        <f>SUMIFS($W$5:$W803,$V$5:$V803,"Plusieurs occurences",$H$5:$H803,H803)</f>
        <v>0</v>
      </c>
      <c r="Y803" t="str">
        <f t="shared" si="148"/>
        <v/>
      </c>
      <c r="Z803">
        <f t="shared" si="149"/>
        <v>0</v>
      </c>
      <c r="AA803" t="str">
        <f t="shared" si="150"/>
        <v/>
      </c>
      <c r="AC803" t="str">
        <f t="shared" si="151"/>
        <v/>
      </c>
    </row>
    <row r="804" spans="1:29" ht="45" x14ac:dyDescent="0.25">
      <c r="A804" s="112">
        <v>749</v>
      </c>
      <c r="B804" s="373" t="s">
        <v>1138</v>
      </c>
      <c r="C804" t="s">
        <v>6579</v>
      </c>
      <c r="D804" s="133">
        <v>352</v>
      </c>
      <c r="E804" s="133">
        <v>54</v>
      </c>
      <c r="F804" s="133">
        <v>7</v>
      </c>
      <c r="G804" s="133">
        <f t="shared" si="141"/>
        <v>0.12962962962962962</v>
      </c>
      <c r="H804" s="133"/>
      <c r="I804" s="134" t="s">
        <v>14</v>
      </c>
      <c r="J804" s="135">
        <v>2017</v>
      </c>
      <c r="K804" s="3" t="s">
        <v>14</v>
      </c>
      <c r="L804" s="342" t="s">
        <v>5513</v>
      </c>
      <c r="M804" s="136" t="s">
        <v>40</v>
      </c>
      <c r="O804" s="26"/>
      <c r="P804" s="1" t="str">
        <f>IF($C804&lt;&gt;"",IF(COUNTIF($C:C,$C804)&gt;1,"Plusieurs commentaires",""),"")</f>
        <v/>
      </c>
      <c r="Q804" s="1">
        <f t="shared" si="142"/>
        <v>0</v>
      </c>
      <c r="R804" s="1">
        <f>SUMIFS($Q$5:$Q804,$P$5:$P804,"Plusieurs commentaires",$C$5:$C804,C804)</f>
        <v>0</v>
      </c>
      <c r="S804" t="str">
        <f t="shared" si="143"/>
        <v/>
      </c>
      <c r="T804" t="str">
        <f t="shared" si="144"/>
        <v/>
      </c>
      <c r="U804" t="str">
        <f t="shared" si="145"/>
        <v/>
      </c>
      <c r="V804" s="238" t="str">
        <f t="shared" si="146"/>
        <v/>
      </c>
      <c r="W804" s="238">
        <f t="shared" si="147"/>
        <v>0</v>
      </c>
      <c r="X804" s="238">
        <f>SUMIFS($W$5:$W804,$V$5:$V804,"Plusieurs occurences",$H$5:$H804,H804)</f>
        <v>0</v>
      </c>
      <c r="Y804" t="str">
        <f t="shared" si="148"/>
        <v/>
      </c>
      <c r="Z804">
        <f t="shared" si="149"/>
        <v>0</v>
      </c>
      <c r="AA804" t="str">
        <f t="shared" si="150"/>
        <v/>
      </c>
      <c r="AC804" t="str">
        <f t="shared" si="151"/>
        <v/>
      </c>
    </row>
    <row r="805" spans="1:29" ht="45" x14ac:dyDescent="0.25">
      <c r="A805" s="112">
        <v>751</v>
      </c>
      <c r="B805" s="373" t="s">
        <v>995</v>
      </c>
      <c r="C805" t="s">
        <v>6580</v>
      </c>
      <c r="D805" s="133">
        <v>847</v>
      </c>
      <c r="E805" s="133">
        <v>151</v>
      </c>
      <c r="F805" s="133">
        <v>15</v>
      </c>
      <c r="G805" s="133">
        <f t="shared" si="141"/>
        <v>9.9337748344370855E-2</v>
      </c>
      <c r="H805" s="15"/>
      <c r="I805" s="16" t="s">
        <v>14</v>
      </c>
      <c r="J805" s="135">
        <v>2011</v>
      </c>
      <c r="K805" s="3" t="s">
        <v>14</v>
      </c>
      <c r="L805" s="342" t="s">
        <v>5513</v>
      </c>
      <c r="M805" s="17" t="s">
        <v>40</v>
      </c>
      <c r="N805">
        <v>0</v>
      </c>
      <c r="O805" s="26"/>
      <c r="P805" s="1" t="str">
        <f>IF($C805&lt;&gt;"",IF(COUNTIF($C:C,$C805)&gt;1,"Plusieurs commentaires",""),"")</f>
        <v/>
      </c>
      <c r="Q805" s="1">
        <f t="shared" si="142"/>
        <v>0</v>
      </c>
      <c r="R805" s="1">
        <f>SUMIFS($Q$5:$Q805,$P$5:$P805,"Plusieurs commentaires",$C$5:$C805,C805)</f>
        <v>0</v>
      </c>
      <c r="S805" t="str">
        <f t="shared" si="143"/>
        <v/>
      </c>
      <c r="T805" t="str">
        <f t="shared" si="144"/>
        <v/>
      </c>
      <c r="U805" t="str">
        <f t="shared" si="145"/>
        <v/>
      </c>
      <c r="V805" s="238" t="str">
        <f t="shared" si="146"/>
        <v/>
      </c>
      <c r="W805" s="238">
        <f t="shared" si="147"/>
        <v>0</v>
      </c>
      <c r="X805" s="238">
        <f>SUMIFS($W$5:$W805,$V$5:$V805,"Plusieurs occurences",$H$5:$H805,H805)</f>
        <v>0</v>
      </c>
      <c r="Y805" t="str">
        <f t="shared" si="148"/>
        <v/>
      </c>
      <c r="Z805">
        <f t="shared" si="149"/>
        <v>0</v>
      </c>
      <c r="AA805" t="str">
        <f t="shared" si="150"/>
        <v/>
      </c>
      <c r="AC805" t="str">
        <f t="shared" si="151"/>
        <v/>
      </c>
    </row>
    <row r="806" spans="1:29" x14ac:dyDescent="0.25">
      <c r="A806" s="112">
        <v>755</v>
      </c>
      <c r="B806" s="373" t="s">
        <v>988</v>
      </c>
      <c r="C806" t="s">
        <v>6064</v>
      </c>
      <c r="D806" s="133">
        <v>2007</v>
      </c>
      <c r="E806" s="133">
        <v>45</v>
      </c>
      <c r="F806" s="133">
        <v>9</v>
      </c>
      <c r="G806" s="133">
        <f t="shared" si="141"/>
        <v>0.2</v>
      </c>
      <c r="H806" s="133"/>
      <c r="I806" s="134" t="s">
        <v>13</v>
      </c>
      <c r="J806" s="135">
        <v>2018</v>
      </c>
      <c r="K806" s="3" t="s">
        <v>14</v>
      </c>
      <c r="L806" s="342" t="s">
        <v>5513</v>
      </c>
      <c r="M806" s="136" t="s">
        <v>40</v>
      </c>
      <c r="N806">
        <v>19</v>
      </c>
      <c r="O806" s="26"/>
      <c r="P806" s="1" t="str">
        <f>IF($C806&lt;&gt;"",IF(COUNTIF($C:C,$C806)&gt;1,"Plusieurs commentaires",""),"")</f>
        <v>Plusieurs commentaires</v>
      </c>
      <c r="Q806" s="1">
        <f t="shared" si="142"/>
        <v>1</v>
      </c>
      <c r="R806" s="1">
        <f>SUMIFS($Q$5:$Q806,$P$5:$P806,"Plusieurs commentaires",$C$5:$C806,C806)</f>
        <v>2</v>
      </c>
      <c r="S806" t="str">
        <f t="shared" si="143"/>
        <v/>
      </c>
      <c r="T806" t="str">
        <f t="shared" si="144"/>
        <v/>
      </c>
      <c r="U806" t="str">
        <f t="shared" si="145"/>
        <v/>
      </c>
      <c r="V806" s="238" t="str">
        <f t="shared" si="146"/>
        <v/>
      </c>
      <c r="W806" s="238">
        <f t="shared" si="147"/>
        <v>0</v>
      </c>
      <c r="X806" s="238">
        <f>SUMIFS($W$5:$W806,$V$5:$V806,"Plusieurs occurences",$H$5:$H806,H806)</f>
        <v>0</v>
      </c>
      <c r="Y806" t="str">
        <f t="shared" si="148"/>
        <v/>
      </c>
      <c r="Z806" t="str">
        <f t="shared" si="149"/>
        <v/>
      </c>
      <c r="AA806" t="str">
        <f t="shared" si="150"/>
        <v/>
      </c>
      <c r="AC806" t="str">
        <f t="shared" si="151"/>
        <v/>
      </c>
    </row>
    <row r="807" spans="1:29" ht="75" x14ac:dyDescent="0.25">
      <c r="A807" s="112">
        <v>757</v>
      </c>
      <c r="B807" s="373" t="s">
        <v>1143</v>
      </c>
      <c r="C807" t="s">
        <v>6581</v>
      </c>
      <c r="D807" s="133">
        <v>13900</v>
      </c>
      <c r="E807" s="133">
        <v>403</v>
      </c>
      <c r="F807" s="133">
        <v>403</v>
      </c>
      <c r="G807" s="133">
        <f t="shared" si="141"/>
        <v>1</v>
      </c>
      <c r="H807" s="15"/>
      <c r="I807" s="16" t="s">
        <v>13</v>
      </c>
      <c r="J807" s="135">
        <v>2012</v>
      </c>
      <c r="K807" s="3" t="s">
        <v>1144</v>
      </c>
      <c r="L807" s="342" t="s">
        <v>1041</v>
      </c>
      <c r="M807" s="17" t="s">
        <v>40</v>
      </c>
      <c r="N807">
        <v>8</v>
      </c>
      <c r="O807" s="26"/>
      <c r="P807" s="1" t="str">
        <f>IF($C807&lt;&gt;"",IF(COUNTIF($C:C,$C807)&gt;1,"Plusieurs commentaires",""),"")</f>
        <v/>
      </c>
      <c r="Q807" s="1">
        <f t="shared" si="142"/>
        <v>0</v>
      </c>
      <c r="R807" s="1">
        <f>SUMIFS($Q$5:$Q807,$P$5:$P807,"Plusieurs commentaires",$C$5:$C807,C807)</f>
        <v>0</v>
      </c>
      <c r="S807" t="str">
        <f t="shared" si="143"/>
        <v/>
      </c>
      <c r="T807" t="str">
        <f t="shared" si="144"/>
        <v/>
      </c>
      <c r="U807" t="str">
        <f t="shared" si="145"/>
        <v/>
      </c>
      <c r="V807" s="238" t="str">
        <f t="shared" si="146"/>
        <v/>
      </c>
      <c r="W807" s="238">
        <f t="shared" si="147"/>
        <v>0</v>
      </c>
      <c r="X807" s="238">
        <f>SUMIFS($W$5:$W807,$V$5:$V807,"Plusieurs occurences",$H$5:$H807,H807)</f>
        <v>0</v>
      </c>
      <c r="Y807" t="str">
        <f t="shared" si="148"/>
        <v/>
      </c>
      <c r="Z807">
        <f t="shared" si="149"/>
        <v>0</v>
      </c>
      <c r="AA807" t="str">
        <f t="shared" si="150"/>
        <v/>
      </c>
      <c r="AC807" t="str">
        <f t="shared" si="151"/>
        <v/>
      </c>
    </row>
    <row r="808" spans="1:29" ht="45" x14ac:dyDescent="0.25">
      <c r="A808" s="112">
        <v>765</v>
      </c>
      <c r="B808" s="373" t="s">
        <v>1136</v>
      </c>
      <c r="C808" t="s">
        <v>6015</v>
      </c>
      <c r="D808" s="133">
        <v>186</v>
      </c>
      <c r="E808" s="133">
        <v>16</v>
      </c>
      <c r="F808" s="133">
        <v>3</v>
      </c>
      <c r="G808" s="133">
        <f t="shared" si="141"/>
        <v>0.1875</v>
      </c>
      <c r="H808" s="133"/>
      <c r="I808" s="134" t="s">
        <v>14</v>
      </c>
      <c r="J808" s="135">
        <v>2018</v>
      </c>
      <c r="K808" s="3" t="s">
        <v>14</v>
      </c>
      <c r="L808" s="342" t="s">
        <v>5513</v>
      </c>
      <c r="M808" s="136" t="s">
        <v>40</v>
      </c>
      <c r="O808" s="26"/>
      <c r="P808" s="1" t="str">
        <f>IF($C808&lt;&gt;"",IF(COUNTIF($C:C,$C808)&gt;1,"Plusieurs commentaires",""),"")</f>
        <v/>
      </c>
      <c r="Q808" s="1">
        <f t="shared" si="142"/>
        <v>0</v>
      </c>
      <c r="R808" s="1">
        <f>SUMIFS($Q$5:$Q808,$P$5:$P808,"Plusieurs commentaires",$C$5:$C808,C808)</f>
        <v>0</v>
      </c>
      <c r="S808" t="str">
        <f t="shared" si="143"/>
        <v/>
      </c>
      <c r="T808" t="str">
        <f t="shared" si="144"/>
        <v>hehe22216429</v>
      </c>
      <c r="U808" t="str">
        <f t="shared" si="145"/>
        <v/>
      </c>
      <c r="V808" s="238" t="str">
        <f t="shared" si="146"/>
        <v/>
      </c>
      <c r="W808" s="238">
        <f t="shared" si="147"/>
        <v>0</v>
      </c>
      <c r="X808" s="238">
        <f>SUMIFS($W$5:$W808,$V$5:$V808,"Plusieurs occurences",$H$5:$H808,H808)</f>
        <v>0</v>
      </c>
      <c r="Y808" t="str">
        <f t="shared" si="148"/>
        <v/>
      </c>
      <c r="Z808">
        <f t="shared" si="149"/>
        <v>0</v>
      </c>
      <c r="AA808" t="str">
        <f t="shared" si="150"/>
        <v/>
      </c>
      <c r="AC808" t="str">
        <f t="shared" si="151"/>
        <v/>
      </c>
    </row>
    <row r="809" spans="1:29" ht="60" x14ac:dyDescent="0.25">
      <c r="A809" s="112">
        <v>767</v>
      </c>
      <c r="B809" s="373" t="s">
        <v>1152</v>
      </c>
      <c r="C809" t="s">
        <v>6582</v>
      </c>
      <c r="D809" s="133">
        <v>39400</v>
      </c>
      <c r="E809" s="133">
        <v>235</v>
      </c>
      <c r="F809" s="133">
        <v>680</v>
      </c>
      <c r="G809" s="133">
        <f t="shared" si="141"/>
        <v>2.8936170212765959</v>
      </c>
      <c r="H809" s="133"/>
      <c r="I809" s="134" t="s">
        <v>13</v>
      </c>
      <c r="J809" s="135">
        <v>2016</v>
      </c>
      <c r="K809" s="3" t="s">
        <v>14</v>
      </c>
      <c r="L809" s="342" t="s">
        <v>5513</v>
      </c>
      <c r="M809" s="136" t="s">
        <v>40</v>
      </c>
      <c r="O809" s="26"/>
      <c r="P809" s="1" t="str">
        <f>IF($C809&lt;&gt;"",IF(COUNTIF($C:C,$C809)&gt;1,"Plusieurs commentaires",""),"")</f>
        <v/>
      </c>
      <c r="Q809" s="1">
        <f t="shared" si="142"/>
        <v>0</v>
      </c>
      <c r="R809" s="1">
        <f>SUMIFS($Q$5:$Q809,$P$5:$P809,"Plusieurs commentaires",$C$5:$C809,C809)</f>
        <v>0</v>
      </c>
      <c r="S809" t="str">
        <f t="shared" si="143"/>
        <v/>
      </c>
      <c r="T809" t="str">
        <f t="shared" si="144"/>
        <v/>
      </c>
      <c r="U809" t="str">
        <f t="shared" si="145"/>
        <v/>
      </c>
      <c r="V809" s="238" t="str">
        <f t="shared" si="146"/>
        <v/>
      </c>
      <c r="W809" s="238">
        <f t="shared" si="147"/>
        <v>0</v>
      </c>
      <c r="X809" s="238">
        <f>SUMIFS($W$5:$W809,$V$5:$V809,"Plusieurs occurences",$H$5:$H809,H809)</f>
        <v>0</v>
      </c>
      <c r="Y809" t="str">
        <f t="shared" si="148"/>
        <v/>
      </c>
      <c r="Z809">
        <f t="shared" si="149"/>
        <v>0</v>
      </c>
      <c r="AA809" t="str">
        <f t="shared" si="150"/>
        <v/>
      </c>
      <c r="AC809" t="str">
        <f t="shared" si="151"/>
        <v/>
      </c>
    </row>
    <row r="810" spans="1:29" ht="75" x14ac:dyDescent="0.25">
      <c r="A810" s="112">
        <v>771</v>
      </c>
      <c r="B810" s="373" t="s">
        <v>1155</v>
      </c>
      <c r="C810" t="s">
        <v>6583</v>
      </c>
      <c r="D810" s="133">
        <v>121</v>
      </c>
      <c r="E810" s="133">
        <v>365</v>
      </c>
      <c r="F810" s="133">
        <v>45</v>
      </c>
      <c r="G810" s="133">
        <f t="shared" si="141"/>
        <v>0.12328767123287671</v>
      </c>
      <c r="H810" s="133"/>
      <c r="I810" s="134" t="s">
        <v>14</v>
      </c>
      <c r="J810" s="135">
        <v>2011</v>
      </c>
      <c r="K810" s="3" t="s">
        <v>5819</v>
      </c>
      <c r="L810" s="342" t="s">
        <v>5513</v>
      </c>
      <c r="M810" s="136" t="s">
        <v>40</v>
      </c>
      <c r="N810">
        <v>0</v>
      </c>
      <c r="O810" s="26"/>
      <c r="P810" s="1" t="str">
        <f>IF($C810&lt;&gt;"",IF(COUNTIF($C:C,$C810)&gt;1,"Plusieurs commentaires",""),"")</f>
        <v/>
      </c>
      <c r="Q810" s="1">
        <f t="shared" si="142"/>
        <v>0</v>
      </c>
      <c r="R810" s="1">
        <f>SUMIFS($Q$5:$Q810,$P$5:$P810,"Plusieurs commentaires",$C$5:$C810,C810)</f>
        <v>0</v>
      </c>
      <c r="S810" t="str">
        <f t="shared" si="143"/>
        <v/>
      </c>
      <c r="T810" t="str">
        <f t="shared" si="144"/>
        <v/>
      </c>
      <c r="U810" t="str">
        <f t="shared" si="145"/>
        <v/>
      </c>
      <c r="V810" s="238" t="str">
        <f t="shared" si="146"/>
        <v/>
      </c>
      <c r="W810" s="238">
        <f t="shared" si="147"/>
        <v>0</v>
      </c>
      <c r="X810" s="238">
        <f>SUMIFS($W$5:$W810,$V$5:$V810,"Plusieurs occurences",$H$5:$H810,H810)</f>
        <v>0</v>
      </c>
      <c r="Y810" t="str">
        <f t="shared" si="148"/>
        <v/>
      </c>
      <c r="Z810">
        <f t="shared" si="149"/>
        <v>0</v>
      </c>
      <c r="AA810" t="str">
        <f t="shared" si="150"/>
        <v/>
      </c>
      <c r="AC810" t="str">
        <f t="shared" si="151"/>
        <v/>
      </c>
    </row>
    <row r="811" spans="1:29" ht="75" x14ac:dyDescent="0.25">
      <c r="A811" s="112">
        <v>775</v>
      </c>
      <c r="B811" s="373" t="s">
        <v>1158</v>
      </c>
      <c r="C811" t="s">
        <v>6584</v>
      </c>
      <c r="D811" s="133">
        <v>17400</v>
      </c>
      <c r="E811" s="133">
        <v>1158</v>
      </c>
      <c r="F811" s="133">
        <v>139</v>
      </c>
      <c r="G811" s="133">
        <f t="shared" si="141"/>
        <v>0.12003454231433507</v>
      </c>
      <c r="H811" s="15"/>
      <c r="I811" s="16" t="s">
        <v>14</v>
      </c>
      <c r="J811" s="135">
        <v>2018</v>
      </c>
      <c r="K811" s="3" t="s">
        <v>962</v>
      </c>
      <c r="L811" s="342" t="s">
        <v>5513</v>
      </c>
      <c r="M811" s="17" t="s">
        <v>40</v>
      </c>
      <c r="O811" s="26"/>
      <c r="P811" s="1" t="str">
        <f>IF($C811&lt;&gt;"",IF(COUNTIF($C:C,$C811)&gt;1,"Plusieurs commentaires",""),"")</f>
        <v/>
      </c>
      <c r="Q811" s="1">
        <f t="shared" si="142"/>
        <v>0</v>
      </c>
      <c r="R811" s="1">
        <f>SUMIFS($Q$5:$Q811,$P$5:$P811,"Plusieurs commentaires",$C$5:$C811,C811)</f>
        <v>0</v>
      </c>
      <c r="S811" t="str">
        <f t="shared" si="143"/>
        <v/>
      </c>
      <c r="T811" t="str">
        <f t="shared" si="144"/>
        <v/>
      </c>
      <c r="U811" t="str">
        <f t="shared" si="145"/>
        <v/>
      </c>
      <c r="V811" s="238" t="str">
        <f t="shared" si="146"/>
        <v/>
      </c>
      <c r="W811" s="238">
        <f t="shared" si="147"/>
        <v>0</v>
      </c>
      <c r="X811" s="238">
        <f>SUMIFS($W$5:$W811,$V$5:$V811,"Plusieurs occurences",$H$5:$H811,H811)</f>
        <v>0</v>
      </c>
      <c r="Y811" t="str">
        <f t="shared" si="148"/>
        <v/>
      </c>
      <c r="Z811">
        <f t="shared" si="149"/>
        <v>0</v>
      </c>
      <c r="AA811" t="str">
        <f t="shared" si="150"/>
        <v/>
      </c>
      <c r="AC811" t="str">
        <f t="shared" si="151"/>
        <v/>
      </c>
    </row>
    <row r="812" spans="1:29" x14ac:dyDescent="0.25">
      <c r="A812" s="112">
        <v>776</v>
      </c>
      <c r="B812" s="373" t="s">
        <v>996</v>
      </c>
      <c r="C812" t="s">
        <v>6224</v>
      </c>
      <c r="D812" s="133">
        <v>210</v>
      </c>
      <c r="E812" s="133">
        <v>16</v>
      </c>
      <c r="F812" s="133">
        <v>3</v>
      </c>
      <c r="G812" s="133">
        <f t="shared" si="141"/>
        <v>0.1875</v>
      </c>
      <c r="H812" s="133"/>
      <c r="I812" s="134" t="s">
        <v>14</v>
      </c>
      <c r="J812" s="135">
        <v>2019</v>
      </c>
      <c r="K812" s="3" t="s">
        <v>14</v>
      </c>
      <c r="L812" s="342" t="s">
        <v>5513</v>
      </c>
      <c r="M812" s="136" t="s">
        <v>40</v>
      </c>
      <c r="O812" s="26" t="s">
        <v>1001</v>
      </c>
      <c r="P812" s="1" t="str">
        <f>IF($C812&lt;&gt;"",IF(COUNTIF($C:C,$C812)&gt;1,"Plusieurs commentaires",""),"")</f>
        <v/>
      </c>
      <c r="Q812" s="1">
        <f t="shared" si="142"/>
        <v>0</v>
      </c>
      <c r="R812" s="1">
        <f>SUMIFS($Q$5:$Q812,$P$5:$P812,"Plusieurs commentaires",$C$5:$C812,C812)</f>
        <v>0</v>
      </c>
      <c r="S812" t="str">
        <f t="shared" si="143"/>
        <v/>
      </c>
      <c r="T812" t="str">
        <f t="shared" si="144"/>
        <v>hpplacl5</v>
      </c>
      <c r="U812" t="str">
        <f t="shared" si="145"/>
        <v/>
      </c>
      <c r="V812" s="238" t="str">
        <f t="shared" si="146"/>
        <v/>
      </c>
      <c r="W812" s="238">
        <f t="shared" si="147"/>
        <v>0</v>
      </c>
      <c r="X812" s="238">
        <f>SUMIFS($W$5:$W812,$V$5:$V812,"Plusieurs occurences",$H$5:$H812,H812)</f>
        <v>0</v>
      </c>
      <c r="Y812" t="str">
        <f t="shared" si="148"/>
        <v/>
      </c>
      <c r="Z812">
        <f t="shared" si="149"/>
        <v>0</v>
      </c>
      <c r="AA812" t="str">
        <f t="shared" si="150"/>
        <v/>
      </c>
      <c r="AC812" t="str">
        <f t="shared" si="151"/>
        <v/>
      </c>
    </row>
    <row r="813" spans="1:29" ht="30" x14ac:dyDescent="0.25">
      <c r="A813" s="112">
        <v>778</v>
      </c>
      <c r="B813" s="373" t="s">
        <v>989</v>
      </c>
      <c r="C813" t="s">
        <v>5963</v>
      </c>
      <c r="D813" s="133">
        <v>295</v>
      </c>
      <c r="E813" s="133">
        <v>563</v>
      </c>
      <c r="F813" s="133">
        <v>65</v>
      </c>
      <c r="G813" s="133">
        <f t="shared" si="141"/>
        <v>0.11545293072824156</v>
      </c>
      <c r="H813" s="15"/>
      <c r="I813" s="16" t="s">
        <v>14</v>
      </c>
      <c r="J813" s="135">
        <v>2018</v>
      </c>
      <c r="K813" s="3" t="s">
        <v>14</v>
      </c>
      <c r="L813" s="342" t="s">
        <v>5513</v>
      </c>
      <c r="M813" s="17" t="s">
        <v>40</v>
      </c>
      <c r="N813">
        <v>0</v>
      </c>
      <c r="O813" s="26"/>
      <c r="P813" s="1" t="str">
        <f>IF($C813&lt;&gt;"",IF(COUNTIF($C:C,$C813)&gt;1,"Plusieurs commentaires",""),"")</f>
        <v/>
      </c>
      <c r="Q813" s="1">
        <f t="shared" si="142"/>
        <v>0</v>
      </c>
      <c r="R813" s="1">
        <f>SUMIFS($Q$5:$Q813,$P$5:$P813,"Plusieurs commentaires",$C$5:$C813,C813)</f>
        <v>0</v>
      </c>
      <c r="S813" t="str">
        <f t="shared" si="143"/>
        <v/>
      </c>
      <c r="T813" t="str">
        <f t="shared" si="144"/>
        <v/>
      </c>
      <c r="U813" t="str">
        <f t="shared" si="145"/>
        <v/>
      </c>
      <c r="V813" s="238" t="str">
        <f t="shared" si="146"/>
        <v/>
      </c>
      <c r="W813" s="238">
        <f t="shared" si="147"/>
        <v>0</v>
      </c>
      <c r="X813" s="238">
        <f>SUMIFS($W$5:$W813,$V$5:$V813,"Plusieurs occurences",$H$5:$H813,H813)</f>
        <v>0</v>
      </c>
      <c r="Y813" t="str">
        <f t="shared" si="148"/>
        <v/>
      </c>
      <c r="Z813">
        <f t="shared" si="149"/>
        <v>0</v>
      </c>
      <c r="AA813" t="str">
        <f t="shared" si="150"/>
        <v/>
      </c>
      <c r="AC813" t="str">
        <f t="shared" si="151"/>
        <v/>
      </c>
    </row>
    <row r="814" spans="1:29" ht="30" x14ac:dyDescent="0.25">
      <c r="A814" s="112">
        <v>779</v>
      </c>
      <c r="B814" s="373" t="s">
        <v>990</v>
      </c>
      <c r="C814" t="s">
        <v>5971</v>
      </c>
      <c r="D814" s="133">
        <v>869</v>
      </c>
      <c r="E814" s="133">
        <v>84</v>
      </c>
      <c r="F814" s="133">
        <v>66</v>
      </c>
      <c r="G814" s="133">
        <f t="shared" si="141"/>
        <v>0.7857142857142857</v>
      </c>
      <c r="H814" s="133"/>
      <c r="I814" s="134" t="s">
        <v>14</v>
      </c>
      <c r="J814" s="135">
        <v>2014</v>
      </c>
      <c r="K814" s="3" t="s">
        <v>14</v>
      </c>
      <c r="L814" s="342" t="s">
        <v>5513</v>
      </c>
      <c r="M814" s="136" t="s">
        <v>40</v>
      </c>
      <c r="O814" s="26"/>
      <c r="P814" s="1" t="str">
        <f>IF($C814&lt;&gt;"",IF(COUNTIF($C:C,$C814)&gt;1,"Plusieurs commentaires",""),"")</f>
        <v>Plusieurs commentaires</v>
      </c>
      <c r="Q814" s="1">
        <f t="shared" si="142"/>
        <v>1</v>
      </c>
      <c r="R814" s="1">
        <f>SUMIFS($Q$5:$Q814,$P$5:$P814,"Plusieurs commentaires",$C$5:$C814,C814)</f>
        <v>2</v>
      </c>
      <c r="S814" t="str">
        <f t="shared" si="143"/>
        <v/>
      </c>
      <c r="T814" t="str">
        <f t="shared" si="144"/>
        <v/>
      </c>
      <c r="U814" t="str">
        <f t="shared" si="145"/>
        <v/>
      </c>
      <c r="V814" s="238" t="str">
        <f t="shared" si="146"/>
        <v/>
      </c>
      <c r="W814" s="238">
        <f t="shared" si="147"/>
        <v>0</v>
      </c>
      <c r="X814" s="238">
        <f>SUMIFS($W$5:$W814,$V$5:$V814,"Plusieurs occurences",$H$5:$H814,H814)</f>
        <v>0</v>
      </c>
      <c r="Y814" t="str">
        <f t="shared" si="148"/>
        <v/>
      </c>
      <c r="Z814" t="str">
        <f t="shared" si="149"/>
        <v/>
      </c>
      <c r="AA814" t="str">
        <f t="shared" si="150"/>
        <v/>
      </c>
      <c r="AC814" t="str">
        <f t="shared" si="151"/>
        <v/>
      </c>
    </row>
    <row r="815" spans="1:29" x14ac:dyDescent="0.25">
      <c r="A815" s="112">
        <v>781</v>
      </c>
      <c r="B815" s="373" t="s">
        <v>1162</v>
      </c>
      <c r="C815" t="s">
        <v>6585</v>
      </c>
      <c r="D815" s="133">
        <v>13200</v>
      </c>
      <c r="E815" s="133">
        <v>591</v>
      </c>
      <c r="F815" s="133">
        <v>2518</v>
      </c>
      <c r="G815" s="133">
        <f t="shared" si="141"/>
        <v>4.260575296108291</v>
      </c>
      <c r="H815" s="133"/>
      <c r="I815" s="134" t="s">
        <v>13</v>
      </c>
      <c r="J815" s="135">
        <v>2010</v>
      </c>
      <c r="K815" s="3" t="s">
        <v>14</v>
      </c>
      <c r="L815" s="342" t="s">
        <v>5513</v>
      </c>
      <c r="M815" s="136" t="s">
        <v>40</v>
      </c>
      <c r="O815" s="26"/>
      <c r="P815" s="1" t="str">
        <f>IF($C815&lt;&gt;"",IF(COUNTIF($C:C,$C815)&gt;1,"Plusieurs commentaires",""),"")</f>
        <v/>
      </c>
      <c r="Q815" s="1">
        <f t="shared" si="142"/>
        <v>0</v>
      </c>
      <c r="R815" s="1">
        <f>SUMIFS($Q$5:$Q815,$P$5:$P815,"Plusieurs commentaires",$C$5:$C815,C815)</f>
        <v>0</v>
      </c>
      <c r="S815" t="str">
        <f t="shared" si="143"/>
        <v/>
      </c>
      <c r="T815" t="str">
        <f t="shared" si="144"/>
        <v/>
      </c>
      <c r="U815" t="str">
        <f t="shared" si="145"/>
        <v/>
      </c>
      <c r="V815" s="238" t="str">
        <f t="shared" si="146"/>
        <v/>
      </c>
      <c r="W815" s="238">
        <f t="shared" si="147"/>
        <v>0</v>
      </c>
      <c r="X815" s="238">
        <f>SUMIFS($W$5:$W815,$V$5:$V815,"Plusieurs occurences",$H$5:$H815,H815)</f>
        <v>0</v>
      </c>
      <c r="Y815" t="str">
        <f t="shared" si="148"/>
        <v/>
      </c>
      <c r="Z815">
        <f t="shared" si="149"/>
        <v>0</v>
      </c>
      <c r="AA815" t="str">
        <f t="shared" si="150"/>
        <v/>
      </c>
      <c r="AC815" t="str">
        <f t="shared" si="151"/>
        <v/>
      </c>
    </row>
    <row r="816" spans="1:29" ht="45" x14ac:dyDescent="0.25">
      <c r="A816" s="112">
        <v>786</v>
      </c>
      <c r="B816" s="373" t="s">
        <v>1166</v>
      </c>
      <c r="C816" t="s">
        <v>6493</v>
      </c>
      <c r="D816" s="133">
        <v>2369</v>
      </c>
      <c r="E816" s="133">
        <v>218</v>
      </c>
      <c r="F816" s="133">
        <v>45</v>
      </c>
      <c r="G816" s="133">
        <f t="shared" si="141"/>
        <v>0.20642201834862386</v>
      </c>
      <c r="H816" s="133"/>
      <c r="I816" s="134" t="s">
        <v>13</v>
      </c>
      <c r="J816" s="135">
        <v>2018</v>
      </c>
      <c r="K816" s="3" t="s">
        <v>14</v>
      </c>
      <c r="L816" s="342" t="s">
        <v>5513</v>
      </c>
      <c r="M816" s="136" t="s">
        <v>40</v>
      </c>
      <c r="O816" s="26"/>
      <c r="P816" s="1" t="str">
        <f>IF($C816&lt;&gt;"",IF(COUNTIF($C:C,$C816)&gt;1,"Plusieurs commentaires",""),"")</f>
        <v>Plusieurs commentaires</v>
      </c>
      <c r="Q816" s="1">
        <f t="shared" si="142"/>
        <v>1</v>
      </c>
      <c r="R816" s="1">
        <f>SUMIFS($Q$5:$Q816,$P$5:$P816,"Plusieurs commentaires",$C$5:$C816,C816)</f>
        <v>2</v>
      </c>
      <c r="S816" t="str">
        <f t="shared" si="143"/>
        <v/>
      </c>
      <c r="T816" t="str">
        <f t="shared" si="144"/>
        <v/>
      </c>
      <c r="U816" t="str">
        <f t="shared" si="145"/>
        <v/>
      </c>
      <c r="V816" s="238" t="str">
        <f t="shared" si="146"/>
        <v/>
      </c>
      <c r="W816" s="238">
        <f t="shared" si="147"/>
        <v>0</v>
      </c>
      <c r="X816" s="238">
        <f>SUMIFS($W$5:$W816,$V$5:$V816,"Plusieurs occurences",$H$5:$H816,H816)</f>
        <v>0</v>
      </c>
      <c r="Y816" t="str">
        <f t="shared" si="148"/>
        <v/>
      </c>
      <c r="Z816" t="str">
        <f t="shared" si="149"/>
        <v/>
      </c>
      <c r="AA816" t="str">
        <f t="shared" si="150"/>
        <v/>
      </c>
      <c r="AC816" t="str">
        <f t="shared" si="151"/>
        <v/>
      </c>
    </row>
    <row r="817" spans="1:29" x14ac:dyDescent="0.25">
      <c r="A817" s="112">
        <v>788</v>
      </c>
      <c r="B817" s="373" t="s">
        <v>1168</v>
      </c>
      <c r="C817" t="s">
        <v>6586</v>
      </c>
      <c r="D817" s="133">
        <v>25200</v>
      </c>
      <c r="E817" s="133">
        <v>363</v>
      </c>
      <c r="F817" s="133">
        <v>345</v>
      </c>
      <c r="G817" s="133">
        <f t="shared" si="141"/>
        <v>0.95041322314049592</v>
      </c>
      <c r="H817" s="133"/>
      <c r="I817" s="134" t="s">
        <v>13</v>
      </c>
      <c r="J817" s="135">
        <v>2017</v>
      </c>
      <c r="K817" s="3" t="s">
        <v>1169</v>
      </c>
      <c r="L817" s="342" t="s">
        <v>5513</v>
      </c>
      <c r="M817" s="136" t="s">
        <v>40</v>
      </c>
      <c r="N817">
        <v>9</v>
      </c>
      <c r="O817" s="26"/>
      <c r="P817" s="1" t="str">
        <f>IF($C817&lt;&gt;"",IF(COUNTIF($C:C,$C817)&gt;1,"Plusieurs commentaires",""),"")</f>
        <v/>
      </c>
      <c r="Q817" s="1">
        <f t="shared" si="142"/>
        <v>0</v>
      </c>
      <c r="R817" s="1">
        <f>SUMIFS($Q$5:$Q817,$P$5:$P817,"Plusieurs commentaires",$C$5:$C817,C817)</f>
        <v>0</v>
      </c>
      <c r="S817" t="str">
        <f t="shared" si="143"/>
        <v/>
      </c>
      <c r="T817" t="str">
        <f t="shared" si="144"/>
        <v/>
      </c>
      <c r="U817" t="str">
        <f t="shared" si="145"/>
        <v/>
      </c>
      <c r="V817" s="238" t="str">
        <f t="shared" si="146"/>
        <v/>
      </c>
      <c r="W817" s="238">
        <f t="shared" si="147"/>
        <v>0</v>
      </c>
      <c r="X817" s="238">
        <f>SUMIFS($W$5:$W817,$V$5:$V817,"Plusieurs occurences",$H$5:$H817,H817)</f>
        <v>0</v>
      </c>
      <c r="Y817" t="str">
        <f t="shared" si="148"/>
        <v/>
      </c>
      <c r="Z817">
        <f t="shared" si="149"/>
        <v>0</v>
      </c>
      <c r="AA817" t="str">
        <f t="shared" si="150"/>
        <v/>
      </c>
      <c r="AC817" t="str">
        <f t="shared" si="151"/>
        <v/>
      </c>
    </row>
    <row r="818" spans="1:29" ht="30" x14ac:dyDescent="0.25">
      <c r="A818" s="112">
        <v>789</v>
      </c>
      <c r="B818" s="373" t="s">
        <v>1170</v>
      </c>
      <c r="C818" t="s">
        <v>6225</v>
      </c>
      <c r="D818" s="133">
        <v>43200</v>
      </c>
      <c r="E818" s="133">
        <v>1998</v>
      </c>
      <c r="F818" s="133">
        <v>2332</v>
      </c>
      <c r="G818" s="133">
        <f t="shared" si="141"/>
        <v>1.1671671671671671</v>
      </c>
      <c r="H818" s="15"/>
      <c r="I818" s="16" t="s">
        <v>14</v>
      </c>
      <c r="J818" s="135">
        <v>2011</v>
      </c>
      <c r="K818" s="3" t="s">
        <v>14</v>
      </c>
      <c r="L818" s="342" t="s">
        <v>1041</v>
      </c>
      <c r="M818" s="17" t="s">
        <v>40</v>
      </c>
      <c r="O818" s="26"/>
      <c r="P818" s="1" t="str">
        <f>IF($C818&lt;&gt;"",IF(COUNTIF($C:C,$C818)&gt;1,"Plusieurs commentaires",""),"")</f>
        <v/>
      </c>
      <c r="Q818" s="1">
        <f t="shared" si="142"/>
        <v>0</v>
      </c>
      <c r="R818" s="1">
        <f>SUMIFS($Q$5:$Q818,$P$5:$P818,"Plusieurs commentaires",$C$5:$C818,C818)</f>
        <v>0</v>
      </c>
      <c r="S818" t="str">
        <f t="shared" si="143"/>
        <v/>
      </c>
      <c r="T818" t="str">
        <f t="shared" si="144"/>
        <v/>
      </c>
      <c r="U818" t="str">
        <f t="shared" si="145"/>
        <v/>
      </c>
      <c r="V818" s="238" t="str">
        <f t="shared" si="146"/>
        <v/>
      </c>
      <c r="W818" s="238">
        <f t="shared" si="147"/>
        <v>0</v>
      </c>
      <c r="X818" s="238">
        <f>SUMIFS($W$5:$W818,$V$5:$V818,"Plusieurs occurences",$H$5:$H818,H818)</f>
        <v>0</v>
      </c>
      <c r="Y818" t="str">
        <f t="shared" si="148"/>
        <v/>
      </c>
      <c r="Z818">
        <f t="shared" si="149"/>
        <v>0</v>
      </c>
      <c r="AA818" t="str">
        <f t="shared" si="150"/>
        <v/>
      </c>
      <c r="AC818" t="str">
        <f t="shared" si="151"/>
        <v/>
      </c>
    </row>
    <row r="819" spans="1:29" x14ac:dyDescent="0.25">
      <c r="A819" s="112">
        <v>793</v>
      </c>
      <c r="B819" s="373" t="s">
        <v>1004</v>
      </c>
      <c r="C819" t="s">
        <v>6079</v>
      </c>
      <c r="D819" s="133">
        <v>47900</v>
      </c>
      <c r="E819" s="133">
        <v>710</v>
      </c>
      <c r="F819" s="133">
        <v>566</v>
      </c>
      <c r="G819" s="133">
        <f t="shared" si="141"/>
        <v>0.79718309859154934</v>
      </c>
      <c r="H819" s="15"/>
      <c r="I819" s="16" t="s">
        <v>13</v>
      </c>
      <c r="J819" s="135">
        <v>2014</v>
      </c>
      <c r="K819" s="3" t="s">
        <v>14</v>
      </c>
      <c r="L819" s="342" t="s">
        <v>5882</v>
      </c>
      <c r="M819" s="17" t="s">
        <v>40</v>
      </c>
      <c r="N819">
        <v>11</v>
      </c>
      <c r="P819" s="1" t="str">
        <f>IF($C819&lt;&gt;"",IF(COUNTIF($C:C,$C819)&gt;1,"Plusieurs commentaires",""),"")</f>
        <v/>
      </c>
      <c r="Q819" s="1">
        <f t="shared" si="142"/>
        <v>0</v>
      </c>
      <c r="R819" s="1">
        <f>SUMIFS($Q$5:$Q819,$P$5:$P819,"Plusieurs commentaires",$C$5:$C819,C819)</f>
        <v>0</v>
      </c>
      <c r="S819" t="str">
        <f t="shared" si="143"/>
        <v/>
      </c>
      <c r="T819" t="str">
        <f t="shared" si="144"/>
        <v/>
      </c>
      <c r="U819" t="str">
        <f t="shared" si="145"/>
        <v/>
      </c>
      <c r="V819" s="238" t="str">
        <f t="shared" si="146"/>
        <v/>
      </c>
      <c r="W819" s="238">
        <f t="shared" si="147"/>
        <v>0</v>
      </c>
      <c r="X819" s="238">
        <f>SUMIFS($W$5:$W819,$V$5:$V819,"Plusieurs occurences",$H$5:$H819,H819)</f>
        <v>0</v>
      </c>
      <c r="Y819" t="str">
        <f t="shared" si="148"/>
        <v/>
      </c>
      <c r="Z819">
        <f t="shared" si="149"/>
        <v>0</v>
      </c>
      <c r="AA819" t="str">
        <f t="shared" si="150"/>
        <v/>
      </c>
      <c r="AC819" t="str">
        <f t="shared" si="151"/>
        <v/>
      </c>
    </row>
    <row r="820" spans="1:29" x14ac:dyDescent="0.25">
      <c r="A820" s="112">
        <v>794</v>
      </c>
      <c r="B820" s="373" t="s">
        <v>1133</v>
      </c>
      <c r="C820" t="s">
        <v>6587</v>
      </c>
      <c r="D820" s="133">
        <v>283</v>
      </c>
      <c r="E820" s="133">
        <v>36</v>
      </c>
      <c r="F820" s="133">
        <v>3</v>
      </c>
      <c r="G820" s="133">
        <f t="shared" si="141"/>
        <v>8.3333333333333329E-2</v>
      </c>
      <c r="H820" s="15"/>
      <c r="I820" s="16" t="s">
        <v>14</v>
      </c>
      <c r="J820" s="135">
        <v>2018</v>
      </c>
      <c r="K820" s="3" t="s">
        <v>14</v>
      </c>
      <c r="L820" s="342" t="s">
        <v>5513</v>
      </c>
      <c r="M820" s="17" t="s">
        <v>40</v>
      </c>
      <c r="P820" s="1" t="str">
        <f>IF($C820&lt;&gt;"",IF(COUNTIF($C:C,$C820)&gt;1,"Plusieurs commentaires",""),"")</f>
        <v/>
      </c>
      <c r="Q820" s="1">
        <f t="shared" si="142"/>
        <v>0</v>
      </c>
      <c r="R820" s="1">
        <f>SUMIFS($Q$5:$Q820,$P$5:$P820,"Plusieurs commentaires",$C$5:$C820,C820)</f>
        <v>0</v>
      </c>
      <c r="S820" t="str">
        <f t="shared" si="143"/>
        <v/>
      </c>
      <c r="T820" t="str">
        <f t="shared" si="144"/>
        <v>dvrex1507</v>
      </c>
      <c r="U820" t="str">
        <f t="shared" si="145"/>
        <v/>
      </c>
      <c r="V820" s="238" t="str">
        <f t="shared" si="146"/>
        <v/>
      </c>
      <c r="W820" s="238">
        <f t="shared" si="147"/>
        <v>0</v>
      </c>
      <c r="X820" s="238">
        <f>SUMIFS($W$5:$W820,$V$5:$V820,"Plusieurs occurences",$H$5:$H820,H820)</f>
        <v>0</v>
      </c>
      <c r="Y820" t="str">
        <f t="shared" si="148"/>
        <v/>
      </c>
      <c r="Z820">
        <f t="shared" si="149"/>
        <v>0</v>
      </c>
      <c r="AA820" t="str">
        <f t="shared" si="150"/>
        <v/>
      </c>
      <c r="AC820" t="str">
        <f t="shared" si="151"/>
        <v/>
      </c>
    </row>
    <row r="821" spans="1:29" ht="60" x14ac:dyDescent="0.25">
      <c r="A821" s="112">
        <v>795</v>
      </c>
      <c r="B821" s="373" t="s">
        <v>1172</v>
      </c>
      <c r="C821" t="s">
        <v>6080</v>
      </c>
      <c r="D821" s="133">
        <v>3300</v>
      </c>
      <c r="E821" s="133">
        <v>37</v>
      </c>
      <c r="F821" s="133">
        <v>5</v>
      </c>
      <c r="G821" s="133">
        <f t="shared" si="141"/>
        <v>0.13513513513513514</v>
      </c>
      <c r="H821" s="15"/>
      <c r="I821" s="16" t="s">
        <v>13</v>
      </c>
      <c r="J821" s="33">
        <v>2016</v>
      </c>
      <c r="K821" s="3" t="s">
        <v>1224</v>
      </c>
      <c r="L821" s="342" t="s">
        <v>1041</v>
      </c>
      <c r="M821" s="17" t="s">
        <v>40</v>
      </c>
      <c r="P821" s="1" t="str">
        <f>IF($C821&lt;&gt;"",IF(COUNTIF($C:C,$C821)&gt;1,"Plusieurs commentaires",""),"")</f>
        <v/>
      </c>
      <c r="Q821" s="1">
        <f t="shared" si="142"/>
        <v>0</v>
      </c>
      <c r="R821" s="1">
        <f>SUMIFS($Q$5:$Q821,$P$5:$P821,"Plusieurs commentaires",$C$5:$C821,C821)</f>
        <v>0</v>
      </c>
      <c r="S821" t="str">
        <f t="shared" si="143"/>
        <v/>
      </c>
      <c r="T821" t="str">
        <f t="shared" si="144"/>
        <v/>
      </c>
      <c r="U821" t="str">
        <f t="shared" si="145"/>
        <v/>
      </c>
      <c r="V821" s="238" t="str">
        <f t="shared" si="146"/>
        <v/>
      </c>
      <c r="W821" s="238">
        <f t="shared" si="147"/>
        <v>0</v>
      </c>
      <c r="X821" s="238">
        <f>SUMIFS($W$5:$W821,$V$5:$V821,"Plusieurs occurences",$H$5:$H821,H821)</f>
        <v>0</v>
      </c>
      <c r="Y821" t="str">
        <f t="shared" si="148"/>
        <v/>
      </c>
      <c r="Z821">
        <f t="shared" si="149"/>
        <v>0</v>
      </c>
      <c r="AA821" t="str">
        <f t="shared" si="150"/>
        <v/>
      </c>
      <c r="AC821" t="str">
        <f t="shared" si="151"/>
        <v/>
      </c>
    </row>
    <row r="822" spans="1:29" ht="75" customHeight="1" x14ac:dyDescent="0.25">
      <c r="A822" s="112">
        <v>796</v>
      </c>
      <c r="B822" s="373" t="s">
        <v>1134</v>
      </c>
      <c r="C822" t="s">
        <v>6588</v>
      </c>
      <c r="D822" s="133">
        <v>344</v>
      </c>
      <c r="E822" s="133">
        <v>140</v>
      </c>
      <c r="F822" s="133">
        <v>9</v>
      </c>
      <c r="G822" s="133">
        <f t="shared" si="141"/>
        <v>6.4285714285714279E-2</v>
      </c>
      <c r="H822" s="133"/>
      <c r="I822" s="134" t="s">
        <v>14</v>
      </c>
      <c r="J822" s="135">
        <v>2014</v>
      </c>
      <c r="K822" s="3" t="s">
        <v>1173</v>
      </c>
      <c r="L822" s="347" t="s">
        <v>5513</v>
      </c>
      <c r="M822" s="136" t="s">
        <v>40</v>
      </c>
      <c r="P822" s="1" t="str">
        <f>IF($C822&lt;&gt;"",IF(COUNTIF($C:C,$C822)&gt;1,"Plusieurs commentaires",""),"")</f>
        <v/>
      </c>
      <c r="Q822" s="1">
        <f t="shared" si="142"/>
        <v>0</v>
      </c>
      <c r="R822" s="1">
        <f>SUMIFS($Q$5:$Q822,$P$5:$P822,"Plusieurs commentaires",$C$5:$C822,C822)</f>
        <v>0</v>
      </c>
      <c r="S822" t="str">
        <f t="shared" si="143"/>
        <v/>
      </c>
      <c r="T822" t="str">
        <f t="shared" si="144"/>
        <v/>
      </c>
      <c r="U822" t="str">
        <f t="shared" si="145"/>
        <v/>
      </c>
      <c r="V822" s="238" t="str">
        <f t="shared" si="146"/>
        <v/>
      </c>
      <c r="W822" s="238">
        <f t="shared" si="147"/>
        <v>0</v>
      </c>
      <c r="X822" s="238">
        <f>SUMIFS($W$5:$W822,$V$5:$V822,"Plusieurs occurences",$H$5:$H822,H822)</f>
        <v>0</v>
      </c>
      <c r="Y822" t="str">
        <f t="shared" si="148"/>
        <v/>
      </c>
      <c r="Z822">
        <f t="shared" si="149"/>
        <v>0</v>
      </c>
      <c r="AA822" t="str">
        <f t="shared" si="150"/>
        <v/>
      </c>
      <c r="AC822" t="str">
        <f t="shared" si="151"/>
        <v/>
      </c>
    </row>
    <row r="823" spans="1:29" x14ac:dyDescent="0.25">
      <c r="A823" s="112">
        <v>797</v>
      </c>
      <c r="B823" s="373" t="s">
        <v>1135</v>
      </c>
      <c r="C823" t="s">
        <v>6060</v>
      </c>
      <c r="D823" s="133">
        <v>1342</v>
      </c>
      <c r="E823" s="133">
        <v>502</v>
      </c>
      <c r="F823" s="133">
        <v>30</v>
      </c>
      <c r="G823" s="133">
        <f t="shared" si="141"/>
        <v>5.9760956175298807E-2</v>
      </c>
      <c r="H823" s="15" t="s">
        <v>5630</v>
      </c>
      <c r="I823" s="16" t="s">
        <v>14</v>
      </c>
      <c r="J823" s="135">
        <v>2012</v>
      </c>
      <c r="K823" s="3" t="s">
        <v>14</v>
      </c>
      <c r="L823" s="342" t="s">
        <v>5513</v>
      </c>
      <c r="M823" s="17" t="s">
        <v>40</v>
      </c>
      <c r="N823">
        <v>3</v>
      </c>
      <c r="P823" s="1" t="str">
        <f>IF($C823&lt;&gt;"",IF(COUNTIF($C:C,$C823)&gt;1,"Plusieurs commentaires",""),"")</f>
        <v>Plusieurs commentaires</v>
      </c>
      <c r="Q823" s="1">
        <f t="shared" si="142"/>
        <v>1</v>
      </c>
      <c r="R823" s="1">
        <f>SUMIFS($Q$5:$Q823,$P$5:$P823,"Plusieurs commentaires",$C$5:$C823,C823)</f>
        <v>3</v>
      </c>
      <c r="S823" t="str">
        <f t="shared" si="143"/>
        <v/>
      </c>
      <c r="T823" t="str">
        <f t="shared" si="144"/>
        <v/>
      </c>
      <c r="U823" t="str">
        <f t="shared" si="145"/>
        <v/>
      </c>
      <c r="V823" s="238" t="str">
        <f t="shared" si="146"/>
        <v/>
      </c>
      <c r="W823" s="238">
        <f t="shared" si="147"/>
        <v>0</v>
      </c>
      <c r="X823" s="238">
        <f>SUMIFS($W$5:$W823,$V$5:$V823,"Plusieurs occurences",$H$5:$H823,H823)</f>
        <v>0</v>
      </c>
      <c r="Y823" t="str">
        <f t="shared" si="148"/>
        <v/>
      </c>
      <c r="Z823" t="str">
        <f t="shared" si="149"/>
        <v/>
      </c>
      <c r="AA823" t="str">
        <f t="shared" si="150"/>
        <v/>
      </c>
      <c r="AC823" t="str">
        <f t="shared" si="151"/>
        <v/>
      </c>
    </row>
    <row r="824" spans="1:29" x14ac:dyDescent="0.25">
      <c r="A824" s="112">
        <v>798</v>
      </c>
      <c r="B824" s="373" t="s">
        <v>1174</v>
      </c>
      <c r="C824" t="s">
        <v>6497</v>
      </c>
      <c r="D824" s="133">
        <v>219</v>
      </c>
      <c r="E824" s="133">
        <v>199</v>
      </c>
      <c r="F824" s="133">
        <v>11</v>
      </c>
      <c r="G824" s="133">
        <f t="shared" si="141"/>
        <v>5.5276381909547742E-2</v>
      </c>
      <c r="H824" s="15"/>
      <c r="I824" s="16" t="s">
        <v>13</v>
      </c>
      <c r="J824" s="135">
        <v>2018</v>
      </c>
      <c r="K824" s="3" t="s">
        <v>14</v>
      </c>
      <c r="L824" s="342" t="s">
        <v>5513</v>
      </c>
      <c r="M824" s="17" t="s">
        <v>40</v>
      </c>
      <c r="N824">
        <v>0</v>
      </c>
      <c r="P824" s="1" t="str">
        <f>IF($C824&lt;&gt;"",IF(COUNTIF($C:C,$C824)&gt;1,"Plusieurs commentaires",""),"")</f>
        <v>Plusieurs commentaires</v>
      </c>
      <c r="Q824" s="1">
        <f t="shared" si="142"/>
        <v>1</v>
      </c>
      <c r="R824" s="1">
        <f>SUMIFS($Q$5:$Q824,$P$5:$P824,"Plusieurs commentaires",$C$5:$C824,C824)</f>
        <v>2</v>
      </c>
      <c r="S824" t="str">
        <f t="shared" si="143"/>
        <v/>
      </c>
      <c r="T824" t="str">
        <f t="shared" si="144"/>
        <v/>
      </c>
      <c r="U824" t="str">
        <f t="shared" si="145"/>
        <v/>
      </c>
      <c r="V824" s="238" t="str">
        <f t="shared" si="146"/>
        <v/>
      </c>
      <c r="W824" s="238">
        <f t="shared" si="147"/>
        <v>0</v>
      </c>
      <c r="X824" s="238">
        <f>SUMIFS($W$5:$W824,$V$5:$V824,"Plusieurs occurences",$H$5:$H824,H824)</f>
        <v>0</v>
      </c>
      <c r="Y824" t="str">
        <f t="shared" si="148"/>
        <v/>
      </c>
      <c r="Z824" t="str">
        <f t="shared" si="149"/>
        <v/>
      </c>
      <c r="AA824" t="str">
        <f t="shared" si="150"/>
        <v/>
      </c>
      <c r="AC824" t="str">
        <f t="shared" si="151"/>
        <v/>
      </c>
    </row>
    <row r="825" spans="1:29" ht="45" x14ac:dyDescent="0.25">
      <c r="A825" s="112">
        <v>799</v>
      </c>
      <c r="B825" s="373" t="s">
        <v>1175</v>
      </c>
      <c r="C825" t="s">
        <v>6081</v>
      </c>
      <c r="D825" s="133">
        <v>1412</v>
      </c>
      <c r="E825" s="133">
        <v>363</v>
      </c>
      <c r="F825" s="133">
        <v>139</v>
      </c>
      <c r="G825" s="133">
        <f t="shared" si="141"/>
        <v>0.38292011019283745</v>
      </c>
      <c r="H825" s="133"/>
      <c r="I825" s="134" t="s">
        <v>13</v>
      </c>
      <c r="J825" s="135">
        <v>2012</v>
      </c>
      <c r="K825" s="3" t="s">
        <v>14</v>
      </c>
      <c r="L825" s="342" t="s">
        <v>5513</v>
      </c>
      <c r="M825" s="136" t="s">
        <v>40</v>
      </c>
      <c r="P825" s="1" t="str">
        <f>IF($C825&lt;&gt;"",IF(COUNTIF($C:C,$C825)&gt;1,"Plusieurs commentaires",""),"")</f>
        <v/>
      </c>
      <c r="Q825" s="1">
        <f t="shared" si="142"/>
        <v>0</v>
      </c>
      <c r="R825" s="1">
        <f>SUMIFS($Q$5:$Q825,$P$5:$P825,"Plusieurs commentaires",$C$5:$C825,C825)</f>
        <v>0</v>
      </c>
      <c r="S825" t="str">
        <f t="shared" si="143"/>
        <v/>
      </c>
      <c r="T825" t="str">
        <f t="shared" si="144"/>
        <v/>
      </c>
      <c r="U825" t="str">
        <f t="shared" si="145"/>
        <v/>
      </c>
      <c r="V825" s="238" t="str">
        <f t="shared" si="146"/>
        <v/>
      </c>
      <c r="W825" s="238">
        <f t="shared" si="147"/>
        <v>0</v>
      </c>
      <c r="X825" s="238">
        <f>SUMIFS($W$5:$W825,$V$5:$V825,"Plusieurs occurences",$H$5:$H825,H825)</f>
        <v>0</v>
      </c>
      <c r="Y825" t="str">
        <f t="shared" si="148"/>
        <v/>
      </c>
      <c r="Z825">
        <f t="shared" si="149"/>
        <v>0</v>
      </c>
      <c r="AA825" t="str">
        <f t="shared" si="150"/>
        <v/>
      </c>
      <c r="AC825" t="str">
        <f t="shared" si="151"/>
        <v/>
      </c>
    </row>
    <row r="826" spans="1:29" ht="75" x14ac:dyDescent="0.25">
      <c r="A826" s="112">
        <v>800</v>
      </c>
      <c r="B826" s="373" t="s">
        <v>1176</v>
      </c>
      <c r="C826" t="s">
        <v>6589</v>
      </c>
      <c r="D826" s="133">
        <v>607</v>
      </c>
      <c r="E826" s="133">
        <v>31</v>
      </c>
      <c r="F826" s="133">
        <v>5</v>
      </c>
      <c r="G826" s="133">
        <f t="shared" si="141"/>
        <v>0.16129032258064516</v>
      </c>
      <c r="H826" s="133"/>
      <c r="I826" s="134" t="s">
        <v>13</v>
      </c>
      <c r="J826" s="135">
        <v>2011</v>
      </c>
      <c r="K826" s="3" t="s">
        <v>14</v>
      </c>
      <c r="L826" s="342" t="s">
        <v>5513</v>
      </c>
      <c r="M826" s="136" t="s">
        <v>40</v>
      </c>
      <c r="P826" s="1" t="str">
        <f>IF($C826&lt;&gt;"",IF(COUNTIF($C:C,$C826)&gt;1,"Plusieurs commentaires",""),"")</f>
        <v/>
      </c>
      <c r="Q826" s="1">
        <f t="shared" si="142"/>
        <v>0</v>
      </c>
      <c r="R826" s="1">
        <f>SUMIFS($Q$5:$Q826,$P$5:$P826,"Plusieurs commentaires",$C$5:$C826,C826)</f>
        <v>0</v>
      </c>
      <c r="S826" t="str">
        <f t="shared" si="143"/>
        <v/>
      </c>
      <c r="T826" t="str">
        <f t="shared" si="144"/>
        <v/>
      </c>
      <c r="U826" t="str">
        <f t="shared" si="145"/>
        <v/>
      </c>
      <c r="V826" s="238" t="str">
        <f t="shared" si="146"/>
        <v/>
      </c>
      <c r="W826" s="238">
        <f t="shared" si="147"/>
        <v>0</v>
      </c>
      <c r="X826" s="238">
        <f>SUMIFS($W$5:$W826,$V$5:$V826,"Plusieurs occurences",$H$5:$H826,H826)</f>
        <v>0</v>
      </c>
      <c r="Y826" t="str">
        <f t="shared" si="148"/>
        <v/>
      </c>
      <c r="Z826">
        <f t="shared" si="149"/>
        <v>0</v>
      </c>
      <c r="AA826" t="str">
        <f t="shared" si="150"/>
        <v/>
      </c>
      <c r="AC826" t="str">
        <f t="shared" si="151"/>
        <v/>
      </c>
    </row>
    <row r="827" spans="1:29" ht="45" x14ac:dyDescent="0.25">
      <c r="A827" s="112">
        <v>801</v>
      </c>
      <c r="B827" s="373" t="s">
        <v>1139</v>
      </c>
      <c r="C827" t="s">
        <v>6590</v>
      </c>
      <c r="D827" s="133">
        <v>430</v>
      </c>
      <c r="E827" s="133">
        <v>57</v>
      </c>
      <c r="F827" s="133">
        <v>17</v>
      </c>
      <c r="G827" s="133">
        <f t="shared" si="141"/>
        <v>0.2982456140350877</v>
      </c>
      <c r="H827" s="15"/>
      <c r="I827" s="16" t="s">
        <v>14</v>
      </c>
      <c r="J827" s="135">
        <v>2018</v>
      </c>
      <c r="K827" s="3" t="s">
        <v>14</v>
      </c>
      <c r="L827" s="342" t="s">
        <v>5513</v>
      </c>
      <c r="M827" s="17" t="s">
        <v>40</v>
      </c>
      <c r="N827">
        <v>0</v>
      </c>
      <c r="P827" s="1" t="str">
        <f>IF($C827&lt;&gt;"",IF(COUNTIF($C:C,$C827)&gt;1,"Plusieurs commentaires",""),"")</f>
        <v/>
      </c>
      <c r="Q827" s="1">
        <f t="shared" si="142"/>
        <v>0</v>
      </c>
      <c r="R827" s="1">
        <f>SUMIFS($Q$5:$Q827,$P$5:$P827,"Plusieurs commentaires",$C$5:$C827,C827)</f>
        <v>0</v>
      </c>
      <c r="S827" t="str">
        <f t="shared" si="143"/>
        <v/>
      </c>
      <c r="T827" t="str">
        <f t="shared" si="144"/>
        <v>xcs_sceclcc</v>
      </c>
      <c r="U827" t="str">
        <f t="shared" si="145"/>
        <v/>
      </c>
      <c r="V827" s="238" t="str">
        <f t="shared" si="146"/>
        <v/>
      </c>
      <c r="W827" s="238">
        <f t="shared" si="147"/>
        <v>0</v>
      </c>
      <c r="X827" s="238">
        <f>SUMIFS($W$5:$W827,$V$5:$V827,"Plusieurs occurences",$H$5:$H827,H827)</f>
        <v>0</v>
      </c>
      <c r="Y827" t="str">
        <f t="shared" si="148"/>
        <v/>
      </c>
      <c r="Z827">
        <f t="shared" si="149"/>
        <v>0</v>
      </c>
      <c r="AA827" t="str">
        <f t="shared" si="150"/>
        <v/>
      </c>
      <c r="AC827" t="str">
        <f t="shared" si="151"/>
        <v/>
      </c>
    </row>
    <row r="828" spans="1:29" ht="75" x14ac:dyDescent="0.25">
      <c r="A828" s="112">
        <v>811</v>
      </c>
      <c r="B828" s="373" t="s">
        <v>1186</v>
      </c>
      <c r="C828" t="s">
        <v>6016</v>
      </c>
      <c r="D828" s="133">
        <v>161</v>
      </c>
      <c r="E828" s="133">
        <v>109</v>
      </c>
      <c r="F828" s="133">
        <v>4</v>
      </c>
      <c r="G828" s="133">
        <f t="shared" si="141"/>
        <v>3.669724770642202E-2</v>
      </c>
      <c r="H828" s="15"/>
      <c r="I828" s="16" t="s">
        <v>14</v>
      </c>
      <c r="J828" s="135">
        <v>2012</v>
      </c>
      <c r="K828" s="3" t="s">
        <v>5823</v>
      </c>
      <c r="L828" s="342" t="s">
        <v>14</v>
      </c>
      <c r="M828" s="17" t="s">
        <v>40</v>
      </c>
      <c r="P828" s="1" t="str">
        <f>IF($C828&lt;&gt;"",IF(COUNTIF($C:C,$C828)&gt;1,"Plusieurs commentaires",""),"")</f>
        <v/>
      </c>
      <c r="Q828" s="1">
        <f t="shared" si="142"/>
        <v>0</v>
      </c>
      <c r="R828" s="1">
        <f>SUMIFS($Q$5:$Q828,$P$5:$P828,"Plusieurs commentaires",$C$5:$C828,C828)</f>
        <v>0</v>
      </c>
      <c r="S828" t="str">
        <f t="shared" si="143"/>
        <v/>
      </c>
      <c r="T828" t="str">
        <f t="shared" si="144"/>
        <v/>
      </c>
      <c r="U828" t="str">
        <f t="shared" si="145"/>
        <v/>
      </c>
      <c r="V828" s="238" t="str">
        <f t="shared" si="146"/>
        <v/>
      </c>
      <c r="W828" s="238">
        <f t="shared" si="147"/>
        <v>0</v>
      </c>
      <c r="X828" s="238">
        <f>SUMIFS($W$5:$W828,$V$5:$V828,"Plusieurs occurences",$H$5:$H828,H828)</f>
        <v>0</v>
      </c>
      <c r="Y828" t="str">
        <f t="shared" si="148"/>
        <v/>
      </c>
      <c r="Z828">
        <f t="shared" si="149"/>
        <v>0</v>
      </c>
      <c r="AA828" t="str">
        <f t="shared" si="150"/>
        <v/>
      </c>
      <c r="AC828" t="str">
        <f t="shared" si="151"/>
        <v/>
      </c>
    </row>
    <row r="829" spans="1:29" x14ac:dyDescent="0.25">
      <c r="A829" s="112">
        <v>822</v>
      </c>
      <c r="B829" s="373" t="s">
        <v>1199</v>
      </c>
      <c r="C829" t="s">
        <v>5976</v>
      </c>
      <c r="D829" s="133">
        <v>1104</v>
      </c>
      <c r="E829" s="133">
        <v>165</v>
      </c>
      <c r="F829" s="133">
        <v>41</v>
      </c>
      <c r="G829" s="133">
        <f t="shared" si="141"/>
        <v>0.24848484848484848</v>
      </c>
      <c r="H829" s="133"/>
      <c r="I829" s="134" t="s">
        <v>13</v>
      </c>
      <c r="J829" s="135">
        <v>2009</v>
      </c>
      <c r="K829" s="3"/>
      <c r="L829" s="342"/>
      <c r="M829" s="136" t="s">
        <v>40</v>
      </c>
      <c r="P829" s="1" t="str">
        <f>IF($C829&lt;&gt;"",IF(COUNTIF($C:C,$C829)&gt;1,"Plusieurs commentaires",""),"")</f>
        <v/>
      </c>
      <c r="Q829" s="1">
        <f t="shared" si="142"/>
        <v>0</v>
      </c>
      <c r="R829" s="1">
        <f>SUMIFS($Q$5:$Q829,$P$5:$P829,"Plusieurs commentaires",$C$5:$C829,C829)</f>
        <v>0</v>
      </c>
      <c r="S829" t="str">
        <f t="shared" si="143"/>
        <v/>
      </c>
      <c r="T829" t="str">
        <f t="shared" si="144"/>
        <v/>
      </c>
      <c r="U829" t="str">
        <f t="shared" si="145"/>
        <v/>
      </c>
      <c r="V829" s="238" t="str">
        <f t="shared" si="146"/>
        <v/>
      </c>
      <c r="W829" s="238">
        <f t="shared" si="147"/>
        <v>0</v>
      </c>
      <c r="X829" s="238">
        <f>SUMIFS($W$5:$W829,$V$5:$V829,"Plusieurs occurences",$H$5:$H829,H829)</f>
        <v>0</v>
      </c>
      <c r="Y829" t="str">
        <f t="shared" si="148"/>
        <v/>
      </c>
      <c r="Z829">
        <f t="shared" si="149"/>
        <v>0</v>
      </c>
      <c r="AA829" t="str">
        <f t="shared" si="150"/>
        <v/>
      </c>
      <c r="AC829" t="str">
        <f t="shared" si="151"/>
        <v/>
      </c>
    </row>
    <row r="830" spans="1:29" ht="45" x14ac:dyDescent="0.25">
      <c r="A830" s="112">
        <v>826</v>
      </c>
      <c r="B830" s="373" t="s">
        <v>1203</v>
      </c>
      <c r="C830" t="s">
        <v>6226</v>
      </c>
      <c r="D830" s="133">
        <v>195</v>
      </c>
      <c r="E830" s="133">
        <v>18</v>
      </c>
      <c r="F830" s="133">
        <v>6</v>
      </c>
      <c r="G830" s="133">
        <f t="shared" si="141"/>
        <v>0.33333333333333331</v>
      </c>
      <c r="H830" s="15"/>
      <c r="I830" s="16" t="s">
        <v>14</v>
      </c>
      <c r="J830" s="135">
        <v>2011</v>
      </c>
      <c r="K830" s="3" t="s">
        <v>14</v>
      </c>
      <c r="L830" s="342" t="s">
        <v>5513</v>
      </c>
      <c r="M830" s="17" t="s">
        <v>40</v>
      </c>
      <c r="P830" s="1" t="str">
        <f>IF($C830&lt;&gt;"",IF(COUNTIF($C:C,$C830)&gt;1,"Plusieurs commentaires",""),"")</f>
        <v/>
      </c>
      <c r="Q830" s="1">
        <f t="shared" si="142"/>
        <v>0</v>
      </c>
      <c r="R830" s="1">
        <f>SUMIFS($Q$5:$Q830,$P$5:$P830,"Plusieurs commentaires",$C$5:$C830,C830)</f>
        <v>0</v>
      </c>
      <c r="S830" t="str">
        <f t="shared" si="143"/>
        <v/>
      </c>
      <c r="T830" t="str">
        <f t="shared" si="144"/>
        <v/>
      </c>
      <c r="U830" t="str">
        <f t="shared" si="145"/>
        <v/>
      </c>
      <c r="V830" s="238" t="str">
        <f t="shared" si="146"/>
        <v/>
      </c>
      <c r="W830" s="238">
        <f t="shared" si="147"/>
        <v>0</v>
      </c>
      <c r="X830" s="238">
        <f>SUMIFS($W$5:$W830,$V$5:$V830,"Plusieurs occurences",$H$5:$H830,H830)</f>
        <v>0</v>
      </c>
      <c r="Y830" t="str">
        <f t="shared" si="148"/>
        <v/>
      </c>
      <c r="Z830">
        <f t="shared" si="149"/>
        <v>0</v>
      </c>
      <c r="AA830" t="str">
        <f t="shared" si="150"/>
        <v/>
      </c>
      <c r="AC830" t="str">
        <f t="shared" si="151"/>
        <v/>
      </c>
    </row>
    <row r="831" spans="1:29" ht="60" x14ac:dyDescent="0.25">
      <c r="A831" s="112">
        <v>827</v>
      </c>
      <c r="B831" s="373" t="s">
        <v>1204</v>
      </c>
      <c r="C831" t="s">
        <v>6227</v>
      </c>
      <c r="D831" s="133">
        <v>474</v>
      </c>
      <c r="E831" s="133">
        <v>30</v>
      </c>
      <c r="F831" s="133">
        <v>89</v>
      </c>
      <c r="G831" s="133">
        <f t="shared" si="141"/>
        <v>2.9666666666666668</v>
      </c>
      <c r="H831" s="15" t="s">
        <v>4921</v>
      </c>
      <c r="I831" s="16" t="s">
        <v>13</v>
      </c>
      <c r="J831" s="135">
        <v>2015</v>
      </c>
      <c r="K831" s="3" t="s">
        <v>14</v>
      </c>
      <c r="L831" s="342" t="s">
        <v>5513</v>
      </c>
      <c r="M831" s="17" t="s">
        <v>40</v>
      </c>
      <c r="P831" s="1" t="str">
        <f>IF($C831&lt;&gt;"",IF(COUNTIF($C:C,$C831)&gt;1,"Plusieurs commentaires",""),"")</f>
        <v/>
      </c>
      <c r="Q831" s="1">
        <f t="shared" si="142"/>
        <v>0</v>
      </c>
      <c r="R831" s="1">
        <f>SUMIFS($Q$5:$Q831,$P$5:$P831,"Plusieurs commentaires",$C$5:$C831,C831)</f>
        <v>0</v>
      </c>
      <c r="S831" t="str">
        <f t="shared" si="143"/>
        <v/>
      </c>
      <c r="T831" t="str">
        <f t="shared" si="144"/>
        <v/>
      </c>
      <c r="U831" t="str">
        <f t="shared" si="145"/>
        <v/>
      </c>
      <c r="V831" s="238" t="str">
        <f t="shared" si="146"/>
        <v/>
      </c>
      <c r="W831" s="238">
        <f t="shared" si="147"/>
        <v>0</v>
      </c>
      <c r="X831" s="238">
        <f>SUMIFS($W$5:$W831,$V$5:$V831,"Plusieurs occurences",$H$5:$H831,H831)</f>
        <v>0</v>
      </c>
      <c r="Y831" t="str">
        <f t="shared" si="148"/>
        <v/>
      </c>
      <c r="Z831" t="str">
        <f t="shared" si="149"/>
        <v>Professeur</v>
      </c>
      <c r="AA831" t="str">
        <f t="shared" si="150"/>
        <v/>
      </c>
      <c r="AC831" t="str">
        <f t="shared" si="151"/>
        <v/>
      </c>
    </row>
    <row r="832" spans="1:29" ht="45" x14ac:dyDescent="0.25">
      <c r="A832" s="112">
        <v>828</v>
      </c>
      <c r="B832" s="373" t="s">
        <v>1205</v>
      </c>
      <c r="C832" t="s">
        <v>5933</v>
      </c>
      <c r="D832" s="133">
        <v>1102</v>
      </c>
      <c r="E832" s="133">
        <v>145</v>
      </c>
      <c r="F832" s="133">
        <v>34</v>
      </c>
      <c r="G832" s="133">
        <f t="shared" si="141"/>
        <v>0.23448275862068965</v>
      </c>
      <c r="H832" s="15"/>
      <c r="I832" s="16" t="s">
        <v>14</v>
      </c>
      <c r="J832" s="135">
        <v>2018</v>
      </c>
      <c r="K832" s="3" t="s">
        <v>14</v>
      </c>
      <c r="L832" s="342" t="s">
        <v>5513</v>
      </c>
      <c r="M832" s="17" t="s">
        <v>40</v>
      </c>
      <c r="P832" s="1" t="str">
        <f>IF($C832&lt;&gt;"",IF(COUNTIF($C:C,$C832)&gt;1,"Plusieurs commentaires",""),"")</f>
        <v/>
      </c>
      <c r="Q832" s="1">
        <f t="shared" si="142"/>
        <v>0</v>
      </c>
      <c r="R832" s="1">
        <f>SUMIFS($Q$5:$Q832,$P$5:$P832,"Plusieurs commentaires",$C$5:$C832,C832)</f>
        <v>0</v>
      </c>
      <c r="S832" t="str">
        <f t="shared" si="143"/>
        <v/>
      </c>
      <c r="T832" t="str">
        <f t="shared" si="144"/>
        <v/>
      </c>
      <c r="U832" t="str">
        <f t="shared" si="145"/>
        <v/>
      </c>
      <c r="V832" s="238" t="str">
        <f t="shared" si="146"/>
        <v/>
      </c>
      <c r="W832" s="238">
        <f t="shared" si="147"/>
        <v>0</v>
      </c>
      <c r="X832" s="238">
        <f>SUMIFS($W$5:$W832,$V$5:$V832,"Plusieurs occurences",$H$5:$H832,H832)</f>
        <v>0</v>
      </c>
      <c r="Y832" t="str">
        <f t="shared" si="148"/>
        <v/>
      </c>
      <c r="Z832">
        <f t="shared" si="149"/>
        <v>0</v>
      </c>
      <c r="AA832" t="str">
        <f t="shared" si="150"/>
        <v/>
      </c>
      <c r="AC832" t="str">
        <f t="shared" si="151"/>
        <v/>
      </c>
    </row>
    <row r="833" spans="1:29" ht="75" x14ac:dyDescent="0.25">
      <c r="A833" s="112">
        <v>830</v>
      </c>
      <c r="B833" s="373" t="s">
        <v>1207</v>
      </c>
      <c r="C833" t="s">
        <v>6591</v>
      </c>
      <c r="D833" s="133">
        <v>10700</v>
      </c>
      <c r="E833" s="133">
        <v>837</v>
      </c>
      <c r="F833" s="133">
        <v>286</v>
      </c>
      <c r="G833" s="133">
        <f t="shared" si="141"/>
        <v>0.34169653524492233</v>
      </c>
      <c r="H833" s="15"/>
      <c r="I833" s="16" t="s">
        <v>14</v>
      </c>
      <c r="J833" s="135">
        <v>2014</v>
      </c>
      <c r="K833" s="3" t="s">
        <v>14</v>
      </c>
      <c r="L833" s="342" t="s">
        <v>5513</v>
      </c>
      <c r="M833" s="17" t="s">
        <v>40</v>
      </c>
      <c r="P833" s="1" t="str">
        <f>IF($C833&lt;&gt;"",IF(COUNTIF($C:C,$C833)&gt;1,"Plusieurs commentaires",""),"")</f>
        <v/>
      </c>
      <c r="Q833" s="1">
        <f t="shared" si="142"/>
        <v>0</v>
      </c>
      <c r="R833" s="1">
        <f>SUMIFS($Q$5:$Q833,$P$5:$P833,"Plusieurs commentaires",$C$5:$C833,C833)</f>
        <v>0</v>
      </c>
      <c r="S833" t="str">
        <f t="shared" si="143"/>
        <v/>
      </c>
      <c r="T833" t="str">
        <f t="shared" si="144"/>
        <v/>
      </c>
      <c r="U833" t="str">
        <f t="shared" si="145"/>
        <v/>
      </c>
      <c r="V833" s="238" t="str">
        <f t="shared" si="146"/>
        <v/>
      </c>
      <c r="W833" s="238">
        <f t="shared" si="147"/>
        <v>0</v>
      </c>
      <c r="X833" s="238">
        <f>SUMIFS($W$5:$W833,$V$5:$V833,"Plusieurs occurences",$H$5:$H833,H833)</f>
        <v>0</v>
      </c>
      <c r="Y833" t="str">
        <f t="shared" si="148"/>
        <v/>
      </c>
      <c r="Z833">
        <f t="shared" si="149"/>
        <v>0</v>
      </c>
      <c r="AA833" t="str">
        <f t="shared" si="150"/>
        <v/>
      </c>
      <c r="AC833" t="str">
        <f t="shared" si="151"/>
        <v/>
      </c>
    </row>
    <row r="834" spans="1:29" ht="45" x14ac:dyDescent="0.25">
      <c r="A834" s="112">
        <v>832</v>
      </c>
      <c r="B834" s="373" t="s">
        <v>1209</v>
      </c>
      <c r="C834" t="s">
        <v>6185</v>
      </c>
      <c r="D834" s="133">
        <v>932</v>
      </c>
      <c r="E834" s="133">
        <v>25</v>
      </c>
      <c r="F834" s="133">
        <v>17</v>
      </c>
      <c r="G834" s="133">
        <f t="shared" si="141"/>
        <v>0.68</v>
      </c>
      <c r="H834" s="133"/>
      <c r="I834" s="134" t="s">
        <v>14</v>
      </c>
      <c r="J834" s="135">
        <v>2012</v>
      </c>
      <c r="K834" s="3" t="s">
        <v>14</v>
      </c>
      <c r="L834" s="342" t="s">
        <v>5513</v>
      </c>
      <c r="M834" s="136" t="s">
        <v>40</v>
      </c>
      <c r="P834" s="1" t="str">
        <f>IF($C834&lt;&gt;"",IF(COUNTIF($C:C,$C834)&gt;1,"Plusieurs commentaires",""),"")</f>
        <v>Plusieurs commentaires</v>
      </c>
      <c r="Q834" s="1">
        <f t="shared" si="142"/>
        <v>1</v>
      </c>
      <c r="R834" s="1">
        <f>SUMIFS($Q$5:$Q834,$P$5:$P834,"Plusieurs commentaires",$C$5:$C834,C834)</f>
        <v>3</v>
      </c>
      <c r="S834" t="str">
        <f t="shared" si="143"/>
        <v/>
      </c>
      <c r="T834" t="str">
        <f t="shared" si="144"/>
        <v/>
      </c>
      <c r="U834" t="str">
        <f t="shared" si="145"/>
        <v/>
      </c>
      <c r="V834" s="238" t="str">
        <f t="shared" si="146"/>
        <v/>
      </c>
      <c r="W834" s="238">
        <f t="shared" si="147"/>
        <v>0</v>
      </c>
      <c r="X834" s="238">
        <f>SUMIFS($W$5:$W834,$V$5:$V834,"Plusieurs occurences",$H$5:$H834,H834)</f>
        <v>0</v>
      </c>
      <c r="Y834" t="str">
        <f t="shared" si="148"/>
        <v/>
      </c>
      <c r="Z834" t="str">
        <f t="shared" si="149"/>
        <v/>
      </c>
      <c r="AA834" t="str">
        <f t="shared" si="150"/>
        <v/>
      </c>
      <c r="AC834" t="str">
        <f t="shared" si="151"/>
        <v/>
      </c>
    </row>
    <row r="835" spans="1:29" ht="75" x14ac:dyDescent="0.25">
      <c r="A835" s="112">
        <v>834</v>
      </c>
      <c r="B835" s="373" t="s">
        <v>1212</v>
      </c>
      <c r="C835" t="s">
        <v>6592</v>
      </c>
      <c r="D835" s="133">
        <v>454</v>
      </c>
      <c r="E835" s="133">
        <v>48</v>
      </c>
      <c r="F835" s="133">
        <v>17</v>
      </c>
      <c r="G835" s="133">
        <f t="shared" ref="G835:G898" si="152">IFERROR(F835/E835,"")</f>
        <v>0.35416666666666669</v>
      </c>
      <c r="H835" s="133"/>
      <c r="I835" s="134" t="s">
        <v>13</v>
      </c>
      <c r="J835" s="135">
        <v>2018</v>
      </c>
      <c r="K835" s="3" t="s">
        <v>14</v>
      </c>
      <c r="L835" s="342" t="s">
        <v>5513</v>
      </c>
      <c r="M835" s="136" t="s">
        <v>40</v>
      </c>
      <c r="P835" s="1" t="str">
        <f>IF($C835&lt;&gt;"",IF(COUNTIF($C:C,$C835)&gt;1,"Plusieurs commentaires",""),"")</f>
        <v/>
      </c>
      <c r="Q835" s="1">
        <f t="shared" si="142"/>
        <v>0</v>
      </c>
      <c r="R835" s="1">
        <f>SUMIFS($Q$5:$Q835,$P$5:$P835,"Plusieurs commentaires",$C$5:$C835,C835)</f>
        <v>0</v>
      </c>
      <c r="S835" t="str">
        <f t="shared" si="143"/>
        <v/>
      </c>
      <c r="T835" t="str">
        <f t="shared" si="144"/>
        <v/>
      </c>
      <c r="U835" t="str">
        <f t="shared" si="145"/>
        <v/>
      </c>
      <c r="V835" s="238" t="str">
        <f t="shared" si="146"/>
        <v/>
      </c>
      <c r="W835" s="238">
        <f t="shared" si="147"/>
        <v>0</v>
      </c>
      <c r="X835" s="238">
        <f>SUMIFS($W$5:$W835,$V$5:$V835,"Plusieurs occurences",$H$5:$H835,H835)</f>
        <v>0</v>
      </c>
      <c r="Y835" t="str">
        <f t="shared" si="148"/>
        <v/>
      </c>
      <c r="Z835">
        <f t="shared" si="149"/>
        <v>0</v>
      </c>
      <c r="AA835" t="str">
        <f t="shared" si="150"/>
        <v/>
      </c>
      <c r="AC835" t="str">
        <f t="shared" si="151"/>
        <v/>
      </c>
    </row>
    <row r="836" spans="1:29" x14ac:dyDescent="0.25">
      <c r="A836" s="112">
        <v>835</v>
      </c>
      <c r="B836" s="373" t="s">
        <v>1213</v>
      </c>
      <c r="C836" t="s">
        <v>6082</v>
      </c>
      <c r="D836" s="133">
        <v>162000</v>
      </c>
      <c r="E836" s="133">
        <v>2577</v>
      </c>
      <c r="F836" s="133">
        <v>1094</v>
      </c>
      <c r="G836" s="133">
        <f t="shared" si="152"/>
        <v>0.42452464105549087</v>
      </c>
      <c r="H836" s="15"/>
      <c r="I836" s="16" t="s">
        <v>13</v>
      </c>
      <c r="J836" s="135">
        <v>2017</v>
      </c>
      <c r="K836" s="3" t="s">
        <v>14</v>
      </c>
      <c r="L836" s="342" t="s">
        <v>5513</v>
      </c>
      <c r="M836" s="17" t="s">
        <v>40</v>
      </c>
      <c r="P836" s="1" t="str">
        <f>IF($C836&lt;&gt;"",IF(COUNTIF($C:C,$C836)&gt;1,"Plusieurs commentaires",""),"")</f>
        <v/>
      </c>
      <c r="Q836" s="1">
        <f t="shared" si="142"/>
        <v>0</v>
      </c>
      <c r="R836" s="1">
        <f>SUMIFS($Q$5:$Q836,$P$5:$P836,"Plusieurs commentaires",$C$5:$C836,C836)</f>
        <v>0</v>
      </c>
      <c r="S836" t="str">
        <f t="shared" si="143"/>
        <v/>
      </c>
      <c r="T836" t="str">
        <f t="shared" si="144"/>
        <v/>
      </c>
      <c r="U836" t="str">
        <f t="shared" si="145"/>
        <v/>
      </c>
      <c r="V836" s="238" t="str">
        <f t="shared" si="146"/>
        <v/>
      </c>
      <c r="W836" s="238">
        <f t="shared" si="147"/>
        <v>0</v>
      </c>
      <c r="X836" s="238">
        <f>SUMIFS($W$5:$W836,$V$5:$V836,"Plusieurs occurences",$H$5:$H836,H836)</f>
        <v>0</v>
      </c>
      <c r="Y836" t="str">
        <f t="shared" si="148"/>
        <v/>
      </c>
      <c r="Z836">
        <f t="shared" si="149"/>
        <v>0</v>
      </c>
      <c r="AA836" t="str">
        <f t="shared" si="150"/>
        <v/>
      </c>
      <c r="AC836" t="str">
        <f t="shared" si="151"/>
        <v/>
      </c>
    </row>
    <row r="837" spans="1:29" ht="75" x14ac:dyDescent="0.25">
      <c r="A837" s="112">
        <v>836</v>
      </c>
      <c r="B837" s="373" t="s">
        <v>1214</v>
      </c>
      <c r="C837" t="s">
        <v>6083</v>
      </c>
      <c r="D837" s="133">
        <v>33</v>
      </c>
      <c r="E837" s="133">
        <v>10</v>
      </c>
      <c r="F837" s="133">
        <v>5</v>
      </c>
      <c r="G837" s="133">
        <f t="shared" si="152"/>
        <v>0.5</v>
      </c>
      <c r="H837" s="15"/>
      <c r="I837" s="16" t="s">
        <v>13</v>
      </c>
      <c r="J837" s="135">
        <v>2013</v>
      </c>
      <c r="K837" s="3" t="s">
        <v>14</v>
      </c>
      <c r="L837" s="342" t="s">
        <v>5513</v>
      </c>
      <c r="M837" s="17" t="s">
        <v>40</v>
      </c>
      <c r="P837" s="1" t="str">
        <f>IF($C837&lt;&gt;"",IF(COUNTIF($C:C,$C837)&gt;1,"Plusieurs commentaires",""),"")</f>
        <v/>
      </c>
      <c r="Q837" s="1">
        <f t="shared" ref="Q837:Q900" si="153">IF(P837="Plusieurs commentaires",1,0)</f>
        <v>0</v>
      </c>
      <c r="R837" s="1">
        <f>SUMIFS($Q$5:$Q837,$P$5:$P837,"Plusieurs commentaires",$C$5:$C837,C837)</f>
        <v>0</v>
      </c>
      <c r="S837" t="str">
        <f t="shared" ref="S837:S900" si="154">IF(I837="Non",IF(F837&lt;=21,IF(M837="Critique",IF(J837&gt;2017,C837,""),""),""),"")</f>
        <v/>
      </c>
      <c r="T837" t="str">
        <f t="shared" ref="T837:T900" si="155">IF(I837="Non",IF(F837&lt;=21,IF(M837="Soutien",IF(J837&gt;2017,C837,""),""),""),"")</f>
        <v/>
      </c>
      <c r="U837" t="str">
        <f t="shared" ref="U837:U900" si="156">IF(I837="Non",IF(F837&lt;=21,IF(M837="Neutre",IF(J837&gt;2017,C837,""),""),""),"")</f>
        <v/>
      </c>
      <c r="V837" s="238" t="str">
        <f t="shared" ref="V837:V900" si="157">IF($H837&lt;&gt;"",IF(COUNTIF($H:$H,$H837)&gt;1,"Plusieurs occurences",""),"")</f>
        <v/>
      </c>
      <c r="W837" s="238">
        <f t="shared" ref="W837:W900" si="158">IF(V837="Plusieurs occurences",1,0)</f>
        <v>0</v>
      </c>
      <c r="X837" s="238">
        <f>SUMIFS($W$5:$W837,$V$5:$V837,"Plusieurs occurences",$H$5:$H837,H837)</f>
        <v>0</v>
      </c>
      <c r="Y837" t="str">
        <f t="shared" ref="Y837:Y900" si="159">IF(R837&lt;2,IF(M837="Critique",H837,""),"")</f>
        <v/>
      </c>
      <c r="Z837">
        <f t="shared" ref="Z837:Z900" si="160">IF(R837&lt;2,IF(M837="Soutien",H837,""),"")</f>
        <v>0</v>
      </c>
      <c r="AA837" t="str">
        <f t="shared" ref="AA837:AA900" si="161">IF(R837&lt;2,IF(M837="Neutre",H837,""),"")</f>
        <v/>
      </c>
      <c r="AC837" t="str">
        <f t="shared" si="151"/>
        <v/>
      </c>
    </row>
    <row r="838" spans="1:29" ht="45" x14ac:dyDescent="0.25">
      <c r="A838" s="112">
        <v>838</v>
      </c>
      <c r="B838" s="288" t="s">
        <v>1005</v>
      </c>
      <c r="C838" t="s">
        <v>6228</v>
      </c>
      <c r="D838" s="291">
        <v>14600</v>
      </c>
      <c r="E838" s="291">
        <v>292</v>
      </c>
      <c r="F838" s="291">
        <v>420</v>
      </c>
      <c r="G838" s="133">
        <f t="shared" si="152"/>
        <v>1.4383561643835616</v>
      </c>
      <c r="H838" s="291"/>
      <c r="I838" s="298" t="s">
        <v>13</v>
      </c>
      <c r="J838" s="291">
        <v>2013</v>
      </c>
      <c r="K838" s="3" t="s">
        <v>14</v>
      </c>
      <c r="L838" s="362" t="s">
        <v>13</v>
      </c>
      <c r="M838" s="302" t="s">
        <v>40</v>
      </c>
      <c r="N838">
        <v>6</v>
      </c>
      <c r="P838" s="1" t="str">
        <f>IF($C838&lt;&gt;"",IF(COUNTIF($C:C,$C838)&gt;1,"Plusieurs commentaires",""),"")</f>
        <v/>
      </c>
      <c r="Q838" s="1">
        <f t="shared" si="153"/>
        <v>0</v>
      </c>
      <c r="R838" s="1">
        <f>SUMIFS($Q$5:$Q838,$P$5:$P838,"Plusieurs commentaires",$C$5:$C838,C838)</f>
        <v>0</v>
      </c>
      <c r="S838" t="str">
        <f t="shared" si="154"/>
        <v/>
      </c>
      <c r="T838" t="str">
        <f t="shared" si="155"/>
        <v/>
      </c>
      <c r="U838" t="str">
        <f t="shared" si="156"/>
        <v/>
      </c>
      <c r="V838" s="238" t="str">
        <f t="shared" si="157"/>
        <v/>
      </c>
      <c r="W838" s="238">
        <f t="shared" si="158"/>
        <v>0</v>
      </c>
      <c r="X838" s="238">
        <f>SUMIFS($W$5:$W838,$V$5:$V838,"Plusieurs occurences",$H$5:$H838,H838)</f>
        <v>0</v>
      </c>
      <c r="Y838" t="str">
        <f t="shared" si="159"/>
        <v/>
      </c>
      <c r="Z838">
        <f t="shared" si="160"/>
        <v>0</v>
      </c>
      <c r="AA838" t="str">
        <f t="shared" si="161"/>
        <v/>
      </c>
      <c r="AC838" t="str">
        <f t="shared" si="151"/>
        <v/>
      </c>
    </row>
    <row r="839" spans="1:29" x14ac:dyDescent="0.25">
      <c r="A839" s="112">
        <v>839</v>
      </c>
      <c r="B839" s="288" t="s">
        <v>1006</v>
      </c>
      <c r="C839" t="s">
        <v>6593</v>
      </c>
      <c r="D839" s="291">
        <v>1612</v>
      </c>
      <c r="E839" s="291">
        <v>8</v>
      </c>
      <c r="F839" s="291">
        <v>8</v>
      </c>
      <c r="G839" s="133">
        <f t="shared" si="152"/>
        <v>1</v>
      </c>
      <c r="H839" s="291"/>
      <c r="I839" s="298" t="s">
        <v>13</v>
      </c>
      <c r="J839" s="291">
        <v>2017</v>
      </c>
      <c r="K839" s="3" t="s">
        <v>5826</v>
      </c>
      <c r="L839" s="362" t="s">
        <v>1041</v>
      </c>
      <c r="M839" s="302" t="s">
        <v>40</v>
      </c>
      <c r="P839" s="1" t="str">
        <f>IF($C839&lt;&gt;"",IF(COUNTIF($C:C,$C839)&gt;1,"Plusieurs commentaires",""),"")</f>
        <v/>
      </c>
      <c r="Q839" s="1">
        <f t="shared" si="153"/>
        <v>0</v>
      </c>
      <c r="R839" s="1">
        <f>SUMIFS($Q$5:$Q839,$P$5:$P839,"Plusieurs commentaires",$C$5:$C839,C839)</f>
        <v>0</v>
      </c>
      <c r="S839" t="str">
        <f t="shared" si="154"/>
        <v/>
      </c>
      <c r="T839" t="str">
        <f t="shared" si="155"/>
        <v/>
      </c>
      <c r="U839" t="str">
        <f t="shared" si="156"/>
        <v/>
      </c>
      <c r="V839" s="238" t="str">
        <f t="shared" si="157"/>
        <v/>
      </c>
      <c r="W839" s="238">
        <f t="shared" si="158"/>
        <v>0</v>
      </c>
      <c r="X839" s="238">
        <f>SUMIFS($W$5:$W839,$V$5:$V839,"Plusieurs occurences",$H$5:$H839,H839)</f>
        <v>0</v>
      </c>
      <c r="Y839" t="str">
        <f t="shared" si="159"/>
        <v/>
      </c>
      <c r="Z839">
        <f t="shared" si="160"/>
        <v>0</v>
      </c>
      <c r="AA839" t="str">
        <f t="shared" si="161"/>
        <v/>
      </c>
      <c r="AC839" t="str">
        <f t="shared" ref="AC839:AC902" si="162">IF(R839&lt;2,IF(M839="Critique",C839,""),"")</f>
        <v/>
      </c>
    </row>
    <row r="840" spans="1:29" x14ac:dyDescent="0.25">
      <c r="A840" s="112">
        <v>840</v>
      </c>
      <c r="B840" s="288" t="s">
        <v>1007</v>
      </c>
      <c r="C840" t="s">
        <v>6500</v>
      </c>
      <c r="D840" s="291">
        <v>8879</v>
      </c>
      <c r="E840" s="291">
        <v>410</v>
      </c>
      <c r="F840" s="291">
        <v>174</v>
      </c>
      <c r="G840" s="133">
        <f t="shared" si="152"/>
        <v>0.42439024390243901</v>
      </c>
      <c r="H840" s="291"/>
      <c r="I840" s="298" t="s">
        <v>14</v>
      </c>
      <c r="J840" s="291">
        <v>2014</v>
      </c>
      <c r="K840" s="3" t="s">
        <v>5505</v>
      </c>
      <c r="L840" s="365" t="s">
        <v>5849</v>
      </c>
      <c r="M840" s="302" t="s">
        <v>40</v>
      </c>
      <c r="P840" s="1" t="str">
        <f>IF($C840&lt;&gt;"",IF(COUNTIF($C:C,$C840)&gt;1,"Plusieurs commentaires",""),"")</f>
        <v>Plusieurs commentaires</v>
      </c>
      <c r="Q840" s="1">
        <f t="shared" si="153"/>
        <v>1</v>
      </c>
      <c r="R840" s="1">
        <f>SUMIFS($Q$5:$Q840,$P$5:$P840,"Plusieurs commentaires",$C$5:$C840,C840)</f>
        <v>4</v>
      </c>
      <c r="S840" t="str">
        <f t="shared" si="154"/>
        <v/>
      </c>
      <c r="T840" t="str">
        <f t="shared" si="155"/>
        <v/>
      </c>
      <c r="U840" t="str">
        <f t="shared" si="156"/>
        <v/>
      </c>
      <c r="V840" s="238" t="str">
        <f t="shared" si="157"/>
        <v/>
      </c>
      <c r="W840" s="238">
        <f t="shared" si="158"/>
        <v>0</v>
      </c>
      <c r="X840" s="238">
        <f>SUMIFS($W$5:$W840,$V$5:$V840,"Plusieurs occurences",$H$5:$H840,H840)</f>
        <v>0</v>
      </c>
      <c r="Y840" t="str">
        <f t="shared" si="159"/>
        <v/>
      </c>
      <c r="Z840" t="str">
        <f t="shared" si="160"/>
        <v/>
      </c>
      <c r="AA840" t="str">
        <f t="shared" si="161"/>
        <v/>
      </c>
      <c r="AC840" t="str">
        <f t="shared" si="162"/>
        <v/>
      </c>
    </row>
    <row r="841" spans="1:29" ht="45" x14ac:dyDescent="0.25">
      <c r="A841" s="112">
        <v>841</v>
      </c>
      <c r="B841" s="288" t="s">
        <v>1008</v>
      </c>
      <c r="C841" t="s">
        <v>6518</v>
      </c>
      <c r="D841" s="291">
        <v>4031</v>
      </c>
      <c r="E841" s="291">
        <v>180</v>
      </c>
      <c r="F841" s="291">
        <v>116</v>
      </c>
      <c r="G841" s="133">
        <f t="shared" si="152"/>
        <v>0.64444444444444449</v>
      </c>
      <c r="H841" s="291"/>
      <c r="I841" s="298" t="s">
        <v>14</v>
      </c>
      <c r="J841" s="291">
        <v>2017</v>
      </c>
      <c r="K841" s="3" t="s">
        <v>5827</v>
      </c>
      <c r="L841" s="362" t="s">
        <v>1041</v>
      </c>
      <c r="M841" s="302" t="s">
        <v>40</v>
      </c>
      <c r="P841" s="1" t="str">
        <f>IF($C841&lt;&gt;"",IF(COUNTIF($C:C,$C841)&gt;1,"Plusieurs commentaires",""),"")</f>
        <v>Plusieurs commentaires</v>
      </c>
      <c r="Q841" s="1">
        <f t="shared" si="153"/>
        <v>1</v>
      </c>
      <c r="R841" s="1">
        <f>SUMIFS($Q$5:$Q841,$P$5:$P841,"Plusieurs commentaires",$C$5:$C841,C841)</f>
        <v>2</v>
      </c>
      <c r="S841" t="str">
        <f t="shared" si="154"/>
        <v/>
      </c>
      <c r="T841" t="str">
        <f t="shared" si="155"/>
        <v/>
      </c>
      <c r="U841" t="str">
        <f t="shared" si="156"/>
        <v/>
      </c>
      <c r="V841" s="238" t="str">
        <f t="shared" si="157"/>
        <v/>
      </c>
      <c r="W841" s="238">
        <f t="shared" si="158"/>
        <v>0</v>
      </c>
      <c r="X841" s="238">
        <f>SUMIFS($W$5:$W841,$V$5:$V841,"Plusieurs occurences",$H$5:$H841,H841)</f>
        <v>0</v>
      </c>
      <c r="Y841" t="str">
        <f t="shared" si="159"/>
        <v/>
      </c>
      <c r="Z841" t="str">
        <f t="shared" si="160"/>
        <v/>
      </c>
      <c r="AA841" t="str">
        <f t="shared" si="161"/>
        <v/>
      </c>
      <c r="AC841" t="str">
        <f t="shared" si="162"/>
        <v/>
      </c>
    </row>
    <row r="842" spans="1:29" x14ac:dyDescent="0.25">
      <c r="A842" s="112">
        <v>842</v>
      </c>
      <c r="B842" s="333" t="s">
        <v>1009</v>
      </c>
      <c r="C842" t="s">
        <v>6229</v>
      </c>
      <c r="D842" s="37">
        <v>121000</v>
      </c>
      <c r="E842" s="37">
        <v>5176</v>
      </c>
      <c r="F842" s="37">
        <v>8230</v>
      </c>
      <c r="G842" s="133">
        <f t="shared" si="152"/>
        <v>1.5900309119010818</v>
      </c>
      <c r="H842" s="37"/>
      <c r="I842" s="38" t="s">
        <v>14</v>
      </c>
      <c r="J842" s="37">
        <v>2014</v>
      </c>
      <c r="K842" s="3" t="s">
        <v>5506</v>
      </c>
      <c r="L842" s="364" t="s">
        <v>5513</v>
      </c>
      <c r="M842" s="39" t="s">
        <v>40</v>
      </c>
      <c r="P842" s="1" t="str">
        <f>IF($C842&lt;&gt;"",IF(COUNTIF($C:C,$C842)&gt;1,"Plusieurs commentaires",""),"")</f>
        <v/>
      </c>
      <c r="Q842" s="1">
        <f t="shared" si="153"/>
        <v>0</v>
      </c>
      <c r="R842" s="1">
        <f>SUMIFS($Q$5:$Q842,$P$5:$P842,"Plusieurs commentaires",$C$5:$C842,C842)</f>
        <v>0</v>
      </c>
      <c r="S842" t="str">
        <f t="shared" si="154"/>
        <v/>
      </c>
      <c r="T842" t="str">
        <f t="shared" si="155"/>
        <v/>
      </c>
      <c r="U842" t="str">
        <f t="shared" si="156"/>
        <v/>
      </c>
      <c r="V842" s="238" t="str">
        <f t="shared" si="157"/>
        <v/>
      </c>
      <c r="W842" s="238">
        <f t="shared" si="158"/>
        <v>0</v>
      </c>
      <c r="X842" s="238">
        <f>SUMIFS($W$5:$W842,$V$5:$V842,"Plusieurs occurences",$H$5:$H842,H842)</f>
        <v>0</v>
      </c>
      <c r="Y842" t="str">
        <f t="shared" si="159"/>
        <v/>
      </c>
      <c r="Z842">
        <f t="shared" si="160"/>
        <v>0</v>
      </c>
      <c r="AA842" t="str">
        <f t="shared" si="161"/>
        <v/>
      </c>
      <c r="AC842" t="str">
        <f t="shared" si="162"/>
        <v/>
      </c>
    </row>
    <row r="843" spans="1:29" ht="30" x14ac:dyDescent="0.25">
      <c r="A843" s="112">
        <v>843</v>
      </c>
      <c r="B843" s="333" t="s">
        <v>1010</v>
      </c>
      <c r="C843" t="s">
        <v>6230</v>
      </c>
      <c r="D843" s="37">
        <v>5</v>
      </c>
      <c r="E843" s="37">
        <v>16</v>
      </c>
      <c r="F843" s="37">
        <v>8</v>
      </c>
      <c r="G843" s="133">
        <f t="shared" si="152"/>
        <v>0.5</v>
      </c>
      <c r="H843" s="37"/>
      <c r="I843" s="38" t="s">
        <v>14</v>
      </c>
      <c r="J843" s="37">
        <v>2015</v>
      </c>
      <c r="K843" s="3" t="s">
        <v>14</v>
      </c>
      <c r="L843" s="349" t="s">
        <v>5513</v>
      </c>
      <c r="M843" s="39" t="s">
        <v>40</v>
      </c>
      <c r="P843" s="1" t="str">
        <f>IF($C843&lt;&gt;"",IF(COUNTIF($C:C,$C843)&gt;1,"Plusieurs commentaires",""),"")</f>
        <v/>
      </c>
      <c r="Q843" s="1">
        <f t="shared" si="153"/>
        <v>0</v>
      </c>
      <c r="R843" s="1">
        <f>SUMIFS($Q$5:$Q843,$P$5:$P843,"Plusieurs commentaires",$C$5:$C843,C843)</f>
        <v>0</v>
      </c>
      <c r="S843" t="str">
        <f t="shared" si="154"/>
        <v/>
      </c>
      <c r="T843" t="str">
        <f t="shared" si="155"/>
        <v/>
      </c>
      <c r="U843" t="str">
        <f t="shared" si="156"/>
        <v/>
      </c>
      <c r="V843" s="238" t="str">
        <f t="shared" si="157"/>
        <v/>
      </c>
      <c r="W843" s="238">
        <f t="shared" si="158"/>
        <v>0</v>
      </c>
      <c r="X843" s="238">
        <f>SUMIFS($W$5:$W843,$V$5:$V843,"Plusieurs occurences",$H$5:$H843,H843)</f>
        <v>0</v>
      </c>
      <c r="Y843" t="str">
        <f t="shared" si="159"/>
        <v/>
      </c>
      <c r="Z843">
        <f t="shared" si="160"/>
        <v>0</v>
      </c>
      <c r="AA843" t="str">
        <f t="shared" si="161"/>
        <v/>
      </c>
      <c r="AC843" t="str">
        <f t="shared" si="162"/>
        <v/>
      </c>
    </row>
    <row r="844" spans="1:29" ht="15" customHeight="1" x14ac:dyDescent="0.25">
      <c r="A844" s="112">
        <v>844</v>
      </c>
      <c r="B844" s="333" t="s">
        <v>1011</v>
      </c>
      <c r="C844" t="s">
        <v>6456</v>
      </c>
      <c r="D844" s="37">
        <v>474</v>
      </c>
      <c r="E844" s="37">
        <v>94</v>
      </c>
      <c r="F844" s="37">
        <v>14</v>
      </c>
      <c r="G844" s="133">
        <f t="shared" si="152"/>
        <v>0.14893617021276595</v>
      </c>
      <c r="H844" s="37"/>
      <c r="I844" s="38" t="s">
        <v>14</v>
      </c>
      <c r="J844" s="37">
        <v>2017</v>
      </c>
      <c r="K844" s="3" t="s">
        <v>5507</v>
      </c>
      <c r="L844" s="350" t="s">
        <v>5513</v>
      </c>
      <c r="M844" s="39" t="s">
        <v>40</v>
      </c>
      <c r="N844">
        <v>0</v>
      </c>
      <c r="P844" s="1" t="str">
        <f>IF($C844&lt;&gt;"",IF(COUNTIF($C:C,$C844)&gt;1,"Plusieurs commentaires",""),"")</f>
        <v>Plusieurs commentaires</v>
      </c>
      <c r="Q844" s="1">
        <f t="shared" si="153"/>
        <v>1</v>
      </c>
      <c r="R844" s="1">
        <f>SUMIFS($Q$5:$Q844,$P$5:$P844,"Plusieurs commentaires",$C$5:$C844,C844)</f>
        <v>3</v>
      </c>
      <c r="S844" t="str">
        <f t="shared" si="154"/>
        <v/>
      </c>
      <c r="T844" t="str">
        <f t="shared" si="155"/>
        <v/>
      </c>
      <c r="U844" t="str">
        <f t="shared" si="156"/>
        <v/>
      </c>
      <c r="V844" s="238" t="str">
        <f t="shared" si="157"/>
        <v/>
      </c>
      <c r="W844" s="238">
        <f t="shared" si="158"/>
        <v>0</v>
      </c>
      <c r="X844" s="238">
        <f>SUMIFS($W$5:$W844,$V$5:$V844,"Plusieurs occurences",$H$5:$H844,H844)</f>
        <v>0</v>
      </c>
      <c r="Y844" t="str">
        <f t="shared" si="159"/>
        <v/>
      </c>
      <c r="Z844" t="str">
        <f t="shared" si="160"/>
        <v/>
      </c>
      <c r="AA844" t="str">
        <f t="shared" si="161"/>
        <v/>
      </c>
      <c r="AC844" t="str">
        <f t="shared" si="162"/>
        <v/>
      </c>
    </row>
    <row r="845" spans="1:29" x14ac:dyDescent="0.25">
      <c r="A845" s="112">
        <v>845</v>
      </c>
      <c r="B845" s="333" t="s">
        <v>1012</v>
      </c>
      <c r="C845" t="s">
        <v>6017</v>
      </c>
      <c r="D845" s="37">
        <v>73200</v>
      </c>
      <c r="E845" s="37">
        <v>2076</v>
      </c>
      <c r="F845" s="37">
        <v>1915</v>
      </c>
      <c r="G845" s="133">
        <f t="shared" si="152"/>
        <v>0.92244701348747593</v>
      </c>
      <c r="H845" s="37"/>
      <c r="I845" s="38" t="s">
        <v>14</v>
      </c>
      <c r="J845" s="37">
        <v>2011</v>
      </c>
      <c r="K845" s="3" t="s">
        <v>14</v>
      </c>
      <c r="L845" s="349" t="s">
        <v>13</v>
      </c>
      <c r="M845" s="39" t="s">
        <v>40</v>
      </c>
      <c r="P845" s="1" t="str">
        <f>IF($C845&lt;&gt;"",IF(COUNTIF($C:C,$C845)&gt;1,"Plusieurs commentaires",""),"")</f>
        <v/>
      </c>
      <c r="Q845" s="1">
        <f t="shared" si="153"/>
        <v>0</v>
      </c>
      <c r="R845" s="1">
        <f>SUMIFS($Q$5:$Q845,$P$5:$P845,"Plusieurs commentaires",$C$5:$C845,C845)</f>
        <v>0</v>
      </c>
      <c r="S845" t="str">
        <f t="shared" si="154"/>
        <v/>
      </c>
      <c r="T845" t="str">
        <f t="shared" si="155"/>
        <v/>
      </c>
      <c r="U845" t="str">
        <f t="shared" si="156"/>
        <v/>
      </c>
      <c r="V845" s="238" t="str">
        <f t="shared" si="157"/>
        <v/>
      </c>
      <c r="W845" s="238">
        <f t="shared" si="158"/>
        <v>0</v>
      </c>
      <c r="X845" s="238">
        <f>SUMIFS($W$5:$W845,$V$5:$V845,"Plusieurs occurences",$H$5:$H845,H845)</f>
        <v>0</v>
      </c>
      <c r="Y845" t="str">
        <f t="shared" si="159"/>
        <v/>
      </c>
      <c r="Z845">
        <f t="shared" si="160"/>
        <v>0</v>
      </c>
      <c r="AA845" t="str">
        <f t="shared" si="161"/>
        <v/>
      </c>
      <c r="AC845" t="str">
        <f t="shared" si="162"/>
        <v/>
      </c>
    </row>
    <row r="846" spans="1:29" ht="30" x14ac:dyDescent="0.25">
      <c r="A846" s="112">
        <v>846</v>
      </c>
      <c r="B846" s="333" t="s">
        <v>1013</v>
      </c>
      <c r="C846" t="s">
        <v>6231</v>
      </c>
      <c r="D846" s="37">
        <v>487</v>
      </c>
      <c r="E846" s="37">
        <v>20</v>
      </c>
      <c r="F846" s="37">
        <v>8</v>
      </c>
      <c r="G846" s="133">
        <f t="shared" si="152"/>
        <v>0.4</v>
      </c>
      <c r="H846" s="37"/>
      <c r="I846" s="38" t="s">
        <v>14</v>
      </c>
      <c r="J846" s="37">
        <v>2017</v>
      </c>
      <c r="K846" s="3" t="s">
        <v>5828</v>
      </c>
      <c r="L846" s="363" t="s">
        <v>13</v>
      </c>
      <c r="M846" s="39" t="s">
        <v>40</v>
      </c>
      <c r="P846" s="1" t="str">
        <f>IF($C846&lt;&gt;"",IF(COUNTIF($C:C,$C846)&gt;1,"Plusieurs commentaires",""),"")</f>
        <v/>
      </c>
      <c r="Q846" s="1">
        <f t="shared" si="153"/>
        <v>0</v>
      </c>
      <c r="R846" s="1">
        <f>SUMIFS($Q$5:$Q846,$P$5:$P846,"Plusieurs commentaires",$C$5:$C846,C846)</f>
        <v>0</v>
      </c>
      <c r="S846" t="str">
        <f t="shared" si="154"/>
        <v/>
      </c>
      <c r="T846" t="str">
        <f t="shared" si="155"/>
        <v/>
      </c>
      <c r="U846" t="str">
        <f t="shared" si="156"/>
        <v/>
      </c>
      <c r="V846" s="238" t="str">
        <f t="shared" si="157"/>
        <v/>
      </c>
      <c r="W846" s="238">
        <f t="shared" si="158"/>
        <v>0</v>
      </c>
      <c r="X846" s="238">
        <f>SUMIFS($W$5:$W846,$V$5:$V846,"Plusieurs occurences",$H$5:$H846,H846)</f>
        <v>0</v>
      </c>
      <c r="Y846" t="str">
        <f t="shared" si="159"/>
        <v/>
      </c>
      <c r="Z846">
        <f t="shared" si="160"/>
        <v>0</v>
      </c>
      <c r="AA846" t="str">
        <f t="shared" si="161"/>
        <v/>
      </c>
      <c r="AC846" t="str">
        <f t="shared" si="162"/>
        <v/>
      </c>
    </row>
    <row r="847" spans="1:29" ht="30" x14ac:dyDescent="0.25">
      <c r="A847" s="112">
        <v>847</v>
      </c>
      <c r="B847" s="333" t="s">
        <v>1014</v>
      </c>
      <c r="C847" t="s">
        <v>6594</v>
      </c>
      <c r="D847" s="37">
        <v>4218</v>
      </c>
      <c r="E847" s="37">
        <v>431</v>
      </c>
      <c r="F847" s="37">
        <v>73</v>
      </c>
      <c r="G847" s="133">
        <f t="shared" si="152"/>
        <v>0.16937354988399073</v>
      </c>
      <c r="H847" s="37"/>
      <c r="I847" s="38" t="s">
        <v>14</v>
      </c>
      <c r="J847" s="37">
        <v>2014</v>
      </c>
      <c r="K847" s="3" t="s">
        <v>14</v>
      </c>
      <c r="L847" s="349" t="s">
        <v>1041</v>
      </c>
      <c r="M847" s="39" t="s">
        <v>40</v>
      </c>
      <c r="N847" s="31">
        <v>12</v>
      </c>
      <c r="P847" s="1" t="str">
        <f>IF($C847&lt;&gt;"",IF(COUNTIF($C:C,$C847)&gt;1,"Plusieurs commentaires",""),"")</f>
        <v/>
      </c>
      <c r="Q847" s="1">
        <f t="shared" si="153"/>
        <v>0</v>
      </c>
      <c r="R847" s="1">
        <f>SUMIFS($Q$5:$Q847,$P$5:$P847,"Plusieurs commentaires",$C$5:$C847,C847)</f>
        <v>0</v>
      </c>
      <c r="S847" t="str">
        <f t="shared" si="154"/>
        <v/>
      </c>
      <c r="T847" t="str">
        <f t="shared" si="155"/>
        <v/>
      </c>
      <c r="U847" t="str">
        <f t="shared" si="156"/>
        <v/>
      </c>
      <c r="V847" s="238" t="str">
        <f t="shared" si="157"/>
        <v/>
      </c>
      <c r="W847" s="238">
        <f t="shared" si="158"/>
        <v>0</v>
      </c>
      <c r="X847" s="238">
        <f>SUMIFS($W$5:$W847,$V$5:$V847,"Plusieurs occurences",$H$5:$H847,H847)</f>
        <v>0</v>
      </c>
      <c r="Y847" t="str">
        <f t="shared" si="159"/>
        <v/>
      </c>
      <c r="Z847">
        <f t="shared" si="160"/>
        <v>0</v>
      </c>
      <c r="AA847" t="str">
        <f t="shared" si="161"/>
        <v/>
      </c>
      <c r="AC847" t="str">
        <f t="shared" si="162"/>
        <v/>
      </c>
    </row>
    <row r="848" spans="1:29" ht="75" x14ac:dyDescent="0.25">
      <c r="A848" s="112">
        <v>848</v>
      </c>
      <c r="B848" s="333" t="s">
        <v>1120</v>
      </c>
      <c r="C848" t="s">
        <v>6047</v>
      </c>
      <c r="D848" s="37">
        <v>3110</v>
      </c>
      <c r="E848" s="37">
        <v>35</v>
      </c>
      <c r="F848" s="37">
        <v>64</v>
      </c>
      <c r="G848" s="133">
        <f t="shared" si="152"/>
        <v>1.8285714285714285</v>
      </c>
      <c r="H848" s="37"/>
      <c r="I848" s="38" t="s">
        <v>14</v>
      </c>
      <c r="J848" s="37">
        <v>2017</v>
      </c>
      <c r="K848" s="3" t="s">
        <v>5508</v>
      </c>
      <c r="L848" s="350" t="s">
        <v>5513</v>
      </c>
      <c r="M848" s="39" t="s">
        <v>40</v>
      </c>
      <c r="P848" s="1" t="str">
        <f>IF($C848&lt;&gt;"",IF(COUNTIF($C:C,$C848)&gt;1,"Plusieurs commentaires",""),"")</f>
        <v>Plusieurs commentaires</v>
      </c>
      <c r="Q848" s="1">
        <f t="shared" si="153"/>
        <v>1</v>
      </c>
      <c r="R848" s="1">
        <f>SUMIFS($Q$5:$Q848,$P$5:$P848,"Plusieurs commentaires",$C$5:$C848,C848)</f>
        <v>4</v>
      </c>
      <c r="S848" t="str">
        <f t="shared" si="154"/>
        <v/>
      </c>
      <c r="T848" t="str">
        <f t="shared" si="155"/>
        <v/>
      </c>
      <c r="U848" t="str">
        <f t="shared" si="156"/>
        <v/>
      </c>
      <c r="V848" s="238" t="str">
        <f t="shared" si="157"/>
        <v/>
      </c>
      <c r="W848" s="238">
        <f t="shared" si="158"/>
        <v>0</v>
      </c>
      <c r="X848" s="238">
        <f>SUMIFS($W$5:$W848,$V$5:$V848,"Plusieurs occurences",$H$5:$H848,H848)</f>
        <v>0</v>
      </c>
      <c r="Y848" t="str">
        <f t="shared" si="159"/>
        <v/>
      </c>
      <c r="Z848" t="str">
        <f t="shared" si="160"/>
        <v/>
      </c>
      <c r="AA848" t="str">
        <f t="shared" si="161"/>
        <v/>
      </c>
      <c r="AC848" t="str">
        <f t="shared" si="162"/>
        <v/>
      </c>
    </row>
    <row r="849" spans="1:29" ht="75" x14ac:dyDescent="0.25">
      <c r="A849" s="112">
        <v>849</v>
      </c>
      <c r="B849" s="333" t="s">
        <v>1121</v>
      </c>
      <c r="C849" t="s">
        <v>6595</v>
      </c>
      <c r="D849" s="37">
        <v>1678</v>
      </c>
      <c r="E849" s="37">
        <v>337</v>
      </c>
      <c r="F849" s="37">
        <v>115</v>
      </c>
      <c r="G849" s="133">
        <f t="shared" si="152"/>
        <v>0.34124629080118696</v>
      </c>
      <c r="H849" s="37"/>
      <c r="I849" s="38" t="s">
        <v>13</v>
      </c>
      <c r="J849" s="37">
        <v>2010</v>
      </c>
      <c r="K849" s="3" t="s">
        <v>1015</v>
      </c>
      <c r="L849" s="349" t="s">
        <v>1041</v>
      </c>
      <c r="M849" s="39" t="s">
        <v>40</v>
      </c>
      <c r="N849">
        <v>0</v>
      </c>
      <c r="P849" s="1" t="str">
        <f>IF($C849&lt;&gt;"",IF(COUNTIF($C:C,$C849)&gt;1,"Plusieurs commentaires",""),"")</f>
        <v/>
      </c>
      <c r="Q849" s="1">
        <f t="shared" si="153"/>
        <v>0</v>
      </c>
      <c r="R849" s="1">
        <f>SUMIFS($Q$5:$Q849,$P$5:$P849,"Plusieurs commentaires",$C$5:$C849,C849)</f>
        <v>0</v>
      </c>
      <c r="S849" t="str">
        <f t="shared" si="154"/>
        <v/>
      </c>
      <c r="T849" t="str">
        <f t="shared" si="155"/>
        <v/>
      </c>
      <c r="U849" t="str">
        <f t="shared" si="156"/>
        <v/>
      </c>
      <c r="V849" s="238" t="str">
        <f t="shared" si="157"/>
        <v/>
      </c>
      <c r="W849" s="238">
        <f t="shared" si="158"/>
        <v>0</v>
      </c>
      <c r="X849" s="238">
        <f>SUMIFS($W$5:$W849,$V$5:$V849,"Plusieurs occurences",$H$5:$H849,H849)</f>
        <v>0</v>
      </c>
      <c r="Y849" t="str">
        <f t="shared" si="159"/>
        <v/>
      </c>
      <c r="Z849">
        <f t="shared" si="160"/>
        <v>0</v>
      </c>
      <c r="AA849" t="str">
        <f t="shared" si="161"/>
        <v/>
      </c>
      <c r="AC849" t="str">
        <f t="shared" si="162"/>
        <v/>
      </c>
    </row>
    <row r="850" spans="1:29" ht="30" x14ac:dyDescent="0.25">
      <c r="A850" s="112">
        <v>850</v>
      </c>
      <c r="B850" s="333" t="s">
        <v>1016</v>
      </c>
      <c r="C850" t="s">
        <v>6084</v>
      </c>
      <c r="D850" s="37">
        <v>12</v>
      </c>
      <c r="E850" s="37">
        <v>32</v>
      </c>
      <c r="F850" s="37">
        <v>2</v>
      </c>
      <c r="G850" s="133">
        <f t="shared" si="152"/>
        <v>6.25E-2</v>
      </c>
      <c r="H850" s="37"/>
      <c r="I850" s="38" t="s">
        <v>14</v>
      </c>
      <c r="J850" s="37">
        <v>2018</v>
      </c>
      <c r="K850" s="3" t="s">
        <v>14</v>
      </c>
      <c r="L850" s="349" t="s">
        <v>1041</v>
      </c>
      <c r="M850" s="39" t="s">
        <v>40</v>
      </c>
      <c r="P850" s="1" t="str">
        <f>IF($C850&lt;&gt;"",IF(COUNTIF($C:C,$C850)&gt;1,"Plusieurs commentaires",""),"")</f>
        <v/>
      </c>
      <c r="Q850" s="1">
        <f t="shared" si="153"/>
        <v>0</v>
      </c>
      <c r="R850" s="1">
        <f>SUMIFS($Q$5:$Q850,$P$5:$P850,"Plusieurs commentaires",$C$5:$C850,C850)</f>
        <v>0</v>
      </c>
      <c r="S850" t="str">
        <f t="shared" si="154"/>
        <v/>
      </c>
      <c r="T850" t="str">
        <f t="shared" si="155"/>
        <v>dvaecllchvssv</v>
      </c>
      <c r="U850" t="str">
        <f t="shared" si="156"/>
        <v/>
      </c>
      <c r="V850" s="238" t="str">
        <f t="shared" si="157"/>
        <v/>
      </c>
      <c r="W850" s="238">
        <f t="shared" si="158"/>
        <v>0</v>
      </c>
      <c r="X850" s="238">
        <f>SUMIFS($W$5:$W850,$V$5:$V850,"Plusieurs occurences",$H$5:$H850,H850)</f>
        <v>0</v>
      </c>
      <c r="Y850" t="str">
        <f t="shared" si="159"/>
        <v/>
      </c>
      <c r="Z850">
        <f t="shared" si="160"/>
        <v>0</v>
      </c>
      <c r="AA850" t="str">
        <f t="shared" si="161"/>
        <v/>
      </c>
      <c r="AC850" t="str">
        <f t="shared" si="162"/>
        <v/>
      </c>
    </row>
    <row r="851" spans="1:29" ht="45" x14ac:dyDescent="0.25">
      <c r="A851" s="112">
        <v>851</v>
      </c>
      <c r="B851" s="333" t="s">
        <v>1017</v>
      </c>
      <c r="C851" t="s">
        <v>6085</v>
      </c>
      <c r="D851" s="37">
        <v>7270</v>
      </c>
      <c r="E851" s="37">
        <v>55</v>
      </c>
      <c r="F851" s="37">
        <v>140</v>
      </c>
      <c r="G851" s="133">
        <f t="shared" si="152"/>
        <v>2.5454545454545454</v>
      </c>
      <c r="H851" s="37"/>
      <c r="I851" s="38" t="s">
        <v>14</v>
      </c>
      <c r="J851" s="37">
        <v>2015</v>
      </c>
      <c r="K851" s="3" t="s">
        <v>5829</v>
      </c>
      <c r="L851" s="349" t="s">
        <v>1041</v>
      </c>
      <c r="M851" s="39" t="s">
        <v>40</v>
      </c>
      <c r="N851">
        <v>0</v>
      </c>
      <c r="P851" s="1" t="str">
        <f>IF($C851&lt;&gt;"",IF(COUNTIF($C:C,$C851)&gt;1,"Plusieurs commentaires",""),"")</f>
        <v/>
      </c>
      <c r="Q851" s="1">
        <f t="shared" si="153"/>
        <v>0</v>
      </c>
      <c r="R851" s="1">
        <f>SUMIFS($Q$5:$Q851,$P$5:$P851,"Plusieurs commentaires",$C$5:$C851,C851)</f>
        <v>0</v>
      </c>
      <c r="S851" t="str">
        <f t="shared" si="154"/>
        <v/>
      </c>
      <c r="T851" t="str">
        <f t="shared" si="155"/>
        <v/>
      </c>
      <c r="U851" t="str">
        <f t="shared" si="156"/>
        <v/>
      </c>
      <c r="V851" s="238" t="str">
        <f t="shared" si="157"/>
        <v/>
      </c>
      <c r="W851" s="238">
        <f t="shared" si="158"/>
        <v>0</v>
      </c>
      <c r="X851" s="238">
        <f>SUMIFS($W$5:$W851,$V$5:$V851,"Plusieurs occurences",$H$5:$H851,H851)</f>
        <v>0</v>
      </c>
      <c r="Y851" t="str">
        <f t="shared" si="159"/>
        <v/>
      </c>
      <c r="Z851">
        <f t="shared" si="160"/>
        <v>0</v>
      </c>
      <c r="AA851" t="str">
        <f t="shared" si="161"/>
        <v/>
      </c>
      <c r="AC851" t="str">
        <f t="shared" si="162"/>
        <v/>
      </c>
    </row>
    <row r="852" spans="1:29" ht="30" x14ac:dyDescent="0.25">
      <c r="A852" s="112">
        <v>852</v>
      </c>
      <c r="B852" s="333" t="s">
        <v>1122</v>
      </c>
      <c r="C852" t="s">
        <v>6596</v>
      </c>
      <c r="D852" s="37">
        <v>28300</v>
      </c>
      <c r="E852" s="37">
        <v>4271</v>
      </c>
      <c r="F852" s="37">
        <v>1991</v>
      </c>
      <c r="G852" s="133">
        <f t="shared" si="152"/>
        <v>0.46616717396394286</v>
      </c>
      <c r="H852" s="37"/>
      <c r="I852" s="38" t="s">
        <v>13</v>
      </c>
      <c r="J852" s="37">
        <v>2017</v>
      </c>
      <c r="K852" s="3" t="s">
        <v>1122</v>
      </c>
      <c r="L852" s="350" t="s">
        <v>14</v>
      </c>
      <c r="M852" s="39" t="s">
        <v>40</v>
      </c>
      <c r="N852">
        <v>35</v>
      </c>
      <c r="P852" s="1" t="str">
        <f>IF($C852&lt;&gt;"",IF(COUNTIF($C:C,$C852)&gt;1,"Plusieurs commentaires",""),"")</f>
        <v/>
      </c>
      <c r="Q852" s="1">
        <f t="shared" si="153"/>
        <v>0</v>
      </c>
      <c r="R852" s="1">
        <f>SUMIFS($Q$5:$Q852,$P$5:$P852,"Plusieurs commentaires",$C$5:$C852,C852)</f>
        <v>0</v>
      </c>
      <c r="S852" t="str">
        <f t="shared" si="154"/>
        <v/>
      </c>
      <c r="T852" t="str">
        <f t="shared" si="155"/>
        <v/>
      </c>
      <c r="U852" t="str">
        <f t="shared" si="156"/>
        <v/>
      </c>
      <c r="V852" s="238" t="str">
        <f t="shared" si="157"/>
        <v/>
      </c>
      <c r="W852" s="238">
        <f t="shared" si="158"/>
        <v>0</v>
      </c>
      <c r="X852" s="238">
        <f>SUMIFS($W$5:$W852,$V$5:$V852,"Plusieurs occurences",$H$5:$H852,H852)</f>
        <v>0</v>
      </c>
      <c r="Y852" t="str">
        <f t="shared" si="159"/>
        <v/>
      </c>
      <c r="Z852">
        <f t="shared" si="160"/>
        <v>0</v>
      </c>
      <c r="AA852" t="str">
        <f t="shared" si="161"/>
        <v/>
      </c>
      <c r="AC852" t="str">
        <f t="shared" si="162"/>
        <v/>
      </c>
    </row>
    <row r="853" spans="1:29" ht="45" x14ac:dyDescent="0.25">
      <c r="A853" s="112">
        <v>853</v>
      </c>
      <c r="B853" s="333" t="s">
        <v>1018</v>
      </c>
      <c r="C853" t="s">
        <v>6597</v>
      </c>
      <c r="D853" s="37">
        <v>4774</v>
      </c>
      <c r="E853" s="37">
        <v>168</v>
      </c>
      <c r="F853" s="37">
        <v>29</v>
      </c>
      <c r="G853" s="133">
        <f t="shared" si="152"/>
        <v>0.17261904761904762</v>
      </c>
      <c r="H853" s="37"/>
      <c r="I853" s="38" t="s">
        <v>14</v>
      </c>
      <c r="J853" s="37">
        <v>2011</v>
      </c>
      <c r="K853" s="3" t="s">
        <v>1021</v>
      </c>
      <c r="L853" s="349" t="s">
        <v>5513</v>
      </c>
      <c r="M853" s="39" t="s">
        <v>40</v>
      </c>
      <c r="N853">
        <v>18</v>
      </c>
      <c r="P853" s="1" t="str">
        <f>IF($C853&lt;&gt;"",IF(COUNTIF($C:C,$C853)&gt;1,"Plusieurs commentaires",""),"")</f>
        <v/>
      </c>
      <c r="Q853" s="1">
        <f t="shared" si="153"/>
        <v>0</v>
      </c>
      <c r="R853" s="1">
        <f>SUMIFS($Q$5:$Q853,$P$5:$P853,"Plusieurs commentaires",$C$5:$C853,C853)</f>
        <v>0</v>
      </c>
      <c r="S853" t="str">
        <f t="shared" si="154"/>
        <v/>
      </c>
      <c r="T853" t="str">
        <f t="shared" si="155"/>
        <v/>
      </c>
      <c r="U853" t="str">
        <f t="shared" si="156"/>
        <v/>
      </c>
      <c r="V853" s="238" t="str">
        <f t="shared" si="157"/>
        <v/>
      </c>
      <c r="W853" s="238">
        <f t="shared" si="158"/>
        <v>0</v>
      </c>
      <c r="X853" s="238">
        <f>SUMIFS($W$5:$W853,$V$5:$V853,"Plusieurs occurences",$H$5:$H853,H853)</f>
        <v>0</v>
      </c>
      <c r="Y853" t="str">
        <f t="shared" si="159"/>
        <v/>
      </c>
      <c r="Z853">
        <f t="shared" si="160"/>
        <v>0</v>
      </c>
      <c r="AA853" t="str">
        <f t="shared" si="161"/>
        <v/>
      </c>
      <c r="AC853" t="str">
        <f t="shared" si="162"/>
        <v/>
      </c>
    </row>
    <row r="854" spans="1:29" x14ac:dyDescent="0.25">
      <c r="A854" s="112">
        <v>854</v>
      </c>
      <c r="B854" s="333" t="s">
        <v>1019</v>
      </c>
      <c r="C854" t="s">
        <v>6598</v>
      </c>
      <c r="D854" s="37">
        <v>49600</v>
      </c>
      <c r="E854" s="37">
        <v>344</v>
      </c>
      <c r="F854" s="37">
        <v>759</v>
      </c>
      <c r="G854" s="133">
        <f t="shared" si="152"/>
        <v>2.2063953488372094</v>
      </c>
      <c r="H854" s="37"/>
      <c r="I854" s="38" t="s">
        <v>13</v>
      </c>
      <c r="J854" s="37">
        <v>2011</v>
      </c>
      <c r="K854" s="3" t="s">
        <v>5830</v>
      </c>
      <c r="L854" s="349" t="s">
        <v>5513</v>
      </c>
      <c r="M854" s="39" t="s">
        <v>40</v>
      </c>
      <c r="P854" s="1" t="str">
        <f>IF($C854&lt;&gt;"",IF(COUNTIF($C:C,$C854)&gt;1,"Plusieurs commentaires",""),"")</f>
        <v/>
      </c>
      <c r="Q854" s="1">
        <f t="shared" si="153"/>
        <v>0</v>
      </c>
      <c r="R854" s="1">
        <f>SUMIFS($Q$5:$Q854,$P$5:$P854,"Plusieurs commentaires",$C$5:$C854,C854)</f>
        <v>0</v>
      </c>
      <c r="S854" t="str">
        <f t="shared" si="154"/>
        <v/>
      </c>
      <c r="T854" t="str">
        <f t="shared" si="155"/>
        <v/>
      </c>
      <c r="U854" t="str">
        <f t="shared" si="156"/>
        <v/>
      </c>
      <c r="V854" s="238" t="str">
        <f t="shared" si="157"/>
        <v/>
      </c>
      <c r="W854" s="238">
        <f t="shared" si="158"/>
        <v>0</v>
      </c>
      <c r="X854" s="238">
        <f>SUMIFS($W$5:$W854,$V$5:$V854,"Plusieurs occurences",$H$5:$H854,H854)</f>
        <v>0</v>
      </c>
      <c r="Y854" t="str">
        <f t="shared" si="159"/>
        <v/>
      </c>
      <c r="Z854">
        <f t="shared" si="160"/>
        <v>0</v>
      </c>
      <c r="AA854" t="str">
        <f t="shared" si="161"/>
        <v/>
      </c>
      <c r="AC854" t="str">
        <f t="shared" si="162"/>
        <v/>
      </c>
    </row>
    <row r="855" spans="1:29" x14ac:dyDescent="0.25">
      <c r="A855" s="112">
        <v>855</v>
      </c>
      <c r="B855" s="333" t="s">
        <v>1020</v>
      </c>
      <c r="C855" t="s">
        <v>6599</v>
      </c>
      <c r="D855" s="37">
        <v>16300</v>
      </c>
      <c r="E855" s="37">
        <v>158</v>
      </c>
      <c r="F855" s="37">
        <v>150</v>
      </c>
      <c r="G855" s="133">
        <f t="shared" si="152"/>
        <v>0.94936708860759489</v>
      </c>
      <c r="H855" s="37"/>
      <c r="I855" s="38" t="s">
        <v>13</v>
      </c>
      <c r="J855" s="37">
        <v>2012</v>
      </c>
      <c r="K855" s="3" t="s">
        <v>1021</v>
      </c>
      <c r="L855" s="351" t="s">
        <v>5513</v>
      </c>
      <c r="M855" s="39" t="s">
        <v>40</v>
      </c>
      <c r="N855">
        <v>31</v>
      </c>
      <c r="P855" s="1" t="str">
        <f>IF($C855&lt;&gt;"",IF(COUNTIF($C:C,$C855)&gt;1,"Plusieurs commentaires",""),"")</f>
        <v/>
      </c>
      <c r="Q855" s="1">
        <f t="shared" si="153"/>
        <v>0</v>
      </c>
      <c r="R855" s="1">
        <f>SUMIFS($Q$5:$Q855,$P$5:$P855,"Plusieurs commentaires",$C$5:$C855,C855)</f>
        <v>0</v>
      </c>
      <c r="S855" t="str">
        <f t="shared" si="154"/>
        <v/>
      </c>
      <c r="T855" t="str">
        <f t="shared" si="155"/>
        <v/>
      </c>
      <c r="U855" t="str">
        <f t="shared" si="156"/>
        <v/>
      </c>
      <c r="V855" s="238" t="str">
        <f t="shared" si="157"/>
        <v/>
      </c>
      <c r="W855" s="238">
        <f t="shared" si="158"/>
        <v>0</v>
      </c>
      <c r="X855" s="238">
        <f>SUMIFS($W$5:$W855,$V$5:$V855,"Plusieurs occurences",$H$5:$H855,H855)</f>
        <v>0</v>
      </c>
      <c r="Y855" t="str">
        <f t="shared" si="159"/>
        <v/>
      </c>
      <c r="Z855">
        <f t="shared" si="160"/>
        <v>0</v>
      </c>
      <c r="AA855" t="str">
        <f t="shared" si="161"/>
        <v/>
      </c>
      <c r="AC855" t="str">
        <f t="shared" si="162"/>
        <v/>
      </c>
    </row>
    <row r="856" spans="1:29" ht="30" x14ac:dyDescent="0.25">
      <c r="A856" s="112">
        <v>856</v>
      </c>
      <c r="B856" s="333" t="s">
        <v>1022</v>
      </c>
      <c r="C856" t="s">
        <v>6600</v>
      </c>
      <c r="D856" s="37">
        <v>5982</v>
      </c>
      <c r="E856" s="37">
        <v>438</v>
      </c>
      <c r="F856" s="37">
        <v>140</v>
      </c>
      <c r="G856" s="133">
        <f t="shared" si="152"/>
        <v>0.31963470319634701</v>
      </c>
      <c r="H856" s="37"/>
      <c r="I856" s="38" t="s">
        <v>14</v>
      </c>
      <c r="J856" s="37">
        <v>2014</v>
      </c>
      <c r="K856" s="3" t="s">
        <v>14</v>
      </c>
      <c r="L856" s="363" t="s">
        <v>13</v>
      </c>
      <c r="M856" s="39" t="s">
        <v>40</v>
      </c>
      <c r="P856" s="1" t="str">
        <f>IF($C856&lt;&gt;"",IF(COUNTIF($C:C,$C856)&gt;1,"Plusieurs commentaires",""),"")</f>
        <v/>
      </c>
      <c r="Q856" s="1">
        <f t="shared" si="153"/>
        <v>0</v>
      </c>
      <c r="R856" s="1">
        <f>SUMIFS($Q$5:$Q856,$P$5:$P856,"Plusieurs commentaires",$C$5:$C856,C856)</f>
        <v>0</v>
      </c>
      <c r="S856" t="str">
        <f t="shared" si="154"/>
        <v/>
      </c>
      <c r="T856" t="str">
        <f t="shared" si="155"/>
        <v/>
      </c>
      <c r="U856" t="str">
        <f t="shared" si="156"/>
        <v/>
      </c>
      <c r="V856" s="238" t="str">
        <f t="shared" si="157"/>
        <v/>
      </c>
      <c r="W856" s="238">
        <f t="shared" si="158"/>
        <v>0</v>
      </c>
      <c r="X856" s="238">
        <f>SUMIFS($W$5:$W856,$V$5:$V856,"Plusieurs occurences",$H$5:$H856,H856)</f>
        <v>0</v>
      </c>
      <c r="Y856" t="str">
        <f t="shared" si="159"/>
        <v/>
      </c>
      <c r="Z856">
        <f t="shared" si="160"/>
        <v>0</v>
      </c>
      <c r="AA856" t="str">
        <f t="shared" si="161"/>
        <v/>
      </c>
      <c r="AC856" t="str">
        <f t="shared" si="162"/>
        <v/>
      </c>
    </row>
    <row r="857" spans="1:29" ht="45" x14ac:dyDescent="0.25">
      <c r="A857" s="112">
        <v>857</v>
      </c>
      <c r="B857" s="333" t="s">
        <v>1023</v>
      </c>
      <c r="C857" t="s">
        <v>5964</v>
      </c>
      <c r="D857" s="37">
        <v>431</v>
      </c>
      <c r="E857" s="37">
        <v>61</v>
      </c>
      <c r="F857" s="37">
        <v>22</v>
      </c>
      <c r="G857" s="133">
        <f t="shared" si="152"/>
        <v>0.36065573770491804</v>
      </c>
      <c r="H857" s="37"/>
      <c r="I857" s="38" t="s">
        <v>14</v>
      </c>
      <c r="J857" s="37">
        <v>2015</v>
      </c>
      <c r="K857" s="3" t="s">
        <v>5831</v>
      </c>
      <c r="L857" s="349" t="s">
        <v>13</v>
      </c>
      <c r="M857" s="39" t="s">
        <v>40</v>
      </c>
      <c r="P857" s="1" t="str">
        <f>IF($C857&lt;&gt;"",IF(COUNTIF($C:C,$C857)&gt;1,"Plusieurs commentaires",""),"")</f>
        <v/>
      </c>
      <c r="Q857" s="1">
        <f t="shared" si="153"/>
        <v>0</v>
      </c>
      <c r="R857" s="1">
        <f>SUMIFS($Q$5:$Q857,$P$5:$P857,"Plusieurs commentaires",$C$5:$C857,C857)</f>
        <v>0</v>
      </c>
      <c r="S857" t="str">
        <f t="shared" si="154"/>
        <v/>
      </c>
      <c r="T857" t="str">
        <f t="shared" si="155"/>
        <v/>
      </c>
      <c r="U857" t="str">
        <f t="shared" si="156"/>
        <v/>
      </c>
      <c r="V857" s="238" t="str">
        <f t="shared" si="157"/>
        <v/>
      </c>
      <c r="W857" s="238">
        <f t="shared" si="158"/>
        <v>0</v>
      </c>
      <c r="X857" s="238">
        <f>SUMIFS($W$5:$W857,$V$5:$V857,"Plusieurs occurences",$H$5:$H857,H857)</f>
        <v>0</v>
      </c>
      <c r="Y857" t="str">
        <f t="shared" si="159"/>
        <v/>
      </c>
      <c r="Z857">
        <f t="shared" si="160"/>
        <v>0</v>
      </c>
      <c r="AA857" t="str">
        <f t="shared" si="161"/>
        <v/>
      </c>
      <c r="AC857" t="str">
        <f t="shared" si="162"/>
        <v/>
      </c>
    </row>
    <row r="858" spans="1:29" x14ac:dyDescent="0.25">
      <c r="A858" s="112">
        <v>858</v>
      </c>
      <c r="B858" s="380" t="s">
        <v>1229</v>
      </c>
      <c r="C858" t="s">
        <v>6601</v>
      </c>
      <c r="D858" s="37">
        <v>2380</v>
      </c>
      <c r="E858" s="37">
        <v>111</v>
      </c>
      <c r="F858" s="37">
        <v>22</v>
      </c>
      <c r="G858" s="133">
        <f t="shared" si="152"/>
        <v>0.1981981981981982</v>
      </c>
      <c r="H858" s="37"/>
      <c r="I858" s="38" t="s">
        <v>14</v>
      </c>
      <c r="J858" s="37">
        <v>2019</v>
      </c>
      <c r="K858" s="3" t="s">
        <v>5832</v>
      </c>
      <c r="L858" s="349" t="s">
        <v>14</v>
      </c>
      <c r="M858" s="39" t="s">
        <v>40</v>
      </c>
      <c r="N858">
        <v>23</v>
      </c>
      <c r="P858" s="1" t="str">
        <f>IF($C858&lt;&gt;"",IF(COUNTIF($C:C,$C858)&gt;1,"Plusieurs commentaires",""),"")</f>
        <v/>
      </c>
      <c r="Q858" s="1">
        <f t="shared" si="153"/>
        <v>0</v>
      </c>
      <c r="R858" s="1">
        <f>SUMIFS($Q$5:$Q858,$P$5:$P858,"Plusieurs commentaires",$C$5:$C858,C858)</f>
        <v>0</v>
      </c>
      <c r="S858" t="str">
        <f t="shared" si="154"/>
        <v/>
      </c>
      <c r="T858" t="str">
        <f t="shared" si="155"/>
        <v/>
      </c>
      <c r="U858" t="str">
        <f t="shared" si="156"/>
        <v/>
      </c>
      <c r="V858" s="238" t="str">
        <f t="shared" si="157"/>
        <v/>
      </c>
      <c r="W858" s="238">
        <f t="shared" si="158"/>
        <v>0</v>
      </c>
      <c r="X858" s="238">
        <f>SUMIFS($W$5:$W858,$V$5:$V858,"Plusieurs occurences",$H$5:$H858,H858)</f>
        <v>0</v>
      </c>
      <c r="Y858" t="str">
        <f t="shared" si="159"/>
        <v/>
      </c>
      <c r="Z858">
        <f t="shared" si="160"/>
        <v>0</v>
      </c>
      <c r="AA858" t="str">
        <f t="shared" si="161"/>
        <v/>
      </c>
      <c r="AC858" t="str">
        <f t="shared" si="162"/>
        <v/>
      </c>
    </row>
    <row r="859" spans="1:29" ht="30" x14ac:dyDescent="0.25">
      <c r="A859" s="112">
        <v>860</v>
      </c>
      <c r="B859" s="333" t="s">
        <v>1025</v>
      </c>
      <c r="C859" t="s">
        <v>5928</v>
      </c>
      <c r="D859" s="37">
        <v>22600</v>
      </c>
      <c r="E859" s="37">
        <v>408</v>
      </c>
      <c r="F859" s="37">
        <v>438</v>
      </c>
      <c r="G859" s="133">
        <f t="shared" si="152"/>
        <v>1.0735294117647058</v>
      </c>
      <c r="H859" s="37"/>
      <c r="I859" s="38" t="s">
        <v>14</v>
      </c>
      <c r="J859" s="37">
        <v>2011</v>
      </c>
      <c r="K859" s="3" t="s">
        <v>5833</v>
      </c>
      <c r="L859" s="349" t="s">
        <v>13</v>
      </c>
      <c r="M859" s="39" t="s">
        <v>40</v>
      </c>
      <c r="P859" s="1" t="str">
        <f>IF($C859&lt;&gt;"",IF(COUNTIF($C:C,$C859)&gt;1,"Plusieurs commentaires",""),"")</f>
        <v>Plusieurs commentaires</v>
      </c>
      <c r="Q859" s="1">
        <f t="shared" si="153"/>
        <v>1</v>
      </c>
      <c r="R859" s="1">
        <f>SUMIFS($Q$5:$Q859,$P$5:$P859,"Plusieurs commentaires",$C$5:$C859,C859)</f>
        <v>2</v>
      </c>
      <c r="S859" t="str">
        <f t="shared" si="154"/>
        <v/>
      </c>
      <c r="T859" t="str">
        <f t="shared" si="155"/>
        <v/>
      </c>
      <c r="U859" t="str">
        <f t="shared" si="156"/>
        <v/>
      </c>
      <c r="V859" s="238" t="str">
        <f t="shared" si="157"/>
        <v/>
      </c>
      <c r="W859" s="238">
        <f t="shared" si="158"/>
        <v>0</v>
      </c>
      <c r="X859" s="238">
        <f>SUMIFS($W$5:$W859,$V$5:$V859,"Plusieurs occurences",$H$5:$H859,H859)</f>
        <v>0</v>
      </c>
      <c r="Y859" t="str">
        <f t="shared" si="159"/>
        <v/>
      </c>
      <c r="Z859" t="str">
        <f t="shared" si="160"/>
        <v/>
      </c>
      <c r="AA859" t="str">
        <f t="shared" si="161"/>
        <v/>
      </c>
      <c r="AC859" t="str">
        <f t="shared" si="162"/>
        <v/>
      </c>
    </row>
    <row r="860" spans="1:29" x14ac:dyDescent="0.25">
      <c r="A860" s="112">
        <v>861</v>
      </c>
      <c r="B860" s="333" t="s">
        <v>1026</v>
      </c>
      <c r="C860" t="s">
        <v>6602</v>
      </c>
      <c r="D860" s="37">
        <v>2297</v>
      </c>
      <c r="E860" s="37">
        <v>600</v>
      </c>
      <c r="F860" s="37">
        <v>244</v>
      </c>
      <c r="G860" s="133">
        <f t="shared" si="152"/>
        <v>0.40666666666666668</v>
      </c>
      <c r="H860" s="37"/>
      <c r="I860" s="38" t="s">
        <v>13</v>
      </c>
      <c r="J860" s="37">
        <v>2018</v>
      </c>
      <c r="K860" s="3" t="s">
        <v>14</v>
      </c>
      <c r="L860" s="349" t="s">
        <v>13</v>
      </c>
      <c r="M860" s="39" t="s">
        <v>40</v>
      </c>
      <c r="P860" s="1" t="str">
        <f>IF($C860&lt;&gt;"",IF(COUNTIF($C:C,$C860)&gt;1,"Plusieurs commentaires",""),"")</f>
        <v/>
      </c>
      <c r="Q860" s="1">
        <f t="shared" si="153"/>
        <v>0</v>
      </c>
      <c r="R860" s="1">
        <f>SUMIFS($Q$5:$Q860,$P$5:$P860,"Plusieurs commentaires",$C$5:$C860,C860)</f>
        <v>0</v>
      </c>
      <c r="S860" t="str">
        <f t="shared" si="154"/>
        <v/>
      </c>
      <c r="T860" t="str">
        <f t="shared" si="155"/>
        <v/>
      </c>
      <c r="U860" t="str">
        <f t="shared" si="156"/>
        <v/>
      </c>
      <c r="V860" s="238" t="str">
        <f t="shared" si="157"/>
        <v/>
      </c>
      <c r="W860" s="238">
        <f t="shared" si="158"/>
        <v>0</v>
      </c>
      <c r="X860" s="238">
        <f>SUMIFS($W$5:$W860,$V$5:$V860,"Plusieurs occurences",$H$5:$H860,H860)</f>
        <v>0</v>
      </c>
      <c r="Y860" t="str">
        <f t="shared" si="159"/>
        <v/>
      </c>
      <c r="Z860">
        <f t="shared" si="160"/>
        <v>0</v>
      </c>
      <c r="AA860" t="str">
        <f t="shared" si="161"/>
        <v/>
      </c>
      <c r="AC860" t="str">
        <f t="shared" si="162"/>
        <v/>
      </c>
    </row>
    <row r="861" spans="1:29" x14ac:dyDescent="0.25">
      <c r="A861" s="112">
        <v>862</v>
      </c>
      <c r="B861" s="380" t="s">
        <v>1123</v>
      </c>
      <c r="C861" t="s">
        <v>6603</v>
      </c>
      <c r="D861" s="37">
        <v>1494</v>
      </c>
      <c r="E861" s="37">
        <v>417</v>
      </c>
      <c r="F861" s="37">
        <v>66</v>
      </c>
      <c r="G861" s="133">
        <f t="shared" si="152"/>
        <v>0.15827338129496402</v>
      </c>
      <c r="H861" s="37" t="s">
        <v>1027</v>
      </c>
      <c r="I861" s="38" t="s">
        <v>14</v>
      </c>
      <c r="J861" s="37">
        <v>2011</v>
      </c>
      <c r="K861" s="3" t="s">
        <v>5832</v>
      </c>
      <c r="L861" s="349" t="s">
        <v>14</v>
      </c>
      <c r="M861" s="39" t="s">
        <v>40</v>
      </c>
      <c r="P861" s="1" t="str">
        <f>IF($C861&lt;&gt;"",IF(COUNTIF($C:C,$C861)&gt;1,"Plusieurs commentaires",""),"")</f>
        <v/>
      </c>
      <c r="Q861" s="1">
        <f t="shared" si="153"/>
        <v>0</v>
      </c>
      <c r="R861" s="1">
        <f>SUMIFS($Q$5:$Q861,$P$5:$P861,"Plusieurs commentaires",$C$5:$C861,C861)</f>
        <v>0</v>
      </c>
      <c r="S861" t="str">
        <f t="shared" si="154"/>
        <v/>
      </c>
      <c r="T861" t="str">
        <f t="shared" si="155"/>
        <v/>
      </c>
      <c r="U861" t="str">
        <f t="shared" si="156"/>
        <v/>
      </c>
      <c r="V861" s="238" t="str">
        <f t="shared" si="157"/>
        <v/>
      </c>
      <c r="W861" s="238">
        <f t="shared" si="158"/>
        <v>0</v>
      </c>
      <c r="X861" s="238">
        <f>SUMIFS($W$5:$W861,$V$5:$V861,"Plusieurs occurences",$H$5:$H861,H861)</f>
        <v>0</v>
      </c>
      <c r="Y861" t="str">
        <f t="shared" si="159"/>
        <v/>
      </c>
      <c r="Z861" t="str">
        <f t="shared" si="160"/>
        <v>Consultant en management</v>
      </c>
      <c r="AA861" t="str">
        <f t="shared" si="161"/>
        <v/>
      </c>
      <c r="AC861" t="str">
        <f t="shared" si="162"/>
        <v/>
      </c>
    </row>
    <row r="862" spans="1:29" ht="30" x14ac:dyDescent="0.25">
      <c r="A862" s="112">
        <v>863</v>
      </c>
      <c r="B862" s="381" t="s">
        <v>1028</v>
      </c>
      <c r="C862" t="s">
        <v>6018</v>
      </c>
      <c r="D862" s="37">
        <v>728</v>
      </c>
      <c r="E862" s="37">
        <v>222</v>
      </c>
      <c r="F862" s="37">
        <v>48</v>
      </c>
      <c r="G862" s="133">
        <f t="shared" si="152"/>
        <v>0.21621621621621623</v>
      </c>
      <c r="H862" s="37"/>
      <c r="I862" s="38" t="s">
        <v>14</v>
      </c>
      <c r="J862" s="37">
        <v>2010</v>
      </c>
      <c r="K862" s="3" t="s">
        <v>5834</v>
      </c>
      <c r="L862" s="349" t="s">
        <v>5513</v>
      </c>
      <c r="M862" s="39" t="s">
        <v>40</v>
      </c>
      <c r="P862" s="1" t="str">
        <f>IF($C862&lt;&gt;"",IF(COUNTIF($C:C,$C862)&gt;1,"Plusieurs commentaires",""),"")</f>
        <v>Plusieurs commentaires</v>
      </c>
      <c r="Q862" s="1">
        <f t="shared" si="153"/>
        <v>1</v>
      </c>
      <c r="R862" s="1">
        <f>SUMIFS($Q$5:$Q862,$P$5:$P862,"Plusieurs commentaires",$C$5:$C862,C862)</f>
        <v>1</v>
      </c>
      <c r="S862" t="str">
        <f t="shared" si="154"/>
        <v/>
      </c>
      <c r="T862" t="str">
        <f t="shared" si="155"/>
        <v/>
      </c>
      <c r="U862" t="str">
        <f t="shared" si="156"/>
        <v/>
      </c>
      <c r="V862" s="238" t="str">
        <f t="shared" si="157"/>
        <v/>
      </c>
      <c r="W862" s="238">
        <f t="shared" si="158"/>
        <v>0</v>
      </c>
      <c r="X862" s="238">
        <f>SUMIFS($W$5:$W862,$V$5:$V862,"Plusieurs occurences",$H$5:$H862,H862)</f>
        <v>0</v>
      </c>
      <c r="Y862" t="str">
        <f t="shared" si="159"/>
        <v/>
      </c>
      <c r="Z862">
        <f t="shared" si="160"/>
        <v>0</v>
      </c>
      <c r="AA862" t="str">
        <f t="shared" si="161"/>
        <v/>
      </c>
      <c r="AC862" t="str">
        <f t="shared" si="162"/>
        <v/>
      </c>
    </row>
    <row r="863" spans="1:29" ht="75" x14ac:dyDescent="0.25">
      <c r="A863" s="112">
        <v>864</v>
      </c>
      <c r="B863" s="333" t="s">
        <v>1029</v>
      </c>
      <c r="C863" t="s">
        <v>6209</v>
      </c>
      <c r="D863" s="37">
        <v>7363</v>
      </c>
      <c r="E863" s="37">
        <v>362</v>
      </c>
      <c r="F863" s="37">
        <v>158</v>
      </c>
      <c r="G863" s="133">
        <f t="shared" si="152"/>
        <v>0.43646408839779005</v>
      </c>
      <c r="H863" s="37"/>
      <c r="I863" s="38" t="s">
        <v>14</v>
      </c>
      <c r="J863" s="37">
        <v>2018</v>
      </c>
      <c r="K863" s="3" t="s">
        <v>5509</v>
      </c>
      <c r="L863" s="364" t="s">
        <v>1041</v>
      </c>
      <c r="M863" s="39" t="s">
        <v>40</v>
      </c>
      <c r="P863" s="1" t="str">
        <f>IF($C863&lt;&gt;"",IF(COUNTIF($C:C,$C863)&gt;1,"Plusieurs commentaires",""),"")</f>
        <v>Plusieurs commentaires</v>
      </c>
      <c r="Q863" s="1">
        <f t="shared" si="153"/>
        <v>1</v>
      </c>
      <c r="R863" s="1">
        <f>SUMIFS($Q$5:$Q863,$P$5:$P863,"Plusieurs commentaires",$C$5:$C863,C863)</f>
        <v>2</v>
      </c>
      <c r="S863" t="str">
        <f t="shared" si="154"/>
        <v/>
      </c>
      <c r="T863" t="str">
        <f t="shared" si="155"/>
        <v/>
      </c>
      <c r="U863" t="str">
        <f t="shared" si="156"/>
        <v/>
      </c>
      <c r="V863" s="238" t="str">
        <f t="shared" si="157"/>
        <v/>
      </c>
      <c r="W863" s="238">
        <f t="shared" si="158"/>
        <v>0</v>
      </c>
      <c r="X863" s="238">
        <f>SUMIFS($W$5:$W863,$V$5:$V863,"Plusieurs occurences",$H$5:$H863,H863)</f>
        <v>0</v>
      </c>
      <c r="Y863" t="str">
        <f t="shared" si="159"/>
        <v/>
      </c>
      <c r="Z863" t="str">
        <f t="shared" si="160"/>
        <v/>
      </c>
      <c r="AA863" t="str">
        <f t="shared" si="161"/>
        <v/>
      </c>
      <c r="AC863" t="str">
        <f t="shared" si="162"/>
        <v/>
      </c>
    </row>
    <row r="864" spans="1:29" ht="45" x14ac:dyDescent="0.25">
      <c r="A864" s="112">
        <v>865</v>
      </c>
      <c r="B864" s="333" t="s">
        <v>1030</v>
      </c>
      <c r="C864" t="s">
        <v>6232</v>
      </c>
      <c r="D864" s="37">
        <v>19500</v>
      </c>
      <c r="E864" s="37">
        <v>447</v>
      </c>
      <c r="F864" s="37">
        <v>741</v>
      </c>
      <c r="G864" s="133">
        <f t="shared" si="152"/>
        <v>1.6577181208053691</v>
      </c>
      <c r="H864" s="37"/>
      <c r="I864" s="38" t="s">
        <v>13</v>
      </c>
      <c r="J864" s="37">
        <v>2013</v>
      </c>
      <c r="K864" s="3" t="s">
        <v>14</v>
      </c>
      <c r="L864" s="349" t="s">
        <v>1041</v>
      </c>
      <c r="M864" s="39" t="s">
        <v>40</v>
      </c>
      <c r="P864" s="1" t="str">
        <f>IF($C864&lt;&gt;"",IF(COUNTIF($C:C,$C864)&gt;1,"Plusieurs commentaires",""),"")</f>
        <v/>
      </c>
      <c r="Q864" s="1">
        <f t="shared" si="153"/>
        <v>0</v>
      </c>
      <c r="R864" s="1">
        <f>SUMIFS($Q$5:$Q864,$P$5:$P864,"Plusieurs commentaires",$C$5:$C864,C864)</f>
        <v>0</v>
      </c>
      <c r="S864" t="str">
        <f t="shared" si="154"/>
        <v/>
      </c>
      <c r="T864" t="str">
        <f t="shared" si="155"/>
        <v/>
      </c>
      <c r="U864" t="str">
        <f t="shared" si="156"/>
        <v/>
      </c>
      <c r="V864" s="238" t="str">
        <f t="shared" si="157"/>
        <v/>
      </c>
      <c r="W864" s="238">
        <f t="shared" si="158"/>
        <v>0</v>
      </c>
      <c r="X864" s="238">
        <f>SUMIFS($W$5:$W864,$V$5:$V864,"Plusieurs occurences",$H$5:$H864,H864)</f>
        <v>0</v>
      </c>
      <c r="Y864" t="str">
        <f t="shared" si="159"/>
        <v/>
      </c>
      <c r="Z864">
        <f t="shared" si="160"/>
        <v>0</v>
      </c>
      <c r="AA864" t="str">
        <f t="shared" si="161"/>
        <v/>
      </c>
      <c r="AC864" t="str">
        <f t="shared" si="162"/>
        <v/>
      </c>
    </row>
    <row r="865" spans="1:29" ht="30" x14ac:dyDescent="0.25">
      <c r="A865" s="112">
        <v>866</v>
      </c>
      <c r="B865" s="380" t="s">
        <v>1124</v>
      </c>
      <c r="C865" t="s">
        <v>6212</v>
      </c>
      <c r="D865" s="37">
        <v>354</v>
      </c>
      <c r="E865" s="37">
        <v>334</v>
      </c>
      <c r="F865" s="37">
        <v>18</v>
      </c>
      <c r="G865" s="133">
        <f t="shared" si="152"/>
        <v>5.3892215568862277E-2</v>
      </c>
      <c r="H865" s="37"/>
      <c r="I865" s="38" t="s">
        <v>14</v>
      </c>
      <c r="J865" s="37">
        <v>2011</v>
      </c>
      <c r="K865" s="3" t="s">
        <v>14</v>
      </c>
      <c r="L865" s="349" t="s">
        <v>1041</v>
      </c>
      <c r="M865" s="39" t="s">
        <v>40</v>
      </c>
      <c r="P865" s="1" t="str">
        <f>IF($C865&lt;&gt;"",IF(COUNTIF($C:C,$C865)&gt;1,"Plusieurs commentaires",""),"")</f>
        <v>Plusieurs commentaires</v>
      </c>
      <c r="Q865" s="1">
        <f t="shared" si="153"/>
        <v>1</v>
      </c>
      <c r="R865" s="1">
        <f>SUMIFS($Q$5:$Q865,$P$5:$P865,"Plusieurs commentaires",$C$5:$C865,C865)</f>
        <v>2</v>
      </c>
      <c r="S865" t="str">
        <f t="shared" si="154"/>
        <v/>
      </c>
      <c r="T865" t="str">
        <f t="shared" si="155"/>
        <v/>
      </c>
      <c r="U865" t="str">
        <f t="shared" si="156"/>
        <v/>
      </c>
      <c r="V865" s="238" t="str">
        <f t="shared" si="157"/>
        <v/>
      </c>
      <c r="W865" s="238">
        <f t="shared" si="158"/>
        <v>0</v>
      </c>
      <c r="X865" s="238">
        <f>SUMIFS($W$5:$W865,$V$5:$V865,"Plusieurs occurences",$H$5:$H865,H865)</f>
        <v>0</v>
      </c>
      <c r="Y865" t="str">
        <f t="shared" si="159"/>
        <v/>
      </c>
      <c r="Z865" t="str">
        <f t="shared" si="160"/>
        <v/>
      </c>
      <c r="AA865" t="str">
        <f t="shared" si="161"/>
        <v/>
      </c>
      <c r="AC865" t="str">
        <f t="shared" si="162"/>
        <v/>
      </c>
    </row>
    <row r="866" spans="1:29" ht="60" x14ac:dyDescent="0.25">
      <c r="A866" s="112">
        <v>867</v>
      </c>
      <c r="B866" s="381" t="s">
        <v>1031</v>
      </c>
      <c r="C866" t="s">
        <v>5558</v>
      </c>
      <c r="D866" s="37">
        <v>1949</v>
      </c>
      <c r="E866" s="37">
        <v>116</v>
      </c>
      <c r="F866" s="37">
        <v>55</v>
      </c>
      <c r="G866" s="133">
        <f t="shared" si="152"/>
        <v>0.47413793103448276</v>
      </c>
      <c r="H866" s="37"/>
      <c r="I866" s="38" t="s">
        <v>14</v>
      </c>
      <c r="J866" s="37">
        <v>2014</v>
      </c>
      <c r="K866" s="3" t="s">
        <v>14</v>
      </c>
      <c r="L866" s="349" t="s">
        <v>1041</v>
      </c>
      <c r="M866" s="39" t="s">
        <v>40</v>
      </c>
      <c r="P866" s="1" t="str">
        <f>IF($C866&lt;&gt;"",IF(COUNTIF($C:C,$C866)&gt;1,"Plusieurs commentaires",""),"")</f>
        <v/>
      </c>
      <c r="Q866" s="1">
        <f t="shared" si="153"/>
        <v>0</v>
      </c>
      <c r="R866" s="1">
        <f>SUMIFS($Q$5:$Q866,$P$5:$P866,"Plusieurs commentaires",$C$5:$C866,C866)</f>
        <v>0</v>
      </c>
      <c r="S866" t="str">
        <f t="shared" si="154"/>
        <v/>
      </c>
      <c r="T866" t="str">
        <f t="shared" si="155"/>
        <v/>
      </c>
      <c r="U866" t="str">
        <f t="shared" si="156"/>
        <v/>
      </c>
      <c r="V866" s="238" t="str">
        <f t="shared" si="157"/>
        <v/>
      </c>
      <c r="W866" s="238">
        <f t="shared" si="158"/>
        <v>0</v>
      </c>
      <c r="X866" s="238">
        <f>SUMIFS($W$5:$W866,$V$5:$V866,"Plusieurs occurences",$H$5:$H866,H866)</f>
        <v>0</v>
      </c>
      <c r="Y866" t="str">
        <f t="shared" si="159"/>
        <v/>
      </c>
      <c r="Z866">
        <f t="shared" si="160"/>
        <v>0</v>
      </c>
      <c r="AA866" t="str">
        <f t="shared" si="161"/>
        <v/>
      </c>
      <c r="AC866" t="str">
        <f t="shared" si="162"/>
        <v/>
      </c>
    </row>
    <row r="867" spans="1:29" ht="30" x14ac:dyDescent="0.25">
      <c r="A867" s="112">
        <v>868</v>
      </c>
      <c r="B867" s="333" t="s">
        <v>1032</v>
      </c>
      <c r="C867" t="s">
        <v>6233</v>
      </c>
      <c r="D867" s="37">
        <v>804</v>
      </c>
      <c r="E867" s="37">
        <v>39</v>
      </c>
      <c r="F867" s="37">
        <v>12</v>
      </c>
      <c r="G867" s="133">
        <f t="shared" si="152"/>
        <v>0.30769230769230771</v>
      </c>
      <c r="H867" s="37"/>
      <c r="I867" s="38" t="s">
        <v>14</v>
      </c>
      <c r="J867" s="37">
        <v>2013</v>
      </c>
      <c r="K867" s="3" t="s">
        <v>1033</v>
      </c>
      <c r="L867" s="349" t="s">
        <v>1041</v>
      </c>
      <c r="M867" s="39" t="s">
        <v>40</v>
      </c>
      <c r="P867" s="1" t="str">
        <f>IF($C867&lt;&gt;"",IF(COUNTIF($C:C,$C867)&gt;1,"Plusieurs commentaires",""),"")</f>
        <v/>
      </c>
      <c r="Q867" s="1">
        <f t="shared" si="153"/>
        <v>0</v>
      </c>
      <c r="R867" s="1">
        <f>SUMIFS($Q$5:$Q867,$P$5:$P867,"Plusieurs commentaires",$C$5:$C867,C867)</f>
        <v>0</v>
      </c>
      <c r="S867" t="str">
        <f t="shared" si="154"/>
        <v/>
      </c>
      <c r="T867" t="str">
        <f t="shared" si="155"/>
        <v/>
      </c>
      <c r="U867" t="str">
        <f t="shared" si="156"/>
        <v/>
      </c>
      <c r="V867" s="238" t="str">
        <f t="shared" si="157"/>
        <v/>
      </c>
      <c r="W867" s="238">
        <f t="shared" si="158"/>
        <v>0</v>
      </c>
      <c r="X867" s="238">
        <f>SUMIFS($W$5:$W867,$V$5:$V867,"Plusieurs occurences",$H$5:$H867,H867)</f>
        <v>0</v>
      </c>
      <c r="Y867" t="str">
        <f t="shared" si="159"/>
        <v/>
      </c>
      <c r="Z867">
        <f t="shared" si="160"/>
        <v>0</v>
      </c>
      <c r="AA867" t="str">
        <f t="shared" si="161"/>
        <v/>
      </c>
      <c r="AC867" t="str">
        <f t="shared" si="162"/>
        <v/>
      </c>
    </row>
    <row r="868" spans="1:29" ht="30" x14ac:dyDescent="0.25">
      <c r="A868" s="112">
        <v>869</v>
      </c>
      <c r="B868" s="333" t="s">
        <v>1034</v>
      </c>
      <c r="C868" t="s">
        <v>6604</v>
      </c>
      <c r="D868" s="37">
        <v>187</v>
      </c>
      <c r="E868" s="37">
        <v>28</v>
      </c>
      <c r="F868" s="37">
        <v>6</v>
      </c>
      <c r="G868" s="133">
        <f t="shared" si="152"/>
        <v>0.21428571428571427</v>
      </c>
      <c r="H868" s="37"/>
      <c r="I868" s="38" t="s">
        <v>14</v>
      </c>
      <c r="J868" s="37">
        <v>2011</v>
      </c>
      <c r="K868" s="3" t="s">
        <v>14</v>
      </c>
      <c r="L868" s="363" t="s">
        <v>5513</v>
      </c>
      <c r="M868" s="39" t="s">
        <v>40</v>
      </c>
      <c r="P868" s="1" t="str">
        <f>IF($C868&lt;&gt;"",IF(COUNTIF($C:C,$C868)&gt;1,"Plusieurs commentaires",""),"")</f>
        <v/>
      </c>
      <c r="Q868" s="1">
        <f t="shared" si="153"/>
        <v>0</v>
      </c>
      <c r="R868" s="1">
        <f>SUMIFS($Q$5:$Q868,$P$5:$P868,"Plusieurs commentaires",$C$5:$C868,C868)</f>
        <v>0</v>
      </c>
      <c r="S868" t="str">
        <f t="shared" si="154"/>
        <v/>
      </c>
      <c r="T868" t="str">
        <f t="shared" si="155"/>
        <v/>
      </c>
      <c r="U868" t="str">
        <f t="shared" si="156"/>
        <v/>
      </c>
      <c r="V868" s="238" t="str">
        <f t="shared" si="157"/>
        <v/>
      </c>
      <c r="W868" s="238">
        <f t="shared" si="158"/>
        <v>0</v>
      </c>
      <c r="X868" s="238">
        <f>SUMIFS($W$5:$W868,$V$5:$V868,"Plusieurs occurences",$H$5:$H868,H868)</f>
        <v>0</v>
      </c>
      <c r="Y868" t="str">
        <f t="shared" si="159"/>
        <v/>
      </c>
      <c r="Z868">
        <f t="shared" si="160"/>
        <v>0</v>
      </c>
      <c r="AA868" t="str">
        <f t="shared" si="161"/>
        <v/>
      </c>
      <c r="AC868" t="str">
        <f t="shared" si="162"/>
        <v/>
      </c>
    </row>
    <row r="869" spans="1:29" ht="60" x14ac:dyDescent="0.25">
      <c r="A869" s="112">
        <v>870</v>
      </c>
      <c r="B869" s="333" t="s">
        <v>1035</v>
      </c>
      <c r="C869" t="s">
        <v>6234</v>
      </c>
      <c r="D869" s="37">
        <v>8</v>
      </c>
      <c r="E869" s="37">
        <v>15</v>
      </c>
      <c r="F869" s="37">
        <v>8</v>
      </c>
      <c r="G869" s="133">
        <f t="shared" si="152"/>
        <v>0.53333333333333333</v>
      </c>
      <c r="H869" s="37"/>
      <c r="I869" s="38" t="s">
        <v>14</v>
      </c>
      <c r="J869" s="37">
        <v>2011</v>
      </c>
      <c r="K869" s="3" t="s">
        <v>5835</v>
      </c>
      <c r="L869" s="349" t="s">
        <v>5513</v>
      </c>
      <c r="M869" s="39" t="s">
        <v>40</v>
      </c>
      <c r="P869" s="1" t="str">
        <f>IF($C869&lt;&gt;"",IF(COUNTIF($C:C,$C869)&gt;1,"Plusieurs commentaires",""),"")</f>
        <v/>
      </c>
      <c r="Q869" s="1">
        <f t="shared" si="153"/>
        <v>0</v>
      </c>
      <c r="R869" s="1">
        <f>SUMIFS($Q$5:$Q869,$P$5:$P869,"Plusieurs commentaires",$C$5:$C869,C869)</f>
        <v>0</v>
      </c>
      <c r="S869" t="str">
        <f t="shared" si="154"/>
        <v/>
      </c>
      <c r="T869" t="str">
        <f t="shared" si="155"/>
        <v/>
      </c>
      <c r="U869" t="str">
        <f t="shared" si="156"/>
        <v/>
      </c>
      <c r="V869" s="238" t="str">
        <f t="shared" si="157"/>
        <v/>
      </c>
      <c r="W869" s="238">
        <f t="shared" si="158"/>
        <v>0</v>
      </c>
      <c r="X869" s="238">
        <f>SUMIFS($W$5:$W869,$V$5:$V869,"Plusieurs occurences",$H$5:$H869,H869)</f>
        <v>0</v>
      </c>
      <c r="Y869" t="str">
        <f t="shared" si="159"/>
        <v/>
      </c>
      <c r="Z869">
        <f t="shared" si="160"/>
        <v>0</v>
      </c>
      <c r="AA869" t="str">
        <f t="shared" si="161"/>
        <v/>
      </c>
      <c r="AC869" t="str">
        <f t="shared" si="162"/>
        <v/>
      </c>
    </row>
    <row r="870" spans="1:29" ht="30" x14ac:dyDescent="0.25">
      <c r="A870" s="112">
        <v>871</v>
      </c>
      <c r="B870" s="381" t="s">
        <v>1036</v>
      </c>
      <c r="C870" t="s">
        <v>6605</v>
      </c>
      <c r="D870" s="37">
        <v>57</v>
      </c>
      <c r="E870" s="37">
        <v>28</v>
      </c>
      <c r="F870" s="37">
        <v>5</v>
      </c>
      <c r="G870" s="133">
        <f t="shared" si="152"/>
        <v>0.17857142857142858</v>
      </c>
      <c r="H870" s="37"/>
      <c r="I870" s="38" t="s">
        <v>14</v>
      </c>
      <c r="J870" s="37">
        <v>2016</v>
      </c>
      <c r="K870" s="3" t="s">
        <v>14</v>
      </c>
      <c r="L870" s="349" t="s">
        <v>5513</v>
      </c>
      <c r="M870" s="39" t="s">
        <v>40</v>
      </c>
      <c r="P870" s="1" t="str">
        <f>IF($C870&lt;&gt;"",IF(COUNTIF($C:C,$C870)&gt;1,"Plusieurs commentaires",""),"")</f>
        <v/>
      </c>
      <c r="Q870" s="1">
        <f t="shared" si="153"/>
        <v>0</v>
      </c>
      <c r="R870" s="1">
        <f>SUMIFS($Q$5:$Q870,$P$5:$P870,"Plusieurs commentaires",$C$5:$C870,C870)</f>
        <v>0</v>
      </c>
      <c r="S870" t="str">
        <f t="shared" si="154"/>
        <v/>
      </c>
      <c r="T870" t="str">
        <f t="shared" si="155"/>
        <v/>
      </c>
      <c r="U870" t="str">
        <f t="shared" si="156"/>
        <v/>
      </c>
      <c r="V870" s="238" t="str">
        <f t="shared" si="157"/>
        <v/>
      </c>
      <c r="W870" s="238">
        <f t="shared" si="158"/>
        <v>0</v>
      </c>
      <c r="X870" s="238">
        <f>SUMIFS($W$5:$W870,$V$5:$V870,"Plusieurs occurences",$H$5:$H870,H870)</f>
        <v>0</v>
      </c>
      <c r="Y870" t="str">
        <f t="shared" si="159"/>
        <v/>
      </c>
      <c r="Z870">
        <f t="shared" si="160"/>
        <v>0</v>
      </c>
      <c r="AA870" t="str">
        <f t="shared" si="161"/>
        <v/>
      </c>
      <c r="AC870" t="str">
        <f t="shared" si="162"/>
        <v/>
      </c>
    </row>
    <row r="871" spans="1:29" ht="30" x14ac:dyDescent="0.25">
      <c r="A871" s="112">
        <v>872</v>
      </c>
      <c r="B871" s="382" t="s">
        <v>1037</v>
      </c>
      <c r="C871" t="s">
        <v>6606</v>
      </c>
      <c r="D871" s="37">
        <v>99</v>
      </c>
      <c r="E871" s="37">
        <v>156</v>
      </c>
      <c r="F871" s="37">
        <v>17</v>
      </c>
      <c r="G871" s="133">
        <f t="shared" si="152"/>
        <v>0.10897435897435898</v>
      </c>
      <c r="H871" s="37"/>
      <c r="I871" s="38" t="s">
        <v>13</v>
      </c>
      <c r="J871" s="37">
        <v>2015</v>
      </c>
      <c r="K871" s="3" t="s">
        <v>14</v>
      </c>
      <c r="L871" s="349" t="s">
        <v>5513</v>
      </c>
      <c r="M871" s="39" t="s">
        <v>40</v>
      </c>
      <c r="P871" s="1" t="str">
        <f>IF($C871&lt;&gt;"",IF(COUNTIF($C:C,$C871)&gt;1,"Plusieurs commentaires",""),"")</f>
        <v/>
      </c>
      <c r="Q871" s="1">
        <f t="shared" si="153"/>
        <v>0</v>
      </c>
      <c r="R871" s="1">
        <f>SUMIFS($Q$5:$Q871,$P$5:$P871,"Plusieurs commentaires",$C$5:$C871,C871)</f>
        <v>0</v>
      </c>
      <c r="S871" t="str">
        <f t="shared" si="154"/>
        <v/>
      </c>
      <c r="T871" t="str">
        <f t="shared" si="155"/>
        <v/>
      </c>
      <c r="U871" t="str">
        <f t="shared" si="156"/>
        <v/>
      </c>
      <c r="V871" s="238" t="str">
        <f t="shared" si="157"/>
        <v/>
      </c>
      <c r="W871" s="238">
        <f t="shared" si="158"/>
        <v>0</v>
      </c>
      <c r="X871" s="238">
        <f>SUMIFS($W$5:$W871,$V$5:$V871,"Plusieurs occurences",$H$5:$H871,H871)</f>
        <v>0</v>
      </c>
      <c r="Y871" t="str">
        <f t="shared" si="159"/>
        <v/>
      </c>
      <c r="Z871">
        <f t="shared" si="160"/>
        <v>0</v>
      </c>
      <c r="AA871" t="str">
        <f t="shared" si="161"/>
        <v/>
      </c>
      <c r="AC871" t="str">
        <f t="shared" si="162"/>
        <v/>
      </c>
    </row>
    <row r="872" spans="1:29" ht="75" x14ac:dyDescent="0.25">
      <c r="A872" s="112">
        <v>873</v>
      </c>
      <c r="B872" s="383" t="s">
        <v>1125</v>
      </c>
      <c r="C872" t="s">
        <v>6069</v>
      </c>
      <c r="D872" s="358">
        <v>445</v>
      </c>
      <c r="E872" s="358">
        <v>98</v>
      </c>
      <c r="F872" s="358">
        <v>20</v>
      </c>
      <c r="G872" s="133">
        <f t="shared" si="152"/>
        <v>0.20408163265306123</v>
      </c>
      <c r="H872" s="359"/>
      <c r="I872" s="360" t="s">
        <v>14</v>
      </c>
      <c r="J872" s="359">
        <v>2018</v>
      </c>
      <c r="K872" s="3" t="s">
        <v>14</v>
      </c>
      <c r="L872" s="349" t="s">
        <v>1041</v>
      </c>
      <c r="M872" s="39" t="s">
        <v>40</v>
      </c>
      <c r="P872" s="1" t="str">
        <f>IF($C872&lt;&gt;"",IF(COUNTIF($C:C,$C872)&gt;1,"Plusieurs commentaires",""),"")</f>
        <v>Plusieurs commentaires</v>
      </c>
      <c r="Q872" s="1">
        <f t="shared" si="153"/>
        <v>1</v>
      </c>
      <c r="R872" s="1">
        <f>SUMIFS($Q$5:$Q872,$P$5:$P872,"Plusieurs commentaires",$C$5:$C872,C872)</f>
        <v>3</v>
      </c>
      <c r="S872" t="str">
        <f t="shared" si="154"/>
        <v/>
      </c>
      <c r="T872" t="str">
        <f t="shared" si="155"/>
        <v>Pedchcvl</v>
      </c>
      <c r="U872" t="str">
        <f t="shared" si="156"/>
        <v/>
      </c>
      <c r="V872" s="238" t="str">
        <f t="shared" si="157"/>
        <v/>
      </c>
      <c r="W872" s="238">
        <f t="shared" si="158"/>
        <v>0</v>
      </c>
      <c r="X872" s="238">
        <f>SUMIFS($W$5:$W872,$V$5:$V872,"Plusieurs occurences",$H$5:$H872,H872)</f>
        <v>0</v>
      </c>
      <c r="Y872" t="str">
        <f t="shared" si="159"/>
        <v/>
      </c>
      <c r="Z872" t="str">
        <f t="shared" si="160"/>
        <v/>
      </c>
      <c r="AA872" t="str">
        <f t="shared" si="161"/>
        <v/>
      </c>
      <c r="AC872" t="str">
        <f t="shared" si="162"/>
        <v/>
      </c>
    </row>
    <row r="873" spans="1:29" ht="60" x14ac:dyDescent="0.25">
      <c r="A873" s="112">
        <v>874</v>
      </c>
      <c r="B873" s="333" t="s">
        <v>1038</v>
      </c>
      <c r="C873" t="s">
        <v>6607</v>
      </c>
      <c r="D873" s="358">
        <v>589</v>
      </c>
      <c r="E873" s="358">
        <v>47</v>
      </c>
      <c r="F873" s="358">
        <v>7</v>
      </c>
      <c r="G873" s="133">
        <f t="shared" si="152"/>
        <v>0.14893617021276595</v>
      </c>
      <c r="H873" s="359"/>
      <c r="I873" s="360" t="s">
        <v>14</v>
      </c>
      <c r="J873" s="359">
        <v>2018</v>
      </c>
      <c r="K873" s="3" t="s">
        <v>14</v>
      </c>
      <c r="L873" s="349" t="s">
        <v>5513</v>
      </c>
      <c r="M873" s="39" t="s">
        <v>40</v>
      </c>
      <c r="P873" s="1" t="str">
        <f>IF($C873&lt;&gt;"",IF(COUNTIF($C:C,$C873)&gt;1,"Plusieurs commentaires",""),"")</f>
        <v/>
      </c>
      <c r="Q873" s="1">
        <f t="shared" si="153"/>
        <v>0</v>
      </c>
      <c r="R873" s="1">
        <f>SUMIFS($Q$5:$Q873,$P$5:$P873,"Plusieurs commentaires",$C$5:$C873,C873)</f>
        <v>0</v>
      </c>
      <c r="S873" t="str">
        <f t="shared" si="154"/>
        <v/>
      </c>
      <c r="T873" t="str">
        <f t="shared" si="155"/>
        <v>PplccPelvxc3</v>
      </c>
      <c r="U873" t="str">
        <f t="shared" si="156"/>
        <v/>
      </c>
      <c r="V873" s="238" t="str">
        <f t="shared" si="157"/>
        <v/>
      </c>
      <c r="W873" s="238">
        <f t="shared" si="158"/>
        <v>0</v>
      </c>
      <c r="X873" s="238">
        <f>SUMIFS($W$5:$W873,$V$5:$V873,"Plusieurs occurences",$H$5:$H873,H873)</f>
        <v>0</v>
      </c>
      <c r="Y873" t="str">
        <f t="shared" si="159"/>
        <v/>
      </c>
      <c r="Z873">
        <f t="shared" si="160"/>
        <v>0</v>
      </c>
      <c r="AA873" t="str">
        <f t="shared" si="161"/>
        <v/>
      </c>
      <c r="AC873" t="str">
        <f t="shared" si="162"/>
        <v/>
      </c>
    </row>
    <row r="874" spans="1:29" ht="60" x14ac:dyDescent="0.25">
      <c r="A874" s="112">
        <v>875</v>
      </c>
      <c r="B874" s="333" t="s">
        <v>1039</v>
      </c>
      <c r="C874" t="s">
        <v>5965</v>
      </c>
      <c r="D874" s="358">
        <v>4354</v>
      </c>
      <c r="E874" s="358">
        <v>75</v>
      </c>
      <c r="F874" s="358">
        <v>130</v>
      </c>
      <c r="G874" s="133">
        <f t="shared" si="152"/>
        <v>1.7333333333333334</v>
      </c>
      <c r="H874" s="359"/>
      <c r="I874" s="360" t="s">
        <v>14</v>
      </c>
      <c r="J874" s="359">
        <v>2015</v>
      </c>
      <c r="K874" s="3" t="s">
        <v>14</v>
      </c>
      <c r="L874" s="349" t="s">
        <v>1041</v>
      </c>
      <c r="M874" s="39" t="s">
        <v>40</v>
      </c>
      <c r="P874" s="1" t="str">
        <f>IF($C874&lt;&gt;"",IF(COUNTIF($C:C,$C874)&gt;1,"Plusieurs commentaires",""),"")</f>
        <v/>
      </c>
      <c r="Q874" s="1">
        <f t="shared" si="153"/>
        <v>0</v>
      </c>
      <c r="R874" s="1">
        <f>SUMIFS($Q$5:$Q874,$P$5:$P874,"Plusieurs commentaires",$C$5:$C874,C874)</f>
        <v>0</v>
      </c>
      <c r="S874" t="str">
        <f t="shared" si="154"/>
        <v/>
      </c>
      <c r="T874" t="str">
        <f t="shared" si="155"/>
        <v/>
      </c>
      <c r="U874" t="str">
        <f t="shared" si="156"/>
        <v/>
      </c>
      <c r="V874" s="238" t="str">
        <f t="shared" si="157"/>
        <v/>
      </c>
      <c r="W874" s="238">
        <f t="shared" si="158"/>
        <v>0</v>
      </c>
      <c r="X874" s="238">
        <f>SUMIFS($W$5:$W874,$V$5:$V874,"Plusieurs occurences",$H$5:$H874,H874)</f>
        <v>0</v>
      </c>
      <c r="Y874" t="str">
        <f t="shared" si="159"/>
        <v/>
      </c>
      <c r="Z874">
        <f t="shared" si="160"/>
        <v>0</v>
      </c>
      <c r="AA874" t="str">
        <f t="shared" si="161"/>
        <v/>
      </c>
      <c r="AC874" t="str">
        <f t="shared" si="162"/>
        <v/>
      </c>
    </row>
    <row r="875" spans="1:29" ht="30" x14ac:dyDescent="0.25">
      <c r="A875" s="112">
        <v>876</v>
      </c>
      <c r="B875" s="333" t="s">
        <v>1040</v>
      </c>
      <c r="C875" t="s">
        <v>6235</v>
      </c>
      <c r="D875" s="358">
        <v>2880</v>
      </c>
      <c r="E875" s="358">
        <v>205</v>
      </c>
      <c r="F875" s="358">
        <v>58</v>
      </c>
      <c r="G875" s="133">
        <f t="shared" si="152"/>
        <v>0.28292682926829266</v>
      </c>
      <c r="H875" s="359"/>
      <c r="I875" s="360" t="s">
        <v>1041</v>
      </c>
      <c r="J875" s="359">
        <v>2011</v>
      </c>
      <c r="K875" s="3" t="s">
        <v>5836</v>
      </c>
      <c r="L875" s="349" t="s">
        <v>5513</v>
      </c>
      <c r="M875" s="39" t="s">
        <v>40</v>
      </c>
      <c r="P875" s="1" t="str">
        <f>IF($C875&lt;&gt;"",IF(COUNTIF($C:C,$C875)&gt;1,"Plusieurs commentaires",""),"")</f>
        <v/>
      </c>
      <c r="Q875" s="1">
        <f t="shared" si="153"/>
        <v>0</v>
      </c>
      <c r="R875" s="1">
        <f>SUMIFS($Q$5:$Q875,$P$5:$P875,"Plusieurs commentaires",$C$5:$C875,C875)</f>
        <v>0</v>
      </c>
      <c r="S875" t="str">
        <f t="shared" si="154"/>
        <v/>
      </c>
      <c r="T875" t="str">
        <f t="shared" si="155"/>
        <v/>
      </c>
      <c r="U875" t="str">
        <f t="shared" si="156"/>
        <v/>
      </c>
      <c r="V875" s="238" t="str">
        <f t="shared" si="157"/>
        <v/>
      </c>
      <c r="W875" s="238">
        <f t="shared" si="158"/>
        <v>0</v>
      </c>
      <c r="X875" s="238">
        <f>SUMIFS($W$5:$W875,$V$5:$V875,"Plusieurs occurences",$H$5:$H875,H875)</f>
        <v>0</v>
      </c>
      <c r="Y875" t="str">
        <f t="shared" si="159"/>
        <v/>
      </c>
      <c r="Z875">
        <f t="shared" si="160"/>
        <v>0</v>
      </c>
      <c r="AA875" t="str">
        <f t="shared" si="161"/>
        <v/>
      </c>
      <c r="AC875" t="str">
        <f t="shared" si="162"/>
        <v/>
      </c>
    </row>
    <row r="876" spans="1:29" ht="30" x14ac:dyDescent="0.25">
      <c r="A876" s="112">
        <v>877</v>
      </c>
      <c r="B876" s="333" t="s">
        <v>1042</v>
      </c>
      <c r="C876" t="s">
        <v>6086</v>
      </c>
      <c r="D876" s="358">
        <v>305</v>
      </c>
      <c r="E876" s="358">
        <v>8</v>
      </c>
      <c r="F876" s="358">
        <v>6</v>
      </c>
      <c r="G876" s="133">
        <f t="shared" si="152"/>
        <v>0.75</v>
      </c>
      <c r="H876" s="359"/>
      <c r="I876" s="360" t="s">
        <v>14</v>
      </c>
      <c r="J876" s="359">
        <v>2018</v>
      </c>
      <c r="K876" s="3" t="s">
        <v>14</v>
      </c>
      <c r="L876" s="349" t="s">
        <v>1041</v>
      </c>
      <c r="M876" s="39" t="s">
        <v>40</v>
      </c>
      <c r="P876" s="1" t="str">
        <f>IF($C876&lt;&gt;"",IF(COUNTIF($C:C,$C876)&gt;1,"Plusieurs commentaires",""),"")</f>
        <v/>
      </c>
      <c r="Q876" s="1">
        <f t="shared" si="153"/>
        <v>0</v>
      </c>
      <c r="R876" s="1">
        <f>SUMIFS($Q$5:$Q876,$P$5:$P876,"Plusieurs commentaires",$C$5:$C876,C876)</f>
        <v>0</v>
      </c>
      <c r="S876" t="str">
        <f t="shared" si="154"/>
        <v/>
      </c>
      <c r="T876" t="str">
        <f t="shared" si="155"/>
        <v>guduclel_luc</v>
      </c>
      <c r="U876" t="str">
        <f t="shared" si="156"/>
        <v/>
      </c>
      <c r="V876" s="238" t="str">
        <f t="shared" si="157"/>
        <v/>
      </c>
      <c r="W876" s="238">
        <f t="shared" si="158"/>
        <v>0</v>
      </c>
      <c r="X876" s="238">
        <f>SUMIFS($W$5:$W876,$V$5:$V876,"Plusieurs occurences",$H$5:$H876,H876)</f>
        <v>0</v>
      </c>
      <c r="Y876" t="str">
        <f t="shared" si="159"/>
        <v/>
      </c>
      <c r="Z876">
        <f t="shared" si="160"/>
        <v>0</v>
      </c>
      <c r="AA876" t="str">
        <f t="shared" si="161"/>
        <v/>
      </c>
      <c r="AC876" t="str">
        <f t="shared" si="162"/>
        <v/>
      </c>
    </row>
    <row r="877" spans="1:29" x14ac:dyDescent="0.25">
      <c r="A877" s="112">
        <v>878</v>
      </c>
      <c r="B877" s="333" t="s">
        <v>1043</v>
      </c>
      <c r="C877" s="204">
        <v>30040307</v>
      </c>
      <c r="D877" s="168">
        <v>1869</v>
      </c>
      <c r="E877" s="168">
        <v>55</v>
      </c>
      <c r="F877" s="168">
        <v>18</v>
      </c>
      <c r="G877" s="133">
        <f t="shared" si="152"/>
        <v>0.32727272727272727</v>
      </c>
      <c r="H877" s="169"/>
      <c r="I877" s="170" t="s">
        <v>14</v>
      </c>
      <c r="J877" s="169">
        <v>2012</v>
      </c>
      <c r="K877" s="3" t="s">
        <v>14</v>
      </c>
      <c r="L877" s="349" t="s">
        <v>1041</v>
      </c>
      <c r="M877" s="39" t="s">
        <v>40</v>
      </c>
      <c r="P877" s="1" t="str">
        <f>IF($C877&lt;&gt;"",IF(COUNTIF($C:C,$C877)&gt;1,"Plusieurs commentaires",""),"")</f>
        <v/>
      </c>
      <c r="Q877" s="1">
        <f t="shared" si="153"/>
        <v>0</v>
      </c>
      <c r="R877" s="1">
        <f>SUMIFS($Q$5:$Q877,$P$5:$P877,"Plusieurs commentaires",$C$5:$C877,C877)</f>
        <v>0</v>
      </c>
      <c r="S877" t="str">
        <f t="shared" si="154"/>
        <v/>
      </c>
      <c r="T877" t="str">
        <f t="shared" si="155"/>
        <v/>
      </c>
      <c r="U877" t="str">
        <f t="shared" si="156"/>
        <v/>
      </c>
      <c r="V877" s="238" t="str">
        <f t="shared" si="157"/>
        <v/>
      </c>
      <c r="W877" s="238">
        <f t="shared" si="158"/>
        <v>0</v>
      </c>
      <c r="X877" s="238">
        <f>SUMIFS($W$5:$W877,$V$5:$V877,"Plusieurs occurences",$H$5:$H877,H877)</f>
        <v>0</v>
      </c>
      <c r="Y877" t="str">
        <f t="shared" si="159"/>
        <v/>
      </c>
      <c r="Z877">
        <f t="shared" si="160"/>
        <v>0</v>
      </c>
      <c r="AA877" t="str">
        <f t="shared" si="161"/>
        <v/>
      </c>
      <c r="AC877" t="str">
        <f t="shared" si="162"/>
        <v/>
      </c>
    </row>
    <row r="878" spans="1:29" x14ac:dyDescent="0.25">
      <c r="A878" s="112">
        <v>879</v>
      </c>
      <c r="B878" s="333" t="s">
        <v>1044</v>
      </c>
      <c r="C878" t="s">
        <v>6087</v>
      </c>
      <c r="D878" s="168">
        <v>94</v>
      </c>
      <c r="E878" s="168">
        <v>298</v>
      </c>
      <c r="F878" s="168">
        <v>15</v>
      </c>
      <c r="G878" s="133">
        <f t="shared" si="152"/>
        <v>5.0335570469798654E-2</v>
      </c>
      <c r="H878" s="169"/>
      <c r="I878" s="170" t="s">
        <v>14</v>
      </c>
      <c r="J878" s="169">
        <v>2015</v>
      </c>
      <c r="K878" s="3" t="s">
        <v>14</v>
      </c>
      <c r="L878" s="349" t="s">
        <v>1041</v>
      </c>
      <c r="M878" s="39" t="s">
        <v>40</v>
      </c>
      <c r="P878" s="1" t="str">
        <f>IF($C878&lt;&gt;"",IF(COUNTIF($C:C,$C878)&gt;1,"Plusieurs commentaires",""),"")</f>
        <v/>
      </c>
      <c r="Q878" s="1">
        <f t="shared" si="153"/>
        <v>0</v>
      </c>
      <c r="R878" s="1">
        <f>SUMIFS($Q$5:$Q878,$P$5:$P878,"Plusieurs commentaires",$C$5:$C878,C878)</f>
        <v>0</v>
      </c>
      <c r="S878" t="str">
        <f t="shared" si="154"/>
        <v/>
      </c>
      <c r="T878" t="str">
        <f t="shared" si="155"/>
        <v/>
      </c>
      <c r="U878" t="str">
        <f t="shared" si="156"/>
        <v/>
      </c>
      <c r="V878" s="238" t="str">
        <f t="shared" si="157"/>
        <v/>
      </c>
      <c r="W878" s="238">
        <f t="shared" si="158"/>
        <v>0</v>
      </c>
      <c r="X878" s="238">
        <f>SUMIFS($W$5:$W878,$V$5:$V878,"Plusieurs occurences",$H$5:$H878,H878)</f>
        <v>0</v>
      </c>
      <c r="Y878" t="str">
        <f t="shared" si="159"/>
        <v/>
      </c>
      <c r="Z878">
        <f t="shared" si="160"/>
        <v>0</v>
      </c>
      <c r="AA878" t="str">
        <f t="shared" si="161"/>
        <v/>
      </c>
      <c r="AC878" t="str">
        <f t="shared" si="162"/>
        <v/>
      </c>
    </row>
    <row r="879" spans="1:29" x14ac:dyDescent="0.25">
      <c r="A879" s="112">
        <v>881</v>
      </c>
      <c r="B879" s="383" t="s">
        <v>1126</v>
      </c>
      <c r="C879" t="s">
        <v>6608</v>
      </c>
      <c r="D879" s="168">
        <v>2764</v>
      </c>
      <c r="E879" s="168">
        <v>69</v>
      </c>
      <c r="F879" s="168">
        <v>83</v>
      </c>
      <c r="G879" s="133">
        <f t="shared" si="152"/>
        <v>1.2028985507246377</v>
      </c>
      <c r="H879" s="169"/>
      <c r="I879" s="170" t="s">
        <v>1041</v>
      </c>
      <c r="J879" s="169">
        <v>2018</v>
      </c>
      <c r="K879" s="3" t="s">
        <v>14</v>
      </c>
      <c r="L879" s="349" t="s">
        <v>1041</v>
      </c>
      <c r="M879" s="39" t="s">
        <v>40</v>
      </c>
      <c r="P879" s="1" t="str">
        <f>IF($C879&lt;&gt;"",IF(COUNTIF($C:C,$C879)&gt;1,"Plusieurs commentaires",""),"")</f>
        <v/>
      </c>
      <c r="Q879" s="1">
        <f t="shared" si="153"/>
        <v>0</v>
      </c>
      <c r="R879" s="1">
        <f>SUMIFS($Q$5:$Q879,$P$5:$P879,"Plusieurs commentaires",$C$5:$C879,C879)</f>
        <v>0</v>
      </c>
      <c r="S879" t="str">
        <f t="shared" si="154"/>
        <v/>
      </c>
      <c r="T879" t="str">
        <f t="shared" si="155"/>
        <v/>
      </c>
      <c r="U879" t="str">
        <f t="shared" si="156"/>
        <v/>
      </c>
      <c r="V879" s="238" t="str">
        <f t="shared" si="157"/>
        <v/>
      </c>
      <c r="W879" s="238">
        <f t="shared" si="158"/>
        <v>0</v>
      </c>
      <c r="X879" s="238">
        <f>SUMIFS($W$5:$W879,$V$5:$V879,"Plusieurs occurences",$H$5:$H879,H879)</f>
        <v>0</v>
      </c>
      <c r="Y879" t="str">
        <f t="shared" si="159"/>
        <v/>
      </c>
      <c r="Z879">
        <f t="shared" si="160"/>
        <v>0</v>
      </c>
      <c r="AA879" t="str">
        <f t="shared" si="161"/>
        <v/>
      </c>
      <c r="AC879" t="str">
        <f t="shared" si="162"/>
        <v/>
      </c>
    </row>
    <row r="880" spans="1:29" x14ac:dyDescent="0.25">
      <c r="A880" s="112">
        <v>882</v>
      </c>
      <c r="B880" s="333" t="s">
        <v>1046</v>
      </c>
      <c r="C880" t="s">
        <v>6019</v>
      </c>
      <c r="D880" s="168">
        <v>157</v>
      </c>
      <c r="E880" s="168">
        <v>163</v>
      </c>
      <c r="F880" s="168">
        <v>23</v>
      </c>
      <c r="G880" s="133">
        <f t="shared" si="152"/>
        <v>0.1411042944785276</v>
      </c>
      <c r="H880" s="169"/>
      <c r="I880" s="170" t="s">
        <v>14</v>
      </c>
      <c r="J880" s="169">
        <v>2017</v>
      </c>
      <c r="K880" s="3" t="s">
        <v>5510</v>
      </c>
      <c r="L880" s="364" t="s">
        <v>5513</v>
      </c>
      <c r="M880" s="39" t="s">
        <v>40</v>
      </c>
      <c r="P880" s="1" t="str">
        <f>IF($C880&lt;&gt;"",IF(COUNTIF($C:C,$C880)&gt;1,"Plusieurs commentaires",""),"")</f>
        <v/>
      </c>
      <c r="Q880" s="1">
        <f t="shared" si="153"/>
        <v>0</v>
      </c>
      <c r="R880" s="1">
        <f>SUMIFS($Q$5:$Q880,$P$5:$P880,"Plusieurs commentaires",$C$5:$C880,C880)</f>
        <v>0</v>
      </c>
      <c r="S880" t="str">
        <f t="shared" si="154"/>
        <v/>
      </c>
      <c r="T880" t="str">
        <f t="shared" si="155"/>
        <v/>
      </c>
      <c r="U880" t="str">
        <f t="shared" si="156"/>
        <v/>
      </c>
      <c r="V880" s="238" t="str">
        <f t="shared" si="157"/>
        <v/>
      </c>
      <c r="W880" s="238">
        <f t="shared" si="158"/>
        <v>0</v>
      </c>
      <c r="X880" s="238">
        <f>SUMIFS($W$5:$W880,$V$5:$V880,"Plusieurs occurences",$H$5:$H880,H880)</f>
        <v>0</v>
      </c>
      <c r="Y880" t="str">
        <f t="shared" si="159"/>
        <v/>
      </c>
      <c r="Z880">
        <f t="shared" si="160"/>
        <v>0</v>
      </c>
      <c r="AA880" t="str">
        <f t="shared" si="161"/>
        <v/>
      </c>
      <c r="AC880" t="str">
        <f t="shared" si="162"/>
        <v/>
      </c>
    </row>
    <row r="881" spans="1:29" ht="45" x14ac:dyDescent="0.25">
      <c r="A881" s="112">
        <v>883</v>
      </c>
      <c r="B881" s="333" t="s">
        <v>1047</v>
      </c>
      <c r="C881" t="s">
        <v>6609</v>
      </c>
      <c r="D881" s="168">
        <v>3337</v>
      </c>
      <c r="E881" s="168">
        <v>33</v>
      </c>
      <c r="F881" s="168">
        <v>74</v>
      </c>
      <c r="G881" s="133">
        <f t="shared" si="152"/>
        <v>2.2424242424242422</v>
      </c>
      <c r="H881" s="169"/>
      <c r="I881" s="170" t="s">
        <v>14</v>
      </c>
      <c r="J881" s="169">
        <v>2017</v>
      </c>
      <c r="K881" s="3" t="s">
        <v>14</v>
      </c>
      <c r="L881" s="349" t="s">
        <v>1041</v>
      </c>
      <c r="M881" s="39" t="s">
        <v>40</v>
      </c>
      <c r="P881" s="1" t="str">
        <f>IF($C881&lt;&gt;"",IF(COUNTIF($C:C,$C881)&gt;1,"Plusieurs commentaires",""),"")</f>
        <v/>
      </c>
      <c r="Q881" s="1">
        <f t="shared" si="153"/>
        <v>0</v>
      </c>
      <c r="R881" s="1">
        <f>SUMIFS($Q$5:$Q881,$P$5:$P881,"Plusieurs commentaires",$C$5:$C881,C881)</f>
        <v>0</v>
      </c>
      <c r="S881" t="str">
        <f t="shared" si="154"/>
        <v/>
      </c>
      <c r="T881" t="str">
        <f t="shared" si="155"/>
        <v/>
      </c>
      <c r="U881" t="str">
        <f t="shared" si="156"/>
        <v/>
      </c>
      <c r="V881" s="238" t="str">
        <f t="shared" si="157"/>
        <v/>
      </c>
      <c r="W881" s="238">
        <f t="shared" si="158"/>
        <v>0</v>
      </c>
      <c r="X881" s="238">
        <f>SUMIFS($W$5:$W881,$V$5:$V881,"Plusieurs occurences",$H$5:$H881,H881)</f>
        <v>0</v>
      </c>
      <c r="Y881" t="str">
        <f t="shared" si="159"/>
        <v/>
      </c>
      <c r="Z881">
        <f t="shared" si="160"/>
        <v>0</v>
      </c>
      <c r="AA881" t="str">
        <f t="shared" si="161"/>
        <v/>
      </c>
      <c r="AC881" t="str">
        <f t="shared" si="162"/>
        <v/>
      </c>
    </row>
    <row r="882" spans="1:29" x14ac:dyDescent="0.25">
      <c r="A882" s="112">
        <v>884</v>
      </c>
      <c r="B882" s="333" t="s">
        <v>1048</v>
      </c>
      <c r="C882" t="s">
        <v>6610</v>
      </c>
      <c r="D882" s="168">
        <v>4805</v>
      </c>
      <c r="E882" s="168">
        <v>75</v>
      </c>
      <c r="F882" s="168">
        <v>77</v>
      </c>
      <c r="G882" s="133">
        <f t="shared" si="152"/>
        <v>1.0266666666666666</v>
      </c>
      <c r="H882" s="169"/>
      <c r="I882" s="170" t="s">
        <v>14</v>
      </c>
      <c r="J882" s="169">
        <v>2016</v>
      </c>
      <c r="K882" s="3" t="s">
        <v>14</v>
      </c>
      <c r="L882" s="349" t="s">
        <v>1041</v>
      </c>
      <c r="M882" s="39" t="s">
        <v>40</v>
      </c>
      <c r="P882" s="1" t="str">
        <f>IF($C882&lt;&gt;"",IF(COUNTIF($C:C,$C882)&gt;1,"Plusieurs commentaires",""),"")</f>
        <v/>
      </c>
      <c r="Q882" s="1">
        <f t="shared" si="153"/>
        <v>0</v>
      </c>
      <c r="R882" s="1">
        <f>SUMIFS($Q$5:$Q882,$P$5:$P882,"Plusieurs commentaires",$C$5:$C882,C882)</f>
        <v>0</v>
      </c>
      <c r="S882" t="str">
        <f t="shared" si="154"/>
        <v/>
      </c>
      <c r="T882" t="str">
        <f t="shared" si="155"/>
        <v/>
      </c>
      <c r="U882" t="str">
        <f t="shared" si="156"/>
        <v/>
      </c>
      <c r="V882" s="238" t="str">
        <f t="shared" si="157"/>
        <v/>
      </c>
      <c r="W882" s="238">
        <f t="shared" si="158"/>
        <v>0</v>
      </c>
      <c r="X882" s="238">
        <f>SUMIFS($W$5:$W882,$V$5:$V882,"Plusieurs occurences",$H$5:$H882,H882)</f>
        <v>0</v>
      </c>
      <c r="Y882" t="str">
        <f t="shared" si="159"/>
        <v/>
      </c>
      <c r="Z882">
        <f t="shared" si="160"/>
        <v>0</v>
      </c>
      <c r="AA882" t="str">
        <f t="shared" si="161"/>
        <v/>
      </c>
      <c r="AC882" t="str">
        <f t="shared" si="162"/>
        <v/>
      </c>
    </row>
    <row r="883" spans="1:29" ht="60" x14ac:dyDescent="0.25">
      <c r="A883" s="112">
        <v>885</v>
      </c>
      <c r="B883" s="383" t="s">
        <v>1230</v>
      </c>
      <c r="C883" t="s">
        <v>6611</v>
      </c>
      <c r="D883" s="168">
        <v>2719</v>
      </c>
      <c r="E883" s="168">
        <v>264</v>
      </c>
      <c r="F883" s="168">
        <v>104</v>
      </c>
      <c r="G883" s="133">
        <f t="shared" si="152"/>
        <v>0.39393939393939392</v>
      </c>
      <c r="H883" s="169"/>
      <c r="I883" s="170" t="s">
        <v>14</v>
      </c>
      <c r="J883" s="169">
        <v>2017</v>
      </c>
      <c r="K883" s="3" t="s">
        <v>14</v>
      </c>
      <c r="L883" s="349" t="s">
        <v>1041</v>
      </c>
      <c r="M883" s="39" t="s">
        <v>40</v>
      </c>
      <c r="P883" s="1" t="str">
        <f>IF($C883&lt;&gt;"",IF(COUNTIF($C:C,$C883)&gt;1,"Plusieurs commentaires",""),"")</f>
        <v/>
      </c>
      <c r="Q883" s="1">
        <f t="shared" si="153"/>
        <v>0</v>
      </c>
      <c r="R883" s="1">
        <f>SUMIFS($Q$5:$Q883,$P$5:$P883,"Plusieurs commentaires",$C$5:$C883,C883)</f>
        <v>0</v>
      </c>
      <c r="S883" t="str">
        <f t="shared" si="154"/>
        <v/>
      </c>
      <c r="T883" t="str">
        <f t="shared" si="155"/>
        <v/>
      </c>
      <c r="U883" t="str">
        <f t="shared" si="156"/>
        <v/>
      </c>
      <c r="V883" s="238" t="str">
        <f t="shared" si="157"/>
        <v/>
      </c>
      <c r="W883" s="238">
        <f t="shared" si="158"/>
        <v>0</v>
      </c>
      <c r="X883" s="238">
        <f>SUMIFS($W$5:$W883,$V$5:$V883,"Plusieurs occurences",$H$5:$H883,H883)</f>
        <v>0</v>
      </c>
      <c r="Y883" t="str">
        <f t="shared" si="159"/>
        <v/>
      </c>
      <c r="Z883">
        <f t="shared" si="160"/>
        <v>0</v>
      </c>
      <c r="AA883" t="str">
        <f t="shared" si="161"/>
        <v/>
      </c>
      <c r="AC883" t="str">
        <f t="shared" si="162"/>
        <v/>
      </c>
    </row>
    <row r="884" spans="1:29" x14ac:dyDescent="0.25">
      <c r="A884" s="112">
        <v>886</v>
      </c>
      <c r="B884" s="333" t="s">
        <v>1049</v>
      </c>
      <c r="C884" s="204" t="s">
        <v>6018</v>
      </c>
      <c r="D884" s="168">
        <v>728</v>
      </c>
      <c r="E884" s="168">
        <v>222</v>
      </c>
      <c r="F884" s="168">
        <v>48</v>
      </c>
      <c r="G884" s="133">
        <f t="shared" si="152"/>
        <v>0.21621621621621623</v>
      </c>
      <c r="H884" s="169"/>
      <c r="I884" s="170" t="s">
        <v>14</v>
      </c>
      <c r="J884" s="169">
        <v>2010</v>
      </c>
      <c r="K884" s="3" t="s">
        <v>14</v>
      </c>
      <c r="L884" s="349" t="s">
        <v>1041</v>
      </c>
      <c r="M884" s="39" t="s">
        <v>40</v>
      </c>
      <c r="P884" s="1" t="str">
        <f>IF($C884&lt;&gt;"",IF(COUNTIF($C:C,$C884)&gt;1,"Plusieurs commentaires",""),"")</f>
        <v>Plusieurs commentaires</v>
      </c>
      <c r="Q884" s="1">
        <f t="shared" si="153"/>
        <v>1</v>
      </c>
      <c r="R884" s="1">
        <f>SUMIFS($Q$5:$Q884,$P$5:$P884,"Plusieurs commentaires",$C$5:$C884,C884)</f>
        <v>2</v>
      </c>
      <c r="S884" t="str">
        <f t="shared" si="154"/>
        <v/>
      </c>
      <c r="T884" t="str">
        <f t="shared" si="155"/>
        <v/>
      </c>
      <c r="U884" t="str">
        <f t="shared" si="156"/>
        <v/>
      </c>
      <c r="V884" s="238" t="str">
        <f t="shared" si="157"/>
        <v/>
      </c>
      <c r="W884" s="238">
        <f t="shared" si="158"/>
        <v>0</v>
      </c>
      <c r="X884" s="238">
        <f>SUMIFS($W$5:$W884,$V$5:$V884,"Plusieurs occurences",$H$5:$H884,H884)</f>
        <v>0</v>
      </c>
      <c r="Y884" t="str">
        <f t="shared" si="159"/>
        <v/>
      </c>
      <c r="Z884" t="str">
        <f t="shared" si="160"/>
        <v/>
      </c>
      <c r="AA884" t="str">
        <f t="shared" si="161"/>
        <v/>
      </c>
      <c r="AC884" t="str">
        <f t="shared" si="162"/>
        <v/>
      </c>
    </row>
    <row r="885" spans="1:29" x14ac:dyDescent="0.25">
      <c r="A885" s="112">
        <v>887</v>
      </c>
      <c r="B885" s="333" t="s">
        <v>1050</v>
      </c>
      <c r="C885" t="s">
        <v>5966</v>
      </c>
      <c r="D885" s="168">
        <v>4098</v>
      </c>
      <c r="E885" s="168">
        <v>446</v>
      </c>
      <c r="F885" s="168">
        <v>57</v>
      </c>
      <c r="G885" s="133">
        <f t="shared" si="152"/>
        <v>0.12780269058295965</v>
      </c>
      <c r="H885" s="169"/>
      <c r="I885" s="170" t="s">
        <v>14</v>
      </c>
      <c r="J885" s="169">
        <v>2014</v>
      </c>
      <c r="K885" s="3" t="s">
        <v>14</v>
      </c>
      <c r="L885" s="349" t="s">
        <v>1041</v>
      </c>
      <c r="M885" s="39" t="s">
        <v>40</v>
      </c>
      <c r="P885" s="1" t="str">
        <f>IF($C885&lt;&gt;"",IF(COUNTIF($C:C,$C885)&gt;1,"Plusieurs commentaires",""),"")</f>
        <v/>
      </c>
      <c r="Q885" s="1">
        <f t="shared" si="153"/>
        <v>0</v>
      </c>
      <c r="R885" s="1">
        <f>SUMIFS($Q$5:$Q885,$P$5:$P885,"Plusieurs commentaires",$C$5:$C885,C885)</f>
        <v>0</v>
      </c>
      <c r="S885" t="str">
        <f t="shared" si="154"/>
        <v/>
      </c>
      <c r="T885" t="str">
        <f t="shared" si="155"/>
        <v/>
      </c>
      <c r="U885" t="str">
        <f t="shared" si="156"/>
        <v/>
      </c>
      <c r="V885" s="238" t="str">
        <f t="shared" si="157"/>
        <v/>
      </c>
      <c r="W885" s="238">
        <f t="shared" si="158"/>
        <v>0</v>
      </c>
      <c r="X885" s="238">
        <f>SUMIFS($W$5:$W885,$V$5:$V885,"Plusieurs occurences",$H$5:$H885,H885)</f>
        <v>0</v>
      </c>
      <c r="Y885" t="str">
        <f t="shared" si="159"/>
        <v/>
      </c>
      <c r="Z885">
        <f t="shared" si="160"/>
        <v>0</v>
      </c>
      <c r="AA885" t="str">
        <f t="shared" si="161"/>
        <v/>
      </c>
      <c r="AC885" t="str">
        <f t="shared" si="162"/>
        <v/>
      </c>
    </row>
    <row r="886" spans="1:29" x14ac:dyDescent="0.25">
      <c r="A886" s="112">
        <v>888</v>
      </c>
      <c r="B886" s="333" t="s">
        <v>1051</v>
      </c>
      <c r="C886" t="s">
        <v>6612</v>
      </c>
      <c r="D886" s="168">
        <v>14400</v>
      </c>
      <c r="E886" s="168">
        <v>992</v>
      </c>
      <c r="F886" s="168">
        <v>954</v>
      </c>
      <c r="G886" s="133">
        <f t="shared" si="152"/>
        <v>0.96169354838709675</v>
      </c>
      <c r="H886" s="169"/>
      <c r="I886" s="170" t="s">
        <v>14</v>
      </c>
      <c r="J886" s="169">
        <v>2016</v>
      </c>
      <c r="K886" s="3" t="s">
        <v>5513</v>
      </c>
      <c r="L886" s="363" t="s">
        <v>1041</v>
      </c>
      <c r="M886" s="39" t="s">
        <v>40</v>
      </c>
      <c r="P886" s="1" t="str">
        <f>IF($C886&lt;&gt;"",IF(COUNTIF($C:C,$C886)&gt;1,"Plusieurs commentaires",""),"")</f>
        <v/>
      </c>
      <c r="Q886" s="1">
        <f t="shared" si="153"/>
        <v>0</v>
      </c>
      <c r="R886" s="1">
        <f>SUMIFS($Q$5:$Q886,$P$5:$P886,"Plusieurs commentaires",$C$5:$C886,C886)</f>
        <v>0</v>
      </c>
      <c r="S886" t="str">
        <f t="shared" si="154"/>
        <v/>
      </c>
      <c r="T886" t="str">
        <f t="shared" si="155"/>
        <v/>
      </c>
      <c r="U886" t="str">
        <f t="shared" si="156"/>
        <v/>
      </c>
      <c r="V886" s="238" t="str">
        <f t="shared" si="157"/>
        <v/>
      </c>
      <c r="W886" s="238">
        <f t="shared" si="158"/>
        <v>0</v>
      </c>
      <c r="X886" s="238">
        <f>SUMIFS($W$5:$W886,$V$5:$V886,"Plusieurs occurences",$H$5:$H886,H886)</f>
        <v>0</v>
      </c>
      <c r="Y886" t="str">
        <f t="shared" si="159"/>
        <v/>
      </c>
      <c r="Z886">
        <f t="shared" si="160"/>
        <v>0</v>
      </c>
      <c r="AA886" t="str">
        <f t="shared" si="161"/>
        <v/>
      </c>
      <c r="AC886" t="str">
        <f t="shared" si="162"/>
        <v/>
      </c>
    </row>
    <row r="887" spans="1:29" ht="45" x14ac:dyDescent="0.25">
      <c r="A887" s="112">
        <v>889</v>
      </c>
      <c r="B887" s="333" t="s">
        <v>1052</v>
      </c>
      <c r="C887" t="s">
        <v>6209</v>
      </c>
      <c r="D887" s="168">
        <v>7363</v>
      </c>
      <c r="E887" s="168">
        <v>362</v>
      </c>
      <c r="F887" s="168">
        <v>158</v>
      </c>
      <c r="G887" s="133">
        <f t="shared" si="152"/>
        <v>0.43646408839779005</v>
      </c>
      <c r="H887" s="169"/>
      <c r="I887" s="170" t="s">
        <v>14</v>
      </c>
      <c r="J887" s="169">
        <v>2018</v>
      </c>
      <c r="K887" s="3" t="s">
        <v>14</v>
      </c>
      <c r="L887" s="349" t="s">
        <v>1041</v>
      </c>
      <c r="M887" s="39" t="s">
        <v>40</v>
      </c>
      <c r="P887" s="1" t="str">
        <f>IF($C887&lt;&gt;"",IF(COUNTIF($C:C,$C887)&gt;1,"Plusieurs commentaires",""),"")</f>
        <v>Plusieurs commentaires</v>
      </c>
      <c r="Q887" s="1">
        <f t="shared" si="153"/>
        <v>1</v>
      </c>
      <c r="R887" s="1">
        <f>SUMIFS($Q$5:$Q887,$P$5:$P887,"Plusieurs commentaires",$C$5:$C887,C887)</f>
        <v>3</v>
      </c>
      <c r="S887" t="str">
        <f t="shared" si="154"/>
        <v/>
      </c>
      <c r="T887" t="str">
        <f t="shared" si="155"/>
        <v/>
      </c>
      <c r="U887" t="str">
        <f t="shared" si="156"/>
        <v/>
      </c>
      <c r="V887" s="238" t="str">
        <f t="shared" si="157"/>
        <v/>
      </c>
      <c r="W887" s="238">
        <f t="shared" si="158"/>
        <v>0</v>
      </c>
      <c r="X887" s="238">
        <f>SUMIFS($W$5:$W887,$V$5:$V887,"Plusieurs occurences",$H$5:$H887,H887)</f>
        <v>0</v>
      </c>
      <c r="Y887" t="str">
        <f t="shared" si="159"/>
        <v/>
      </c>
      <c r="Z887" t="str">
        <f t="shared" si="160"/>
        <v/>
      </c>
      <c r="AA887" t="str">
        <f t="shared" si="161"/>
        <v/>
      </c>
      <c r="AC887" t="str">
        <f t="shared" si="162"/>
        <v/>
      </c>
    </row>
    <row r="888" spans="1:29" ht="45" x14ac:dyDescent="0.25">
      <c r="A888" s="112">
        <v>890</v>
      </c>
      <c r="B888" s="333" t="s">
        <v>1053</v>
      </c>
      <c r="C888" s="204" t="s">
        <v>6613</v>
      </c>
      <c r="D888" s="168">
        <v>474</v>
      </c>
      <c r="E888" s="168">
        <v>22</v>
      </c>
      <c r="F888" s="168">
        <v>4</v>
      </c>
      <c r="G888" s="133">
        <f t="shared" si="152"/>
        <v>0.18181818181818182</v>
      </c>
      <c r="H888" s="169"/>
      <c r="I888" s="170" t="s">
        <v>14</v>
      </c>
      <c r="J888" s="169">
        <v>2011</v>
      </c>
      <c r="K888" s="3" t="s">
        <v>5511</v>
      </c>
      <c r="L888" s="364" t="s">
        <v>5513</v>
      </c>
      <c r="M888" s="39" t="s">
        <v>40</v>
      </c>
      <c r="P888" s="1" t="str">
        <f>IF($C888&lt;&gt;"",IF(COUNTIF($C:C,$C888)&gt;1,"Plusieurs commentaires",""),"")</f>
        <v/>
      </c>
      <c r="Q888" s="1">
        <f t="shared" si="153"/>
        <v>0</v>
      </c>
      <c r="R888" s="1">
        <f>SUMIFS($Q$5:$Q888,$P$5:$P888,"Plusieurs commentaires",$C$5:$C888,C888)</f>
        <v>0</v>
      </c>
      <c r="S888" t="str">
        <f t="shared" si="154"/>
        <v/>
      </c>
      <c r="T888" t="str">
        <f t="shared" si="155"/>
        <v/>
      </c>
      <c r="U888" t="str">
        <f t="shared" si="156"/>
        <v/>
      </c>
      <c r="V888" s="238" t="str">
        <f t="shared" si="157"/>
        <v/>
      </c>
      <c r="W888" s="238">
        <f t="shared" si="158"/>
        <v>0</v>
      </c>
      <c r="X888" s="238">
        <f>SUMIFS($W$5:$W888,$V$5:$V888,"Plusieurs occurences",$H$5:$H888,H888)</f>
        <v>0</v>
      </c>
      <c r="Y888" t="str">
        <f t="shared" si="159"/>
        <v/>
      </c>
      <c r="Z888">
        <f t="shared" si="160"/>
        <v>0</v>
      </c>
      <c r="AA888" t="str">
        <f t="shared" si="161"/>
        <v/>
      </c>
      <c r="AC888" t="str">
        <f t="shared" si="162"/>
        <v/>
      </c>
    </row>
    <row r="889" spans="1:29" ht="30" x14ac:dyDescent="0.25">
      <c r="A889" s="112">
        <v>891</v>
      </c>
      <c r="B889" s="333" t="s">
        <v>1054</v>
      </c>
      <c r="C889" t="s">
        <v>6236</v>
      </c>
      <c r="D889" s="168">
        <v>3667</v>
      </c>
      <c r="E889" s="168">
        <v>36</v>
      </c>
      <c r="F889" s="168">
        <v>31</v>
      </c>
      <c r="G889" s="133">
        <f t="shared" si="152"/>
        <v>0.86111111111111116</v>
      </c>
      <c r="H889" s="169"/>
      <c r="I889" s="170" t="s">
        <v>14</v>
      </c>
      <c r="J889" s="169">
        <v>2014</v>
      </c>
      <c r="K889" s="3" t="s">
        <v>14</v>
      </c>
      <c r="L889" s="349" t="s">
        <v>5513</v>
      </c>
      <c r="M889" s="39" t="s">
        <v>40</v>
      </c>
      <c r="P889" s="1" t="str">
        <f>IF($C889&lt;&gt;"",IF(COUNTIF($C:C,$C889)&gt;1,"Plusieurs commentaires",""),"")</f>
        <v/>
      </c>
      <c r="Q889" s="1">
        <f t="shared" si="153"/>
        <v>0</v>
      </c>
      <c r="R889" s="1">
        <f>SUMIFS($Q$5:$Q889,$P$5:$P889,"Plusieurs commentaires",$C$5:$C889,C889)</f>
        <v>0</v>
      </c>
      <c r="S889" t="str">
        <f t="shared" si="154"/>
        <v/>
      </c>
      <c r="T889" t="str">
        <f t="shared" si="155"/>
        <v/>
      </c>
      <c r="U889" t="str">
        <f t="shared" si="156"/>
        <v/>
      </c>
      <c r="V889" s="238" t="str">
        <f t="shared" si="157"/>
        <v/>
      </c>
      <c r="W889" s="238">
        <f t="shared" si="158"/>
        <v>0</v>
      </c>
      <c r="X889" s="238">
        <f>SUMIFS($W$5:$W889,$V$5:$V889,"Plusieurs occurences",$H$5:$H889,H889)</f>
        <v>0</v>
      </c>
      <c r="Y889" t="str">
        <f t="shared" si="159"/>
        <v/>
      </c>
      <c r="Z889">
        <f t="shared" si="160"/>
        <v>0</v>
      </c>
      <c r="AA889" t="str">
        <f t="shared" si="161"/>
        <v/>
      </c>
      <c r="AC889" t="str">
        <f t="shared" si="162"/>
        <v/>
      </c>
    </row>
    <row r="890" spans="1:29" x14ac:dyDescent="0.25">
      <c r="A890" s="112">
        <v>892</v>
      </c>
      <c r="B890" s="333" t="s">
        <v>1055</v>
      </c>
      <c r="C890" t="s">
        <v>6237</v>
      </c>
      <c r="D890" s="168">
        <v>7678</v>
      </c>
      <c r="E890" s="168">
        <v>738</v>
      </c>
      <c r="F890" s="168">
        <v>224</v>
      </c>
      <c r="G890" s="133">
        <f t="shared" si="152"/>
        <v>0.30352303523035229</v>
      </c>
      <c r="H890" s="169"/>
      <c r="I890" s="170" t="s">
        <v>14</v>
      </c>
      <c r="J890" s="169">
        <v>2012</v>
      </c>
      <c r="K890" s="3" t="s">
        <v>14</v>
      </c>
      <c r="L890" s="349" t="s">
        <v>5513</v>
      </c>
      <c r="M890" s="39" t="s">
        <v>40</v>
      </c>
      <c r="P890" s="1" t="str">
        <f>IF($C890&lt;&gt;"",IF(COUNTIF($C:C,$C890)&gt;1,"Plusieurs commentaires",""),"")</f>
        <v/>
      </c>
      <c r="Q890" s="1">
        <f t="shared" si="153"/>
        <v>0</v>
      </c>
      <c r="R890" s="1">
        <f>SUMIFS($Q$5:$Q890,$P$5:$P890,"Plusieurs commentaires",$C$5:$C890,C890)</f>
        <v>0</v>
      </c>
      <c r="S890" t="str">
        <f t="shared" si="154"/>
        <v/>
      </c>
      <c r="T890" t="str">
        <f t="shared" si="155"/>
        <v/>
      </c>
      <c r="U890" t="str">
        <f t="shared" si="156"/>
        <v/>
      </c>
      <c r="V890" s="238" t="str">
        <f t="shared" si="157"/>
        <v/>
      </c>
      <c r="W890" s="238">
        <f t="shared" si="158"/>
        <v>0</v>
      </c>
      <c r="X890" s="238">
        <f>SUMIFS($W$5:$W890,$V$5:$V890,"Plusieurs occurences",$H$5:$H890,H890)</f>
        <v>0</v>
      </c>
      <c r="Y890" t="str">
        <f t="shared" si="159"/>
        <v/>
      </c>
      <c r="Z890">
        <f t="shared" si="160"/>
        <v>0</v>
      </c>
      <c r="AA890" t="str">
        <f t="shared" si="161"/>
        <v/>
      </c>
      <c r="AC890" t="str">
        <f t="shared" si="162"/>
        <v/>
      </c>
    </row>
    <row r="891" spans="1:29" x14ac:dyDescent="0.25">
      <c r="A891" s="112">
        <v>893</v>
      </c>
      <c r="B891" s="333" t="s">
        <v>1056</v>
      </c>
      <c r="C891" s="204" t="s">
        <v>6064</v>
      </c>
      <c r="D891" s="168">
        <v>2007</v>
      </c>
      <c r="E891" s="168">
        <v>45</v>
      </c>
      <c r="F891" s="168">
        <v>9</v>
      </c>
      <c r="G891" s="133">
        <f t="shared" si="152"/>
        <v>0.2</v>
      </c>
      <c r="H891" s="169"/>
      <c r="I891" s="170" t="s">
        <v>1041</v>
      </c>
      <c r="J891" s="169">
        <v>2018</v>
      </c>
      <c r="K891" s="3" t="s">
        <v>14</v>
      </c>
      <c r="L891" s="349" t="s">
        <v>5513</v>
      </c>
      <c r="M891" s="39" t="s">
        <v>40</v>
      </c>
      <c r="N891">
        <v>19</v>
      </c>
      <c r="P891" s="1" t="str">
        <f>IF($C891&lt;&gt;"",IF(COUNTIF($C:C,$C891)&gt;1,"Plusieurs commentaires",""),"")</f>
        <v>Plusieurs commentaires</v>
      </c>
      <c r="Q891" s="1">
        <f t="shared" si="153"/>
        <v>1</v>
      </c>
      <c r="R891" s="1">
        <f>SUMIFS($Q$5:$Q891,$P$5:$P891,"Plusieurs commentaires",$C$5:$C891,C891)</f>
        <v>3</v>
      </c>
      <c r="S891" t="str">
        <f t="shared" si="154"/>
        <v/>
      </c>
      <c r="T891" t="str">
        <f t="shared" si="155"/>
        <v/>
      </c>
      <c r="U891" t="str">
        <f t="shared" si="156"/>
        <v/>
      </c>
      <c r="V891" s="238" t="str">
        <f t="shared" si="157"/>
        <v/>
      </c>
      <c r="W891" s="238">
        <f t="shared" si="158"/>
        <v>0</v>
      </c>
      <c r="X891" s="238">
        <f>SUMIFS($W$5:$W891,$V$5:$V891,"Plusieurs occurences",$H$5:$H891,H891)</f>
        <v>0</v>
      </c>
      <c r="Y891" t="str">
        <f t="shared" si="159"/>
        <v/>
      </c>
      <c r="Z891" t="str">
        <f t="shared" si="160"/>
        <v/>
      </c>
      <c r="AA891" t="str">
        <f t="shared" si="161"/>
        <v/>
      </c>
      <c r="AC891" t="str">
        <f t="shared" si="162"/>
        <v/>
      </c>
    </row>
    <row r="892" spans="1:29" x14ac:dyDescent="0.25">
      <c r="A892" s="112">
        <v>894</v>
      </c>
      <c r="B892" s="333" t="s">
        <v>1057</v>
      </c>
      <c r="C892" t="s">
        <v>5988</v>
      </c>
      <c r="D892" s="168">
        <v>26</v>
      </c>
      <c r="E892" s="168">
        <v>228</v>
      </c>
      <c r="F892" s="168">
        <v>14</v>
      </c>
      <c r="G892" s="133">
        <f t="shared" si="152"/>
        <v>6.1403508771929821E-2</v>
      </c>
      <c r="H892" s="169"/>
      <c r="I892" s="170" t="s">
        <v>14</v>
      </c>
      <c r="J892" s="169">
        <v>2011</v>
      </c>
      <c r="K892" s="3" t="s">
        <v>14</v>
      </c>
      <c r="L892" s="349" t="s">
        <v>5513</v>
      </c>
      <c r="M892" s="39" t="s">
        <v>40</v>
      </c>
      <c r="P892" s="1" t="str">
        <f>IF($C892&lt;&gt;"",IF(COUNTIF($C:C,$C892)&gt;1,"Plusieurs commentaires",""),"")</f>
        <v/>
      </c>
      <c r="Q892" s="1">
        <f t="shared" si="153"/>
        <v>0</v>
      </c>
      <c r="R892" s="1">
        <f>SUMIFS($Q$5:$Q892,$P$5:$P892,"Plusieurs commentaires",$C$5:$C892,C892)</f>
        <v>0</v>
      </c>
      <c r="S892" t="str">
        <f t="shared" si="154"/>
        <v/>
      </c>
      <c r="T892" t="str">
        <f t="shared" si="155"/>
        <v/>
      </c>
      <c r="U892" t="str">
        <f t="shared" si="156"/>
        <v/>
      </c>
      <c r="V892" s="238" t="str">
        <f t="shared" si="157"/>
        <v/>
      </c>
      <c r="W892" s="238">
        <f t="shared" si="158"/>
        <v>0</v>
      </c>
      <c r="X892" s="238">
        <f>SUMIFS($W$5:$W892,$V$5:$V892,"Plusieurs occurences",$H$5:$H892,H892)</f>
        <v>0</v>
      </c>
      <c r="Y892" t="str">
        <f t="shared" si="159"/>
        <v/>
      </c>
      <c r="Z892">
        <f t="shared" si="160"/>
        <v>0</v>
      </c>
      <c r="AA892" t="str">
        <f t="shared" si="161"/>
        <v/>
      </c>
      <c r="AC892" t="str">
        <f t="shared" si="162"/>
        <v/>
      </c>
    </row>
    <row r="893" spans="1:29" x14ac:dyDescent="0.25">
      <c r="A893" s="112">
        <v>895</v>
      </c>
      <c r="B893" s="383" t="s">
        <v>1231</v>
      </c>
      <c r="C893" s="204" t="s">
        <v>6530</v>
      </c>
      <c r="D893" s="168">
        <v>2596</v>
      </c>
      <c r="E893" s="168">
        <v>60</v>
      </c>
      <c r="F893" s="168">
        <v>76</v>
      </c>
      <c r="G893" s="133">
        <f t="shared" si="152"/>
        <v>1.2666666666666666</v>
      </c>
      <c r="H893" s="168" t="s">
        <v>107</v>
      </c>
      <c r="I893" s="170" t="s">
        <v>1041</v>
      </c>
      <c r="J893" s="169">
        <v>2018</v>
      </c>
      <c r="K893" s="3" t="s">
        <v>5832</v>
      </c>
      <c r="L893" s="349" t="s">
        <v>5513</v>
      </c>
      <c r="M893" s="39" t="s">
        <v>40</v>
      </c>
      <c r="P893" s="1" t="str">
        <f>IF($C893&lt;&gt;"",IF(COUNTIF($C:C,$C893)&gt;1,"Plusieurs commentaires",""),"")</f>
        <v>Plusieurs commentaires</v>
      </c>
      <c r="Q893" s="1">
        <f t="shared" si="153"/>
        <v>1</v>
      </c>
      <c r="R893" s="1">
        <f>SUMIFS($Q$5:$Q893,$P$5:$P893,"Plusieurs commentaires",$C$5:$C893,C893)</f>
        <v>2</v>
      </c>
      <c r="S893" t="str">
        <f t="shared" si="154"/>
        <v/>
      </c>
      <c r="T893" t="str">
        <f t="shared" si="155"/>
        <v/>
      </c>
      <c r="U893" t="str">
        <f t="shared" si="156"/>
        <v/>
      </c>
      <c r="V893" s="238" t="str">
        <f t="shared" si="157"/>
        <v>Plusieurs occurences</v>
      </c>
      <c r="W893" s="238">
        <f t="shared" si="158"/>
        <v>1</v>
      </c>
      <c r="X893" s="238">
        <f>SUMIFS($W$5:$W893,$V$5:$V893,"Plusieurs occurences",$H$5:$H893,H893)</f>
        <v>3</v>
      </c>
      <c r="Y893" t="str">
        <f t="shared" si="159"/>
        <v/>
      </c>
      <c r="Z893" t="str">
        <f t="shared" si="160"/>
        <v/>
      </c>
      <c r="AA893" t="str">
        <f t="shared" si="161"/>
        <v/>
      </c>
      <c r="AC893" t="str">
        <f t="shared" si="162"/>
        <v/>
      </c>
    </row>
    <row r="894" spans="1:29" x14ac:dyDescent="0.25">
      <c r="A894" s="112">
        <v>896</v>
      </c>
      <c r="B894" s="333" t="s">
        <v>1058</v>
      </c>
      <c r="C894" s="204" t="s">
        <v>6614</v>
      </c>
      <c r="D894" s="168">
        <v>833</v>
      </c>
      <c r="E894" s="168">
        <v>291</v>
      </c>
      <c r="F894" s="168">
        <v>106</v>
      </c>
      <c r="G894" s="133">
        <f t="shared" si="152"/>
        <v>0.36426116838487971</v>
      </c>
      <c r="H894" s="169"/>
      <c r="I894" s="170" t="s">
        <v>1041</v>
      </c>
      <c r="J894" s="169">
        <v>2018</v>
      </c>
      <c r="K894" s="3" t="s">
        <v>5837</v>
      </c>
      <c r="L894" s="363" t="s">
        <v>5513</v>
      </c>
      <c r="M894" s="39" t="s">
        <v>40</v>
      </c>
      <c r="P894" s="1" t="str">
        <f>IF($C894&lt;&gt;"",IF(COUNTIF($C:C,$C894)&gt;1,"Plusieurs commentaires",""),"")</f>
        <v/>
      </c>
      <c r="Q894" s="1">
        <f t="shared" si="153"/>
        <v>0</v>
      </c>
      <c r="R894" s="1">
        <f>SUMIFS($Q$5:$Q894,$P$5:$P894,"Plusieurs commentaires",$C$5:$C894,C894)</f>
        <v>0</v>
      </c>
      <c r="S894" t="str">
        <f t="shared" si="154"/>
        <v/>
      </c>
      <c r="T894" t="str">
        <f t="shared" si="155"/>
        <v/>
      </c>
      <c r="U894" t="str">
        <f t="shared" si="156"/>
        <v/>
      </c>
      <c r="V894" s="238" t="str">
        <f t="shared" si="157"/>
        <v/>
      </c>
      <c r="W894" s="238">
        <f t="shared" si="158"/>
        <v>0</v>
      </c>
      <c r="X894" s="238">
        <f>SUMIFS($W$5:$W894,$V$5:$V894,"Plusieurs occurences",$H$5:$H894,H894)</f>
        <v>0</v>
      </c>
      <c r="Y894" t="str">
        <f t="shared" si="159"/>
        <v/>
      </c>
      <c r="Z894">
        <f t="shared" si="160"/>
        <v>0</v>
      </c>
      <c r="AA894" t="str">
        <f t="shared" si="161"/>
        <v/>
      </c>
      <c r="AC894" t="str">
        <f t="shared" si="162"/>
        <v/>
      </c>
    </row>
    <row r="895" spans="1:29" x14ac:dyDescent="0.25">
      <c r="A895" s="112">
        <v>897</v>
      </c>
      <c r="B895" s="333" t="s">
        <v>1059</v>
      </c>
      <c r="C895" s="204" t="s">
        <v>6178</v>
      </c>
      <c r="D895" s="168">
        <v>37</v>
      </c>
      <c r="E895" s="168">
        <v>131</v>
      </c>
      <c r="F895" s="168">
        <v>28</v>
      </c>
      <c r="G895" s="133">
        <f t="shared" si="152"/>
        <v>0.21374045801526717</v>
      </c>
      <c r="H895" s="169"/>
      <c r="I895" s="170" t="s">
        <v>1041</v>
      </c>
      <c r="J895" s="169">
        <v>2009</v>
      </c>
      <c r="K895" s="3" t="s">
        <v>14</v>
      </c>
      <c r="L895" s="349" t="s">
        <v>5513</v>
      </c>
      <c r="M895" s="39" t="s">
        <v>40</v>
      </c>
      <c r="N895">
        <v>0</v>
      </c>
      <c r="P895" s="1" t="str">
        <f>IF($C895&lt;&gt;"",IF(COUNTIF($C:C,$C895)&gt;1,"Plusieurs commentaires",""),"")</f>
        <v>Plusieurs commentaires</v>
      </c>
      <c r="Q895" s="1">
        <f t="shared" si="153"/>
        <v>1</v>
      </c>
      <c r="R895" s="1">
        <f>SUMIFS($Q$5:$Q895,$P$5:$P895,"Plusieurs commentaires",$C$5:$C895,C895)</f>
        <v>2</v>
      </c>
      <c r="S895" t="str">
        <f t="shared" si="154"/>
        <v/>
      </c>
      <c r="T895" t="str">
        <f t="shared" si="155"/>
        <v/>
      </c>
      <c r="U895" t="str">
        <f t="shared" si="156"/>
        <v/>
      </c>
      <c r="V895" s="238" t="str">
        <f t="shared" si="157"/>
        <v/>
      </c>
      <c r="W895" s="238">
        <f t="shared" si="158"/>
        <v>0</v>
      </c>
      <c r="X895" s="238">
        <f>SUMIFS($W$5:$W895,$V$5:$V895,"Plusieurs occurences",$H$5:$H895,H895)</f>
        <v>0</v>
      </c>
      <c r="Y895" t="str">
        <f t="shared" si="159"/>
        <v/>
      </c>
      <c r="Z895" t="str">
        <f t="shared" si="160"/>
        <v/>
      </c>
      <c r="AA895" t="str">
        <f t="shared" si="161"/>
        <v/>
      </c>
      <c r="AC895" t="str">
        <f t="shared" si="162"/>
        <v/>
      </c>
    </row>
    <row r="896" spans="1:29" ht="30" x14ac:dyDescent="0.25">
      <c r="A896" s="112">
        <v>898</v>
      </c>
      <c r="B896" s="333" t="s">
        <v>1060</v>
      </c>
      <c r="C896" s="204" t="s">
        <v>6615</v>
      </c>
      <c r="D896" s="168">
        <v>32200</v>
      </c>
      <c r="E896" s="168">
        <v>1278</v>
      </c>
      <c r="F896" s="168">
        <v>353</v>
      </c>
      <c r="G896" s="133">
        <f t="shared" si="152"/>
        <v>0.27621283255086071</v>
      </c>
      <c r="H896" s="169"/>
      <c r="I896" s="170" t="s">
        <v>14</v>
      </c>
      <c r="J896" s="169">
        <v>2012</v>
      </c>
      <c r="K896" s="3" t="s">
        <v>5838</v>
      </c>
      <c r="L896" s="349" t="s">
        <v>5513</v>
      </c>
      <c r="M896" s="39" t="s">
        <v>40</v>
      </c>
      <c r="P896" s="1" t="str">
        <f>IF($C896&lt;&gt;"",IF(COUNTIF($C:C,$C896)&gt;1,"Plusieurs commentaires",""),"")</f>
        <v/>
      </c>
      <c r="Q896" s="1">
        <f t="shared" si="153"/>
        <v>0</v>
      </c>
      <c r="R896" s="1">
        <f>SUMIFS($Q$5:$Q896,$P$5:$P896,"Plusieurs commentaires",$C$5:$C896,C896)</f>
        <v>0</v>
      </c>
      <c r="S896" t="str">
        <f t="shared" si="154"/>
        <v/>
      </c>
      <c r="T896" t="str">
        <f t="shared" si="155"/>
        <v/>
      </c>
      <c r="U896" t="str">
        <f t="shared" si="156"/>
        <v/>
      </c>
      <c r="V896" s="238" t="str">
        <f t="shared" si="157"/>
        <v/>
      </c>
      <c r="W896" s="238">
        <f t="shared" si="158"/>
        <v>0</v>
      </c>
      <c r="X896" s="238">
        <f>SUMIFS($W$5:$W896,$V$5:$V896,"Plusieurs occurences",$H$5:$H896,H896)</f>
        <v>0</v>
      </c>
      <c r="Y896" t="str">
        <f t="shared" si="159"/>
        <v/>
      </c>
      <c r="Z896">
        <f t="shared" si="160"/>
        <v>0</v>
      </c>
      <c r="AA896" t="str">
        <f t="shared" si="161"/>
        <v/>
      </c>
      <c r="AC896" t="str">
        <f t="shared" si="162"/>
        <v/>
      </c>
    </row>
    <row r="897" spans="1:29" ht="60" x14ac:dyDescent="0.25">
      <c r="A897" s="112">
        <v>899</v>
      </c>
      <c r="B897" s="333" t="s">
        <v>1061</v>
      </c>
      <c r="C897" t="s">
        <v>6238</v>
      </c>
      <c r="D897" s="168">
        <v>5643</v>
      </c>
      <c r="E897" s="168">
        <v>710</v>
      </c>
      <c r="F897" s="168">
        <v>249</v>
      </c>
      <c r="G897" s="133">
        <f t="shared" si="152"/>
        <v>0.35070422535211265</v>
      </c>
      <c r="H897" s="169"/>
      <c r="I897" s="170" t="s">
        <v>14</v>
      </c>
      <c r="J897" s="169">
        <v>2013</v>
      </c>
      <c r="K897" s="3" t="s">
        <v>14</v>
      </c>
      <c r="L897" s="349" t="s">
        <v>1041</v>
      </c>
      <c r="M897" s="39" t="s">
        <v>40</v>
      </c>
      <c r="P897" s="1" t="str">
        <f>IF($C897&lt;&gt;"",IF(COUNTIF($C:C,$C897)&gt;1,"Plusieurs commentaires",""),"")</f>
        <v/>
      </c>
      <c r="Q897" s="1">
        <f t="shared" si="153"/>
        <v>0</v>
      </c>
      <c r="R897" s="1">
        <f>SUMIFS($Q$5:$Q897,$P$5:$P897,"Plusieurs commentaires",$C$5:$C897,C897)</f>
        <v>0</v>
      </c>
      <c r="S897" t="str">
        <f t="shared" si="154"/>
        <v/>
      </c>
      <c r="T897" t="str">
        <f t="shared" si="155"/>
        <v/>
      </c>
      <c r="U897" t="str">
        <f t="shared" si="156"/>
        <v/>
      </c>
      <c r="V897" s="238" t="str">
        <f t="shared" si="157"/>
        <v/>
      </c>
      <c r="W897" s="238">
        <f t="shared" si="158"/>
        <v>0</v>
      </c>
      <c r="X897" s="238">
        <f>SUMIFS($W$5:$W897,$V$5:$V897,"Plusieurs occurences",$H$5:$H897,H897)</f>
        <v>0</v>
      </c>
      <c r="Y897" t="str">
        <f t="shared" si="159"/>
        <v/>
      </c>
      <c r="Z897">
        <f t="shared" si="160"/>
        <v>0</v>
      </c>
      <c r="AA897" t="str">
        <f t="shared" si="161"/>
        <v/>
      </c>
      <c r="AC897" t="str">
        <f t="shared" si="162"/>
        <v/>
      </c>
    </row>
    <row r="898" spans="1:29" ht="45" x14ac:dyDescent="0.25">
      <c r="A898" s="112">
        <v>900</v>
      </c>
      <c r="B898" s="333" t="s">
        <v>1062</v>
      </c>
      <c r="C898" t="s">
        <v>6020</v>
      </c>
      <c r="D898" s="168">
        <v>100</v>
      </c>
      <c r="E898" s="168">
        <v>28</v>
      </c>
      <c r="F898" s="168">
        <v>8</v>
      </c>
      <c r="G898" s="133">
        <f t="shared" si="152"/>
        <v>0.2857142857142857</v>
      </c>
      <c r="H898" s="169"/>
      <c r="I898" s="170" t="s">
        <v>14</v>
      </c>
      <c r="J898" s="169">
        <v>2017</v>
      </c>
      <c r="K898" s="3" t="s">
        <v>5839</v>
      </c>
      <c r="L898" s="349" t="s">
        <v>1041</v>
      </c>
      <c r="M898" s="39" t="s">
        <v>40</v>
      </c>
      <c r="P898" s="1" t="str">
        <f>IF($C898&lt;&gt;"",IF(COUNTIF($C:C,$C898)&gt;1,"Plusieurs commentaires",""),"")</f>
        <v/>
      </c>
      <c r="Q898" s="1">
        <f t="shared" si="153"/>
        <v>0</v>
      </c>
      <c r="R898" s="1">
        <f>SUMIFS($Q$5:$Q898,$P$5:$P898,"Plusieurs commentaires",$C$5:$C898,C898)</f>
        <v>0</v>
      </c>
      <c r="S898" t="str">
        <f t="shared" si="154"/>
        <v/>
      </c>
      <c r="T898" t="str">
        <f t="shared" si="155"/>
        <v/>
      </c>
      <c r="U898" t="str">
        <f t="shared" si="156"/>
        <v/>
      </c>
      <c r="V898" s="238" t="str">
        <f t="shared" si="157"/>
        <v/>
      </c>
      <c r="W898" s="238">
        <f t="shared" si="158"/>
        <v>0</v>
      </c>
      <c r="X898" s="238">
        <f>SUMIFS($W$5:$W898,$V$5:$V898,"Plusieurs occurences",$H$5:$H898,H898)</f>
        <v>0</v>
      </c>
      <c r="Y898" t="str">
        <f t="shared" si="159"/>
        <v/>
      </c>
      <c r="Z898">
        <f t="shared" si="160"/>
        <v>0</v>
      </c>
      <c r="AA898" t="str">
        <f t="shared" si="161"/>
        <v/>
      </c>
      <c r="AC898" t="str">
        <f t="shared" si="162"/>
        <v/>
      </c>
    </row>
    <row r="899" spans="1:29" x14ac:dyDescent="0.25">
      <c r="A899" s="112">
        <v>901</v>
      </c>
      <c r="B899" s="383" t="s">
        <v>1127</v>
      </c>
      <c r="C899" t="s">
        <v>6616</v>
      </c>
      <c r="D899" s="168">
        <v>599</v>
      </c>
      <c r="E899" s="168">
        <v>168</v>
      </c>
      <c r="F899" s="168">
        <v>14</v>
      </c>
      <c r="G899" s="133">
        <f t="shared" ref="G899:G944" si="163">IFERROR(F899/E899,"")</f>
        <v>8.3333333333333329E-2</v>
      </c>
      <c r="H899" s="169"/>
      <c r="I899" s="170" t="s">
        <v>14</v>
      </c>
      <c r="J899" s="169">
        <v>2016</v>
      </c>
      <c r="K899" s="3" t="s">
        <v>5840</v>
      </c>
      <c r="L899" s="349" t="s">
        <v>1041</v>
      </c>
      <c r="M899" s="39" t="s">
        <v>40</v>
      </c>
      <c r="P899" s="1" t="str">
        <f>IF($C899&lt;&gt;"",IF(COUNTIF($C:C,$C899)&gt;1,"Plusieurs commentaires",""),"")</f>
        <v/>
      </c>
      <c r="Q899" s="1">
        <f t="shared" si="153"/>
        <v>0</v>
      </c>
      <c r="R899" s="1">
        <f>SUMIFS($Q$5:$Q899,$P$5:$P899,"Plusieurs commentaires",$C$5:$C899,C899)</f>
        <v>0</v>
      </c>
      <c r="S899" t="str">
        <f t="shared" si="154"/>
        <v/>
      </c>
      <c r="T899" t="str">
        <f t="shared" si="155"/>
        <v/>
      </c>
      <c r="U899" t="str">
        <f t="shared" si="156"/>
        <v/>
      </c>
      <c r="V899" s="238" t="str">
        <f t="shared" si="157"/>
        <v/>
      </c>
      <c r="W899" s="238">
        <f t="shared" si="158"/>
        <v>0</v>
      </c>
      <c r="X899" s="238">
        <f>SUMIFS($W$5:$W899,$V$5:$V899,"Plusieurs occurences",$H$5:$H899,H899)</f>
        <v>0</v>
      </c>
      <c r="Y899" t="str">
        <f t="shared" si="159"/>
        <v/>
      </c>
      <c r="Z899">
        <f t="shared" si="160"/>
        <v>0</v>
      </c>
      <c r="AA899" t="str">
        <f t="shared" si="161"/>
        <v/>
      </c>
      <c r="AC899" t="str">
        <f t="shared" si="162"/>
        <v/>
      </c>
    </row>
    <row r="900" spans="1:29" x14ac:dyDescent="0.25">
      <c r="A900" s="112">
        <v>902</v>
      </c>
      <c r="B900" s="333" t="s">
        <v>1063</v>
      </c>
      <c r="C900" t="s">
        <v>6617</v>
      </c>
      <c r="D900" s="168">
        <v>11900</v>
      </c>
      <c r="E900" s="168">
        <v>2741</v>
      </c>
      <c r="F900" s="168">
        <v>597</v>
      </c>
      <c r="G900" s="133">
        <f t="shared" si="163"/>
        <v>0.21780372126960962</v>
      </c>
      <c r="H900" s="169"/>
      <c r="I900" s="170" t="s">
        <v>1041</v>
      </c>
      <c r="J900" s="169">
        <v>2012</v>
      </c>
      <c r="K900" s="3" t="s">
        <v>14</v>
      </c>
      <c r="L900" s="349" t="s">
        <v>1041</v>
      </c>
      <c r="M900" s="39" t="s">
        <v>40</v>
      </c>
      <c r="P900" s="1" t="str">
        <f>IF($C900&lt;&gt;"",IF(COUNTIF($C:C,$C900)&gt;1,"Plusieurs commentaires",""),"")</f>
        <v/>
      </c>
      <c r="Q900" s="1">
        <f t="shared" si="153"/>
        <v>0</v>
      </c>
      <c r="R900" s="1">
        <f>SUMIFS($Q$5:$Q900,$P$5:$P900,"Plusieurs commentaires",$C$5:$C900,C900)</f>
        <v>0</v>
      </c>
      <c r="S900" t="str">
        <f t="shared" si="154"/>
        <v/>
      </c>
      <c r="T900" t="str">
        <f t="shared" si="155"/>
        <v/>
      </c>
      <c r="U900" t="str">
        <f t="shared" si="156"/>
        <v/>
      </c>
      <c r="V900" s="238" t="str">
        <f t="shared" si="157"/>
        <v/>
      </c>
      <c r="W900" s="238">
        <f t="shared" si="158"/>
        <v>0</v>
      </c>
      <c r="X900" s="238">
        <f>SUMIFS($W$5:$W900,$V$5:$V900,"Plusieurs occurences",$H$5:$H900,H900)</f>
        <v>0</v>
      </c>
      <c r="Y900" t="str">
        <f t="shared" si="159"/>
        <v/>
      </c>
      <c r="Z900">
        <f t="shared" si="160"/>
        <v>0</v>
      </c>
      <c r="AA900" t="str">
        <f t="shared" si="161"/>
        <v/>
      </c>
      <c r="AC900" t="str">
        <f t="shared" si="162"/>
        <v/>
      </c>
    </row>
    <row r="901" spans="1:29" ht="60" x14ac:dyDescent="0.25">
      <c r="A901" s="112">
        <v>903</v>
      </c>
      <c r="B901" s="333" t="s">
        <v>1064</v>
      </c>
      <c r="C901" t="s">
        <v>5958</v>
      </c>
      <c r="D901" s="168">
        <v>1459</v>
      </c>
      <c r="E901" s="168">
        <v>69</v>
      </c>
      <c r="F901" s="168">
        <v>18</v>
      </c>
      <c r="G901" s="133">
        <f t="shared" si="163"/>
        <v>0.2608695652173913</v>
      </c>
      <c r="H901" s="169"/>
      <c r="I901" s="170" t="s">
        <v>14</v>
      </c>
      <c r="J901" s="169">
        <v>2013</v>
      </c>
      <c r="K901" s="3" t="s">
        <v>5841</v>
      </c>
      <c r="L901" s="349" t="s">
        <v>5513</v>
      </c>
      <c r="M901" s="39" t="s">
        <v>40</v>
      </c>
      <c r="P901" s="1" t="str">
        <f>IF($C901&lt;&gt;"",IF(COUNTIF($C:C,$C901)&gt;1,"Plusieurs commentaires",""),"")</f>
        <v>Plusieurs commentaires</v>
      </c>
      <c r="Q901" s="1">
        <f t="shared" ref="Q901:Q957" si="164">IF(P901="Plusieurs commentaires",1,0)</f>
        <v>1</v>
      </c>
      <c r="R901" s="1">
        <f>SUMIFS($Q$5:$Q901,$P$5:$P901,"Plusieurs commentaires",$C$5:$C901,C901)</f>
        <v>2</v>
      </c>
      <c r="S901" t="str">
        <f t="shared" ref="S901:S957" si="165">IF(I901="Non",IF(F901&lt;=21,IF(M901="Critique",IF(J901&gt;2017,C901,""),""),""),"")</f>
        <v/>
      </c>
      <c r="T901" t="str">
        <f t="shared" ref="T901:T958" si="166">IF(I901="Non",IF(F901&lt;=21,IF(M901="Soutien",IF(J901&gt;2017,C901,""),""),""),"")</f>
        <v/>
      </c>
      <c r="U901" t="str">
        <f t="shared" ref="U901:U964" si="167">IF(I901="Non",IF(F901&lt;=21,IF(M901="Neutre",IF(J901&gt;2017,C901,""),""),""),"")</f>
        <v/>
      </c>
      <c r="V901" s="238" t="str">
        <f t="shared" ref="V901:V959" si="168">IF($H901&lt;&gt;"",IF(COUNTIF($H:$H,$H901)&gt;1,"Plusieurs occurences",""),"")</f>
        <v/>
      </c>
      <c r="W901" s="238">
        <f t="shared" ref="W901:W959" si="169">IF(V901="Plusieurs occurences",1,0)</f>
        <v>0</v>
      </c>
      <c r="X901" s="238">
        <f>SUMIFS($W$5:$W901,$V$5:$V901,"Plusieurs occurences",$H$5:$H901,H901)</f>
        <v>0</v>
      </c>
      <c r="Y901" t="str">
        <f t="shared" ref="Y901:Y960" si="170">IF(R901&lt;2,IF(M901="Critique",H901,""),"")</f>
        <v/>
      </c>
      <c r="Z901" t="str">
        <f t="shared" ref="Z901:Z960" si="171">IF(R901&lt;2,IF(M901="Soutien",H901,""),"")</f>
        <v/>
      </c>
      <c r="AA901" t="str">
        <f t="shared" ref="AA901:AA960" si="172">IF(R901&lt;2,IF(M901="Neutre",H901,""),"")</f>
        <v/>
      </c>
      <c r="AC901" t="str">
        <f t="shared" si="162"/>
        <v/>
      </c>
    </row>
    <row r="902" spans="1:29" ht="30" x14ac:dyDescent="0.25">
      <c r="A902" s="112">
        <v>906</v>
      </c>
      <c r="B902" s="333" t="s">
        <v>1067</v>
      </c>
      <c r="C902" s="204" t="s">
        <v>6618</v>
      </c>
      <c r="D902" s="168">
        <v>734</v>
      </c>
      <c r="E902" s="168">
        <v>20</v>
      </c>
      <c r="F902" s="168">
        <v>16</v>
      </c>
      <c r="G902" s="133">
        <f t="shared" si="163"/>
        <v>0.8</v>
      </c>
      <c r="H902" s="169"/>
      <c r="I902" s="170" t="s">
        <v>14</v>
      </c>
      <c r="J902" s="169">
        <v>2013</v>
      </c>
      <c r="K902" s="3" t="s">
        <v>14</v>
      </c>
      <c r="L902" s="349" t="s">
        <v>1041</v>
      </c>
      <c r="M902" s="39" t="s">
        <v>40</v>
      </c>
      <c r="P902" s="1" t="str">
        <f>IF($C902&lt;&gt;"",IF(COUNTIF($C:C,$C902)&gt;1,"Plusieurs commentaires",""),"")</f>
        <v/>
      </c>
      <c r="Q902" s="1">
        <f t="shared" si="164"/>
        <v>0</v>
      </c>
      <c r="R902" s="1">
        <f>SUMIFS($Q$5:$Q902,$P$5:$P902,"Plusieurs commentaires",$C$5:$C902,C902)</f>
        <v>0</v>
      </c>
      <c r="S902" t="str">
        <f t="shared" si="165"/>
        <v/>
      </c>
      <c r="T902" t="str">
        <f t="shared" si="166"/>
        <v/>
      </c>
      <c r="U902" t="str">
        <f t="shared" si="167"/>
        <v/>
      </c>
      <c r="V902" s="238" t="str">
        <f t="shared" si="168"/>
        <v/>
      </c>
      <c r="W902" s="238">
        <f t="shared" si="169"/>
        <v>0</v>
      </c>
      <c r="X902" s="238">
        <f>SUMIFS($W$5:$W902,$V$5:$V902,"Plusieurs occurences",$H$5:$H902,H902)</f>
        <v>0</v>
      </c>
      <c r="Y902" t="str">
        <f t="shared" si="170"/>
        <v/>
      </c>
      <c r="Z902">
        <f t="shared" si="171"/>
        <v>0</v>
      </c>
      <c r="AA902" t="str">
        <f t="shared" si="172"/>
        <v/>
      </c>
      <c r="AC902" t="str">
        <f t="shared" si="162"/>
        <v/>
      </c>
    </row>
    <row r="903" spans="1:29" x14ac:dyDescent="0.25">
      <c r="A903" s="112">
        <v>907</v>
      </c>
      <c r="B903" s="333" t="s">
        <v>1068</v>
      </c>
      <c r="C903" s="204" t="s">
        <v>6619</v>
      </c>
      <c r="D903" s="168">
        <v>3342</v>
      </c>
      <c r="E903" s="168">
        <v>40</v>
      </c>
      <c r="F903" s="168">
        <v>34</v>
      </c>
      <c r="G903" s="133">
        <f t="shared" si="163"/>
        <v>0.85</v>
      </c>
      <c r="H903" s="169"/>
      <c r="I903" s="170" t="s">
        <v>14</v>
      </c>
      <c r="J903" s="169">
        <v>2017</v>
      </c>
      <c r="K903" s="3" t="s">
        <v>14</v>
      </c>
      <c r="L903" s="349" t="s">
        <v>1041</v>
      </c>
      <c r="M903" s="39" t="s">
        <v>40</v>
      </c>
      <c r="P903" s="1" t="str">
        <f>IF($C903&lt;&gt;"",IF(COUNTIF($C:C,$C903)&gt;1,"Plusieurs commentaires",""),"")</f>
        <v/>
      </c>
      <c r="Q903" s="1">
        <f t="shared" si="164"/>
        <v>0</v>
      </c>
      <c r="R903" s="1">
        <f>SUMIFS($Q$5:$Q903,$P$5:$P903,"Plusieurs commentaires",$C$5:$C903,C903)</f>
        <v>0</v>
      </c>
      <c r="S903" t="str">
        <f t="shared" si="165"/>
        <v/>
      </c>
      <c r="T903" t="str">
        <f t="shared" si="166"/>
        <v/>
      </c>
      <c r="U903" t="str">
        <f t="shared" si="167"/>
        <v/>
      </c>
      <c r="V903" s="238" t="str">
        <f t="shared" si="168"/>
        <v/>
      </c>
      <c r="W903" s="238">
        <f t="shared" si="169"/>
        <v>0</v>
      </c>
      <c r="X903" s="238">
        <f>SUMIFS($W$5:$W903,$V$5:$V903,"Plusieurs occurences",$H$5:$H903,H903)</f>
        <v>0</v>
      </c>
      <c r="Y903" t="str">
        <f t="shared" si="170"/>
        <v/>
      </c>
      <c r="Z903">
        <f t="shared" si="171"/>
        <v>0</v>
      </c>
      <c r="AA903" t="str">
        <f t="shared" si="172"/>
        <v/>
      </c>
      <c r="AC903" t="str">
        <f t="shared" ref="AC903:AC966" si="173">IF(R903&lt;2,IF(M903="Critique",C903,""),"")</f>
        <v/>
      </c>
    </row>
    <row r="904" spans="1:29" x14ac:dyDescent="0.25">
      <c r="A904" s="112">
        <v>908</v>
      </c>
      <c r="B904" s="333" t="s">
        <v>1069</v>
      </c>
      <c r="C904" s="204" t="s">
        <v>6445</v>
      </c>
      <c r="D904" s="168">
        <v>13400</v>
      </c>
      <c r="E904" s="168">
        <v>1420</v>
      </c>
      <c r="F904" s="168">
        <v>890</v>
      </c>
      <c r="G904" s="133">
        <f t="shared" si="163"/>
        <v>0.62676056338028174</v>
      </c>
      <c r="H904" s="169"/>
      <c r="I904" s="170" t="s">
        <v>1041</v>
      </c>
      <c r="J904" s="169">
        <v>2011</v>
      </c>
      <c r="K904" s="3" t="s">
        <v>1070</v>
      </c>
      <c r="L904" s="349" t="s">
        <v>1041</v>
      </c>
      <c r="M904" s="39" t="s">
        <v>40</v>
      </c>
      <c r="N904">
        <v>16</v>
      </c>
      <c r="P904" s="1" t="str">
        <f>IF($C904&lt;&gt;"",IF(COUNTIF($C:C,$C904)&gt;1,"Plusieurs commentaires",""),"")</f>
        <v>Plusieurs commentaires</v>
      </c>
      <c r="Q904" s="1">
        <f t="shared" si="164"/>
        <v>1</v>
      </c>
      <c r="R904" s="1">
        <f>SUMIFS($Q$5:$Q904,$P$5:$P904,"Plusieurs commentaires",$C$5:$C904,C904)</f>
        <v>4</v>
      </c>
      <c r="S904" t="str">
        <f t="shared" si="165"/>
        <v/>
      </c>
      <c r="T904" t="str">
        <f t="shared" si="166"/>
        <v/>
      </c>
      <c r="U904" t="str">
        <f t="shared" si="167"/>
        <v/>
      </c>
      <c r="V904" s="238" t="str">
        <f t="shared" si="168"/>
        <v/>
      </c>
      <c r="W904" s="238">
        <f t="shared" si="169"/>
        <v>0</v>
      </c>
      <c r="X904" s="238">
        <f>SUMIFS($W$5:$W904,$V$5:$V904,"Plusieurs occurences",$H$5:$H904,H904)</f>
        <v>0</v>
      </c>
      <c r="Y904" t="str">
        <f t="shared" si="170"/>
        <v/>
      </c>
      <c r="Z904" t="str">
        <f t="shared" si="171"/>
        <v/>
      </c>
      <c r="AA904" t="str">
        <f t="shared" si="172"/>
        <v/>
      </c>
      <c r="AC904" t="str">
        <f t="shared" si="173"/>
        <v/>
      </c>
    </row>
    <row r="905" spans="1:29" ht="30" x14ac:dyDescent="0.25">
      <c r="A905" s="112">
        <v>910</v>
      </c>
      <c r="B905" s="333" t="s">
        <v>1072</v>
      </c>
      <c r="C905" t="s">
        <v>5920</v>
      </c>
      <c r="D905" s="168">
        <v>566</v>
      </c>
      <c r="E905" s="168">
        <v>25</v>
      </c>
      <c r="F905" s="168">
        <v>12</v>
      </c>
      <c r="G905" s="133">
        <f t="shared" si="163"/>
        <v>0.48</v>
      </c>
      <c r="H905" s="169"/>
      <c r="I905" s="170" t="s">
        <v>14</v>
      </c>
      <c r="J905" s="169">
        <v>2012</v>
      </c>
      <c r="K905" s="3" t="s">
        <v>14</v>
      </c>
      <c r="L905" s="349" t="s">
        <v>1041</v>
      </c>
      <c r="M905" s="39" t="s">
        <v>40</v>
      </c>
      <c r="P905" s="1" t="str">
        <f>IF($C905&lt;&gt;"",IF(COUNTIF($C:C,$C905)&gt;1,"Plusieurs commentaires",""),"")</f>
        <v>Plusieurs commentaires</v>
      </c>
      <c r="Q905" s="1">
        <f t="shared" si="164"/>
        <v>1</v>
      </c>
      <c r="R905" s="1">
        <f>SUMIFS($Q$5:$Q905,$P$5:$P905,"Plusieurs commentaires",$C$5:$C905,C905)</f>
        <v>2</v>
      </c>
      <c r="S905" t="str">
        <f t="shared" si="165"/>
        <v/>
      </c>
      <c r="T905" t="str">
        <f t="shared" si="166"/>
        <v/>
      </c>
      <c r="U905" t="str">
        <f t="shared" si="167"/>
        <v/>
      </c>
      <c r="V905" s="238" t="str">
        <f t="shared" si="168"/>
        <v/>
      </c>
      <c r="W905" s="238">
        <f t="shared" si="169"/>
        <v>0</v>
      </c>
      <c r="X905" s="238">
        <f>SUMIFS($W$5:$W905,$V$5:$V905,"Plusieurs occurences",$H$5:$H905,H905)</f>
        <v>0</v>
      </c>
      <c r="Y905" t="str">
        <f t="shared" si="170"/>
        <v/>
      </c>
      <c r="Z905" t="str">
        <f t="shared" si="171"/>
        <v/>
      </c>
      <c r="AA905" t="str">
        <f t="shared" si="172"/>
        <v/>
      </c>
      <c r="AC905" t="str">
        <f t="shared" si="173"/>
        <v/>
      </c>
    </row>
    <row r="906" spans="1:29" ht="30" x14ac:dyDescent="0.25">
      <c r="A906" s="112">
        <v>911</v>
      </c>
      <c r="B906" s="333" t="s">
        <v>1073</v>
      </c>
      <c r="C906" t="s">
        <v>6239</v>
      </c>
      <c r="D906" s="168">
        <v>277</v>
      </c>
      <c r="E906" s="168">
        <v>58</v>
      </c>
      <c r="F906" s="168">
        <v>29</v>
      </c>
      <c r="G906" s="133">
        <f t="shared" si="163"/>
        <v>0.5</v>
      </c>
      <c r="H906" s="169"/>
      <c r="I906" s="170" t="s">
        <v>14</v>
      </c>
      <c r="J906" s="169">
        <v>2012</v>
      </c>
      <c r="K906" s="3" t="s">
        <v>14</v>
      </c>
      <c r="L906" s="349" t="s">
        <v>1041</v>
      </c>
      <c r="M906" s="39" t="s">
        <v>40</v>
      </c>
      <c r="P906" s="1" t="str">
        <f>IF($C906&lt;&gt;"",IF(COUNTIF($C:C,$C906)&gt;1,"Plusieurs commentaires",""),"")</f>
        <v>Plusieurs commentaires</v>
      </c>
      <c r="Q906" s="1">
        <f t="shared" si="164"/>
        <v>1</v>
      </c>
      <c r="R906" s="1">
        <f>SUMIFS($Q$5:$Q906,$P$5:$P906,"Plusieurs commentaires",$C$5:$C906,C906)</f>
        <v>1</v>
      </c>
      <c r="S906" t="str">
        <f t="shared" si="165"/>
        <v/>
      </c>
      <c r="T906" t="str">
        <f t="shared" si="166"/>
        <v/>
      </c>
      <c r="U906" t="str">
        <f t="shared" si="167"/>
        <v/>
      </c>
      <c r="V906" s="238" t="str">
        <f t="shared" si="168"/>
        <v/>
      </c>
      <c r="W906" s="238">
        <f t="shared" si="169"/>
        <v>0</v>
      </c>
      <c r="X906" s="238">
        <f>SUMIFS($W$5:$W906,$V$5:$V906,"Plusieurs occurences",$H$5:$H906,H906)</f>
        <v>0</v>
      </c>
      <c r="Y906" t="str">
        <f t="shared" si="170"/>
        <v/>
      </c>
      <c r="Z906">
        <f t="shared" si="171"/>
        <v>0</v>
      </c>
      <c r="AA906" t="str">
        <f t="shared" si="172"/>
        <v/>
      </c>
      <c r="AC906" t="str">
        <f t="shared" si="173"/>
        <v/>
      </c>
    </row>
    <row r="907" spans="1:29" ht="45" x14ac:dyDescent="0.25">
      <c r="A907" s="112">
        <v>912</v>
      </c>
      <c r="B907" s="333" t="s">
        <v>1074</v>
      </c>
      <c r="C907" t="s">
        <v>6223</v>
      </c>
      <c r="D907" s="168">
        <v>17</v>
      </c>
      <c r="E907" s="168">
        <v>1</v>
      </c>
      <c r="F907" s="168">
        <v>0</v>
      </c>
      <c r="G907" s="133">
        <f t="shared" si="163"/>
        <v>0</v>
      </c>
      <c r="H907" s="169"/>
      <c r="I907" s="170" t="s">
        <v>14</v>
      </c>
      <c r="J907" s="169">
        <v>2018</v>
      </c>
      <c r="K907" s="3" t="s">
        <v>14</v>
      </c>
      <c r="L907" s="349" t="s">
        <v>1041</v>
      </c>
      <c r="M907" s="39" t="s">
        <v>40</v>
      </c>
      <c r="P907" s="1" t="str">
        <f>IF($C907&lt;&gt;"",IF(COUNTIF($C:C,$C907)&gt;1,"Plusieurs commentaires",""),"")</f>
        <v>Plusieurs commentaires</v>
      </c>
      <c r="Q907" s="1">
        <f t="shared" si="164"/>
        <v>1</v>
      </c>
      <c r="R907" s="1">
        <f>SUMIFS($Q$5:$Q907,$P$5:$P907,"Plusieurs commentaires",$C$5:$C907,C907)</f>
        <v>2</v>
      </c>
      <c r="S907" t="str">
        <f t="shared" si="165"/>
        <v/>
      </c>
      <c r="T907" t="str">
        <f t="shared" si="166"/>
        <v>hpugelh</v>
      </c>
      <c r="U907" t="str">
        <f t="shared" si="167"/>
        <v/>
      </c>
      <c r="V907" s="238" t="str">
        <f t="shared" si="168"/>
        <v/>
      </c>
      <c r="W907" s="238">
        <f t="shared" si="169"/>
        <v>0</v>
      </c>
      <c r="X907" s="238">
        <f>SUMIFS($W$5:$W907,$V$5:$V907,"Plusieurs occurences",$H$5:$H907,H907)</f>
        <v>0</v>
      </c>
      <c r="Y907" t="str">
        <f t="shared" si="170"/>
        <v/>
      </c>
      <c r="Z907" t="str">
        <f t="shared" si="171"/>
        <v/>
      </c>
      <c r="AA907" t="str">
        <f t="shared" si="172"/>
        <v/>
      </c>
      <c r="AC907" t="str">
        <f t="shared" si="173"/>
        <v/>
      </c>
    </row>
    <row r="908" spans="1:29" ht="30" x14ac:dyDescent="0.25">
      <c r="A908" s="112">
        <v>913</v>
      </c>
      <c r="B908" s="333" t="s">
        <v>1075</v>
      </c>
      <c r="C908" s="204" t="s">
        <v>5977</v>
      </c>
      <c r="D908" s="168">
        <v>3957</v>
      </c>
      <c r="E908" s="168">
        <v>151</v>
      </c>
      <c r="F908" s="168">
        <v>95</v>
      </c>
      <c r="G908" s="133">
        <f t="shared" si="163"/>
        <v>0.62913907284768211</v>
      </c>
      <c r="H908" s="169"/>
      <c r="I908" s="170" t="s">
        <v>14</v>
      </c>
      <c r="J908" s="169">
        <v>2017</v>
      </c>
      <c r="K908" s="3" t="s">
        <v>5842</v>
      </c>
      <c r="L908" s="349" t="s">
        <v>5513</v>
      </c>
      <c r="M908" s="39" t="s">
        <v>40</v>
      </c>
      <c r="P908" s="1" t="str">
        <f>IF($C908&lt;&gt;"",IF(COUNTIF($C:C,$C908)&gt;1,"Plusieurs commentaires",""),"")</f>
        <v/>
      </c>
      <c r="Q908" s="1">
        <f t="shared" si="164"/>
        <v>0</v>
      </c>
      <c r="R908" s="1">
        <f>SUMIFS($Q$5:$Q908,$P$5:$P908,"Plusieurs commentaires",$C$5:$C908,C908)</f>
        <v>0</v>
      </c>
      <c r="S908" t="str">
        <f t="shared" si="165"/>
        <v/>
      </c>
      <c r="T908" t="str">
        <f t="shared" si="166"/>
        <v/>
      </c>
      <c r="U908" t="str">
        <f t="shared" si="167"/>
        <v/>
      </c>
      <c r="V908" s="238" t="str">
        <f t="shared" si="168"/>
        <v/>
      </c>
      <c r="W908" s="238">
        <f t="shared" si="169"/>
        <v>0</v>
      </c>
      <c r="X908" s="238">
        <f>SUMIFS($W$5:$W908,$V$5:$V908,"Plusieurs occurences",$H$5:$H908,H908)</f>
        <v>0</v>
      </c>
      <c r="Y908" t="str">
        <f t="shared" si="170"/>
        <v/>
      </c>
      <c r="Z908">
        <f t="shared" si="171"/>
        <v>0</v>
      </c>
      <c r="AA908" t="str">
        <f t="shared" si="172"/>
        <v/>
      </c>
      <c r="AC908" t="str">
        <f t="shared" si="173"/>
        <v/>
      </c>
    </row>
    <row r="909" spans="1:29" x14ac:dyDescent="0.25">
      <c r="A909" s="112">
        <v>914</v>
      </c>
      <c r="B909" s="333" t="s">
        <v>1076</v>
      </c>
      <c r="C909" t="s">
        <v>6620</v>
      </c>
      <c r="D909" s="168">
        <v>2579</v>
      </c>
      <c r="E909" s="168">
        <v>152</v>
      </c>
      <c r="F909" s="168">
        <v>28</v>
      </c>
      <c r="G909" s="133">
        <f t="shared" si="163"/>
        <v>0.18421052631578946</v>
      </c>
      <c r="H909" s="169"/>
      <c r="I909" s="170" t="s">
        <v>14</v>
      </c>
      <c r="J909" s="169">
        <v>2010</v>
      </c>
      <c r="K909" s="3" t="s">
        <v>14</v>
      </c>
      <c r="L909" s="349" t="s">
        <v>1041</v>
      </c>
      <c r="M909" s="39" t="s">
        <v>40</v>
      </c>
      <c r="P909" s="1" t="str">
        <f>IF($C909&lt;&gt;"",IF(COUNTIF($C:C,$C909)&gt;1,"Plusieurs commentaires",""),"")</f>
        <v/>
      </c>
      <c r="Q909" s="1">
        <f t="shared" si="164"/>
        <v>0</v>
      </c>
      <c r="R909" s="1">
        <f>SUMIFS($Q$5:$Q909,$P$5:$P909,"Plusieurs commentaires",$C$5:$C909,C909)</f>
        <v>0</v>
      </c>
      <c r="S909" t="str">
        <f t="shared" si="165"/>
        <v/>
      </c>
      <c r="T909" t="str">
        <f t="shared" si="166"/>
        <v/>
      </c>
      <c r="U909" t="str">
        <f t="shared" si="167"/>
        <v/>
      </c>
      <c r="V909" s="238" t="str">
        <f t="shared" si="168"/>
        <v/>
      </c>
      <c r="W909" s="238">
        <f t="shared" si="169"/>
        <v>0</v>
      </c>
      <c r="X909" s="238">
        <f>SUMIFS($W$5:$W909,$V$5:$V909,"Plusieurs occurences",$H$5:$H909,H909)</f>
        <v>0</v>
      </c>
      <c r="Y909" t="str">
        <f t="shared" si="170"/>
        <v/>
      </c>
      <c r="Z909">
        <f t="shared" si="171"/>
        <v>0</v>
      </c>
      <c r="AA909" t="str">
        <f t="shared" si="172"/>
        <v/>
      </c>
      <c r="AC909" t="str">
        <f t="shared" si="173"/>
        <v/>
      </c>
    </row>
    <row r="910" spans="1:29" ht="60" x14ac:dyDescent="0.25">
      <c r="A910" s="112">
        <v>915</v>
      </c>
      <c r="B910" s="333" t="s">
        <v>1077</v>
      </c>
      <c r="C910" t="s">
        <v>6485</v>
      </c>
      <c r="D910" s="168">
        <v>12300</v>
      </c>
      <c r="E910" s="168">
        <v>387</v>
      </c>
      <c r="F910" s="168">
        <v>623</v>
      </c>
      <c r="G910" s="133">
        <f t="shared" si="163"/>
        <v>1.6098191214470283</v>
      </c>
      <c r="H910" s="169"/>
      <c r="I910" s="170" t="s">
        <v>1041</v>
      </c>
      <c r="J910" s="169">
        <v>2012</v>
      </c>
      <c r="K910" s="3" t="s">
        <v>1078</v>
      </c>
      <c r="L910" s="349" t="s">
        <v>5513</v>
      </c>
      <c r="M910" s="39" t="s">
        <v>40</v>
      </c>
      <c r="P910" s="1" t="str">
        <f>IF($C910&lt;&gt;"",IF(COUNTIF($C:C,$C910)&gt;1,"Plusieurs commentaires",""),"")</f>
        <v>Plusieurs commentaires</v>
      </c>
      <c r="Q910" s="1">
        <f t="shared" si="164"/>
        <v>1</v>
      </c>
      <c r="R910" s="1">
        <f>SUMIFS($Q$5:$Q910,$P$5:$P910,"Plusieurs commentaires",$C$5:$C910,C910)</f>
        <v>2</v>
      </c>
      <c r="S910" t="str">
        <f t="shared" si="165"/>
        <v/>
      </c>
      <c r="T910" t="str">
        <f t="shared" si="166"/>
        <v/>
      </c>
      <c r="U910" t="str">
        <f t="shared" si="167"/>
        <v/>
      </c>
      <c r="V910" s="238" t="str">
        <f t="shared" si="168"/>
        <v/>
      </c>
      <c r="W910" s="238">
        <f t="shared" si="169"/>
        <v>0</v>
      </c>
      <c r="X910" s="238">
        <f>SUMIFS($W$5:$W910,$V$5:$V910,"Plusieurs occurences",$H$5:$H910,H910)</f>
        <v>0</v>
      </c>
      <c r="Y910" t="str">
        <f t="shared" si="170"/>
        <v/>
      </c>
      <c r="Z910" t="str">
        <f t="shared" si="171"/>
        <v/>
      </c>
      <c r="AA910" t="str">
        <f t="shared" si="172"/>
        <v/>
      </c>
      <c r="AC910" t="str">
        <f t="shared" si="173"/>
        <v/>
      </c>
    </row>
    <row r="911" spans="1:29" ht="75" x14ac:dyDescent="0.25">
      <c r="A911" s="112">
        <v>916</v>
      </c>
      <c r="B911" s="333" t="s">
        <v>1079</v>
      </c>
      <c r="C911" s="204" t="s">
        <v>6621</v>
      </c>
      <c r="D911" s="168">
        <v>17900</v>
      </c>
      <c r="E911" s="168">
        <v>388</v>
      </c>
      <c r="F911" s="168">
        <v>252</v>
      </c>
      <c r="G911" s="133">
        <f t="shared" si="163"/>
        <v>0.64948453608247425</v>
      </c>
      <c r="H911" s="169"/>
      <c r="I911" s="170" t="s">
        <v>14</v>
      </c>
      <c r="J911" s="169">
        <v>2008</v>
      </c>
      <c r="K911" s="3" t="s">
        <v>14</v>
      </c>
      <c r="L911" s="349" t="s">
        <v>5513</v>
      </c>
      <c r="M911" s="39" t="s">
        <v>40</v>
      </c>
      <c r="P911" s="1" t="str">
        <f>IF($C911&lt;&gt;"",IF(COUNTIF($C:C,$C911)&gt;1,"Plusieurs commentaires",""),"")</f>
        <v>Plusieurs commentaires</v>
      </c>
      <c r="Q911" s="1">
        <f t="shared" si="164"/>
        <v>1</v>
      </c>
      <c r="R911" s="1">
        <f>SUMIFS($Q$5:$Q911,$P$5:$P911,"Plusieurs commentaires",$C$5:$C911,C911)</f>
        <v>1</v>
      </c>
      <c r="S911" t="str">
        <f t="shared" si="165"/>
        <v/>
      </c>
      <c r="T911" t="str">
        <f t="shared" si="166"/>
        <v/>
      </c>
      <c r="U911" t="str">
        <f t="shared" si="167"/>
        <v/>
      </c>
      <c r="V911" s="238" t="str">
        <f t="shared" si="168"/>
        <v/>
      </c>
      <c r="W911" s="238">
        <f t="shared" si="169"/>
        <v>0</v>
      </c>
      <c r="X911" s="238">
        <f>SUMIFS($W$5:$W911,$V$5:$V911,"Plusieurs occurences",$H$5:$H911,H911)</f>
        <v>0</v>
      </c>
      <c r="Y911" t="str">
        <f t="shared" si="170"/>
        <v/>
      </c>
      <c r="Z911">
        <f t="shared" si="171"/>
        <v>0</v>
      </c>
      <c r="AA911" t="str">
        <f t="shared" si="172"/>
        <v/>
      </c>
      <c r="AC911" t="str">
        <f t="shared" si="173"/>
        <v/>
      </c>
    </row>
    <row r="912" spans="1:29" ht="30" x14ac:dyDescent="0.25">
      <c r="A912" s="112">
        <v>918</v>
      </c>
      <c r="B912" s="333" t="s">
        <v>1080</v>
      </c>
      <c r="C912" t="s">
        <v>6044</v>
      </c>
      <c r="D912" s="168">
        <v>20500</v>
      </c>
      <c r="E912" s="168">
        <v>588</v>
      </c>
      <c r="F912" s="168">
        <v>471</v>
      </c>
      <c r="G912" s="133">
        <f t="shared" si="163"/>
        <v>0.80102040816326525</v>
      </c>
      <c r="H912" s="169"/>
      <c r="I912" s="170" t="s">
        <v>1041</v>
      </c>
      <c r="J912" s="169">
        <v>2017</v>
      </c>
      <c r="K912" s="3" t="s">
        <v>1081</v>
      </c>
      <c r="L912" s="349" t="s">
        <v>13</v>
      </c>
      <c r="M912" s="39" t="s">
        <v>40</v>
      </c>
      <c r="P912" s="1" t="str">
        <f>IF($C912&lt;&gt;"",IF(COUNTIF($C:C,$C912)&gt;1,"Plusieurs commentaires",""),"")</f>
        <v>Plusieurs commentaires</v>
      </c>
      <c r="Q912" s="1">
        <f t="shared" si="164"/>
        <v>1</v>
      </c>
      <c r="R912" s="1">
        <f>SUMIFS($Q$5:$Q912,$P$5:$P912,"Plusieurs commentaires",$C$5:$C912,C912)</f>
        <v>2</v>
      </c>
      <c r="S912" t="str">
        <f t="shared" si="165"/>
        <v/>
      </c>
      <c r="T912" t="str">
        <f t="shared" si="166"/>
        <v/>
      </c>
      <c r="U912" t="str">
        <f t="shared" si="167"/>
        <v/>
      </c>
      <c r="V912" s="238" t="str">
        <f t="shared" si="168"/>
        <v/>
      </c>
      <c r="W912" s="238">
        <f t="shared" si="169"/>
        <v>0</v>
      </c>
      <c r="X912" s="238">
        <f>SUMIFS($W$5:$W912,$V$5:$V912,"Plusieurs occurences",$H$5:$H912,H912)</f>
        <v>0</v>
      </c>
      <c r="Y912" t="str">
        <f t="shared" si="170"/>
        <v/>
      </c>
      <c r="Z912" t="str">
        <f t="shared" si="171"/>
        <v/>
      </c>
      <c r="AA912" t="str">
        <f t="shared" si="172"/>
        <v/>
      </c>
      <c r="AC912" t="str">
        <f t="shared" si="173"/>
        <v/>
      </c>
    </row>
    <row r="913" spans="1:29" ht="60" x14ac:dyDescent="0.25">
      <c r="A913" s="112">
        <v>919</v>
      </c>
      <c r="B913" s="333" t="s">
        <v>1082</v>
      </c>
      <c r="C913" t="s">
        <v>6166</v>
      </c>
      <c r="D913" s="168">
        <v>1247</v>
      </c>
      <c r="E913" s="168">
        <v>417</v>
      </c>
      <c r="F913" s="168">
        <v>123</v>
      </c>
      <c r="G913" s="133">
        <f t="shared" si="163"/>
        <v>0.29496402877697842</v>
      </c>
      <c r="H913" s="169"/>
      <c r="I913" s="170" t="s">
        <v>14</v>
      </c>
      <c r="J913" s="169">
        <v>2013</v>
      </c>
      <c r="K913" s="3" t="s">
        <v>14</v>
      </c>
      <c r="L913" s="349" t="s">
        <v>5513</v>
      </c>
      <c r="M913" s="39" t="s">
        <v>40</v>
      </c>
      <c r="P913" s="1" t="str">
        <f>IF($C913&lt;&gt;"",IF(COUNTIF($C:C,$C913)&gt;1,"Plusieurs commentaires",""),"")</f>
        <v>Plusieurs commentaires</v>
      </c>
      <c r="Q913" s="1">
        <f t="shared" si="164"/>
        <v>1</v>
      </c>
      <c r="R913" s="1">
        <f>SUMIFS($Q$5:$Q913,$P$5:$P913,"Plusieurs commentaires",$C$5:$C913,C913)</f>
        <v>5</v>
      </c>
      <c r="S913" t="str">
        <f t="shared" si="165"/>
        <v/>
      </c>
      <c r="T913" t="str">
        <f t="shared" si="166"/>
        <v/>
      </c>
      <c r="U913" t="str">
        <f t="shared" si="167"/>
        <v/>
      </c>
      <c r="V913" s="238" t="str">
        <f t="shared" si="168"/>
        <v/>
      </c>
      <c r="W913" s="238">
        <f t="shared" si="169"/>
        <v>0</v>
      </c>
      <c r="X913" s="238">
        <f>SUMIFS($W$5:$W913,$V$5:$V913,"Plusieurs occurences",$H$5:$H913,H913)</f>
        <v>0</v>
      </c>
      <c r="Y913" t="str">
        <f t="shared" si="170"/>
        <v/>
      </c>
      <c r="Z913" t="str">
        <f t="shared" si="171"/>
        <v/>
      </c>
      <c r="AA913" t="str">
        <f t="shared" si="172"/>
        <v/>
      </c>
      <c r="AC913" t="str">
        <f t="shared" si="173"/>
        <v/>
      </c>
    </row>
    <row r="914" spans="1:29" ht="30" x14ac:dyDescent="0.25">
      <c r="A914" s="112">
        <v>920</v>
      </c>
      <c r="B914" s="383" t="s">
        <v>1129</v>
      </c>
      <c r="C914" t="s">
        <v>6240</v>
      </c>
      <c r="D914" s="168">
        <v>3533</v>
      </c>
      <c r="E914" s="168">
        <v>426</v>
      </c>
      <c r="F914" s="168">
        <v>48</v>
      </c>
      <c r="G914" s="133">
        <f t="shared" si="163"/>
        <v>0.11267605633802817</v>
      </c>
      <c r="H914" s="169"/>
      <c r="I914" s="170" t="s">
        <v>14</v>
      </c>
      <c r="J914" s="169">
        <v>2016</v>
      </c>
      <c r="K914" s="3" t="s">
        <v>14</v>
      </c>
      <c r="L914" s="349" t="s">
        <v>5513</v>
      </c>
      <c r="M914" s="39" t="s">
        <v>40</v>
      </c>
      <c r="P914" s="1" t="str">
        <f>IF($C914&lt;&gt;"",IF(COUNTIF($C:C,$C914)&gt;1,"Plusieurs commentaires",""),"")</f>
        <v/>
      </c>
      <c r="Q914" s="1">
        <f t="shared" si="164"/>
        <v>0</v>
      </c>
      <c r="R914" s="1">
        <f>SUMIFS($Q$5:$Q914,$P$5:$P914,"Plusieurs commentaires",$C$5:$C914,C914)</f>
        <v>0</v>
      </c>
      <c r="S914" t="str">
        <f t="shared" si="165"/>
        <v/>
      </c>
      <c r="T914" t="str">
        <f t="shared" si="166"/>
        <v/>
      </c>
      <c r="U914" t="str">
        <f t="shared" si="167"/>
        <v/>
      </c>
      <c r="V914" s="238" t="str">
        <f t="shared" si="168"/>
        <v/>
      </c>
      <c r="W914" s="238">
        <f t="shared" si="169"/>
        <v>0</v>
      </c>
      <c r="X914" s="238">
        <f>SUMIFS($W$5:$W914,$V$5:$V914,"Plusieurs occurences",$H$5:$H914,H914)</f>
        <v>0</v>
      </c>
      <c r="Y914" t="str">
        <f t="shared" si="170"/>
        <v/>
      </c>
      <c r="Z914">
        <f t="shared" si="171"/>
        <v>0</v>
      </c>
      <c r="AA914" t="str">
        <f t="shared" si="172"/>
        <v/>
      </c>
      <c r="AC914" t="str">
        <f t="shared" si="173"/>
        <v/>
      </c>
    </row>
    <row r="915" spans="1:29" x14ac:dyDescent="0.25">
      <c r="A915" s="112">
        <v>921</v>
      </c>
      <c r="B915" s="333" t="s">
        <v>1083</v>
      </c>
      <c r="C915" t="s">
        <v>6622</v>
      </c>
      <c r="D915" s="168">
        <v>1239</v>
      </c>
      <c r="E915" s="168">
        <v>405</v>
      </c>
      <c r="F915" s="168">
        <v>173</v>
      </c>
      <c r="G915" s="133">
        <f t="shared" si="163"/>
        <v>0.42716049382716048</v>
      </c>
      <c r="H915" s="169"/>
      <c r="I915" s="170" t="s">
        <v>14</v>
      </c>
      <c r="J915" s="169">
        <v>2018</v>
      </c>
      <c r="K915" s="3" t="s">
        <v>1084</v>
      </c>
      <c r="L915" s="349" t="s">
        <v>5513</v>
      </c>
      <c r="M915" s="39" t="s">
        <v>40</v>
      </c>
      <c r="P915" s="1" t="str">
        <f>IF($C915&lt;&gt;"",IF(COUNTIF($C:C,$C915)&gt;1,"Plusieurs commentaires",""),"")</f>
        <v/>
      </c>
      <c r="Q915" s="1">
        <f t="shared" si="164"/>
        <v>0</v>
      </c>
      <c r="R915" s="1">
        <f>SUMIFS($Q$5:$Q915,$P$5:$P915,"Plusieurs commentaires",$C$5:$C915,C915)</f>
        <v>0</v>
      </c>
      <c r="S915" t="str">
        <f t="shared" si="165"/>
        <v/>
      </c>
      <c r="T915" t="str">
        <f t="shared" si="166"/>
        <v/>
      </c>
      <c r="U915" t="str">
        <f t="shared" si="167"/>
        <v/>
      </c>
      <c r="V915" s="238" t="str">
        <f t="shared" si="168"/>
        <v/>
      </c>
      <c r="W915" s="238">
        <f t="shared" si="169"/>
        <v>0</v>
      </c>
      <c r="X915" s="238">
        <f>SUMIFS($W$5:$W915,$V$5:$V915,"Plusieurs occurences",$H$5:$H915,H915)</f>
        <v>0</v>
      </c>
      <c r="Y915" t="str">
        <f t="shared" si="170"/>
        <v/>
      </c>
      <c r="Z915">
        <f t="shared" si="171"/>
        <v>0</v>
      </c>
      <c r="AA915" t="str">
        <f t="shared" si="172"/>
        <v/>
      </c>
      <c r="AC915" t="str">
        <f t="shared" si="173"/>
        <v/>
      </c>
    </row>
    <row r="916" spans="1:29" ht="60" x14ac:dyDescent="0.25">
      <c r="A916" s="112">
        <v>922</v>
      </c>
      <c r="B916" s="333" t="s">
        <v>1085</v>
      </c>
      <c r="C916" t="s">
        <v>6623</v>
      </c>
      <c r="D916" s="168">
        <v>13000</v>
      </c>
      <c r="E916" s="168">
        <v>808</v>
      </c>
      <c r="F916" s="168">
        <v>718</v>
      </c>
      <c r="G916" s="133">
        <f t="shared" si="163"/>
        <v>0.88861386138613863</v>
      </c>
      <c r="H916" s="169"/>
      <c r="I916" s="170" t="s">
        <v>14</v>
      </c>
      <c r="J916" s="169">
        <v>2013</v>
      </c>
      <c r="K916" s="3" t="s">
        <v>14</v>
      </c>
      <c r="L916" s="349" t="s">
        <v>5513</v>
      </c>
      <c r="M916" s="39" t="s">
        <v>40</v>
      </c>
      <c r="P916" s="1" t="str">
        <f>IF($C916&lt;&gt;"",IF(COUNTIF($C:C,$C916)&gt;1,"Plusieurs commentaires",""),"")</f>
        <v/>
      </c>
      <c r="Q916" s="1">
        <f t="shared" si="164"/>
        <v>0</v>
      </c>
      <c r="R916" s="1">
        <f>SUMIFS($Q$5:$Q916,$P$5:$P916,"Plusieurs commentaires",$C$5:$C916,C916)</f>
        <v>0</v>
      </c>
      <c r="S916" t="str">
        <f t="shared" si="165"/>
        <v/>
      </c>
      <c r="T916" t="str">
        <f t="shared" si="166"/>
        <v/>
      </c>
      <c r="U916" t="str">
        <f t="shared" si="167"/>
        <v/>
      </c>
      <c r="V916" s="238" t="str">
        <f t="shared" si="168"/>
        <v/>
      </c>
      <c r="W916" s="238">
        <f t="shared" si="169"/>
        <v>0</v>
      </c>
      <c r="X916" s="238">
        <f>SUMIFS($W$5:$W916,$V$5:$V916,"Plusieurs occurences",$H$5:$H916,H916)</f>
        <v>0</v>
      </c>
      <c r="Y916" t="str">
        <f t="shared" si="170"/>
        <v/>
      </c>
      <c r="Z916">
        <f t="shared" si="171"/>
        <v>0</v>
      </c>
      <c r="AA916" t="str">
        <f t="shared" si="172"/>
        <v/>
      </c>
      <c r="AC916" t="str">
        <f t="shared" si="173"/>
        <v/>
      </c>
    </row>
    <row r="917" spans="1:29" x14ac:dyDescent="0.25">
      <c r="A917" s="112">
        <v>923</v>
      </c>
      <c r="B917" s="333" t="s">
        <v>1086</v>
      </c>
      <c r="C917" s="204" t="s">
        <v>6624</v>
      </c>
      <c r="D917" s="168">
        <v>67400</v>
      </c>
      <c r="E917" s="168">
        <v>2444</v>
      </c>
      <c r="F917" s="168">
        <v>1672</v>
      </c>
      <c r="G917" s="133">
        <f t="shared" si="163"/>
        <v>0.68412438625204586</v>
      </c>
      <c r="H917" s="168" t="s">
        <v>561</v>
      </c>
      <c r="I917" s="170" t="s">
        <v>14</v>
      </c>
      <c r="J917" s="169">
        <v>2015</v>
      </c>
      <c r="K917" s="3" t="s">
        <v>14</v>
      </c>
      <c r="L917" s="349" t="s">
        <v>5513</v>
      </c>
      <c r="M917" s="39" t="s">
        <v>40</v>
      </c>
      <c r="P917" s="1" t="str">
        <f>IF($C917&lt;&gt;"",IF(COUNTIF($C:C,$C917)&gt;1,"Plusieurs commentaires",""),"")</f>
        <v/>
      </c>
      <c r="Q917" s="1">
        <f t="shared" si="164"/>
        <v>0</v>
      </c>
      <c r="R917" s="1">
        <f>SUMIFS($Q$5:$Q917,$P$5:$P917,"Plusieurs commentaires",$C$5:$C917,C917)</f>
        <v>0</v>
      </c>
      <c r="S917" t="str">
        <f t="shared" si="165"/>
        <v/>
      </c>
      <c r="T917" t="str">
        <f t="shared" si="166"/>
        <v/>
      </c>
      <c r="U917" t="str">
        <f t="shared" si="167"/>
        <v/>
      </c>
      <c r="V917" s="238" t="str">
        <f t="shared" si="168"/>
        <v>Plusieurs occurences</v>
      </c>
      <c r="W917" s="238">
        <f t="shared" si="169"/>
        <v>1</v>
      </c>
      <c r="X917" s="238">
        <f>SUMIFS($W$5:$W917,$V$5:$V917,"Plusieurs occurences",$H$5:$H917,H917)</f>
        <v>4</v>
      </c>
      <c r="Y917" t="str">
        <f t="shared" si="170"/>
        <v/>
      </c>
      <c r="Z917" t="str">
        <f t="shared" si="171"/>
        <v>journaliste</v>
      </c>
      <c r="AA917" t="str">
        <f t="shared" si="172"/>
        <v/>
      </c>
      <c r="AC917" t="str">
        <f t="shared" si="173"/>
        <v/>
      </c>
    </row>
    <row r="918" spans="1:29" ht="45" x14ac:dyDescent="0.25">
      <c r="A918" s="112">
        <v>924</v>
      </c>
      <c r="B918" s="333" t="s">
        <v>1087</v>
      </c>
      <c r="C918" t="s">
        <v>6625</v>
      </c>
      <c r="D918" s="168">
        <v>193</v>
      </c>
      <c r="E918" s="168">
        <v>570</v>
      </c>
      <c r="F918" s="168">
        <v>47</v>
      </c>
      <c r="G918" s="133">
        <f t="shared" si="163"/>
        <v>8.24561403508772E-2</v>
      </c>
      <c r="H918" s="169"/>
      <c r="I918" s="170" t="s">
        <v>1041</v>
      </c>
      <c r="J918" s="169">
        <v>2018</v>
      </c>
      <c r="K918" s="3" t="s">
        <v>14</v>
      </c>
      <c r="L918" s="349" t="s">
        <v>1041</v>
      </c>
      <c r="M918" s="39" t="s">
        <v>40</v>
      </c>
      <c r="P918" s="1" t="str">
        <f>IF($C918&lt;&gt;"",IF(COUNTIF($C:C,$C918)&gt;1,"Plusieurs commentaires",""),"")</f>
        <v/>
      </c>
      <c r="Q918" s="1">
        <f t="shared" si="164"/>
        <v>0</v>
      </c>
      <c r="R918" s="1">
        <f>SUMIFS($Q$5:$Q918,$P$5:$P918,"Plusieurs commentaires",$C$5:$C918,C918)</f>
        <v>0</v>
      </c>
      <c r="S918" t="str">
        <f t="shared" si="165"/>
        <v/>
      </c>
      <c r="T918" t="str">
        <f t="shared" si="166"/>
        <v/>
      </c>
      <c r="U918" t="str">
        <f t="shared" si="167"/>
        <v/>
      </c>
      <c r="V918" s="238" t="str">
        <f t="shared" si="168"/>
        <v/>
      </c>
      <c r="W918" s="238">
        <f t="shared" si="169"/>
        <v>0</v>
      </c>
      <c r="X918" s="238">
        <f>SUMIFS($W$5:$W918,$V$5:$V918,"Plusieurs occurences",$H$5:$H918,H918)</f>
        <v>0</v>
      </c>
      <c r="Y918" t="str">
        <f t="shared" si="170"/>
        <v/>
      </c>
      <c r="Z918">
        <f t="shared" si="171"/>
        <v>0</v>
      </c>
      <c r="AA918" t="str">
        <f t="shared" si="172"/>
        <v/>
      </c>
      <c r="AC918" t="str">
        <f t="shared" si="173"/>
        <v/>
      </c>
    </row>
    <row r="919" spans="1:29" x14ac:dyDescent="0.25">
      <c r="A919" s="112">
        <v>925</v>
      </c>
      <c r="B919" s="383" t="s">
        <v>1130</v>
      </c>
      <c r="C919" t="s">
        <v>6626</v>
      </c>
      <c r="D919" s="168">
        <v>43000</v>
      </c>
      <c r="E919" s="168">
        <v>398</v>
      </c>
      <c r="F919" s="168">
        <v>1595</v>
      </c>
      <c r="G919" s="133">
        <f t="shared" si="163"/>
        <v>4.0075376884422109</v>
      </c>
      <c r="H919" s="169"/>
      <c r="I919" s="170" t="s">
        <v>14</v>
      </c>
      <c r="J919" s="169">
        <v>2012</v>
      </c>
      <c r="K919" s="3" t="s">
        <v>1088</v>
      </c>
      <c r="L919" s="349" t="s">
        <v>1041</v>
      </c>
      <c r="M919" s="39" t="s">
        <v>40</v>
      </c>
      <c r="P919" s="1" t="str">
        <f>IF($C919&lt;&gt;"",IF(COUNTIF($C:C,$C919)&gt;1,"Plusieurs commentaires",""),"")</f>
        <v/>
      </c>
      <c r="Q919" s="1">
        <f t="shared" si="164"/>
        <v>0</v>
      </c>
      <c r="R919" s="1">
        <f>SUMIFS($Q$5:$Q919,$P$5:$P919,"Plusieurs commentaires",$C$5:$C919,C919)</f>
        <v>0</v>
      </c>
      <c r="S919" t="str">
        <f t="shared" si="165"/>
        <v/>
      </c>
      <c r="T919" t="str">
        <f t="shared" si="166"/>
        <v/>
      </c>
      <c r="U919" t="str">
        <f t="shared" si="167"/>
        <v/>
      </c>
      <c r="V919" s="238" t="str">
        <f t="shared" si="168"/>
        <v/>
      </c>
      <c r="W919" s="238">
        <f t="shared" si="169"/>
        <v>0</v>
      </c>
      <c r="X919" s="238">
        <f>SUMIFS($W$5:$W919,$V$5:$V919,"Plusieurs occurences",$H$5:$H919,H919)</f>
        <v>0</v>
      </c>
      <c r="Y919" t="str">
        <f t="shared" si="170"/>
        <v/>
      </c>
      <c r="Z919">
        <f t="shared" si="171"/>
        <v>0</v>
      </c>
      <c r="AA919" t="str">
        <f t="shared" si="172"/>
        <v/>
      </c>
      <c r="AC919" t="str">
        <f t="shared" si="173"/>
        <v/>
      </c>
    </row>
    <row r="920" spans="1:29" x14ac:dyDescent="0.25">
      <c r="A920" s="112">
        <v>926</v>
      </c>
      <c r="B920" s="333" t="s">
        <v>1089</v>
      </c>
      <c r="C920" t="s">
        <v>6088</v>
      </c>
      <c r="D920" s="168">
        <v>312</v>
      </c>
      <c r="E920" s="168">
        <v>214</v>
      </c>
      <c r="F920" s="168">
        <v>33</v>
      </c>
      <c r="G920" s="133">
        <f t="shared" si="163"/>
        <v>0.1542056074766355</v>
      </c>
      <c r="H920" s="169"/>
      <c r="I920" s="170" t="s">
        <v>1041</v>
      </c>
      <c r="J920" s="169">
        <v>2011</v>
      </c>
      <c r="K920" s="3" t="s">
        <v>5513</v>
      </c>
      <c r="L920" s="349" t="s">
        <v>13</v>
      </c>
      <c r="M920" s="39" t="s">
        <v>40</v>
      </c>
      <c r="P920" s="1" t="str">
        <f>IF($C920&lt;&gt;"",IF(COUNTIF($C:C,$C920)&gt;1,"Plusieurs commentaires",""),"")</f>
        <v/>
      </c>
      <c r="Q920" s="1">
        <f t="shared" si="164"/>
        <v>0</v>
      </c>
      <c r="R920" s="1">
        <f>SUMIFS($Q$5:$Q920,$P$5:$P920,"Plusieurs commentaires",$C$5:$C920,C920)</f>
        <v>0</v>
      </c>
      <c r="S920" t="str">
        <f t="shared" si="165"/>
        <v/>
      </c>
      <c r="T920" t="str">
        <f t="shared" si="166"/>
        <v/>
      </c>
      <c r="U920" t="str">
        <f t="shared" si="167"/>
        <v/>
      </c>
      <c r="V920" s="238" t="str">
        <f t="shared" si="168"/>
        <v/>
      </c>
      <c r="W920" s="238">
        <f t="shared" si="169"/>
        <v>0</v>
      </c>
      <c r="X920" s="238">
        <f>SUMIFS($W$5:$W920,$V$5:$V920,"Plusieurs occurences",$H$5:$H920,H920)</f>
        <v>0</v>
      </c>
      <c r="Y920" t="str">
        <f t="shared" si="170"/>
        <v/>
      </c>
      <c r="Z920">
        <f t="shared" si="171"/>
        <v>0</v>
      </c>
      <c r="AA920" t="str">
        <f t="shared" si="172"/>
        <v/>
      </c>
      <c r="AC920" t="str">
        <f t="shared" si="173"/>
        <v/>
      </c>
    </row>
    <row r="921" spans="1:29" x14ac:dyDescent="0.25">
      <c r="A921" s="112">
        <v>927</v>
      </c>
      <c r="B921" s="333" t="s">
        <v>1090</v>
      </c>
      <c r="C921" s="204" t="s">
        <v>6627</v>
      </c>
      <c r="D921" s="168">
        <v>7293</v>
      </c>
      <c r="E921" s="168">
        <v>291</v>
      </c>
      <c r="F921" s="168">
        <v>78</v>
      </c>
      <c r="G921" s="133">
        <f t="shared" si="163"/>
        <v>0.26804123711340205</v>
      </c>
      <c r="H921" s="169"/>
      <c r="I921" s="170" t="s">
        <v>14</v>
      </c>
      <c r="J921" s="169">
        <v>2011</v>
      </c>
      <c r="K921" s="3" t="s">
        <v>1091</v>
      </c>
      <c r="L921" s="349" t="s">
        <v>14</v>
      </c>
      <c r="M921" s="39" t="s">
        <v>40</v>
      </c>
      <c r="P921" s="1" t="str">
        <f>IF($C921&lt;&gt;"",IF(COUNTIF($C:C,$C921)&gt;1,"Plusieurs commentaires",""),"")</f>
        <v/>
      </c>
      <c r="Q921" s="1">
        <f t="shared" si="164"/>
        <v>0</v>
      </c>
      <c r="R921" s="1">
        <f>SUMIFS($Q$5:$Q921,$P$5:$P921,"Plusieurs commentaires",$C$5:$C921,C921)</f>
        <v>0</v>
      </c>
      <c r="S921" t="str">
        <f t="shared" si="165"/>
        <v/>
      </c>
      <c r="T921" t="str">
        <f t="shared" si="166"/>
        <v/>
      </c>
      <c r="U921" t="str">
        <f t="shared" si="167"/>
        <v/>
      </c>
      <c r="V921" s="238" t="str">
        <f t="shared" si="168"/>
        <v/>
      </c>
      <c r="W921" s="238">
        <f t="shared" si="169"/>
        <v>0</v>
      </c>
      <c r="X921" s="238">
        <f>SUMIFS($W$5:$W921,$V$5:$V921,"Plusieurs occurences",$H$5:$H921,H921)</f>
        <v>0</v>
      </c>
      <c r="Y921" t="str">
        <f t="shared" si="170"/>
        <v/>
      </c>
      <c r="Z921">
        <f t="shared" si="171"/>
        <v>0</v>
      </c>
      <c r="AA921" t="str">
        <f t="shared" si="172"/>
        <v/>
      </c>
      <c r="AC921" t="str">
        <f t="shared" si="173"/>
        <v/>
      </c>
    </row>
    <row r="922" spans="1:29" ht="45" x14ac:dyDescent="0.25">
      <c r="A922" s="112">
        <v>928</v>
      </c>
      <c r="B922" s="333" t="s">
        <v>1092</v>
      </c>
      <c r="C922" s="204" t="s">
        <v>6628</v>
      </c>
      <c r="D922" s="168">
        <v>80100</v>
      </c>
      <c r="E922" s="168">
        <v>1319</v>
      </c>
      <c r="F922" s="168">
        <v>1392</v>
      </c>
      <c r="G922" s="133">
        <f t="shared" si="163"/>
        <v>1.0553449583017438</v>
      </c>
      <c r="H922" s="169"/>
      <c r="I922" s="170" t="s">
        <v>14</v>
      </c>
      <c r="J922" s="169">
        <v>2011</v>
      </c>
      <c r="K922" s="3" t="s">
        <v>14</v>
      </c>
      <c r="L922" s="349" t="s">
        <v>13</v>
      </c>
      <c r="M922" s="39" t="s">
        <v>40</v>
      </c>
      <c r="P922" s="1" t="str">
        <f>IF($C922&lt;&gt;"",IF(COUNTIF($C:C,$C922)&gt;1,"Plusieurs commentaires",""),"")</f>
        <v/>
      </c>
      <c r="Q922" s="1">
        <f t="shared" si="164"/>
        <v>0</v>
      </c>
      <c r="R922" s="1">
        <f>SUMIFS($Q$5:$Q922,$P$5:$P922,"Plusieurs commentaires",$C$5:$C922,C922)</f>
        <v>0</v>
      </c>
      <c r="S922" t="str">
        <f t="shared" si="165"/>
        <v/>
      </c>
      <c r="T922" t="str">
        <f t="shared" si="166"/>
        <v/>
      </c>
      <c r="U922" t="str">
        <f t="shared" si="167"/>
        <v/>
      </c>
      <c r="V922" s="238" t="str">
        <f t="shared" si="168"/>
        <v/>
      </c>
      <c r="W922" s="238">
        <f t="shared" si="169"/>
        <v>0</v>
      </c>
      <c r="X922" s="238">
        <f>SUMIFS($W$5:$W922,$V$5:$V922,"Plusieurs occurences",$H$5:$H922,H922)</f>
        <v>0</v>
      </c>
      <c r="Y922" t="str">
        <f t="shared" si="170"/>
        <v/>
      </c>
      <c r="Z922">
        <f t="shared" si="171"/>
        <v>0</v>
      </c>
      <c r="AA922" t="str">
        <f t="shared" si="172"/>
        <v/>
      </c>
      <c r="AC922" t="str">
        <f t="shared" si="173"/>
        <v/>
      </c>
    </row>
    <row r="923" spans="1:29" x14ac:dyDescent="0.25">
      <c r="A923" s="112">
        <v>929</v>
      </c>
      <c r="B923" s="333" t="s">
        <v>1093</v>
      </c>
      <c r="C923" t="s">
        <v>6629</v>
      </c>
      <c r="D923" s="168">
        <v>441</v>
      </c>
      <c r="E923" s="168">
        <v>35</v>
      </c>
      <c r="F923" s="168">
        <v>8</v>
      </c>
      <c r="G923" s="133">
        <f t="shared" si="163"/>
        <v>0.22857142857142856</v>
      </c>
      <c r="H923" s="169"/>
      <c r="I923" s="170" t="s">
        <v>14</v>
      </c>
      <c r="J923" s="169">
        <v>2010</v>
      </c>
      <c r="K923" s="3" t="s">
        <v>1094</v>
      </c>
      <c r="L923" s="349" t="s">
        <v>14</v>
      </c>
      <c r="M923" s="39" t="s">
        <v>40</v>
      </c>
      <c r="P923" s="1" t="str">
        <f>IF($C923&lt;&gt;"",IF(COUNTIF($C:C,$C923)&gt;1,"Plusieurs commentaires",""),"")</f>
        <v/>
      </c>
      <c r="Q923" s="1">
        <f t="shared" si="164"/>
        <v>0</v>
      </c>
      <c r="R923" s="1">
        <f>SUMIFS($Q$5:$Q923,$P$5:$P923,"Plusieurs commentaires",$C$5:$C923,C923)</f>
        <v>0</v>
      </c>
      <c r="S923" t="str">
        <f t="shared" si="165"/>
        <v/>
      </c>
      <c r="T923" t="str">
        <f t="shared" si="166"/>
        <v/>
      </c>
      <c r="U923" t="str">
        <f t="shared" si="167"/>
        <v/>
      </c>
      <c r="V923" s="238" t="str">
        <f t="shared" si="168"/>
        <v/>
      </c>
      <c r="W923" s="238">
        <f t="shared" si="169"/>
        <v>0</v>
      </c>
      <c r="X923" s="238">
        <f>SUMIFS($W$5:$W923,$V$5:$V923,"Plusieurs occurences",$H$5:$H923,H923)</f>
        <v>0</v>
      </c>
      <c r="Y923" t="str">
        <f t="shared" si="170"/>
        <v/>
      </c>
      <c r="Z923">
        <f t="shared" si="171"/>
        <v>0</v>
      </c>
      <c r="AA923" t="str">
        <f t="shared" si="172"/>
        <v/>
      </c>
      <c r="AC923" t="str">
        <f t="shared" si="173"/>
        <v/>
      </c>
    </row>
    <row r="924" spans="1:29" x14ac:dyDescent="0.25">
      <c r="A924" s="112">
        <v>930</v>
      </c>
      <c r="B924" s="333" t="s">
        <v>1095</v>
      </c>
      <c r="C924" t="s">
        <v>6089</v>
      </c>
      <c r="D924" s="168">
        <v>46000</v>
      </c>
      <c r="E924" s="168">
        <v>1414</v>
      </c>
      <c r="F924" s="168">
        <v>1280</v>
      </c>
      <c r="G924" s="133">
        <f t="shared" si="163"/>
        <v>0.90523338048090518</v>
      </c>
      <c r="H924" s="169"/>
      <c r="I924" s="170" t="s">
        <v>14</v>
      </c>
      <c r="J924" s="169">
        <v>2011</v>
      </c>
      <c r="K924" s="3" t="s">
        <v>5843</v>
      </c>
      <c r="L924" s="349" t="s">
        <v>14</v>
      </c>
      <c r="M924" s="39" t="s">
        <v>40</v>
      </c>
      <c r="P924" s="1" t="str">
        <f>IF($C924&lt;&gt;"",IF(COUNTIF($C:C,$C924)&gt;1,"Plusieurs commentaires",""),"")</f>
        <v/>
      </c>
      <c r="Q924" s="1">
        <f t="shared" si="164"/>
        <v>0</v>
      </c>
      <c r="R924" s="1">
        <f>SUMIFS($Q$5:$Q924,$P$5:$P924,"Plusieurs commentaires",$C$5:$C924,C924)</f>
        <v>0</v>
      </c>
      <c r="S924" t="str">
        <f t="shared" si="165"/>
        <v/>
      </c>
      <c r="T924" t="str">
        <f t="shared" si="166"/>
        <v/>
      </c>
      <c r="U924" t="str">
        <f t="shared" si="167"/>
        <v/>
      </c>
      <c r="V924" s="238" t="str">
        <f t="shared" si="168"/>
        <v/>
      </c>
      <c r="W924" s="238">
        <f t="shared" si="169"/>
        <v>0</v>
      </c>
      <c r="X924" s="238">
        <f>SUMIFS($W$5:$W924,$V$5:$V924,"Plusieurs occurences",$H$5:$H924,H924)</f>
        <v>0</v>
      </c>
      <c r="Y924" t="str">
        <f t="shared" si="170"/>
        <v/>
      </c>
      <c r="Z924">
        <f t="shared" si="171"/>
        <v>0</v>
      </c>
      <c r="AA924" t="str">
        <f t="shared" si="172"/>
        <v/>
      </c>
      <c r="AC924" t="str">
        <f t="shared" si="173"/>
        <v/>
      </c>
    </row>
    <row r="925" spans="1:29" ht="30" x14ac:dyDescent="0.25">
      <c r="A925" s="112">
        <v>931</v>
      </c>
      <c r="B925" s="333" t="s">
        <v>1096</v>
      </c>
      <c r="C925" s="204" t="s">
        <v>6241</v>
      </c>
      <c r="D925" s="168">
        <v>398</v>
      </c>
      <c r="E925" s="168">
        <v>3</v>
      </c>
      <c r="F925" s="168">
        <v>16</v>
      </c>
      <c r="G925" s="133">
        <f t="shared" si="163"/>
        <v>5.333333333333333</v>
      </c>
      <c r="H925" s="169"/>
      <c r="I925" s="170" t="s">
        <v>14</v>
      </c>
      <c r="J925" s="169">
        <v>2018</v>
      </c>
      <c r="K925" s="3" t="s">
        <v>1081</v>
      </c>
      <c r="L925" s="349" t="s">
        <v>14</v>
      </c>
      <c r="M925" s="39" t="s">
        <v>40</v>
      </c>
      <c r="P925" s="1" t="str">
        <f>IF($C925&lt;&gt;"",IF(COUNTIF($C:C,$C925)&gt;1,"Plusieurs commentaires",""),"")</f>
        <v/>
      </c>
      <c r="Q925" s="1">
        <f t="shared" si="164"/>
        <v>0</v>
      </c>
      <c r="R925" s="1">
        <f>SUMIFS($Q$5:$Q925,$P$5:$P925,"Plusieurs commentaires",$C$5:$C925,C925)</f>
        <v>0</v>
      </c>
      <c r="S925" t="str">
        <f t="shared" si="165"/>
        <v/>
      </c>
      <c r="T925" t="str">
        <f t="shared" si="166"/>
        <v> apalcc87920023</v>
      </c>
      <c r="U925" t="str">
        <f t="shared" si="167"/>
        <v/>
      </c>
      <c r="V925" s="238" t="str">
        <f t="shared" si="168"/>
        <v/>
      </c>
      <c r="W925" s="238">
        <f t="shared" si="169"/>
        <v>0</v>
      </c>
      <c r="X925" s="238">
        <f>SUMIFS($W$5:$W925,$V$5:$V925,"Plusieurs occurences",$H$5:$H925,H925)</f>
        <v>0</v>
      </c>
      <c r="Y925" t="str">
        <f t="shared" si="170"/>
        <v/>
      </c>
      <c r="Z925">
        <f t="shared" si="171"/>
        <v>0</v>
      </c>
      <c r="AA925" t="str">
        <f t="shared" si="172"/>
        <v/>
      </c>
      <c r="AC925" t="str">
        <f t="shared" si="173"/>
        <v/>
      </c>
    </row>
    <row r="926" spans="1:29" ht="30" x14ac:dyDescent="0.25">
      <c r="A926" s="112">
        <v>932</v>
      </c>
      <c r="B926" s="333" t="s">
        <v>1097</v>
      </c>
      <c r="C926" s="204" t="s">
        <v>6630</v>
      </c>
      <c r="D926" s="168">
        <v>15500</v>
      </c>
      <c r="E926" s="168">
        <v>408</v>
      </c>
      <c r="F926" s="168">
        <v>191</v>
      </c>
      <c r="G926" s="133">
        <f t="shared" si="163"/>
        <v>0.46813725490196079</v>
      </c>
      <c r="H926" s="169"/>
      <c r="I926" s="170" t="s">
        <v>14</v>
      </c>
      <c r="J926" s="169">
        <v>2014</v>
      </c>
      <c r="K926" s="3" t="s">
        <v>1098</v>
      </c>
      <c r="L926" s="349" t="s">
        <v>13</v>
      </c>
      <c r="M926" s="39" t="s">
        <v>40</v>
      </c>
      <c r="P926" s="1" t="str">
        <f>IF($C926&lt;&gt;"",IF(COUNTIF($C:C,$C926)&gt;1,"Plusieurs commentaires",""),"")</f>
        <v/>
      </c>
      <c r="Q926" s="1">
        <f t="shared" si="164"/>
        <v>0</v>
      </c>
      <c r="R926" s="1">
        <f>SUMIFS($Q$5:$Q926,$P$5:$P926,"Plusieurs commentaires",$C$5:$C926,C926)</f>
        <v>0</v>
      </c>
      <c r="S926" t="str">
        <f t="shared" si="165"/>
        <v/>
      </c>
      <c r="T926" t="str">
        <f t="shared" si="166"/>
        <v/>
      </c>
      <c r="U926" t="str">
        <f t="shared" si="167"/>
        <v/>
      </c>
      <c r="V926" s="238" t="str">
        <f t="shared" si="168"/>
        <v/>
      </c>
      <c r="W926" s="238">
        <f t="shared" si="169"/>
        <v>0</v>
      </c>
      <c r="X926" s="238">
        <f>SUMIFS($W$5:$W926,$V$5:$V926,"Plusieurs occurences",$H$5:$H926,H926)</f>
        <v>0</v>
      </c>
      <c r="Y926" t="str">
        <f t="shared" si="170"/>
        <v/>
      </c>
      <c r="Z926">
        <f t="shared" si="171"/>
        <v>0</v>
      </c>
      <c r="AA926" t="str">
        <f t="shared" si="172"/>
        <v/>
      </c>
      <c r="AC926" t="str">
        <f t="shared" si="173"/>
        <v/>
      </c>
    </row>
    <row r="927" spans="1:29" ht="30" x14ac:dyDescent="0.25">
      <c r="A927" s="112">
        <v>933</v>
      </c>
      <c r="B927" s="333" t="s">
        <v>1099</v>
      </c>
      <c r="C927" s="204" t="s">
        <v>6631</v>
      </c>
      <c r="D927" s="168">
        <v>82200</v>
      </c>
      <c r="E927" s="168">
        <v>547</v>
      </c>
      <c r="F927" s="168">
        <v>975</v>
      </c>
      <c r="G927" s="133">
        <f t="shared" si="163"/>
        <v>1.7824497257769654</v>
      </c>
      <c r="H927" s="169"/>
      <c r="I927" s="170" t="s">
        <v>14</v>
      </c>
      <c r="J927" s="169">
        <v>2010</v>
      </c>
      <c r="K927" s="3" t="s">
        <v>14</v>
      </c>
      <c r="L927" s="349" t="s">
        <v>13</v>
      </c>
      <c r="M927" s="39" t="s">
        <v>40</v>
      </c>
      <c r="P927" s="1" t="str">
        <f>IF($C927&lt;&gt;"",IF(COUNTIF($C:C,$C927)&gt;1,"Plusieurs commentaires",""),"")</f>
        <v/>
      </c>
      <c r="Q927" s="1">
        <f t="shared" si="164"/>
        <v>0</v>
      </c>
      <c r="R927" s="1">
        <f>SUMIFS($Q$5:$Q927,$P$5:$P927,"Plusieurs commentaires",$C$5:$C927,C927)</f>
        <v>0</v>
      </c>
      <c r="S927" t="str">
        <f t="shared" si="165"/>
        <v/>
      </c>
      <c r="T927" t="str">
        <f t="shared" si="166"/>
        <v/>
      </c>
      <c r="U927" t="str">
        <f t="shared" si="167"/>
        <v/>
      </c>
      <c r="V927" s="238" t="str">
        <f t="shared" si="168"/>
        <v/>
      </c>
      <c r="W927" s="238">
        <f t="shared" si="169"/>
        <v>0</v>
      </c>
      <c r="X927" s="238">
        <f>SUMIFS($W$5:$W927,$V$5:$V927,"Plusieurs occurences",$H$5:$H927,H927)</f>
        <v>0</v>
      </c>
      <c r="Y927" t="str">
        <f t="shared" si="170"/>
        <v/>
      </c>
      <c r="Z927">
        <f t="shared" si="171"/>
        <v>0</v>
      </c>
      <c r="AA927" t="str">
        <f t="shared" si="172"/>
        <v/>
      </c>
      <c r="AC927" t="str">
        <f t="shared" si="173"/>
        <v/>
      </c>
    </row>
    <row r="928" spans="1:29" x14ac:dyDescent="0.25">
      <c r="A928" s="112">
        <v>934</v>
      </c>
      <c r="B928" s="382" t="s">
        <v>1100</v>
      </c>
      <c r="C928" t="s">
        <v>6632</v>
      </c>
      <c r="D928" s="35">
        <v>818</v>
      </c>
      <c r="E928" s="35">
        <v>170</v>
      </c>
      <c r="F928" s="35">
        <v>12</v>
      </c>
      <c r="G928" s="133">
        <f t="shared" si="163"/>
        <v>7.0588235294117646E-2</v>
      </c>
      <c r="H928" s="34"/>
      <c r="I928" s="36" t="s">
        <v>14</v>
      </c>
      <c r="J928" s="34">
        <v>2013</v>
      </c>
      <c r="K928" s="3" t="s">
        <v>5512</v>
      </c>
      <c r="L928" s="364" t="s">
        <v>14</v>
      </c>
      <c r="M928" s="39" t="s">
        <v>40</v>
      </c>
      <c r="P928" s="1" t="str">
        <f>IF($C928&lt;&gt;"",IF(COUNTIF($C:C,$C928)&gt;1,"Plusieurs commentaires",""),"")</f>
        <v/>
      </c>
      <c r="Q928" s="1">
        <f t="shared" si="164"/>
        <v>0</v>
      </c>
      <c r="R928" s="1">
        <f>SUMIFS($Q$5:$Q928,$P$5:$P928,"Plusieurs commentaires",$C$5:$C928,C928)</f>
        <v>0</v>
      </c>
      <c r="S928" t="str">
        <f t="shared" si="165"/>
        <v/>
      </c>
      <c r="T928" t="str">
        <f t="shared" si="166"/>
        <v/>
      </c>
      <c r="U928" t="str">
        <f t="shared" si="167"/>
        <v/>
      </c>
      <c r="V928" s="238" t="str">
        <f t="shared" si="168"/>
        <v/>
      </c>
      <c r="W928" s="238">
        <f t="shared" si="169"/>
        <v>0</v>
      </c>
      <c r="X928" s="238">
        <f>SUMIFS($W$5:$W928,$V$5:$V928,"Plusieurs occurences",$H$5:$H928,H928)</f>
        <v>0</v>
      </c>
      <c r="Y928" t="str">
        <f t="shared" si="170"/>
        <v/>
      </c>
      <c r="Z928">
        <f t="shared" si="171"/>
        <v>0</v>
      </c>
      <c r="AA928" t="str">
        <f t="shared" si="172"/>
        <v/>
      </c>
      <c r="AC928" t="str">
        <f t="shared" si="173"/>
        <v/>
      </c>
    </row>
    <row r="929" spans="1:29" x14ac:dyDescent="0.25">
      <c r="A929" s="112">
        <v>936</v>
      </c>
      <c r="B929" s="382" t="s">
        <v>1103</v>
      </c>
      <c r="C929" t="s">
        <v>6633</v>
      </c>
      <c r="D929" s="35">
        <v>16</v>
      </c>
      <c r="E929" s="35">
        <v>25</v>
      </c>
      <c r="F929" s="35">
        <v>0</v>
      </c>
      <c r="G929" s="133">
        <f t="shared" si="163"/>
        <v>0</v>
      </c>
      <c r="H929" s="34"/>
      <c r="I929" s="36" t="s">
        <v>14</v>
      </c>
      <c r="J929" s="34">
        <v>2018</v>
      </c>
      <c r="K929" s="3" t="s">
        <v>14</v>
      </c>
      <c r="L929" s="349" t="s">
        <v>13</v>
      </c>
      <c r="M929" s="39" t="s">
        <v>40</v>
      </c>
      <c r="P929" s="1" t="str">
        <f>IF($C929&lt;&gt;"",IF(COUNTIF($C:C,$C929)&gt;1,"Plusieurs commentaires",""),"")</f>
        <v/>
      </c>
      <c r="Q929" s="1">
        <f t="shared" si="164"/>
        <v>0</v>
      </c>
      <c r="R929" s="1">
        <f>SUMIFS($Q$5:$Q929,$P$5:$P929,"Plusieurs commentaires",$C$5:$C929,C929)</f>
        <v>0</v>
      </c>
      <c r="S929" t="str">
        <f t="shared" si="165"/>
        <v/>
      </c>
      <c r="T929" t="str">
        <f t="shared" si="166"/>
        <v>xexpu91029618</v>
      </c>
      <c r="U929" t="str">
        <f t="shared" si="167"/>
        <v/>
      </c>
      <c r="V929" s="238" t="str">
        <f t="shared" si="168"/>
        <v/>
      </c>
      <c r="W929" s="238">
        <f t="shared" si="169"/>
        <v>0</v>
      </c>
      <c r="X929" s="238">
        <f>SUMIFS($W$5:$W929,$V$5:$V929,"Plusieurs occurences",$H$5:$H929,H929)</f>
        <v>0</v>
      </c>
      <c r="Y929" t="str">
        <f t="shared" si="170"/>
        <v/>
      </c>
      <c r="Z929">
        <f t="shared" si="171"/>
        <v>0</v>
      </c>
      <c r="AA929" t="str">
        <f t="shared" si="172"/>
        <v/>
      </c>
      <c r="AC929" t="str">
        <f t="shared" si="173"/>
        <v/>
      </c>
    </row>
    <row r="930" spans="1:29" x14ac:dyDescent="0.25">
      <c r="A930" s="112">
        <v>937</v>
      </c>
      <c r="B930" s="333" t="s">
        <v>1104</v>
      </c>
      <c r="C930" s="204" t="s">
        <v>6634</v>
      </c>
      <c r="D930" s="168">
        <v>44500</v>
      </c>
      <c r="E930" s="168">
        <v>615</v>
      </c>
      <c r="F930" s="168">
        <v>783</v>
      </c>
      <c r="G930" s="133">
        <f t="shared" si="163"/>
        <v>1.2731707317073171</v>
      </c>
      <c r="H930" s="169"/>
      <c r="I930" s="170" t="s">
        <v>14</v>
      </c>
      <c r="J930" s="169">
        <v>2017</v>
      </c>
      <c r="K930" s="3" t="s">
        <v>14</v>
      </c>
      <c r="L930" s="349" t="s">
        <v>13</v>
      </c>
      <c r="M930" s="39" t="s">
        <v>40</v>
      </c>
      <c r="P930" s="1" t="str">
        <f>IF($C930&lt;&gt;"",IF(COUNTIF($C:C,$C930)&gt;1,"Plusieurs commentaires",""),"")</f>
        <v/>
      </c>
      <c r="Q930" s="1">
        <f t="shared" si="164"/>
        <v>0</v>
      </c>
      <c r="R930" s="1">
        <f>SUMIFS($Q$5:$Q930,$P$5:$P930,"Plusieurs commentaires",$C$5:$C930,C930)</f>
        <v>0</v>
      </c>
      <c r="S930" t="str">
        <f t="shared" si="165"/>
        <v/>
      </c>
      <c r="T930" t="str">
        <f t="shared" si="166"/>
        <v/>
      </c>
      <c r="U930" t="str">
        <f t="shared" si="167"/>
        <v/>
      </c>
      <c r="V930" s="238" t="str">
        <f t="shared" si="168"/>
        <v/>
      </c>
      <c r="W930" s="238">
        <f t="shared" si="169"/>
        <v>0</v>
      </c>
      <c r="X930" s="238">
        <f>SUMIFS($W$5:$W930,$V$5:$V930,"Plusieurs occurences",$H$5:$H930,H930)</f>
        <v>0</v>
      </c>
      <c r="Y930" t="str">
        <f t="shared" si="170"/>
        <v/>
      </c>
      <c r="Z930">
        <f t="shared" si="171"/>
        <v>0</v>
      </c>
      <c r="AA930" t="str">
        <f t="shared" si="172"/>
        <v/>
      </c>
      <c r="AC930" t="str">
        <f t="shared" si="173"/>
        <v/>
      </c>
    </row>
    <row r="931" spans="1:29" ht="45" x14ac:dyDescent="0.25">
      <c r="A931" s="112">
        <v>938</v>
      </c>
      <c r="B931" s="333" t="s">
        <v>1105</v>
      </c>
      <c r="C931" s="204" t="s">
        <v>6635</v>
      </c>
      <c r="D931" s="168">
        <v>13500</v>
      </c>
      <c r="E931" s="168">
        <v>175</v>
      </c>
      <c r="F931" s="168">
        <v>268</v>
      </c>
      <c r="G931" s="133">
        <f t="shared" si="163"/>
        <v>1.5314285714285714</v>
      </c>
      <c r="H931" s="169"/>
      <c r="I931" s="170" t="s">
        <v>14</v>
      </c>
      <c r="J931" s="169">
        <v>2018</v>
      </c>
      <c r="K931" s="3" t="s">
        <v>5506</v>
      </c>
      <c r="L931" s="349" t="s">
        <v>14</v>
      </c>
      <c r="M931" s="39" t="s">
        <v>40</v>
      </c>
      <c r="P931" s="1" t="str">
        <f>IF($C931&lt;&gt;"",IF(COUNTIF($C:C,$C931)&gt;1,"Plusieurs commentaires",""),"")</f>
        <v/>
      </c>
      <c r="Q931" s="1">
        <f t="shared" si="164"/>
        <v>0</v>
      </c>
      <c r="R931" s="1">
        <f>SUMIFS($Q$5:$Q931,$P$5:$P931,"Plusieurs commentaires",$C$5:$C931,C931)</f>
        <v>0</v>
      </c>
      <c r="S931" t="str">
        <f t="shared" si="165"/>
        <v/>
      </c>
      <c r="T931" t="str">
        <f t="shared" si="166"/>
        <v/>
      </c>
      <c r="U931" t="str">
        <f t="shared" si="167"/>
        <v/>
      </c>
      <c r="V931" s="238" t="str">
        <f t="shared" si="168"/>
        <v/>
      </c>
      <c r="W931" s="238">
        <f t="shared" si="169"/>
        <v>0</v>
      </c>
      <c r="X931" s="238">
        <f>SUMIFS($W$5:$W931,$V$5:$V931,"Plusieurs occurences",$H$5:$H931,H931)</f>
        <v>0</v>
      </c>
      <c r="Y931" t="str">
        <f t="shared" si="170"/>
        <v/>
      </c>
      <c r="Z931">
        <f t="shared" si="171"/>
        <v>0</v>
      </c>
      <c r="AA931" t="str">
        <f t="shared" si="172"/>
        <v/>
      </c>
      <c r="AC931" t="str">
        <f t="shared" si="173"/>
        <v/>
      </c>
    </row>
    <row r="932" spans="1:29" ht="30" x14ac:dyDescent="0.25">
      <c r="A932" s="112">
        <v>939</v>
      </c>
      <c r="B932" s="333" t="s">
        <v>1106</v>
      </c>
      <c r="C932" s="204" t="s">
        <v>6621</v>
      </c>
      <c r="D932" s="168">
        <v>17900</v>
      </c>
      <c r="E932" s="168">
        <v>388</v>
      </c>
      <c r="F932" s="168">
        <v>252</v>
      </c>
      <c r="G932" s="133">
        <f t="shared" si="163"/>
        <v>0.64948453608247425</v>
      </c>
      <c r="H932" s="168" t="s">
        <v>943</v>
      </c>
      <c r="I932" s="170" t="s">
        <v>14</v>
      </c>
      <c r="J932" s="169">
        <v>2008</v>
      </c>
      <c r="K932" s="3" t="s">
        <v>14</v>
      </c>
      <c r="L932" s="349" t="s">
        <v>13</v>
      </c>
      <c r="M932" s="39" t="s">
        <v>40</v>
      </c>
      <c r="P932" s="1" t="str">
        <f>IF($C932&lt;&gt;"",IF(COUNTIF($C:C,$C932)&gt;1,"Plusieurs commentaires",""),"")</f>
        <v>Plusieurs commentaires</v>
      </c>
      <c r="Q932" s="1">
        <f t="shared" si="164"/>
        <v>1</v>
      </c>
      <c r="R932" s="1">
        <f>SUMIFS($Q$5:$Q932,$P$5:$P932,"Plusieurs commentaires",$C$5:$C932,C932)</f>
        <v>2</v>
      </c>
      <c r="S932" t="str">
        <f t="shared" si="165"/>
        <v/>
      </c>
      <c r="T932" t="str">
        <f t="shared" si="166"/>
        <v/>
      </c>
      <c r="U932" t="str">
        <f t="shared" si="167"/>
        <v/>
      </c>
      <c r="V932" s="238" t="str">
        <f t="shared" si="168"/>
        <v>Plusieurs occurences</v>
      </c>
      <c r="W932" s="238">
        <f t="shared" si="169"/>
        <v>1</v>
      </c>
      <c r="X932" s="238">
        <f>SUMIFS($W$5:$W932,$V$5:$V932,"Plusieurs occurences",$H$5:$H932,H932)</f>
        <v>2</v>
      </c>
      <c r="Y932" t="str">
        <f t="shared" si="170"/>
        <v/>
      </c>
      <c r="Z932" t="str">
        <f t="shared" si="171"/>
        <v/>
      </c>
      <c r="AA932" t="str">
        <f t="shared" si="172"/>
        <v/>
      </c>
      <c r="AC932" t="str">
        <f t="shared" si="173"/>
        <v/>
      </c>
    </row>
    <row r="933" spans="1:29" x14ac:dyDescent="0.25">
      <c r="A933" s="112">
        <v>940</v>
      </c>
      <c r="B933" s="333" t="s">
        <v>1107</v>
      </c>
      <c r="C933" t="s">
        <v>6636</v>
      </c>
      <c r="D933" s="168">
        <v>1520</v>
      </c>
      <c r="E933" s="168">
        <v>606</v>
      </c>
      <c r="F933" s="168">
        <v>302</v>
      </c>
      <c r="G933" s="133">
        <f t="shared" si="163"/>
        <v>0.49834983498349833</v>
      </c>
      <c r="H933" s="169"/>
      <c r="I933" s="170" t="s">
        <v>14</v>
      </c>
      <c r="J933" s="169">
        <v>2014</v>
      </c>
      <c r="K933" s="3" t="s">
        <v>5844</v>
      </c>
      <c r="L933" s="349" t="s">
        <v>14</v>
      </c>
      <c r="M933" s="39" t="s">
        <v>40</v>
      </c>
      <c r="P933" s="1" t="str">
        <f>IF($C933&lt;&gt;"",IF(COUNTIF($C:C,$C933)&gt;1,"Plusieurs commentaires",""),"")</f>
        <v/>
      </c>
      <c r="Q933" s="1">
        <f t="shared" si="164"/>
        <v>0</v>
      </c>
      <c r="R933" s="1">
        <f>SUMIFS($Q$5:$Q933,$P$5:$P933,"Plusieurs commentaires",$C$5:$C933,C933)</f>
        <v>0</v>
      </c>
      <c r="S933" t="str">
        <f t="shared" si="165"/>
        <v/>
      </c>
      <c r="T933" t="str">
        <f t="shared" si="166"/>
        <v/>
      </c>
      <c r="U933" t="str">
        <f t="shared" si="167"/>
        <v/>
      </c>
      <c r="V933" s="238" t="str">
        <f t="shared" si="168"/>
        <v/>
      </c>
      <c r="W933" s="238">
        <f t="shared" si="169"/>
        <v>0</v>
      </c>
      <c r="X933" s="238">
        <f>SUMIFS($W$5:$W933,$V$5:$V933,"Plusieurs occurences",$H$5:$H933,H933)</f>
        <v>0</v>
      </c>
      <c r="Y933" t="str">
        <f t="shared" si="170"/>
        <v/>
      </c>
      <c r="Z933">
        <f t="shared" si="171"/>
        <v>0</v>
      </c>
      <c r="AA933" t="str">
        <f t="shared" si="172"/>
        <v/>
      </c>
      <c r="AC933" t="str">
        <f t="shared" si="173"/>
        <v/>
      </c>
    </row>
    <row r="934" spans="1:29" ht="60" x14ac:dyDescent="0.25">
      <c r="A934" s="112">
        <v>941</v>
      </c>
      <c r="B934" s="333" t="s">
        <v>1108</v>
      </c>
      <c r="C934" t="s">
        <v>6239</v>
      </c>
      <c r="D934" s="168">
        <v>277</v>
      </c>
      <c r="E934" s="168">
        <v>58</v>
      </c>
      <c r="F934" s="168">
        <v>29</v>
      </c>
      <c r="G934" s="133">
        <f t="shared" si="163"/>
        <v>0.5</v>
      </c>
      <c r="H934" s="169"/>
      <c r="I934" s="170" t="s">
        <v>14</v>
      </c>
      <c r="J934" s="169">
        <v>2012</v>
      </c>
      <c r="K934" s="3" t="s">
        <v>14</v>
      </c>
      <c r="L934" s="349" t="s">
        <v>13</v>
      </c>
      <c r="M934" s="39" t="s">
        <v>40</v>
      </c>
      <c r="P934" s="1" t="str">
        <f>IF($C934&lt;&gt;"",IF(COUNTIF($C:C,$C934)&gt;1,"Plusieurs commentaires",""),"")</f>
        <v>Plusieurs commentaires</v>
      </c>
      <c r="Q934" s="1">
        <f t="shared" si="164"/>
        <v>1</v>
      </c>
      <c r="R934" s="1">
        <f>SUMIFS($Q$5:$Q934,$P$5:$P934,"Plusieurs commentaires",$C$5:$C934,C934)</f>
        <v>2</v>
      </c>
      <c r="S934" t="str">
        <f t="shared" si="165"/>
        <v/>
      </c>
      <c r="T934" t="str">
        <f t="shared" si="166"/>
        <v/>
      </c>
      <c r="U934" t="str">
        <f t="shared" si="167"/>
        <v/>
      </c>
      <c r="V934" s="238" t="str">
        <f t="shared" si="168"/>
        <v/>
      </c>
      <c r="W934" s="238">
        <f t="shared" si="169"/>
        <v>0</v>
      </c>
      <c r="X934" s="238">
        <f>SUMIFS($W$5:$W934,$V$5:$V934,"Plusieurs occurences",$H$5:$H934,H934)</f>
        <v>0</v>
      </c>
      <c r="Y934" t="str">
        <f t="shared" si="170"/>
        <v/>
      </c>
      <c r="Z934" t="str">
        <f t="shared" si="171"/>
        <v/>
      </c>
      <c r="AA934" t="str">
        <f t="shared" si="172"/>
        <v/>
      </c>
      <c r="AC934" t="str">
        <f t="shared" si="173"/>
        <v/>
      </c>
    </row>
    <row r="935" spans="1:29" ht="90" x14ac:dyDescent="0.25">
      <c r="A935" s="112">
        <v>942</v>
      </c>
      <c r="B935" s="333" t="s">
        <v>1131</v>
      </c>
      <c r="C935" s="204" t="s">
        <v>6637</v>
      </c>
      <c r="D935" s="168">
        <v>10300</v>
      </c>
      <c r="E935" s="168">
        <v>241</v>
      </c>
      <c r="F935" s="168">
        <v>151</v>
      </c>
      <c r="G935" s="133">
        <f t="shared" si="163"/>
        <v>0.62655601659751037</v>
      </c>
      <c r="H935" s="169"/>
      <c r="I935" s="170" t="s">
        <v>14</v>
      </c>
      <c r="J935" s="169">
        <v>2009</v>
      </c>
      <c r="K935" s="3" t="s">
        <v>14</v>
      </c>
      <c r="L935" s="349" t="s">
        <v>14</v>
      </c>
      <c r="M935" s="39" t="s">
        <v>40</v>
      </c>
      <c r="P935" s="1" t="str">
        <f>IF($C935&lt;&gt;"",IF(COUNTIF($C:C,$C935)&gt;1,"Plusieurs commentaires",""),"")</f>
        <v>Plusieurs commentaires</v>
      </c>
      <c r="Q935" s="1">
        <f t="shared" si="164"/>
        <v>1</v>
      </c>
      <c r="R935" s="1">
        <f>SUMIFS($Q$5:$Q935,$P$5:$P935,"Plusieurs commentaires",$C$5:$C935,C935)</f>
        <v>1</v>
      </c>
      <c r="S935" t="str">
        <f t="shared" si="165"/>
        <v/>
      </c>
      <c r="T935" t="str">
        <f t="shared" si="166"/>
        <v/>
      </c>
      <c r="U935" t="str">
        <f t="shared" si="167"/>
        <v/>
      </c>
      <c r="V935" s="238" t="str">
        <f t="shared" si="168"/>
        <v/>
      </c>
      <c r="W935" s="238">
        <f t="shared" si="169"/>
        <v>0</v>
      </c>
      <c r="X935" s="238">
        <f>SUMIFS($W$5:$W935,$V$5:$V935,"Plusieurs occurences",$H$5:$H935,H935)</f>
        <v>0</v>
      </c>
      <c r="Y935" t="str">
        <f t="shared" si="170"/>
        <v/>
      </c>
      <c r="Z935">
        <f t="shared" si="171"/>
        <v>0</v>
      </c>
      <c r="AA935" t="str">
        <f t="shared" si="172"/>
        <v/>
      </c>
      <c r="AC935" t="str">
        <f t="shared" si="173"/>
        <v/>
      </c>
    </row>
    <row r="936" spans="1:29" x14ac:dyDescent="0.25">
      <c r="A936" s="112">
        <v>943</v>
      </c>
      <c r="B936" s="382" t="s">
        <v>1109</v>
      </c>
      <c r="C936" t="s">
        <v>6638</v>
      </c>
      <c r="D936" s="34"/>
      <c r="E936" s="34"/>
      <c r="F936" s="34"/>
      <c r="G936" s="133" t="str">
        <f t="shared" si="163"/>
        <v/>
      </c>
      <c r="H936" s="34"/>
      <c r="I936" s="36" t="s">
        <v>14</v>
      </c>
      <c r="J936" s="34">
        <v>2012</v>
      </c>
      <c r="K936" s="3" t="s">
        <v>5845</v>
      </c>
      <c r="L936" s="349" t="s">
        <v>14</v>
      </c>
      <c r="M936" s="39" t="s">
        <v>40</v>
      </c>
      <c r="P936" s="1" t="str">
        <f>IF($C936&lt;&gt;"",IF(COUNTIF($C:C,$C936)&gt;1,"Plusieurs commentaires",""),"")</f>
        <v/>
      </c>
      <c r="Q936" s="1">
        <f t="shared" si="164"/>
        <v>0</v>
      </c>
      <c r="R936" s="1">
        <f>SUMIFS($Q$5:$Q936,$P$5:$P936,"Plusieurs commentaires",$C$5:$C936,C936)</f>
        <v>0</v>
      </c>
      <c r="S936" t="str">
        <f t="shared" si="165"/>
        <v/>
      </c>
      <c r="T936" t="str">
        <f t="shared" si="166"/>
        <v/>
      </c>
      <c r="U936" t="str">
        <f t="shared" si="167"/>
        <v/>
      </c>
      <c r="V936" s="238" t="str">
        <f t="shared" si="168"/>
        <v/>
      </c>
      <c r="W936" s="238">
        <f t="shared" si="169"/>
        <v>0</v>
      </c>
      <c r="X936" s="238">
        <f>SUMIFS($W$5:$W936,$V$5:$V936,"Plusieurs occurences",$H$5:$H936,H936)</f>
        <v>0</v>
      </c>
      <c r="Y936" t="str">
        <f t="shared" si="170"/>
        <v/>
      </c>
      <c r="Z936">
        <f t="shared" si="171"/>
        <v>0</v>
      </c>
      <c r="AA936" t="str">
        <f t="shared" si="172"/>
        <v/>
      </c>
      <c r="AC936" t="str">
        <f t="shared" si="173"/>
        <v/>
      </c>
    </row>
    <row r="937" spans="1:29" ht="90" x14ac:dyDescent="0.25">
      <c r="A937" s="112">
        <v>944</v>
      </c>
      <c r="B937" s="333" t="s">
        <v>1132</v>
      </c>
      <c r="C937" s="204" t="s">
        <v>6637</v>
      </c>
      <c r="D937" s="168">
        <v>10300</v>
      </c>
      <c r="E937" s="168">
        <v>241</v>
      </c>
      <c r="F937" s="168">
        <v>151</v>
      </c>
      <c r="G937" s="133">
        <f t="shared" si="163"/>
        <v>0.62655601659751037</v>
      </c>
      <c r="H937" s="169"/>
      <c r="I937" s="170" t="s">
        <v>14</v>
      </c>
      <c r="J937" s="169">
        <v>2009</v>
      </c>
      <c r="K937" s="3" t="s">
        <v>14</v>
      </c>
      <c r="L937" s="349" t="s">
        <v>14</v>
      </c>
      <c r="M937" s="39" t="s">
        <v>40</v>
      </c>
      <c r="P937" s="1" t="str">
        <f>IF($C937&lt;&gt;"",IF(COUNTIF($C:C,$C937)&gt;1,"Plusieurs commentaires",""),"")</f>
        <v>Plusieurs commentaires</v>
      </c>
      <c r="Q937" s="1">
        <f t="shared" si="164"/>
        <v>1</v>
      </c>
      <c r="R937" s="1">
        <f>SUMIFS($Q$5:$Q937,$P$5:$P937,"Plusieurs commentaires",$C$5:$C937,C937)</f>
        <v>2</v>
      </c>
      <c r="S937" t="str">
        <f t="shared" si="165"/>
        <v/>
      </c>
      <c r="T937" t="str">
        <f t="shared" si="166"/>
        <v/>
      </c>
      <c r="U937" t="str">
        <f t="shared" si="167"/>
        <v/>
      </c>
      <c r="V937" s="238" t="str">
        <f t="shared" si="168"/>
        <v/>
      </c>
      <c r="W937" s="238">
        <f t="shared" si="169"/>
        <v>0</v>
      </c>
      <c r="X937" s="238">
        <f>SUMIFS($W$5:$W937,$V$5:$V937,"Plusieurs occurences",$H$5:$H937,H937)</f>
        <v>0</v>
      </c>
      <c r="Y937" t="str">
        <f t="shared" si="170"/>
        <v/>
      </c>
      <c r="Z937" t="str">
        <f t="shared" si="171"/>
        <v/>
      </c>
      <c r="AA937" t="str">
        <f t="shared" si="172"/>
        <v/>
      </c>
      <c r="AC937" t="str">
        <f t="shared" si="173"/>
        <v/>
      </c>
    </row>
    <row r="938" spans="1:29" x14ac:dyDescent="0.25">
      <c r="A938" s="112">
        <v>945</v>
      </c>
      <c r="B938" s="333" t="s">
        <v>1110</v>
      </c>
      <c r="C938" t="s">
        <v>6242</v>
      </c>
      <c r="D938" s="168">
        <v>6404</v>
      </c>
      <c r="E938" s="168">
        <v>566</v>
      </c>
      <c r="F938" s="168">
        <v>182</v>
      </c>
      <c r="G938" s="133">
        <f t="shared" si="163"/>
        <v>0.32155477031802121</v>
      </c>
      <c r="H938" s="169"/>
      <c r="I938" s="170" t="s">
        <v>14</v>
      </c>
      <c r="J938" s="169">
        <v>2019</v>
      </c>
      <c r="K938" s="3" t="s">
        <v>14</v>
      </c>
      <c r="L938" s="363" t="s">
        <v>13</v>
      </c>
      <c r="M938" s="39" t="s">
        <v>40</v>
      </c>
      <c r="P938" s="1" t="str">
        <f>IF($C938&lt;&gt;"",IF(COUNTIF($C:C,$C938)&gt;1,"Plusieurs commentaires",""),"")</f>
        <v/>
      </c>
      <c r="Q938" s="1">
        <f t="shared" si="164"/>
        <v>0</v>
      </c>
      <c r="R938" s="1">
        <f>SUMIFS($Q$5:$Q938,$P$5:$P938,"Plusieurs commentaires",$C$5:$C938,C938)</f>
        <v>0</v>
      </c>
      <c r="S938" t="str">
        <f t="shared" si="165"/>
        <v/>
      </c>
      <c r="T938" t="str">
        <f t="shared" si="166"/>
        <v/>
      </c>
      <c r="U938" t="str">
        <f t="shared" si="167"/>
        <v/>
      </c>
      <c r="V938" s="238" t="str">
        <f t="shared" si="168"/>
        <v/>
      </c>
      <c r="W938" s="238">
        <f t="shared" si="169"/>
        <v>0</v>
      </c>
      <c r="X938" s="238">
        <f>SUMIFS($W$5:$W938,$V$5:$V938,"Plusieurs occurences",$H$5:$H938,H938)</f>
        <v>0</v>
      </c>
      <c r="Y938" t="str">
        <f t="shared" si="170"/>
        <v/>
      </c>
      <c r="Z938">
        <f t="shared" si="171"/>
        <v>0</v>
      </c>
      <c r="AA938" t="str">
        <f t="shared" si="172"/>
        <v/>
      </c>
      <c r="AC938" t="str">
        <f t="shared" si="173"/>
        <v/>
      </c>
    </row>
    <row r="939" spans="1:29" x14ac:dyDescent="0.25">
      <c r="A939" s="112">
        <v>946</v>
      </c>
      <c r="B939" s="333" t="s">
        <v>1111</v>
      </c>
      <c r="C939" t="s">
        <v>6639</v>
      </c>
      <c r="D939" s="168">
        <v>2192</v>
      </c>
      <c r="E939" s="168">
        <v>27</v>
      </c>
      <c r="F939" s="168">
        <v>21</v>
      </c>
      <c r="G939" s="133">
        <f t="shared" si="163"/>
        <v>0.77777777777777779</v>
      </c>
      <c r="H939" s="169"/>
      <c r="I939" s="170" t="s">
        <v>14</v>
      </c>
      <c r="J939" s="169">
        <v>2019</v>
      </c>
      <c r="K939" s="3" t="s">
        <v>14</v>
      </c>
      <c r="L939" s="349" t="s">
        <v>13</v>
      </c>
      <c r="M939" s="39" t="s">
        <v>40</v>
      </c>
      <c r="P939" s="1" t="str">
        <f>IF($C939&lt;&gt;"",IF(COUNTIF($C:C,$C939)&gt;1,"Plusieurs commentaires",""),"")</f>
        <v/>
      </c>
      <c r="Q939" s="1">
        <f t="shared" si="164"/>
        <v>0</v>
      </c>
      <c r="R939" s="1">
        <f>SUMIFS($Q$5:$Q939,$P$5:$P939,"Plusieurs commentaires",$C$5:$C939,C939)</f>
        <v>0</v>
      </c>
      <c r="S939" t="str">
        <f t="shared" si="165"/>
        <v/>
      </c>
      <c r="T939" t="str">
        <f t="shared" si="166"/>
        <v>gyarex78903981</v>
      </c>
      <c r="U939" t="str">
        <f t="shared" si="167"/>
        <v/>
      </c>
      <c r="V939" s="238" t="str">
        <f t="shared" si="168"/>
        <v/>
      </c>
      <c r="W939" s="238">
        <f t="shared" si="169"/>
        <v>0</v>
      </c>
      <c r="X939" s="238">
        <f>SUMIFS($W$5:$W939,$V$5:$V939,"Plusieurs occurences",$H$5:$H939,H939)</f>
        <v>0</v>
      </c>
      <c r="Y939" t="str">
        <f t="shared" si="170"/>
        <v/>
      </c>
      <c r="Z939">
        <f t="shared" si="171"/>
        <v>0</v>
      </c>
      <c r="AA939" t="str">
        <f t="shared" si="172"/>
        <v/>
      </c>
      <c r="AC939" t="str">
        <f t="shared" si="173"/>
        <v/>
      </c>
    </row>
    <row r="940" spans="1:29" ht="45" x14ac:dyDescent="0.25">
      <c r="A940" s="112">
        <v>947</v>
      </c>
      <c r="B940" s="333" t="s">
        <v>1112</v>
      </c>
      <c r="C940" s="204" t="s">
        <v>6637</v>
      </c>
      <c r="D940" s="168">
        <v>10300</v>
      </c>
      <c r="E940" s="168">
        <v>241</v>
      </c>
      <c r="F940" s="168">
        <v>151</v>
      </c>
      <c r="G940" s="133">
        <f t="shared" si="163"/>
        <v>0.62655601659751037</v>
      </c>
      <c r="H940" s="169"/>
      <c r="I940" s="170" t="s">
        <v>14</v>
      </c>
      <c r="J940" s="169">
        <v>2009</v>
      </c>
      <c r="K940" s="3" t="s">
        <v>5846</v>
      </c>
      <c r="L940" s="349" t="s">
        <v>14</v>
      </c>
      <c r="M940" s="39" t="s">
        <v>40</v>
      </c>
      <c r="P940" s="1" t="str">
        <f>IF($C940&lt;&gt;"",IF(COUNTIF($C:C,$C940)&gt;1,"Plusieurs commentaires",""),"")</f>
        <v>Plusieurs commentaires</v>
      </c>
      <c r="Q940" s="1">
        <f t="shared" si="164"/>
        <v>1</v>
      </c>
      <c r="R940" s="1">
        <f>SUMIFS($Q$5:$Q940,$P$5:$P940,"Plusieurs commentaires",$C$5:$C940,C940)</f>
        <v>3</v>
      </c>
      <c r="S940" t="str">
        <f t="shared" si="165"/>
        <v/>
      </c>
      <c r="T940" t="str">
        <f t="shared" si="166"/>
        <v/>
      </c>
      <c r="U940" t="str">
        <f t="shared" si="167"/>
        <v/>
      </c>
      <c r="V940" s="238" t="str">
        <f t="shared" si="168"/>
        <v/>
      </c>
      <c r="W940" s="238">
        <f t="shared" si="169"/>
        <v>0</v>
      </c>
      <c r="X940" s="238">
        <f>SUMIFS($W$5:$W940,$V$5:$V940,"Plusieurs occurences",$H$5:$H940,H940)</f>
        <v>0</v>
      </c>
      <c r="Y940" t="str">
        <f t="shared" si="170"/>
        <v/>
      </c>
      <c r="Z940" t="str">
        <f t="shared" si="171"/>
        <v/>
      </c>
      <c r="AA940" t="str">
        <f t="shared" si="172"/>
        <v/>
      </c>
      <c r="AC940" t="str">
        <f t="shared" si="173"/>
        <v/>
      </c>
    </row>
    <row r="941" spans="1:29" ht="30" x14ac:dyDescent="0.25">
      <c r="A941" s="112">
        <v>950</v>
      </c>
      <c r="B941" s="333" t="s">
        <v>1115</v>
      </c>
      <c r="C941" t="s">
        <v>6223</v>
      </c>
      <c r="D941" s="168">
        <v>17</v>
      </c>
      <c r="E941" s="168">
        <v>1</v>
      </c>
      <c r="F941" s="168">
        <v>0</v>
      </c>
      <c r="G941" s="133">
        <f t="shared" si="163"/>
        <v>0</v>
      </c>
      <c r="H941" s="169"/>
      <c r="I941" s="170" t="s">
        <v>13</v>
      </c>
      <c r="J941" s="169">
        <v>2018</v>
      </c>
      <c r="K941" s="3" t="s">
        <v>5847</v>
      </c>
      <c r="L941" s="155" t="s">
        <v>5513</v>
      </c>
      <c r="M941" s="39" t="s">
        <v>40</v>
      </c>
      <c r="P941" s="1" t="str">
        <f>IF($C941&lt;&gt;"",IF(COUNTIF($C:C,$C941)&gt;1,"Plusieurs commentaires",""),"")</f>
        <v>Plusieurs commentaires</v>
      </c>
      <c r="Q941" s="1">
        <f t="shared" si="164"/>
        <v>1</v>
      </c>
      <c r="R941" s="1">
        <f>SUMIFS($Q$5:$Q941,$P$5:$P941,"Plusieurs commentaires",$C$5:$C941,C941)</f>
        <v>3</v>
      </c>
      <c r="S941" t="str">
        <f t="shared" si="165"/>
        <v/>
      </c>
      <c r="T941" t="str">
        <f t="shared" si="166"/>
        <v/>
      </c>
      <c r="U941" t="str">
        <f t="shared" si="167"/>
        <v/>
      </c>
      <c r="V941" s="238" t="str">
        <f t="shared" si="168"/>
        <v/>
      </c>
      <c r="W941" s="238">
        <f t="shared" si="169"/>
        <v>0</v>
      </c>
      <c r="X941" s="238">
        <f>SUMIFS($W$5:$W941,$V$5:$V941,"Plusieurs occurences",$H$5:$H941,H941)</f>
        <v>0</v>
      </c>
      <c r="Y941" t="str">
        <f t="shared" si="170"/>
        <v/>
      </c>
      <c r="Z941" t="str">
        <f t="shared" si="171"/>
        <v/>
      </c>
      <c r="AA941" t="str">
        <f t="shared" si="172"/>
        <v/>
      </c>
      <c r="AC941" t="str">
        <f t="shared" si="173"/>
        <v/>
      </c>
    </row>
    <row r="942" spans="1:29" ht="30" x14ac:dyDescent="0.25">
      <c r="A942" s="112">
        <v>951</v>
      </c>
      <c r="B942" s="333" t="s">
        <v>1116</v>
      </c>
      <c r="C942" t="s">
        <v>6090</v>
      </c>
      <c r="D942" s="168">
        <v>12500</v>
      </c>
      <c r="E942" s="168">
        <v>132</v>
      </c>
      <c r="F942" s="168">
        <v>127</v>
      </c>
      <c r="G942" s="133">
        <f t="shared" si="163"/>
        <v>0.96212121212121215</v>
      </c>
      <c r="H942" s="169"/>
      <c r="I942" s="170" t="s">
        <v>14</v>
      </c>
      <c r="J942" s="169">
        <v>2019</v>
      </c>
      <c r="K942" s="3" t="s">
        <v>5848</v>
      </c>
      <c r="L942" s="155" t="s">
        <v>1041</v>
      </c>
      <c r="M942" s="39" t="s">
        <v>40</v>
      </c>
      <c r="P942" s="1" t="str">
        <f>IF($C942&lt;&gt;"",IF(COUNTIF($C:C,$C942)&gt;1,"Plusieurs commentaires",""),"")</f>
        <v/>
      </c>
      <c r="Q942" s="1">
        <f t="shared" si="164"/>
        <v>0</v>
      </c>
      <c r="R942" s="1">
        <f>SUMIFS($Q$5:$Q942,$P$5:$P942,"Plusieurs commentaires",$C$5:$C942,C942)</f>
        <v>0</v>
      </c>
      <c r="S942" t="str">
        <f t="shared" si="165"/>
        <v/>
      </c>
      <c r="T942" t="str">
        <f t="shared" si="166"/>
        <v/>
      </c>
      <c r="U942" t="str">
        <f t="shared" si="167"/>
        <v/>
      </c>
      <c r="V942" s="238" t="str">
        <f t="shared" si="168"/>
        <v/>
      </c>
      <c r="W942" s="238">
        <f t="shared" si="169"/>
        <v>0</v>
      </c>
      <c r="X942" s="238">
        <f>SUMIFS($W$5:$W942,$V$5:$V942,"Plusieurs occurences",$H$5:$H942,H942)</f>
        <v>0</v>
      </c>
      <c r="Y942" t="str">
        <f t="shared" si="170"/>
        <v/>
      </c>
      <c r="Z942">
        <f t="shared" si="171"/>
        <v>0</v>
      </c>
      <c r="AA942" t="str">
        <f t="shared" si="172"/>
        <v/>
      </c>
      <c r="AC942" t="str">
        <f t="shared" si="173"/>
        <v/>
      </c>
    </row>
    <row r="943" spans="1:29" x14ac:dyDescent="0.25">
      <c r="A943" s="112">
        <v>952</v>
      </c>
      <c r="B943" s="333" t="s">
        <v>1117</v>
      </c>
      <c r="C943" s="204" t="s">
        <v>6483</v>
      </c>
      <c r="D943" s="168">
        <v>1688</v>
      </c>
      <c r="E943" s="168">
        <v>17</v>
      </c>
      <c r="F943" s="168">
        <v>32</v>
      </c>
      <c r="G943" s="133">
        <f t="shared" si="163"/>
        <v>1.8823529411764706</v>
      </c>
      <c r="H943" s="169"/>
      <c r="I943" s="170" t="s">
        <v>14</v>
      </c>
      <c r="J943" s="169">
        <v>2017</v>
      </c>
      <c r="K943" s="3" t="s">
        <v>14</v>
      </c>
      <c r="L943" s="155" t="s">
        <v>1041</v>
      </c>
      <c r="M943" s="39" t="s">
        <v>40</v>
      </c>
      <c r="N943">
        <v>48</v>
      </c>
      <c r="P943" s="1" t="str">
        <f>IF($C943&lt;&gt;"",IF(COUNTIF($C:C,$C943)&gt;1,"Plusieurs commentaires",""),"")</f>
        <v>Plusieurs commentaires</v>
      </c>
      <c r="Q943" s="1">
        <f t="shared" si="164"/>
        <v>1</v>
      </c>
      <c r="R943" s="1">
        <f>SUMIFS($Q$5:$Q943,$P$5:$P943,"Plusieurs commentaires",$C$5:$C943,C943)</f>
        <v>3</v>
      </c>
      <c r="S943" t="str">
        <f t="shared" si="165"/>
        <v/>
      </c>
      <c r="T943" t="str">
        <f t="shared" si="166"/>
        <v/>
      </c>
      <c r="U943" t="str">
        <f t="shared" si="167"/>
        <v/>
      </c>
      <c r="V943" s="238" t="str">
        <f t="shared" si="168"/>
        <v/>
      </c>
      <c r="W943" s="238">
        <f t="shared" si="169"/>
        <v>0</v>
      </c>
      <c r="X943" s="238">
        <f>SUMIFS($W$5:$W943,$V$5:$V943,"Plusieurs occurences",$H$5:$H943,H943)</f>
        <v>0</v>
      </c>
      <c r="Y943" t="str">
        <f t="shared" si="170"/>
        <v/>
      </c>
      <c r="Z943" t="str">
        <f t="shared" si="171"/>
        <v/>
      </c>
      <c r="AA943" t="str">
        <f t="shared" si="172"/>
        <v/>
      </c>
      <c r="AC943" t="str">
        <f t="shared" si="173"/>
        <v/>
      </c>
    </row>
    <row r="944" spans="1:29" x14ac:dyDescent="0.25">
      <c r="A944" s="112">
        <v>953</v>
      </c>
      <c r="B944" s="333" t="s">
        <v>1118</v>
      </c>
      <c r="C944" s="204" t="s">
        <v>6483</v>
      </c>
      <c r="D944" s="168">
        <v>1688</v>
      </c>
      <c r="E944" s="168">
        <v>17</v>
      </c>
      <c r="F944" s="168">
        <v>32</v>
      </c>
      <c r="G944" s="133">
        <f t="shared" si="163"/>
        <v>1.8823529411764706</v>
      </c>
      <c r="H944" s="169"/>
      <c r="I944" s="170" t="s">
        <v>14</v>
      </c>
      <c r="J944" s="169">
        <v>2017</v>
      </c>
      <c r="K944" s="3" t="s">
        <v>1119</v>
      </c>
      <c r="L944" s="335" t="s">
        <v>14</v>
      </c>
      <c r="M944" s="39" t="s">
        <v>40</v>
      </c>
      <c r="N944">
        <v>48</v>
      </c>
      <c r="P944" s="1" t="str">
        <f>IF($C944&lt;&gt;"",IF(COUNTIF($C:C,$C944)&gt;1,"Plusieurs commentaires",""),"")</f>
        <v>Plusieurs commentaires</v>
      </c>
      <c r="Q944" s="1">
        <f t="shared" si="164"/>
        <v>1</v>
      </c>
      <c r="R944" s="1">
        <f>SUMIFS($Q$5:$Q944,$P$5:$P944,"Plusieurs commentaires",$C$5:$C944,C944)</f>
        <v>4</v>
      </c>
      <c r="S944" t="str">
        <f t="shared" si="165"/>
        <v/>
      </c>
      <c r="T944" t="str">
        <f t="shared" si="166"/>
        <v/>
      </c>
      <c r="U944" t="str">
        <f t="shared" si="167"/>
        <v/>
      </c>
      <c r="V944" s="238" t="str">
        <f t="shared" si="168"/>
        <v/>
      </c>
      <c r="W944" s="238">
        <f t="shared" si="169"/>
        <v>0</v>
      </c>
      <c r="X944" s="238">
        <f>SUMIFS($W$5:$W944,$V$5:$V944,"Plusieurs occurences",$H$5:$H944,H944)</f>
        <v>0</v>
      </c>
      <c r="Y944" t="str">
        <f t="shared" si="170"/>
        <v/>
      </c>
      <c r="Z944" t="str">
        <f t="shared" si="171"/>
        <v/>
      </c>
      <c r="AA944" t="str">
        <f t="shared" si="172"/>
        <v/>
      </c>
      <c r="AC944" t="str">
        <f t="shared" si="173"/>
        <v/>
      </c>
    </row>
    <row r="945" spans="1:29" x14ac:dyDescent="0.25">
      <c r="A945" s="112">
        <v>16</v>
      </c>
      <c r="B945" s="384" t="s">
        <v>44</v>
      </c>
      <c r="C945" t="s">
        <v>6640</v>
      </c>
      <c r="D945" s="144"/>
      <c r="E945" s="144"/>
      <c r="F945" s="144"/>
      <c r="G945" s="133">
        <f t="shared" ref="G945:G955" si="174">IFERROR(F945/E945,0)</f>
        <v>0</v>
      </c>
      <c r="H945" s="144"/>
      <c r="I945" s="144"/>
      <c r="J945" s="24">
        <v>2016</v>
      </c>
      <c r="K945" s="3" t="s">
        <v>14</v>
      </c>
      <c r="L945" s="301" t="s">
        <v>1041</v>
      </c>
      <c r="M945" s="304"/>
      <c r="O945" s="29" t="s">
        <v>252</v>
      </c>
      <c r="P945" s="1" t="str">
        <f>IF($C945&lt;&gt;"",IF(COUNTIF($C:C,$C945)&gt;1,"Plusieurs commentaires",""),"")</f>
        <v/>
      </c>
      <c r="Q945" s="1">
        <f t="shared" si="164"/>
        <v>0</v>
      </c>
      <c r="R945" s="1">
        <f>SUMIFS($Q$5:$Q945,$P$5:$P945,"Plusieurs commentaires",$C$5:$C945,C945)</f>
        <v>0</v>
      </c>
      <c r="S945" t="str">
        <f t="shared" si="165"/>
        <v/>
      </c>
      <c r="T945" t="str">
        <f t="shared" si="166"/>
        <v/>
      </c>
      <c r="U945" t="str">
        <f t="shared" si="167"/>
        <v/>
      </c>
      <c r="V945" s="238" t="str">
        <f t="shared" si="168"/>
        <v/>
      </c>
      <c r="W945" s="238">
        <f t="shared" si="169"/>
        <v>0</v>
      </c>
      <c r="X945" s="238">
        <f>SUMIFS($W$5:$W945,$V$5:$V945,"Plusieurs occurences",$H$5:$H945,H945)</f>
        <v>0</v>
      </c>
      <c r="Y945" t="str">
        <f t="shared" si="170"/>
        <v/>
      </c>
      <c r="Z945" t="str">
        <f t="shared" si="171"/>
        <v/>
      </c>
      <c r="AA945" t="str">
        <f t="shared" si="172"/>
        <v/>
      </c>
      <c r="AC945" t="str">
        <f t="shared" si="173"/>
        <v/>
      </c>
    </row>
    <row r="946" spans="1:29" x14ac:dyDescent="0.25">
      <c r="A946" s="112">
        <v>29</v>
      </c>
      <c r="B946" s="384" t="s">
        <v>63</v>
      </c>
      <c r="C946" t="s">
        <v>6641</v>
      </c>
      <c r="D946" s="144"/>
      <c r="E946" s="144"/>
      <c r="F946" s="144"/>
      <c r="G946" s="133">
        <f t="shared" si="174"/>
        <v>0</v>
      </c>
      <c r="H946" s="144"/>
      <c r="I946" s="144"/>
      <c r="J946" s="144"/>
      <c r="K946" s="3"/>
      <c r="L946" s="301" t="s">
        <v>5513</v>
      </c>
      <c r="M946" s="304"/>
      <c r="O946" s="29" t="s">
        <v>64</v>
      </c>
      <c r="P946" s="1" t="str">
        <f>IF($C946&lt;&gt;"",IF(COUNTIF($C:C,$C946)&gt;1,"Plusieurs commentaires",""),"")</f>
        <v/>
      </c>
      <c r="Q946" s="1">
        <f t="shared" si="164"/>
        <v>0</v>
      </c>
      <c r="R946" s="1">
        <f>SUMIFS($Q$5:$Q946,$P$5:$P946,"Plusieurs commentaires",$C$5:$C946,C946)</f>
        <v>0</v>
      </c>
      <c r="S946" t="str">
        <f t="shared" si="165"/>
        <v/>
      </c>
      <c r="T946" t="str">
        <f t="shared" si="166"/>
        <v/>
      </c>
      <c r="U946" t="str">
        <f t="shared" si="167"/>
        <v/>
      </c>
      <c r="V946" s="238" t="str">
        <f t="shared" si="168"/>
        <v/>
      </c>
      <c r="W946" s="238">
        <f t="shared" si="169"/>
        <v>0</v>
      </c>
      <c r="X946" s="238">
        <f>SUMIFS($W$5:$W946,$V$5:$V946,"Plusieurs occurences",$H$5:$H946,H946)</f>
        <v>0</v>
      </c>
      <c r="Y946" t="str">
        <f t="shared" si="170"/>
        <v/>
      </c>
      <c r="Z946" t="str">
        <f t="shared" si="171"/>
        <v/>
      </c>
      <c r="AA946" t="str">
        <f t="shared" si="172"/>
        <v/>
      </c>
      <c r="AC946" t="str">
        <f t="shared" si="173"/>
        <v/>
      </c>
    </row>
    <row r="947" spans="1:29" x14ac:dyDescent="0.25">
      <c r="A947" s="112">
        <v>32</v>
      </c>
      <c r="B947" s="384" t="s">
        <v>69</v>
      </c>
      <c r="C947" t="s">
        <v>5967</v>
      </c>
      <c r="D947" s="24"/>
      <c r="E947" s="24"/>
      <c r="F947" s="24"/>
      <c r="G947" s="133">
        <f t="shared" si="174"/>
        <v>0</v>
      </c>
      <c r="H947" s="144"/>
      <c r="I947" s="120"/>
      <c r="J947" s="24"/>
      <c r="K947" s="3"/>
      <c r="L947" s="301" t="s">
        <v>5513</v>
      </c>
      <c r="M947" s="303"/>
      <c r="O947" s="29" t="s">
        <v>70</v>
      </c>
      <c r="P947" s="1" t="str">
        <f>IF($C947&lt;&gt;"",IF(COUNTIF($C:C,$C947)&gt;1,"Plusieurs commentaires",""),"")</f>
        <v/>
      </c>
      <c r="Q947" s="1">
        <f t="shared" si="164"/>
        <v>0</v>
      </c>
      <c r="R947" s="1">
        <f>SUMIFS($Q$5:$Q947,$P$5:$P947,"Plusieurs commentaires",$C$5:$C947,C947)</f>
        <v>0</v>
      </c>
      <c r="S947" t="str">
        <f t="shared" si="165"/>
        <v/>
      </c>
      <c r="T947" t="str">
        <f t="shared" si="166"/>
        <v/>
      </c>
      <c r="U947" t="str">
        <f t="shared" si="167"/>
        <v/>
      </c>
      <c r="V947" s="238" t="str">
        <f t="shared" si="168"/>
        <v/>
      </c>
      <c r="W947" s="238">
        <f t="shared" si="169"/>
        <v>0</v>
      </c>
      <c r="X947" s="238">
        <f>SUMIFS($W$5:$W947,$V$5:$V947,"Plusieurs occurences",$H$5:$H947,H947)</f>
        <v>0</v>
      </c>
      <c r="Y947" t="str">
        <f t="shared" si="170"/>
        <v/>
      </c>
      <c r="Z947" t="str">
        <f t="shared" si="171"/>
        <v/>
      </c>
      <c r="AA947" t="str">
        <f t="shared" si="172"/>
        <v/>
      </c>
      <c r="AC947" t="str">
        <f t="shared" si="173"/>
        <v/>
      </c>
    </row>
    <row r="948" spans="1:29" ht="24" x14ac:dyDescent="0.25">
      <c r="A948" s="112">
        <v>33</v>
      </c>
      <c r="B948" s="384" t="s">
        <v>71</v>
      </c>
      <c r="C948" t="s">
        <v>6091</v>
      </c>
      <c r="D948" s="144"/>
      <c r="E948" s="24"/>
      <c r="F948" s="24"/>
      <c r="G948" s="133">
        <f t="shared" si="174"/>
        <v>0</v>
      </c>
      <c r="H948" s="24"/>
      <c r="I948" s="120"/>
      <c r="J948" s="24"/>
      <c r="K948" s="3"/>
      <c r="L948" s="301" t="s">
        <v>5513</v>
      </c>
      <c r="M948" s="303"/>
      <c r="O948" s="29" t="s">
        <v>72</v>
      </c>
      <c r="P948" s="1" t="str">
        <f>IF($C948&lt;&gt;"",IF(COUNTIF($C:C,$C948)&gt;1,"Plusieurs commentaires",""),"")</f>
        <v/>
      </c>
      <c r="Q948" s="1">
        <f t="shared" si="164"/>
        <v>0</v>
      </c>
      <c r="R948" s="1">
        <f>SUMIFS($Q$5:$Q948,$P$5:$P948,"Plusieurs commentaires",$C$5:$C948,C948)</f>
        <v>0</v>
      </c>
      <c r="S948" t="str">
        <f t="shared" si="165"/>
        <v/>
      </c>
      <c r="T948" t="str">
        <f t="shared" si="166"/>
        <v/>
      </c>
      <c r="U948" t="str">
        <f t="shared" si="167"/>
        <v/>
      </c>
      <c r="V948" s="238" t="str">
        <f t="shared" si="168"/>
        <v/>
      </c>
      <c r="W948" s="238">
        <f t="shared" si="169"/>
        <v>0</v>
      </c>
      <c r="X948" s="238">
        <f>SUMIFS($W$5:$W948,$V$5:$V948,"Plusieurs occurences",$H$5:$H948,H948)</f>
        <v>0</v>
      </c>
      <c r="Y948" t="str">
        <f t="shared" si="170"/>
        <v/>
      </c>
      <c r="Z948" t="str">
        <f t="shared" si="171"/>
        <v/>
      </c>
      <c r="AA948" t="str">
        <f t="shared" si="172"/>
        <v/>
      </c>
      <c r="AC948" t="str">
        <f t="shared" si="173"/>
        <v/>
      </c>
    </row>
    <row r="949" spans="1:29" ht="24" x14ac:dyDescent="0.25">
      <c r="A949" s="112">
        <v>37</v>
      </c>
      <c r="B949" s="384" t="s">
        <v>79</v>
      </c>
      <c r="C949" t="s">
        <v>6243</v>
      </c>
      <c r="D949" s="144"/>
      <c r="E949" s="144"/>
      <c r="F949" s="144"/>
      <c r="G949" s="133">
        <f t="shared" si="174"/>
        <v>0</v>
      </c>
      <c r="H949" s="144"/>
      <c r="I949" s="144"/>
      <c r="J949" s="144"/>
      <c r="K949" s="3"/>
      <c r="L949" s="301" t="s">
        <v>1041</v>
      </c>
      <c r="M949" s="304"/>
      <c r="O949" s="29" t="s">
        <v>80</v>
      </c>
      <c r="P949" s="1" t="str">
        <f>IF($C949&lt;&gt;"",IF(COUNTIF($C:C,$C949)&gt;1,"Plusieurs commentaires",""),"")</f>
        <v/>
      </c>
      <c r="Q949" s="1">
        <f t="shared" si="164"/>
        <v>0</v>
      </c>
      <c r="R949" s="1">
        <f>SUMIFS($Q$5:$Q949,$P$5:$P949,"Plusieurs commentaires",$C$5:$C949,C949)</f>
        <v>0</v>
      </c>
      <c r="S949" t="str">
        <f t="shared" si="165"/>
        <v/>
      </c>
      <c r="T949" t="str">
        <f t="shared" si="166"/>
        <v/>
      </c>
      <c r="U949" t="str">
        <f t="shared" si="167"/>
        <v/>
      </c>
      <c r="V949" s="238" t="str">
        <f t="shared" si="168"/>
        <v/>
      </c>
      <c r="W949" s="238">
        <f t="shared" si="169"/>
        <v>0</v>
      </c>
      <c r="X949" s="238">
        <f>SUMIFS($W$5:$W949,$V$5:$V949,"Plusieurs occurences",$H$5:$H949,H949)</f>
        <v>0</v>
      </c>
      <c r="Y949" t="str">
        <f t="shared" si="170"/>
        <v/>
      </c>
      <c r="Z949" t="str">
        <f t="shared" si="171"/>
        <v/>
      </c>
      <c r="AA949" t="str">
        <f t="shared" si="172"/>
        <v/>
      </c>
      <c r="AC949" t="str">
        <f t="shared" si="173"/>
        <v/>
      </c>
    </row>
    <row r="950" spans="1:29" ht="60" x14ac:dyDescent="0.25">
      <c r="A950" s="112">
        <v>42</v>
      </c>
      <c r="B950" s="384" t="s">
        <v>89</v>
      </c>
      <c r="C950" t="s">
        <v>5941</v>
      </c>
      <c r="D950" s="144"/>
      <c r="E950" s="144"/>
      <c r="F950" s="144"/>
      <c r="G950" s="133">
        <f t="shared" si="174"/>
        <v>0</v>
      </c>
      <c r="H950" s="144"/>
      <c r="I950" s="144"/>
      <c r="J950" s="144"/>
      <c r="K950" s="3"/>
      <c r="L950" s="301" t="s">
        <v>1041</v>
      </c>
      <c r="M950" s="304"/>
      <c r="O950" s="29" t="s">
        <v>72</v>
      </c>
      <c r="P950" s="1" t="str">
        <f>IF($C950&lt;&gt;"",IF(COUNTIF($C:C,$C950)&gt;1,"Plusieurs commentaires",""),"")</f>
        <v/>
      </c>
      <c r="Q950" s="1">
        <f t="shared" si="164"/>
        <v>0</v>
      </c>
      <c r="R950" s="1">
        <f>SUMIFS($Q$5:$Q950,$P$5:$P950,"Plusieurs commentaires",$C$5:$C950,C950)</f>
        <v>0</v>
      </c>
      <c r="S950" t="str">
        <f t="shared" si="165"/>
        <v/>
      </c>
      <c r="T950" t="str">
        <f t="shared" si="166"/>
        <v/>
      </c>
      <c r="U950" t="str">
        <f t="shared" si="167"/>
        <v/>
      </c>
      <c r="V950" s="238" t="str">
        <f t="shared" si="168"/>
        <v/>
      </c>
      <c r="W950" s="238">
        <f t="shared" si="169"/>
        <v>0</v>
      </c>
      <c r="X950" s="238">
        <f>SUMIFS($W$5:$W950,$V$5:$V950,"Plusieurs occurences",$H$5:$H950,H950)</f>
        <v>0</v>
      </c>
      <c r="Y950" t="str">
        <f t="shared" si="170"/>
        <v/>
      </c>
      <c r="Z950" t="str">
        <f t="shared" si="171"/>
        <v/>
      </c>
      <c r="AA950" t="str">
        <f t="shared" si="172"/>
        <v/>
      </c>
      <c r="AC950" t="str">
        <f t="shared" si="173"/>
        <v/>
      </c>
    </row>
    <row r="951" spans="1:29" x14ac:dyDescent="0.25">
      <c r="A951" s="112">
        <v>96</v>
      </c>
      <c r="B951" s="384" t="s">
        <v>166</v>
      </c>
      <c r="C951" t="s">
        <v>6244</v>
      </c>
      <c r="D951" s="24"/>
      <c r="E951" s="24"/>
      <c r="F951" s="24"/>
      <c r="G951" s="133">
        <f t="shared" si="174"/>
        <v>0</v>
      </c>
      <c r="H951" s="24"/>
      <c r="I951" s="120"/>
      <c r="J951" s="24"/>
      <c r="K951" s="3"/>
      <c r="L951" s="301"/>
      <c r="M951" s="303"/>
      <c r="O951" s="29" t="s">
        <v>70</v>
      </c>
      <c r="P951" s="1" t="str">
        <f>IF($C951&lt;&gt;"",IF(COUNTIF($C:C,$C951)&gt;1,"Plusieurs commentaires",""),"")</f>
        <v/>
      </c>
      <c r="Q951" s="1">
        <f t="shared" si="164"/>
        <v>0</v>
      </c>
      <c r="R951" s="1">
        <f>SUMIFS($Q$5:$Q951,$P$5:$P951,"Plusieurs commentaires",$C$5:$C951,C951)</f>
        <v>0</v>
      </c>
      <c r="S951" t="str">
        <f t="shared" si="165"/>
        <v/>
      </c>
      <c r="T951" t="str">
        <f t="shared" si="166"/>
        <v/>
      </c>
      <c r="U951" t="str">
        <f t="shared" si="167"/>
        <v/>
      </c>
      <c r="V951" s="238" t="str">
        <f t="shared" si="168"/>
        <v/>
      </c>
      <c r="W951" s="238">
        <f t="shared" si="169"/>
        <v>0</v>
      </c>
      <c r="X951" s="238">
        <f>SUMIFS($W$5:$W951,$V$5:$V951,"Plusieurs occurences",$H$5:$H951,H951)</f>
        <v>0</v>
      </c>
      <c r="Y951" t="str">
        <f t="shared" si="170"/>
        <v/>
      </c>
      <c r="Z951" t="str">
        <f t="shared" si="171"/>
        <v/>
      </c>
      <c r="AA951" t="str">
        <f t="shared" si="172"/>
        <v/>
      </c>
      <c r="AC951" t="str">
        <f t="shared" si="173"/>
        <v/>
      </c>
    </row>
    <row r="952" spans="1:29" x14ac:dyDescent="0.25">
      <c r="A952" s="112">
        <v>161</v>
      </c>
      <c r="B952" s="385" t="s">
        <v>251</v>
      </c>
      <c r="C952" t="s">
        <v>6245</v>
      </c>
      <c r="D952" s="144"/>
      <c r="E952" s="144"/>
      <c r="F952" s="144"/>
      <c r="G952" s="133">
        <f t="shared" si="174"/>
        <v>0</v>
      </c>
      <c r="H952" s="144"/>
      <c r="I952" s="144"/>
      <c r="J952" s="144"/>
      <c r="K952" s="3"/>
      <c r="L952" s="301"/>
      <c r="M952" s="303"/>
      <c r="O952" s="29" t="s">
        <v>252</v>
      </c>
      <c r="P952" s="1" t="str">
        <f>IF($C952&lt;&gt;"",IF(COUNTIF($C:C,$C952)&gt;1,"Plusieurs commentaires",""),"")</f>
        <v/>
      </c>
      <c r="Q952" s="1">
        <f t="shared" si="164"/>
        <v>0</v>
      </c>
      <c r="R952" s="1">
        <f>SUMIFS($Q$5:$Q952,$P$5:$P952,"Plusieurs commentaires",$C$5:$C952,C952)</f>
        <v>0</v>
      </c>
      <c r="S952" t="str">
        <f t="shared" si="165"/>
        <v/>
      </c>
      <c r="T952" t="str">
        <f t="shared" si="166"/>
        <v/>
      </c>
      <c r="U952" t="str">
        <f t="shared" si="167"/>
        <v/>
      </c>
      <c r="V952" s="238" t="str">
        <f t="shared" si="168"/>
        <v/>
      </c>
      <c r="W952" s="238">
        <f t="shared" si="169"/>
        <v>0</v>
      </c>
      <c r="X952" s="238">
        <f>SUMIFS($W$5:$W952,$V$5:$V952,"Plusieurs occurences",$H$5:$H952,H952)</f>
        <v>0</v>
      </c>
      <c r="Y952" t="str">
        <f t="shared" si="170"/>
        <v/>
      </c>
      <c r="Z952" t="str">
        <f t="shared" si="171"/>
        <v/>
      </c>
      <c r="AA952" t="str">
        <f t="shared" si="172"/>
        <v/>
      </c>
      <c r="AC952" t="str">
        <f t="shared" si="173"/>
        <v/>
      </c>
    </row>
    <row r="953" spans="1:29" x14ac:dyDescent="0.25">
      <c r="A953" s="112">
        <v>173</v>
      </c>
      <c r="B953" s="385" t="s">
        <v>265</v>
      </c>
      <c r="C953" t="s">
        <v>6124</v>
      </c>
      <c r="D953" s="144"/>
      <c r="E953" s="24"/>
      <c r="F953" s="24"/>
      <c r="G953" s="133">
        <f t="shared" si="174"/>
        <v>0</v>
      </c>
      <c r="H953" s="24"/>
      <c r="I953" s="120"/>
      <c r="J953" s="24">
        <v>2018</v>
      </c>
      <c r="K953" s="3"/>
      <c r="L953" s="301"/>
      <c r="M953" s="303"/>
      <c r="O953" s="29" t="s">
        <v>70</v>
      </c>
      <c r="P953" s="1" t="str">
        <f>IF($C953&lt;&gt;"",IF(COUNTIF($C:C,$C953)&gt;1,"Plusieurs commentaires",""),"")</f>
        <v>Plusieurs commentaires</v>
      </c>
      <c r="Q953" s="1">
        <f t="shared" si="164"/>
        <v>1</v>
      </c>
      <c r="R953" s="1">
        <f>SUMIFS($Q$5:$Q953,$P$5:$P953,"Plusieurs commentaires",$C$5:$C953,C953)</f>
        <v>2</v>
      </c>
      <c r="S953" t="str">
        <f t="shared" si="165"/>
        <v/>
      </c>
      <c r="T953" t="str">
        <f t="shared" si="166"/>
        <v/>
      </c>
      <c r="U953" t="str">
        <f t="shared" si="167"/>
        <v/>
      </c>
      <c r="V953" s="238" t="str">
        <f t="shared" si="168"/>
        <v/>
      </c>
      <c r="W953" s="238">
        <f t="shared" si="169"/>
        <v>0</v>
      </c>
      <c r="X953" s="238">
        <f>SUMIFS($W$5:$W953,$V$5:$V953,"Plusieurs occurences",$H$5:$H953,H953)</f>
        <v>0</v>
      </c>
      <c r="Y953" t="str">
        <f t="shared" si="170"/>
        <v/>
      </c>
      <c r="Z953" t="str">
        <f t="shared" si="171"/>
        <v/>
      </c>
      <c r="AA953" t="str">
        <f t="shared" si="172"/>
        <v/>
      </c>
      <c r="AC953" t="str">
        <f t="shared" si="173"/>
        <v/>
      </c>
    </row>
    <row r="954" spans="1:29" x14ac:dyDescent="0.25">
      <c r="A954" s="112">
        <v>235</v>
      </c>
      <c r="B954" s="385" t="s">
        <v>339</v>
      </c>
      <c r="C954" t="s">
        <v>6334</v>
      </c>
      <c r="D954" s="24"/>
      <c r="E954" s="24"/>
      <c r="F954" s="24"/>
      <c r="G954" s="133">
        <f t="shared" si="174"/>
        <v>0</v>
      </c>
      <c r="H954" s="24"/>
      <c r="I954" s="120"/>
      <c r="J954" s="24">
        <v>2018</v>
      </c>
      <c r="K954" s="3"/>
      <c r="L954" s="301" t="s">
        <v>5513</v>
      </c>
      <c r="M954" s="303"/>
      <c r="O954" s="29" t="s">
        <v>70</v>
      </c>
      <c r="P954" s="1" t="str">
        <f>IF($C954&lt;&gt;"",IF(COUNTIF($C:C,$C954)&gt;1,"Plusieurs commentaires",""),"")</f>
        <v>Plusieurs commentaires</v>
      </c>
      <c r="Q954" s="1">
        <f t="shared" si="164"/>
        <v>1</v>
      </c>
      <c r="R954" s="1">
        <f>SUMIFS($Q$5:$Q954,$P$5:$P954,"Plusieurs commentaires",$C$5:$C954,C954)</f>
        <v>3</v>
      </c>
      <c r="S954" t="str">
        <f t="shared" si="165"/>
        <v/>
      </c>
      <c r="T954" t="str">
        <f t="shared" si="166"/>
        <v/>
      </c>
      <c r="U954" t="str">
        <f t="shared" si="167"/>
        <v/>
      </c>
      <c r="V954" s="238" t="str">
        <f t="shared" si="168"/>
        <v/>
      </c>
      <c r="W954" s="238">
        <f t="shared" si="169"/>
        <v>0</v>
      </c>
      <c r="X954" s="238">
        <f>SUMIFS($W$5:$W954,$V$5:$V954,"Plusieurs occurences",$H$5:$H954,H954)</f>
        <v>0</v>
      </c>
      <c r="Y954" t="str">
        <f t="shared" si="170"/>
        <v/>
      </c>
      <c r="Z954" t="str">
        <f t="shared" si="171"/>
        <v/>
      </c>
      <c r="AA954" t="str">
        <f t="shared" si="172"/>
        <v/>
      </c>
      <c r="AC954" t="str">
        <f t="shared" si="173"/>
        <v/>
      </c>
    </row>
    <row r="955" spans="1:29" ht="60" x14ac:dyDescent="0.25">
      <c r="A955" s="112">
        <v>247</v>
      </c>
      <c r="B955" s="385" t="s">
        <v>351</v>
      </c>
      <c r="C955" t="s">
        <v>6021</v>
      </c>
      <c r="D955" s="144"/>
      <c r="E955" s="144"/>
      <c r="F955" s="144"/>
      <c r="G955" s="133">
        <f t="shared" si="174"/>
        <v>0</v>
      </c>
      <c r="H955" s="144"/>
      <c r="I955" s="144"/>
      <c r="J955" s="144">
        <v>2016</v>
      </c>
      <c r="K955" s="3" t="s">
        <v>5785</v>
      </c>
      <c r="L955" s="301"/>
      <c r="M955" s="304"/>
      <c r="O955" s="30" t="s">
        <v>72</v>
      </c>
      <c r="P955" s="1" t="str">
        <f>IF($C955&lt;&gt;"",IF(COUNTIF($C:C,$C955)&gt;1,"Plusieurs commentaires",""),"")</f>
        <v/>
      </c>
      <c r="Q955" s="1">
        <f t="shared" si="164"/>
        <v>0</v>
      </c>
      <c r="R955" s="1">
        <f>SUMIFS($Q$5:$Q955,$P$5:$P955,"Plusieurs commentaires",$C$5:$C955,C955)</f>
        <v>0</v>
      </c>
      <c r="S955" t="str">
        <f t="shared" si="165"/>
        <v/>
      </c>
      <c r="T955" t="str">
        <f t="shared" si="166"/>
        <v/>
      </c>
      <c r="U955" t="str">
        <f t="shared" si="167"/>
        <v/>
      </c>
      <c r="V955" s="238" t="str">
        <f t="shared" si="168"/>
        <v/>
      </c>
      <c r="W955" s="238">
        <f t="shared" si="169"/>
        <v>0</v>
      </c>
      <c r="X955" s="238">
        <f>SUMIFS($W$5:$W955,$V$5:$V955,"Plusieurs occurences",$H$5:$H955,H955)</f>
        <v>0</v>
      </c>
      <c r="Y955" t="str">
        <f t="shared" si="170"/>
        <v/>
      </c>
      <c r="Z955" t="str">
        <f t="shared" si="171"/>
        <v/>
      </c>
      <c r="AA955" t="str">
        <f t="shared" si="172"/>
        <v/>
      </c>
      <c r="AC955" t="str">
        <f t="shared" si="173"/>
        <v/>
      </c>
    </row>
    <row r="956" spans="1:29" x14ac:dyDescent="0.25">
      <c r="A956" s="112">
        <v>432</v>
      </c>
      <c r="B956" s="375" t="s">
        <v>592</v>
      </c>
      <c r="C956" t="s">
        <v>6092</v>
      </c>
      <c r="D956" s="24">
        <v>4445</v>
      </c>
      <c r="E956" s="24">
        <v>1089</v>
      </c>
      <c r="F956" s="24">
        <v>99</v>
      </c>
      <c r="G956" s="133">
        <f>IFERROR(F956/E956,"")</f>
        <v>9.0909090909090912E-2</v>
      </c>
      <c r="H956" s="24"/>
      <c r="I956" s="120" t="s">
        <v>14</v>
      </c>
      <c r="J956" s="24">
        <v>2011</v>
      </c>
      <c r="K956" s="3" t="s">
        <v>14</v>
      </c>
      <c r="L956" s="366" t="s">
        <v>1041</v>
      </c>
      <c r="M956" s="303"/>
      <c r="O956" s="29" t="s">
        <v>5689</v>
      </c>
      <c r="P956" s="1" t="str">
        <f>IF($C956&lt;&gt;"",IF(COUNTIF($C:C,$C956)&gt;1,"Plusieurs commentaires",""),"")</f>
        <v/>
      </c>
      <c r="Q956" s="1">
        <f t="shared" si="164"/>
        <v>0</v>
      </c>
      <c r="R956" s="1">
        <f>SUMIFS($Q$5:$Q956,$P$5:$P956,"Plusieurs commentaires",$C$5:$C956,C956)</f>
        <v>0</v>
      </c>
      <c r="S956" t="str">
        <f t="shared" si="165"/>
        <v/>
      </c>
      <c r="T956" t="str">
        <f t="shared" si="166"/>
        <v/>
      </c>
      <c r="U956" t="str">
        <f t="shared" si="167"/>
        <v/>
      </c>
      <c r="V956" s="238" t="str">
        <f t="shared" si="168"/>
        <v/>
      </c>
      <c r="W956" s="238">
        <f t="shared" si="169"/>
        <v>0</v>
      </c>
      <c r="X956" s="238">
        <f>SUMIFS($W$5:$W956,$V$5:$V956,"Plusieurs occurences",$H$5:$H956,H956)</f>
        <v>0</v>
      </c>
      <c r="Y956" t="str">
        <f t="shared" si="170"/>
        <v/>
      </c>
      <c r="Z956" t="str">
        <f t="shared" si="171"/>
        <v/>
      </c>
      <c r="AA956" t="str">
        <f t="shared" si="172"/>
        <v/>
      </c>
      <c r="AC956" t="str">
        <f t="shared" si="173"/>
        <v/>
      </c>
    </row>
    <row r="957" spans="1:29" ht="75" x14ac:dyDescent="0.25">
      <c r="A957" s="112">
        <v>709</v>
      </c>
      <c r="B957" s="385" t="s">
        <v>931</v>
      </c>
      <c r="C957" t="s">
        <v>6022</v>
      </c>
      <c r="D957" s="144"/>
      <c r="E957" s="144"/>
      <c r="F957" s="144"/>
      <c r="G957" s="133" t="str">
        <f>IFERROR(F957/E957,"")</f>
        <v/>
      </c>
      <c r="H957" s="144"/>
      <c r="I957" s="144"/>
      <c r="J957" s="144">
        <v>2015</v>
      </c>
      <c r="K957" s="3" t="s">
        <v>5513</v>
      </c>
      <c r="L957" s="368" t="s">
        <v>5513</v>
      </c>
      <c r="M957" s="304"/>
      <c r="O957" s="30" t="s">
        <v>932</v>
      </c>
      <c r="P957" s="1" t="str">
        <f>IF($C957&lt;&gt;"",IF(COUNTIF($C:C,$C957)&gt;1,"Plusieurs commentaires",""),"")</f>
        <v/>
      </c>
      <c r="Q957" s="1">
        <f t="shared" si="164"/>
        <v>0</v>
      </c>
      <c r="R957" s="1">
        <f>SUMIFS($Q$5:$Q957,$P$5:$P957,"Plusieurs commentaires",$C$5:$C957,C957)</f>
        <v>0</v>
      </c>
      <c r="S957" t="str">
        <f t="shared" si="165"/>
        <v/>
      </c>
      <c r="T957" t="str">
        <f t="shared" si="166"/>
        <v/>
      </c>
      <c r="U957" t="str">
        <f t="shared" si="167"/>
        <v/>
      </c>
      <c r="V957" s="238" t="str">
        <f t="shared" si="168"/>
        <v/>
      </c>
      <c r="W957" s="238">
        <f t="shared" si="169"/>
        <v>0</v>
      </c>
      <c r="X957" s="238">
        <f>SUMIFS($W$5:$W957,$V$5:$V957,"Plusieurs occurences",$H$5:$H957,H957)</f>
        <v>0</v>
      </c>
      <c r="Y957" t="str">
        <f t="shared" si="170"/>
        <v/>
      </c>
      <c r="Z957" t="str">
        <f t="shared" si="171"/>
        <v/>
      </c>
      <c r="AA957" t="str">
        <f t="shared" si="172"/>
        <v/>
      </c>
      <c r="AC957" t="str">
        <f t="shared" si="173"/>
        <v/>
      </c>
    </row>
    <row r="958" spans="1:29" x14ac:dyDescent="0.25">
      <c r="P958" s="1"/>
      <c r="Q958" s="1"/>
      <c r="R958" s="1"/>
      <c r="T958" t="str">
        <f t="shared" si="166"/>
        <v/>
      </c>
      <c r="U958" t="str">
        <f t="shared" si="167"/>
        <v/>
      </c>
      <c r="V958" s="238" t="str">
        <f t="shared" si="168"/>
        <v/>
      </c>
      <c r="W958" s="238">
        <f t="shared" si="169"/>
        <v>0</v>
      </c>
      <c r="X958" s="238">
        <f>SUMIFS($W$5:$W958,$V$5:$V958,"Plusieurs occurences",$H$5:$H958,H958)</f>
        <v>0</v>
      </c>
      <c r="Y958" t="str">
        <f t="shared" si="170"/>
        <v/>
      </c>
      <c r="Z958" t="str">
        <f t="shared" si="171"/>
        <v/>
      </c>
      <c r="AA958" t="str">
        <f t="shared" si="172"/>
        <v/>
      </c>
      <c r="AC958" t="str">
        <f t="shared" si="173"/>
        <v/>
      </c>
    </row>
    <row r="959" spans="1:29" x14ac:dyDescent="0.25">
      <c r="U959" t="str">
        <f t="shared" si="167"/>
        <v/>
      </c>
      <c r="V959" s="238" t="str">
        <f t="shared" si="168"/>
        <v/>
      </c>
      <c r="W959" s="238">
        <f t="shared" si="169"/>
        <v>0</v>
      </c>
      <c r="X959" s="238">
        <f>SUMIFS($W$5:$W959,$V$5:$V959,"Plusieurs occurences",$H$5:$H959,H959)</f>
        <v>0</v>
      </c>
      <c r="Y959" t="str">
        <f t="shared" si="170"/>
        <v/>
      </c>
      <c r="Z959" t="str">
        <f t="shared" si="171"/>
        <v/>
      </c>
      <c r="AA959" t="str">
        <f t="shared" si="172"/>
        <v/>
      </c>
      <c r="AC959" t="str">
        <f t="shared" si="173"/>
        <v/>
      </c>
    </row>
    <row r="960" spans="1:29" x14ac:dyDescent="0.25">
      <c r="U960" t="str">
        <f t="shared" si="167"/>
        <v/>
      </c>
      <c r="W960" t="s">
        <v>5571</v>
      </c>
      <c r="Y960" t="str">
        <f t="shared" si="170"/>
        <v/>
      </c>
      <c r="Z960" t="str">
        <f t="shared" si="171"/>
        <v/>
      </c>
      <c r="AA960" t="str">
        <f t="shared" si="172"/>
        <v/>
      </c>
      <c r="AC960" t="str">
        <f t="shared" si="173"/>
        <v/>
      </c>
    </row>
    <row r="961" spans="3:29" x14ac:dyDescent="0.25">
      <c r="U961" t="str">
        <f t="shared" si="167"/>
        <v/>
      </c>
      <c r="W961" t="s">
        <v>5571</v>
      </c>
      <c r="AC961" t="str">
        <f t="shared" si="173"/>
        <v/>
      </c>
    </row>
    <row r="962" spans="3:29" x14ac:dyDescent="0.25">
      <c r="U962" t="str">
        <f t="shared" si="167"/>
        <v/>
      </c>
      <c r="W962" t="s">
        <v>5571</v>
      </c>
      <c r="AC962" t="str">
        <f t="shared" si="173"/>
        <v/>
      </c>
    </row>
    <row r="963" spans="3:29" x14ac:dyDescent="0.25">
      <c r="U963" t="str">
        <f t="shared" si="167"/>
        <v/>
      </c>
      <c r="W963" t="s">
        <v>5571</v>
      </c>
      <c r="AC963" t="str">
        <f t="shared" si="173"/>
        <v/>
      </c>
    </row>
    <row r="964" spans="3:29" x14ac:dyDescent="0.25">
      <c r="U964" t="str">
        <f t="shared" si="167"/>
        <v/>
      </c>
      <c r="W964" t="s">
        <v>5571</v>
      </c>
      <c r="AC964" t="str">
        <f t="shared" si="173"/>
        <v/>
      </c>
    </row>
    <row r="965" spans="3:29" x14ac:dyDescent="0.25">
      <c r="U965" t="str">
        <f t="shared" ref="U965:U988" si="175">IF(I965="Non",IF(F965&lt;=21,IF(M965="Neutre",IF(J965&gt;2017,C965,""),""),""),"")</f>
        <v/>
      </c>
      <c r="W965" t="s">
        <v>5571</v>
      </c>
      <c r="AC965" t="str">
        <f t="shared" si="173"/>
        <v/>
      </c>
    </row>
    <row r="966" spans="3:29" x14ac:dyDescent="0.25">
      <c r="U966" t="str">
        <f t="shared" si="175"/>
        <v/>
      </c>
      <c r="W966" t="s">
        <v>5571</v>
      </c>
      <c r="AC966" t="str">
        <f t="shared" si="173"/>
        <v/>
      </c>
    </row>
    <row r="967" spans="3:29" x14ac:dyDescent="0.25">
      <c r="U967" t="str">
        <f t="shared" si="175"/>
        <v/>
      </c>
      <c r="W967" t="s">
        <v>5571</v>
      </c>
      <c r="AC967" t="str">
        <f t="shared" ref="AC967:AC1006" si="176">IF(R967&lt;2,IF(M967="Critique",C967,""),"")</f>
        <v/>
      </c>
    </row>
    <row r="968" spans="3:29" x14ac:dyDescent="0.25">
      <c r="U968" t="str">
        <f t="shared" si="175"/>
        <v/>
      </c>
      <c r="W968" t="s">
        <v>5571</v>
      </c>
      <c r="AC968" t="str">
        <f t="shared" si="176"/>
        <v/>
      </c>
    </row>
    <row r="969" spans="3:29" x14ac:dyDescent="0.25">
      <c r="U969" t="str">
        <f t="shared" si="175"/>
        <v/>
      </c>
      <c r="W969" t="s">
        <v>5571</v>
      </c>
      <c r="AC969" t="str">
        <f t="shared" si="176"/>
        <v/>
      </c>
    </row>
    <row r="970" spans="3:29" x14ac:dyDescent="0.25">
      <c r="U970" t="str">
        <f t="shared" si="175"/>
        <v/>
      </c>
      <c r="W970" t="s">
        <v>5571</v>
      </c>
      <c r="AC970" t="str">
        <f t="shared" si="176"/>
        <v/>
      </c>
    </row>
    <row r="971" spans="3:29" x14ac:dyDescent="0.25">
      <c r="U971" t="str">
        <f t="shared" si="175"/>
        <v/>
      </c>
      <c r="W971" t="s">
        <v>5571</v>
      </c>
      <c r="AC971" t="str">
        <f t="shared" si="176"/>
        <v/>
      </c>
    </row>
    <row r="972" spans="3:29" x14ac:dyDescent="0.25">
      <c r="U972" t="str">
        <f t="shared" si="175"/>
        <v/>
      </c>
      <c r="W972" t="s">
        <v>5571</v>
      </c>
      <c r="AC972" t="str">
        <f t="shared" si="176"/>
        <v/>
      </c>
    </row>
    <row r="973" spans="3:29" x14ac:dyDescent="0.25">
      <c r="U973" t="str">
        <f t="shared" si="175"/>
        <v/>
      </c>
      <c r="W973" t="s">
        <v>5571</v>
      </c>
      <c r="AC973" t="str">
        <f t="shared" si="176"/>
        <v/>
      </c>
    </row>
    <row r="974" spans="3:29" x14ac:dyDescent="0.25">
      <c r="C974" s="178"/>
      <c r="D974" s="171"/>
      <c r="E974" s="171"/>
      <c r="F974" s="171"/>
      <c r="G974" s="171"/>
      <c r="H974" s="171"/>
      <c r="I974" s="179"/>
      <c r="U974" t="str">
        <f t="shared" si="175"/>
        <v/>
      </c>
      <c r="W974" t="s">
        <v>5571</v>
      </c>
      <c r="AC974" t="str">
        <f t="shared" si="176"/>
        <v/>
      </c>
    </row>
    <row r="975" spans="3:29" x14ac:dyDescent="0.25">
      <c r="C975" s="178"/>
      <c r="D975" s="171"/>
      <c r="E975" s="171"/>
      <c r="F975" s="171"/>
      <c r="G975" s="171"/>
      <c r="H975" s="171"/>
      <c r="I975" s="179"/>
      <c r="U975" t="str">
        <f t="shared" si="175"/>
        <v/>
      </c>
      <c r="W975" t="s">
        <v>5571</v>
      </c>
      <c r="AC975" t="str">
        <f t="shared" si="176"/>
        <v/>
      </c>
    </row>
    <row r="976" spans="3:29" ht="34.15" customHeight="1" x14ac:dyDescent="0.25">
      <c r="C976" s="178"/>
      <c r="D976" s="171"/>
      <c r="E976" s="171"/>
      <c r="F976" s="171"/>
      <c r="G976" s="171"/>
      <c r="H976" s="171"/>
      <c r="I976" s="179"/>
      <c r="U976" t="str">
        <f t="shared" si="175"/>
        <v/>
      </c>
      <c r="W976" t="s">
        <v>5571</v>
      </c>
      <c r="AC976" t="str">
        <f t="shared" si="176"/>
        <v/>
      </c>
    </row>
    <row r="977" spans="3:29" ht="16.350000000000001" customHeight="1" x14ac:dyDescent="0.25">
      <c r="C977" s="178"/>
      <c r="D977" s="171"/>
      <c r="E977" s="171"/>
      <c r="F977" s="171"/>
      <c r="G977" s="171"/>
      <c r="H977" s="171"/>
      <c r="I977" s="179"/>
      <c r="U977" t="str">
        <f t="shared" si="175"/>
        <v/>
      </c>
      <c r="W977" t="s">
        <v>5571</v>
      </c>
      <c r="AC977" t="str">
        <f t="shared" si="176"/>
        <v/>
      </c>
    </row>
    <row r="978" spans="3:29" x14ac:dyDescent="0.25">
      <c r="C978" s="178"/>
      <c r="D978" s="171"/>
      <c r="E978" s="171"/>
      <c r="F978" s="171"/>
      <c r="G978" s="171"/>
      <c r="H978" s="171"/>
      <c r="I978" s="179"/>
      <c r="U978" t="str">
        <f t="shared" si="175"/>
        <v/>
      </c>
      <c r="W978" t="s">
        <v>5571</v>
      </c>
      <c r="AC978" t="str">
        <f t="shared" si="176"/>
        <v/>
      </c>
    </row>
    <row r="979" spans="3:29" x14ac:dyDescent="0.25">
      <c r="C979" s="178"/>
      <c r="D979" s="171"/>
      <c r="E979" s="171"/>
      <c r="F979" s="171"/>
      <c r="G979" s="171"/>
      <c r="H979" s="171"/>
      <c r="I979" s="179"/>
      <c r="U979" t="str">
        <f t="shared" si="175"/>
        <v/>
      </c>
      <c r="W979" t="str">
        <f t="shared" ref="W979:W988" si="177">IF(J979="Non",IF(G979&lt;=21,IF(O979="Neutre",IF(K979&gt;2017,D979,""),""),""),"")</f>
        <v/>
      </c>
      <c r="AC979" t="str">
        <f t="shared" si="176"/>
        <v/>
      </c>
    </row>
    <row r="980" spans="3:29" x14ac:dyDescent="0.25">
      <c r="C980" s="178"/>
      <c r="D980" s="171"/>
      <c r="E980" s="179"/>
      <c r="F980" s="171"/>
      <c r="G980" s="171"/>
      <c r="H980" s="171"/>
      <c r="I980" s="179"/>
      <c r="U980" t="str">
        <f t="shared" si="175"/>
        <v/>
      </c>
      <c r="W980" t="str">
        <f t="shared" si="177"/>
        <v/>
      </c>
      <c r="AC980" t="str">
        <f t="shared" si="176"/>
        <v/>
      </c>
    </row>
    <row r="981" spans="3:29" x14ac:dyDescent="0.25">
      <c r="C981" s="178"/>
      <c r="D981" s="171"/>
      <c r="E981" s="171"/>
      <c r="F981" s="171"/>
      <c r="G981" s="171"/>
      <c r="H981" s="171"/>
      <c r="I981" s="179"/>
      <c r="U981" t="str">
        <f t="shared" si="175"/>
        <v/>
      </c>
      <c r="W981" t="str">
        <f t="shared" si="177"/>
        <v/>
      </c>
      <c r="AC981" t="str">
        <f t="shared" si="176"/>
        <v/>
      </c>
    </row>
    <row r="982" spans="3:29" x14ac:dyDescent="0.25">
      <c r="C982" s="178"/>
      <c r="D982" s="171"/>
      <c r="E982" s="179"/>
      <c r="F982" s="180"/>
      <c r="G982" s="171"/>
      <c r="H982" s="171"/>
      <c r="I982" s="179"/>
      <c r="U982" t="str">
        <f t="shared" si="175"/>
        <v/>
      </c>
      <c r="W982" t="str">
        <f t="shared" si="177"/>
        <v/>
      </c>
      <c r="AC982" t="str">
        <f t="shared" si="176"/>
        <v/>
      </c>
    </row>
    <row r="983" spans="3:29" x14ac:dyDescent="0.25">
      <c r="C983" s="178"/>
      <c r="D983" s="171"/>
      <c r="E983" s="181"/>
      <c r="F983" s="182"/>
      <c r="G983" s="171"/>
      <c r="H983" s="171"/>
      <c r="I983" s="179"/>
      <c r="U983" t="str">
        <f t="shared" si="175"/>
        <v/>
      </c>
      <c r="W983" t="str">
        <f t="shared" si="177"/>
        <v/>
      </c>
      <c r="AC983" t="str">
        <f t="shared" si="176"/>
        <v/>
      </c>
    </row>
    <row r="984" spans="3:29" x14ac:dyDescent="0.25">
      <c r="C984" s="178"/>
      <c r="D984" s="171"/>
      <c r="E984" s="181"/>
      <c r="F984" s="183"/>
      <c r="G984" s="171"/>
      <c r="H984" s="171"/>
      <c r="I984" s="179"/>
      <c r="U984" t="str">
        <f t="shared" si="175"/>
        <v/>
      </c>
      <c r="W984" t="str">
        <f t="shared" si="177"/>
        <v/>
      </c>
      <c r="AC984" t="str">
        <f t="shared" si="176"/>
        <v/>
      </c>
    </row>
    <row r="985" spans="3:29" x14ac:dyDescent="0.25">
      <c r="C985" s="178"/>
      <c r="D985" s="171"/>
      <c r="E985" s="181"/>
      <c r="F985" s="183"/>
      <c r="G985" s="171"/>
      <c r="H985" s="171"/>
      <c r="I985" s="179"/>
      <c r="U985" t="str">
        <f t="shared" si="175"/>
        <v/>
      </c>
      <c r="W985" t="str">
        <f t="shared" si="177"/>
        <v/>
      </c>
      <c r="AC985" t="str">
        <f t="shared" si="176"/>
        <v/>
      </c>
    </row>
    <row r="986" spans="3:29" x14ac:dyDescent="0.25">
      <c r="C986" s="178"/>
      <c r="D986" s="171"/>
      <c r="E986" s="181"/>
      <c r="F986" s="183"/>
      <c r="G986" s="171"/>
      <c r="H986" s="171"/>
      <c r="I986" s="179"/>
      <c r="U986" t="str">
        <f t="shared" si="175"/>
        <v/>
      </c>
      <c r="W986" t="str">
        <f t="shared" si="177"/>
        <v/>
      </c>
      <c r="AC986" t="str">
        <f t="shared" si="176"/>
        <v/>
      </c>
    </row>
    <row r="987" spans="3:29" x14ac:dyDescent="0.25">
      <c r="C987" s="178"/>
      <c r="D987" s="171"/>
      <c r="E987" s="181"/>
      <c r="F987" s="183"/>
      <c r="G987" s="171"/>
      <c r="H987" s="171"/>
      <c r="I987" s="179"/>
      <c r="U987" t="str">
        <f t="shared" si="175"/>
        <v/>
      </c>
      <c r="W987" t="str">
        <f t="shared" si="177"/>
        <v/>
      </c>
      <c r="AC987" t="str">
        <f t="shared" si="176"/>
        <v/>
      </c>
    </row>
    <row r="988" spans="3:29" x14ac:dyDescent="0.25">
      <c r="C988" s="178"/>
      <c r="D988" s="171"/>
      <c r="E988" s="181"/>
      <c r="F988" s="183"/>
      <c r="G988" s="171"/>
      <c r="H988" s="171"/>
      <c r="I988" s="179"/>
      <c r="U988" t="str">
        <f t="shared" si="175"/>
        <v/>
      </c>
      <c r="W988" t="str">
        <f t="shared" si="177"/>
        <v/>
      </c>
      <c r="AC988" t="str">
        <f t="shared" si="176"/>
        <v/>
      </c>
    </row>
    <row r="989" spans="3:29" x14ac:dyDescent="0.25">
      <c r="C989" s="178"/>
      <c r="D989" s="171"/>
      <c r="E989" s="181"/>
      <c r="F989" s="183"/>
      <c r="G989" s="171"/>
      <c r="H989" s="171"/>
      <c r="I989" s="179"/>
      <c r="AC989" t="str">
        <f t="shared" si="176"/>
        <v/>
      </c>
    </row>
    <row r="990" spans="3:29" x14ac:dyDescent="0.25">
      <c r="C990" s="178"/>
      <c r="D990" s="171"/>
      <c r="E990" s="181"/>
      <c r="F990" s="183"/>
      <c r="G990" s="171"/>
      <c r="H990" s="171"/>
      <c r="I990" s="179"/>
      <c r="AC990" t="str">
        <f t="shared" si="176"/>
        <v/>
      </c>
    </row>
    <row r="991" spans="3:29" x14ac:dyDescent="0.25">
      <c r="C991" s="178"/>
      <c r="D991" s="171"/>
      <c r="E991" s="181"/>
      <c r="F991" s="183"/>
      <c r="G991" s="171"/>
      <c r="H991" s="171"/>
      <c r="I991" s="179"/>
      <c r="AC991" t="str">
        <f t="shared" si="176"/>
        <v/>
      </c>
    </row>
    <row r="992" spans="3:29" x14ac:dyDescent="0.25">
      <c r="C992" s="178"/>
      <c r="D992" s="171"/>
      <c r="E992" s="171"/>
      <c r="F992" s="171"/>
      <c r="G992" s="171"/>
      <c r="H992" s="171"/>
      <c r="I992" s="179"/>
      <c r="AC992" t="str">
        <f t="shared" si="176"/>
        <v/>
      </c>
    </row>
    <row r="993" spans="3:29" x14ac:dyDescent="0.25">
      <c r="C993" s="178"/>
      <c r="D993" s="171"/>
      <c r="E993" s="171"/>
      <c r="F993" s="171"/>
      <c r="G993" s="171"/>
      <c r="H993" s="171"/>
      <c r="I993" s="179"/>
      <c r="AC993" t="str">
        <f t="shared" si="176"/>
        <v/>
      </c>
    </row>
    <row r="994" spans="3:29" x14ac:dyDescent="0.25">
      <c r="C994" s="178"/>
      <c r="D994" s="171"/>
      <c r="E994" s="179"/>
      <c r="F994" s="171"/>
      <c r="G994" s="171"/>
      <c r="H994" s="171"/>
      <c r="I994" s="179"/>
      <c r="AC994" t="str">
        <f t="shared" si="176"/>
        <v/>
      </c>
    </row>
    <row r="995" spans="3:29" x14ac:dyDescent="0.25">
      <c r="C995" s="178"/>
      <c r="D995" s="171"/>
      <c r="E995" s="171"/>
      <c r="F995" s="171"/>
      <c r="G995" s="171"/>
      <c r="H995" s="171"/>
      <c r="I995" s="179"/>
      <c r="AC995" t="str">
        <f t="shared" si="176"/>
        <v/>
      </c>
    </row>
    <row r="996" spans="3:29" x14ac:dyDescent="0.25">
      <c r="C996" s="178"/>
      <c r="D996" s="171"/>
      <c r="E996" s="171"/>
      <c r="F996" s="171"/>
      <c r="G996" s="171"/>
      <c r="H996" s="171"/>
      <c r="I996" s="179"/>
      <c r="AC996" t="str">
        <f t="shared" si="176"/>
        <v/>
      </c>
    </row>
    <row r="997" spans="3:29" x14ac:dyDescent="0.25">
      <c r="C997" s="178"/>
      <c r="D997" s="171"/>
      <c r="E997" s="171"/>
      <c r="F997" s="171"/>
      <c r="G997" s="171"/>
      <c r="H997" s="171"/>
      <c r="I997" s="179"/>
      <c r="AC997" t="str">
        <f t="shared" si="176"/>
        <v/>
      </c>
    </row>
    <row r="998" spans="3:29" x14ac:dyDescent="0.25">
      <c r="C998" s="178"/>
      <c r="D998" s="171"/>
      <c r="E998" s="171"/>
      <c r="F998" s="171"/>
      <c r="G998" s="171"/>
      <c r="H998" s="171"/>
      <c r="I998" s="179"/>
      <c r="AC998" t="str">
        <f t="shared" si="176"/>
        <v/>
      </c>
    </row>
    <row r="999" spans="3:29" x14ac:dyDescent="0.25">
      <c r="C999" s="178"/>
      <c r="D999" s="171"/>
      <c r="E999" s="171"/>
      <c r="F999" s="171"/>
      <c r="G999" s="171"/>
      <c r="H999" s="171"/>
      <c r="I999" s="179"/>
      <c r="AC999" t="str">
        <f t="shared" si="176"/>
        <v/>
      </c>
    </row>
    <row r="1000" spans="3:29" x14ac:dyDescent="0.25">
      <c r="C1000" s="178"/>
      <c r="D1000" s="171"/>
      <c r="E1000" s="171"/>
      <c r="F1000" s="171"/>
      <c r="G1000" s="171"/>
      <c r="H1000" s="171"/>
      <c r="I1000" s="179"/>
      <c r="AC1000" t="str">
        <f t="shared" si="176"/>
        <v/>
      </c>
    </row>
    <row r="1001" spans="3:29" x14ac:dyDescent="0.25">
      <c r="C1001" s="178"/>
      <c r="D1001" s="171"/>
      <c r="E1001" s="171"/>
      <c r="F1001" s="171"/>
      <c r="G1001" s="171"/>
      <c r="H1001" s="171"/>
      <c r="I1001" s="179"/>
      <c r="AC1001" t="str">
        <f t="shared" si="176"/>
        <v/>
      </c>
    </row>
    <row r="1002" spans="3:29" x14ac:dyDescent="0.25">
      <c r="C1002" s="178"/>
      <c r="D1002" s="171"/>
      <c r="E1002" s="171"/>
      <c r="F1002" s="171"/>
      <c r="G1002" s="171"/>
      <c r="H1002" s="171"/>
      <c r="I1002" s="179"/>
      <c r="AC1002" t="str">
        <f t="shared" si="176"/>
        <v/>
      </c>
    </row>
    <row r="1003" spans="3:29" x14ac:dyDescent="0.25">
      <c r="AC1003" t="str">
        <f t="shared" si="176"/>
        <v/>
      </c>
    </row>
    <row r="1004" spans="3:29" x14ac:dyDescent="0.25">
      <c r="AC1004" t="str">
        <f t="shared" si="176"/>
        <v/>
      </c>
    </row>
    <row r="1005" spans="3:29" x14ac:dyDescent="0.25">
      <c r="AC1005" t="str">
        <f t="shared" si="176"/>
        <v/>
      </c>
    </row>
    <row r="1006" spans="3:29" x14ac:dyDescent="0.25">
      <c r="AC1006" t="str">
        <f t="shared" si="176"/>
        <v/>
      </c>
    </row>
    <row r="1012" spans="8:8" x14ac:dyDescent="0.25">
      <c r="H1012" s="1" t="s">
        <v>5569</v>
      </c>
    </row>
  </sheetData>
  <sortState ref="A5:BJ976">
    <sortCondition ref="M5:M976"/>
  </sortState>
  <hyperlinks>
    <hyperlink ref="B196" r:id="rId1"/>
    <hyperlink ref="B840" r:id="rId2"/>
    <hyperlink ref="B849" r:id="rId3" display="Excellent document sur #EnvoyeSpecial. Tous avons le droit de savoir ce qui se passe dans cette majorité à l'Assemblée Nationale. Et après ils ne comprennent pas que les gens se révoltent contre cette représentativité qui ressemble à une tartufferie. Vivement que ça change "/>
    <hyperlink ref="B850" r:id="rId4"/>
    <hyperlink ref="B857" r:id="rId5"/>
    <hyperlink ref="B860" r:id="rId6"/>
    <hyperlink ref="B869" r:id="rId7"/>
    <hyperlink ref="B887" r:id="rId8"/>
    <hyperlink ref="B896" r:id="rId9"/>
    <hyperlink ref="B901" r:id="rId10"/>
    <hyperlink ref="B903" r:id="rId11"/>
    <hyperlink ref="B904" r:id="rId12"/>
    <hyperlink ref="B916" r:id="rId13"/>
    <hyperlink ref="B920" r:id="rId14"/>
    <hyperlink ref="B924" r:id="rId15"/>
    <hyperlink ref="B926" r:id="rId16"/>
    <hyperlink ref="B349" r:id="rId17"/>
    <hyperlink ref="B942" r:id="rId18"/>
  </hyperlinks>
  <pageMargins left="0.7" right="0.7" top="0.75" bottom="0.75" header="0.3" footer="0.3"/>
  <pageSetup paperSize="9" orientation="portrait" r:id="rId19"/>
  <ignoredErrors>
    <ignoredError sqref="A1"/>
  </ignoredErrors>
  <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Q308"/>
  <sheetViews>
    <sheetView zoomScale="55" zoomScaleNormal="55" workbookViewId="0">
      <pane ySplit="4" topLeftCell="A5" activePane="bottomLeft" state="frozen"/>
      <selection pane="bottomLeft" activeCell="E1" sqref="E1:E1048576"/>
    </sheetView>
  </sheetViews>
  <sheetFormatPr baseColWidth="10" defaultRowHeight="15" x14ac:dyDescent="0.25"/>
  <cols>
    <col min="1" max="1" width="4.28515625" style="112" customWidth="1"/>
    <col min="2" max="2" width="5.42578125" style="154" customWidth="1"/>
    <col min="3" max="3" width="82.7109375" customWidth="1"/>
    <col min="4" max="4" width="17.28515625" customWidth="1"/>
    <col min="5" max="5" width="26.140625" customWidth="1"/>
    <col min="6" max="6" width="18.28515625" customWidth="1"/>
    <col min="7" max="7" width="34.42578125" customWidth="1"/>
    <col min="8" max="8" width="26.85546875" customWidth="1"/>
    <col min="9" max="9" width="17.28515625" customWidth="1"/>
    <col min="10" max="10" width="19.85546875" style="111" customWidth="1"/>
    <col min="11" max="12" width="11.42578125" style="6"/>
    <col min="13" max="13" width="18.140625" customWidth="1"/>
    <col min="14" max="14" width="20.28515625" customWidth="1"/>
    <col min="15" max="17" width="11.42578125" customWidth="1"/>
  </cols>
  <sheetData>
    <row r="1" spans="1:17" x14ac:dyDescent="0.25">
      <c r="A1" s="152"/>
      <c r="C1" s="12"/>
      <c r="D1" s="5"/>
      <c r="E1" s="5"/>
      <c r="F1" s="5"/>
      <c r="G1" s="5"/>
      <c r="H1" s="5"/>
      <c r="I1" s="5"/>
      <c r="J1" s="7"/>
      <c r="K1" s="5"/>
      <c r="L1" s="5"/>
      <c r="M1" s="5"/>
    </row>
    <row r="2" spans="1:17" x14ac:dyDescent="0.25">
      <c r="A2" s="152"/>
      <c r="C2" s="12"/>
      <c r="D2" s="5"/>
      <c r="E2" s="5"/>
      <c r="F2" s="5"/>
      <c r="G2" s="5"/>
      <c r="H2" s="5"/>
      <c r="I2" s="5"/>
      <c r="J2" s="7"/>
      <c r="K2" s="5"/>
      <c r="L2" s="5"/>
      <c r="M2" s="5"/>
    </row>
    <row r="3" spans="1:17" x14ac:dyDescent="0.25">
      <c r="A3" s="152"/>
      <c r="C3" s="12"/>
      <c r="D3" s="5"/>
      <c r="E3" s="5"/>
      <c r="F3" s="5"/>
      <c r="G3" s="5"/>
      <c r="H3" s="5"/>
      <c r="I3" s="5"/>
      <c r="J3" s="7"/>
      <c r="K3" s="5"/>
      <c r="L3" s="5"/>
      <c r="M3" s="5"/>
    </row>
    <row r="4" spans="1:17" ht="15.75" x14ac:dyDescent="0.25">
      <c r="A4" s="112" t="s">
        <v>5498</v>
      </c>
      <c r="B4" s="153" t="s">
        <v>5499</v>
      </c>
      <c r="C4" s="21" t="s">
        <v>0</v>
      </c>
      <c r="D4" s="10" t="s">
        <v>5054</v>
      </c>
      <c r="E4" s="10" t="s">
        <v>5</v>
      </c>
      <c r="F4" s="10" t="s">
        <v>6</v>
      </c>
      <c r="G4" s="10" t="s">
        <v>8</v>
      </c>
      <c r="H4" s="10" t="s">
        <v>5500</v>
      </c>
      <c r="I4" s="10" t="s">
        <v>9</v>
      </c>
      <c r="J4" s="107"/>
      <c r="M4" s="94" t="s">
        <v>5656</v>
      </c>
      <c r="N4" s="94" t="s">
        <v>5657</v>
      </c>
      <c r="O4" s="94"/>
      <c r="P4" s="94"/>
      <c r="Q4" s="94"/>
    </row>
    <row r="5" spans="1:17" ht="48" x14ac:dyDescent="0.25">
      <c r="A5" s="151">
        <v>1</v>
      </c>
      <c r="B5" s="154">
        <f t="shared" ref="B5:B68" si="0">LEN(C5)</f>
        <v>369</v>
      </c>
      <c r="C5" s="14" t="s">
        <v>5051</v>
      </c>
      <c r="D5" s="103">
        <v>0</v>
      </c>
      <c r="E5" s="103" t="s">
        <v>5052</v>
      </c>
      <c r="F5" s="104" t="s">
        <v>13</v>
      </c>
      <c r="G5" s="103" t="s">
        <v>14</v>
      </c>
      <c r="H5" s="103" t="s">
        <v>14</v>
      </c>
      <c r="I5" s="103" t="s">
        <v>15</v>
      </c>
      <c r="J5" s="108"/>
      <c r="M5" s="171" t="str">
        <f t="shared" ref="M5:M68" si="1">IF(I5="Critique",E5,"")</f>
        <v>Artiste</v>
      </c>
      <c r="N5" s="278" t="str">
        <f t="shared" ref="N5:N68" si="2">IF(I5="Soutien",E5,"")</f>
        <v/>
      </c>
      <c r="O5" s="278"/>
      <c r="P5" s="204"/>
      <c r="Q5" s="204"/>
    </row>
    <row r="6" spans="1:17" ht="120" x14ac:dyDescent="0.25">
      <c r="A6" s="151">
        <v>3</v>
      </c>
      <c r="B6" s="154">
        <f t="shared" si="0"/>
        <v>863</v>
      </c>
      <c r="C6" s="14" t="s">
        <v>5056</v>
      </c>
      <c r="D6" s="103">
        <v>106</v>
      </c>
      <c r="E6" s="103" t="s">
        <v>23</v>
      </c>
      <c r="F6" s="104" t="s">
        <v>13</v>
      </c>
      <c r="G6" s="103" t="s">
        <v>14</v>
      </c>
      <c r="H6" s="103" t="s">
        <v>14</v>
      </c>
      <c r="I6" s="103" t="s">
        <v>15</v>
      </c>
      <c r="J6" s="108"/>
      <c r="M6" s="171" t="str">
        <f t="shared" si="1"/>
        <v>Ingénieur agronome</v>
      </c>
      <c r="N6" s="278" t="str">
        <f t="shared" si="2"/>
        <v/>
      </c>
    </row>
    <row r="7" spans="1:17" x14ac:dyDescent="0.25">
      <c r="A7" s="151">
        <v>4</v>
      </c>
      <c r="B7" s="154">
        <f t="shared" si="0"/>
        <v>22</v>
      </c>
      <c r="C7" s="97" t="s">
        <v>5057</v>
      </c>
      <c r="D7" s="133">
        <v>0</v>
      </c>
      <c r="E7" s="25"/>
      <c r="F7" s="134" t="s">
        <v>13</v>
      </c>
      <c r="G7" s="133" t="s">
        <v>14</v>
      </c>
      <c r="H7" s="133" t="s">
        <v>13</v>
      </c>
      <c r="I7" s="133" t="s">
        <v>15</v>
      </c>
      <c r="J7" s="108"/>
      <c r="M7" s="171">
        <f t="shared" si="1"/>
        <v>0</v>
      </c>
      <c r="N7" s="278" t="str">
        <f t="shared" si="2"/>
        <v/>
      </c>
    </row>
    <row r="8" spans="1:17" ht="84" x14ac:dyDescent="0.25">
      <c r="A8" s="151">
        <v>7</v>
      </c>
      <c r="B8" s="154">
        <f t="shared" si="0"/>
        <v>673</v>
      </c>
      <c r="C8" s="87" t="s">
        <v>5060</v>
      </c>
      <c r="D8" s="105">
        <v>11</v>
      </c>
      <c r="E8" s="105" t="s">
        <v>19</v>
      </c>
      <c r="F8" s="105" t="s">
        <v>13</v>
      </c>
      <c r="G8" s="105" t="s">
        <v>5061</v>
      </c>
      <c r="H8" s="105" t="s">
        <v>14</v>
      </c>
      <c r="I8" s="105" t="s">
        <v>15</v>
      </c>
      <c r="J8" s="109"/>
      <c r="M8" s="171" t="str">
        <f t="shared" si="1"/>
        <v>Agriculteur</v>
      </c>
      <c r="N8" s="278" t="str">
        <f t="shared" si="2"/>
        <v/>
      </c>
    </row>
    <row r="9" spans="1:17" ht="36" x14ac:dyDescent="0.25">
      <c r="A9" s="151">
        <v>10</v>
      </c>
      <c r="B9" s="154">
        <f t="shared" si="0"/>
        <v>273</v>
      </c>
      <c r="C9" s="97" t="s">
        <v>5066</v>
      </c>
      <c r="D9" s="133">
        <v>5</v>
      </c>
      <c r="E9" s="133" t="s">
        <v>5067</v>
      </c>
      <c r="F9" s="134" t="s">
        <v>13</v>
      </c>
      <c r="G9" s="133" t="s">
        <v>14</v>
      </c>
      <c r="H9" s="133" t="s">
        <v>14</v>
      </c>
      <c r="I9" s="133" t="s">
        <v>15</v>
      </c>
      <c r="J9" s="108"/>
      <c r="M9" s="171" t="str">
        <f t="shared" si="1"/>
        <v xml:space="preserve">  </v>
      </c>
      <c r="N9" s="278" t="str">
        <f t="shared" si="2"/>
        <v/>
      </c>
    </row>
    <row r="10" spans="1:17" x14ac:dyDescent="0.25">
      <c r="A10" s="151">
        <v>12</v>
      </c>
      <c r="B10" s="154">
        <f t="shared" si="0"/>
        <v>95</v>
      </c>
      <c r="C10" s="97" t="s">
        <v>5069</v>
      </c>
      <c r="D10" s="15">
        <v>7</v>
      </c>
      <c r="E10" s="15"/>
      <c r="F10" s="16" t="s">
        <v>13</v>
      </c>
      <c r="G10" s="133" t="s">
        <v>14</v>
      </c>
      <c r="H10" s="133" t="s">
        <v>14</v>
      </c>
      <c r="I10" s="15" t="s">
        <v>15</v>
      </c>
      <c r="J10" s="108"/>
      <c r="M10" s="171">
        <f t="shared" si="1"/>
        <v>0</v>
      </c>
      <c r="N10" s="278" t="str">
        <f t="shared" si="2"/>
        <v/>
      </c>
    </row>
    <row r="11" spans="1:17" ht="36" x14ac:dyDescent="0.25">
      <c r="A11" s="151">
        <v>23</v>
      </c>
      <c r="B11" s="154">
        <f t="shared" si="0"/>
        <v>263</v>
      </c>
      <c r="C11" s="87" t="s">
        <v>5082</v>
      </c>
      <c r="D11" s="105">
        <v>21</v>
      </c>
      <c r="E11" s="105"/>
      <c r="F11" s="105" t="s">
        <v>13</v>
      </c>
      <c r="G11" s="105" t="s">
        <v>14</v>
      </c>
      <c r="H11" s="105" t="s">
        <v>14</v>
      </c>
      <c r="I11" s="105" t="s">
        <v>15</v>
      </c>
      <c r="J11" s="110"/>
      <c r="M11" s="171">
        <f t="shared" si="1"/>
        <v>0</v>
      </c>
      <c r="N11" s="278" t="str">
        <f t="shared" si="2"/>
        <v/>
      </c>
    </row>
    <row r="12" spans="1:17" ht="24" x14ac:dyDescent="0.25">
      <c r="A12" s="151">
        <v>26</v>
      </c>
      <c r="B12" s="154">
        <f t="shared" si="0"/>
        <v>182</v>
      </c>
      <c r="C12" s="97" t="s">
        <v>5086</v>
      </c>
      <c r="D12" s="15">
        <v>0</v>
      </c>
      <c r="E12" s="15"/>
      <c r="F12" s="16" t="s">
        <v>13</v>
      </c>
      <c r="G12" s="133" t="s">
        <v>14</v>
      </c>
      <c r="H12" s="133" t="s">
        <v>14</v>
      </c>
      <c r="I12" s="15" t="s">
        <v>15</v>
      </c>
      <c r="J12" s="110"/>
      <c r="M12" s="171">
        <f t="shared" si="1"/>
        <v>0</v>
      </c>
      <c r="N12" s="278" t="str">
        <f t="shared" si="2"/>
        <v/>
      </c>
    </row>
    <row r="13" spans="1:17" x14ac:dyDescent="0.25">
      <c r="A13" s="151">
        <v>30</v>
      </c>
      <c r="B13" s="154">
        <f t="shared" si="0"/>
        <v>88</v>
      </c>
      <c r="C13" s="97" t="s">
        <v>5091</v>
      </c>
      <c r="D13" s="133">
        <v>0</v>
      </c>
      <c r="E13" s="133" t="s">
        <v>1217</v>
      </c>
      <c r="F13" s="134" t="s">
        <v>13</v>
      </c>
      <c r="G13" s="133" t="s">
        <v>14</v>
      </c>
      <c r="H13" s="133" t="s">
        <v>14</v>
      </c>
      <c r="I13" s="133" t="s">
        <v>15</v>
      </c>
      <c r="J13" s="110"/>
      <c r="M13" s="171" t="str">
        <f t="shared" si="1"/>
        <v>agriculteur</v>
      </c>
      <c r="N13" s="278" t="str">
        <f t="shared" si="2"/>
        <v/>
      </c>
    </row>
    <row r="14" spans="1:17" x14ac:dyDescent="0.25">
      <c r="A14" s="151">
        <v>31</v>
      </c>
      <c r="B14" s="154">
        <f t="shared" si="0"/>
        <v>75</v>
      </c>
      <c r="C14" s="87" t="s">
        <v>5092</v>
      </c>
      <c r="D14" s="105">
        <v>0</v>
      </c>
      <c r="E14" s="105" t="s">
        <v>19</v>
      </c>
      <c r="F14" s="105" t="s">
        <v>13</v>
      </c>
      <c r="G14" s="105" t="s">
        <v>14</v>
      </c>
      <c r="H14" s="105" t="s">
        <v>14</v>
      </c>
      <c r="I14" s="105" t="s">
        <v>15</v>
      </c>
      <c r="J14" s="110"/>
      <c r="M14" s="171" t="str">
        <f t="shared" si="1"/>
        <v>Agriculteur</v>
      </c>
      <c r="N14" s="278" t="str">
        <f t="shared" si="2"/>
        <v/>
      </c>
    </row>
    <row r="15" spans="1:17" ht="96" x14ac:dyDescent="0.25">
      <c r="A15" s="151">
        <v>32</v>
      </c>
      <c r="B15" s="154">
        <f t="shared" si="0"/>
        <v>741</v>
      </c>
      <c r="C15" s="97" t="s">
        <v>5093</v>
      </c>
      <c r="D15" s="133">
        <v>54</v>
      </c>
      <c r="E15" s="133"/>
      <c r="F15" s="134" t="s">
        <v>13</v>
      </c>
      <c r="G15" s="133" t="s">
        <v>5094</v>
      </c>
      <c r="H15" s="133" t="s">
        <v>14</v>
      </c>
      <c r="I15" s="133" t="s">
        <v>15</v>
      </c>
      <c r="J15" s="110"/>
      <c r="M15" s="171">
        <f t="shared" si="1"/>
        <v>0</v>
      </c>
      <c r="N15" s="278" t="str">
        <f t="shared" si="2"/>
        <v/>
      </c>
    </row>
    <row r="16" spans="1:17" ht="48" x14ac:dyDescent="0.25">
      <c r="A16" s="151">
        <v>33</v>
      </c>
      <c r="B16" s="154">
        <f t="shared" si="0"/>
        <v>395</v>
      </c>
      <c r="C16" s="87" t="s">
        <v>5095</v>
      </c>
      <c r="D16" s="105">
        <v>0</v>
      </c>
      <c r="E16" s="105"/>
      <c r="F16" s="105" t="s">
        <v>13</v>
      </c>
      <c r="G16" s="105" t="s">
        <v>14</v>
      </c>
      <c r="H16" s="105" t="s">
        <v>14</v>
      </c>
      <c r="I16" s="105" t="s">
        <v>15</v>
      </c>
      <c r="J16" s="110"/>
      <c r="M16" s="171">
        <f t="shared" si="1"/>
        <v>0</v>
      </c>
      <c r="N16" s="278" t="str">
        <f t="shared" si="2"/>
        <v/>
      </c>
    </row>
    <row r="17" spans="1:14" ht="132" x14ac:dyDescent="0.25">
      <c r="A17" s="151">
        <v>34</v>
      </c>
      <c r="B17" s="154">
        <f t="shared" si="0"/>
        <v>728</v>
      </c>
      <c r="C17" s="97" t="s">
        <v>5096</v>
      </c>
      <c r="D17" s="133">
        <v>0</v>
      </c>
      <c r="E17" s="133"/>
      <c r="F17" s="134" t="s">
        <v>13</v>
      </c>
      <c r="G17" s="133" t="s">
        <v>14</v>
      </c>
      <c r="H17" s="133" t="s">
        <v>14</v>
      </c>
      <c r="I17" s="133" t="s">
        <v>15</v>
      </c>
      <c r="J17" s="110"/>
      <c r="M17" s="171">
        <f t="shared" si="1"/>
        <v>0</v>
      </c>
      <c r="N17" s="278" t="str">
        <f t="shared" si="2"/>
        <v/>
      </c>
    </row>
    <row r="18" spans="1:14" ht="24" x14ac:dyDescent="0.25">
      <c r="A18" s="151">
        <v>35</v>
      </c>
      <c r="B18" s="154">
        <f t="shared" si="0"/>
        <v>112</v>
      </c>
      <c r="C18" s="87" t="s">
        <v>5097</v>
      </c>
      <c r="D18" s="105">
        <v>0</v>
      </c>
      <c r="E18" s="105" t="s">
        <v>19</v>
      </c>
      <c r="F18" s="105" t="s">
        <v>13</v>
      </c>
      <c r="G18" s="105" t="s">
        <v>14</v>
      </c>
      <c r="H18" s="105" t="s">
        <v>13</v>
      </c>
      <c r="I18" s="105" t="s">
        <v>15</v>
      </c>
      <c r="J18" s="110" t="s">
        <v>5099</v>
      </c>
      <c r="M18" s="171" t="str">
        <f t="shared" si="1"/>
        <v>Agriculteur</v>
      </c>
      <c r="N18" s="278" t="str">
        <f t="shared" si="2"/>
        <v/>
      </c>
    </row>
    <row r="19" spans="1:14" ht="48" x14ac:dyDescent="0.25">
      <c r="A19" s="151">
        <v>36</v>
      </c>
      <c r="B19" s="154">
        <f t="shared" si="0"/>
        <v>357</v>
      </c>
      <c r="C19" s="97" t="s">
        <v>5098</v>
      </c>
      <c r="D19" s="133">
        <v>11</v>
      </c>
      <c r="E19" s="133"/>
      <c r="F19" s="134" t="s">
        <v>13</v>
      </c>
      <c r="G19" s="133" t="s">
        <v>14</v>
      </c>
      <c r="H19" s="133" t="s">
        <v>13</v>
      </c>
      <c r="I19" s="133" t="s">
        <v>15</v>
      </c>
      <c r="J19" s="110"/>
      <c r="M19" s="171">
        <f t="shared" si="1"/>
        <v>0</v>
      </c>
      <c r="N19" s="278" t="str">
        <f t="shared" si="2"/>
        <v/>
      </c>
    </row>
    <row r="20" spans="1:14" ht="60" x14ac:dyDescent="0.25">
      <c r="A20" s="151">
        <v>37</v>
      </c>
      <c r="B20" s="154">
        <f t="shared" si="0"/>
        <v>430</v>
      </c>
      <c r="C20" s="87" t="s">
        <v>5100</v>
      </c>
      <c r="D20" s="105">
        <v>50</v>
      </c>
      <c r="E20" s="105"/>
      <c r="F20" s="105" t="s">
        <v>13</v>
      </c>
      <c r="G20" s="105" t="s">
        <v>14</v>
      </c>
      <c r="H20" s="105" t="s">
        <v>14</v>
      </c>
      <c r="I20" s="105" t="s">
        <v>15</v>
      </c>
      <c r="J20" s="110"/>
      <c r="M20" s="171">
        <f t="shared" si="1"/>
        <v>0</v>
      </c>
      <c r="N20" s="278" t="str">
        <f t="shared" si="2"/>
        <v/>
      </c>
    </row>
    <row r="21" spans="1:14" ht="48" x14ac:dyDescent="0.25">
      <c r="A21" s="151">
        <v>40</v>
      </c>
      <c r="B21" s="154">
        <f t="shared" si="0"/>
        <v>308</v>
      </c>
      <c r="C21" s="97" t="s">
        <v>5104</v>
      </c>
      <c r="D21" s="133">
        <v>1</v>
      </c>
      <c r="E21" s="133"/>
      <c r="F21" s="134" t="s">
        <v>13</v>
      </c>
      <c r="G21" s="133" t="s">
        <v>14</v>
      </c>
      <c r="H21" s="133" t="s">
        <v>14</v>
      </c>
      <c r="I21" s="133" t="s">
        <v>15</v>
      </c>
      <c r="J21" s="110"/>
      <c r="M21" s="171">
        <f t="shared" si="1"/>
        <v>0</v>
      </c>
      <c r="N21" s="278" t="str">
        <f t="shared" si="2"/>
        <v/>
      </c>
    </row>
    <row r="22" spans="1:14" ht="30" x14ac:dyDescent="0.25">
      <c r="A22" s="151">
        <v>41</v>
      </c>
      <c r="B22" s="154">
        <f t="shared" si="0"/>
        <v>59</v>
      </c>
      <c r="C22" s="96" t="s">
        <v>5105</v>
      </c>
      <c r="D22" s="105">
        <v>0</v>
      </c>
      <c r="E22" s="105"/>
      <c r="F22" s="105" t="s">
        <v>13</v>
      </c>
      <c r="G22" s="105" t="s">
        <v>14</v>
      </c>
      <c r="H22" s="105" t="s">
        <v>14</v>
      </c>
      <c r="I22" s="105" t="s">
        <v>15</v>
      </c>
      <c r="J22" s="110"/>
      <c r="M22" s="171">
        <f t="shared" si="1"/>
        <v>0</v>
      </c>
      <c r="N22" s="278" t="str">
        <f t="shared" si="2"/>
        <v/>
      </c>
    </row>
    <row r="23" spans="1:14" ht="216" x14ac:dyDescent="0.25">
      <c r="A23" s="151">
        <v>43</v>
      </c>
      <c r="B23" s="154">
        <f t="shared" si="0"/>
        <v>1639</v>
      </c>
      <c r="C23" s="87" t="s">
        <v>5107</v>
      </c>
      <c r="D23" s="105">
        <v>1</v>
      </c>
      <c r="E23" s="105"/>
      <c r="F23" s="105" t="s">
        <v>13</v>
      </c>
      <c r="G23" s="105" t="s">
        <v>14</v>
      </c>
      <c r="H23" s="105" t="s">
        <v>14</v>
      </c>
      <c r="I23" s="105" t="s">
        <v>15</v>
      </c>
      <c r="J23" s="110"/>
      <c r="M23" s="171">
        <f t="shared" si="1"/>
        <v>0</v>
      </c>
      <c r="N23" s="278" t="str">
        <f t="shared" si="2"/>
        <v/>
      </c>
    </row>
    <row r="24" spans="1:14" ht="36" x14ac:dyDescent="0.25">
      <c r="A24" s="151">
        <v>49</v>
      </c>
      <c r="B24" s="154">
        <f t="shared" si="0"/>
        <v>301</v>
      </c>
      <c r="C24" s="87" t="s">
        <v>5114</v>
      </c>
      <c r="D24" s="105">
        <v>0</v>
      </c>
      <c r="E24" s="105"/>
      <c r="F24" s="105" t="s">
        <v>13</v>
      </c>
      <c r="G24" s="105" t="s">
        <v>14</v>
      </c>
      <c r="H24" s="105" t="s">
        <v>14</v>
      </c>
      <c r="I24" s="105" t="s">
        <v>15</v>
      </c>
      <c r="J24" s="110"/>
      <c r="M24" s="171">
        <f t="shared" si="1"/>
        <v>0</v>
      </c>
      <c r="N24" s="278" t="str">
        <f t="shared" si="2"/>
        <v/>
      </c>
    </row>
    <row r="25" spans="1:14" ht="192" x14ac:dyDescent="0.25">
      <c r="A25" s="151">
        <v>53</v>
      </c>
      <c r="B25" s="154">
        <f t="shared" si="0"/>
        <v>1466</v>
      </c>
      <c r="C25" s="87" t="s">
        <v>5118</v>
      </c>
      <c r="D25" s="105">
        <v>0</v>
      </c>
      <c r="E25" s="105" t="s">
        <v>19</v>
      </c>
      <c r="F25" s="105" t="s">
        <v>13</v>
      </c>
      <c r="G25" s="105" t="s">
        <v>14</v>
      </c>
      <c r="H25" s="105" t="s">
        <v>13</v>
      </c>
      <c r="I25" s="105" t="s">
        <v>15</v>
      </c>
      <c r="J25" s="110"/>
      <c r="M25" s="171" t="str">
        <f t="shared" si="1"/>
        <v>Agriculteur</v>
      </c>
      <c r="N25" s="278" t="str">
        <f t="shared" si="2"/>
        <v/>
      </c>
    </row>
    <row r="26" spans="1:14" ht="36" x14ac:dyDescent="0.25">
      <c r="A26" s="151">
        <v>54</v>
      </c>
      <c r="B26" s="154">
        <f t="shared" si="0"/>
        <v>248</v>
      </c>
      <c r="C26" s="97" t="s">
        <v>5119</v>
      </c>
      <c r="D26" s="15">
        <v>0</v>
      </c>
      <c r="E26" s="15" t="s">
        <v>5120</v>
      </c>
      <c r="F26" s="16" t="s">
        <v>13</v>
      </c>
      <c r="G26" s="133" t="s">
        <v>14</v>
      </c>
      <c r="H26" s="133" t="s">
        <v>14</v>
      </c>
      <c r="I26" s="15" t="s">
        <v>15</v>
      </c>
      <c r="J26" s="110"/>
      <c r="M26" s="171" t="str">
        <f t="shared" si="1"/>
        <v>Développeur</v>
      </c>
      <c r="N26" s="278" t="str">
        <f t="shared" si="2"/>
        <v/>
      </c>
    </row>
    <row r="27" spans="1:14" ht="24" x14ac:dyDescent="0.25">
      <c r="A27" s="151">
        <v>59</v>
      </c>
      <c r="B27" s="154">
        <f t="shared" si="0"/>
        <v>108</v>
      </c>
      <c r="C27" s="87" t="s">
        <v>5125</v>
      </c>
      <c r="D27" s="105">
        <v>0</v>
      </c>
      <c r="E27" s="105"/>
      <c r="F27" s="105" t="s">
        <v>13</v>
      </c>
      <c r="G27" s="105" t="s">
        <v>14</v>
      </c>
      <c r="H27" s="105" t="s">
        <v>14</v>
      </c>
      <c r="I27" s="105" t="s">
        <v>15</v>
      </c>
      <c r="J27" s="110"/>
      <c r="M27" s="171">
        <f t="shared" si="1"/>
        <v>0</v>
      </c>
      <c r="N27" s="278" t="str">
        <f t="shared" si="2"/>
        <v/>
      </c>
    </row>
    <row r="28" spans="1:14" ht="96" x14ac:dyDescent="0.25">
      <c r="A28" s="151">
        <v>60</v>
      </c>
      <c r="B28" s="154">
        <f t="shared" si="0"/>
        <v>697</v>
      </c>
      <c r="C28" s="97" t="s">
        <v>5126</v>
      </c>
      <c r="D28" s="15">
        <v>0</v>
      </c>
      <c r="E28" s="15" t="s">
        <v>5129</v>
      </c>
      <c r="F28" s="16" t="s">
        <v>14</v>
      </c>
      <c r="G28" s="133" t="s">
        <v>14</v>
      </c>
      <c r="H28" s="133" t="s">
        <v>14</v>
      </c>
      <c r="I28" s="15" t="s">
        <v>15</v>
      </c>
      <c r="J28" s="110"/>
      <c r="M28" s="171" t="str">
        <f t="shared" si="1"/>
        <v>Biologiste</v>
      </c>
      <c r="N28" s="278" t="str">
        <f t="shared" si="2"/>
        <v/>
      </c>
    </row>
    <row r="29" spans="1:14" ht="60" x14ac:dyDescent="0.25">
      <c r="A29" s="151">
        <v>66</v>
      </c>
      <c r="B29" s="154">
        <f t="shared" si="0"/>
        <v>458</v>
      </c>
      <c r="C29" s="97" t="s">
        <v>5137</v>
      </c>
      <c r="D29" s="133">
        <v>1</v>
      </c>
      <c r="E29" s="133"/>
      <c r="F29" s="134" t="s">
        <v>13</v>
      </c>
      <c r="G29" s="133" t="s">
        <v>14</v>
      </c>
      <c r="H29" s="133" t="s">
        <v>13</v>
      </c>
      <c r="I29" s="133" t="s">
        <v>15</v>
      </c>
      <c r="J29" s="110"/>
      <c r="M29" s="171">
        <f t="shared" si="1"/>
        <v>0</v>
      </c>
      <c r="N29" s="278" t="str">
        <f t="shared" si="2"/>
        <v/>
      </c>
    </row>
    <row r="30" spans="1:14" ht="24" x14ac:dyDescent="0.25">
      <c r="A30" s="151">
        <v>67</v>
      </c>
      <c r="B30" s="154">
        <f t="shared" si="0"/>
        <v>179</v>
      </c>
      <c r="C30" s="87" t="s">
        <v>5138</v>
      </c>
      <c r="D30" s="105">
        <v>0</v>
      </c>
      <c r="E30" s="105"/>
      <c r="F30" s="105" t="s">
        <v>13</v>
      </c>
      <c r="G30" s="105" t="s">
        <v>14</v>
      </c>
      <c r="H30" s="105" t="s">
        <v>13</v>
      </c>
      <c r="I30" s="105" t="s">
        <v>15</v>
      </c>
      <c r="J30" s="110"/>
      <c r="M30" s="171">
        <f t="shared" si="1"/>
        <v>0</v>
      </c>
      <c r="N30" s="278" t="str">
        <f t="shared" si="2"/>
        <v/>
      </c>
    </row>
    <row r="31" spans="1:14" x14ac:dyDescent="0.25">
      <c r="A31" s="151">
        <v>78</v>
      </c>
      <c r="B31" s="154">
        <f t="shared" si="0"/>
        <v>58</v>
      </c>
      <c r="C31" s="97" t="s">
        <v>5149</v>
      </c>
      <c r="D31" s="133">
        <v>0</v>
      </c>
      <c r="E31" s="133"/>
      <c r="F31" s="134" t="s">
        <v>14</v>
      </c>
      <c r="G31" s="133" t="s">
        <v>14</v>
      </c>
      <c r="H31" s="133" t="s">
        <v>14</v>
      </c>
      <c r="I31" s="133" t="s">
        <v>15</v>
      </c>
      <c r="J31" s="110"/>
      <c r="M31" s="171">
        <f t="shared" si="1"/>
        <v>0</v>
      </c>
      <c r="N31" s="278" t="str">
        <f t="shared" si="2"/>
        <v/>
      </c>
    </row>
    <row r="32" spans="1:14" ht="36" x14ac:dyDescent="0.25">
      <c r="A32" s="151">
        <v>79</v>
      </c>
      <c r="B32" s="154">
        <f t="shared" si="0"/>
        <v>146</v>
      </c>
      <c r="C32" s="87" t="s">
        <v>5150</v>
      </c>
      <c r="D32" s="105">
        <v>0</v>
      </c>
      <c r="E32" s="105"/>
      <c r="F32" s="105" t="s">
        <v>13</v>
      </c>
      <c r="G32" s="105" t="s">
        <v>14</v>
      </c>
      <c r="H32" s="105" t="s">
        <v>14</v>
      </c>
      <c r="I32" s="105" t="s">
        <v>15</v>
      </c>
      <c r="J32" s="110"/>
      <c r="M32" s="171">
        <f t="shared" si="1"/>
        <v>0</v>
      </c>
      <c r="N32" s="278" t="str">
        <f t="shared" si="2"/>
        <v/>
      </c>
    </row>
    <row r="33" spans="1:14" ht="36" x14ac:dyDescent="0.25">
      <c r="A33" s="151">
        <v>96</v>
      </c>
      <c r="B33" s="154">
        <f t="shared" si="0"/>
        <v>224</v>
      </c>
      <c r="C33" s="97" t="s">
        <v>5172</v>
      </c>
      <c r="D33" s="133">
        <v>0</v>
      </c>
      <c r="E33" s="133"/>
      <c r="F33" s="134" t="s">
        <v>13</v>
      </c>
      <c r="G33" s="133" t="s">
        <v>14</v>
      </c>
      <c r="H33" s="133" t="s">
        <v>13</v>
      </c>
      <c r="I33" s="133" t="s">
        <v>15</v>
      </c>
      <c r="J33" s="110"/>
      <c r="M33" s="171">
        <f t="shared" si="1"/>
        <v>0</v>
      </c>
      <c r="N33" s="278" t="str">
        <f t="shared" si="2"/>
        <v/>
      </c>
    </row>
    <row r="34" spans="1:14" ht="24" x14ac:dyDescent="0.25">
      <c r="A34" s="151">
        <v>97</v>
      </c>
      <c r="B34" s="154">
        <f t="shared" si="0"/>
        <v>140</v>
      </c>
      <c r="C34" s="87" t="s">
        <v>5173</v>
      </c>
      <c r="D34" s="105">
        <v>0</v>
      </c>
      <c r="E34" s="105"/>
      <c r="F34" s="105" t="s">
        <v>13</v>
      </c>
      <c r="G34" s="105" t="s">
        <v>14</v>
      </c>
      <c r="H34" s="105" t="s">
        <v>14</v>
      </c>
      <c r="I34" s="105" t="s">
        <v>15</v>
      </c>
      <c r="J34" s="110"/>
      <c r="M34" s="171">
        <f t="shared" si="1"/>
        <v>0</v>
      </c>
      <c r="N34" s="278" t="str">
        <f t="shared" si="2"/>
        <v/>
      </c>
    </row>
    <row r="35" spans="1:14" ht="48" x14ac:dyDescent="0.25">
      <c r="A35" s="151">
        <v>98</v>
      </c>
      <c r="B35" s="154">
        <f t="shared" si="0"/>
        <v>321</v>
      </c>
      <c r="C35" s="97" t="s">
        <v>5174</v>
      </c>
      <c r="D35" s="133">
        <v>0</v>
      </c>
      <c r="E35" s="133"/>
      <c r="F35" s="134" t="s">
        <v>13</v>
      </c>
      <c r="G35" s="133" t="s">
        <v>14</v>
      </c>
      <c r="H35" s="133" t="s">
        <v>14</v>
      </c>
      <c r="I35" s="133" t="s">
        <v>15</v>
      </c>
      <c r="J35" s="110"/>
      <c r="M35" s="171">
        <f t="shared" si="1"/>
        <v>0</v>
      </c>
      <c r="N35" s="278" t="str">
        <f t="shared" si="2"/>
        <v/>
      </c>
    </row>
    <row r="36" spans="1:14" ht="204" x14ac:dyDescent="0.25">
      <c r="A36" s="151">
        <v>99</v>
      </c>
      <c r="B36" s="154">
        <f t="shared" si="0"/>
        <v>1244</v>
      </c>
      <c r="C36" s="87" t="s">
        <v>5175</v>
      </c>
      <c r="D36" s="105">
        <v>1</v>
      </c>
      <c r="E36" s="105" t="s">
        <v>19</v>
      </c>
      <c r="F36" s="105" t="s">
        <v>13</v>
      </c>
      <c r="G36" s="337" t="s">
        <v>14</v>
      </c>
      <c r="H36" s="105" t="s">
        <v>14</v>
      </c>
      <c r="I36" s="105" t="s">
        <v>15</v>
      </c>
      <c r="J36" s="110"/>
      <c r="M36" s="171" t="str">
        <f t="shared" si="1"/>
        <v>Agriculteur</v>
      </c>
      <c r="N36" s="278" t="str">
        <f t="shared" si="2"/>
        <v/>
      </c>
    </row>
    <row r="37" spans="1:14" ht="60" x14ac:dyDescent="0.25">
      <c r="A37" s="151">
        <v>110</v>
      </c>
      <c r="B37" s="154">
        <f t="shared" si="0"/>
        <v>426</v>
      </c>
      <c r="C37" s="97" t="s">
        <v>5186</v>
      </c>
      <c r="D37" s="133">
        <v>1</v>
      </c>
      <c r="E37" s="133" t="s">
        <v>19</v>
      </c>
      <c r="F37" s="134" t="s">
        <v>13</v>
      </c>
      <c r="G37" s="133" t="s">
        <v>5187</v>
      </c>
      <c r="H37" s="133" t="s">
        <v>14</v>
      </c>
      <c r="I37" s="133" t="s">
        <v>15</v>
      </c>
      <c r="J37" s="110"/>
      <c r="M37" s="171" t="str">
        <f t="shared" si="1"/>
        <v>Agriculteur</v>
      </c>
      <c r="N37" s="278" t="str">
        <f t="shared" si="2"/>
        <v/>
      </c>
    </row>
    <row r="38" spans="1:14" x14ac:dyDescent="0.25">
      <c r="A38" s="151">
        <v>111</v>
      </c>
      <c r="B38" s="154">
        <f t="shared" si="0"/>
        <v>80</v>
      </c>
      <c r="C38" s="87" t="s">
        <v>5188</v>
      </c>
      <c r="D38" s="105">
        <v>7</v>
      </c>
      <c r="E38" s="105"/>
      <c r="F38" s="105" t="s">
        <v>13</v>
      </c>
      <c r="G38" s="105" t="s">
        <v>14</v>
      </c>
      <c r="H38" s="105" t="s">
        <v>13</v>
      </c>
      <c r="I38" s="105" t="s">
        <v>15</v>
      </c>
      <c r="J38" s="110"/>
      <c r="M38" s="171">
        <f t="shared" si="1"/>
        <v>0</v>
      </c>
      <c r="N38" s="278" t="str">
        <f t="shared" si="2"/>
        <v/>
      </c>
    </row>
    <row r="39" spans="1:14" ht="48" x14ac:dyDescent="0.25">
      <c r="A39" s="151">
        <v>112</v>
      </c>
      <c r="B39" s="154">
        <f t="shared" si="0"/>
        <v>356</v>
      </c>
      <c r="C39" s="97" t="s">
        <v>5189</v>
      </c>
      <c r="D39" s="133"/>
      <c r="E39" s="133" t="s">
        <v>5190</v>
      </c>
      <c r="F39" s="134" t="s">
        <v>13</v>
      </c>
      <c r="G39" s="133" t="s">
        <v>14</v>
      </c>
      <c r="H39" s="338" t="s">
        <v>14</v>
      </c>
      <c r="I39" s="133" t="s">
        <v>15</v>
      </c>
      <c r="J39" s="110"/>
      <c r="M39" s="171" t="str">
        <f t="shared" si="1"/>
        <v>Infirmière</v>
      </c>
      <c r="N39" s="278" t="str">
        <f t="shared" si="2"/>
        <v/>
      </c>
    </row>
    <row r="40" spans="1:14" ht="24" x14ac:dyDescent="0.25">
      <c r="A40" s="151">
        <v>117</v>
      </c>
      <c r="B40" s="154">
        <f t="shared" si="0"/>
        <v>198</v>
      </c>
      <c r="C40" s="87" t="s">
        <v>5195</v>
      </c>
      <c r="D40" s="105">
        <v>0</v>
      </c>
      <c r="E40" s="105"/>
      <c r="F40" s="105" t="s">
        <v>13</v>
      </c>
      <c r="G40" s="105" t="s">
        <v>14</v>
      </c>
      <c r="H40" s="337" t="s">
        <v>13</v>
      </c>
      <c r="I40" s="105" t="s">
        <v>15</v>
      </c>
      <c r="J40" s="110" t="s">
        <v>5196</v>
      </c>
      <c r="M40" s="171">
        <f t="shared" si="1"/>
        <v>0</v>
      </c>
      <c r="N40" s="278" t="str">
        <f t="shared" si="2"/>
        <v/>
      </c>
    </row>
    <row r="41" spans="1:14" ht="24" x14ac:dyDescent="0.25">
      <c r="A41" s="151">
        <v>122</v>
      </c>
      <c r="B41" s="154">
        <f t="shared" si="0"/>
        <v>136</v>
      </c>
      <c r="C41" s="97" t="s">
        <v>5202</v>
      </c>
      <c r="D41" s="133">
        <v>3</v>
      </c>
      <c r="E41" s="133"/>
      <c r="F41" s="134" t="s">
        <v>13</v>
      </c>
      <c r="G41" s="133" t="s">
        <v>14</v>
      </c>
      <c r="H41" s="133" t="s">
        <v>14</v>
      </c>
      <c r="I41" s="133" t="s">
        <v>15</v>
      </c>
      <c r="J41" s="110"/>
      <c r="M41" s="171">
        <f t="shared" si="1"/>
        <v>0</v>
      </c>
      <c r="N41" s="278" t="str">
        <f t="shared" si="2"/>
        <v/>
      </c>
    </row>
    <row r="42" spans="1:14" ht="180" x14ac:dyDescent="0.25">
      <c r="A42" s="151">
        <v>123</v>
      </c>
      <c r="B42" s="154">
        <f t="shared" si="0"/>
        <v>4938</v>
      </c>
      <c r="C42" s="87" t="s">
        <v>5203</v>
      </c>
      <c r="D42" s="105">
        <v>0</v>
      </c>
      <c r="E42" s="105" t="s">
        <v>5204</v>
      </c>
      <c r="F42" s="105" t="s">
        <v>13</v>
      </c>
      <c r="G42" s="105" t="s">
        <v>14</v>
      </c>
      <c r="H42" s="105" t="s">
        <v>14</v>
      </c>
      <c r="I42" s="105" t="s">
        <v>15</v>
      </c>
      <c r="J42" s="110"/>
      <c r="M42" s="171" t="str">
        <f t="shared" si="1"/>
        <v>Informatique</v>
      </c>
      <c r="N42" s="278" t="str">
        <f t="shared" si="2"/>
        <v/>
      </c>
    </row>
    <row r="43" spans="1:14" ht="24" x14ac:dyDescent="0.25">
      <c r="A43" s="151">
        <v>126</v>
      </c>
      <c r="B43" s="154">
        <f t="shared" si="0"/>
        <v>137</v>
      </c>
      <c r="C43" s="97" t="s">
        <v>5207</v>
      </c>
      <c r="D43" s="133">
        <v>14</v>
      </c>
      <c r="E43" s="133"/>
      <c r="F43" s="134" t="s">
        <v>13</v>
      </c>
      <c r="G43" s="133" t="s">
        <v>14</v>
      </c>
      <c r="H43" s="133" t="s">
        <v>13</v>
      </c>
      <c r="I43" s="133" t="s">
        <v>15</v>
      </c>
      <c r="J43" s="110"/>
      <c r="M43" s="171">
        <f t="shared" si="1"/>
        <v>0</v>
      </c>
      <c r="N43" s="278" t="str">
        <f t="shared" si="2"/>
        <v/>
      </c>
    </row>
    <row r="44" spans="1:14" ht="24" x14ac:dyDescent="0.25">
      <c r="A44" s="151">
        <v>128</v>
      </c>
      <c r="B44" s="154">
        <f t="shared" si="0"/>
        <v>118</v>
      </c>
      <c r="C44" s="97" t="s">
        <v>5209</v>
      </c>
      <c r="D44" s="15">
        <v>3</v>
      </c>
      <c r="E44" s="15"/>
      <c r="F44" s="16" t="s">
        <v>13</v>
      </c>
      <c r="G44" s="133" t="s">
        <v>14</v>
      </c>
      <c r="H44" s="133" t="s">
        <v>14</v>
      </c>
      <c r="I44" s="15" t="s">
        <v>15</v>
      </c>
      <c r="J44" s="110"/>
      <c r="M44" s="171">
        <f t="shared" si="1"/>
        <v>0</v>
      </c>
      <c r="N44" s="278" t="str">
        <f t="shared" si="2"/>
        <v/>
      </c>
    </row>
    <row r="45" spans="1:14" ht="84" x14ac:dyDescent="0.25">
      <c r="A45" s="151">
        <v>129</v>
      </c>
      <c r="B45" s="154">
        <f t="shared" si="0"/>
        <v>606</v>
      </c>
      <c r="C45" s="87" t="s">
        <v>5211</v>
      </c>
      <c r="D45" s="105">
        <v>0</v>
      </c>
      <c r="E45" s="105"/>
      <c r="F45" s="105" t="s">
        <v>13</v>
      </c>
      <c r="G45" s="105" t="s">
        <v>14</v>
      </c>
      <c r="H45" s="105" t="s">
        <v>14</v>
      </c>
      <c r="I45" s="105" t="s">
        <v>15</v>
      </c>
      <c r="J45" s="110"/>
      <c r="M45" s="171">
        <f t="shared" si="1"/>
        <v>0</v>
      </c>
      <c r="N45" s="278" t="str">
        <f t="shared" si="2"/>
        <v/>
      </c>
    </row>
    <row r="46" spans="1:14" ht="36" x14ac:dyDescent="0.25">
      <c r="A46" s="151">
        <v>135</v>
      </c>
      <c r="B46" s="154">
        <f t="shared" si="0"/>
        <v>216</v>
      </c>
      <c r="C46" s="87" t="s">
        <v>5216</v>
      </c>
      <c r="D46" s="105">
        <v>0</v>
      </c>
      <c r="E46" s="105"/>
      <c r="F46" s="105" t="s">
        <v>13</v>
      </c>
      <c r="G46" s="105" t="s">
        <v>14</v>
      </c>
      <c r="H46" s="337" t="s">
        <v>13</v>
      </c>
      <c r="I46" s="105" t="s">
        <v>15</v>
      </c>
      <c r="J46" s="110" t="s">
        <v>5220</v>
      </c>
      <c r="M46" s="171">
        <f t="shared" si="1"/>
        <v>0</v>
      </c>
      <c r="N46" s="278" t="str">
        <f t="shared" si="2"/>
        <v/>
      </c>
    </row>
    <row r="47" spans="1:14" ht="192" x14ac:dyDescent="0.25">
      <c r="A47" s="151">
        <v>138</v>
      </c>
      <c r="B47" s="154">
        <f t="shared" si="0"/>
        <v>1370</v>
      </c>
      <c r="C47" s="97" t="s">
        <v>5219</v>
      </c>
      <c r="D47" s="133">
        <v>2</v>
      </c>
      <c r="E47" s="133" t="s">
        <v>23</v>
      </c>
      <c r="F47" s="134" t="s">
        <v>14</v>
      </c>
      <c r="G47" s="338" t="s">
        <v>5874</v>
      </c>
      <c r="H47" s="133" t="s">
        <v>14</v>
      </c>
      <c r="I47" s="133" t="s">
        <v>15</v>
      </c>
      <c r="J47" s="110"/>
      <c r="M47" s="171" t="str">
        <f t="shared" si="1"/>
        <v>Ingénieur agronome</v>
      </c>
      <c r="N47" s="278" t="str">
        <f t="shared" si="2"/>
        <v/>
      </c>
    </row>
    <row r="48" spans="1:14" ht="24" x14ac:dyDescent="0.25">
      <c r="A48" s="151">
        <v>152</v>
      </c>
      <c r="B48" s="154">
        <f t="shared" si="0"/>
        <v>161</v>
      </c>
      <c r="C48" s="97" t="s">
        <v>5237</v>
      </c>
      <c r="D48" s="15">
        <v>1</v>
      </c>
      <c r="E48" s="15"/>
      <c r="F48" s="16" t="s">
        <v>13</v>
      </c>
      <c r="G48" s="133" t="s">
        <v>14</v>
      </c>
      <c r="H48" s="133" t="s">
        <v>13</v>
      </c>
      <c r="I48" s="15" t="s">
        <v>15</v>
      </c>
      <c r="J48" s="110"/>
      <c r="M48" s="171">
        <f t="shared" si="1"/>
        <v>0</v>
      </c>
      <c r="N48" s="278" t="str">
        <f t="shared" si="2"/>
        <v/>
      </c>
    </row>
    <row r="49" spans="1:14" ht="24" x14ac:dyDescent="0.25">
      <c r="A49" s="151">
        <v>169</v>
      </c>
      <c r="B49" s="154">
        <f t="shared" si="0"/>
        <v>158</v>
      </c>
      <c r="C49" s="87" t="s">
        <v>5257</v>
      </c>
      <c r="D49" s="105">
        <v>2</v>
      </c>
      <c r="E49" s="105"/>
      <c r="F49" s="105" t="s">
        <v>13</v>
      </c>
      <c r="G49" s="105" t="s">
        <v>14</v>
      </c>
      <c r="H49" s="105" t="s">
        <v>13</v>
      </c>
      <c r="I49" s="105" t="s">
        <v>15</v>
      </c>
      <c r="J49" s="110"/>
      <c r="M49" s="171">
        <f t="shared" si="1"/>
        <v>0</v>
      </c>
      <c r="N49" s="278" t="str">
        <f t="shared" si="2"/>
        <v/>
      </c>
    </row>
    <row r="50" spans="1:14" x14ac:dyDescent="0.25">
      <c r="A50" s="151">
        <v>187</v>
      </c>
      <c r="B50" s="154">
        <f t="shared" si="0"/>
        <v>58</v>
      </c>
      <c r="C50" s="87" t="s">
        <v>5278</v>
      </c>
      <c r="D50" s="105">
        <v>1</v>
      </c>
      <c r="E50" s="105" t="s">
        <v>19</v>
      </c>
      <c r="F50" s="105" t="s">
        <v>13</v>
      </c>
      <c r="G50" s="105" t="s">
        <v>14</v>
      </c>
      <c r="H50" s="105" t="s">
        <v>14</v>
      </c>
      <c r="I50" s="105" t="s">
        <v>15</v>
      </c>
      <c r="J50" s="110"/>
      <c r="M50" s="171" t="str">
        <f t="shared" si="1"/>
        <v>Agriculteur</v>
      </c>
      <c r="N50" s="278" t="str">
        <f t="shared" si="2"/>
        <v/>
      </c>
    </row>
    <row r="51" spans="1:14" ht="72" x14ac:dyDescent="0.25">
      <c r="A51" s="151">
        <v>191</v>
      </c>
      <c r="B51" s="154">
        <f t="shared" si="0"/>
        <v>525</v>
      </c>
      <c r="C51" s="87" t="s">
        <v>5283</v>
      </c>
      <c r="D51" s="105">
        <v>3</v>
      </c>
      <c r="E51" s="105"/>
      <c r="F51" s="105" t="s">
        <v>13</v>
      </c>
      <c r="G51" s="105" t="s">
        <v>14</v>
      </c>
      <c r="H51" s="105" t="s">
        <v>14</v>
      </c>
      <c r="I51" s="105" t="s">
        <v>15</v>
      </c>
      <c r="J51" s="110"/>
      <c r="M51" s="171">
        <f t="shared" si="1"/>
        <v>0</v>
      </c>
      <c r="N51" s="278" t="str">
        <f t="shared" si="2"/>
        <v/>
      </c>
    </row>
    <row r="52" spans="1:14" ht="24" x14ac:dyDescent="0.25">
      <c r="A52" s="151">
        <v>195</v>
      </c>
      <c r="B52" s="154">
        <f t="shared" si="0"/>
        <v>62</v>
      </c>
      <c r="C52" s="87" t="s">
        <v>5287</v>
      </c>
      <c r="D52" s="105">
        <v>0</v>
      </c>
      <c r="E52" s="105"/>
      <c r="F52" s="105" t="s">
        <v>13</v>
      </c>
      <c r="G52" s="105" t="s">
        <v>14</v>
      </c>
      <c r="H52" s="105" t="s">
        <v>14</v>
      </c>
      <c r="I52" s="105" t="s">
        <v>15</v>
      </c>
      <c r="J52" s="110"/>
      <c r="M52" s="171">
        <f t="shared" si="1"/>
        <v>0</v>
      </c>
      <c r="N52" s="278" t="str">
        <f t="shared" si="2"/>
        <v/>
      </c>
    </row>
    <row r="53" spans="1:14" ht="96" x14ac:dyDescent="0.25">
      <c r="A53" s="151">
        <v>200</v>
      </c>
      <c r="B53" s="154">
        <f t="shared" si="0"/>
        <v>722</v>
      </c>
      <c r="C53" s="97" t="s">
        <v>5292</v>
      </c>
      <c r="D53" s="133">
        <v>3</v>
      </c>
      <c r="E53" s="133"/>
      <c r="F53" s="134" t="s">
        <v>13</v>
      </c>
      <c r="G53" s="133" t="s">
        <v>14</v>
      </c>
      <c r="H53" s="133" t="s">
        <v>14</v>
      </c>
      <c r="I53" s="133" t="s">
        <v>15</v>
      </c>
      <c r="J53" s="110"/>
      <c r="M53" s="171">
        <f t="shared" si="1"/>
        <v>0</v>
      </c>
      <c r="N53" s="278" t="str">
        <f t="shared" si="2"/>
        <v/>
      </c>
    </row>
    <row r="54" spans="1:14" ht="24" x14ac:dyDescent="0.25">
      <c r="A54" s="151">
        <v>201</v>
      </c>
      <c r="B54" s="154">
        <f t="shared" si="0"/>
        <v>155</v>
      </c>
      <c r="C54" s="87" t="s">
        <v>5293</v>
      </c>
      <c r="D54" s="105">
        <v>2</v>
      </c>
      <c r="E54" s="105" t="s">
        <v>19</v>
      </c>
      <c r="F54" s="105" t="s">
        <v>13</v>
      </c>
      <c r="G54" s="105" t="s">
        <v>14</v>
      </c>
      <c r="H54" s="105" t="s">
        <v>14</v>
      </c>
      <c r="I54" s="105" t="s">
        <v>15</v>
      </c>
      <c r="J54" s="110" t="s">
        <v>5294</v>
      </c>
      <c r="M54" s="171" t="str">
        <f t="shared" si="1"/>
        <v>Agriculteur</v>
      </c>
      <c r="N54" s="278" t="str">
        <f t="shared" si="2"/>
        <v/>
      </c>
    </row>
    <row r="55" spans="1:14" ht="24" x14ac:dyDescent="0.25">
      <c r="A55" s="151">
        <v>210</v>
      </c>
      <c r="B55" s="154">
        <f t="shared" si="0"/>
        <v>111</v>
      </c>
      <c r="C55" s="97" t="s">
        <v>5306</v>
      </c>
      <c r="D55" s="133">
        <v>1</v>
      </c>
      <c r="E55" s="133"/>
      <c r="F55" s="134" t="s">
        <v>13</v>
      </c>
      <c r="G55" s="133" t="s">
        <v>14</v>
      </c>
      <c r="H55" s="133" t="s">
        <v>13</v>
      </c>
      <c r="I55" s="133" t="s">
        <v>15</v>
      </c>
      <c r="J55" s="110"/>
      <c r="M55" s="171">
        <f t="shared" si="1"/>
        <v>0</v>
      </c>
      <c r="N55" s="278" t="str">
        <f t="shared" si="2"/>
        <v/>
      </c>
    </row>
    <row r="56" spans="1:14" ht="96" x14ac:dyDescent="0.25">
      <c r="A56" s="151">
        <v>211</v>
      </c>
      <c r="B56" s="154">
        <f t="shared" si="0"/>
        <v>725</v>
      </c>
      <c r="C56" s="87" t="s">
        <v>5308</v>
      </c>
      <c r="D56" s="105">
        <v>16</v>
      </c>
      <c r="E56" s="105"/>
      <c r="F56" s="105" t="s">
        <v>13</v>
      </c>
      <c r="G56" s="105" t="s">
        <v>14</v>
      </c>
      <c r="H56" s="337" t="s">
        <v>13</v>
      </c>
      <c r="I56" s="105" t="s">
        <v>15</v>
      </c>
      <c r="J56" s="110"/>
      <c r="M56" s="171">
        <f t="shared" si="1"/>
        <v>0</v>
      </c>
      <c r="N56" s="278" t="str">
        <f t="shared" si="2"/>
        <v/>
      </c>
    </row>
    <row r="57" spans="1:14" ht="60" x14ac:dyDescent="0.25">
      <c r="A57" s="151">
        <v>214</v>
      </c>
      <c r="B57" s="154">
        <f t="shared" si="0"/>
        <v>477</v>
      </c>
      <c r="C57" s="97" t="s">
        <v>5312</v>
      </c>
      <c r="D57" s="133">
        <v>0</v>
      </c>
      <c r="E57" s="133"/>
      <c r="F57" s="134" t="s">
        <v>14</v>
      </c>
      <c r="G57" s="133" t="s">
        <v>14</v>
      </c>
      <c r="H57" s="133" t="s">
        <v>14</v>
      </c>
      <c r="I57" s="133" t="s">
        <v>15</v>
      </c>
      <c r="J57" s="110" t="s">
        <v>5313</v>
      </c>
      <c r="M57" s="171">
        <f t="shared" si="1"/>
        <v>0</v>
      </c>
      <c r="N57" s="278" t="str">
        <f t="shared" si="2"/>
        <v/>
      </c>
    </row>
    <row r="58" spans="1:14" ht="24" x14ac:dyDescent="0.25">
      <c r="A58" s="151">
        <v>223</v>
      </c>
      <c r="B58" s="154">
        <f t="shared" si="0"/>
        <v>140</v>
      </c>
      <c r="C58" s="87" t="s">
        <v>5324</v>
      </c>
      <c r="D58" s="105">
        <v>10</v>
      </c>
      <c r="E58" s="105"/>
      <c r="F58" s="105" t="s">
        <v>13</v>
      </c>
      <c r="G58" s="105" t="s">
        <v>14</v>
      </c>
      <c r="H58" s="105" t="s">
        <v>14</v>
      </c>
      <c r="I58" s="105" t="s">
        <v>15</v>
      </c>
      <c r="J58" s="110"/>
      <c r="M58" s="171">
        <f t="shared" si="1"/>
        <v>0</v>
      </c>
      <c r="N58" s="278" t="str">
        <f t="shared" si="2"/>
        <v/>
      </c>
    </row>
    <row r="59" spans="1:14" ht="48" x14ac:dyDescent="0.25">
      <c r="A59" s="151">
        <v>5</v>
      </c>
      <c r="B59" s="154">
        <f t="shared" si="0"/>
        <v>315</v>
      </c>
      <c r="C59" s="87" t="s">
        <v>5058</v>
      </c>
      <c r="D59" s="105">
        <v>0</v>
      </c>
      <c r="E59" s="105"/>
      <c r="F59" s="105" t="s">
        <v>13</v>
      </c>
      <c r="G59" s="105" t="s">
        <v>14</v>
      </c>
      <c r="H59" s="105" t="s">
        <v>14</v>
      </c>
      <c r="I59" s="105" t="s">
        <v>68</v>
      </c>
      <c r="J59" s="109"/>
      <c r="M59" s="171" t="str">
        <f t="shared" si="1"/>
        <v/>
      </c>
      <c r="N59" s="278" t="str">
        <f t="shared" si="2"/>
        <v/>
      </c>
    </row>
    <row r="60" spans="1:14" ht="24" x14ac:dyDescent="0.25">
      <c r="A60" s="151">
        <v>6</v>
      </c>
      <c r="B60" s="154">
        <f t="shared" si="0"/>
        <v>153</v>
      </c>
      <c r="C60" s="97" t="s">
        <v>5059</v>
      </c>
      <c r="D60" s="15">
        <v>0</v>
      </c>
      <c r="E60" s="15"/>
      <c r="F60" s="16" t="s">
        <v>13</v>
      </c>
      <c r="G60" s="133" t="s">
        <v>14</v>
      </c>
      <c r="H60" s="133" t="s">
        <v>14</v>
      </c>
      <c r="I60" s="15" t="s">
        <v>68</v>
      </c>
      <c r="J60" s="108"/>
      <c r="M60" s="171" t="str">
        <f t="shared" si="1"/>
        <v/>
      </c>
      <c r="N60" s="278" t="str">
        <f t="shared" si="2"/>
        <v/>
      </c>
    </row>
    <row r="61" spans="1:14" ht="36" x14ac:dyDescent="0.25">
      <c r="A61" s="151">
        <v>13</v>
      </c>
      <c r="B61" s="154">
        <f t="shared" si="0"/>
        <v>220</v>
      </c>
      <c r="C61" s="87" t="s">
        <v>5070</v>
      </c>
      <c r="D61" s="105">
        <v>1</v>
      </c>
      <c r="E61" s="105"/>
      <c r="F61" s="105" t="s">
        <v>13</v>
      </c>
      <c r="G61" s="105" t="s">
        <v>14</v>
      </c>
      <c r="H61" s="105" t="s">
        <v>14</v>
      </c>
      <c r="I61" s="105" t="s">
        <v>68</v>
      </c>
      <c r="J61" s="109"/>
      <c r="M61" s="171" t="str">
        <f t="shared" si="1"/>
        <v/>
      </c>
      <c r="N61" s="278" t="str">
        <f t="shared" si="2"/>
        <v/>
      </c>
    </row>
    <row r="62" spans="1:14" ht="24" x14ac:dyDescent="0.25">
      <c r="A62" s="151">
        <v>16</v>
      </c>
      <c r="B62" s="154">
        <f t="shared" si="0"/>
        <v>125</v>
      </c>
      <c r="C62" s="97" t="s">
        <v>5073</v>
      </c>
      <c r="D62" s="15">
        <v>7</v>
      </c>
      <c r="E62" s="15"/>
      <c r="F62" s="16" t="s">
        <v>13</v>
      </c>
      <c r="G62" s="133" t="s">
        <v>14</v>
      </c>
      <c r="H62" s="133" t="s">
        <v>14</v>
      </c>
      <c r="I62" s="15" t="s">
        <v>68</v>
      </c>
      <c r="J62" s="108"/>
      <c r="M62" s="171" t="str">
        <f t="shared" si="1"/>
        <v/>
      </c>
      <c r="N62" s="278" t="str">
        <f t="shared" si="2"/>
        <v/>
      </c>
    </row>
    <row r="63" spans="1:14" x14ac:dyDescent="0.25">
      <c r="A63" s="151">
        <v>17</v>
      </c>
      <c r="B63" s="154">
        <f t="shared" si="0"/>
        <v>81</v>
      </c>
      <c r="C63" s="87" t="s">
        <v>5074</v>
      </c>
      <c r="D63" s="105">
        <v>1</v>
      </c>
      <c r="E63" s="105"/>
      <c r="F63" s="105" t="s">
        <v>13</v>
      </c>
      <c r="G63" s="105" t="s">
        <v>14</v>
      </c>
      <c r="H63" s="105" t="s">
        <v>14</v>
      </c>
      <c r="I63" s="105" t="s">
        <v>68</v>
      </c>
      <c r="J63" s="109"/>
      <c r="M63" s="171" t="str">
        <f t="shared" si="1"/>
        <v/>
      </c>
      <c r="N63" s="278" t="str">
        <f t="shared" si="2"/>
        <v/>
      </c>
    </row>
    <row r="64" spans="1:14" ht="36" x14ac:dyDescent="0.25">
      <c r="A64" s="151">
        <v>25</v>
      </c>
      <c r="B64" s="154">
        <f t="shared" si="0"/>
        <v>276</v>
      </c>
      <c r="C64" s="87" t="s">
        <v>5084</v>
      </c>
      <c r="D64" s="105">
        <v>0</v>
      </c>
      <c r="E64" s="105"/>
      <c r="F64" s="105" t="s">
        <v>13</v>
      </c>
      <c r="G64" s="105" t="s">
        <v>14</v>
      </c>
      <c r="H64" s="105" t="s">
        <v>14</v>
      </c>
      <c r="I64" s="105" t="s">
        <v>68</v>
      </c>
      <c r="J64" s="110" t="s">
        <v>5085</v>
      </c>
      <c r="M64" s="171" t="str">
        <f t="shared" si="1"/>
        <v/>
      </c>
      <c r="N64" s="278" t="str">
        <f t="shared" si="2"/>
        <v/>
      </c>
    </row>
    <row r="65" spans="1:14" ht="24" x14ac:dyDescent="0.25">
      <c r="A65" s="151">
        <v>29</v>
      </c>
      <c r="B65" s="154">
        <f t="shared" si="0"/>
        <v>179</v>
      </c>
      <c r="C65" s="87" t="s">
        <v>5089</v>
      </c>
      <c r="D65" s="105">
        <v>10</v>
      </c>
      <c r="E65" s="105"/>
      <c r="F65" s="105" t="s">
        <v>13</v>
      </c>
      <c r="G65" s="105" t="s">
        <v>14</v>
      </c>
      <c r="H65" s="105" t="s">
        <v>14</v>
      </c>
      <c r="I65" s="105" t="s">
        <v>68</v>
      </c>
      <c r="J65" s="110" t="s">
        <v>5090</v>
      </c>
      <c r="M65" s="171" t="str">
        <f t="shared" si="1"/>
        <v/>
      </c>
      <c r="N65" s="278" t="str">
        <f t="shared" si="2"/>
        <v/>
      </c>
    </row>
    <row r="66" spans="1:14" ht="24" x14ac:dyDescent="0.25">
      <c r="A66" s="151">
        <v>48</v>
      </c>
      <c r="B66" s="154">
        <f t="shared" si="0"/>
        <v>142</v>
      </c>
      <c r="C66" s="97" t="s">
        <v>5113</v>
      </c>
      <c r="D66" s="15">
        <v>0</v>
      </c>
      <c r="E66" s="15"/>
      <c r="F66" s="16" t="s">
        <v>13</v>
      </c>
      <c r="G66" s="133" t="s">
        <v>14</v>
      </c>
      <c r="H66" s="133" t="s">
        <v>14</v>
      </c>
      <c r="I66" s="15" t="s">
        <v>68</v>
      </c>
      <c r="J66" s="110"/>
      <c r="M66" s="171" t="str">
        <f t="shared" si="1"/>
        <v/>
      </c>
      <c r="N66" s="278" t="str">
        <f t="shared" si="2"/>
        <v/>
      </c>
    </row>
    <row r="67" spans="1:14" ht="36" x14ac:dyDescent="0.25">
      <c r="A67" s="151">
        <v>58</v>
      </c>
      <c r="B67" s="154">
        <f t="shared" si="0"/>
        <v>205</v>
      </c>
      <c r="C67" s="97" t="s">
        <v>5124</v>
      </c>
      <c r="D67" s="133">
        <v>1</v>
      </c>
      <c r="E67" s="133" t="s">
        <v>5128</v>
      </c>
      <c r="F67" s="134" t="s">
        <v>13</v>
      </c>
      <c r="G67" s="133" t="s">
        <v>14</v>
      </c>
      <c r="H67" s="133" t="s">
        <v>14</v>
      </c>
      <c r="I67" s="133" t="s">
        <v>68</v>
      </c>
      <c r="J67" s="110" t="s">
        <v>5131</v>
      </c>
      <c r="M67" s="171" t="str">
        <f t="shared" si="1"/>
        <v/>
      </c>
      <c r="N67" s="278" t="str">
        <f t="shared" si="2"/>
        <v/>
      </c>
    </row>
    <row r="68" spans="1:14" ht="24" x14ac:dyDescent="0.25">
      <c r="A68" s="151">
        <v>62</v>
      </c>
      <c r="B68" s="154">
        <f t="shared" si="0"/>
        <v>12</v>
      </c>
      <c r="C68" s="97" t="s">
        <v>5132</v>
      </c>
      <c r="D68" s="15">
        <v>0</v>
      </c>
      <c r="E68" s="15"/>
      <c r="F68" s="16" t="s">
        <v>13</v>
      </c>
      <c r="G68" s="133" t="s">
        <v>14</v>
      </c>
      <c r="H68" s="133" t="s">
        <v>14</v>
      </c>
      <c r="I68" s="15" t="s">
        <v>68</v>
      </c>
      <c r="J68" s="110"/>
      <c r="M68" s="171" t="str">
        <f t="shared" si="1"/>
        <v/>
      </c>
      <c r="N68" s="278" t="str">
        <f t="shared" si="2"/>
        <v/>
      </c>
    </row>
    <row r="69" spans="1:14" ht="48" x14ac:dyDescent="0.25">
      <c r="A69" s="151">
        <v>63</v>
      </c>
      <c r="B69" s="154">
        <f t="shared" ref="B69:B132" si="3">LEN(C69)</f>
        <v>287</v>
      </c>
      <c r="C69" s="87" t="s">
        <v>5133</v>
      </c>
      <c r="D69" s="105">
        <v>14</v>
      </c>
      <c r="E69" s="105"/>
      <c r="F69" s="105" t="s">
        <v>13</v>
      </c>
      <c r="G69" s="105" t="s">
        <v>14</v>
      </c>
      <c r="H69" s="105" t="s">
        <v>14</v>
      </c>
      <c r="I69" s="105" t="s">
        <v>68</v>
      </c>
      <c r="J69" s="110" t="s">
        <v>5134</v>
      </c>
      <c r="M69" s="171" t="str">
        <f t="shared" ref="M69:M132" si="4">IF(I69="Critique",E69,"")</f>
        <v/>
      </c>
      <c r="N69" s="278" t="str">
        <f t="shared" ref="N69:N132" si="5">IF(I69="Soutien",E69,"")</f>
        <v/>
      </c>
    </row>
    <row r="70" spans="1:14" x14ac:dyDescent="0.25">
      <c r="A70" s="151">
        <v>75</v>
      </c>
      <c r="B70" s="154">
        <f t="shared" si="3"/>
        <v>9</v>
      </c>
      <c r="C70" s="87" t="s">
        <v>5148</v>
      </c>
      <c r="D70" s="105">
        <v>0</v>
      </c>
      <c r="E70" s="105"/>
      <c r="F70" s="105" t="s">
        <v>13</v>
      </c>
      <c r="G70" s="105" t="s">
        <v>14</v>
      </c>
      <c r="H70" s="105" t="s">
        <v>14</v>
      </c>
      <c r="I70" s="105" t="s">
        <v>68</v>
      </c>
      <c r="J70" s="110"/>
      <c r="M70" s="171" t="str">
        <f t="shared" si="4"/>
        <v/>
      </c>
      <c r="N70" s="278" t="str">
        <f t="shared" si="5"/>
        <v/>
      </c>
    </row>
    <row r="71" spans="1:14" x14ac:dyDescent="0.25">
      <c r="A71" s="151">
        <v>76</v>
      </c>
      <c r="B71" s="154">
        <f t="shared" si="3"/>
        <v>9</v>
      </c>
      <c r="C71" s="97" t="s">
        <v>5148</v>
      </c>
      <c r="D71" s="133">
        <v>0</v>
      </c>
      <c r="E71" s="133"/>
      <c r="F71" s="134" t="s">
        <v>13</v>
      </c>
      <c r="G71" s="133" t="s">
        <v>14</v>
      </c>
      <c r="H71" s="133" t="s">
        <v>14</v>
      </c>
      <c r="I71" s="133" t="s">
        <v>68</v>
      </c>
      <c r="J71" s="110"/>
      <c r="M71" s="171" t="str">
        <f t="shared" si="4"/>
        <v/>
      </c>
      <c r="N71" s="278" t="str">
        <f t="shared" si="5"/>
        <v/>
      </c>
    </row>
    <row r="72" spans="1:14" x14ac:dyDescent="0.25">
      <c r="A72" s="151">
        <v>77</v>
      </c>
      <c r="B72" s="154">
        <f t="shared" si="3"/>
        <v>9</v>
      </c>
      <c r="C72" s="87" t="s">
        <v>5148</v>
      </c>
      <c r="D72" s="105">
        <v>0</v>
      </c>
      <c r="E72" s="105"/>
      <c r="F72" s="105" t="s">
        <v>13</v>
      </c>
      <c r="G72" s="105" t="s">
        <v>14</v>
      </c>
      <c r="H72" s="105" t="s">
        <v>14</v>
      </c>
      <c r="I72" s="105" t="s">
        <v>68</v>
      </c>
      <c r="J72" s="110"/>
      <c r="M72" s="171" t="str">
        <f t="shared" si="4"/>
        <v/>
      </c>
      <c r="N72" s="278" t="str">
        <f t="shared" si="5"/>
        <v/>
      </c>
    </row>
    <row r="73" spans="1:14" x14ac:dyDescent="0.25">
      <c r="A73" s="151">
        <v>84</v>
      </c>
      <c r="B73" s="154">
        <f t="shared" si="3"/>
        <v>49</v>
      </c>
      <c r="C73" s="97" t="s">
        <v>5156</v>
      </c>
      <c r="D73" s="133">
        <v>0</v>
      </c>
      <c r="E73" s="133"/>
      <c r="F73" s="134" t="s">
        <v>14</v>
      </c>
      <c r="G73" s="133" t="s">
        <v>14</v>
      </c>
      <c r="H73" s="133" t="s">
        <v>14</v>
      </c>
      <c r="I73" s="133" t="s">
        <v>68</v>
      </c>
      <c r="J73" s="110"/>
      <c r="M73" s="171" t="str">
        <f t="shared" si="4"/>
        <v/>
      </c>
      <c r="N73" s="278" t="str">
        <f t="shared" si="5"/>
        <v/>
      </c>
    </row>
    <row r="74" spans="1:14" ht="72" x14ac:dyDescent="0.25">
      <c r="A74" s="151">
        <v>87</v>
      </c>
      <c r="B74" s="154">
        <f t="shared" si="3"/>
        <v>492</v>
      </c>
      <c r="C74" s="87" t="s">
        <v>5161</v>
      </c>
      <c r="D74" s="105">
        <v>0</v>
      </c>
      <c r="E74" s="105" t="s">
        <v>19</v>
      </c>
      <c r="F74" s="105" t="s">
        <v>13</v>
      </c>
      <c r="G74" s="105" t="s">
        <v>14</v>
      </c>
      <c r="H74" s="105" t="s">
        <v>14</v>
      </c>
      <c r="I74" s="105" t="s">
        <v>68</v>
      </c>
      <c r="J74" s="110"/>
      <c r="M74" s="171" t="str">
        <f t="shared" si="4"/>
        <v/>
      </c>
      <c r="N74" s="278" t="str">
        <f t="shared" si="5"/>
        <v/>
      </c>
    </row>
    <row r="75" spans="1:14" x14ac:dyDescent="0.25">
      <c r="A75" s="151">
        <v>93</v>
      </c>
      <c r="B75" s="154">
        <f t="shared" si="3"/>
        <v>40</v>
      </c>
      <c r="C75" s="87" t="s">
        <v>5169</v>
      </c>
      <c r="D75" s="105">
        <v>0</v>
      </c>
      <c r="E75" s="105"/>
      <c r="F75" s="105" t="s">
        <v>14</v>
      </c>
      <c r="G75" s="105" t="s">
        <v>14</v>
      </c>
      <c r="H75" s="105" t="s">
        <v>13</v>
      </c>
      <c r="I75" s="105" t="s">
        <v>68</v>
      </c>
      <c r="J75" s="110"/>
      <c r="M75" s="171" t="str">
        <f t="shared" si="4"/>
        <v/>
      </c>
      <c r="N75" s="278" t="str">
        <f t="shared" si="5"/>
        <v/>
      </c>
    </row>
    <row r="76" spans="1:14" ht="24" x14ac:dyDescent="0.25">
      <c r="A76" s="151">
        <v>94</v>
      </c>
      <c r="B76" s="154">
        <f t="shared" si="3"/>
        <v>190</v>
      </c>
      <c r="C76" s="97" t="s">
        <v>5170</v>
      </c>
      <c r="D76" s="15">
        <v>1</v>
      </c>
      <c r="E76" s="15"/>
      <c r="F76" s="16" t="s">
        <v>13</v>
      </c>
      <c r="G76" s="133" t="s">
        <v>14</v>
      </c>
      <c r="H76" s="133" t="s">
        <v>14</v>
      </c>
      <c r="I76" s="15" t="s">
        <v>68</v>
      </c>
      <c r="J76" s="110"/>
      <c r="M76" s="171" t="str">
        <f t="shared" si="4"/>
        <v/>
      </c>
      <c r="N76" s="278" t="str">
        <f t="shared" si="5"/>
        <v/>
      </c>
    </row>
    <row r="77" spans="1:14" x14ac:dyDescent="0.25">
      <c r="A77" s="151">
        <v>107</v>
      </c>
      <c r="B77" s="154">
        <f t="shared" si="3"/>
        <v>76</v>
      </c>
      <c r="C77" s="87" t="s">
        <v>5184</v>
      </c>
      <c r="D77" s="105">
        <v>0</v>
      </c>
      <c r="E77" s="105"/>
      <c r="F77" s="105" t="s">
        <v>13</v>
      </c>
      <c r="G77" s="105" t="s">
        <v>14</v>
      </c>
      <c r="H77" s="105" t="s">
        <v>14</v>
      </c>
      <c r="I77" s="105" t="s">
        <v>68</v>
      </c>
      <c r="J77" s="110"/>
      <c r="M77" s="171" t="str">
        <f t="shared" si="4"/>
        <v/>
      </c>
      <c r="N77" s="278" t="str">
        <f t="shared" si="5"/>
        <v/>
      </c>
    </row>
    <row r="78" spans="1:14" x14ac:dyDescent="0.25">
      <c r="A78" s="151">
        <v>109</v>
      </c>
      <c r="B78" s="154">
        <f t="shared" si="3"/>
        <v>9</v>
      </c>
      <c r="C78" s="87" t="s">
        <v>5148</v>
      </c>
      <c r="D78" s="105">
        <v>0</v>
      </c>
      <c r="E78" s="105"/>
      <c r="F78" s="105" t="s">
        <v>13</v>
      </c>
      <c r="G78" s="105" t="s">
        <v>14</v>
      </c>
      <c r="H78" s="105" t="s">
        <v>14</v>
      </c>
      <c r="I78" s="105" t="s">
        <v>68</v>
      </c>
      <c r="J78" s="110"/>
      <c r="M78" s="171" t="str">
        <f t="shared" si="4"/>
        <v/>
      </c>
      <c r="N78" s="278" t="str">
        <f t="shared" si="5"/>
        <v/>
      </c>
    </row>
    <row r="79" spans="1:14" ht="96" x14ac:dyDescent="0.25">
      <c r="A79" s="151">
        <v>113</v>
      </c>
      <c r="B79" s="154">
        <f t="shared" si="3"/>
        <v>564</v>
      </c>
      <c r="C79" s="87" t="s">
        <v>5191</v>
      </c>
      <c r="D79" s="105">
        <v>0</v>
      </c>
      <c r="E79" s="105"/>
      <c r="F79" s="105" t="s">
        <v>13</v>
      </c>
      <c r="G79" s="105" t="s">
        <v>14</v>
      </c>
      <c r="H79" s="105" t="s">
        <v>14</v>
      </c>
      <c r="I79" s="105" t="s">
        <v>68</v>
      </c>
      <c r="J79" s="110"/>
      <c r="M79" s="171" t="str">
        <f t="shared" si="4"/>
        <v/>
      </c>
      <c r="N79" s="278" t="str">
        <f t="shared" si="5"/>
        <v/>
      </c>
    </row>
    <row r="80" spans="1:14" ht="24" x14ac:dyDescent="0.25">
      <c r="A80" s="151">
        <v>116</v>
      </c>
      <c r="B80" s="154">
        <f t="shared" si="3"/>
        <v>190</v>
      </c>
      <c r="C80" s="97" t="s">
        <v>5194</v>
      </c>
      <c r="D80" s="15">
        <v>0</v>
      </c>
      <c r="E80" s="15"/>
      <c r="F80" s="16" t="s">
        <v>13</v>
      </c>
      <c r="G80" s="133" t="s">
        <v>14</v>
      </c>
      <c r="H80" s="133" t="s">
        <v>14</v>
      </c>
      <c r="I80" s="15" t="s">
        <v>68</v>
      </c>
      <c r="J80" s="110"/>
      <c r="M80" s="171" t="str">
        <f t="shared" si="4"/>
        <v/>
      </c>
      <c r="N80" s="278" t="str">
        <f t="shared" si="5"/>
        <v/>
      </c>
    </row>
    <row r="81" spans="1:14" ht="84" x14ac:dyDescent="0.25">
      <c r="A81" s="151">
        <v>121</v>
      </c>
      <c r="B81" s="154">
        <f t="shared" si="3"/>
        <v>611</v>
      </c>
      <c r="C81" s="87" t="s">
        <v>5201</v>
      </c>
      <c r="D81" s="105">
        <v>0</v>
      </c>
      <c r="E81" s="105"/>
      <c r="F81" s="105" t="s">
        <v>13</v>
      </c>
      <c r="G81" s="105" t="s">
        <v>14</v>
      </c>
      <c r="H81" s="105" t="s">
        <v>14</v>
      </c>
      <c r="I81" s="105" t="s">
        <v>68</v>
      </c>
      <c r="J81" s="110"/>
      <c r="M81" s="171" t="str">
        <f t="shared" si="4"/>
        <v/>
      </c>
      <c r="N81" s="278" t="str">
        <f t="shared" si="5"/>
        <v/>
      </c>
    </row>
    <row r="82" spans="1:14" ht="120" x14ac:dyDescent="0.25">
      <c r="A82" s="151">
        <v>136</v>
      </c>
      <c r="B82" s="154">
        <f t="shared" si="3"/>
        <v>956</v>
      </c>
      <c r="C82" s="97" t="s">
        <v>5217</v>
      </c>
      <c r="D82" s="15">
        <v>0</v>
      </c>
      <c r="E82" s="15"/>
      <c r="F82" s="16" t="s">
        <v>13</v>
      </c>
      <c r="G82" s="133" t="s">
        <v>14</v>
      </c>
      <c r="H82" s="133" t="s">
        <v>14</v>
      </c>
      <c r="I82" s="15" t="s">
        <v>68</v>
      </c>
      <c r="J82" s="110"/>
      <c r="M82" s="171" t="str">
        <f t="shared" si="4"/>
        <v/>
      </c>
      <c r="N82" s="278" t="str">
        <f t="shared" si="5"/>
        <v/>
      </c>
    </row>
    <row r="83" spans="1:14" x14ac:dyDescent="0.25">
      <c r="A83" s="151">
        <v>141</v>
      </c>
      <c r="B83" s="154">
        <f t="shared" si="3"/>
        <v>89</v>
      </c>
      <c r="C83" s="87" t="s">
        <v>5223</v>
      </c>
      <c r="D83" s="105">
        <v>0</v>
      </c>
      <c r="E83" s="105" t="s">
        <v>490</v>
      </c>
      <c r="F83" s="105" t="s">
        <v>13</v>
      </c>
      <c r="G83" s="105" t="s">
        <v>14</v>
      </c>
      <c r="H83" s="105" t="s">
        <v>14</v>
      </c>
      <c r="I83" s="105" t="s">
        <v>68</v>
      </c>
      <c r="J83" s="110"/>
      <c r="M83" s="171" t="str">
        <f t="shared" si="4"/>
        <v/>
      </c>
      <c r="N83" s="278" t="str">
        <f t="shared" si="5"/>
        <v/>
      </c>
    </row>
    <row r="84" spans="1:14" ht="36" x14ac:dyDescent="0.25">
      <c r="A84" s="151">
        <v>168</v>
      </c>
      <c r="B84" s="154">
        <f t="shared" si="3"/>
        <v>285</v>
      </c>
      <c r="C84" s="97" t="s">
        <v>5256</v>
      </c>
      <c r="D84" s="15">
        <v>0</v>
      </c>
      <c r="E84" s="15"/>
      <c r="F84" s="16" t="s">
        <v>13</v>
      </c>
      <c r="G84" s="133" t="s">
        <v>14</v>
      </c>
      <c r="H84" s="133" t="s">
        <v>14</v>
      </c>
      <c r="I84" s="15" t="s">
        <v>68</v>
      </c>
      <c r="J84" s="110"/>
      <c r="M84" s="171" t="str">
        <f t="shared" si="4"/>
        <v/>
      </c>
      <c r="N84" s="278" t="str">
        <f t="shared" si="5"/>
        <v/>
      </c>
    </row>
    <row r="85" spans="1:14" ht="24" x14ac:dyDescent="0.25">
      <c r="A85" s="151">
        <v>182</v>
      </c>
      <c r="B85" s="154">
        <f t="shared" si="3"/>
        <v>125</v>
      </c>
      <c r="C85" s="97" t="s">
        <v>5275</v>
      </c>
      <c r="D85" s="133">
        <v>0</v>
      </c>
      <c r="E85" s="133"/>
      <c r="F85" s="134" t="s">
        <v>13</v>
      </c>
      <c r="G85" s="133" t="s">
        <v>14</v>
      </c>
      <c r="H85" s="133" t="s">
        <v>14</v>
      </c>
      <c r="I85" s="133" t="s">
        <v>68</v>
      </c>
      <c r="J85" s="110"/>
      <c r="M85" s="171" t="str">
        <f t="shared" si="4"/>
        <v/>
      </c>
      <c r="N85" s="278" t="str">
        <f t="shared" si="5"/>
        <v/>
      </c>
    </row>
    <row r="86" spans="1:14" x14ac:dyDescent="0.25">
      <c r="A86" s="151">
        <v>184</v>
      </c>
      <c r="B86" s="154">
        <f t="shared" si="3"/>
        <v>9</v>
      </c>
      <c r="C86" s="97" t="s">
        <v>5148</v>
      </c>
      <c r="D86" s="15">
        <v>0</v>
      </c>
      <c r="E86" s="15"/>
      <c r="F86" s="16" t="s">
        <v>14</v>
      </c>
      <c r="G86" s="133" t="s">
        <v>14</v>
      </c>
      <c r="H86" s="133" t="s">
        <v>14</v>
      </c>
      <c r="I86" s="15" t="s">
        <v>68</v>
      </c>
      <c r="J86" s="110"/>
      <c r="M86" s="171" t="str">
        <f t="shared" si="4"/>
        <v/>
      </c>
      <c r="N86" s="278" t="str">
        <f t="shared" si="5"/>
        <v/>
      </c>
    </row>
    <row r="87" spans="1:14" x14ac:dyDescent="0.25">
      <c r="A87" s="151">
        <v>205</v>
      </c>
      <c r="B87" s="154">
        <f t="shared" si="3"/>
        <v>48</v>
      </c>
      <c r="C87" s="87" t="s">
        <v>5298</v>
      </c>
      <c r="D87" s="105">
        <v>1</v>
      </c>
      <c r="E87" s="105"/>
      <c r="F87" s="105" t="s">
        <v>13</v>
      </c>
      <c r="G87" s="105" t="s">
        <v>5299</v>
      </c>
      <c r="H87" s="105" t="s">
        <v>14</v>
      </c>
      <c r="I87" s="105" t="s">
        <v>68</v>
      </c>
      <c r="J87" s="110" t="s">
        <v>5300</v>
      </c>
      <c r="M87" s="171" t="str">
        <f t="shared" si="4"/>
        <v/>
      </c>
      <c r="N87" s="278" t="str">
        <f t="shared" si="5"/>
        <v/>
      </c>
    </row>
    <row r="88" spans="1:14" x14ac:dyDescent="0.25">
      <c r="A88" s="151">
        <v>216</v>
      </c>
      <c r="B88" s="154">
        <f t="shared" si="3"/>
        <v>53</v>
      </c>
      <c r="C88" s="97" t="s">
        <v>5315</v>
      </c>
      <c r="D88" s="15">
        <v>0</v>
      </c>
      <c r="E88" s="15"/>
      <c r="F88" s="16" t="s">
        <v>13</v>
      </c>
      <c r="G88" s="133" t="s">
        <v>14</v>
      </c>
      <c r="H88" s="338" t="s">
        <v>13</v>
      </c>
      <c r="I88" s="15" t="s">
        <v>68</v>
      </c>
      <c r="J88" s="110" t="s">
        <v>5316</v>
      </c>
      <c r="M88" s="171" t="str">
        <f t="shared" si="4"/>
        <v/>
      </c>
      <c r="N88" s="278" t="str">
        <f t="shared" si="5"/>
        <v/>
      </c>
    </row>
    <row r="89" spans="1:14" x14ac:dyDescent="0.25">
      <c r="A89" s="151">
        <v>219</v>
      </c>
      <c r="B89" s="154">
        <f t="shared" si="3"/>
        <v>14</v>
      </c>
      <c r="C89" s="87" t="s">
        <v>5321</v>
      </c>
      <c r="D89" s="105">
        <v>0</v>
      </c>
      <c r="E89" s="105"/>
      <c r="F89" s="105" t="s">
        <v>13</v>
      </c>
      <c r="G89" s="105" t="s">
        <v>14</v>
      </c>
      <c r="H89" s="105" t="s">
        <v>14</v>
      </c>
      <c r="I89" s="105" t="s">
        <v>68</v>
      </c>
      <c r="J89" s="110"/>
      <c r="M89" s="171" t="str">
        <f t="shared" si="4"/>
        <v/>
      </c>
      <c r="N89" s="278" t="str">
        <f t="shared" si="5"/>
        <v/>
      </c>
    </row>
    <row r="90" spans="1:14" x14ac:dyDescent="0.25">
      <c r="A90" s="151">
        <v>221</v>
      </c>
      <c r="B90" s="154">
        <f t="shared" si="3"/>
        <v>9</v>
      </c>
      <c r="C90" s="87" t="s">
        <v>5148</v>
      </c>
      <c r="D90" s="105">
        <v>0</v>
      </c>
      <c r="E90" s="105"/>
      <c r="F90" s="105" t="s">
        <v>13</v>
      </c>
      <c r="G90" s="105" t="s">
        <v>14</v>
      </c>
      <c r="H90" s="105" t="s">
        <v>14</v>
      </c>
      <c r="I90" s="105" t="s">
        <v>68</v>
      </c>
      <c r="J90" s="110"/>
      <c r="M90" s="171" t="str">
        <f t="shared" si="4"/>
        <v/>
      </c>
      <c r="N90" s="278" t="str">
        <f t="shared" si="5"/>
        <v/>
      </c>
    </row>
    <row r="91" spans="1:14" x14ac:dyDescent="0.25">
      <c r="A91" s="151">
        <v>224</v>
      </c>
      <c r="B91" s="154">
        <f t="shared" si="3"/>
        <v>76</v>
      </c>
      <c r="C91" s="97" t="s">
        <v>5325</v>
      </c>
      <c r="D91" s="133">
        <v>1</v>
      </c>
      <c r="E91" s="133"/>
      <c r="F91" s="134" t="s">
        <v>13</v>
      </c>
      <c r="G91" s="133" t="s">
        <v>14</v>
      </c>
      <c r="H91" s="133" t="s">
        <v>14</v>
      </c>
      <c r="I91" s="133" t="s">
        <v>68</v>
      </c>
      <c r="J91" s="110"/>
      <c r="M91" s="171" t="str">
        <f t="shared" si="4"/>
        <v/>
      </c>
      <c r="N91" s="278" t="str">
        <f t="shared" si="5"/>
        <v/>
      </c>
    </row>
    <row r="92" spans="1:14" x14ac:dyDescent="0.25">
      <c r="A92" s="151">
        <v>226</v>
      </c>
      <c r="B92" s="154">
        <f t="shared" si="3"/>
        <v>9</v>
      </c>
      <c r="C92" s="97" t="s">
        <v>5148</v>
      </c>
      <c r="D92" s="15">
        <v>0</v>
      </c>
      <c r="E92" s="15"/>
      <c r="F92" s="16" t="s">
        <v>13</v>
      </c>
      <c r="G92" s="133" t="s">
        <v>14</v>
      </c>
      <c r="H92" s="133" t="s">
        <v>14</v>
      </c>
      <c r="I92" s="15" t="s">
        <v>68</v>
      </c>
      <c r="J92" s="110"/>
      <c r="M92" s="171" t="str">
        <f t="shared" si="4"/>
        <v/>
      </c>
      <c r="N92" s="278" t="str">
        <f t="shared" si="5"/>
        <v/>
      </c>
    </row>
    <row r="93" spans="1:14" x14ac:dyDescent="0.25">
      <c r="A93" s="151">
        <v>228</v>
      </c>
      <c r="B93" s="154">
        <f t="shared" si="3"/>
        <v>9</v>
      </c>
      <c r="C93" s="97" t="s">
        <v>5148</v>
      </c>
      <c r="D93" s="133">
        <v>2</v>
      </c>
      <c r="E93" s="133"/>
      <c r="F93" s="134" t="s">
        <v>13</v>
      </c>
      <c r="G93" s="133" t="s">
        <v>14</v>
      </c>
      <c r="H93" s="133" t="s">
        <v>14</v>
      </c>
      <c r="I93" s="133" t="s">
        <v>68</v>
      </c>
      <c r="J93" s="110"/>
      <c r="M93" s="171" t="str">
        <f t="shared" si="4"/>
        <v/>
      </c>
      <c r="N93" s="278" t="str">
        <f t="shared" si="5"/>
        <v/>
      </c>
    </row>
    <row r="94" spans="1:14" ht="24" x14ac:dyDescent="0.25">
      <c r="A94" s="151">
        <v>2</v>
      </c>
      <c r="B94" s="154">
        <f t="shared" si="3"/>
        <v>162</v>
      </c>
      <c r="C94" s="97" t="s">
        <v>5053</v>
      </c>
      <c r="D94" s="15">
        <v>12</v>
      </c>
      <c r="E94" s="15"/>
      <c r="F94" s="16"/>
      <c r="G94" s="133" t="s">
        <v>5055</v>
      </c>
      <c r="H94" s="133" t="s">
        <v>14</v>
      </c>
      <c r="I94" s="15" t="s">
        <v>40</v>
      </c>
      <c r="J94" s="108"/>
      <c r="M94" s="171" t="str">
        <f t="shared" si="4"/>
        <v/>
      </c>
      <c r="N94" s="278">
        <f t="shared" si="5"/>
        <v>0</v>
      </c>
    </row>
    <row r="95" spans="1:14" ht="60" x14ac:dyDescent="0.25">
      <c r="A95" s="151">
        <v>8</v>
      </c>
      <c r="B95" s="154">
        <f t="shared" si="3"/>
        <v>381</v>
      </c>
      <c r="C95" s="97" t="s">
        <v>5062</v>
      </c>
      <c r="D95" s="133">
        <v>9</v>
      </c>
      <c r="E95" s="133"/>
      <c r="F95" s="134" t="s">
        <v>13</v>
      </c>
      <c r="G95" s="133" t="s">
        <v>14</v>
      </c>
      <c r="H95" s="133" t="s">
        <v>14</v>
      </c>
      <c r="I95" s="133" t="s">
        <v>40</v>
      </c>
      <c r="J95" s="108"/>
      <c r="M95" s="171" t="str">
        <f t="shared" si="4"/>
        <v/>
      </c>
      <c r="N95" s="278">
        <f t="shared" si="5"/>
        <v>0</v>
      </c>
    </row>
    <row r="96" spans="1:14" ht="24" x14ac:dyDescent="0.25">
      <c r="A96" s="151">
        <v>9</v>
      </c>
      <c r="B96" s="154">
        <f t="shared" si="3"/>
        <v>136</v>
      </c>
      <c r="C96" s="87" t="s">
        <v>5063</v>
      </c>
      <c r="D96" s="105">
        <v>4</v>
      </c>
      <c r="E96" s="105" t="s">
        <v>5065</v>
      </c>
      <c r="F96" s="105" t="s">
        <v>13</v>
      </c>
      <c r="G96" s="105" t="s">
        <v>5064</v>
      </c>
      <c r="H96" s="105" t="s">
        <v>13</v>
      </c>
      <c r="I96" s="105" t="s">
        <v>40</v>
      </c>
      <c r="J96" s="109"/>
      <c r="M96" s="171" t="str">
        <f t="shared" si="4"/>
        <v/>
      </c>
      <c r="N96" s="278" t="str">
        <f t="shared" si="5"/>
        <v>Puéricultrice</v>
      </c>
    </row>
    <row r="97" spans="1:14" ht="36" x14ac:dyDescent="0.25">
      <c r="A97" s="151">
        <v>11</v>
      </c>
      <c r="B97" s="154">
        <f t="shared" si="3"/>
        <v>212</v>
      </c>
      <c r="C97" s="87" t="s">
        <v>5068</v>
      </c>
      <c r="D97" s="105">
        <v>3</v>
      </c>
      <c r="E97" s="105"/>
      <c r="F97" s="105" t="s">
        <v>13</v>
      </c>
      <c r="G97" s="105" t="s">
        <v>14</v>
      </c>
      <c r="H97" s="105" t="s">
        <v>14</v>
      </c>
      <c r="I97" s="105" t="s">
        <v>40</v>
      </c>
      <c r="J97" s="109"/>
      <c r="M97" s="171" t="str">
        <f t="shared" si="4"/>
        <v/>
      </c>
      <c r="N97" s="278">
        <f t="shared" si="5"/>
        <v>0</v>
      </c>
    </row>
    <row r="98" spans="1:14" ht="48" x14ac:dyDescent="0.25">
      <c r="A98" s="151">
        <v>14</v>
      </c>
      <c r="B98" s="154">
        <f t="shared" si="3"/>
        <v>301</v>
      </c>
      <c r="C98" s="97" t="s">
        <v>5071</v>
      </c>
      <c r="D98" s="15">
        <v>0</v>
      </c>
      <c r="E98" s="15"/>
      <c r="F98" s="16" t="s">
        <v>13</v>
      </c>
      <c r="G98" s="133" t="s">
        <v>14</v>
      </c>
      <c r="H98" s="133" t="s">
        <v>14</v>
      </c>
      <c r="I98" s="15" t="s">
        <v>40</v>
      </c>
      <c r="J98" s="108"/>
      <c r="M98" s="171" t="str">
        <f t="shared" si="4"/>
        <v/>
      </c>
      <c r="N98" s="278">
        <f t="shared" si="5"/>
        <v>0</v>
      </c>
    </row>
    <row r="99" spans="1:14" ht="24" x14ac:dyDescent="0.25">
      <c r="A99" s="151">
        <v>15</v>
      </c>
      <c r="B99" s="154">
        <f t="shared" si="3"/>
        <v>128</v>
      </c>
      <c r="C99" s="87" t="s">
        <v>5072</v>
      </c>
      <c r="D99" s="105">
        <v>10</v>
      </c>
      <c r="E99" s="105"/>
      <c r="F99" s="105" t="s">
        <v>13</v>
      </c>
      <c r="G99" s="105" t="s">
        <v>14</v>
      </c>
      <c r="H99" s="105" t="s">
        <v>14</v>
      </c>
      <c r="I99" s="105" t="s">
        <v>40</v>
      </c>
      <c r="J99" s="109"/>
      <c r="M99" s="171" t="str">
        <f t="shared" si="4"/>
        <v/>
      </c>
      <c r="N99" s="278">
        <f t="shared" si="5"/>
        <v>0</v>
      </c>
    </row>
    <row r="100" spans="1:14" ht="84" x14ac:dyDescent="0.25">
      <c r="A100" s="151">
        <v>18</v>
      </c>
      <c r="B100" s="154">
        <f t="shared" si="3"/>
        <v>502</v>
      </c>
      <c r="C100" s="97" t="s">
        <v>5075</v>
      </c>
      <c r="D100" s="15">
        <v>3</v>
      </c>
      <c r="E100" s="15"/>
      <c r="F100" s="16" t="s">
        <v>13</v>
      </c>
      <c r="G100" s="133" t="s">
        <v>14</v>
      </c>
      <c r="H100" s="133" t="s">
        <v>14</v>
      </c>
      <c r="I100" s="15" t="s">
        <v>40</v>
      </c>
      <c r="J100" s="108"/>
      <c r="M100" s="171" t="str">
        <f t="shared" si="4"/>
        <v/>
      </c>
      <c r="N100" s="278">
        <f t="shared" si="5"/>
        <v>0</v>
      </c>
    </row>
    <row r="101" spans="1:14" ht="84" x14ac:dyDescent="0.25">
      <c r="A101" s="151">
        <v>19</v>
      </c>
      <c r="B101" s="154">
        <f t="shared" si="3"/>
        <v>642</v>
      </c>
      <c r="C101" s="87" t="s">
        <v>5076</v>
      </c>
      <c r="D101" s="105">
        <v>61</v>
      </c>
      <c r="E101" s="105"/>
      <c r="F101" s="105" t="s">
        <v>13</v>
      </c>
      <c r="G101" s="105" t="s">
        <v>5077</v>
      </c>
      <c r="H101" s="105" t="s">
        <v>14</v>
      </c>
      <c r="I101" s="105" t="s">
        <v>40</v>
      </c>
      <c r="J101" s="110"/>
      <c r="M101" s="171" t="str">
        <f t="shared" si="4"/>
        <v/>
      </c>
      <c r="N101" s="278">
        <f t="shared" si="5"/>
        <v>0</v>
      </c>
    </row>
    <row r="102" spans="1:14" ht="84" x14ac:dyDescent="0.25">
      <c r="A102" s="151">
        <v>20</v>
      </c>
      <c r="B102" s="154">
        <f t="shared" si="3"/>
        <v>652</v>
      </c>
      <c r="C102" s="97" t="s">
        <v>5078</v>
      </c>
      <c r="D102" s="15">
        <v>123</v>
      </c>
      <c r="E102" s="15" t="s">
        <v>55</v>
      </c>
      <c r="F102" s="16" t="s">
        <v>13</v>
      </c>
      <c r="G102" s="133" t="s">
        <v>5079</v>
      </c>
      <c r="H102" s="133" t="s">
        <v>14</v>
      </c>
      <c r="I102" s="15" t="s">
        <v>40</v>
      </c>
      <c r="J102" s="110"/>
      <c r="M102" s="171" t="str">
        <f t="shared" si="4"/>
        <v/>
      </c>
      <c r="N102" s="278" t="str">
        <f t="shared" si="5"/>
        <v>Paysagiste</v>
      </c>
    </row>
    <row r="103" spans="1:14" ht="72" x14ac:dyDescent="0.25">
      <c r="A103" s="151">
        <v>21</v>
      </c>
      <c r="B103" s="154">
        <f t="shared" si="3"/>
        <v>465</v>
      </c>
      <c r="C103" s="87" t="s">
        <v>5080</v>
      </c>
      <c r="D103" s="105">
        <v>0</v>
      </c>
      <c r="E103" s="105"/>
      <c r="F103" s="105" t="s">
        <v>13</v>
      </c>
      <c r="G103" s="105" t="s">
        <v>14</v>
      </c>
      <c r="H103" s="105" t="s">
        <v>14</v>
      </c>
      <c r="I103" s="105" t="s">
        <v>40</v>
      </c>
      <c r="J103" s="110"/>
      <c r="M103" s="171" t="str">
        <f t="shared" si="4"/>
        <v/>
      </c>
      <c r="N103" s="278">
        <f t="shared" si="5"/>
        <v>0</v>
      </c>
    </row>
    <row r="104" spans="1:14" ht="36" x14ac:dyDescent="0.25">
      <c r="A104" s="151">
        <v>22</v>
      </c>
      <c r="B104" s="154">
        <f t="shared" si="3"/>
        <v>219</v>
      </c>
      <c r="C104" s="97" t="s">
        <v>5081</v>
      </c>
      <c r="D104" s="15">
        <v>0</v>
      </c>
      <c r="E104" s="15"/>
      <c r="F104" s="16" t="s">
        <v>13</v>
      </c>
      <c r="G104" s="133" t="s">
        <v>14</v>
      </c>
      <c r="H104" s="133" t="s">
        <v>14</v>
      </c>
      <c r="I104" s="15" t="s">
        <v>40</v>
      </c>
      <c r="J104" s="110"/>
      <c r="M104" s="171" t="str">
        <f t="shared" si="4"/>
        <v/>
      </c>
      <c r="N104" s="278">
        <f t="shared" si="5"/>
        <v>0</v>
      </c>
    </row>
    <row r="105" spans="1:14" ht="24" x14ac:dyDescent="0.25">
      <c r="A105" s="151">
        <v>24</v>
      </c>
      <c r="B105" s="154">
        <f t="shared" si="3"/>
        <v>182</v>
      </c>
      <c r="C105" s="97" t="s">
        <v>5083</v>
      </c>
      <c r="D105" s="133">
        <v>0</v>
      </c>
      <c r="E105" s="133"/>
      <c r="F105" s="134" t="s">
        <v>14</v>
      </c>
      <c r="G105" s="133" t="s">
        <v>14</v>
      </c>
      <c r="H105" s="133" t="s">
        <v>14</v>
      </c>
      <c r="I105" s="133" t="s">
        <v>40</v>
      </c>
      <c r="J105" s="110"/>
      <c r="M105" s="171" t="str">
        <f t="shared" si="4"/>
        <v/>
      </c>
      <c r="N105" s="278">
        <f t="shared" si="5"/>
        <v>0</v>
      </c>
    </row>
    <row r="106" spans="1:14" ht="48" x14ac:dyDescent="0.25">
      <c r="A106" s="151">
        <v>27</v>
      </c>
      <c r="B106" s="154">
        <f t="shared" si="3"/>
        <v>375</v>
      </c>
      <c r="C106" s="87" t="s">
        <v>5087</v>
      </c>
      <c r="D106" s="105">
        <v>0</v>
      </c>
      <c r="E106" s="105"/>
      <c r="F106" s="105" t="s">
        <v>13</v>
      </c>
      <c r="G106" s="105" t="s">
        <v>14</v>
      </c>
      <c r="H106" s="105" t="s">
        <v>14</v>
      </c>
      <c r="I106" s="105" t="s">
        <v>40</v>
      </c>
      <c r="J106" s="110"/>
      <c r="M106" s="171" t="str">
        <f t="shared" si="4"/>
        <v/>
      </c>
      <c r="N106" s="278">
        <f t="shared" si="5"/>
        <v>0</v>
      </c>
    </row>
    <row r="107" spans="1:14" ht="36" x14ac:dyDescent="0.25">
      <c r="A107" s="151">
        <v>28</v>
      </c>
      <c r="B107" s="154">
        <f t="shared" si="3"/>
        <v>221</v>
      </c>
      <c r="C107" s="97" t="s">
        <v>5088</v>
      </c>
      <c r="D107" s="133">
        <v>8</v>
      </c>
      <c r="E107" s="133"/>
      <c r="F107" s="134" t="s">
        <v>13</v>
      </c>
      <c r="G107" s="133" t="s">
        <v>5866</v>
      </c>
      <c r="H107" s="133" t="s">
        <v>14</v>
      </c>
      <c r="I107" s="133" t="s">
        <v>40</v>
      </c>
      <c r="J107" s="110"/>
      <c r="M107" s="171" t="str">
        <f t="shared" si="4"/>
        <v/>
      </c>
      <c r="N107" s="278">
        <f t="shared" si="5"/>
        <v>0</v>
      </c>
    </row>
    <row r="108" spans="1:14" ht="36" x14ac:dyDescent="0.25">
      <c r="A108" s="151">
        <v>38</v>
      </c>
      <c r="B108" s="154">
        <f t="shared" si="3"/>
        <v>245</v>
      </c>
      <c r="C108" s="97" t="s">
        <v>5101</v>
      </c>
      <c r="D108" s="15">
        <v>0</v>
      </c>
      <c r="E108" s="15"/>
      <c r="F108" s="16" t="s">
        <v>13</v>
      </c>
      <c r="G108" s="133" t="s">
        <v>5055</v>
      </c>
      <c r="H108" s="133" t="s">
        <v>14</v>
      </c>
      <c r="I108" s="15" t="s">
        <v>40</v>
      </c>
      <c r="J108" s="110"/>
      <c r="M108" s="171" t="str">
        <f t="shared" si="4"/>
        <v/>
      </c>
      <c r="N108" s="278">
        <f t="shared" si="5"/>
        <v>0</v>
      </c>
    </row>
    <row r="109" spans="1:14" ht="60" x14ac:dyDescent="0.25">
      <c r="A109" s="151">
        <v>39</v>
      </c>
      <c r="B109" s="154">
        <f t="shared" si="3"/>
        <v>106</v>
      </c>
      <c r="C109" s="87" t="s">
        <v>5102</v>
      </c>
      <c r="D109" s="105">
        <v>0</v>
      </c>
      <c r="E109" s="105"/>
      <c r="F109" s="105" t="s">
        <v>13</v>
      </c>
      <c r="G109" s="105" t="s">
        <v>5103</v>
      </c>
      <c r="H109" s="105" t="s">
        <v>14</v>
      </c>
      <c r="I109" s="105" t="s">
        <v>40</v>
      </c>
      <c r="J109" s="110"/>
      <c r="M109" s="171" t="str">
        <f t="shared" si="4"/>
        <v/>
      </c>
      <c r="N109" s="278">
        <f t="shared" si="5"/>
        <v>0</v>
      </c>
    </row>
    <row r="110" spans="1:14" x14ac:dyDescent="0.25">
      <c r="A110" s="151">
        <v>42</v>
      </c>
      <c r="B110" s="154">
        <f t="shared" si="3"/>
        <v>45</v>
      </c>
      <c r="C110" s="97" t="s">
        <v>5106</v>
      </c>
      <c r="D110" s="15">
        <v>0</v>
      </c>
      <c r="E110" s="15"/>
      <c r="F110" s="16" t="s">
        <v>13</v>
      </c>
      <c r="G110" s="133" t="s">
        <v>14</v>
      </c>
      <c r="H110" s="133" t="s">
        <v>14</v>
      </c>
      <c r="I110" s="15" t="s">
        <v>40</v>
      </c>
      <c r="J110" s="110"/>
      <c r="M110" s="171" t="str">
        <f t="shared" si="4"/>
        <v/>
      </c>
      <c r="N110" s="278">
        <f t="shared" si="5"/>
        <v>0</v>
      </c>
    </row>
    <row r="111" spans="1:14" x14ac:dyDescent="0.25">
      <c r="A111" s="151">
        <v>44</v>
      </c>
      <c r="B111" s="154">
        <f t="shared" si="3"/>
        <v>60</v>
      </c>
      <c r="C111" s="97" t="s">
        <v>5108</v>
      </c>
      <c r="D111" s="133">
        <v>0</v>
      </c>
      <c r="E111" s="133" t="s">
        <v>4921</v>
      </c>
      <c r="F111" s="134" t="s">
        <v>13</v>
      </c>
      <c r="G111" s="133" t="s">
        <v>14</v>
      </c>
      <c r="H111" s="133" t="s">
        <v>14</v>
      </c>
      <c r="I111" s="133" t="s">
        <v>40</v>
      </c>
      <c r="J111" s="110"/>
      <c r="M111" s="171" t="str">
        <f t="shared" si="4"/>
        <v/>
      </c>
      <c r="N111" s="278" t="str">
        <f t="shared" si="5"/>
        <v>Professeur</v>
      </c>
    </row>
    <row r="112" spans="1:14" ht="24" x14ac:dyDescent="0.25">
      <c r="A112" s="151">
        <v>45</v>
      </c>
      <c r="B112" s="154">
        <f t="shared" si="3"/>
        <v>120</v>
      </c>
      <c r="C112" s="87" t="s">
        <v>5109</v>
      </c>
      <c r="D112" s="105">
        <v>0</v>
      </c>
      <c r="E112" s="105" t="s">
        <v>5110</v>
      </c>
      <c r="F112" s="105" t="s">
        <v>13</v>
      </c>
      <c r="G112" s="105" t="s">
        <v>14</v>
      </c>
      <c r="H112" s="105" t="s">
        <v>14</v>
      </c>
      <c r="I112" s="105" t="s">
        <v>40</v>
      </c>
      <c r="J112" s="110"/>
      <c r="M112" s="171" t="str">
        <f t="shared" si="4"/>
        <v/>
      </c>
      <c r="N112" s="278" t="str">
        <f t="shared" si="5"/>
        <v>Tourisme</v>
      </c>
    </row>
    <row r="113" spans="1:14" ht="24" x14ac:dyDescent="0.25">
      <c r="A113" s="151">
        <v>46</v>
      </c>
      <c r="B113" s="154">
        <f t="shared" si="3"/>
        <v>61</v>
      </c>
      <c r="C113" s="97" t="s">
        <v>5111</v>
      </c>
      <c r="D113" s="133">
        <v>0</v>
      </c>
      <c r="E113" s="133"/>
      <c r="F113" s="134" t="s">
        <v>14</v>
      </c>
      <c r="G113" s="133" t="s">
        <v>14</v>
      </c>
      <c r="H113" s="133" t="s">
        <v>14</v>
      </c>
      <c r="I113" s="133" t="s">
        <v>40</v>
      </c>
      <c r="J113" s="110"/>
      <c r="M113" s="171" t="str">
        <f t="shared" si="4"/>
        <v/>
      </c>
      <c r="N113" s="278">
        <f t="shared" si="5"/>
        <v>0</v>
      </c>
    </row>
    <row r="114" spans="1:14" x14ac:dyDescent="0.25">
      <c r="A114" s="151">
        <v>47</v>
      </c>
      <c r="B114" s="154">
        <f t="shared" si="3"/>
        <v>43</v>
      </c>
      <c r="C114" s="87" t="s">
        <v>5112</v>
      </c>
      <c r="D114" s="105">
        <v>0</v>
      </c>
      <c r="E114" s="105"/>
      <c r="F114" s="105" t="s">
        <v>13</v>
      </c>
      <c r="G114" s="105" t="s">
        <v>14</v>
      </c>
      <c r="H114" s="105" t="s">
        <v>14</v>
      </c>
      <c r="I114" s="105" t="s">
        <v>40</v>
      </c>
      <c r="J114" s="110"/>
      <c r="M114" s="171" t="str">
        <f t="shared" si="4"/>
        <v/>
      </c>
      <c r="N114" s="278">
        <f t="shared" si="5"/>
        <v>0</v>
      </c>
    </row>
    <row r="115" spans="1:14" ht="24" x14ac:dyDescent="0.25">
      <c r="A115" s="151">
        <v>50</v>
      </c>
      <c r="B115" s="154">
        <f t="shared" si="3"/>
        <v>140</v>
      </c>
      <c r="C115" s="97" t="s">
        <v>5115</v>
      </c>
      <c r="D115" s="133">
        <v>0</v>
      </c>
      <c r="E115" s="133"/>
      <c r="F115" s="134" t="s">
        <v>13</v>
      </c>
      <c r="G115" s="133" t="s">
        <v>14</v>
      </c>
      <c r="H115" s="133" t="s">
        <v>14</v>
      </c>
      <c r="I115" s="133" t="s">
        <v>40</v>
      </c>
      <c r="J115" s="110"/>
      <c r="M115" s="171" t="str">
        <f t="shared" si="4"/>
        <v/>
      </c>
      <c r="N115" s="278">
        <f t="shared" si="5"/>
        <v>0</v>
      </c>
    </row>
    <row r="116" spans="1:14" x14ac:dyDescent="0.25">
      <c r="A116" s="151">
        <v>51</v>
      </c>
      <c r="B116" s="154">
        <f t="shared" si="3"/>
        <v>76</v>
      </c>
      <c r="C116" s="87" t="s">
        <v>5116</v>
      </c>
      <c r="D116" s="105">
        <v>0</v>
      </c>
      <c r="E116" s="105"/>
      <c r="F116" s="105" t="s">
        <v>13</v>
      </c>
      <c r="G116" s="105" t="s">
        <v>14</v>
      </c>
      <c r="H116" s="105" t="s">
        <v>14</v>
      </c>
      <c r="I116" s="105" t="s">
        <v>40</v>
      </c>
      <c r="J116" s="110"/>
      <c r="M116" s="171" t="str">
        <f t="shared" si="4"/>
        <v/>
      </c>
      <c r="N116" s="278">
        <f t="shared" si="5"/>
        <v>0</v>
      </c>
    </row>
    <row r="117" spans="1:14" ht="24" x14ac:dyDescent="0.25">
      <c r="A117" s="151">
        <v>52</v>
      </c>
      <c r="B117" s="154">
        <f t="shared" si="3"/>
        <v>125</v>
      </c>
      <c r="C117" s="97" t="s">
        <v>5117</v>
      </c>
      <c r="D117" s="133">
        <v>0</v>
      </c>
      <c r="E117" s="133"/>
      <c r="F117" s="134" t="s">
        <v>13</v>
      </c>
      <c r="G117" s="133" t="s">
        <v>14</v>
      </c>
      <c r="H117" s="133" t="s">
        <v>14</v>
      </c>
      <c r="I117" s="133" t="s">
        <v>40</v>
      </c>
      <c r="J117" s="110"/>
      <c r="M117" s="171" t="str">
        <f t="shared" si="4"/>
        <v/>
      </c>
      <c r="N117" s="278">
        <f t="shared" si="5"/>
        <v>0</v>
      </c>
    </row>
    <row r="118" spans="1:14" x14ac:dyDescent="0.25">
      <c r="A118" s="151">
        <v>55</v>
      </c>
      <c r="B118" s="154">
        <f t="shared" si="3"/>
        <v>21</v>
      </c>
      <c r="C118" s="87" t="s">
        <v>5121</v>
      </c>
      <c r="D118" s="105">
        <v>0</v>
      </c>
      <c r="E118" s="105"/>
      <c r="F118" s="105" t="s">
        <v>13</v>
      </c>
      <c r="G118" s="105" t="s">
        <v>14</v>
      </c>
      <c r="H118" s="105" t="s">
        <v>14</v>
      </c>
      <c r="I118" s="105" t="s">
        <v>40</v>
      </c>
      <c r="J118" s="110"/>
      <c r="M118" s="171" t="str">
        <f t="shared" si="4"/>
        <v/>
      </c>
      <c r="N118" s="278">
        <f t="shared" si="5"/>
        <v>0</v>
      </c>
    </row>
    <row r="119" spans="1:14" ht="60" x14ac:dyDescent="0.25">
      <c r="A119" s="151">
        <v>56</v>
      </c>
      <c r="B119" s="154">
        <f t="shared" si="3"/>
        <v>261</v>
      </c>
      <c r="C119" s="97" t="s">
        <v>5122</v>
      </c>
      <c r="D119" s="133">
        <v>0</v>
      </c>
      <c r="E119" s="133" t="s">
        <v>5127</v>
      </c>
      <c r="F119" s="134" t="s">
        <v>13</v>
      </c>
      <c r="G119" s="133" t="s">
        <v>14</v>
      </c>
      <c r="H119" s="133" t="s">
        <v>14</v>
      </c>
      <c r="I119" s="133" t="s">
        <v>40</v>
      </c>
      <c r="J119" s="110"/>
      <c r="M119" s="171" t="str">
        <f t="shared" si="4"/>
        <v/>
      </c>
      <c r="N119" s="278" t="str">
        <f t="shared" si="5"/>
        <v>Médical</v>
      </c>
    </row>
    <row r="120" spans="1:14" x14ac:dyDescent="0.25">
      <c r="A120" s="151">
        <v>57</v>
      </c>
      <c r="B120" s="154">
        <f t="shared" si="3"/>
        <v>74</v>
      </c>
      <c r="C120" s="87" t="s">
        <v>5123</v>
      </c>
      <c r="D120" s="105">
        <v>2</v>
      </c>
      <c r="E120" s="105"/>
      <c r="F120" s="105" t="s">
        <v>13</v>
      </c>
      <c r="G120" s="105" t="s">
        <v>14</v>
      </c>
      <c r="H120" s="337" t="s">
        <v>14</v>
      </c>
      <c r="I120" s="105" t="s">
        <v>40</v>
      </c>
      <c r="J120" s="110"/>
      <c r="M120" s="171" t="str">
        <f t="shared" si="4"/>
        <v/>
      </c>
      <c r="N120" s="278">
        <f t="shared" si="5"/>
        <v>0</v>
      </c>
    </row>
    <row r="121" spans="1:14" x14ac:dyDescent="0.25">
      <c r="A121" s="151">
        <v>61</v>
      </c>
      <c r="B121" s="154">
        <f t="shared" si="3"/>
        <v>77</v>
      </c>
      <c r="C121" s="87" t="s">
        <v>5130</v>
      </c>
      <c r="D121" s="105">
        <v>14</v>
      </c>
      <c r="E121" s="105" t="s">
        <v>5065</v>
      </c>
      <c r="F121" s="105" t="s">
        <v>13</v>
      </c>
      <c r="G121" s="105" t="s">
        <v>886</v>
      </c>
      <c r="H121" s="105" t="s">
        <v>14</v>
      </c>
      <c r="I121" s="105" t="s">
        <v>40</v>
      </c>
      <c r="J121" s="110"/>
      <c r="M121" s="171" t="str">
        <f t="shared" si="4"/>
        <v/>
      </c>
      <c r="N121" s="278" t="str">
        <f t="shared" si="5"/>
        <v>Puéricultrice</v>
      </c>
    </row>
    <row r="122" spans="1:14" ht="48" x14ac:dyDescent="0.25">
      <c r="A122" s="151">
        <v>64</v>
      </c>
      <c r="B122" s="154">
        <f t="shared" si="3"/>
        <v>325</v>
      </c>
      <c r="C122" s="97" t="s">
        <v>5135</v>
      </c>
      <c r="D122" s="15">
        <v>0</v>
      </c>
      <c r="E122" s="15"/>
      <c r="F122" s="16" t="s">
        <v>13</v>
      </c>
      <c r="G122" s="133" t="s">
        <v>14</v>
      </c>
      <c r="H122" s="133" t="s">
        <v>14</v>
      </c>
      <c r="I122" s="15" t="s">
        <v>40</v>
      </c>
      <c r="J122" s="110"/>
      <c r="M122" s="171" t="str">
        <f t="shared" si="4"/>
        <v/>
      </c>
      <c r="N122" s="278">
        <f t="shared" si="5"/>
        <v>0</v>
      </c>
    </row>
    <row r="123" spans="1:14" ht="108" x14ac:dyDescent="0.25">
      <c r="A123" s="151">
        <v>65</v>
      </c>
      <c r="B123" s="154">
        <f t="shared" si="3"/>
        <v>310</v>
      </c>
      <c r="C123" s="87" t="s">
        <v>5136</v>
      </c>
      <c r="D123" s="105">
        <v>0</v>
      </c>
      <c r="E123" s="105"/>
      <c r="F123" s="105" t="s">
        <v>13</v>
      </c>
      <c r="G123" s="105" t="s">
        <v>5867</v>
      </c>
      <c r="H123" s="105" t="s">
        <v>14</v>
      </c>
      <c r="I123" s="105" t="s">
        <v>40</v>
      </c>
      <c r="J123" s="110"/>
      <c r="M123" s="171" t="str">
        <f t="shared" si="4"/>
        <v/>
      </c>
      <c r="N123" s="278">
        <f t="shared" si="5"/>
        <v>0</v>
      </c>
    </row>
    <row r="124" spans="1:14" ht="72" x14ac:dyDescent="0.25">
      <c r="A124" s="151">
        <v>68</v>
      </c>
      <c r="B124" s="154">
        <f t="shared" si="3"/>
        <v>528</v>
      </c>
      <c r="C124" s="97" t="s">
        <v>5139</v>
      </c>
      <c r="D124" s="15">
        <v>1</v>
      </c>
      <c r="E124" s="15"/>
      <c r="F124" s="16" t="s">
        <v>13</v>
      </c>
      <c r="G124" s="133" t="s">
        <v>5140</v>
      </c>
      <c r="H124" s="133" t="s">
        <v>14</v>
      </c>
      <c r="I124" s="15" t="s">
        <v>40</v>
      </c>
      <c r="J124" s="110"/>
      <c r="M124" s="171" t="str">
        <f t="shared" si="4"/>
        <v/>
      </c>
      <c r="N124" s="278">
        <f t="shared" si="5"/>
        <v>0</v>
      </c>
    </row>
    <row r="125" spans="1:14" x14ac:dyDescent="0.25">
      <c r="A125" s="151">
        <v>73</v>
      </c>
      <c r="B125" s="154">
        <f t="shared" si="3"/>
        <v>91</v>
      </c>
      <c r="C125" s="87" t="s">
        <v>5145</v>
      </c>
      <c r="D125" s="105">
        <v>0</v>
      </c>
      <c r="E125" s="105"/>
      <c r="F125" s="105" t="s">
        <v>13</v>
      </c>
      <c r="G125" s="105" t="s">
        <v>5146</v>
      </c>
      <c r="H125" s="105" t="s">
        <v>14</v>
      </c>
      <c r="I125" s="105" t="s">
        <v>40</v>
      </c>
      <c r="J125" s="110"/>
      <c r="M125" s="171" t="str">
        <f t="shared" si="4"/>
        <v/>
      </c>
      <c r="N125" s="278">
        <f t="shared" si="5"/>
        <v>0</v>
      </c>
    </row>
    <row r="126" spans="1:14" ht="24" x14ac:dyDescent="0.25">
      <c r="A126" s="151">
        <v>74</v>
      </c>
      <c r="B126" s="154">
        <f t="shared" si="3"/>
        <v>59</v>
      </c>
      <c r="C126" s="97" t="s">
        <v>5147</v>
      </c>
      <c r="D126" s="15">
        <v>1</v>
      </c>
      <c r="E126" s="15"/>
      <c r="F126" s="16" t="s">
        <v>13</v>
      </c>
      <c r="G126" s="133" t="s">
        <v>14</v>
      </c>
      <c r="H126" s="133" t="s">
        <v>14</v>
      </c>
      <c r="I126" s="15" t="s">
        <v>40</v>
      </c>
      <c r="J126" s="110"/>
      <c r="M126" s="171" t="str">
        <f t="shared" si="4"/>
        <v/>
      </c>
      <c r="N126" s="278">
        <f t="shared" si="5"/>
        <v>0</v>
      </c>
    </row>
    <row r="127" spans="1:14" x14ac:dyDescent="0.25">
      <c r="A127" s="151">
        <v>80</v>
      </c>
      <c r="B127" s="154">
        <f t="shared" si="3"/>
        <v>52</v>
      </c>
      <c r="C127" s="97" t="s">
        <v>5151</v>
      </c>
      <c r="D127" s="133">
        <v>0</v>
      </c>
      <c r="E127" s="133"/>
      <c r="F127" s="134" t="s">
        <v>13</v>
      </c>
      <c r="G127" s="133" t="s">
        <v>14</v>
      </c>
      <c r="H127" s="133" t="s">
        <v>14</v>
      </c>
      <c r="I127" s="133" t="s">
        <v>40</v>
      </c>
      <c r="J127" s="110"/>
      <c r="M127" s="171" t="str">
        <f t="shared" si="4"/>
        <v/>
      </c>
      <c r="N127" s="278">
        <f t="shared" si="5"/>
        <v>0</v>
      </c>
    </row>
    <row r="128" spans="1:14" x14ac:dyDescent="0.25">
      <c r="A128" s="151">
        <v>81</v>
      </c>
      <c r="B128" s="154">
        <f t="shared" si="3"/>
        <v>63</v>
      </c>
      <c r="C128" s="87" t="s">
        <v>5152</v>
      </c>
      <c r="D128" s="105">
        <v>35</v>
      </c>
      <c r="E128" s="105"/>
      <c r="F128" s="105" t="s">
        <v>13</v>
      </c>
      <c r="G128" s="105" t="s">
        <v>5153</v>
      </c>
      <c r="H128" s="105" t="s">
        <v>14</v>
      </c>
      <c r="I128" s="105" t="s">
        <v>40</v>
      </c>
      <c r="J128" s="110"/>
      <c r="M128" s="171" t="str">
        <f t="shared" si="4"/>
        <v/>
      </c>
      <c r="N128" s="278">
        <f t="shared" si="5"/>
        <v>0</v>
      </c>
    </row>
    <row r="129" spans="1:14" x14ac:dyDescent="0.25">
      <c r="A129" s="151">
        <v>82</v>
      </c>
      <c r="B129" s="154">
        <f t="shared" si="3"/>
        <v>15</v>
      </c>
      <c r="C129" s="97" t="s">
        <v>5154</v>
      </c>
      <c r="D129" s="133">
        <v>0</v>
      </c>
      <c r="E129" s="133"/>
      <c r="F129" s="134" t="s">
        <v>14</v>
      </c>
      <c r="G129" s="133" t="s">
        <v>14</v>
      </c>
      <c r="H129" s="133" t="s">
        <v>14</v>
      </c>
      <c r="I129" s="133" t="s">
        <v>40</v>
      </c>
      <c r="J129" s="110"/>
      <c r="M129" s="171" t="str">
        <f t="shared" si="4"/>
        <v/>
      </c>
      <c r="N129" s="278">
        <f t="shared" si="5"/>
        <v>0</v>
      </c>
    </row>
    <row r="130" spans="1:14" ht="24" x14ac:dyDescent="0.25">
      <c r="A130" s="151">
        <v>83</v>
      </c>
      <c r="B130" s="154">
        <f t="shared" si="3"/>
        <v>115</v>
      </c>
      <c r="C130" s="87" t="s">
        <v>5155</v>
      </c>
      <c r="D130" s="105">
        <v>0</v>
      </c>
      <c r="E130" s="105"/>
      <c r="F130" s="105" t="s">
        <v>13</v>
      </c>
      <c r="G130" s="105" t="s">
        <v>14</v>
      </c>
      <c r="H130" s="105" t="s">
        <v>14</v>
      </c>
      <c r="I130" s="105" t="s">
        <v>40</v>
      </c>
      <c r="J130" s="110"/>
      <c r="M130" s="171" t="str">
        <f t="shared" si="4"/>
        <v/>
      </c>
      <c r="N130" s="278">
        <f t="shared" si="5"/>
        <v>0</v>
      </c>
    </row>
    <row r="131" spans="1:14" ht="24" x14ac:dyDescent="0.25">
      <c r="A131" s="151">
        <v>85</v>
      </c>
      <c r="B131" s="154">
        <f t="shared" si="3"/>
        <v>146</v>
      </c>
      <c r="C131" s="87" t="s">
        <v>5157</v>
      </c>
      <c r="D131" s="105">
        <v>3</v>
      </c>
      <c r="E131" s="105"/>
      <c r="F131" s="105" t="s">
        <v>13</v>
      </c>
      <c r="G131" s="105" t="s">
        <v>5158</v>
      </c>
      <c r="H131" s="105" t="s">
        <v>13</v>
      </c>
      <c r="I131" s="105" t="s">
        <v>40</v>
      </c>
      <c r="J131" s="110"/>
      <c r="M131" s="171" t="str">
        <f t="shared" si="4"/>
        <v/>
      </c>
      <c r="N131" s="278">
        <f t="shared" si="5"/>
        <v>0</v>
      </c>
    </row>
    <row r="132" spans="1:14" x14ac:dyDescent="0.25">
      <c r="A132" s="151">
        <v>86</v>
      </c>
      <c r="B132" s="154">
        <f t="shared" si="3"/>
        <v>81</v>
      </c>
      <c r="C132" s="97" t="s">
        <v>5159</v>
      </c>
      <c r="D132" s="15">
        <v>0</v>
      </c>
      <c r="E132" s="15"/>
      <c r="F132" s="16" t="s">
        <v>13</v>
      </c>
      <c r="G132" s="133" t="s">
        <v>14</v>
      </c>
      <c r="H132" s="133" t="s">
        <v>14</v>
      </c>
      <c r="I132" s="15" t="s">
        <v>40</v>
      </c>
      <c r="J132" s="110" t="s">
        <v>5160</v>
      </c>
      <c r="M132" s="171" t="str">
        <f t="shared" si="4"/>
        <v/>
      </c>
      <c r="N132" s="278">
        <f t="shared" si="5"/>
        <v>0</v>
      </c>
    </row>
    <row r="133" spans="1:14" ht="36" x14ac:dyDescent="0.25">
      <c r="A133" s="151">
        <v>88</v>
      </c>
      <c r="B133" s="154">
        <f t="shared" ref="B133:B196" si="6">LEN(C133)</f>
        <v>292</v>
      </c>
      <c r="C133" s="97" t="s">
        <v>5162</v>
      </c>
      <c r="D133" s="133">
        <v>0</v>
      </c>
      <c r="E133" s="133"/>
      <c r="F133" s="134" t="s">
        <v>13</v>
      </c>
      <c r="G133" s="133" t="s">
        <v>14</v>
      </c>
      <c r="H133" s="133" t="s">
        <v>13</v>
      </c>
      <c r="I133" s="133" t="s">
        <v>40</v>
      </c>
      <c r="J133" s="110"/>
      <c r="M133" s="171" t="str">
        <f t="shared" ref="M133:M196" si="7">IF(I133="Critique",E133,"")</f>
        <v/>
      </c>
      <c r="N133" s="278">
        <f t="shared" ref="N133:N196" si="8">IF(I133="Soutien",E133,"")</f>
        <v>0</v>
      </c>
    </row>
    <row r="134" spans="1:14" ht="60" x14ac:dyDescent="0.25">
      <c r="A134" s="151">
        <v>89</v>
      </c>
      <c r="B134" s="154">
        <f t="shared" si="6"/>
        <v>353</v>
      </c>
      <c r="C134" s="87" t="s">
        <v>5163</v>
      </c>
      <c r="D134" s="105">
        <v>1</v>
      </c>
      <c r="E134" s="105"/>
      <c r="F134" s="105" t="s">
        <v>13</v>
      </c>
      <c r="G134" s="337" t="s">
        <v>5868</v>
      </c>
      <c r="H134" s="105" t="s">
        <v>14</v>
      </c>
      <c r="I134" s="105" t="s">
        <v>40</v>
      </c>
      <c r="J134" s="110"/>
      <c r="M134" s="171" t="str">
        <f t="shared" si="7"/>
        <v/>
      </c>
      <c r="N134" s="278">
        <f t="shared" si="8"/>
        <v>0</v>
      </c>
    </row>
    <row r="135" spans="1:14" x14ac:dyDescent="0.25">
      <c r="A135" s="151">
        <v>90</v>
      </c>
      <c r="B135" s="154">
        <f t="shared" si="6"/>
        <v>66</v>
      </c>
      <c r="C135" s="97" t="s">
        <v>5164</v>
      </c>
      <c r="D135" s="133">
        <v>0</v>
      </c>
      <c r="E135" s="133" t="s">
        <v>5167</v>
      </c>
      <c r="F135" s="134" t="s">
        <v>13</v>
      </c>
      <c r="G135" s="133" t="s">
        <v>14</v>
      </c>
      <c r="H135" s="133" t="s">
        <v>14</v>
      </c>
      <c r="I135" s="133" t="s">
        <v>40</v>
      </c>
      <c r="J135" s="110"/>
      <c r="M135" s="171" t="str">
        <f t="shared" si="7"/>
        <v/>
      </c>
      <c r="N135" s="278" t="str">
        <f t="shared" si="8"/>
        <v>Musique</v>
      </c>
    </row>
    <row r="136" spans="1:14" x14ac:dyDescent="0.25">
      <c r="A136" s="151">
        <v>91</v>
      </c>
      <c r="B136" s="154">
        <f t="shared" si="6"/>
        <v>60</v>
      </c>
      <c r="C136" s="87" t="s">
        <v>5165</v>
      </c>
      <c r="D136" s="105">
        <v>0</v>
      </c>
      <c r="E136" s="105"/>
      <c r="F136" s="105" t="s">
        <v>13</v>
      </c>
      <c r="G136" s="105" t="s">
        <v>5168</v>
      </c>
      <c r="H136" s="105" t="s">
        <v>14</v>
      </c>
      <c r="I136" s="105" t="s">
        <v>40</v>
      </c>
      <c r="J136" s="110"/>
      <c r="M136" s="171" t="str">
        <f t="shared" si="7"/>
        <v/>
      </c>
      <c r="N136" s="278">
        <f t="shared" si="8"/>
        <v>0</v>
      </c>
    </row>
    <row r="137" spans="1:14" ht="24" x14ac:dyDescent="0.25">
      <c r="A137" s="151">
        <v>92</v>
      </c>
      <c r="B137" s="154">
        <f t="shared" si="6"/>
        <v>170</v>
      </c>
      <c r="C137" s="97" t="s">
        <v>5166</v>
      </c>
      <c r="D137" s="133">
        <v>0</v>
      </c>
      <c r="E137" s="133"/>
      <c r="F137" s="134" t="s">
        <v>13</v>
      </c>
      <c r="G137" s="133" t="s">
        <v>14</v>
      </c>
      <c r="H137" s="133" t="s">
        <v>14</v>
      </c>
      <c r="I137" s="133" t="s">
        <v>40</v>
      </c>
      <c r="J137" s="110"/>
      <c r="M137" s="171" t="str">
        <f t="shared" si="7"/>
        <v/>
      </c>
      <c r="N137" s="278">
        <f t="shared" si="8"/>
        <v>0</v>
      </c>
    </row>
    <row r="138" spans="1:14" x14ac:dyDescent="0.25">
      <c r="A138" s="151">
        <v>95</v>
      </c>
      <c r="B138" s="154">
        <f t="shared" si="6"/>
        <v>50</v>
      </c>
      <c r="C138" s="87" t="s">
        <v>5171</v>
      </c>
      <c r="D138" s="105">
        <v>0</v>
      </c>
      <c r="E138" s="105"/>
      <c r="F138" s="105" t="s">
        <v>13</v>
      </c>
      <c r="G138" s="105" t="s">
        <v>14</v>
      </c>
      <c r="H138" s="105" t="s">
        <v>14</v>
      </c>
      <c r="I138" s="105" t="s">
        <v>40</v>
      </c>
      <c r="J138" s="110"/>
      <c r="M138" s="171" t="str">
        <f t="shared" si="7"/>
        <v/>
      </c>
      <c r="N138" s="278">
        <f t="shared" si="8"/>
        <v>0</v>
      </c>
    </row>
    <row r="139" spans="1:14" ht="60" x14ac:dyDescent="0.25">
      <c r="A139" s="151">
        <v>100</v>
      </c>
      <c r="B139" s="154">
        <f t="shared" si="6"/>
        <v>401</v>
      </c>
      <c r="C139" s="97" t="s">
        <v>5176</v>
      </c>
      <c r="D139" s="133">
        <v>2</v>
      </c>
      <c r="E139" s="133"/>
      <c r="F139" s="134" t="s">
        <v>13</v>
      </c>
      <c r="G139" s="133" t="s">
        <v>5869</v>
      </c>
      <c r="H139" s="133" t="s">
        <v>14</v>
      </c>
      <c r="I139" s="133" t="s">
        <v>40</v>
      </c>
      <c r="J139" s="110"/>
      <c r="M139" s="171" t="str">
        <f t="shared" si="7"/>
        <v/>
      </c>
      <c r="N139" s="278">
        <f t="shared" si="8"/>
        <v>0</v>
      </c>
    </row>
    <row r="140" spans="1:14" ht="60" x14ac:dyDescent="0.25">
      <c r="A140" s="151">
        <v>101</v>
      </c>
      <c r="B140" s="154">
        <f t="shared" si="6"/>
        <v>413</v>
      </c>
      <c r="C140" s="87" t="s">
        <v>5177</v>
      </c>
      <c r="D140" s="105">
        <v>1</v>
      </c>
      <c r="E140" s="105"/>
      <c r="F140" s="105" t="s">
        <v>13</v>
      </c>
      <c r="G140" s="105" t="s">
        <v>5178</v>
      </c>
      <c r="H140" s="105" t="s">
        <v>14</v>
      </c>
      <c r="I140" s="105" t="s">
        <v>40</v>
      </c>
      <c r="J140" s="110"/>
      <c r="M140" s="171" t="str">
        <f t="shared" si="7"/>
        <v/>
      </c>
      <c r="N140" s="278">
        <f t="shared" si="8"/>
        <v>0</v>
      </c>
    </row>
    <row r="141" spans="1:14" x14ac:dyDescent="0.25">
      <c r="A141" s="151">
        <v>102</v>
      </c>
      <c r="B141" s="154">
        <f t="shared" si="6"/>
        <v>76</v>
      </c>
      <c r="C141" s="97" t="s">
        <v>5179</v>
      </c>
      <c r="D141" s="133">
        <v>0</v>
      </c>
      <c r="E141" s="133"/>
      <c r="F141" s="134" t="s">
        <v>13</v>
      </c>
      <c r="G141" s="133" t="s">
        <v>14</v>
      </c>
      <c r="H141" s="133" t="s">
        <v>14</v>
      </c>
      <c r="I141" s="133" t="s">
        <v>40</v>
      </c>
      <c r="J141" s="110"/>
      <c r="M141" s="171" t="str">
        <f t="shared" si="7"/>
        <v/>
      </c>
      <c r="N141" s="278">
        <f t="shared" si="8"/>
        <v>0</v>
      </c>
    </row>
    <row r="142" spans="1:14" ht="24" x14ac:dyDescent="0.25">
      <c r="A142" s="151">
        <v>103</v>
      </c>
      <c r="B142" s="154">
        <f t="shared" si="6"/>
        <v>164</v>
      </c>
      <c r="C142" s="87" t="s">
        <v>5180</v>
      </c>
      <c r="D142" s="105">
        <v>0</v>
      </c>
      <c r="E142" s="105"/>
      <c r="F142" s="105" t="s">
        <v>13</v>
      </c>
      <c r="G142" s="105" t="s">
        <v>14</v>
      </c>
      <c r="H142" s="105" t="s">
        <v>14</v>
      </c>
      <c r="I142" s="103" t="s">
        <v>40</v>
      </c>
      <c r="J142" s="110"/>
      <c r="M142" s="171" t="str">
        <f t="shared" si="7"/>
        <v/>
      </c>
      <c r="N142" s="278">
        <f t="shared" si="8"/>
        <v>0</v>
      </c>
    </row>
    <row r="143" spans="1:14" x14ac:dyDescent="0.25">
      <c r="A143" s="151">
        <v>104</v>
      </c>
      <c r="B143" s="154">
        <f t="shared" si="6"/>
        <v>78</v>
      </c>
      <c r="C143" s="97" t="s">
        <v>5181</v>
      </c>
      <c r="D143" s="133">
        <v>0</v>
      </c>
      <c r="E143" s="133"/>
      <c r="F143" s="134" t="s">
        <v>13</v>
      </c>
      <c r="G143" s="133" t="s">
        <v>14</v>
      </c>
      <c r="H143" s="133" t="s">
        <v>14</v>
      </c>
      <c r="I143" s="133" t="s">
        <v>40</v>
      </c>
      <c r="J143" s="110"/>
      <c r="M143" s="171" t="str">
        <f t="shared" si="7"/>
        <v/>
      </c>
      <c r="N143" s="278">
        <f t="shared" si="8"/>
        <v>0</v>
      </c>
    </row>
    <row r="144" spans="1:14" ht="24" x14ac:dyDescent="0.25">
      <c r="A144" s="151">
        <v>105</v>
      </c>
      <c r="B144" s="154">
        <f t="shared" si="6"/>
        <v>118</v>
      </c>
      <c r="C144" s="87" t="s">
        <v>5182</v>
      </c>
      <c r="D144" s="105">
        <v>0</v>
      </c>
      <c r="E144" s="105"/>
      <c r="F144" s="105" t="s">
        <v>13</v>
      </c>
      <c r="G144" s="337" t="s">
        <v>5870</v>
      </c>
      <c r="H144" s="105" t="s">
        <v>14</v>
      </c>
      <c r="I144" s="103" t="s">
        <v>40</v>
      </c>
      <c r="J144" s="110"/>
      <c r="M144" s="171" t="str">
        <f t="shared" si="7"/>
        <v/>
      </c>
      <c r="N144" s="278">
        <f t="shared" si="8"/>
        <v>0</v>
      </c>
    </row>
    <row r="145" spans="1:14" ht="48" x14ac:dyDescent="0.25">
      <c r="A145" s="151">
        <v>106</v>
      </c>
      <c r="B145" s="154">
        <f t="shared" si="6"/>
        <v>266</v>
      </c>
      <c r="C145" s="97" t="s">
        <v>5183</v>
      </c>
      <c r="D145" s="133">
        <v>0</v>
      </c>
      <c r="E145" s="133"/>
      <c r="F145" s="134" t="s">
        <v>13</v>
      </c>
      <c r="G145" s="133" t="s">
        <v>14</v>
      </c>
      <c r="H145" s="133" t="s">
        <v>13</v>
      </c>
      <c r="I145" s="133" t="s">
        <v>40</v>
      </c>
      <c r="J145" s="110"/>
      <c r="M145" s="171" t="str">
        <f t="shared" si="7"/>
        <v/>
      </c>
      <c r="N145" s="278">
        <f t="shared" si="8"/>
        <v>0</v>
      </c>
    </row>
    <row r="146" spans="1:14" x14ac:dyDescent="0.25">
      <c r="A146" s="151">
        <v>108</v>
      </c>
      <c r="B146" s="154">
        <f t="shared" si="6"/>
        <v>80</v>
      </c>
      <c r="C146" s="97" t="s">
        <v>5185</v>
      </c>
      <c r="D146" s="15">
        <v>0</v>
      </c>
      <c r="E146" s="15"/>
      <c r="F146" s="16" t="s">
        <v>13</v>
      </c>
      <c r="G146" s="133" t="s">
        <v>14</v>
      </c>
      <c r="H146" s="133" t="s">
        <v>14</v>
      </c>
      <c r="I146" s="15" t="s">
        <v>40</v>
      </c>
      <c r="J146" s="110"/>
      <c r="M146" s="171" t="str">
        <f t="shared" si="7"/>
        <v/>
      </c>
      <c r="N146" s="278">
        <f t="shared" si="8"/>
        <v>0</v>
      </c>
    </row>
    <row r="147" spans="1:14" x14ac:dyDescent="0.25">
      <c r="A147" s="151">
        <v>114</v>
      </c>
      <c r="B147" s="154">
        <f t="shared" si="6"/>
        <v>38</v>
      </c>
      <c r="C147" s="97" t="s">
        <v>5192</v>
      </c>
      <c r="D147" s="133">
        <v>1</v>
      </c>
      <c r="E147" s="133"/>
      <c r="F147" s="134" t="s">
        <v>13</v>
      </c>
      <c r="G147" s="133" t="s">
        <v>14</v>
      </c>
      <c r="H147" s="133" t="s">
        <v>14</v>
      </c>
      <c r="I147" s="133" t="s">
        <v>40</v>
      </c>
      <c r="J147" s="110"/>
      <c r="M147" s="171" t="str">
        <f t="shared" si="7"/>
        <v/>
      </c>
      <c r="N147" s="278">
        <f t="shared" si="8"/>
        <v>0</v>
      </c>
    </row>
    <row r="148" spans="1:14" ht="60" x14ac:dyDescent="0.25">
      <c r="A148" s="151">
        <v>115</v>
      </c>
      <c r="B148" s="154">
        <f t="shared" si="6"/>
        <v>426</v>
      </c>
      <c r="C148" s="87" t="s">
        <v>5193</v>
      </c>
      <c r="D148" s="105">
        <v>0</v>
      </c>
      <c r="E148" s="105"/>
      <c r="F148" s="105" t="s">
        <v>13</v>
      </c>
      <c r="G148" s="105" t="s">
        <v>5103</v>
      </c>
      <c r="H148" s="105" t="s">
        <v>14</v>
      </c>
      <c r="I148" s="105" t="s">
        <v>40</v>
      </c>
      <c r="J148" s="110"/>
      <c r="M148" s="171" t="str">
        <f t="shared" si="7"/>
        <v/>
      </c>
      <c r="N148" s="278">
        <f t="shared" si="8"/>
        <v>0</v>
      </c>
    </row>
    <row r="149" spans="1:14" ht="36" x14ac:dyDescent="0.25">
      <c r="A149" s="151">
        <v>118</v>
      </c>
      <c r="B149" s="154">
        <f t="shared" si="6"/>
        <v>272</v>
      </c>
      <c r="C149" s="97" t="s">
        <v>5197</v>
      </c>
      <c r="D149" s="133">
        <v>1</v>
      </c>
      <c r="E149" s="133"/>
      <c r="F149" s="134" t="s">
        <v>13</v>
      </c>
      <c r="G149" s="133" t="s">
        <v>5198</v>
      </c>
      <c r="H149" s="133" t="s">
        <v>14</v>
      </c>
      <c r="I149" s="133" t="s">
        <v>40</v>
      </c>
      <c r="J149" s="110"/>
      <c r="M149" s="171" t="str">
        <f t="shared" si="7"/>
        <v/>
      </c>
      <c r="N149" s="278">
        <f t="shared" si="8"/>
        <v>0</v>
      </c>
    </row>
    <row r="150" spans="1:14" ht="24" x14ac:dyDescent="0.25">
      <c r="A150" s="151">
        <v>119</v>
      </c>
      <c r="B150" s="154">
        <f t="shared" si="6"/>
        <v>115</v>
      </c>
      <c r="C150" s="87" t="s">
        <v>5199</v>
      </c>
      <c r="D150" s="105">
        <v>1</v>
      </c>
      <c r="E150" s="105"/>
      <c r="F150" s="105" t="s">
        <v>13</v>
      </c>
      <c r="G150" s="337" t="s">
        <v>5871</v>
      </c>
      <c r="H150" s="105" t="s">
        <v>14</v>
      </c>
      <c r="I150" s="105" t="s">
        <v>40</v>
      </c>
      <c r="J150" s="110"/>
      <c r="M150" s="171" t="str">
        <f t="shared" si="7"/>
        <v/>
      </c>
      <c r="N150" s="278">
        <f t="shared" si="8"/>
        <v>0</v>
      </c>
    </row>
    <row r="151" spans="1:14" ht="24" x14ac:dyDescent="0.25">
      <c r="A151" s="151">
        <v>120</v>
      </c>
      <c r="B151" s="154">
        <f t="shared" si="6"/>
        <v>151</v>
      </c>
      <c r="C151" s="97" t="s">
        <v>5200</v>
      </c>
      <c r="D151" s="133">
        <v>3</v>
      </c>
      <c r="E151" s="133"/>
      <c r="F151" s="134" t="s">
        <v>13</v>
      </c>
      <c r="G151" s="133" t="s">
        <v>14</v>
      </c>
      <c r="H151" s="133" t="s">
        <v>14</v>
      </c>
      <c r="I151" s="133" t="s">
        <v>40</v>
      </c>
      <c r="J151" s="110"/>
      <c r="M151" s="171" t="str">
        <f t="shared" si="7"/>
        <v/>
      </c>
      <c r="N151" s="278">
        <f t="shared" si="8"/>
        <v>0</v>
      </c>
    </row>
    <row r="152" spans="1:14" ht="24" x14ac:dyDescent="0.25">
      <c r="A152" s="151">
        <v>124</v>
      </c>
      <c r="B152" s="154">
        <f t="shared" si="6"/>
        <v>129</v>
      </c>
      <c r="C152" s="97" t="s">
        <v>5205</v>
      </c>
      <c r="D152" s="15">
        <v>0</v>
      </c>
      <c r="E152" s="15"/>
      <c r="F152" s="16" t="s">
        <v>13</v>
      </c>
      <c r="G152" s="133" t="s">
        <v>14</v>
      </c>
      <c r="H152" s="133" t="s">
        <v>14</v>
      </c>
      <c r="I152" s="15" t="s">
        <v>40</v>
      </c>
      <c r="J152" s="110"/>
      <c r="M152" s="171" t="str">
        <f t="shared" si="7"/>
        <v/>
      </c>
      <c r="N152" s="278">
        <f t="shared" si="8"/>
        <v>0</v>
      </c>
    </row>
    <row r="153" spans="1:14" ht="36" x14ac:dyDescent="0.25">
      <c r="A153" s="151">
        <v>125</v>
      </c>
      <c r="B153" s="154">
        <f t="shared" si="6"/>
        <v>209</v>
      </c>
      <c r="C153" s="87" t="s">
        <v>5206</v>
      </c>
      <c r="D153" s="105">
        <v>0</v>
      </c>
      <c r="E153" s="105"/>
      <c r="F153" s="105" t="s">
        <v>13</v>
      </c>
      <c r="G153" s="337" t="s">
        <v>5872</v>
      </c>
      <c r="H153" s="105" t="s">
        <v>14</v>
      </c>
      <c r="I153" s="105" t="s">
        <v>40</v>
      </c>
      <c r="J153" s="110"/>
      <c r="M153" s="171" t="str">
        <f t="shared" si="7"/>
        <v/>
      </c>
      <c r="N153" s="278">
        <f t="shared" si="8"/>
        <v>0</v>
      </c>
    </row>
    <row r="154" spans="1:14" ht="24" x14ac:dyDescent="0.25">
      <c r="A154" s="151">
        <v>127</v>
      </c>
      <c r="B154" s="154">
        <f t="shared" si="6"/>
        <v>141</v>
      </c>
      <c r="C154" s="87" t="s">
        <v>5208</v>
      </c>
      <c r="D154" s="105">
        <v>0</v>
      </c>
      <c r="E154" s="105"/>
      <c r="F154" s="105" t="s">
        <v>13</v>
      </c>
      <c r="G154" s="105" t="s">
        <v>14</v>
      </c>
      <c r="H154" s="105" t="s">
        <v>14</v>
      </c>
      <c r="I154" s="105" t="s">
        <v>40</v>
      </c>
      <c r="J154" s="110"/>
      <c r="M154" s="171" t="str">
        <f t="shared" si="7"/>
        <v/>
      </c>
      <c r="N154" s="278">
        <f t="shared" si="8"/>
        <v>0</v>
      </c>
    </row>
    <row r="155" spans="1:14" x14ac:dyDescent="0.25">
      <c r="A155" s="151">
        <v>130</v>
      </c>
      <c r="B155" s="154">
        <f t="shared" si="6"/>
        <v>20</v>
      </c>
      <c r="C155" s="97" t="s">
        <v>5210</v>
      </c>
      <c r="D155" s="133">
        <v>0</v>
      </c>
      <c r="E155" s="133"/>
      <c r="F155" s="134" t="s">
        <v>13</v>
      </c>
      <c r="G155" s="133" t="s">
        <v>5873</v>
      </c>
      <c r="H155" s="133" t="s">
        <v>14</v>
      </c>
      <c r="I155" s="133" t="s">
        <v>40</v>
      </c>
      <c r="J155" s="110"/>
      <c r="M155" s="171" t="str">
        <f t="shared" si="7"/>
        <v/>
      </c>
      <c r="N155" s="278">
        <f t="shared" si="8"/>
        <v>0</v>
      </c>
    </row>
    <row r="156" spans="1:14" ht="24" x14ac:dyDescent="0.25">
      <c r="A156" s="151">
        <v>131</v>
      </c>
      <c r="B156" s="154">
        <f t="shared" si="6"/>
        <v>120</v>
      </c>
      <c r="C156" s="87" t="s">
        <v>5212</v>
      </c>
      <c r="D156" s="105">
        <v>29</v>
      </c>
      <c r="E156" s="105"/>
      <c r="F156" s="105" t="s">
        <v>13</v>
      </c>
      <c r="G156" s="105" t="s">
        <v>14</v>
      </c>
      <c r="H156" s="105" t="s">
        <v>14</v>
      </c>
      <c r="I156" s="105" t="s">
        <v>40</v>
      </c>
      <c r="J156" s="110"/>
      <c r="M156" s="171" t="str">
        <f t="shared" si="7"/>
        <v/>
      </c>
      <c r="N156" s="278">
        <f t="shared" si="8"/>
        <v>0</v>
      </c>
    </row>
    <row r="157" spans="1:14" x14ac:dyDescent="0.25">
      <c r="A157" s="151">
        <v>132</v>
      </c>
      <c r="B157" s="154">
        <f t="shared" si="6"/>
        <v>38</v>
      </c>
      <c r="C157" s="97" t="s">
        <v>5213</v>
      </c>
      <c r="D157" s="133">
        <v>4</v>
      </c>
      <c r="E157" s="133"/>
      <c r="F157" s="134" t="s">
        <v>13</v>
      </c>
      <c r="G157" s="133" t="s">
        <v>14</v>
      </c>
      <c r="H157" s="133" t="s">
        <v>14</v>
      </c>
      <c r="I157" s="133" t="s">
        <v>40</v>
      </c>
      <c r="J157" s="110"/>
      <c r="M157" s="171" t="str">
        <f t="shared" si="7"/>
        <v/>
      </c>
      <c r="N157" s="278">
        <f t="shared" si="8"/>
        <v>0</v>
      </c>
    </row>
    <row r="158" spans="1:14" x14ac:dyDescent="0.25">
      <c r="A158" s="151">
        <v>133</v>
      </c>
      <c r="B158" s="154">
        <f t="shared" si="6"/>
        <v>70</v>
      </c>
      <c r="C158" s="87" t="s">
        <v>5214</v>
      </c>
      <c r="D158" s="105">
        <v>0</v>
      </c>
      <c r="E158" s="105"/>
      <c r="F158" s="105" t="s">
        <v>13</v>
      </c>
      <c r="G158" s="105" t="s">
        <v>14</v>
      </c>
      <c r="H158" s="105" t="s">
        <v>14</v>
      </c>
      <c r="I158" s="105" t="s">
        <v>40</v>
      </c>
      <c r="J158" s="110"/>
      <c r="M158" s="171" t="str">
        <f t="shared" si="7"/>
        <v/>
      </c>
      <c r="N158" s="278">
        <f t="shared" si="8"/>
        <v>0</v>
      </c>
    </row>
    <row r="159" spans="1:14" ht="36" x14ac:dyDescent="0.25">
      <c r="A159" s="151">
        <v>134</v>
      </c>
      <c r="B159" s="154">
        <f t="shared" si="6"/>
        <v>247</v>
      </c>
      <c r="C159" s="97" t="s">
        <v>5215</v>
      </c>
      <c r="D159" s="133">
        <v>0</v>
      </c>
      <c r="E159" s="133"/>
      <c r="F159" s="134" t="s">
        <v>13</v>
      </c>
      <c r="G159" s="133" t="s">
        <v>14</v>
      </c>
      <c r="H159" s="133" t="s">
        <v>14</v>
      </c>
      <c r="I159" s="133" t="s">
        <v>40</v>
      </c>
      <c r="J159" s="110"/>
      <c r="M159" s="171" t="str">
        <f t="shared" si="7"/>
        <v/>
      </c>
      <c r="N159" s="278">
        <f t="shared" si="8"/>
        <v>0</v>
      </c>
    </row>
    <row r="160" spans="1:14" ht="24" x14ac:dyDescent="0.25">
      <c r="A160" s="151">
        <v>137</v>
      </c>
      <c r="B160" s="154">
        <f t="shared" si="6"/>
        <v>161</v>
      </c>
      <c r="C160" s="87" t="s">
        <v>5218</v>
      </c>
      <c r="D160" s="105">
        <v>3</v>
      </c>
      <c r="E160" s="105"/>
      <c r="F160" s="105" t="s">
        <v>14</v>
      </c>
      <c r="G160" s="105" t="s">
        <v>14</v>
      </c>
      <c r="H160" s="105" t="s">
        <v>14</v>
      </c>
      <c r="I160" s="105" t="s">
        <v>40</v>
      </c>
      <c r="J160" s="110"/>
      <c r="M160" s="171" t="str">
        <f t="shared" si="7"/>
        <v/>
      </c>
      <c r="N160" s="278">
        <f t="shared" si="8"/>
        <v>0</v>
      </c>
    </row>
    <row r="161" spans="1:14" ht="36" x14ac:dyDescent="0.25">
      <c r="A161" s="151">
        <v>139</v>
      </c>
      <c r="B161" s="154">
        <f t="shared" si="6"/>
        <v>293</v>
      </c>
      <c r="C161" s="87" t="s">
        <v>5221</v>
      </c>
      <c r="D161" s="105">
        <v>2</v>
      </c>
      <c r="E161" s="105"/>
      <c r="F161" s="105" t="s">
        <v>13</v>
      </c>
      <c r="G161" s="337" t="s">
        <v>14</v>
      </c>
      <c r="H161" s="105" t="s">
        <v>14</v>
      </c>
      <c r="I161" s="105" t="s">
        <v>40</v>
      </c>
      <c r="J161" s="110"/>
      <c r="M161" s="171" t="str">
        <f t="shared" si="7"/>
        <v/>
      </c>
      <c r="N161" s="278">
        <f t="shared" si="8"/>
        <v>0</v>
      </c>
    </row>
    <row r="162" spans="1:14" ht="36" x14ac:dyDescent="0.25">
      <c r="A162" s="151">
        <v>140</v>
      </c>
      <c r="B162" s="154">
        <f t="shared" si="6"/>
        <v>224</v>
      </c>
      <c r="C162" s="97" t="s">
        <v>5222</v>
      </c>
      <c r="D162" s="15">
        <v>0</v>
      </c>
      <c r="E162" s="15"/>
      <c r="F162" s="16" t="s">
        <v>13</v>
      </c>
      <c r="G162" s="338" t="s">
        <v>5875</v>
      </c>
      <c r="H162" s="133" t="s">
        <v>14</v>
      </c>
      <c r="I162" s="15" t="s">
        <v>40</v>
      </c>
      <c r="J162" s="110"/>
      <c r="M162" s="171" t="str">
        <f t="shared" si="7"/>
        <v/>
      </c>
      <c r="N162" s="278">
        <f t="shared" si="8"/>
        <v>0</v>
      </c>
    </row>
    <row r="163" spans="1:14" ht="48" x14ac:dyDescent="0.25">
      <c r="A163" s="151">
        <v>142</v>
      </c>
      <c r="B163" s="154">
        <f t="shared" si="6"/>
        <v>166</v>
      </c>
      <c r="C163" s="97" t="s">
        <v>5224</v>
      </c>
      <c r="D163" s="133">
        <v>0</v>
      </c>
      <c r="E163" s="133"/>
      <c r="F163" s="134" t="s">
        <v>13</v>
      </c>
      <c r="G163" s="338" t="s">
        <v>5876</v>
      </c>
      <c r="H163" s="133" t="s">
        <v>14</v>
      </c>
      <c r="I163" s="133" t="s">
        <v>40</v>
      </c>
      <c r="J163" s="110"/>
      <c r="M163" s="171" t="str">
        <f t="shared" si="7"/>
        <v/>
      </c>
      <c r="N163" s="278">
        <f t="shared" si="8"/>
        <v>0</v>
      </c>
    </row>
    <row r="164" spans="1:14" x14ac:dyDescent="0.25">
      <c r="A164" s="151">
        <v>143</v>
      </c>
      <c r="B164" s="154">
        <f t="shared" si="6"/>
        <v>62</v>
      </c>
      <c r="C164" s="87" t="s">
        <v>5226</v>
      </c>
      <c r="D164" s="105">
        <v>1</v>
      </c>
      <c r="E164" s="105"/>
      <c r="F164" s="105" t="s">
        <v>13</v>
      </c>
      <c r="G164" s="105" t="s">
        <v>14</v>
      </c>
      <c r="H164" s="105" t="s">
        <v>14</v>
      </c>
      <c r="I164" s="105" t="s">
        <v>40</v>
      </c>
      <c r="J164" s="110"/>
      <c r="M164" s="171" t="str">
        <f t="shared" si="7"/>
        <v/>
      </c>
      <c r="N164" s="278">
        <f t="shared" si="8"/>
        <v>0</v>
      </c>
    </row>
    <row r="165" spans="1:14" ht="24" x14ac:dyDescent="0.25">
      <c r="A165" s="151">
        <v>144</v>
      </c>
      <c r="B165" s="154">
        <f t="shared" si="6"/>
        <v>59</v>
      </c>
      <c r="C165" s="97" t="s">
        <v>5225</v>
      </c>
      <c r="D165" s="133">
        <v>1</v>
      </c>
      <c r="E165" s="133"/>
      <c r="F165" s="134" t="s">
        <v>13</v>
      </c>
      <c r="G165" s="133" t="s">
        <v>14</v>
      </c>
      <c r="H165" s="133" t="s">
        <v>14</v>
      </c>
      <c r="I165" s="133" t="s">
        <v>40</v>
      </c>
      <c r="J165" s="110"/>
      <c r="M165" s="171" t="str">
        <f t="shared" si="7"/>
        <v/>
      </c>
      <c r="N165" s="278">
        <f t="shared" si="8"/>
        <v>0</v>
      </c>
    </row>
    <row r="166" spans="1:14" ht="96" x14ac:dyDescent="0.25">
      <c r="A166" s="151">
        <v>145</v>
      </c>
      <c r="B166" s="154">
        <f t="shared" si="6"/>
        <v>740</v>
      </c>
      <c r="C166" s="87" t="s">
        <v>5227</v>
      </c>
      <c r="D166" s="105">
        <v>2</v>
      </c>
      <c r="E166" s="105"/>
      <c r="F166" s="105" t="s">
        <v>13</v>
      </c>
      <c r="G166" s="337" t="s">
        <v>14</v>
      </c>
      <c r="H166" s="105" t="s">
        <v>14</v>
      </c>
      <c r="I166" s="105" t="s">
        <v>40</v>
      </c>
      <c r="J166" s="110"/>
      <c r="M166" s="171" t="str">
        <f t="shared" si="7"/>
        <v/>
      </c>
      <c r="N166" s="278">
        <f t="shared" si="8"/>
        <v>0</v>
      </c>
    </row>
    <row r="167" spans="1:14" ht="36" x14ac:dyDescent="0.25">
      <c r="A167" s="151">
        <v>146</v>
      </c>
      <c r="B167" s="154">
        <f t="shared" si="6"/>
        <v>256</v>
      </c>
      <c r="C167" s="97" t="s">
        <v>5229</v>
      </c>
      <c r="D167" s="133">
        <v>1</v>
      </c>
      <c r="E167" s="133"/>
      <c r="F167" s="134" t="s">
        <v>13</v>
      </c>
      <c r="G167" s="133" t="s">
        <v>14</v>
      </c>
      <c r="H167" s="133" t="s">
        <v>14</v>
      </c>
      <c r="I167" s="133" t="s">
        <v>40</v>
      </c>
      <c r="J167" s="110"/>
      <c r="M167" s="171" t="str">
        <f t="shared" si="7"/>
        <v/>
      </c>
      <c r="N167" s="278">
        <f t="shared" si="8"/>
        <v>0</v>
      </c>
    </row>
    <row r="168" spans="1:14" ht="48" x14ac:dyDescent="0.25">
      <c r="A168" s="151">
        <v>147</v>
      </c>
      <c r="B168" s="154">
        <f t="shared" si="6"/>
        <v>339</v>
      </c>
      <c r="C168" s="87" t="s">
        <v>5230</v>
      </c>
      <c r="D168" s="105">
        <v>4</v>
      </c>
      <c r="E168" s="105" t="s">
        <v>5228</v>
      </c>
      <c r="F168" s="105" t="s">
        <v>13</v>
      </c>
      <c r="G168" s="337" t="s">
        <v>5877</v>
      </c>
      <c r="H168" s="105" t="s">
        <v>14</v>
      </c>
      <c r="I168" s="105" t="s">
        <v>40</v>
      </c>
      <c r="J168" s="110"/>
      <c r="M168" s="171" t="str">
        <f t="shared" si="7"/>
        <v/>
      </c>
      <c r="N168" s="278" t="str">
        <f t="shared" si="8"/>
        <v>Droit</v>
      </c>
    </row>
    <row r="169" spans="1:14" ht="24" x14ac:dyDescent="0.25">
      <c r="A169" s="151">
        <v>148</v>
      </c>
      <c r="B169" s="154">
        <f t="shared" si="6"/>
        <v>106</v>
      </c>
      <c r="C169" s="97" t="s">
        <v>5231</v>
      </c>
      <c r="D169" s="133">
        <v>1</v>
      </c>
      <c r="E169" s="133"/>
      <c r="F169" s="134" t="s">
        <v>13</v>
      </c>
      <c r="G169" s="133" t="s">
        <v>14</v>
      </c>
      <c r="H169" s="133" t="s">
        <v>14</v>
      </c>
      <c r="I169" s="133" t="s">
        <v>40</v>
      </c>
      <c r="J169" s="110"/>
      <c r="M169" s="171" t="str">
        <f t="shared" si="7"/>
        <v/>
      </c>
      <c r="N169" s="278">
        <f t="shared" si="8"/>
        <v>0</v>
      </c>
    </row>
    <row r="170" spans="1:14" x14ac:dyDescent="0.25">
      <c r="A170" s="151">
        <v>149</v>
      </c>
      <c r="B170" s="154">
        <f t="shared" si="6"/>
        <v>2</v>
      </c>
      <c r="C170" s="87" t="s">
        <v>5232</v>
      </c>
      <c r="D170" s="105">
        <v>0</v>
      </c>
      <c r="E170" s="105" t="s">
        <v>5233</v>
      </c>
      <c r="F170" s="105" t="s">
        <v>13</v>
      </c>
      <c r="G170" s="105" t="s">
        <v>14</v>
      </c>
      <c r="H170" s="105" t="s">
        <v>14</v>
      </c>
      <c r="I170" s="105" t="s">
        <v>40</v>
      </c>
      <c r="J170" s="110"/>
      <c r="M170" s="171" t="str">
        <f t="shared" si="7"/>
        <v/>
      </c>
      <c r="N170" s="278" t="str">
        <f t="shared" si="8"/>
        <v>Technicien chargé d'affaire</v>
      </c>
    </row>
    <row r="171" spans="1:14" ht="60" x14ac:dyDescent="0.25">
      <c r="A171" s="151">
        <v>150</v>
      </c>
      <c r="B171" s="154">
        <f t="shared" si="6"/>
        <v>374</v>
      </c>
      <c r="C171" s="97" t="s">
        <v>5234</v>
      </c>
      <c r="D171" s="133">
        <v>0</v>
      </c>
      <c r="E171" s="133"/>
      <c r="F171" s="134" t="s">
        <v>13</v>
      </c>
      <c r="G171" s="133" t="s">
        <v>14</v>
      </c>
      <c r="H171" s="133" t="s">
        <v>14</v>
      </c>
      <c r="I171" s="133" t="s">
        <v>40</v>
      </c>
      <c r="J171" s="110" t="s">
        <v>5235</v>
      </c>
      <c r="M171" s="171" t="str">
        <f t="shared" si="7"/>
        <v/>
      </c>
      <c r="N171" s="278">
        <f t="shared" si="8"/>
        <v>0</v>
      </c>
    </row>
    <row r="172" spans="1:14" ht="24" x14ac:dyDescent="0.25">
      <c r="A172" s="151">
        <v>151</v>
      </c>
      <c r="B172" s="154">
        <f t="shared" si="6"/>
        <v>127</v>
      </c>
      <c r="C172" s="87" t="s">
        <v>5236</v>
      </c>
      <c r="D172" s="105">
        <v>2</v>
      </c>
      <c r="E172" s="105"/>
      <c r="F172" s="105" t="s">
        <v>13</v>
      </c>
      <c r="G172" s="105" t="s">
        <v>14</v>
      </c>
      <c r="H172" s="105" t="s">
        <v>14</v>
      </c>
      <c r="I172" s="105" t="s">
        <v>40</v>
      </c>
      <c r="J172" s="110"/>
      <c r="M172" s="171" t="str">
        <f t="shared" si="7"/>
        <v/>
      </c>
      <c r="N172" s="278">
        <f t="shared" si="8"/>
        <v>0</v>
      </c>
    </row>
    <row r="173" spans="1:14" ht="36" x14ac:dyDescent="0.25">
      <c r="A173" s="151">
        <v>153</v>
      </c>
      <c r="B173" s="154">
        <f t="shared" si="6"/>
        <v>220</v>
      </c>
      <c r="C173" s="87" t="s">
        <v>5238</v>
      </c>
      <c r="D173" s="105">
        <v>1</v>
      </c>
      <c r="E173" s="105"/>
      <c r="F173" s="105" t="s">
        <v>13</v>
      </c>
      <c r="G173" s="105" t="s">
        <v>14</v>
      </c>
      <c r="H173" s="105" t="s">
        <v>14</v>
      </c>
      <c r="I173" s="105" t="s">
        <v>40</v>
      </c>
      <c r="J173" s="110"/>
      <c r="M173" s="171" t="str">
        <f t="shared" si="7"/>
        <v/>
      </c>
      <c r="N173" s="278">
        <f t="shared" si="8"/>
        <v>0</v>
      </c>
    </row>
    <row r="174" spans="1:14" ht="24" x14ac:dyDescent="0.25">
      <c r="A174" s="151">
        <v>154</v>
      </c>
      <c r="B174" s="154">
        <f t="shared" si="6"/>
        <v>117</v>
      </c>
      <c r="C174" s="97" t="s">
        <v>5239</v>
      </c>
      <c r="D174" s="15">
        <v>0</v>
      </c>
      <c r="E174" s="15"/>
      <c r="F174" s="16" t="s">
        <v>13</v>
      </c>
      <c r="G174" s="133" t="s">
        <v>14</v>
      </c>
      <c r="H174" s="338" t="s">
        <v>13</v>
      </c>
      <c r="I174" s="15" t="s">
        <v>40</v>
      </c>
      <c r="J174" s="110"/>
      <c r="M174" s="171" t="str">
        <f t="shared" si="7"/>
        <v/>
      </c>
      <c r="N174" s="278">
        <f t="shared" si="8"/>
        <v>0</v>
      </c>
    </row>
    <row r="175" spans="1:14" ht="24" x14ac:dyDescent="0.25">
      <c r="A175" s="151">
        <v>155</v>
      </c>
      <c r="B175" s="154">
        <f t="shared" si="6"/>
        <v>206</v>
      </c>
      <c r="C175" s="87" t="s">
        <v>5240</v>
      </c>
      <c r="D175" s="105">
        <v>0</v>
      </c>
      <c r="E175" s="105"/>
      <c r="F175" s="105" t="s">
        <v>13</v>
      </c>
      <c r="G175" s="105" t="s">
        <v>14</v>
      </c>
      <c r="H175" s="105" t="s">
        <v>14</v>
      </c>
      <c r="I175" s="105" t="s">
        <v>40</v>
      </c>
      <c r="J175" s="110"/>
      <c r="M175" s="171" t="str">
        <f t="shared" si="7"/>
        <v/>
      </c>
      <c r="N175" s="278">
        <f t="shared" si="8"/>
        <v>0</v>
      </c>
    </row>
    <row r="176" spans="1:14" ht="36" x14ac:dyDescent="0.25">
      <c r="A176" s="151">
        <v>156</v>
      </c>
      <c r="B176" s="154">
        <f t="shared" si="6"/>
        <v>235</v>
      </c>
      <c r="C176" s="97" t="s">
        <v>5241</v>
      </c>
      <c r="D176" s="15">
        <v>1</v>
      </c>
      <c r="E176" s="15"/>
      <c r="F176" s="16" t="s">
        <v>13</v>
      </c>
      <c r="G176" s="133" t="s">
        <v>14</v>
      </c>
      <c r="H176" s="133" t="s">
        <v>14</v>
      </c>
      <c r="I176" s="15" t="s">
        <v>40</v>
      </c>
      <c r="J176" s="110"/>
      <c r="M176" s="171" t="str">
        <f t="shared" si="7"/>
        <v/>
      </c>
      <c r="N176" s="278">
        <f t="shared" si="8"/>
        <v>0</v>
      </c>
    </row>
    <row r="177" spans="1:14" ht="24" x14ac:dyDescent="0.25">
      <c r="A177" s="151">
        <v>157</v>
      </c>
      <c r="B177" s="154">
        <f t="shared" si="6"/>
        <v>100</v>
      </c>
      <c r="C177" s="87" t="s">
        <v>5242</v>
      </c>
      <c r="D177" s="105">
        <v>1</v>
      </c>
      <c r="E177" s="105"/>
      <c r="F177" s="105" t="s">
        <v>13</v>
      </c>
      <c r="G177" s="105" t="s">
        <v>14</v>
      </c>
      <c r="H177" s="105" t="s">
        <v>14</v>
      </c>
      <c r="I177" s="105" t="s">
        <v>40</v>
      </c>
      <c r="J177" s="110"/>
      <c r="M177" s="171" t="str">
        <f t="shared" si="7"/>
        <v/>
      </c>
      <c r="N177" s="278">
        <f t="shared" si="8"/>
        <v>0</v>
      </c>
    </row>
    <row r="178" spans="1:14" ht="36" x14ac:dyDescent="0.25">
      <c r="A178" s="151">
        <v>158</v>
      </c>
      <c r="B178" s="154">
        <f t="shared" si="6"/>
        <v>147</v>
      </c>
      <c r="C178" s="97" t="s">
        <v>5243</v>
      </c>
      <c r="D178" s="15">
        <v>3</v>
      </c>
      <c r="E178" s="15" t="s">
        <v>5244</v>
      </c>
      <c r="F178" s="16" t="s">
        <v>14</v>
      </c>
      <c r="G178" s="133" t="s">
        <v>14</v>
      </c>
      <c r="H178" s="133" t="s">
        <v>14</v>
      </c>
      <c r="I178" s="15" t="s">
        <v>40</v>
      </c>
      <c r="J178" s="110"/>
      <c r="M178" s="171" t="str">
        <f t="shared" si="7"/>
        <v/>
      </c>
      <c r="N178" s="278" t="str">
        <f t="shared" si="8"/>
        <v>Administration</v>
      </c>
    </row>
    <row r="179" spans="1:14" x14ac:dyDescent="0.25">
      <c r="A179" s="151">
        <v>159</v>
      </c>
      <c r="B179" s="154">
        <f t="shared" si="6"/>
        <v>49</v>
      </c>
      <c r="C179" s="87" t="s">
        <v>5245</v>
      </c>
      <c r="D179" s="105">
        <v>0</v>
      </c>
      <c r="E179" s="105"/>
      <c r="F179" s="105" t="s">
        <v>13</v>
      </c>
      <c r="G179" s="105" t="s">
        <v>886</v>
      </c>
      <c r="H179" s="105" t="s">
        <v>14</v>
      </c>
      <c r="I179" s="105" t="s">
        <v>40</v>
      </c>
      <c r="J179" s="110"/>
      <c r="M179" s="171" t="str">
        <f t="shared" si="7"/>
        <v/>
      </c>
      <c r="N179" s="278">
        <f t="shared" si="8"/>
        <v>0</v>
      </c>
    </row>
    <row r="180" spans="1:14" x14ac:dyDescent="0.25">
      <c r="A180" s="151">
        <v>160</v>
      </c>
      <c r="B180" s="154">
        <f t="shared" si="6"/>
        <v>76</v>
      </c>
      <c r="C180" s="97" t="s">
        <v>5246</v>
      </c>
      <c r="D180" s="15">
        <v>1</v>
      </c>
      <c r="E180" s="15"/>
      <c r="F180" s="16" t="s">
        <v>13</v>
      </c>
      <c r="G180" s="133" t="s">
        <v>14</v>
      </c>
      <c r="H180" s="133" t="s">
        <v>14</v>
      </c>
      <c r="I180" s="15" t="s">
        <v>40</v>
      </c>
      <c r="J180" s="110"/>
      <c r="M180" s="171" t="str">
        <f t="shared" si="7"/>
        <v/>
      </c>
      <c r="N180" s="278">
        <f t="shared" si="8"/>
        <v>0</v>
      </c>
    </row>
    <row r="181" spans="1:14" ht="72" x14ac:dyDescent="0.25">
      <c r="A181" s="151">
        <v>161</v>
      </c>
      <c r="B181" s="154">
        <f t="shared" si="6"/>
        <v>521</v>
      </c>
      <c r="C181" s="87" t="s">
        <v>5247</v>
      </c>
      <c r="D181" s="105">
        <v>0</v>
      </c>
      <c r="E181" s="105"/>
      <c r="F181" s="105" t="s">
        <v>13</v>
      </c>
      <c r="G181" s="105" t="s">
        <v>14</v>
      </c>
      <c r="H181" s="105" t="s">
        <v>14</v>
      </c>
      <c r="I181" s="105" t="s">
        <v>40</v>
      </c>
      <c r="J181" s="110"/>
      <c r="M181" s="171" t="str">
        <f t="shared" si="7"/>
        <v/>
      </c>
      <c r="N181" s="278">
        <f t="shared" si="8"/>
        <v>0</v>
      </c>
    </row>
    <row r="182" spans="1:14" ht="48" x14ac:dyDescent="0.25">
      <c r="A182" s="151">
        <v>162</v>
      </c>
      <c r="B182" s="154">
        <f t="shared" si="6"/>
        <v>368</v>
      </c>
      <c r="C182" s="97" t="s">
        <v>5248</v>
      </c>
      <c r="D182" s="15">
        <v>7</v>
      </c>
      <c r="E182" s="15"/>
      <c r="F182" s="16" t="s">
        <v>13</v>
      </c>
      <c r="G182" s="338" t="s">
        <v>5878</v>
      </c>
      <c r="H182" s="133" t="s">
        <v>14</v>
      </c>
      <c r="I182" s="15" t="s">
        <v>40</v>
      </c>
      <c r="J182" s="110"/>
      <c r="M182" s="171" t="str">
        <f t="shared" si="7"/>
        <v/>
      </c>
      <c r="N182" s="278">
        <f t="shared" si="8"/>
        <v>0</v>
      </c>
    </row>
    <row r="183" spans="1:14" x14ac:dyDescent="0.25">
      <c r="A183" s="151">
        <v>163</v>
      </c>
      <c r="B183" s="154">
        <f t="shared" si="6"/>
        <v>70</v>
      </c>
      <c r="C183" s="87" t="s">
        <v>5249</v>
      </c>
      <c r="D183" s="105">
        <v>1</v>
      </c>
      <c r="E183" s="105"/>
      <c r="F183" s="105" t="s">
        <v>13</v>
      </c>
      <c r="G183" s="105" t="s">
        <v>5250</v>
      </c>
      <c r="H183" s="105" t="s">
        <v>14</v>
      </c>
      <c r="I183" s="105" t="s">
        <v>40</v>
      </c>
      <c r="J183" s="110"/>
      <c r="M183" s="171" t="str">
        <f t="shared" si="7"/>
        <v/>
      </c>
      <c r="N183" s="278">
        <f t="shared" si="8"/>
        <v>0</v>
      </c>
    </row>
    <row r="184" spans="1:14" x14ac:dyDescent="0.25">
      <c r="A184" s="151">
        <v>164</v>
      </c>
      <c r="B184" s="154">
        <f t="shared" si="6"/>
        <v>8</v>
      </c>
      <c r="C184" s="97" t="s">
        <v>5251</v>
      </c>
      <c r="D184" s="15">
        <v>0</v>
      </c>
      <c r="E184" s="15"/>
      <c r="F184" s="16" t="s">
        <v>13</v>
      </c>
      <c r="G184" s="133" t="s">
        <v>14</v>
      </c>
      <c r="H184" s="133" t="s">
        <v>14</v>
      </c>
      <c r="I184" s="15" t="s">
        <v>40</v>
      </c>
      <c r="J184" s="110"/>
      <c r="M184" s="171" t="str">
        <f t="shared" si="7"/>
        <v/>
      </c>
      <c r="N184" s="278">
        <f t="shared" si="8"/>
        <v>0</v>
      </c>
    </row>
    <row r="185" spans="1:14" x14ac:dyDescent="0.25">
      <c r="A185" s="151">
        <v>165</v>
      </c>
      <c r="B185" s="154">
        <f t="shared" si="6"/>
        <v>77</v>
      </c>
      <c r="C185" s="87" t="s">
        <v>5252</v>
      </c>
      <c r="D185" s="105">
        <v>0</v>
      </c>
      <c r="E185" s="105"/>
      <c r="F185" s="105" t="s">
        <v>13</v>
      </c>
      <c r="G185" s="105" t="s">
        <v>14</v>
      </c>
      <c r="H185" s="105" t="s">
        <v>14</v>
      </c>
      <c r="I185" s="105" t="s">
        <v>40</v>
      </c>
      <c r="J185" s="110"/>
      <c r="M185" s="171" t="str">
        <f t="shared" si="7"/>
        <v/>
      </c>
      <c r="N185" s="278">
        <f t="shared" si="8"/>
        <v>0</v>
      </c>
    </row>
    <row r="186" spans="1:14" x14ac:dyDescent="0.25">
      <c r="A186" s="151">
        <v>166</v>
      </c>
      <c r="B186" s="154">
        <f t="shared" si="6"/>
        <v>87</v>
      </c>
      <c r="C186" s="97" t="s">
        <v>5253</v>
      </c>
      <c r="D186" s="15">
        <v>0</v>
      </c>
      <c r="E186" s="15"/>
      <c r="F186" s="16" t="s">
        <v>13</v>
      </c>
      <c r="G186" s="133" t="s">
        <v>14</v>
      </c>
      <c r="H186" s="133" t="s">
        <v>14</v>
      </c>
      <c r="I186" s="15" t="s">
        <v>40</v>
      </c>
      <c r="J186" s="110"/>
      <c r="M186" s="171" t="str">
        <f t="shared" si="7"/>
        <v/>
      </c>
      <c r="N186" s="278">
        <f t="shared" si="8"/>
        <v>0</v>
      </c>
    </row>
    <row r="187" spans="1:14" x14ac:dyDescent="0.25">
      <c r="A187" s="151">
        <v>167</v>
      </c>
      <c r="B187" s="154">
        <f t="shared" si="6"/>
        <v>34</v>
      </c>
      <c r="C187" s="87" t="s">
        <v>5254</v>
      </c>
      <c r="D187" s="105">
        <v>0</v>
      </c>
      <c r="E187" s="105" t="s">
        <v>5255</v>
      </c>
      <c r="F187" s="105" t="s">
        <v>14</v>
      </c>
      <c r="G187" s="105" t="s">
        <v>14</v>
      </c>
      <c r="H187" s="105" t="s">
        <v>14</v>
      </c>
      <c r="I187" s="105" t="s">
        <v>40</v>
      </c>
      <c r="J187" s="110"/>
      <c r="M187" s="171" t="str">
        <f t="shared" si="7"/>
        <v/>
      </c>
      <c r="N187" s="278" t="str">
        <f t="shared" si="8"/>
        <v>Patissier</v>
      </c>
    </row>
    <row r="188" spans="1:14" ht="24" x14ac:dyDescent="0.25">
      <c r="A188" s="151">
        <v>170</v>
      </c>
      <c r="B188" s="154">
        <f t="shared" si="6"/>
        <v>172</v>
      </c>
      <c r="C188" s="97" t="s">
        <v>5258</v>
      </c>
      <c r="D188" s="15">
        <v>1</v>
      </c>
      <c r="E188" s="15"/>
      <c r="F188" s="16" t="s">
        <v>13</v>
      </c>
      <c r="G188" s="338" t="s">
        <v>14</v>
      </c>
      <c r="H188" s="133" t="s">
        <v>14</v>
      </c>
      <c r="I188" s="15" t="s">
        <v>40</v>
      </c>
      <c r="J188" s="110"/>
      <c r="M188" s="171" t="str">
        <f t="shared" si="7"/>
        <v/>
      </c>
      <c r="N188" s="278">
        <f t="shared" si="8"/>
        <v>0</v>
      </c>
    </row>
    <row r="189" spans="1:14" x14ac:dyDescent="0.25">
      <c r="A189" s="151">
        <v>171</v>
      </c>
      <c r="B189" s="154">
        <f t="shared" si="6"/>
        <v>65</v>
      </c>
      <c r="C189" s="87" t="s">
        <v>5259</v>
      </c>
      <c r="D189" s="105">
        <v>0</v>
      </c>
      <c r="E189" s="105"/>
      <c r="F189" s="105" t="s">
        <v>13</v>
      </c>
      <c r="G189" s="105" t="s">
        <v>14</v>
      </c>
      <c r="H189" s="337" t="s">
        <v>14</v>
      </c>
      <c r="I189" s="105" t="s">
        <v>40</v>
      </c>
      <c r="J189" s="110"/>
      <c r="M189" s="171" t="str">
        <f t="shared" si="7"/>
        <v/>
      </c>
      <c r="N189" s="278">
        <f t="shared" si="8"/>
        <v>0</v>
      </c>
    </row>
    <row r="190" spans="1:14" x14ac:dyDescent="0.25">
      <c r="A190" s="151">
        <v>172</v>
      </c>
      <c r="B190" s="154">
        <f t="shared" si="6"/>
        <v>57</v>
      </c>
      <c r="C190" s="97" t="s">
        <v>5260</v>
      </c>
      <c r="D190" s="15">
        <v>6</v>
      </c>
      <c r="E190" s="15"/>
      <c r="F190" s="16" t="s">
        <v>13</v>
      </c>
      <c r="G190" s="133" t="s">
        <v>14</v>
      </c>
      <c r="H190" s="133" t="s">
        <v>14</v>
      </c>
      <c r="I190" s="15" t="s">
        <v>40</v>
      </c>
      <c r="J190" s="110"/>
      <c r="M190" s="171" t="str">
        <f t="shared" si="7"/>
        <v/>
      </c>
      <c r="N190" s="278">
        <f t="shared" si="8"/>
        <v>0</v>
      </c>
    </row>
    <row r="191" spans="1:14" x14ac:dyDescent="0.25">
      <c r="A191" s="151">
        <v>173</v>
      </c>
      <c r="B191" s="154">
        <f t="shared" si="6"/>
        <v>15</v>
      </c>
      <c r="C191" s="87" t="s">
        <v>5261</v>
      </c>
      <c r="D191" s="105">
        <v>0</v>
      </c>
      <c r="E191" s="105"/>
      <c r="F191" s="105" t="s">
        <v>13</v>
      </c>
      <c r="G191" s="105" t="s">
        <v>14</v>
      </c>
      <c r="H191" s="105" t="s">
        <v>14</v>
      </c>
      <c r="I191" s="105" t="s">
        <v>40</v>
      </c>
      <c r="J191" s="110"/>
      <c r="M191" s="171" t="str">
        <f t="shared" si="7"/>
        <v/>
      </c>
      <c r="N191" s="278">
        <f t="shared" si="8"/>
        <v>0</v>
      </c>
    </row>
    <row r="192" spans="1:14" x14ac:dyDescent="0.25">
      <c r="A192" s="151">
        <v>174</v>
      </c>
      <c r="B192" s="154">
        <f t="shared" si="6"/>
        <v>20</v>
      </c>
      <c r="C192" s="97" t="s">
        <v>5262</v>
      </c>
      <c r="D192" s="15">
        <v>1</v>
      </c>
      <c r="E192" s="15" t="s">
        <v>5263</v>
      </c>
      <c r="F192" s="16" t="s">
        <v>13</v>
      </c>
      <c r="G192" s="133" t="s">
        <v>14</v>
      </c>
      <c r="H192" s="133" t="s">
        <v>14</v>
      </c>
      <c r="I192" s="15" t="s">
        <v>40</v>
      </c>
      <c r="J192" s="110"/>
      <c r="M192" s="171" t="str">
        <f t="shared" si="7"/>
        <v/>
      </c>
      <c r="N192" s="278" t="str">
        <f t="shared" si="8"/>
        <v>Opticienne</v>
      </c>
    </row>
    <row r="193" spans="1:14" x14ac:dyDescent="0.25">
      <c r="A193" s="151">
        <v>175</v>
      </c>
      <c r="B193" s="154">
        <f t="shared" si="6"/>
        <v>80</v>
      </c>
      <c r="C193" s="87" t="s">
        <v>5264</v>
      </c>
      <c r="D193" s="105">
        <v>0</v>
      </c>
      <c r="E193" s="105" t="s">
        <v>5265</v>
      </c>
      <c r="F193" s="105" t="s">
        <v>13</v>
      </c>
      <c r="G193" s="105" t="s">
        <v>14</v>
      </c>
      <c r="H193" s="105" t="s">
        <v>14</v>
      </c>
      <c r="I193" s="105" t="s">
        <v>40</v>
      </c>
      <c r="J193" s="110"/>
      <c r="M193" s="171" t="str">
        <f t="shared" si="7"/>
        <v/>
      </c>
      <c r="N193" s="278" t="str">
        <f t="shared" si="8"/>
        <v>Educateur technique</v>
      </c>
    </row>
    <row r="194" spans="1:14" x14ac:dyDescent="0.25">
      <c r="A194" s="151">
        <v>176</v>
      </c>
      <c r="B194" s="154">
        <f t="shared" si="6"/>
        <v>59</v>
      </c>
      <c r="C194" s="97" t="s">
        <v>5266</v>
      </c>
      <c r="D194" s="15">
        <v>0</v>
      </c>
      <c r="E194" s="15"/>
      <c r="F194" s="16" t="s">
        <v>13</v>
      </c>
      <c r="G194" s="133" t="s">
        <v>14</v>
      </c>
      <c r="H194" s="133" t="s">
        <v>14</v>
      </c>
      <c r="I194" s="15" t="s">
        <v>40</v>
      </c>
      <c r="J194" s="110"/>
      <c r="M194" s="171" t="str">
        <f t="shared" si="7"/>
        <v/>
      </c>
      <c r="N194" s="278">
        <f t="shared" si="8"/>
        <v>0</v>
      </c>
    </row>
    <row r="195" spans="1:14" x14ac:dyDescent="0.25">
      <c r="A195" s="151">
        <v>177</v>
      </c>
      <c r="B195" s="154">
        <f t="shared" si="6"/>
        <v>94</v>
      </c>
      <c r="C195" s="87" t="s">
        <v>5267</v>
      </c>
      <c r="D195" s="105">
        <v>1</v>
      </c>
      <c r="E195" s="105"/>
      <c r="F195" s="105" t="s">
        <v>13</v>
      </c>
      <c r="G195" s="105" t="s">
        <v>14</v>
      </c>
      <c r="H195" s="105" t="s">
        <v>14</v>
      </c>
      <c r="I195" s="105" t="s">
        <v>40</v>
      </c>
      <c r="J195" s="110"/>
      <c r="M195" s="171" t="str">
        <f t="shared" si="7"/>
        <v/>
      </c>
      <c r="N195" s="278">
        <f t="shared" si="8"/>
        <v>0</v>
      </c>
    </row>
    <row r="196" spans="1:14" ht="24" x14ac:dyDescent="0.25">
      <c r="A196" s="151">
        <v>178</v>
      </c>
      <c r="B196" s="154">
        <f t="shared" si="6"/>
        <v>135</v>
      </c>
      <c r="C196" s="97" t="s">
        <v>5268</v>
      </c>
      <c r="D196" s="15">
        <v>2</v>
      </c>
      <c r="E196" s="15"/>
      <c r="F196" s="16" t="s">
        <v>13</v>
      </c>
      <c r="G196" s="133" t="s">
        <v>5269</v>
      </c>
      <c r="H196" s="133" t="s">
        <v>14</v>
      </c>
      <c r="I196" s="15" t="s">
        <v>40</v>
      </c>
      <c r="J196" s="110"/>
      <c r="M196" s="171" t="str">
        <f t="shared" si="7"/>
        <v/>
      </c>
      <c r="N196" s="278">
        <f t="shared" si="8"/>
        <v>0</v>
      </c>
    </row>
    <row r="197" spans="1:14" ht="72" x14ac:dyDescent="0.25">
      <c r="A197" s="151">
        <v>179</v>
      </c>
      <c r="B197" s="154">
        <f t="shared" ref="B197:B235" si="9">LEN(C197)</f>
        <v>488</v>
      </c>
      <c r="C197" s="87" t="s">
        <v>5270</v>
      </c>
      <c r="D197" s="105">
        <v>2</v>
      </c>
      <c r="E197" s="105"/>
      <c r="F197" s="105" t="s">
        <v>13</v>
      </c>
      <c r="G197" s="105" t="s">
        <v>14</v>
      </c>
      <c r="H197" s="105" t="s">
        <v>14</v>
      </c>
      <c r="I197" s="105" t="s">
        <v>40</v>
      </c>
      <c r="J197" s="110"/>
      <c r="M197" s="171" t="str">
        <f t="shared" ref="M197:M235" si="10">IF(I197="Critique",E197,"")</f>
        <v/>
      </c>
      <c r="N197" s="278">
        <f t="shared" ref="N197:N235" si="11">IF(I197="Soutien",E197,"")</f>
        <v>0</v>
      </c>
    </row>
    <row r="198" spans="1:14" ht="60" x14ac:dyDescent="0.25">
      <c r="A198" s="151">
        <v>180</v>
      </c>
      <c r="B198" s="154">
        <f t="shared" si="9"/>
        <v>184</v>
      </c>
      <c r="C198" s="97" t="s">
        <v>5271</v>
      </c>
      <c r="D198" s="15">
        <v>2</v>
      </c>
      <c r="E198" s="15" t="s">
        <v>5272</v>
      </c>
      <c r="F198" s="16" t="s">
        <v>13</v>
      </c>
      <c r="G198" s="133" t="s">
        <v>5273</v>
      </c>
      <c r="H198" s="133" t="s">
        <v>13</v>
      </c>
      <c r="I198" s="15" t="s">
        <v>40</v>
      </c>
      <c r="J198" s="110"/>
      <c r="M198" s="171" t="str">
        <f t="shared" si="10"/>
        <v/>
      </c>
      <c r="N198" s="278" t="str">
        <f t="shared" si="11"/>
        <v>Déléguée médicale</v>
      </c>
    </row>
    <row r="199" spans="1:14" ht="36" x14ac:dyDescent="0.25">
      <c r="A199" s="151">
        <v>181</v>
      </c>
      <c r="B199" s="154">
        <f t="shared" si="9"/>
        <v>221</v>
      </c>
      <c r="C199" s="87" t="s">
        <v>5274</v>
      </c>
      <c r="D199" s="105">
        <v>0</v>
      </c>
      <c r="E199" s="105"/>
      <c r="F199" s="105" t="s">
        <v>13</v>
      </c>
      <c r="G199" s="337" t="s">
        <v>5879</v>
      </c>
      <c r="H199" s="105" t="s">
        <v>14</v>
      </c>
      <c r="I199" s="105" t="s">
        <v>40</v>
      </c>
      <c r="J199" s="110"/>
      <c r="M199" s="171" t="str">
        <f t="shared" si="10"/>
        <v/>
      </c>
      <c r="N199" s="278">
        <f t="shared" si="11"/>
        <v>0</v>
      </c>
    </row>
    <row r="200" spans="1:14" ht="24" x14ac:dyDescent="0.25">
      <c r="A200" s="151">
        <v>183</v>
      </c>
      <c r="B200" s="154">
        <f t="shared" si="9"/>
        <v>134</v>
      </c>
      <c r="C200" s="87" t="s">
        <v>5276</v>
      </c>
      <c r="D200" s="105">
        <v>3</v>
      </c>
      <c r="E200" s="105"/>
      <c r="F200" s="105" t="s">
        <v>13</v>
      </c>
      <c r="G200" s="337" t="s">
        <v>14</v>
      </c>
      <c r="H200" s="105" t="s">
        <v>14</v>
      </c>
      <c r="I200" s="105" t="s">
        <v>40</v>
      </c>
      <c r="J200" s="110"/>
      <c r="M200" s="171" t="str">
        <f t="shared" si="10"/>
        <v/>
      </c>
      <c r="N200" s="278">
        <f t="shared" si="11"/>
        <v>0</v>
      </c>
    </row>
    <row r="201" spans="1:14" x14ac:dyDescent="0.25">
      <c r="A201" s="151">
        <v>185</v>
      </c>
      <c r="B201" s="154">
        <f t="shared" si="9"/>
        <v>11</v>
      </c>
      <c r="C201" s="87" t="s">
        <v>5277</v>
      </c>
      <c r="D201" s="105">
        <v>0</v>
      </c>
      <c r="E201" s="105"/>
      <c r="F201" s="105" t="s">
        <v>13</v>
      </c>
      <c r="G201" s="105" t="s">
        <v>14</v>
      </c>
      <c r="H201" s="105" t="s">
        <v>14</v>
      </c>
      <c r="I201" s="105" t="s">
        <v>40</v>
      </c>
      <c r="J201" s="110"/>
      <c r="M201" s="171" t="str">
        <f t="shared" si="10"/>
        <v/>
      </c>
      <c r="N201" s="278">
        <f t="shared" si="11"/>
        <v>0</v>
      </c>
    </row>
    <row r="202" spans="1:14" x14ac:dyDescent="0.25">
      <c r="A202" s="151">
        <v>186</v>
      </c>
      <c r="B202" s="154">
        <f t="shared" si="9"/>
        <v>57</v>
      </c>
      <c r="C202" s="97" t="s">
        <v>5279</v>
      </c>
      <c r="D202" s="15">
        <v>2</v>
      </c>
      <c r="E202" s="15"/>
      <c r="F202" s="16" t="s">
        <v>13</v>
      </c>
      <c r="G202" s="133" t="s">
        <v>14</v>
      </c>
      <c r="H202" s="133" t="s">
        <v>14</v>
      </c>
      <c r="I202" s="15" t="s">
        <v>40</v>
      </c>
      <c r="J202" s="110"/>
      <c r="M202" s="171" t="str">
        <f t="shared" si="10"/>
        <v/>
      </c>
      <c r="N202" s="278">
        <f t="shared" si="11"/>
        <v>0</v>
      </c>
    </row>
    <row r="203" spans="1:14" x14ac:dyDescent="0.25">
      <c r="A203" s="151">
        <v>188</v>
      </c>
      <c r="B203" s="154">
        <f t="shared" si="9"/>
        <v>93</v>
      </c>
      <c r="C203" s="97" t="s">
        <v>5280</v>
      </c>
      <c r="D203" s="133">
        <v>0</v>
      </c>
      <c r="E203" s="133"/>
      <c r="F203" s="134" t="s">
        <v>13</v>
      </c>
      <c r="G203" s="133" t="s">
        <v>14</v>
      </c>
      <c r="H203" s="133" t="s">
        <v>13</v>
      </c>
      <c r="I203" s="133" t="s">
        <v>40</v>
      </c>
      <c r="J203" s="110"/>
      <c r="M203" s="171" t="str">
        <f t="shared" si="10"/>
        <v/>
      </c>
      <c r="N203" s="278">
        <f t="shared" si="11"/>
        <v>0</v>
      </c>
    </row>
    <row r="204" spans="1:14" ht="24" x14ac:dyDescent="0.25">
      <c r="A204" s="151">
        <v>189</v>
      </c>
      <c r="B204" s="154">
        <f t="shared" si="9"/>
        <v>130</v>
      </c>
      <c r="C204" s="87" t="s">
        <v>5281</v>
      </c>
      <c r="D204" s="105">
        <v>1</v>
      </c>
      <c r="E204" s="105"/>
      <c r="F204" s="105" t="s">
        <v>13</v>
      </c>
      <c r="G204" s="105" t="s">
        <v>14</v>
      </c>
      <c r="H204" s="105" t="s">
        <v>14</v>
      </c>
      <c r="I204" s="105" t="s">
        <v>40</v>
      </c>
      <c r="J204" s="110"/>
      <c r="M204" s="171" t="str">
        <f t="shared" si="10"/>
        <v/>
      </c>
      <c r="N204" s="278">
        <f t="shared" si="11"/>
        <v>0</v>
      </c>
    </row>
    <row r="205" spans="1:14" x14ac:dyDescent="0.25">
      <c r="A205" s="151">
        <v>190</v>
      </c>
      <c r="B205" s="154">
        <f t="shared" si="9"/>
        <v>65</v>
      </c>
      <c r="C205" s="97" t="s">
        <v>5282</v>
      </c>
      <c r="D205" s="133">
        <v>0</v>
      </c>
      <c r="E205" s="133"/>
      <c r="F205" s="134" t="s">
        <v>13</v>
      </c>
      <c r="G205" s="133" t="s">
        <v>14</v>
      </c>
      <c r="H205" s="133" t="s">
        <v>14</v>
      </c>
      <c r="I205" s="133" t="s">
        <v>40</v>
      </c>
      <c r="J205" s="110"/>
      <c r="M205" s="171" t="str">
        <f t="shared" si="10"/>
        <v/>
      </c>
      <c r="N205" s="278">
        <f t="shared" si="11"/>
        <v>0</v>
      </c>
    </row>
    <row r="206" spans="1:14" ht="24" x14ac:dyDescent="0.25">
      <c r="A206" s="151">
        <v>192</v>
      </c>
      <c r="B206" s="154">
        <f t="shared" si="9"/>
        <v>150</v>
      </c>
      <c r="C206" s="97" t="s">
        <v>5284</v>
      </c>
      <c r="D206" s="15">
        <v>7</v>
      </c>
      <c r="E206" s="15"/>
      <c r="F206" s="16" t="s">
        <v>13</v>
      </c>
      <c r="G206" s="133" t="s">
        <v>14</v>
      </c>
      <c r="H206" s="133" t="s">
        <v>13</v>
      </c>
      <c r="I206" s="15" t="s">
        <v>40</v>
      </c>
      <c r="J206" s="110"/>
      <c r="M206" s="171" t="str">
        <f t="shared" si="10"/>
        <v/>
      </c>
      <c r="N206" s="278">
        <f t="shared" si="11"/>
        <v>0</v>
      </c>
    </row>
    <row r="207" spans="1:14" ht="96" x14ac:dyDescent="0.25">
      <c r="A207" s="151">
        <v>193</v>
      </c>
      <c r="B207" s="154">
        <f t="shared" si="9"/>
        <v>685</v>
      </c>
      <c r="C207" s="87" t="s">
        <v>5285</v>
      </c>
      <c r="D207" s="105">
        <v>4</v>
      </c>
      <c r="E207" s="105"/>
      <c r="F207" s="105" t="s">
        <v>13</v>
      </c>
      <c r="G207" s="105" t="s">
        <v>14</v>
      </c>
      <c r="H207" s="105" t="s">
        <v>14</v>
      </c>
      <c r="I207" s="105" t="s">
        <v>40</v>
      </c>
      <c r="J207" s="110"/>
      <c r="M207" s="171" t="str">
        <f t="shared" si="10"/>
        <v/>
      </c>
      <c r="N207" s="278">
        <f t="shared" si="11"/>
        <v>0</v>
      </c>
    </row>
    <row r="208" spans="1:14" x14ac:dyDescent="0.25">
      <c r="A208" s="151">
        <v>194</v>
      </c>
      <c r="B208" s="154">
        <f t="shared" si="9"/>
        <v>46</v>
      </c>
      <c r="C208" s="97" t="s">
        <v>5286</v>
      </c>
      <c r="D208" s="15">
        <v>0</v>
      </c>
      <c r="E208" s="15"/>
      <c r="F208" s="16" t="s">
        <v>13</v>
      </c>
      <c r="G208" s="133" t="s">
        <v>14</v>
      </c>
      <c r="H208" s="133" t="s">
        <v>14</v>
      </c>
      <c r="I208" s="15" t="s">
        <v>40</v>
      </c>
      <c r="J208" s="110"/>
      <c r="M208" s="171" t="str">
        <f t="shared" si="10"/>
        <v/>
      </c>
      <c r="N208" s="278">
        <f t="shared" si="11"/>
        <v>0</v>
      </c>
    </row>
    <row r="209" spans="1:14" x14ac:dyDescent="0.25">
      <c r="A209" s="151">
        <v>196</v>
      </c>
      <c r="B209" s="154">
        <f t="shared" si="9"/>
        <v>75</v>
      </c>
      <c r="C209" s="97" t="s">
        <v>5289</v>
      </c>
      <c r="D209" s="133">
        <v>3</v>
      </c>
      <c r="E209" s="133"/>
      <c r="F209" s="134" t="s">
        <v>13</v>
      </c>
      <c r="G209" s="338" t="s">
        <v>5872</v>
      </c>
      <c r="H209" s="133" t="s">
        <v>14</v>
      </c>
      <c r="I209" s="133" t="s">
        <v>40</v>
      </c>
      <c r="J209" s="110"/>
      <c r="M209" s="171" t="str">
        <f t="shared" si="10"/>
        <v/>
      </c>
      <c r="N209" s="278">
        <f t="shared" si="11"/>
        <v>0</v>
      </c>
    </row>
    <row r="210" spans="1:14" ht="24" x14ac:dyDescent="0.25">
      <c r="A210" s="151">
        <v>197</v>
      </c>
      <c r="B210" s="154">
        <f t="shared" si="9"/>
        <v>173</v>
      </c>
      <c r="C210" s="87" t="s">
        <v>5288</v>
      </c>
      <c r="D210" s="105">
        <v>2</v>
      </c>
      <c r="E210" s="105"/>
      <c r="F210" s="105" t="s">
        <v>13</v>
      </c>
      <c r="G210" s="105" t="s">
        <v>14</v>
      </c>
      <c r="H210" s="105" t="s">
        <v>14</v>
      </c>
      <c r="I210" s="105" t="s">
        <v>40</v>
      </c>
      <c r="J210" s="110"/>
      <c r="M210" s="171" t="str">
        <f t="shared" si="10"/>
        <v/>
      </c>
      <c r="N210" s="278">
        <f t="shared" si="11"/>
        <v>0</v>
      </c>
    </row>
    <row r="211" spans="1:14" x14ac:dyDescent="0.25">
      <c r="A211" s="151">
        <v>198</v>
      </c>
      <c r="B211" s="154">
        <f t="shared" si="9"/>
        <v>13</v>
      </c>
      <c r="C211" s="97" t="s">
        <v>5290</v>
      </c>
      <c r="D211" s="133">
        <v>0</v>
      </c>
      <c r="E211" s="133"/>
      <c r="F211" s="134" t="s">
        <v>13</v>
      </c>
      <c r="G211" s="133" t="s">
        <v>14</v>
      </c>
      <c r="H211" s="133" t="s">
        <v>14</v>
      </c>
      <c r="I211" s="133" t="s">
        <v>40</v>
      </c>
      <c r="J211" s="110"/>
      <c r="M211" s="171" t="str">
        <f t="shared" si="10"/>
        <v/>
      </c>
      <c r="N211" s="278">
        <f t="shared" si="11"/>
        <v>0</v>
      </c>
    </row>
    <row r="212" spans="1:14" ht="24" x14ac:dyDescent="0.25">
      <c r="A212" s="151">
        <v>199</v>
      </c>
      <c r="B212" s="154">
        <f t="shared" si="9"/>
        <v>100</v>
      </c>
      <c r="C212" s="87" t="s">
        <v>5291</v>
      </c>
      <c r="D212" s="105">
        <v>3</v>
      </c>
      <c r="E212" s="105"/>
      <c r="F212" s="105" t="s">
        <v>13</v>
      </c>
      <c r="G212" s="105" t="s">
        <v>14</v>
      </c>
      <c r="H212" s="337" t="s">
        <v>13</v>
      </c>
      <c r="I212" s="105" t="s">
        <v>40</v>
      </c>
      <c r="J212" s="110"/>
      <c r="M212" s="171" t="str">
        <f t="shared" si="10"/>
        <v/>
      </c>
      <c r="N212" s="278">
        <f t="shared" si="11"/>
        <v>0</v>
      </c>
    </row>
    <row r="213" spans="1:14" x14ac:dyDescent="0.25">
      <c r="A213" s="151">
        <v>202</v>
      </c>
      <c r="B213" s="154">
        <f t="shared" si="9"/>
        <v>82</v>
      </c>
      <c r="C213" s="97" t="s">
        <v>5295</v>
      </c>
      <c r="D213" s="133">
        <v>0</v>
      </c>
      <c r="E213" s="133"/>
      <c r="F213" s="134" t="s">
        <v>13</v>
      </c>
      <c r="G213" s="133" t="s">
        <v>14</v>
      </c>
      <c r="H213" s="133" t="s">
        <v>14</v>
      </c>
      <c r="I213" s="133" t="s">
        <v>40</v>
      </c>
      <c r="J213" s="110"/>
      <c r="M213" s="171" t="str">
        <f t="shared" si="10"/>
        <v/>
      </c>
      <c r="N213" s="278">
        <f t="shared" si="11"/>
        <v>0</v>
      </c>
    </row>
    <row r="214" spans="1:14" x14ac:dyDescent="0.25">
      <c r="A214" s="151">
        <v>203</v>
      </c>
      <c r="B214" s="154">
        <f t="shared" si="9"/>
        <v>10</v>
      </c>
      <c r="C214" s="87" t="s">
        <v>5296</v>
      </c>
      <c r="D214" s="105">
        <v>0</v>
      </c>
      <c r="E214" s="105"/>
      <c r="F214" s="105" t="s">
        <v>13</v>
      </c>
      <c r="G214" s="105" t="s">
        <v>14</v>
      </c>
      <c r="H214" s="105" t="s">
        <v>14</v>
      </c>
      <c r="I214" s="105" t="s">
        <v>40</v>
      </c>
      <c r="J214" s="110"/>
      <c r="M214" s="171" t="str">
        <f t="shared" si="10"/>
        <v/>
      </c>
      <c r="N214" s="278">
        <f t="shared" si="11"/>
        <v>0</v>
      </c>
    </row>
    <row r="215" spans="1:14" ht="36" x14ac:dyDescent="0.25">
      <c r="A215" s="151">
        <v>204</v>
      </c>
      <c r="B215" s="154">
        <f t="shared" si="9"/>
        <v>104</v>
      </c>
      <c r="C215" s="97" t="s">
        <v>5297</v>
      </c>
      <c r="D215" s="133">
        <v>0</v>
      </c>
      <c r="E215" s="133"/>
      <c r="F215" s="134" t="s">
        <v>13</v>
      </c>
      <c r="G215" s="338" t="s">
        <v>14</v>
      </c>
      <c r="H215" s="133" t="s">
        <v>14</v>
      </c>
      <c r="I215" s="133" t="s">
        <v>40</v>
      </c>
      <c r="J215" s="110"/>
      <c r="M215" s="171" t="str">
        <f t="shared" si="10"/>
        <v/>
      </c>
      <c r="N215" s="278">
        <f t="shared" si="11"/>
        <v>0</v>
      </c>
    </row>
    <row r="216" spans="1:14" ht="24" x14ac:dyDescent="0.25">
      <c r="A216" s="151">
        <v>206</v>
      </c>
      <c r="B216" s="154">
        <f t="shared" si="9"/>
        <v>25</v>
      </c>
      <c r="C216" s="97" t="s">
        <v>5301</v>
      </c>
      <c r="D216" s="15">
        <v>1</v>
      </c>
      <c r="E216" s="15"/>
      <c r="F216" s="16" t="s">
        <v>13</v>
      </c>
      <c r="G216" s="133" t="s">
        <v>14</v>
      </c>
      <c r="H216" s="133" t="s">
        <v>14</v>
      </c>
      <c r="I216" s="15" t="s">
        <v>40</v>
      </c>
      <c r="J216" s="110"/>
      <c r="M216" s="171" t="str">
        <f t="shared" si="10"/>
        <v/>
      </c>
      <c r="N216" s="278">
        <f t="shared" si="11"/>
        <v>0</v>
      </c>
    </row>
    <row r="217" spans="1:14" x14ac:dyDescent="0.25">
      <c r="A217" s="151">
        <v>207</v>
      </c>
      <c r="B217" s="154">
        <f t="shared" si="9"/>
        <v>51</v>
      </c>
      <c r="C217" s="87" t="s">
        <v>5302</v>
      </c>
      <c r="D217" s="105">
        <v>1</v>
      </c>
      <c r="E217" s="105" t="s">
        <v>5307</v>
      </c>
      <c r="F217" s="105" t="s">
        <v>14</v>
      </c>
      <c r="G217" s="105" t="s">
        <v>14</v>
      </c>
      <c r="H217" s="105" t="s">
        <v>14</v>
      </c>
      <c r="I217" s="105" t="s">
        <v>40</v>
      </c>
      <c r="J217" s="110"/>
      <c r="M217" s="171" t="str">
        <f t="shared" si="10"/>
        <v/>
      </c>
      <c r="N217" s="278" t="str">
        <f t="shared" si="11"/>
        <v>Aide à domicile</v>
      </c>
    </row>
    <row r="218" spans="1:14" x14ac:dyDescent="0.25">
      <c r="A218" s="151">
        <v>208</v>
      </c>
      <c r="B218" s="154">
        <f t="shared" si="9"/>
        <v>14</v>
      </c>
      <c r="C218" s="97" t="s">
        <v>5303</v>
      </c>
      <c r="D218" s="15">
        <v>0</v>
      </c>
      <c r="E218" s="15"/>
      <c r="F218" s="16" t="s">
        <v>13</v>
      </c>
      <c r="G218" s="133" t="s">
        <v>14</v>
      </c>
      <c r="H218" s="133" t="s">
        <v>14</v>
      </c>
      <c r="I218" s="15" t="s">
        <v>40</v>
      </c>
      <c r="J218" s="110"/>
      <c r="M218" s="171" t="str">
        <f t="shared" si="10"/>
        <v/>
      </c>
      <c r="N218" s="278">
        <f t="shared" si="11"/>
        <v>0</v>
      </c>
    </row>
    <row r="219" spans="1:14" ht="24" x14ac:dyDescent="0.25">
      <c r="A219" s="151">
        <v>209</v>
      </c>
      <c r="B219" s="154">
        <f t="shared" si="9"/>
        <v>155</v>
      </c>
      <c r="C219" s="87" t="s">
        <v>5304</v>
      </c>
      <c r="D219" s="105">
        <v>0</v>
      </c>
      <c r="E219" s="105"/>
      <c r="F219" s="105" t="s">
        <v>14</v>
      </c>
      <c r="G219" s="105" t="s">
        <v>5305</v>
      </c>
      <c r="H219" s="105" t="s">
        <v>14</v>
      </c>
      <c r="I219" s="105" t="s">
        <v>40</v>
      </c>
      <c r="J219" s="110"/>
      <c r="M219" s="171" t="str">
        <f t="shared" si="10"/>
        <v/>
      </c>
      <c r="N219" s="278">
        <f t="shared" si="11"/>
        <v>0</v>
      </c>
    </row>
    <row r="220" spans="1:14" x14ac:dyDescent="0.25">
      <c r="A220" s="151">
        <v>212</v>
      </c>
      <c r="B220" s="154">
        <f t="shared" si="9"/>
        <v>90</v>
      </c>
      <c r="C220" s="97" t="s">
        <v>5309</v>
      </c>
      <c r="D220" s="15">
        <v>0</v>
      </c>
      <c r="E220" s="15" t="s">
        <v>5310</v>
      </c>
      <c r="F220" s="16" t="s">
        <v>13</v>
      </c>
      <c r="G220" s="133" t="s">
        <v>14</v>
      </c>
      <c r="H220" s="133" t="s">
        <v>13</v>
      </c>
      <c r="I220" s="15" t="s">
        <v>40</v>
      </c>
      <c r="J220" s="110"/>
      <c r="M220" s="171" t="str">
        <f t="shared" si="10"/>
        <v/>
      </c>
      <c r="N220" s="278" t="str">
        <f t="shared" si="11"/>
        <v>Webmaster</v>
      </c>
    </row>
    <row r="221" spans="1:14" x14ac:dyDescent="0.25">
      <c r="A221" s="151">
        <v>213</v>
      </c>
      <c r="B221" s="154">
        <f t="shared" si="9"/>
        <v>7</v>
      </c>
      <c r="C221" s="87" t="s">
        <v>5311</v>
      </c>
      <c r="D221" s="105">
        <v>0</v>
      </c>
      <c r="E221" s="105" t="s">
        <v>4921</v>
      </c>
      <c r="F221" s="105" t="s">
        <v>13</v>
      </c>
      <c r="G221" s="105" t="s">
        <v>14</v>
      </c>
      <c r="H221" s="105" t="s">
        <v>14</v>
      </c>
      <c r="I221" s="105" t="s">
        <v>40</v>
      </c>
      <c r="J221" s="110"/>
      <c r="M221" s="171" t="str">
        <f t="shared" si="10"/>
        <v/>
      </c>
      <c r="N221" s="278" t="str">
        <f t="shared" si="11"/>
        <v>Professeur</v>
      </c>
    </row>
    <row r="222" spans="1:14" x14ac:dyDescent="0.25">
      <c r="A222" s="151">
        <v>215</v>
      </c>
      <c r="B222" s="154">
        <f t="shared" si="9"/>
        <v>80</v>
      </c>
      <c r="C222" s="87" t="s">
        <v>5314</v>
      </c>
      <c r="D222" s="105">
        <v>0</v>
      </c>
      <c r="E222" s="105"/>
      <c r="F222" s="105" t="s">
        <v>13</v>
      </c>
      <c r="G222" s="105" t="s">
        <v>14</v>
      </c>
      <c r="H222" s="105" t="s">
        <v>14</v>
      </c>
      <c r="I222" s="105" t="s">
        <v>40</v>
      </c>
      <c r="J222" s="110"/>
      <c r="M222" s="171" t="str">
        <f t="shared" si="10"/>
        <v/>
      </c>
      <c r="N222" s="278">
        <f t="shared" si="11"/>
        <v>0</v>
      </c>
    </row>
    <row r="223" spans="1:14" ht="24" x14ac:dyDescent="0.25">
      <c r="A223" s="151">
        <v>217</v>
      </c>
      <c r="B223" s="154">
        <f t="shared" si="9"/>
        <v>156</v>
      </c>
      <c r="C223" s="87" t="s">
        <v>5317</v>
      </c>
      <c r="D223" s="105">
        <v>1</v>
      </c>
      <c r="E223" s="105"/>
      <c r="F223" s="105" t="s">
        <v>13</v>
      </c>
      <c r="G223" s="105" t="s">
        <v>5318</v>
      </c>
      <c r="H223" s="105" t="s">
        <v>14</v>
      </c>
      <c r="I223" s="105" t="s">
        <v>40</v>
      </c>
      <c r="J223" s="110"/>
      <c r="M223" s="171" t="str">
        <f t="shared" si="10"/>
        <v/>
      </c>
      <c r="N223" s="278">
        <f t="shared" si="11"/>
        <v>0</v>
      </c>
    </row>
    <row r="224" spans="1:14" x14ac:dyDescent="0.25">
      <c r="A224" s="151">
        <v>218</v>
      </c>
      <c r="B224" s="154">
        <f t="shared" si="9"/>
        <v>89</v>
      </c>
      <c r="C224" s="97" t="s">
        <v>5320</v>
      </c>
      <c r="D224" s="15">
        <v>8</v>
      </c>
      <c r="E224" s="15"/>
      <c r="F224" s="16" t="s">
        <v>13</v>
      </c>
      <c r="G224" s="133" t="s">
        <v>5319</v>
      </c>
      <c r="H224" s="133" t="s">
        <v>14</v>
      </c>
      <c r="I224" s="15" t="s">
        <v>40</v>
      </c>
      <c r="J224" s="110"/>
      <c r="M224" s="171" t="str">
        <f t="shared" si="10"/>
        <v/>
      </c>
      <c r="N224" s="278">
        <f t="shared" si="11"/>
        <v>0</v>
      </c>
    </row>
    <row r="225" spans="1:14" x14ac:dyDescent="0.25">
      <c r="A225" s="151">
        <v>220</v>
      </c>
      <c r="B225" s="154">
        <f t="shared" si="9"/>
        <v>71</v>
      </c>
      <c r="C225" s="97" t="s">
        <v>5322</v>
      </c>
      <c r="D225" s="133">
        <v>1</v>
      </c>
      <c r="E225" s="133"/>
      <c r="F225" s="134" t="s">
        <v>13</v>
      </c>
      <c r="G225" s="133" t="s">
        <v>14</v>
      </c>
      <c r="H225" s="133" t="s">
        <v>14</v>
      </c>
      <c r="I225" s="133" t="s">
        <v>40</v>
      </c>
      <c r="J225" s="110"/>
      <c r="M225" s="171" t="str">
        <f t="shared" si="10"/>
        <v/>
      </c>
      <c r="N225" s="278">
        <f t="shared" si="11"/>
        <v>0</v>
      </c>
    </row>
    <row r="226" spans="1:14" ht="60" x14ac:dyDescent="0.25">
      <c r="A226" s="151">
        <v>222</v>
      </c>
      <c r="B226" s="154">
        <f t="shared" si="9"/>
        <v>403</v>
      </c>
      <c r="C226" s="97" t="s">
        <v>5323</v>
      </c>
      <c r="D226" s="15">
        <v>1</v>
      </c>
      <c r="E226" s="15"/>
      <c r="F226" s="16" t="s">
        <v>13</v>
      </c>
      <c r="G226" s="133" t="s">
        <v>14</v>
      </c>
      <c r="H226" s="133" t="s">
        <v>14</v>
      </c>
      <c r="I226" s="15" t="s">
        <v>40</v>
      </c>
      <c r="J226" s="110"/>
      <c r="M226" s="171" t="str">
        <f t="shared" si="10"/>
        <v/>
      </c>
      <c r="N226" s="278">
        <f t="shared" si="11"/>
        <v>0</v>
      </c>
    </row>
    <row r="227" spans="1:14" x14ac:dyDescent="0.25">
      <c r="A227" s="151">
        <v>225</v>
      </c>
      <c r="B227" s="154">
        <f t="shared" si="9"/>
        <v>27</v>
      </c>
      <c r="C227" s="87" t="s">
        <v>5326</v>
      </c>
      <c r="D227" s="105">
        <v>0</v>
      </c>
      <c r="E227" s="105"/>
      <c r="F227" s="105" t="s">
        <v>13</v>
      </c>
      <c r="G227" s="105" t="s">
        <v>14</v>
      </c>
      <c r="H227" s="105" t="s">
        <v>14</v>
      </c>
      <c r="I227" s="105" t="s">
        <v>40</v>
      </c>
      <c r="J227" s="110"/>
      <c r="M227" s="171" t="str">
        <f t="shared" si="10"/>
        <v/>
      </c>
      <c r="N227" s="278">
        <f t="shared" si="11"/>
        <v>0</v>
      </c>
    </row>
    <row r="228" spans="1:14" x14ac:dyDescent="0.25">
      <c r="A228" s="151">
        <v>227</v>
      </c>
      <c r="B228" s="154">
        <f t="shared" si="9"/>
        <v>45</v>
      </c>
      <c r="C228" s="87" t="s">
        <v>5327</v>
      </c>
      <c r="D228" s="105">
        <v>0</v>
      </c>
      <c r="E228" s="105"/>
      <c r="F228" s="105" t="s">
        <v>13</v>
      </c>
      <c r="G228" s="105" t="s">
        <v>14</v>
      </c>
      <c r="H228" s="105" t="s">
        <v>14</v>
      </c>
      <c r="I228" s="105" t="s">
        <v>40</v>
      </c>
      <c r="J228" s="110"/>
      <c r="M228" s="171" t="str">
        <f t="shared" si="10"/>
        <v/>
      </c>
      <c r="N228" s="278">
        <f t="shared" si="11"/>
        <v>0</v>
      </c>
    </row>
    <row r="229" spans="1:14" ht="24" x14ac:dyDescent="0.25">
      <c r="A229" s="151">
        <v>229</v>
      </c>
      <c r="B229" s="154">
        <f t="shared" si="9"/>
        <v>112</v>
      </c>
      <c r="C229" s="87" t="s">
        <v>5328</v>
      </c>
      <c r="D229" s="105">
        <v>1</v>
      </c>
      <c r="E229" s="105" t="s">
        <v>5331</v>
      </c>
      <c r="F229" s="105" t="s">
        <v>13</v>
      </c>
      <c r="G229" s="105" t="s">
        <v>14</v>
      </c>
      <c r="H229" s="105" t="s">
        <v>14</v>
      </c>
      <c r="I229" s="105" t="s">
        <v>40</v>
      </c>
      <c r="J229" s="110"/>
      <c r="M229" s="171" t="str">
        <f t="shared" si="10"/>
        <v/>
      </c>
      <c r="N229" s="278" t="str">
        <f t="shared" si="11"/>
        <v>écologue</v>
      </c>
    </row>
    <row r="230" spans="1:14" ht="36" x14ac:dyDescent="0.25">
      <c r="A230" s="151">
        <v>230</v>
      </c>
      <c r="B230" s="154">
        <f t="shared" si="9"/>
        <v>180</v>
      </c>
      <c r="C230" s="97" t="s">
        <v>5329</v>
      </c>
      <c r="D230" s="15">
        <v>1</v>
      </c>
      <c r="E230" s="15"/>
      <c r="F230" s="16" t="s">
        <v>13</v>
      </c>
      <c r="G230" s="133" t="s">
        <v>14</v>
      </c>
      <c r="H230" s="133" t="s">
        <v>14</v>
      </c>
      <c r="I230" s="15" t="s">
        <v>40</v>
      </c>
      <c r="J230" s="110"/>
      <c r="M230" s="171" t="str">
        <f t="shared" si="10"/>
        <v/>
      </c>
      <c r="N230" s="278">
        <f t="shared" si="11"/>
        <v>0</v>
      </c>
    </row>
    <row r="231" spans="1:14" x14ac:dyDescent="0.25">
      <c r="A231" s="151">
        <v>231</v>
      </c>
      <c r="B231" s="154">
        <f t="shared" si="9"/>
        <v>86</v>
      </c>
      <c r="C231" s="87" t="s">
        <v>5330</v>
      </c>
      <c r="D231" s="105">
        <v>3</v>
      </c>
      <c r="E231" s="105"/>
      <c r="F231" s="105" t="s">
        <v>13</v>
      </c>
      <c r="G231" s="105" t="s">
        <v>14</v>
      </c>
      <c r="H231" s="105" t="s">
        <v>14</v>
      </c>
      <c r="I231" s="105" t="s">
        <v>40</v>
      </c>
      <c r="J231" s="110"/>
      <c r="M231" s="171" t="str">
        <f t="shared" si="10"/>
        <v/>
      </c>
      <c r="N231" s="278">
        <f t="shared" si="11"/>
        <v>0</v>
      </c>
    </row>
    <row r="232" spans="1:14" ht="36" x14ac:dyDescent="0.25">
      <c r="A232" s="151">
        <v>69</v>
      </c>
      <c r="B232" s="154">
        <f t="shared" si="9"/>
        <v>202</v>
      </c>
      <c r="C232" s="87" t="s">
        <v>5141</v>
      </c>
      <c r="D232" s="105">
        <v>0</v>
      </c>
      <c r="E232" s="105"/>
      <c r="F232" s="105" t="s">
        <v>13</v>
      </c>
      <c r="G232" s="105" t="s">
        <v>14</v>
      </c>
      <c r="H232" s="105" t="s">
        <v>14</v>
      </c>
      <c r="I232" s="105"/>
      <c r="J232" s="110"/>
      <c r="M232" s="171" t="str">
        <f t="shared" si="10"/>
        <v/>
      </c>
      <c r="N232" s="278" t="str">
        <f t="shared" si="11"/>
        <v/>
      </c>
    </row>
    <row r="233" spans="1:14" ht="36" x14ac:dyDescent="0.25">
      <c r="A233" s="151">
        <v>70</v>
      </c>
      <c r="B233" s="154">
        <f t="shared" si="9"/>
        <v>209</v>
      </c>
      <c r="C233" s="97" t="s">
        <v>5142</v>
      </c>
      <c r="D233" s="133">
        <v>3</v>
      </c>
      <c r="E233" s="133"/>
      <c r="F233" s="134" t="s">
        <v>13</v>
      </c>
      <c r="G233" s="133" t="s">
        <v>14</v>
      </c>
      <c r="H233" s="133" t="s">
        <v>14</v>
      </c>
      <c r="I233" s="133"/>
      <c r="J233" s="110"/>
      <c r="M233" s="171" t="str">
        <f t="shared" si="10"/>
        <v/>
      </c>
      <c r="N233" s="278" t="str">
        <f t="shared" si="11"/>
        <v/>
      </c>
    </row>
    <row r="234" spans="1:14" ht="264" x14ac:dyDescent="0.25">
      <c r="A234" s="151">
        <v>71</v>
      </c>
      <c r="B234" s="154">
        <f t="shared" si="9"/>
        <v>1454</v>
      </c>
      <c r="C234" s="87" t="s">
        <v>5143</v>
      </c>
      <c r="D234" s="105">
        <v>1</v>
      </c>
      <c r="E234" s="105"/>
      <c r="F234" s="105" t="s">
        <v>13</v>
      </c>
      <c r="G234" s="105" t="s">
        <v>14</v>
      </c>
      <c r="H234" s="105" t="s">
        <v>14</v>
      </c>
      <c r="I234" s="105"/>
      <c r="J234" s="110"/>
      <c r="M234" s="171" t="str">
        <f t="shared" si="10"/>
        <v/>
      </c>
      <c r="N234" s="278" t="str">
        <f t="shared" si="11"/>
        <v/>
      </c>
    </row>
    <row r="235" spans="1:14" ht="96" x14ac:dyDescent="0.25">
      <c r="A235" s="151">
        <v>72</v>
      </c>
      <c r="B235" s="154">
        <f t="shared" si="9"/>
        <v>768</v>
      </c>
      <c r="C235" s="387" t="s">
        <v>5144</v>
      </c>
      <c r="D235" s="117">
        <v>0</v>
      </c>
      <c r="E235" s="117"/>
      <c r="F235" s="118" t="s">
        <v>13</v>
      </c>
      <c r="G235" s="133" t="s">
        <v>14</v>
      </c>
      <c r="H235" s="133" t="s">
        <v>14</v>
      </c>
      <c r="I235" s="117"/>
      <c r="J235" s="110"/>
      <c r="M235" s="171" t="str">
        <f t="shared" si="10"/>
        <v/>
      </c>
      <c r="N235" s="278" t="str">
        <f t="shared" si="11"/>
        <v/>
      </c>
    </row>
    <row r="236" spans="1:14" x14ac:dyDescent="0.25">
      <c r="B236" s="280"/>
      <c r="C236" s="106"/>
      <c r="D236" s="24"/>
      <c r="E236" s="24"/>
      <c r="F236" s="120"/>
      <c r="G236" s="24"/>
      <c r="H236" s="24"/>
      <c r="I236" s="24"/>
      <c r="J236" s="110"/>
      <c r="K236" s="94"/>
    </row>
    <row r="237" spans="1:14" x14ac:dyDescent="0.25">
      <c r="B237" s="280"/>
      <c r="C237" s="281"/>
      <c r="D237" s="282"/>
      <c r="E237" s="282"/>
      <c r="F237" s="282"/>
      <c r="G237" s="282"/>
      <c r="H237" s="282"/>
      <c r="I237" s="282"/>
      <c r="J237" s="110"/>
      <c r="K237" s="94"/>
    </row>
    <row r="238" spans="1:14" x14ac:dyDescent="0.25">
      <c r="B238" s="280"/>
      <c r="C238" s="106"/>
      <c r="D238" s="24"/>
      <c r="E238" s="24"/>
      <c r="F238" s="120"/>
      <c r="G238" s="24"/>
      <c r="H238" s="24"/>
      <c r="I238" s="24"/>
      <c r="J238" s="110"/>
      <c r="K238" s="94"/>
    </row>
    <row r="239" spans="1:14" x14ac:dyDescent="0.25">
      <c r="B239" s="280"/>
      <c r="C239" s="281"/>
      <c r="D239" s="282"/>
      <c r="E239" s="282"/>
      <c r="F239" s="282"/>
      <c r="G239" s="282"/>
      <c r="H239" s="282"/>
      <c r="I239" s="282"/>
      <c r="J239" s="110"/>
      <c r="K239" s="94"/>
    </row>
    <row r="240" spans="1:14" x14ac:dyDescent="0.25">
      <c r="B240" s="280"/>
      <c r="C240" s="106"/>
      <c r="D240" s="24"/>
      <c r="E240" s="24"/>
      <c r="F240" s="120"/>
      <c r="G240" s="24"/>
      <c r="H240" s="24"/>
      <c r="I240" s="24"/>
      <c r="J240" s="110"/>
      <c r="K240" s="94"/>
    </row>
    <row r="241" spans="2:11" x14ac:dyDescent="0.25">
      <c r="B241" s="280"/>
      <c r="C241" s="281"/>
      <c r="D241" s="282"/>
      <c r="E241" s="282"/>
      <c r="F241" s="282"/>
      <c r="G241" s="282"/>
      <c r="H241" s="282"/>
      <c r="I241" s="282"/>
      <c r="J241" s="110"/>
      <c r="K241" s="94"/>
    </row>
    <row r="242" spans="2:11" x14ac:dyDescent="0.25">
      <c r="B242" s="280"/>
      <c r="C242" s="106"/>
      <c r="D242" s="24"/>
      <c r="E242" s="24"/>
      <c r="F242" s="120"/>
      <c r="G242" s="24"/>
      <c r="H242" s="24"/>
      <c r="I242" s="24"/>
      <c r="J242" s="110"/>
      <c r="K242" s="94"/>
    </row>
    <row r="243" spans="2:11" x14ac:dyDescent="0.25">
      <c r="B243" s="280"/>
      <c r="C243" s="281"/>
      <c r="D243" s="282"/>
      <c r="E243" s="282"/>
      <c r="F243" s="282"/>
      <c r="G243" s="282"/>
      <c r="H243" s="282"/>
      <c r="I243" s="282"/>
      <c r="J243" s="110"/>
      <c r="K243" s="94"/>
    </row>
    <row r="244" spans="2:11" x14ac:dyDescent="0.25">
      <c r="B244" s="280"/>
      <c r="C244" s="106"/>
      <c r="D244" s="24"/>
      <c r="E244" s="24"/>
      <c r="F244" s="120"/>
      <c r="G244" s="24"/>
      <c r="H244" s="24"/>
      <c r="I244" s="24"/>
      <c r="J244" s="110"/>
      <c r="K244" s="94"/>
    </row>
    <row r="245" spans="2:11" x14ac:dyDescent="0.25">
      <c r="B245" s="280"/>
      <c r="C245" s="281"/>
      <c r="D245" s="282"/>
      <c r="E245" s="282"/>
      <c r="F245" s="282"/>
      <c r="G245" s="282"/>
      <c r="H245" s="282"/>
      <c r="I245" s="282"/>
      <c r="J245" s="110"/>
      <c r="K245" s="94"/>
    </row>
    <row r="246" spans="2:11" x14ac:dyDescent="0.25">
      <c r="B246" s="280"/>
      <c r="C246" s="106"/>
      <c r="D246" s="24"/>
      <c r="E246" s="24"/>
      <c r="F246" s="120"/>
      <c r="G246" s="24"/>
      <c r="H246" s="24"/>
      <c r="I246" s="24"/>
      <c r="J246" s="110"/>
      <c r="K246" s="94"/>
    </row>
    <row r="247" spans="2:11" x14ac:dyDescent="0.25">
      <c r="B247" s="280"/>
      <c r="C247" s="281"/>
      <c r="D247" s="282"/>
      <c r="E247" s="282"/>
      <c r="F247" s="282"/>
      <c r="G247" s="282"/>
      <c r="H247" s="282"/>
      <c r="I247" s="282"/>
      <c r="J247" s="110"/>
      <c r="K247" s="94"/>
    </row>
    <row r="248" spans="2:11" x14ac:dyDescent="0.25">
      <c r="B248" s="280"/>
      <c r="C248" s="106"/>
      <c r="D248" s="24"/>
      <c r="E248" s="24"/>
      <c r="F248" s="120"/>
      <c r="G248" s="24"/>
      <c r="H248" s="24"/>
      <c r="I248" s="24"/>
      <c r="J248" s="110"/>
      <c r="K248" s="94"/>
    </row>
    <row r="249" spans="2:11" x14ac:dyDescent="0.25">
      <c r="B249" s="280"/>
      <c r="C249" s="281"/>
      <c r="D249" s="282"/>
      <c r="E249" s="282"/>
      <c r="F249" s="282"/>
      <c r="G249" s="282"/>
      <c r="H249" s="282"/>
      <c r="I249" s="282"/>
      <c r="J249" s="110"/>
      <c r="K249" s="94"/>
    </row>
    <row r="250" spans="2:11" x14ac:dyDescent="0.25">
      <c r="B250" s="280"/>
      <c r="C250" s="106"/>
      <c r="D250" s="24"/>
      <c r="E250" s="24"/>
      <c r="F250" s="120"/>
      <c r="G250" s="24"/>
      <c r="H250" s="24"/>
      <c r="I250" s="24"/>
      <c r="J250" s="110"/>
      <c r="K250" s="94"/>
    </row>
    <row r="251" spans="2:11" x14ac:dyDescent="0.25">
      <c r="B251" s="280"/>
      <c r="C251" s="281"/>
      <c r="D251" s="282"/>
      <c r="E251" s="282"/>
      <c r="F251" s="282"/>
      <c r="G251" s="282"/>
      <c r="H251" s="282"/>
      <c r="I251" s="282"/>
      <c r="J251" s="110"/>
      <c r="K251" s="94"/>
    </row>
    <row r="252" spans="2:11" x14ac:dyDescent="0.25">
      <c r="B252" s="280"/>
      <c r="C252" s="106"/>
      <c r="D252" s="24"/>
      <c r="E252" s="24"/>
      <c r="F252" s="120"/>
      <c r="G252" s="24"/>
      <c r="H252" s="24"/>
      <c r="I252" s="24"/>
      <c r="J252" s="110"/>
      <c r="K252" s="94"/>
    </row>
    <row r="253" spans="2:11" x14ac:dyDescent="0.25">
      <c r="B253" s="280"/>
      <c r="C253" s="281"/>
      <c r="D253" s="282"/>
      <c r="E253" s="282"/>
      <c r="F253" s="282"/>
      <c r="G253" s="282"/>
      <c r="H253" s="282"/>
      <c r="I253" s="282"/>
      <c r="J253" s="110"/>
      <c r="K253" s="94"/>
    </row>
    <row r="254" spans="2:11" x14ac:dyDescent="0.25">
      <c r="B254" s="280"/>
      <c r="C254" s="106"/>
      <c r="D254" s="24"/>
      <c r="E254" s="24"/>
      <c r="F254" s="120"/>
      <c r="G254" s="24"/>
      <c r="H254" s="24"/>
      <c r="I254" s="24"/>
      <c r="J254" s="110"/>
      <c r="K254" s="94"/>
    </row>
    <row r="255" spans="2:11" x14ac:dyDescent="0.25">
      <c r="B255" s="280"/>
      <c r="C255" s="281"/>
      <c r="D255" s="282"/>
      <c r="E255" s="282"/>
      <c r="F255" s="282"/>
      <c r="G255" s="282"/>
      <c r="H255" s="282"/>
      <c r="I255" s="282"/>
      <c r="J255" s="110"/>
      <c r="K255" s="94"/>
    </row>
    <row r="256" spans="2:11" x14ac:dyDescent="0.25">
      <c r="B256" s="280"/>
      <c r="C256" s="106"/>
      <c r="D256" s="24"/>
      <c r="E256" s="24"/>
      <c r="F256" s="120"/>
      <c r="G256" s="24"/>
      <c r="H256" s="24"/>
      <c r="I256" s="24"/>
      <c r="J256" s="110"/>
      <c r="K256" s="94"/>
    </row>
    <row r="257" spans="2:11" x14ac:dyDescent="0.25">
      <c r="B257" s="280"/>
      <c r="C257" s="281"/>
      <c r="D257" s="282"/>
      <c r="E257" s="282"/>
      <c r="F257" s="282"/>
      <c r="G257" s="282"/>
      <c r="H257" s="282"/>
      <c r="I257" s="282"/>
      <c r="J257" s="110"/>
      <c r="K257" s="94"/>
    </row>
    <row r="258" spans="2:11" x14ac:dyDescent="0.25">
      <c r="B258" s="280"/>
      <c r="C258" s="106"/>
      <c r="D258" s="24"/>
      <c r="E258" s="24"/>
      <c r="F258" s="120"/>
      <c r="G258" s="24"/>
      <c r="H258" s="24"/>
      <c r="I258" s="24"/>
      <c r="J258" s="110"/>
      <c r="K258" s="94"/>
    </row>
    <row r="259" spans="2:11" x14ac:dyDescent="0.25">
      <c r="B259" s="280"/>
      <c r="C259" s="281"/>
      <c r="D259" s="282"/>
      <c r="E259" s="282"/>
      <c r="F259" s="282"/>
      <c r="G259" s="282"/>
      <c r="H259" s="282"/>
      <c r="I259" s="282"/>
      <c r="J259" s="110"/>
      <c r="K259" s="94"/>
    </row>
    <row r="260" spans="2:11" x14ac:dyDescent="0.25">
      <c r="B260" s="280"/>
      <c r="C260" s="106"/>
      <c r="D260" s="24"/>
      <c r="E260" s="24"/>
      <c r="F260" s="120"/>
      <c r="G260" s="24"/>
      <c r="H260" s="24"/>
      <c r="I260" s="24"/>
      <c r="J260" s="110"/>
      <c r="K260" s="94"/>
    </row>
    <row r="261" spans="2:11" x14ac:dyDescent="0.25">
      <c r="B261" s="280"/>
      <c r="C261" s="281"/>
      <c r="D261" s="282"/>
      <c r="E261" s="282"/>
      <c r="F261" s="282"/>
      <c r="G261" s="282"/>
      <c r="H261" s="282"/>
      <c r="I261" s="282"/>
      <c r="J261" s="110"/>
      <c r="K261" s="94"/>
    </row>
    <row r="262" spans="2:11" x14ac:dyDescent="0.25">
      <c r="B262" s="280"/>
      <c r="C262" s="106"/>
      <c r="D262" s="24"/>
      <c r="E262" s="24"/>
      <c r="F262" s="120"/>
      <c r="G262" s="24"/>
      <c r="H262" s="24"/>
      <c r="I262" s="24"/>
      <c r="J262" s="110"/>
      <c r="K262" s="94"/>
    </row>
    <row r="263" spans="2:11" x14ac:dyDescent="0.25">
      <c r="B263" s="280"/>
      <c r="C263" s="281"/>
      <c r="D263" s="282"/>
      <c r="E263" s="282"/>
      <c r="F263" s="282"/>
      <c r="G263" s="282"/>
      <c r="H263" s="282"/>
      <c r="I263" s="282"/>
      <c r="J263" s="110"/>
      <c r="K263" s="94"/>
    </row>
    <row r="264" spans="2:11" x14ac:dyDescent="0.25">
      <c r="B264" s="280"/>
      <c r="C264" s="106"/>
      <c r="D264" s="24"/>
      <c r="E264" s="24"/>
      <c r="F264" s="120"/>
      <c r="G264" s="24"/>
      <c r="H264" s="24"/>
      <c r="I264" s="24"/>
      <c r="J264" s="110"/>
      <c r="K264" s="94"/>
    </row>
    <row r="265" spans="2:11" x14ac:dyDescent="0.25">
      <c r="B265" s="280"/>
      <c r="C265" s="281"/>
      <c r="D265" s="282"/>
      <c r="E265" s="282"/>
      <c r="F265" s="282"/>
      <c r="G265" s="282"/>
      <c r="H265" s="282"/>
      <c r="I265" s="282"/>
      <c r="J265" s="110"/>
      <c r="K265" s="94"/>
    </row>
    <row r="266" spans="2:11" x14ac:dyDescent="0.25">
      <c r="B266" s="280"/>
      <c r="C266" s="106"/>
      <c r="D266" s="24"/>
      <c r="E266" s="24"/>
      <c r="F266" s="120"/>
      <c r="G266" s="24"/>
      <c r="H266" s="24"/>
      <c r="I266" s="24"/>
      <c r="J266" s="110"/>
      <c r="K266" s="94"/>
    </row>
    <row r="267" spans="2:11" x14ac:dyDescent="0.25">
      <c r="B267" s="280"/>
      <c r="C267" s="281"/>
      <c r="D267" s="282"/>
      <c r="E267" s="282"/>
      <c r="F267" s="282"/>
      <c r="G267" s="282"/>
      <c r="H267" s="282"/>
      <c r="I267" s="282"/>
      <c r="J267" s="110"/>
      <c r="K267" s="94"/>
    </row>
    <row r="268" spans="2:11" x14ac:dyDescent="0.25">
      <c r="B268" s="280"/>
      <c r="C268" s="106"/>
      <c r="D268" s="24"/>
      <c r="E268" s="24"/>
      <c r="F268" s="120"/>
      <c r="G268" s="24"/>
      <c r="H268" s="24"/>
      <c r="I268" s="24"/>
      <c r="J268" s="110"/>
      <c r="K268" s="94"/>
    </row>
    <row r="269" spans="2:11" x14ac:dyDescent="0.25">
      <c r="B269" s="280"/>
      <c r="C269" s="281"/>
      <c r="D269" s="282"/>
      <c r="E269" s="282"/>
      <c r="F269" s="282"/>
      <c r="G269" s="282"/>
      <c r="H269" s="282"/>
      <c r="I269" s="282"/>
      <c r="J269" s="110"/>
      <c r="K269" s="94"/>
    </row>
    <row r="270" spans="2:11" x14ac:dyDescent="0.25">
      <c r="B270" s="280"/>
      <c r="C270" s="106"/>
      <c r="D270" s="24"/>
      <c r="E270" s="24"/>
      <c r="F270" s="120"/>
      <c r="G270" s="24"/>
      <c r="H270" s="24"/>
      <c r="I270" s="24"/>
      <c r="J270" s="110"/>
      <c r="K270" s="94"/>
    </row>
    <row r="271" spans="2:11" x14ac:dyDescent="0.25">
      <c r="B271" s="280"/>
      <c r="C271" s="281"/>
      <c r="D271" s="282"/>
      <c r="E271" s="282"/>
      <c r="F271" s="282"/>
      <c r="G271" s="282"/>
      <c r="H271" s="282"/>
      <c r="I271" s="282"/>
      <c r="J271" s="110"/>
      <c r="K271" s="94"/>
    </row>
    <row r="272" spans="2:11" x14ac:dyDescent="0.25">
      <c r="B272" s="280"/>
      <c r="C272" s="106"/>
      <c r="D272" s="24"/>
      <c r="E272" s="24"/>
      <c r="F272" s="120"/>
      <c r="G272" s="24"/>
      <c r="H272" s="24"/>
      <c r="I272" s="24"/>
      <c r="J272" s="110"/>
      <c r="K272" s="94"/>
    </row>
    <row r="273" spans="2:11" x14ac:dyDescent="0.25">
      <c r="B273" s="280"/>
      <c r="C273" s="281"/>
      <c r="D273" s="282"/>
      <c r="E273" s="282"/>
      <c r="F273" s="282"/>
      <c r="G273" s="282"/>
      <c r="H273" s="282"/>
      <c r="I273" s="282"/>
      <c r="J273" s="110"/>
      <c r="K273" s="94"/>
    </row>
    <row r="274" spans="2:11" x14ac:dyDescent="0.25">
      <c r="B274" s="280"/>
      <c r="C274" s="106"/>
      <c r="D274" s="24"/>
      <c r="E274" s="24"/>
      <c r="F274" s="120"/>
      <c r="G274" s="24"/>
      <c r="H274" s="24"/>
      <c r="I274" s="24"/>
      <c r="J274" s="110"/>
      <c r="K274" s="94"/>
    </row>
    <row r="275" spans="2:11" x14ac:dyDescent="0.25">
      <c r="B275" s="280"/>
      <c r="C275" s="281"/>
      <c r="D275" s="282"/>
      <c r="E275" s="282"/>
      <c r="F275" s="282"/>
      <c r="G275" s="282"/>
      <c r="H275" s="282"/>
      <c r="I275" s="282"/>
      <c r="J275" s="110"/>
      <c r="K275" s="94"/>
    </row>
    <row r="276" spans="2:11" x14ac:dyDescent="0.25">
      <c r="B276" s="280"/>
      <c r="C276" s="106"/>
      <c r="D276" s="24"/>
      <c r="E276" s="24"/>
      <c r="F276" s="120"/>
      <c r="G276" s="24"/>
      <c r="H276" s="24"/>
      <c r="I276" s="24"/>
      <c r="J276" s="110"/>
      <c r="K276" s="94"/>
    </row>
    <row r="277" spans="2:11" x14ac:dyDescent="0.25">
      <c r="B277" s="280"/>
      <c r="C277" s="281"/>
      <c r="D277" s="282"/>
      <c r="E277" s="282"/>
      <c r="F277" s="282"/>
      <c r="G277" s="282"/>
      <c r="H277" s="282"/>
      <c r="I277" s="282"/>
      <c r="J277" s="110"/>
      <c r="K277" s="94"/>
    </row>
    <row r="278" spans="2:11" x14ac:dyDescent="0.25">
      <c r="B278" s="280"/>
      <c r="C278" s="106"/>
      <c r="D278" s="24"/>
      <c r="E278" s="24"/>
      <c r="F278" s="120"/>
      <c r="G278" s="24"/>
      <c r="H278" s="24"/>
      <c r="I278" s="24"/>
      <c r="J278" s="110"/>
      <c r="K278" s="94"/>
    </row>
    <row r="279" spans="2:11" x14ac:dyDescent="0.25">
      <c r="B279" s="280"/>
      <c r="C279" s="281"/>
      <c r="D279" s="282"/>
      <c r="E279" s="282"/>
      <c r="F279" s="282"/>
      <c r="G279" s="282"/>
      <c r="H279" s="282"/>
      <c r="I279" s="282"/>
      <c r="J279" s="110"/>
      <c r="K279" s="94"/>
    </row>
    <row r="280" spans="2:11" x14ac:dyDescent="0.25">
      <c r="B280" s="280"/>
      <c r="C280" s="106"/>
      <c r="D280" s="24"/>
      <c r="E280" s="24"/>
      <c r="F280" s="120"/>
      <c r="G280" s="24"/>
      <c r="H280" s="24"/>
      <c r="I280" s="24"/>
      <c r="J280" s="110"/>
      <c r="K280" s="94"/>
    </row>
    <row r="281" spans="2:11" x14ac:dyDescent="0.25">
      <c r="B281" s="280"/>
      <c r="C281" s="281"/>
      <c r="D281" s="282"/>
      <c r="E281" s="282"/>
      <c r="F281" s="282"/>
      <c r="G281" s="282"/>
      <c r="H281" s="282"/>
      <c r="I281" s="282"/>
      <c r="J281" s="110"/>
      <c r="K281" s="94"/>
    </row>
    <row r="282" spans="2:11" x14ac:dyDescent="0.25">
      <c r="B282" s="280"/>
      <c r="C282" s="106"/>
      <c r="D282" s="24"/>
      <c r="E282" s="24"/>
      <c r="F282" s="120"/>
      <c r="G282" s="24"/>
      <c r="H282" s="24"/>
      <c r="I282" s="24"/>
      <c r="J282" s="110"/>
      <c r="K282" s="94"/>
    </row>
    <row r="283" spans="2:11" x14ac:dyDescent="0.25">
      <c r="B283" s="280"/>
      <c r="C283" s="281"/>
      <c r="D283" s="282"/>
      <c r="E283" s="282"/>
      <c r="F283" s="282"/>
      <c r="G283" s="282"/>
      <c r="H283" s="282"/>
      <c r="I283" s="282"/>
      <c r="J283" s="110"/>
      <c r="K283" s="94"/>
    </row>
    <row r="284" spans="2:11" x14ac:dyDescent="0.25">
      <c r="B284" s="280"/>
      <c r="C284" s="106"/>
      <c r="D284" s="24"/>
      <c r="E284" s="24"/>
      <c r="F284" s="120"/>
      <c r="G284" s="24"/>
      <c r="H284" s="24"/>
      <c r="I284" s="24"/>
      <c r="J284" s="110"/>
      <c r="K284" s="94"/>
    </row>
    <row r="285" spans="2:11" x14ac:dyDescent="0.25">
      <c r="B285" s="280"/>
      <c r="C285" s="281"/>
      <c r="D285" s="282"/>
      <c r="E285" s="282"/>
      <c r="F285" s="282"/>
      <c r="G285" s="282"/>
      <c r="H285" s="282"/>
      <c r="I285" s="282"/>
      <c r="J285" s="110"/>
      <c r="K285" s="94"/>
    </row>
    <row r="286" spans="2:11" x14ac:dyDescent="0.25">
      <c r="B286" s="280"/>
      <c r="C286" s="106"/>
      <c r="D286" s="24"/>
      <c r="E286" s="24"/>
      <c r="F286" s="120"/>
      <c r="G286" s="24"/>
      <c r="H286" s="24"/>
      <c r="I286" s="24"/>
      <c r="J286" s="110"/>
      <c r="K286" s="94"/>
    </row>
    <row r="287" spans="2:11" x14ac:dyDescent="0.25">
      <c r="B287" s="280"/>
      <c r="C287" s="281"/>
      <c r="D287" s="282"/>
      <c r="E287" s="282"/>
      <c r="F287" s="282"/>
      <c r="G287" s="282"/>
      <c r="H287" s="282"/>
      <c r="I287" s="282"/>
      <c r="J287" s="283"/>
      <c r="K287" s="94"/>
    </row>
    <row r="288" spans="2:11" x14ac:dyDescent="0.25">
      <c r="B288" s="280"/>
      <c r="C288" s="106"/>
      <c r="D288" s="24"/>
      <c r="E288" s="24"/>
      <c r="F288" s="120"/>
      <c r="G288" s="24"/>
      <c r="H288" s="24"/>
      <c r="I288" s="24"/>
      <c r="J288" s="284"/>
      <c r="K288" s="94"/>
    </row>
    <row r="289" spans="2:11" x14ac:dyDescent="0.25">
      <c r="B289" s="280"/>
      <c r="C289" s="281"/>
      <c r="D289" s="282"/>
      <c r="E289" s="282"/>
      <c r="F289" s="282"/>
      <c r="G289" s="282"/>
      <c r="H289" s="282"/>
      <c r="I289" s="282"/>
      <c r="J289" s="283"/>
      <c r="K289" s="94"/>
    </row>
    <row r="290" spans="2:11" x14ac:dyDescent="0.25">
      <c r="B290" s="280"/>
      <c r="C290" s="106"/>
      <c r="D290" s="24"/>
      <c r="E290" s="24"/>
      <c r="F290" s="120"/>
      <c r="G290" s="24"/>
      <c r="H290" s="24"/>
      <c r="I290" s="24"/>
      <c r="J290" s="284"/>
      <c r="K290" s="94"/>
    </row>
    <row r="291" spans="2:11" x14ac:dyDescent="0.25">
      <c r="B291" s="280"/>
      <c r="C291" s="281"/>
      <c r="D291" s="282"/>
      <c r="E291" s="282"/>
      <c r="F291" s="282"/>
      <c r="G291" s="282"/>
      <c r="H291" s="282"/>
      <c r="I291" s="282"/>
      <c r="J291" s="283"/>
      <c r="K291" s="94"/>
    </row>
    <row r="292" spans="2:11" x14ac:dyDescent="0.25">
      <c r="B292" s="280"/>
      <c r="C292" s="106"/>
      <c r="D292" s="24"/>
      <c r="E292" s="24"/>
      <c r="F292" s="120"/>
      <c r="G292" s="24"/>
      <c r="H292" s="24"/>
      <c r="I292" s="24"/>
      <c r="J292" s="284"/>
      <c r="K292" s="94"/>
    </row>
    <row r="293" spans="2:11" x14ac:dyDescent="0.25">
      <c r="B293" s="280"/>
      <c r="C293" s="281"/>
      <c r="D293" s="282"/>
      <c r="E293" s="282"/>
      <c r="F293" s="282"/>
      <c r="G293" s="282"/>
      <c r="H293" s="282"/>
      <c r="I293" s="282"/>
      <c r="J293" s="283"/>
      <c r="K293" s="94"/>
    </row>
    <row r="294" spans="2:11" x14ac:dyDescent="0.25">
      <c r="B294" s="280"/>
      <c r="C294" s="106"/>
      <c r="D294" s="24"/>
      <c r="E294" s="24"/>
      <c r="F294" s="120"/>
      <c r="G294" s="24"/>
      <c r="H294" s="24"/>
      <c r="I294" s="24"/>
      <c r="J294" s="284"/>
      <c r="K294" s="94"/>
    </row>
    <row r="295" spans="2:11" x14ac:dyDescent="0.25">
      <c r="B295" s="280"/>
      <c r="C295" s="281"/>
      <c r="D295" s="282"/>
      <c r="E295" s="282"/>
      <c r="F295" s="282"/>
      <c r="G295" s="282"/>
      <c r="H295" s="282"/>
      <c r="I295" s="282"/>
      <c r="J295" s="283"/>
      <c r="K295" s="94"/>
    </row>
    <row r="296" spans="2:11" x14ac:dyDescent="0.25">
      <c r="B296" s="280"/>
      <c r="C296" s="106"/>
      <c r="D296" s="24"/>
      <c r="E296" s="24"/>
      <c r="F296" s="120"/>
      <c r="G296" s="24"/>
      <c r="H296" s="24"/>
      <c r="I296" s="24"/>
      <c r="J296" s="284"/>
      <c r="K296" s="94"/>
    </row>
    <row r="297" spans="2:11" x14ac:dyDescent="0.25">
      <c r="B297" s="280"/>
      <c r="C297" s="281"/>
      <c r="D297" s="282"/>
      <c r="E297" s="282"/>
      <c r="F297" s="282"/>
      <c r="G297" s="282"/>
      <c r="H297" s="282"/>
      <c r="I297" s="282"/>
      <c r="J297" s="283"/>
      <c r="K297" s="94"/>
    </row>
    <row r="298" spans="2:11" x14ac:dyDescent="0.25">
      <c r="B298" s="280"/>
      <c r="C298" s="106"/>
      <c r="D298" s="24"/>
      <c r="E298" s="24"/>
      <c r="F298" s="120"/>
      <c r="G298" s="24"/>
      <c r="H298" s="24"/>
      <c r="I298" s="24"/>
      <c r="J298" s="284"/>
      <c r="K298" s="94"/>
    </row>
    <row r="299" spans="2:11" x14ac:dyDescent="0.25">
      <c r="B299" s="280"/>
      <c r="C299" s="281"/>
      <c r="D299" s="282"/>
      <c r="E299" s="282"/>
      <c r="F299" s="282"/>
      <c r="G299" s="282"/>
      <c r="H299" s="282"/>
      <c r="I299" s="282"/>
      <c r="J299" s="283"/>
      <c r="K299" s="94"/>
    </row>
    <row r="300" spans="2:11" x14ac:dyDescent="0.25">
      <c r="B300" s="280"/>
      <c r="C300" s="106"/>
      <c r="D300" s="24"/>
      <c r="E300" s="24"/>
      <c r="F300" s="120"/>
      <c r="G300" s="24"/>
      <c r="H300" s="24"/>
      <c r="I300" s="24"/>
      <c r="J300" s="284"/>
      <c r="K300" s="94"/>
    </row>
    <row r="301" spans="2:11" x14ac:dyDescent="0.25">
      <c r="B301" s="280"/>
      <c r="C301" s="94"/>
      <c r="D301" s="94"/>
      <c r="E301" s="94"/>
      <c r="F301" s="94"/>
      <c r="G301" s="94"/>
      <c r="H301" s="94"/>
      <c r="I301" s="94"/>
      <c r="J301" s="110"/>
      <c r="K301" s="94"/>
    </row>
    <row r="302" spans="2:11" x14ac:dyDescent="0.25">
      <c r="B302" s="280"/>
      <c r="C302" s="94"/>
      <c r="D302" s="94"/>
      <c r="E302" s="94"/>
      <c r="F302" s="94"/>
      <c r="G302" s="94"/>
      <c r="H302" s="94"/>
      <c r="I302" s="94"/>
      <c r="J302" s="110"/>
      <c r="K302" s="94"/>
    </row>
    <row r="303" spans="2:11" x14ac:dyDescent="0.25">
      <c r="B303" s="280"/>
      <c r="C303" s="94"/>
      <c r="D303" s="94"/>
      <c r="E303" s="94"/>
      <c r="F303" s="94"/>
      <c r="G303" s="94"/>
      <c r="H303" s="94"/>
      <c r="I303" s="94"/>
      <c r="J303" s="110"/>
      <c r="K303" s="94"/>
    </row>
    <row r="304" spans="2:11" x14ac:dyDescent="0.25">
      <c r="B304" s="280"/>
      <c r="C304" s="94"/>
      <c r="D304" s="94"/>
      <c r="E304" s="94"/>
      <c r="F304" s="94"/>
      <c r="G304" s="94"/>
      <c r="H304" s="94"/>
      <c r="I304" s="94"/>
      <c r="J304" s="110"/>
      <c r="K304" s="94"/>
    </row>
    <row r="305" spans="2:11" x14ac:dyDescent="0.25">
      <c r="B305" s="280"/>
      <c r="C305" s="94"/>
      <c r="D305" s="94"/>
      <c r="E305" s="94"/>
      <c r="F305" s="94"/>
      <c r="G305" s="94"/>
      <c r="H305" s="94"/>
      <c r="I305" s="94"/>
      <c r="J305" s="110"/>
      <c r="K305" s="94"/>
    </row>
    <row r="306" spans="2:11" x14ac:dyDescent="0.25">
      <c r="B306" s="280"/>
      <c r="C306" s="94"/>
      <c r="D306" s="94"/>
      <c r="E306" s="94"/>
      <c r="F306" s="94"/>
      <c r="G306" s="94"/>
      <c r="H306" s="94"/>
      <c r="I306" s="94"/>
      <c r="J306" s="110"/>
      <c r="K306" s="94"/>
    </row>
    <row r="307" spans="2:11" x14ac:dyDescent="0.25">
      <c r="B307" s="280"/>
      <c r="C307" s="94"/>
      <c r="D307" s="94"/>
      <c r="E307" s="94"/>
      <c r="F307" s="94"/>
      <c r="G307" s="94"/>
      <c r="H307" s="94"/>
      <c r="I307" s="94"/>
      <c r="J307" s="110"/>
      <c r="K307" s="94"/>
    </row>
    <row r="308" spans="2:11" x14ac:dyDescent="0.25">
      <c r="B308" s="280"/>
      <c r="C308" s="94"/>
      <c r="D308" s="94"/>
      <c r="E308" s="94"/>
      <c r="F308" s="94"/>
      <c r="G308" s="94"/>
      <c r="H308" s="94"/>
      <c r="I308" s="94"/>
      <c r="J308" s="110"/>
      <c r="K308" s="94"/>
    </row>
  </sheetData>
  <sortState ref="A5:Q250">
    <sortCondition ref="I5:I250"/>
  </sortState>
  <hyperlinks>
    <hyperlink ref="C2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B198"/>
  <sheetViews>
    <sheetView workbookViewId="0"/>
  </sheetViews>
  <sheetFormatPr baseColWidth="10" defaultRowHeight="15" x14ac:dyDescent="0.25"/>
  <sheetData>
    <row r="1" spans="1:2" x14ac:dyDescent="0.25">
      <c r="A1" s="189">
        <v>0.9865352952531975</v>
      </c>
      <c r="B1" s="189">
        <v>1</v>
      </c>
    </row>
    <row r="2" spans="1:2" x14ac:dyDescent="0.25">
      <c r="A2" s="189">
        <v>1.0134647047468024</v>
      </c>
      <c r="B2" s="189">
        <v>4</v>
      </c>
    </row>
    <row r="3" spans="1:2" x14ac:dyDescent="0.25">
      <c r="A3" s="189">
        <v>0.95960588575959249</v>
      </c>
      <c r="B3" s="189">
        <v>9</v>
      </c>
    </row>
    <row r="4" spans="1:2" x14ac:dyDescent="0.25">
      <c r="A4" s="189">
        <v>1.0403941142404074</v>
      </c>
      <c r="B4" s="189">
        <v>11</v>
      </c>
    </row>
    <row r="5" spans="1:2" x14ac:dyDescent="0.25">
      <c r="A5" s="189">
        <v>0.93267647626598749</v>
      </c>
      <c r="B5" s="189">
        <v>18</v>
      </c>
    </row>
    <row r="6" spans="1:2" x14ac:dyDescent="0.25">
      <c r="A6" s="189">
        <v>1.0673235237340124</v>
      </c>
      <c r="B6" s="189">
        <v>34</v>
      </c>
    </row>
    <row r="7" spans="1:2" x14ac:dyDescent="0.25">
      <c r="A7" s="189">
        <v>0.90574706677238259</v>
      </c>
      <c r="B7" s="189">
        <v>54</v>
      </c>
    </row>
    <row r="8" spans="1:2" x14ac:dyDescent="0.25">
      <c r="A8" s="189">
        <v>1.0942529332276174</v>
      </c>
      <c r="B8" s="189">
        <v>56</v>
      </c>
    </row>
    <row r="9" spans="1:2" x14ac:dyDescent="0.25">
      <c r="A9" s="189">
        <v>0.8788176572787777</v>
      </c>
      <c r="B9" s="189">
        <v>66</v>
      </c>
    </row>
    <row r="10" spans="1:2" x14ac:dyDescent="0.25">
      <c r="A10" s="189">
        <v>1.1211823427212224</v>
      </c>
      <c r="B10" s="189">
        <v>67</v>
      </c>
    </row>
    <row r="11" spans="1:2" x14ac:dyDescent="0.25">
      <c r="A11" s="189">
        <v>0.85188824778517269</v>
      </c>
      <c r="B11" s="189">
        <v>94</v>
      </c>
    </row>
    <row r="12" spans="1:2" x14ac:dyDescent="0.25">
      <c r="A12" s="189">
        <v>1.1481117522148274</v>
      </c>
      <c r="B12" s="189">
        <v>108</v>
      </c>
    </row>
    <row r="13" spans="1:2" x14ac:dyDescent="0.25">
      <c r="A13" s="189">
        <v>0.8249588382915678</v>
      </c>
      <c r="B13" s="189">
        <v>116</v>
      </c>
    </row>
    <row r="14" spans="1:2" x14ac:dyDescent="0.25">
      <c r="A14" s="189">
        <v>1.1750411617084324</v>
      </c>
      <c r="B14" s="189">
        <v>118</v>
      </c>
    </row>
    <row r="15" spans="1:2" x14ac:dyDescent="0.25">
      <c r="A15" s="189">
        <v>0.7980294287979629</v>
      </c>
      <c r="B15" s="189">
        <v>118</v>
      </c>
    </row>
    <row r="16" spans="1:2" x14ac:dyDescent="0.25">
      <c r="A16" s="189">
        <v>1.2019705712020374</v>
      </c>
      <c r="B16" s="189">
        <v>129</v>
      </c>
    </row>
    <row r="17" spans="1:2" x14ac:dyDescent="0.25">
      <c r="A17" s="189">
        <v>0.77110001930435801</v>
      </c>
      <c r="B17" s="189">
        <v>148</v>
      </c>
    </row>
    <row r="18" spans="1:2" x14ac:dyDescent="0.25">
      <c r="A18" s="189">
        <v>1.2288999806956424</v>
      </c>
      <c r="B18" s="189">
        <v>149</v>
      </c>
    </row>
    <row r="19" spans="1:2" x14ac:dyDescent="0.25">
      <c r="A19" s="189">
        <v>0.87209431052207953</v>
      </c>
      <c r="B19" s="189">
        <v>174</v>
      </c>
    </row>
    <row r="20" spans="1:2" x14ac:dyDescent="0.25">
      <c r="A20" s="189">
        <v>1.0947764921188354</v>
      </c>
      <c r="B20" s="189">
        <v>194</v>
      </c>
    </row>
    <row r="21" spans="1:2" x14ac:dyDescent="0.25">
      <c r="A21" s="189">
        <v>0.7797878086566925</v>
      </c>
      <c r="B21" s="189">
        <v>196</v>
      </c>
    </row>
    <row r="22" spans="1:2" x14ac:dyDescent="0.25">
      <c r="A22" s="189">
        <v>1.0968302750587464</v>
      </c>
      <c r="B22" s="189">
        <v>219</v>
      </c>
    </row>
    <row r="23" spans="1:2" x14ac:dyDescent="0.25">
      <c r="A23" s="189">
        <v>1.19572362780571</v>
      </c>
      <c r="B23" s="189">
        <v>221</v>
      </c>
    </row>
    <row r="24" spans="1:2" x14ac:dyDescent="0.25">
      <c r="A24" s="189">
        <v>1.1702313137054443</v>
      </c>
      <c r="B24" s="189">
        <v>246</v>
      </c>
    </row>
    <row r="25" spans="1:2" x14ac:dyDescent="0.25">
      <c r="A25" s="189">
        <v>1.2093950235843658</v>
      </c>
      <c r="B25" s="189">
        <v>246</v>
      </c>
    </row>
    <row r="26" spans="1:2" x14ac:dyDescent="0.25">
      <c r="A26" s="189">
        <v>1.1750935912132263</v>
      </c>
      <c r="B26" s="189">
        <v>265</v>
      </c>
    </row>
    <row r="27" spans="1:2" x14ac:dyDescent="0.25">
      <c r="A27" s="189">
        <v>1.11467879652977</v>
      </c>
      <c r="B27" s="189">
        <v>265</v>
      </c>
    </row>
    <row r="28" spans="1:2" x14ac:dyDescent="0.25">
      <c r="A28" s="189">
        <v>1.0671304559707642</v>
      </c>
      <c r="B28" s="189">
        <v>282</v>
      </c>
    </row>
    <row r="29" spans="1:2" x14ac:dyDescent="0.25">
      <c r="A29" s="189">
        <v>0.83240365147590645</v>
      </c>
      <c r="B29" s="189">
        <v>290</v>
      </c>
    </row>
    <row r="30" spans="1:2" x14ac:dyDescent="0.25">
      <c r="A30" s="189">
        <v>0.79994954347610481</v>
      </c>
      <c r="B30" s="189">
        <v>299</v>
      </c>
    </row>
    <row r="31" spans="1:2" x14ac:dyDescent="0.25">
      <c r="A31" s="189">
        <v>0.8934654319286347</v>
      </c>
      <c r="B31" s="189">
        <v>337</v>
      </c>
    </row>
    <row r="32" spans="1:2" x14ac:dyDescent="0.25">
      <c r="A32" s="189">
        <v>0.82570707321166992</v>
      </c>
      <c r="B32" s="189">
        <v>351</v>
      </c>
    </row>
    <row r="33" spans="1:2" x14ac:dyDescent="0.25">
      <c r="A33" s="189">
        <v>1.166864229440689</v>
      </c>
      <c r="B33" s="189">
        <v>390</v>
      </c>
    </row>
    <row r="34" spans="1:2" x14ac:dyDescent="0.25">
      <c r="A34" s="189">
        <v>1.0809965205192567</v>
      </c>
      <c r="B34" s="189">
        <v>391</v>
      </c>
    </row>
    <row r="35" spans="1:2" x14ac:dyDescent="0.25">
      <c r="A35" s="189">
        <v>0.91203836798667914</v>
      </c>
      <c r="B35" s="189">
        <v>393</v>
      </c>
    </row>
    <row r="36" spans="1:2" x14ac:dyDescent="0.25">
      <c r="A36" s="189">
        <v>1.0598466634750368</v>
      </c>
      <c r="B36" s="189">
        <v>397</v>
      </c>
    </row>
    <row r="37" spans="1:2" x14ac:dyDescent="0.25">
      <c r="A37" s="189">
        <v>1.089870263338089</v>
      </c>
      <c r="B37" s="189">
        <v>405</v>
      </c>
    </row>
    <row r="38" spans="1:2" x14ac:dyDescent="0.25">
      <c r="A38" s="189">
        <v>0.93070400476455695</v>
      </c>
      <c r="B38" s="189">
        <v>413</v>
      </c>
    </row>
    <row r="39" spans="1:2" x14ac:dyDescent="0.25">
      <c r="A39" s="189">
        <v>0.78173915743827826</v>
      </c>
      <c r="B39" s="189">
        <v>447</v>
      </c>
    </row>
    <row r="40" spans="1:2" x14ac:dyDescent="0.25">
      <c r="A40" s="189">
        <v>1.0092745685577393</v>
      </c>
      <c r="B40" s="189">
        <v>474</v>
      </c>
    </row>
    <row r="41" spans="1:2" x14ac:dyDescent="0.25">
      <c r="A41" s="189">
        <v>0.84099572777748111</v>
      </c>
      <c r="B41" s="189">
        <v>498</v>
      </c>
    </row>
    <row r="42" spans="1:2" x14ac:dyDescent="0.25">
      <c r="A42" s="189">
        <v>1.1541000723838806</v>
      </c>
      <c r="B42" s="189">
        <v>504</v>
      </c>
    </row>
    <row r="43" spans="1:2" x14ac:dyDescent="0.25">
      <c r="A43" s="189">
        <v>0.87623357176780703</v>
      </c>
      <c r="B43" s="189">
        <v>519</v>
      </c>
    </row>
    <row r="44" spans="1:2" x14ac:dyDescent="0.25">
      <c r="A44" s="189">
        <v>0.84674347400665284</v>
      </c>
      <c r="B44" s="189">
        <v>522</v>
      </c>
    </row>
    <row r="45" spans="1:2" x14ac:dyDescent="0.25">
      <c r="A45" s="189">
        <v>1.0807325661182403</v>
      </c>
      <c r="B45" s="189">
        <v>523</v>
      </c>
    </row>
    <row r="46" spans="1:2" x14ac:dyDescent="0.25">
      <c r="A46" s="189">
        <v>0.83345889329910283</v>
      </c>
      <c r="B46" s="189">
        <v>527</v>
      </c>
    </row>
    <row r="47" spans="1:2" x14ac:dyDescent="0.25">
      <c r="A47" s="189">
        <v>1.2174491012096404</v>
      </c>
      <c r="B47" s="189">
        <v>537</v>
      </c>
    </row>
    <row r="48" spans="1:2" x14ac:dyDescent="0.25">
      <c r="A48" s="189">
        <v>0.88022090911865236</v>
      </c>
      <c r="B48" s="189">
        <v>539</v>
      </c>
    </row>
    <row r="49" spans="1:2" x14ac:dyDescent="0.25">
      <c r="A49" s="189">
        <v>1.1439281904697418</v>
      </c>
      <c r="B49" s="189">
        <v>546</v>
      </c>
    </row>
    <row r="50" spans="1:2" x14ac:dyDescent="0.25">
      <c r="A50" s="189">
        <v>1.1879882311820984</v>
      </c>
      <c r="B50" s="189">
        <v>554</v>
      </c>
    </row>
    <row r="51" spans="1:2" x14ac:dyDescent="0.25">
      <c r="A51" s="189">
        <v>0.9365124547481537</v>
      </c>
      <c r="B51" s="189">
        <v>579</v>
      </c>
    </row>
    <row r="52" spans="1:2" x14ac:dyDescent="0.25">
      <c r="A52" s="189">
        <v>0.87007674694061277</v>
      </c>
      <c r="B52" s="189">
        <v>583</v>
      </c>
    </row>
    <row r="53" spans="1:2" x14ac:dyDescent="0.25">
      <c r="A53" s="189">
        <v>1.0882229816913604</v>
      </c>
      <c r="B53" s="189">
        <v>615</v>
      </c>
    </row>
    <row r="54" spans="1:2" x14ac:dyDescent="0.25">
      <c r="A54" s="189">
        <v>0.80851694345474245</v>
      </c>
      <c r="B54" s="189">
        <v>686</v>
      </c>
    </row>
    <row r="55" spans="1:2" x14ac:dyDescent="0.25">
      <c r="A55" s="189">
        <v>1.0696870601177215</v>
      </c>
      <c r="B55" s="189">
        <v>703</v>
      </c>
    </row>
    <row r="56" spans="1:2" x14ac:dyDescent="0.25">
      <c r="A56" s="189">
        <v>0.8412707042694092</v>
      </c>
      <c r="B56" s="189">
        <v>760</v>
      </c>
    </row>
    <row r="57" spans="1:2" x14ac:dyDescent="0.25">
      <c r="A57" s="189">
        <v>1.0974877893924713</v>
      </c>
      <c r="B57" s="189">
        <v>794</v>
      </c>
    </row>
    <row r="58" spans="1:2" x14ac:dyDescent="0.25">
      <c r="A58" s="189">
        <v>1.12718248128891</v>
      </c>
      <c r="B58" s="189">
        <v>859</v>
      </c>
    </row>
    <row r="59" spans="1:2" x14ac:dyDescent="0.25">
      <c r="A59" s="189">
        <v>1.0293105638027191</v>
      </c>
      <c r="B59" s="189">
        <v>877</v>
      </c>
    </row>
    <row r="60" spans="1:2" x14ac:dyDescent="0.25">
      <c r="A60" s="189">
        <v>1.0905398416519165</v>
      </c>
      <c r="B60" s="189">
        <v>895</v>
      </c>
    </row>
    <row r="61" spans="1:2" x14ac:dyDescent="0.25">
      <c r="A61" s="189">
        <v>1.0002614319324494</v>
      </c>
      <c r="B61" s="189">
        <v>903</v>
      </c>
    </row>
    <row r="62" spans="1:2" x14ac:dyDescent="0.25">
      <c r="A62" s="189">
        <v>0.96211838960647589</v>
      </c>
      <c r="B62" s="189">
        <v>910</v>
      </c>
    </row>
    <row r="63" spans="1:2" x14ac:dyDescent="0.25">
      <c r="A63" s="189">
        <v>1.1697323310375214</v>
      </c>
      <c r="B63" s="189">
        <v>949</v>
      </c>
    </row>
    <row r="64" spans="1:2" x14ac:dyDescent="0.25">
      <c r="A64" s="189">
        <v>0.92858606338500982</v>
      </c>
      <c r="B64" s="189">
        <v>985</v>
      </c>
    </row>
    <row r="65" spans="1:2" x14ac:dyDescent="0.25">
      <c r="A65" s="189">
        <v>0.82318819642066954</v>
      </c>
      <c r="B65" s="189">
        <v>993</v>
      </c>
    </row>
    <row r="66" spans="1:2" x14ac:dyDescent="0.25">
      <c r="A66" s="189">
        <v>0.83714180707931518</v>
      </c>
      <c r="B66" s="189">
        <v>1107</v>
      </c>
    </row>
    <row r="67" spans="1:2" x14ac:dyDescent="0.25">
      <c r="A67" s="189">
        <v>0.8682509458065033</v>
      </c>
      <c r="B67" s="189">
        <v>1111</v>
      </c>
    </row>
    <row r="68" spans="1:2" x14ac:dyDescent="0.25">
      <c r="A68" s="189">
        <v>1.217263617515564</v>
      </c>
      <c r="B68" s="189">
        <v>1144</v>
      </c>
    </row>
    <row r="69" spans="1:2" x14ac:dyDescent="0.25">
      <c r="A69" s="189">
        <v>0.99945533871650694</v>
      </c>
      <c r="B69" s="189">
        <v>1147</v>
      </c>
    </row>
    <row r="70" spans="1:2" x14ac:dyDescent="0.25">
      <c r="A70" s="189">
        <v>0.97644096612930298</v>
      </c>
      <c r="B70" s="189">
        <v>1155</v>
      </c>
    </row>
    <row r="71" spans="1:2" x14ac:dyDescent="0.25">
      <c r="A71" s="189">
        <v>0.86105171084403997</v>
      </c>
      <c r="B71" s="189">
        <v>1185</v>
      </c>
    </row>
    <row r="72" spans="1:2" x14ac:dyDescent="0.25">
      <c r="A72" s="189">
        <v>1.0417665958404541</v>
      </c>
      <c r="B72" s="189">
        <v>1213</v>
      </c>
    </row>
    <row r="73" spans="1:2" x14ac:dyDescent="0.25">
      <c r="A73" s="189">
        <v>0.85223058342933655</v>
      </c>
      <c r="B73" s="189">
        <v>1242</v>
      </c>
    </row>
    <row r="74" spans="1:2" x14ac:dyDescent="0.25">
      <c r="A74" s="189">
        <v>0.7942626929283142</v>
      </c>
      <c r="B74" s="189">
        <v>1267</v>
      </c>
    </row>
    <row r="75" spans="1:2" x14ac:dyDescent="0.25">
      <c r="A75" s="189">
        <v>1.0941441476345062</v>
      </c>
      <c r="B75" s="189">
        <v>1320</v>
      </c>
    </row>
    <row r="76" spans="1:2" x14ac:dyDescent="0.25">
      <c r="A76" s="189">
        <v>0.93781643390655522</v>
      </c>
      <c r="B76" s="189">
        <v>1339</v>
      </c>
    </row>
    <row r="77" spans="1:2" x14ac:dyDescent="0.25">
      <c r="A77" s="189">
        <v>0.87309962391853335</v>
      </c>
      <c r="B77" s="189">
        <v>1409</v>
      </c>
    </row>
    <row r="78" spans="1:2" x14ac:dyDescent="0.25">
      <c r="A78" s="189">
        <v>0.79959990739822384</v>
      </c>
      <c r="B78" s="189">
        <v>1452</v>
      </c>
    </row>
    <row r="79" spans="1:2" x14ac:dyDescent="0.25">
      <c r="A79" s="189">
        <v>0.98929949641227721</v>
      </c>
      <c r="B79" s="189">
        <v>1469</v>
      </c>
    </row>
    <row r="80" spans="1:2" x14ac:dyDescent="0.25">
      <c r="A80" s="189">
        <v>1.1738494110107422</v>
      </c>
      <c r="B80" s="189">
        <v>1509</v>
      </c>
    </row>
    <row r="81" spans="1:2" x14ac:dyDescent="0.25">
      <c r="A81" s="189">
        <v>0.97550362229347232</v>
      </c>
      <c r="B81" s="189">
        <v>1518</v>
      </c>
    </row>
    <row r="82" spans="1:2" x14ac:dyDescent="0.25">
      <c r="A82" s="189">
        <v>0.93587912321090705</v>
      </c>
      <c r="B82" s="189">
        <v>1544</v>
      </c>
    </row>
    <row r="83" spans="1:2" x14ac:dyDescent="0.25">
      <c r="A83" s="189">
        <v>1.204988216161728</v>
      </c>
      <c r="B83" s="189">
        <v>1619</v>
      </c>
    </row>
    <row r="84" spans="1:2" x14ac:dyDescent="0.25">
      <c r="A84" s="189">
        <v>1.0682041501998902</v>
      </c>
      <c r="B84" s="189">
        <v>1662</v>
      </c>
    </row>
    <row r="85" spans="1:2" x14ac:dyDescent="0.25">
      <c r="A85" s="189">
        <v>1.1631767094135286</v>
      </c>
      <c r="B85" s="189">
        <v>1771</v>
      </c>
    </row>
    <row r="86" spans="1:2" x14ac:dyDescent="0.25">
      <c r="A86" s="189">
        <v>0.87564794778823851</v>
      </c>
      <c r="B86" s="189">
        <v>1779</v>
      </c>
    </row>
    <row r="87" spans="1:2" x14ac:dyDescent="0.25">
      <c r="A87" s="189">
        <v>0.91231748461723328</v>
      </c>
      <c r="B87" s="189">
        <v>1803</v>
      </c>
    </row>
    <row r="88" spans="1:2" x14ac:dyDescent="0.25">
      <c r="A88" s="189">
        <v>1.1813091182708741</v>
      </c>
      <c r="B88" s="189">
        <v>1822</v>
      </c>
    </row>
    <row r="89" spans="1:2" x14ac:dyDescent="0.25">
      <c r="A89" s="189">
        <v>0.93358348488807685</v>
      </c>
      <c r="B89" s="189">
        <v>1822</v>
      </c>
    </row>
    <row r="90" spans="1:2" x14ac:dyDescent="0.25">
      <c r="A90" s="189">
        <v>0.89026258230209354</v>
      </c>
      <c r="B90" s="189">
        <v>1900</v>
      </c>
    </row>
    <row r="91" spans="1:2" x14ac:dyDescent="0.25">
      <c r="A91" s="189">
        <v>1.1659686982631683</v>
      </c>
      <c r="B91" s="189">
        <v>1903</v>
      </c>
    </row>
    <row r="92" spans="1:2" x14ac:dyDescent="0.25">
      <c r="A92" s="189">
        <v>1.0228701257705688</v>
      </c>
      <c r="B92" s="189">
        <v>1923</v>
      </c>
    </row>
    <row r="93" spans="1:2" x14ac:dyDescent="0.25">
      <c r="A93" s="189">
        <v>1.0963565170764924</v>
      </c>
      <c r="B93" s="189">
        <v>1952</v>
      </c>
    </row>
    <row r="94" spans="1:2" x14ac:dyDescent="0.25">
      <c r="A94" s="189">
        <v>0.99457532167434692</v>
      </c>
      <c r="B94" s="189">
        <v>2047</v>
      </c>
    </row>
    <row r="95" spans="1:2" x14ac:dyDescent="0.25">
      <c r="A95" s="189">
        <v>1.0301349723339082</v>
      </c>
      <c r="B95" s="189">
        <v>2060</v>
      </c>
    </row>
    <row r="96" spans="1:2" x14ac:dyDescent="0.25">
      <c r="A96" s="189">
        <v>1.0140578269958496</v>
      </c>
      <c r="B96" s="189">
        <v>2063</v>
      </c>
    </row>
    <row r="97" spans="1:2" x14ac:dyDescent="0.25">
      <c r="A97" s="189">
        <v>1.1067338430881501</v>
      </c>
      <c r="B97" s="189">
        <v>2136</v>
      </c>
    </row>
    <row r="98" spans="1:2" x14ac:dyDescent="0.25">
      <c r="A98" s="189">
        <v>1.1266220545768739</v>
      </c>
      <c r="B98" s="189">
        <v>2283</v>
      </c>
    </row>
    <row r="99" spans="1:2" x14ac:dyDescent="0.25">
      <c r="A99" s="189">
        <v>1.1794586408138275</v>
      </c>
      <c r="B99" s="189">
        <v>2289</v>
      </c>
    </row>
    <row r="100" spans="1:2" x14ac:dyDescent="0.25">
      <c r="A100" s="189">
        <v>0.88469521999359135</v>
      </c>
      <c r="B100" s="189">
        <v>2325</v>
      </c>
    </row>
    <row r="101" spans="1:2" x14ac:dyDescent="0.25">
      <c r="A101" s="189">
        <v>1.1139964687824249</v>
      </c>
      <c r="B101" s="189">
        <v>2368</v>
      </c>
    </row>
    <row r="102" spans="1:2" x14ac:dyDescent="0.25">
      <c r="A102" s="189">
        <v>0.98230976343154908</v>
      </c>
      <c r="B102" s="189">
        <v>2402</v>
      </c>
    </row>
    <row r="103" spans="1:2" x14ac:dyDescent="0.25">
      <c r="A103" s="189">
        <v>1.1749687564373017</v>
      </c>
      <c r="B103" s="189">
        <v>2494</v>
      </c>
    </row>
    <row r="104" spans="1:2" x14ac:dyDescent="0.25">
      <c r="A104" s="189">
        <v>0.94544514656066903</v>
      </c>
      <c r="B104" s="189">
        <v>2558</v>
      </c>
    </row>
    <row r="105" spans="1:2" x14ac:dyDescent="0.25">
      <c r="A105" s="189">
        <v>0.90490586876869206</v>
      </c>
      <c r="B105" s="189">
        <v>2623</v>
      </c>
    </row>
    <row r="106" spans="1:2" x14ac:dyDescent="0.25">
      <c r="A106" s="189">
        <v>0.88510402441024782</v>
      </c>
      <c r="B106" s="189">
        <v>2630</v>
      </c>
    </row>
    <row r="107" spans="1:2" x14ac:dyDescent="0.25">
      <c r="A107" s="189">
        <v>0.99501859068870546</v>
      </c>
      <c r="B107" s="189">
        <v>2710</v>
      </c>
    </row>
    <row r="108" spans="1:2" x14ac:dyDescent="0.25">
      <c r="A108" s="189">
        <v>1.1749977922439576</v>
      </c>
      <c r="B108" s="189">
        <v>2762</v>
      </c>
    </row>
    <row r="109" spans="1:2" x14ac:dyDescent="0.25">
      <c r="A109" s="189">
        <v>0.80214148640632632</v>
      </c>
      <c r="B109" s="189">
        <v>2781</v>
      </c>
    </row>
    <row r="110" spans="1:2" x14ac:dyDescent="0.25">
      <c r="A110" s="189">
        <v>0.93071650743484502</v>
      </c>
      <c r="B110" s="189">
        <v>2822</v>
      </c>
    </row>
    <row r="111" spans="1:2" x14ac:dyDescent="0.25">
      <c r="A111" s="189">
        <v>0.9865352952531975</v>
      </c>
      <c r="B111" s="189">
        <v>3035</v>
      </c>
    </row>
    <row r="112" spans="1:2" x14ac:dyDescent="0.25">
      <c r="A112" s="189">
        <v>1.0134647047468024</v>
      </c>
      <c r="B112" s="189">
        <v>3063</v>
      </c>
    </row>
    <row r="113" spans="1:2" x14ac:dyDescent="0.25">
      <c r="A113" s="189">
        <v>0.95960588575959249</v>
      </c>
      <c r="B113" s="189">
        <v>3140</v>
      </c>
    </row>
    <row r="114" spans="1:2" x14ac:dyDescent="0.25">
      <c r="A114" s="189">
        <v>1.0403941142404074</v>
      </c>
      <c r="B114" s="189">
        <v>3178</v>
      </c>
    </row>
    <row r="115" spans="1:2" x14ac:dyDescent="0.25">
      <c r="A115" s="189">
        <v>0.93267647626598749</v>
      </c>
      <c r="B115" s="189">
        <v>3233</v>
      </c>
    </row>
    <row r="116" spans="1:2" x14ac:dyDescent="0.25">
      <c r="A116" s="189">
        <v>1.0673235237340124</v>
      </c>
      <c r="B116" s="189">
        <v>3242</v>
      </c>
    </row>
    <row r="117" spans="1:2" x14ac:dyDescent="0.25">
      <c r="A117" s="189">
        <v>0.90574706677238259</v>
      </c>
      <c r="B117" s="189">
        <v>3306</v>
      </c>
    </row>
    <row r="118" spans="1:2" x14ac:dyDescent="0.25">
      <c r="A118" s="189">
        <v>1.0942529332276174</v>
      </c>
      <c r="B118" s="189">
        <v>3338</v>
      </c>
    </row>
    <row r="119" spans="1:2" x14ac:dyDescent="0.25">
      <c r="A119" s="189">
        <v>0.8788176572787777</v>
      </c>
      <c r="B119" s="189">
        <v>3491</v>
      </c>
    </row>
    <row r="120" spans="1:2" x14ac:dyDescent="0.25">
      <c r="A120" s="189">
        <v>1.1211823427212224</v>
      </c>
      <c r="B120" s="189">
        <v>3544</v>
      </c>
    </row>
    <row r="121" spans="1:2" x14ac:dyDescent="0.25">
      <c r="A121" s="189">
        <v>0.85188824778517269</v>
      </c>
      <c r="B121" s="189">
        <v>3561</v>
      </c>
    </row>
    <row r="122" spans="1:2" x14ac:dyDescent="0.25">
      <c r="A122" s="189">
        <v>1.1481117522148274</v>
      </c>
      <c r="B122" s="189">
        <v>3634</v>
      </c>
    </row>
    <row r="123" spans="1:2" x14ac:dyDescent="0.25">
      <c r="A123" s="189">
        <v>0.8249588382915678</v>
      </c>
      <c r="B123" s="189">
        <v>3675</v>
      </c>
    </row>
    <row r="124" spans="1:2" x14ac:dyDescent="0.25">
      <c r="A124" s="189">
        <v>1.1750411617084324</v>
      </c>
      <c r="B124" s="189">
        <v>3779</v>
      </c>
    </row>
    <row r="125" spans="1:2" x14ac:dyDescent="0.25">
      <c r="A125" s="189">
        <v>0.7980294287979629</v>
      </c>
      <c r="B125" s="189">
        <v>3871</v>
      </c>
    </row>
    <row r="126" spans="1:2" x14ac:dyDescent="0.25">
      <c r="A126" s="189">
        <v>1.2019705712020374</v>
      </c>
      <c r="B126" s="189">
        <v>3954</v>
      </c>
    </row>
    <row r="127" spans="1:2" x14ac:dyDescent="0.25">
      <c r="A127" s="189">
        <v>0.77110001930435801</v>
      </c>
      <c r="B127" s="189">
        <v>4009</v>
      </c>
    </row>
    <row r="128" spans="1:2" x14ac:dyDescent="0.25">
      <c r="A128" s="189">
        <v>1.2288999806956424</v>
      </c>
      <c r="B128" s="189">
        <v>4044</v>
      </c>
    </row>
    <row r="129" spans="1:2" x14ac:dyDescent="0.25">
      <c r="A129" s="189">
        <v>0.84122313380241398</v>
      </c>
      <c r="B129" s="189">
        <v>4072</v>
      </c>
    </row>
    <row r="130" spans="1:2" x14ac:dyDescent="0.25">
      <c r="A130" s="189">
        <v>0.88225818634033204</v>
      </c>
      <c r="B130" s="189">
        <v>4091</v>
      </c>
    </row>
    <row r="131" spans="1:2" x14ac:dyDescent="0.25">
      <c r="A131" s="189">
        <v>0.8377382338047028</v>
      </c>
      <c r="B131" s="189">
        <v>4168</v>
      </c>
    </row>
    <row r="132" spans="1:2" x14ac:dyDescent="0.25">
      <c r="A132" s="189">
        <v>1.1667924761772157</v>
      </c>
      <c r="B132" s="189">
        <v>4192</v>
      </c>
    </row>
    <row r="133" spans="1:2" x14ac:dyDescent="0.25">
      <c r="A133" s="189">
        <v>1.0593965947628021</v>
      </c>
      <c r="B133" s="189">
        <v>4339</v>
      </c>
    </row>
    <row r="134" spans="1:2" x14ac:dyDescent="0.25">
      <c r="A134" s="189">
        <v>0.78353370189666749</v>
      </c>
      <c r="B134" s="189">
        <v>4588</v>
      </c>
    </row>
    <row r="135" spans="1:2" x14ac:dyDescent="0.25">
      <c r="A135" s="189">
        <v>0.96152399182319648</v>
      </c>
      <c r="B135" s="189">
        <v>4618</v>
      </c>
    </row>
    <row r="136" spans="1:2" x14ac:dyDescent="0.25">
      <c r="A136" s="189">
        <v>0.96759828805923465</v>
      </c>
      <c r="B136" s="189">
        <v>5174</v>
      </c>
    </row>
    <row r="137" spans="1:2" x14ac:dyDescent="0.25">
      <c r="A137" s="189">
        <v>0.79548990130424502</v>
      </c>
      <c r="B137" s="189">
        <v>5556</v>
      </c>
    </row>
    <row r="138" spans="1:2" x14ac:dyDescent="0.25">
      <c r="A138" s="189">
        <v>1.0547215557098388</v>
      </c>
      <c r="B138" s="189">
        <v>5557</v>
      </c>
    </row>
    <row r="139" spans="1:2" x14ac:dyDescent="0.25">
      <c r="A139" s="189">
        <v>0.90455711007118222</v>
      </c>
      <c r="B139" s="189">
        <v>5688</v>
      </c>
    </row>
    <row r="140" spans="1:2" x14ac:dyDescent="0.25">
      <c r="A140" s="189">
        <v>0.82370889425277716</v>
      </c>
      <c r="B140" s="189">
        <v>5821</v>
      </c>
    </row>
    <row r="141" spans="1:2" x14ac:dyDescent="0.25">
      <c r="A141" s="189">
        <v>0.90652819991111755</v>
      </c>
      <c r="B141" s="189">
        <v>5833</v>
      </c>
    </row>
    <row r="142" spans="1:2" x14ac:dyDescent="0.25">
      <c r="A142" s="189">
        <v>0.87849630832672121</v>
      </c>
      <c r="B142" s="189">
        <v>5910</v>
      </c>
    </row>
    <row r="143" spans="1:2" x14ac:dyDescent="0.25">
      <c r="A143" s="189">
        <v>1</v>
      </c>
      <c r="B143" s="189">
        <v>6051</v>
      </c>
    </row>
    <row r="144" spans="1:2" x14ac:dyDescent="0.25">
      <c r="A144" s="189">
        <v>1.026929409493605</v>
      </c>
      <c r="B144" s="189">
        <v>6481</v>
      </c>
    </row>
    <row r="145" spans="1:2" x14ac:dyDescent="0.25">
      <c r="A145" s="189">
        <v>0.97307059050639511</v>
      </c>
      <c r="B145" s="189">
        <v>6512</v>
      </c>
    </row>
    <row r="146" spans="1:2" x14ac:dyDescent="0.25">
      <c r="A146" s="189">
        <v>1.05385881898721</v>
      </c>
      <c r="B146" s="189">
        <v>6513</v>
      </c>
    </row>
    <row r="147" spans="1:2" x14ac:dyDescent="0.25">
      <c r="A147" s="189">
        <v>0.9461411810127901</v>
      </c>
      <c r="B147" s="189">
        <v>6550</v>
      </c>
    </row>
    <row r="148" spans="1:2" x14ac:dyDescent="0.25">
      <c r="A148" s="189">
        <v>1.080788228480815</v>
      </c>
      <c r="B148" s="189">
        <v>6551</v>
      </c>
    </row>
    <row r="149" spans="1:2" x14ac:dyDescent="0.25">
      <c r="A149" s="189">
        <v>0.91921177151918521</v>
      </c>
      <c r="B149" s="189">
        <v>6606</v>
      </c>
    </row>
    <row r="150" spans="1:2" x14ac:dyDescent="0.25">
      <c r="A150" s="189">
        <v>1.10771763797442</v>
      </c>
      <c r="B150" s="189">
        <v>6647</v>
      </c>
    </row>
    <row r="151" spans="1:2" x14ac:dyDescent="0.25">
      <c r="A151" s="189">
        <v>0.89228236202558031</v>
      </c>
      <c r="B151" s="189">
        <v>6882</v>
      </c>
    </row>
    <row r="152" spans="1:2" x14ac:dyDescent="0.25">
      <c r="A152" s="189">
        <v>1.134647047468025</v>
      </c>
      <c r="B152" s="189">
        <v>7298</v>
      </c>
    </row>
    <row r="153" spans="1:2" x14ac:dyDescent="0.25">
      <c r="A153" s="189">
        <v>0.86535295253197531</v>
      </c>
      <c r="B153" s="189">
        <v>7536</v>
      </c>
    </row>
    <row r="154" spans="1:2" x14ac:dyDescent="0.25">
      <c r="A154" s="189">
        <v>1.16157645696163</v>
      </c>
      <c r="B154" s="189">
        <v>7684</v>
      </c>
    </row>
    <row r="155" spans="1:2" x14ac:dyDescent="0.25">
      <c r="A155" s="189">
        <v>0.83842354303837041</v>
      </c>
      <c r="B155" s="189">
        <v>7718</v>
      </c>
    </row>
    <row r="156" spans="1:2" x14ac:dyDescent="0.25">
      <c r="A156" s="189">
        <v>1.188505866455235</v>
      </c>
      <c r="B156" s="189">
        <v>7806</v>
      </c>
    </row>
    <row r="157" spans="1:2" x14ac:dyDescent="0.25">
      <c r="A157" s="189">
        <v>0.81149413354476552</v>
      </c>
      <c r="B157" s="189">
        <v>7858</v>
      </c>
    </row>
    <row r="158" spans="1:2" x14ac:dyDescent="0.25">
      <c r="A158" s="189">
        <v>1.21543527594884</v>
      </c>
      <c r="B158" s="189">
        <v>7904</v>
      </c>
    </row>
    <row r="159" spans="1:2" x14ac:dyDescent="0.25">
      <c r="A159" s="189">
        <v>0.78456472405116062</v>
      </c>
      <c r="B159" s="189">
        <v>7930</v>
      </c>
    </row>
    <row r="160" spans="1:2" x14ac:dyDescent="0.25">
      <c r="A160" s="189">
        <v>0.9865352952531975</v>
      </c>
      <c r="B160" s="189">
        <v>9775</v>
      </c>
    </row>
    <row r="161" spans="1:2" x14ac:dyDescent="0.25">
      <c r="A161" s="189">
        <v>1.0134647047468024</v>
      </c>
      <c r="B161" s="189">
        <v>10100</v>
      </c>
    </row>
    <row r="162" spans="1:2" x14ac:dyDescent="0.25">
      <c r="A162" s="189">
        <v>0.95960588575959249</v>
      </c>
      <c r="B162" s="189">
        <v>10300</v>
      </c>
    </row>
    <row r="163" spans="1:2" x14ac:dyDescent="0.25">
      <c r="A163" s="189">
        <v>1.0403941142404074</v>
      </c>
      <c r="B163" s="189">
        <v>10400</v>
      </c>
    </row>
    <row r="164" spans="1:2" x14ac:dyDescent="0.25">
      <c r="A164" s="189">
        <v>0.93267647626598749</v>
      </c>
      <c r="B164" s="189">
        <v>10900</v>
      </c>
    </row>
    <row r="165" spans="1:2" x14ac:dyDescent="0.25">
      <c r="A165" s="189">
        <v>1.0673235237340124</v>
      </c>
      <c r="B165" s="189">
        <v>11900</v>
      </c>
    </row>
    <row r="166" spans="1:2" x14ac:dyDescent="0.25">
      <c r="A166" s="189">
        <v>0.9865352952531975</v>
      </c>
      <c r="B166" s="189">
        <v>12000</v>
      </c>
    </row>
    <row r="167" spans="1:2" x14ac:dyDescent="0.25">
      <c r="A167" s="189">
        <v>1.0134647047468024</v>
      </c>
      <c r="B167" s="189">
        <v>14000</v>
      </c>
    </row>
    <row r="168" spans="1:2" x14ac:dyDescent="0.25">
      <c r="A168" s="189">
        <v>0.9865352952531975</v>
      </c>
      <c r="B168" s="189">
        <v>15600</v>
      </c>
    </row>
    <row r="169" spans="1:2" x14ac:dyDescent="0.25">
      <c r="A169" s="189">
        <v>1.0134647047468024</v>
      </c>
      <c r="B169" s="189">
        <v>16000</v>
      </c>
    </row>
    <row r="170" spans="1:2" x14ac:dyDescent="0.25">
      <c r="A170" s="189">
        <v>0.95960588575959249</v>
      </c>
      <c r="B170" s="189">
        <v>16100</v>
      </c>
    </row>
    <row r="171" spans="1:2" x14ac:dyDescent="0.25">
      <c r="A171" s="189">
        <v>1.0403941142404074</v>
      </c>
      <c r="B171" s="189">
        <v>16500</v>
      </c>
    </row>
    <row r="172" spans="1:2" x14ac:dyDescent="0.25">
      <c r="A172" s="189">
        <v>0.93267647626598749</v>
      </c>
      <c r="B172" s="189">
        <v>16700</v>
      </c>
    </row>
    <row r="173" spans="1:2" x14ac:dyDescent="0.25">
      <c r="A173" s="189">
        <v>1.0673235237340124</v>
      </c>
      <c r="B173" s="189">
        <v>17300</v>
      </c>
    </row>
    <row r="174" spans="1:2" x14ac:dyDescent="0.25">
      <c r="A174" s="189">
        <v>1</v>
      </c>
      <c r="B174" s="189">
        <v>19900</v>
      </c>
    </row>
    <row r="175" spans="1:2" x14ac:dyDescent="0.25">
      <c r="A175" s="189">
        <v>1.026929409493605</v>
      </c>
      <c r="B175" s="189">
        <v>19900</v>
      </c>
    </row>
    <row r="176" spans="1:2" x14ac:dyDescent="0.25">
      <c r="A176" s="189">
        <v>0.97307059050639511</v>
      </c>
      <c r="B176" s="189">
        <v>20100</v>
      </c>
    </row>
    <row r="177" spans="1:2" x14ac:dyDescent="0.25">
      <c r="A177" s="189">
        <v>1</v>
      </c>
      <c r="B177" s="189">
        <v>21100</v>
      </c>
    </row>
    <row r="178" spans="1:2" x14ac:dyDescent="0.25">
      <c r="A178" s="189">
        <v>1.026929409493605</v>
      </c>
      <c r="B178" s="189">
        <v>21300</v>
      </c>
    </row>
    <row r="179" spans="1:2" x14ac:dyDescent="0.25">
      <c r="A179" s="189">
        <v>0.97307059050639511</v>
      </c>
      <c r="B179" s="189">
        <v>23200</v>
      </c>
    </row>
    <row r="180" spans="1:2" x14ac:dyDescent="0.25">
      <c r="A180" s="189">
        <v>1</v>
      </c>
      <c r="B180" s="189">
        <v>23900</v>
      </c>
    </row>
    <row r="181" spans="1:2" x14ac:dyDescent="0.25">
      <c r="A181" s="189">
        <v>1.026929409493605</v>
      </c>
      <c r="B181" s="189">
        <v>25100</v>
      </c>
    </row>
    <row r="182" spans="1:2" x14ac:dyDescent="0.25">
      <c r="A182" s="189">
        <v>0.97307059050639511</v>
      </c>
      <c r="B182" s="189">
        <v>26358</v>
      </c>
    </row>
    <row r="183" spans="1:2" x14ac:dyDescent="0.25">
      <c r="A183" s="189">
        <v>0.9865352952531975</v>
      </c>
      <c r="B183" s="189">
        <v>27600</v>
      </c>
    </row>
    <row r="184" spans="1:2" x14ac:dyDescent="0.25">
      <c r="A184" s="189">
        <v>1.0134647047468024</v>
      </c>
      <c r="B184" s="189">
        <v>28300</v>
      </c>
    </row>
    <row r="185" spans="1:2" x14ac:dyDescent="0.25">
      <c r="A185" s="189">
        <v>0.9865352952531975</v>
      </c>
      <c r="B185" s="189">
        <v>32300</v>
      </c>
    </row>
    <row r="186" spans="1:2" x14ac:dyDescent="0.25">
      <c r="A186" s="189">
        <v>1.0134647047468024</v>
      </c>
      <c r="B186" s="189">
        <v>32400</v>
      </c>
    </row>
    <row r="187" spans="1:2" x14ac:dyDescent="0.25">
      <c r="A187" s="189">
        <v>1</v>
      </c>
      <c r="B187" s="189">
        <v>36900</v>
      </c>
    </row>
    <row r="188" spans="1:2" x14ac:dyDescent="0.25">
      <c r="A188" s="189">
        <v>1</v>
      </c>
      <c r="B188" s="189">
        <v>44100</v>
      </c>
    </row>
    <row r="189" spans="1:2" x14ac:dyDescent="0.25">
      <c r="A189" s="189">
        <v>1</v>
      </c>
      <c r="B189" s="189">
        <v>46200</v>
      </c>
    </row>
    <row r="190" spans="1:2" x14ac:dyDescent="0.25">
      <c r="A190" s="189">
        <v>1</v>
      </c>
      <c r="B190" s="189">
        <v>48800</v>
      </c>
    </row>
    <row r="191" spans="1:2" x14ac:dyDescent="0.25">
      <c r="A191" s="189">
        <v>1.026929409493605</v>
      </c>
      <c r="B191" s="189">
        <v>50000</v>
      </c>
    </row>
    <row r="192" spans="1:2" x14ac:dyDescent="0.25">
      <c r="A192" s="189">
        <v>0.97307059050639511</v>
      </c>
      <c r="B192" s="189">
        <v>50100</v>
      </c>
    </row>
    <row r="193" spans="1:2" x14ac:dyDescent="0.25">
      <c r="A193" s="189">
        <v>1</v>
      </c>
      <c r="B193" s="189">
        <v>51000</v>
      </c>
    </row>
    <row r="194" spans="1:2" x14ac:dyDescent="0.25">
      <c r="A194" s="189">
        <v>1</v>
      </c>
      <c r="B194" s="189">
        <v>56100</v>
      </c>
    </row>
    <row r="195" spans="1:2" x14ac:dyDescent="0.25">
      <c r="A195" s="189">
        <v>1</v>
      </c>
      <c r="B195" s="189">
        <v>63300</v>
      </c>
    </row>
    <row r="196" spans="1:2" x14ac:dyDescent="0.25">
      <c r="A196" s="189">
        <v>1</v>
      </c>
      <c r="B196" s="189">
        <v>70900</v>
      </c>
    </row>
    <row r="197" spans="1:2" x14ac:dyDescent="0.25">
      <c r="A197" s="189">
        <v>1</v>
      </c>
      <c r="B197" s="189">
        <v>97900</v>
      </c>
    </row>
    <row r="198" spans="1:2" x14ac:dyDescent="0.25">
      <c r="A198" s="189">
        <v>1</v>
      </c>
      <c r="B198" s="189">
        <v>185000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B198"/>
  <sheetViews>
    <sheetView workbookViewId="0"/>
  </sheetViews>
  <sheetFormatPr baseColWidth="10" defaultRowHeight="15" x14ac:dyDescent="0.25"/>
  <sheetData>
    <row r="1" spans="1:2" x14ac:dyDescent="0.25">
      <c r="A1" s="189">
        <v>0.9865352952531975</v>
      </c>
      <c r="B1" s="189">
        <v>1</v>
      </c>
    </row>
    <row r="2" spans="1:2" x14ac:dyDescent="0.25">
      <c r="A2" s="189">
        <v>1.0134647047468024</v>
      </c>
      <c r="B2" s="189">
        <v>4</v>
      </c>
    </row>
    <row r="3" spans="1:2" x14ac:dyDescent="0.25">
      <c r="A3" s="189">
        <v>0.95960588575959249</v>
      </c>
      <c r="B3" s="189">
        <v>9</v>
      </c>
    </row>
    <row r="4" spans="1:2" x14ac:dyDescent="0.25">
      <c r="A4" s="189">
        <v>1.0403941142404074</v>
      </c>
      <c r="B4" s="189">
        <v>11</v>
      </c>
    </row>
    <row r="5" spans="1:2" x14ac:dyDescent="0.25">
      <c r="A5" s="189">
        <v>0.93267647626598749</v>
      </c>
      <c r="B5" s="189">
        <v>18</v>
      </c>
    </row>
    <row r="6" spans="1:2" x14ac:dyDescent="0.25">
      <c r="A6" s="189">
        <v>1.0673235237340124</v>
      </c>
      <c r="B6" s="189">
        <v>34</v>
      </c>
    </row>
    <row r="7" spans="1:2" x14ac:dyDescent="0.25">
      <c r="A7" s="189">
        <v>0.90574706677238259</v>
      </c>
      <c r="B7" s="189">
        <v>54</v>
      </c>
    </row>
    <row r="8" spans="1:2" x14ac:dyDescent="0.25">
      <c r="A8" s="189">
        <v>1.0942529332276174</v>
      </c>
      <c r="B8" s="189">
        <v>56</v>
      </c>
    </row>
    <row r="9" spans="1:2" x14ac:dyDescent="0.25">
      <c r="A9" s="189">
        <v>0.8788176572787777</v>
      </c>
      <c r="B9" s="189">
        <v>66</v>
      </c>
    </row>
    <row r="10" spans="1:2" x14ac:dyDescent="0.25">
      <c r="A10" s="189">
        <v>1.1211823427212224</v>
      </c>
      <c r="B10" s="189">
        <v>67</v>
      </c>
    </row>
    <row r="11" spans="1:2" x14ac:dyDescent="0.25">
      <c r="A11" s="189">
        <v>0.85188824778517269</v>
      </c>
      <c r="B11" s="189">
        <v>94</v>
      </c>
    </row>
    <row r="12" spans="1:2" x14ac:dyDescent="0.25">
      <c r="A12" s="189">
        <v>1.1481117522148274</v>
      </c>
      <c r="B12" s="189">
        <v>108</v>
      </c>
    </row>
    <row r="13" spans="1:2" x14ac:dyDescent="0.25">
      <c r="A13" s="189">
        <v>0.8249588382915678</v>
      </c>
      <c r="B13" s="189">
        <v>116</v>
      </c>
    </row>
    <row r="14" spans="1:2" x14ac:dyDescent="0.25">
      <c r="A14" s="189">
        <v>1.1750411617084324</v>
      </c>
      <c r="B14" s="189">
        <v>118</v>
      </c>
    </row>
    <row r="15" spans="1:2" x14ac:dyDescent="0.25">
      <c r="A15" s="189">
        <v>0.7980294287979629</v>
      </c>
      <c r="B15" s="189">
        <v>118</v>
      </c>
    </row>
    <row r="16" spans="1:2" x14ac:dyDescent="0.25">
      <c r="A16" s="189">
        <v>1.2019705712020374</v>
      </c>
      <c r="B16" s="189">
        <v>129</v>
      </c>
    </row>
    <row r="17" spans="1:2" x14ac:dyDescent="0.25">
      <c r="A17" s="189">
        <v>0.77110001930435801</v>
      </c>
      <c r="B17" s="189">
        <v>148</v>
      </c>
    </row>
    <row r="18" spans="1:2" x14ac:dyDescent="0.25">
      <c r="A18" s="189">
        <v>1.2288999806956424</v>
      </c>
      <c r="B18" s="189">
        <v>149</v>
      </c>
    </row>
    <row r="19" spans="1:2" x14ac:dyDescent="0.25">
      <c r="A19" s="189">
        <v>1.0328703153133392</v>
      </c>
      <c r="B19" s="189">
        <v>174</v>
      </c>
    </row>
    <row r="20" spans="1:2" x14ac:dyDescent="0.25">
      <c r="A20" s="189">
        <v>1.1923898839950562</v>
      </c>
      <c r="B20" s="189">
        <v>194</v>
      </c>
    </row>
    <row r="21" spans="1:2" x14ac:dyDescent="0.25">
      <c r="A21" s="189">
        <v>1.0471234142780304</v>
      </c>
      <c r="B21" s="189">
        <v>196</v>
      </c>
    </row>
    <row r="22" spans="1:2" x14ac:dyDescent="0.25">
      <c r="A22" s="189">
        <v>0.91429611444473269</v>
      </c>
      <c r="B22" s="189">
        <v>219</v>
      </c>
    </row>
    <row r="23" spans="1:2" x14ac:dyDescent="0.25">
      <c r="A23" s="189">
        <v>0.80490814089775087</v>
      </c>
      <c r="B23" s="189">
        <v>221</v>
      </c>
    </row>
    <row r="24" spans="1:2" x14ac:dyDescent="0.25">
      <c r="A24" s="189">
        <v>1.0179316806793213</v>
      </c>
      <c r="B24" s="189">
        <v>246</v>
      </c>
    </row>
    <row r="25" spans="1:2" x14ac:dyDescent="0.25">
      <c r="A25" s="189">
        <v>1.0405322039127349</v>
      </c>
      <c r="B25" s="189">
        <v>246</v>
      </c>
    </row>
    <row r="26" spans="1:2" x14ac:dyDescent="0.25">
      <c r="A26" s="189">
        <v>0.79896720647811892</v>
      </c>
      <c r="B26" s="189">
        <v>265</v>
      </c>
    </row>
    <row r="27" spans="1:2" x14ac:dyDescent="0.25">
      <c r="A27" s="189">
        <v>1.2112024819850922</v>
      </c>
      <c r="B27" s="189">
        <v>265</v>
      </c>
    </row>
    <row r="28" spans="1:2" x14ac:dyDescent="0.25">
      <c r="A28" s="189">
        <v>1.1131258058547975</v>
      </c>
      <c r="B28" s="189">
        <v>282</v>
      </c>
    </row>
    <row r="29" spans="1:2" x14ac:dyDescent="0.25">
      <c r="A29" s="189">
        <v>1.0677183830738068</v>
      </c>
      <c r="B29" s="189">
        <v>290</v>
      </c>
    </row>
    <row r="30" spans="1:2" x14ac:dyDescent="0.25">
      <c r="A30" s="189">
        <v>0.81410300493240362</v>
      </c>
      <c r="B30" s="189">
        <v>299</v>
      </c>
    </row>
    <row r="31" spans="1:2" x14ac:dyDescent="0.25">
      <c r="A31" s="189">
        <v>0.99071207880973822</v>
      </c>
      <c r="B31" s="189">
        <v>337</v>
      </c>
    </row>
    <row r="32" spans="1:2" x14ac:dyDescent="0.25">
      <c r="A32" s="189">
        <v>1.0348460388183593</v>
      </c>
      <c r="B32" s="189">
        <v>351</v>
      </c>
    </row>
    <row r="33" spans="1:2" x14ac:dyDescent="0.25">
      <c r="A33" s="189">
        <v>0.87681061387062076</v>
      </c>
      <c r="B33" s="189">
        <v>390</v>
      </c>
    </row>
    <row r="34" spans="1:2" x14ac:dyDescent="0.25">
      <c r="A34" s="189">
        <v>0.93906752347946165</v>
      </c>
      <c r="B34" s="189">
        <v>391</v>
      </c>
    </row>
    <row r="35" spans="1:2" x14ac:dyDescent="0.25">
      <c r="A35" s="189">
        <v>1.1540948903560639</v>
      </c>
      <c r="B35" s="189">
        <v>393</v>
      </c>
    </row>
    <row r="36" spans="1:2" x14ac:dyDescent="0.25">
      <c r="A36" s="189">
        <v>0.88486850261688232</v>
      </c>
      <c r="B36" s="189">
        <v>397</v>
      </c>
    </row>
    <row r="37" spans="1:2" x14ac:dyDescent="0.25">
      <c r="A37" s="189">
        <v>0.8812305271625519</v>
      </c>
      <c r="B37" s="189">
        <v>405</v>
      </c>
    </row>
    <row r="38" spans="1:2" x14ac:dyDescent="0.25">
      <c r="A38" s="189">
        <v>0.99734586954116822</v>
      </c>
      <c r="B38" s="189">
        <v>413</v>
      </c>
    </row>
    <row r="39" spans="1:2" x14ac:dyDescent="0.25">
      <c r="A39" s="189">
        <v>0.87964559435844425</v>
      </c>
      <c r="B39" s="189">
        <v>447</v>
      </c>
    </row>
    <row r="40" spans="1:2" x14ac:dyDescent="0.25">
      <c r="A40" s="189">
        <v>1.2020591640472413</v>
      </c>
      <c r="B40" s="189">
        <v>474</v>
      </c>
    </row>
    <row r="41" spans="1:2" x14ac:dyDescent="0.25">
      <c r="A41" s="189">
        <v>1.1031302225589752</v>
      </c>
      <c r="B41" s="189">
        <v>498</v>
      </c>
    </row>
    <row r="42" spans="1:2" x14ac:dyDescent="0.25">
      <c r="A42" s="189">
        <v>1.0662317442893983</v>
      </c>
      <c r="B42" s="189">
        <v>504</v>
      </c>
    </row>
    <row r="43" spans="1:2" x14ac:dyDescent="0.25">
      <c r="A43" s="189">
        <v>0.88423308730125427</v>
      </c>
      <c r="B43" s="189">
        <v>519</v>
      </c>
    </row>
    <row r="44" spans="1:2" x14ac:dyDescent="0.25">
      <c r="A44" s="189">
        <v>1.1295613336563111</v>
      </c>
      <c r="B44" s="189">
        <v>522</v>
      </c>
    </row>
    <row r="45" spans="1:2" x14ac:dyDescent="0.25">
      <c r="A45" s="189">
        <v>1.1518297684192658</v>
      </c>
      <c r="B45" s="189">
        <v>523</v>
      </c>
    </row>
    <row r="46" spans="1:2" x14ac:dyDescent="0.25">
      <c r="A46" s="189">
        <v>1.0815149426460267</v>
      </c>
      <c r="B46" s="189">
        <v>527</v>
      </c>
    </row>
    <row r="47" spans="1:2" x14ac:dyDescent="0.25">
      <c r="A47" s="189">
        <v>0.92923798441886907</v>
      </c>
      <c r="B47" s="189">
        <v>537</v>
      </c>
    </row>
    <row r="48" spans="1:2" x14ac:dyDescent="0.25">
      <c r="A48" s="189">
        <v>0.83698316574096687</v>
      </c>
      <c r="B48" s="189">
        <v>539</v>
      </c>
    </row>
    <row r="49" spans="1:2" x14ac:dyDescent="0.25">
      <c r="A49" s="189">
        <v>0.77725470185279844</v>
      </c>
      <c r="B49" s="189">
        <v>546</v>
      </c>
    </row>
    <row r="50" spans="1:2" x14ac:dyDescent="0.25">
      <c r="A50" s="189">
        <v>1.0171688532829284</v>
      </c>
      <c r="B50" s="189">
        <v>554</v>
      </c>
    </row>
    <row r="51" spans="1:2" x14ac:dyDescent="0.25">
      <c r="A51" s="189">
        <v>1.1214901196956635</v>
      </c>
      <c r="B51" s="189">
        <v>579</v>
      </c>
    </row>
    <row r="52" spans="1:2" x14ac:dyDescent="0.25">
      <c r="A52" s="189">
        <v>0.83758515834808356</v>
      </c>
      <c r="B52" s="189">
        <v>583</v>
      </c>
    </row>
    <row r="53" spans="1:2" x14ac:dyDescent="0.25">
      <c r="A53" s="189">
        <v>0.99837352871894836</v>
      </c>
      <c r="B53" s="189">
        <v>615</v>
      </c>
    </row>
    <row r="54" spans="1:2" x14ac:dyDescent="0.25">
      <c r="A54" s="189">
        <v>1.1800379586219787</v>
      </c>
      <c r="B54" s="189">
        <v>686</v>
      </c>
    </row>
    <row r="55" spans="1:2" x14ac:dyDescent="0.25">
      <c r="A55" s="189">
        <v>1.0292060458660126</v>
      </c>
      <c r="B55" s="189">
        <v>703</v>
      </c>
    </row>
    <row r="56" spans="1:2" x14ac:dyDescent="0.25">
      <c r="A56" s="189">
        <v>0.9604676532745362</v>
      </c>
      <c r="B56" s="189">
        <v>760</v>
      </c>
    </row>
    <row r="57" spans="1:2" x14ac:dyDescent="0.25">
      <c r="A57" s="189">
        <v>1.2066352236270905</v>
      </c>
      <c r="B57" s="189">
        <v>794</v>
      </c>
    </row>
    <row r="58" spans="1:2" x14ac:dyDescent="0.25">
      <c r="A58" s="189">
        <v>0.77952533483505249</v>
      </c>
      <c r="B58" s="189">
        <v>859</v>
      </c>
    </row>
    <row r="59" spans="1:2" x14ac:dyDescent="0.25">
      <c r="A59" s="189">
        <v>1.2129265344142914</v>
      </c>
      <c r="B59" s="189">
        <v>877</v>
      </c>
    </row>
    <row r="60" spans="1:2" x14ac:dyDescent="0.25">
      <c r="A60" s="189">
        <v>0.81775833606719972</v>
      </c>
      <c r="B60" s="189">
        <v>895</v>
      </c>
    </row>
    <row r="61" spans="1:2" x14ac:dyDescent="0.25">
      <c r="A61" s="189">
        <v>0.98440672993659972</v>
      </c>
      <c r="B61" s="189">
        <v>903</v>
      </c>
    </row>
    <row r="62" spans="1:2" x14ac:dyDescent="0.25">
      <c r="A62" s="189">
        <v>1.2122801518440247</v>
      </c>
      <c r="B62" s="189">
        <v>910</v>
      </c>
    </row>
    <row r="63" spans="1:2" x14ac:dyDescent="0.25">
      <c r="A63" s="189">
        <v>1.1914540755748748</v>
      </c>
      <c r="B63" s="189">
        <v>949</v>
      </c>
    </row>
    <row r="64" spans="1:2" x14ac:dyDescent="0.25">
      <c r="A64" s="189">
        <v>0.84679973602294922</v>
      </c>
      <c r="B64" s="189">
        <v>985</v>
      </c>
    </row>
    <row r="65" spans="1:2" x14ac:dyDescent="0.25">
      <c r="A65" s="189">
        <v>1.1184104597568512</v>
      </c>
      <c r="B65" s="189">
        <v>993</v>
      </c>
    </row>
    <row r="66" spans="1:2" x14ac:dyDescent="0.25">
      <c r="A66" s="189">
        <v>1.1818851733207703</v>
      </c>
      <c r="B66" s="189">
        <v>1107</v>
      </c>
    </row>
    <row r="67" spans="1:2" x14ac:dyDescent="0.25">
      <c r="A67" s="189">
        <v>1.2027903783321381</v>
      </c>
      <c r="B67" s="189">
        <v>1111</v>
      </c>
    </row>
    <row r="68" spans="1:2" x14ac:dyDescent="0.25">
      <c r="A68" s="189">
        <v>1.1673367261886598</v>
      </c>
      <c r="B68" s="189">
        <v>1144</v>
      </c>
    </row>
    <row r="69" spans="1:2" x14ac:dyDescent="0.25">
      <c r="A69" s="189">
        <v>1.0481617939472199</v>
      </c>
      <c r="B69" s="189">
        <v>1147</v>
      </c>
    </row>
    <row r="70" spans="1:2" x14ac:dyDescent="0.25">
      <c r="A70" s="189">
        <v>1.1335442566871643</v>
      </c>
      <c r="B70" s="189">
        <v>1155</v>
      </c>
    </row>
    <row r="71" spans="1:2" x14ac:dyDescent="0.25">
      <c r="A71" s="189">
        <v>0.86007387042045591</v>
      </c>
      <c r="B71" s="189">
        <v>1185</v>
      </c>
    </row>
    <row r="72" spans="1:2" x14ac:dyDescent="0.25">
      <c r="A72" s="189">
        <v>1.013704023361206</v>
      </c>
      <c r="B72" s="189">
        <v>1213</v>
      </c>
    </row>
    <row r="73" spans="1:2" x14ac:dyDescent="0.25">
      <c r="A73" s="189">
        <v>1.0294065821170808</v>
      </c>
      <c r="B73" s="189">
        <v>1242</v>
      </c>
    </row>
    <row r="74" spans="1:2" x14ac:dyDescent="0.25">
      <c r="A74" s="189">
        <v>0.90376985311508184</v>
      </c>
      <c r="B74" s="189">
        <v>1267</v>
      </c>
    </row>
    <row r="75" spans="1:2" x14ac:dyDescent="0.25">
      <c r="A75" s="189">
        <v>1.1425171983242035</v>
      </c>
      <c r="B75" s="189">
        <v>1320</v>
      </c>
    </row>
    <row r="76" spans="1:2" x14ac:dyDescent="0.25">
      <c r="A76" s="189">
        <v>1.0420136880874633</v>
      </c>
      <c r="B76" s="189">
        <v>1339</v>
      </c>
    </row>
    <row r="77" spans="1:2" x14ac:dyDescent="0.25">
      <c r="A77" s="189">
        <v>1.1925586426258088</v>
      </c>
      <c r="B77" s="189">
        <v>1409</v>
      </c>
    </row>
    <row r="78" spans="1:2" x14ac:dyDescent="0.25">
      <c r="A78" s="189">
        <v>1.1650705075263978</v>
      </c>
      <c r="B78" s="189">
        <v>1452</v>
      </c>
    </row>
    <row r="79" spans="1:2" x14ac:dyDescent="0.25">
      <c r="A79" s="189">
        <v>0.98134472727775579</v>
      </c>
      <c r="B79" s="189">
        <v>1469</v>
      </c>
    </row>
    <row r="80" spans="1:2" x14ac:dyDescent="0.25">
      <c r="A80" s="189">
        <v>1.1523426246643067</v>
      </c>
      <c r="B80" s="189">
        <v>1509</v>
      </c>
    </row>
    <row r="81" spans="1:2" x14ac:dyDescent="0.25">
      <c r="A81" s="189">
        <v>1.1761372625827791</v>
      </c>
      <c r="B81" s="189">
        <v>1518</v>
      </c>
    </row>
    <row r="82" spans="1:2" x14ac:dyDescent="0.25">
      <c r="A82" s="189">
        <v>0.84563835859298708</v>
      </c>
      <c r="B82" s="189">
        <v>1544</v>
      </c>
    </row>
    <row r="83" spans="1:2" x14ac:dyDescent="0.25">
      <c r="A83" s="189">
        <v>0.86073004126548769</v>
      </c>
      <c r="B83" s="189">
        <v>1619</v>
      </c>
    </row>
    <row r="84" spans="1:2" x14ac:dyDescent="0.25">
      <c r="A84" s="189">
        <v>1.1859200811386108</v>
      </c>
      <c r="B84" s="189">
        <v>1662</v>
      </c>
    </row>
    <row r="85" spans="1:2" x14ac:dyDescent="0.25">
      <c r="A85" s="189">
        <v>0.79520469784736636</v>
      </c>
      <c r="B85" s="189">
        <v>1771</v>
      </c>
    </row>
    <row r="86" spans="1:2" x14ac:dyDescent="0.25">
      <c r="A86" s="189">
        <v>1.1040366387367249</v>
      </c>
      <c r="B86" s="189">
        <v>1779</v>
      </c>
    </row>
    <row r="87" spans="1:2" x14ac:dyDescent="0.25">
      <c r="A87" s="189">
        <v>1.0137334430217744</v>
      </c>
      <c r="B87" s="189">
        <v>1803</v>
      </c>
    </row>
    <row r="88" spans="1:2" x14ac:dyDescent="0.25">
      <c r="A88" s="189">
        <v>0.81731514930725102</v>
      </c>
      <c r="B88" s="189">
        <v>1822</v>
      </c>
    </row>
    <row r="89" spans="1:2" x14ac:dyDescent="0.25">
      <c r="A89" s="189">
        <v>0.82480367302894597</v>
      </c>
      <c r="B89" s="189">
        <v>1822</v>
      </c>
    </row>
    <row r="90" spans="1:2" x14ac:dyDescent="0.25">
      <c r="A90" s="189">
        <v>1.1388871741294861</v>
      </c>
      <c r="B90" s="189">
        <v>1900</v>
      </c>
    </row>
    <row r="91" spans="1:2" x14ac:dyDescent="0.25">
      <c r="A91" s="189">
        <v>1.1132394540309907</v>
      </c>
      <c r="B91" s="189">
        <v>1903</v>
      </c>
    </row>
    <row r="92" spans="1:2" x14ac:dyDescent="0.25">
      <c r="A92" s="189">
        <v>0.94162426471710203</v>
      </c>
      <c r="B92" s="189">
        <v>1923</v>
      </c>
    </row>
    <row r="93" spans="1:2" x14ac:dyDescent="0.25">
      <c r="A93" s="189">
        <v>1.1383948814868927</v>
      </c>
      <c r="B93" s="189">
        <v>1952</v>
      </c>
    </row>
    <row r="94" spans="1:2" x14ac:dyDescent="0.25">
      <c r="A94" s="189">
        <v>1.0135578846931457</v>
      </c>
      <c r="B94" s="189">
        <v>2047</v>
      </c>
    </row>
    <row r="95" spans="1:2" x14ac:dyDescent="0.25">
      <c r="A95" s="189">
        <v>0.99789431452751165</v>
      </c>
      <c r="B95" s="189">
        <v>2060</v>
      </c>
    </row>
    <row r="96" spans="1:2" x14ac:dyDescent="0.25">
      <c r="A96" s="189">
        <v>1.036658706665039</v>
      </c>
      <c r="B96" s="189">
        <v>2063</v>
      </c>
    </row>
    <row r="97" spans="1:2" x14ac:dyDescent="0.25">
      <c r="A97" s="189">
        <v>0.80129448533058167</v>
      </c>
      <c r="B97" s="189">
        <v>2136</v>
      </c>
    </row>
    <row r="98" spans="1:2" x14ac:dyDescent="0.25">
      <c r="A98" s="189">
        <v>0.91585028409957892</v>
      </c>
      <c r="B98" s="189">
        <v>2283</v>
      </c>
    </row>
    <row r="99" spans="1:2" x14ac:dyDescent="0.25">
      <c r="A99" s="189">
        <v>1.0530434834957123</v>
      </c>
      <c r="B99" s="189">
        <v>2289</v>
      </c>
    </row>
    <row r="100" spans="1:2" x14ac:dyDescent="0.25">
      <c r="A100" s="189">
        <v>0.78013209819793705</v>
      </c>
      <c r="B100" s="189">
        <v>2325</v>
      </c>
    </row>
    <row r="101" spans="1:2" x14ac:dyDescent="0.25">
      <c r="A101" s="189">
        <v>1.0391116154193878</v>
      </c>
      <c r="B101" s="189">
        <v>2368</v>
      </c>
    </row>
    <row r="102" spans="1:2" x14ac:dyDescent="0.25">
      <c r="A102" s="189">
        <v>0.99268697977066045</v>
      </c>
      <c r="B102" s="189">
        <v>2402</v>
      </c>
    </row>
    <row r="103" spans="1:2" x14ac:dyDescent="0.25">
      <c r="A103" s="189">
        <v>0.86666913866996764</v>
      </c>
      <c r="B103" s="189">
        <v>2494</v>
      </c>
    </row>
    <row r="104" spans="1:2" x14ac:dyDescent="0.25">
      <c r="A104" s="189">
        <v>0.86184790611267093</v>
      </c>
      <c r="B104" s="189">
        <v>2558</v>
      </c>
    </row>
    <row r="105" spans="1:2" x14ac:dyDescent="0.25">
      <c r="A105" s="189">
        <v>0.96118587136268618</v>
      </c>
      <c r="B105" s="189">
        <v>2623</v>
      </c>
    </row>
    <row r="106" spans="1:2" x14ac:dyDescent="0.25">
      <c r="A106" s="189">
        <v>0.83979917287826544</v>
      </c>
      <c r="B106" s="189">
        <v>2630</v>
      </c>
    </row>
    <row r="107" spans="1:2" x14ac:dyDescent="0.25">
      <c r="A107" s="189">
        <v>1.2203276765346527</v>
      </c>
      <c r="B107" s="189">
        <v>2710</v>
      </c>
    </row>
    <row r="108" spans="1:2" x14ac:dyDescent="0.25">
      <c r="A108" s="189">
        <v>1.1508869409561158</v>
      </c>
      <c r="B108" s="189">
        <v>2762</v>
      </c>
    </row>
    <row r="109" spans="1:2" x14ac:dyDescent="0.25">
      <c r="A109" s="189">
        <v>1.2190248215198518</v>
      </c>
      <c r="B109" s="189">
        <v>2781</v>
      </c>
    </row>
    <row r="110" spans="1:2" x14ac:dyDescent="0.25">
      <c r="A110" s="189">
        <v>0.94641415834426879</v>
      </c>
      <c r="B110" s="189">
        <v>2822</v>
      </c>
    </row>
    <row r="111" spans="1:2" x14ac:dyDescent="0.25">
      <c r="A111" s="189">
        <v>0.9865352952531975</v>
      </c>
      <c r="B111" s="189">
        <v>3035</v>
      </c>
    </row>
    <row r="112" spans="1:2" x14ac:dyDescent="0.25">
      <c r="A112" s="189">
        <v>1.0134647047468024</v>
      </c>
      <c r="B112" s="189">
        <v>3063</v>
      </c>
    </row>
    <row r="113" spans="1:2" x14ac:dyDescent="0.25">
      <c r="A113" s="189">
        <v>0.95960588575959249</v>
      </c>
      <c r="B113" s="189">
        <v>3140</v>
      </c>
    </row>
    <row r="114" spans="1:2" x14ac:dyDescent="0.25">
      <c r="A114" s="189">
        <v>1.0403941142404074</v>
      </c>
      <c r="B114" s="189">
        <v>3178</v>
      </c>
    </row>
    <row r="115" spans="1:2" x14ac:dyDescent="0.25">
      <c r="A115" s="189">
        <v>0.93267647626598749</v>
      </c>
      <c r="B115" s="189">
        <v>3233</v>
      </c>
    </row>
    <row r="116" spans="1:2" x14ac:dyDescent="0.25">
      <c r="A116" s="189">
        <v>1.0673235237340124</v>
      </c>
      <c r="B116" s="189">
        <v>3242</v>
      </c>
    </row>
    <row r="117" spans="1:2" x14ac:dyDescent="0.25">
      <c r="A117" s="189">
        <v>0.90574706677238259</v>
      </c>
      <c r="B117" s="189">
        <v>3306</v>
      </c>
    </row>
    <row r="118" spans="1:2" x14ac:dyDescent="0.25">
      <c r="A118" s="189">
        <v>1.0942529332276174</v>
      </c>
      <c r="B118" s="189">
        <v>3338</v>
      </c>
    </row>
    <row r="119" spans="1:2" x14ac:dyDescent="0.25">
      <c r="A119" s="189">
        <v>0.8788176572787777</v>
      </c>
      <c r="B119" s="189">
        <v>3491</v>
      </c>
    </row>
    <row r="120" spans="1:2" x14ac:dyDescent="0.25">
      <c r="A120" s="189">
        <v>1.1211823427212224</v>
      </c>
      <c r="B120" s="189">
        <v>3544</v>
      </c>
    </row>
    <row r="121" spans="1:2" x14ac:dyDescent="0.25">
      <c r="A121" s="189">
        <v>0.85188824778517269</v>
      </c>
      <c r="B121" s="189">
        <v>3561</v>
      </c>
    </row>
    <row r="122" spans="1:2" x14ac:dyDescent="0.25">
      <c r="A122" s="189">
        <v>1.1481117522148274</v>
      </c>
      <c r="B122" s="189">
        <v>3634</v>
      </c>
    </row>
    <row r="123" spans="1:2" x14ac:dyDescent="0.25">
      <c r="A123" s="189">
        <v>0.8249588382915678</v>
      </c>
      <c r="B123" s="189">
        <v>3675</v>
      </c>
    </row>
    <row r="124" spans="1:2" x14ac:dyDescent="0.25">
      <c r="A124" s="189">
        <v>1.1750411617084324</v>
      </c>
      <c r="B124" s="189">
        <v>3779</v>
      </c>
    </row>
    <row r="125" spans="1:2" x14ac:dyDescent="0.25">
      <c r="A125" s="189">
        <v>0.7980294287979629</v>
      </c>
      <c r="B125" s="189">
        <v>3871</v>
      </c>
    </row>
    <row r="126" spans="1:2" x14ac:dyDescent="0.25">
      <c r="A126" s="189">
        <v>1.2019705712020374</v>
      </c>
      <c r="B126" s="189">
        <v>3954</v>
      </c>
    </row>
    <row r="127" spans="1:2" x14ac:dyDescent="0.25">
      <c r="A127" s="189">
        <v>0.77110001930435801</v>
      </c>
      <c r="B127" s="189">
        <v>4009</v>
      </c>
    </row>
    <row r="128" spans="1:2" x14ac:dyDescent="0.25">
      <c r="A128" s="189">
        <v>1.2288999806956424</v>
      </c>
      <c r="B128" s="189">
        <v>4044</v>
      </c>
    </row>
    <row r="129" spans="1:2" x14ac:dyDescent="0.25">
      <c r="A129" s="189">
        <v>1.1350872123241424</v>
      </c>
      <c r="B129" s="189">
        <v>4072</v>
      </c>
    </row>
    <row r="130" spans="1:2" x14ac:dyDescent="0.25">
      <c r="A130" s="189">
        <v>0.81779485702514654</v>
      </c>
      <c r="B130" s="189">
        <v>4091</v>
      </c>
    </row>
    <row r="131" spans="1:2" x14ac:dyDescent="0.25">
      <c r="A131" s="189">
        <v>0.87974150300025944</v>
      </c>
      <c r="B131" s="189">
        <v>4168</v>
      </c>
    </row>
    <row r="132" spans="1:2" x14ac:dyDescent="0.25">
      <c r="A132" s="189">
        <v>1.0349428248405457</v>
      </c>
      <c r="B132" s="189">
        <v>4192</v>
      </c>
    </row>
    <row r="133" spans="1:2" x14ac:dyDescent="0.25">
      <c r="A133" s="189">
        <v>1.0124650800228119</v>
      </c>
      <c r="B133" s="189">
        <v>4339</v>
      </c>
    </row>
    <row r="134" spans="1:2" x14ac:dyDescent="0.25">
      <c r="A134" s="189">
        <v>0.87176965236663817</v>
      </c>
      <c r="B134" s="189">
        <v>4588</v>
      </c>
    </row>
    <row r="135" spans="1:2" x14ac:dyDescent="0.25">
      <c r="A135" s="189">
        <v>0.85449192166328436</v>
      </c>
      <c r="B135" s="189">
        <v>4618</v>
      </c>
    </row>
    <row r="136" spans="1:2" x14ac:dyDescent="0.25">
      <c r="A136" s="189">
        <v>0.815667154788971</v>
      </c>
      <c r="B136" s="189">
        <v>5174</v>
      </c>
    </row>
    <row r="137" spans="1:2" x14ac:dyDescent="0.25">
      <c r="A137" s="189">
        <v>0.83036533236503607</v>
      </c>
      <c r="B137" s="189">
        <v>5556</v>
      </c>
    </row>
    <row r="138" spans="1:2" x14ac:dyDescent="0.25">
      <c r="A138" s="189">
        <v>0.83284916877746584</v>
      </c>
      <c r="B138" s="189">
        <v>5557</v>
      </c>
    </row>
    <row r="139" spans="1:2" x14ac:dyDescent="0.25">
      <c r="A139" s="189">
        <v>1.0019125521183014</v>
      </c>
      <c r="B139" s="189">
        <v>5688</v>
      </c>
    </row>
    <row r="140" spans="1:2" x14ac:dyDescent="0.25">
      <c r="A140" s="189">
        <v>0.85642772436141967</v>
      </c>
      <c r="B140" s="189">
        <v>5821</v>
      </c>
    </row>
    <row r="141" spans="1:2" x14ac:dyDescent="0.25">
      <c r="A141" s="189">
        <v>1.2140162408351898</v>
      </c>
      <c r="B141" s="189">
        <v>5833</v>
      </c>
    </row>
    <row r="142" spans="1:2" x14ac:dyDescent="0.25">
      <c r="A142" s="189">
        <v>1.0390985918045044</v>
      </c>
      <c r="B142" s="189">
        <v>5910</v>
      </c>
    </row>
    <row r="143" spans="1:2" x14ac:dyDescent="0.25">
      <c r="A143" s="189">
        <v>1</v>
      </c>
      <c r="B143" s="189">
        <v>6051</v>
      </c>
    </row>
    <row r="144" spans="1:2" x14ac:dyDescent="0.25">
      <c r="A144" s="189">
        <v>1.026929409493605</v>
      </c>
      <c r="B144" s="189">
        <v>6481</v>
      </c>
    </row>
    <row r="145" spans="1:2" x14ac:dyDescent="0.25">
      <c r="A145" s="189">
        <v>0.97307059050639511</v>
      </c>
      <c r="B145" s="189">
        <v>6512</v>
      </c>
    </row>
    <row r="146" spans="1:2" x14ac:dyDescent="0.25">
      <c r="A146" s="189">
        <v>1.05385881898721</v>
      </c>
      <c r="B146" s="189">
        <v>6513</v>
      </c>
    </row>
    <row r="147" spans="1:2" x14ac:dyDescent="0.25">
      <c r="A147" s="189">
        <v>0.9461411810127901</v>
      </c>
      <c r="B147" s="189">
        <v>6550</v>
      </c>
    </row>
    <row r="148" spans="1:2" x14ac:dyDescent="0.25">
      <c r="A148" s="189">
        <v>1.080788228480815</v>
      </c>
      <c r="B148" s="189">
        <v>6551</v>
      </c>
    </row>
    <row r="149" spans="1:2" x14ac:dyDescent="0.25">
      <c r="A149" s="189">
        <v>0.91921177151918521</v>
      </c>
      <c r="B149" s="189">
        <v>6606</v>
      </c>
    </row>
    <row r="150" spans="1:2" x14ac:dyDescent="0.25">
      <c r="A150" s="189">
        <v>1.10771763797442</v>
      </c>
      <c r="B150" s="189">
        <v>6647</v>
      </c>
    </row>
    <row r="151" spans="1:2" x14ac:dyDescent="0.25">
      <c r="A151" s="189">
        <v>0.89228236202558031</v>
      </c>
      <c r="B151" s="189">
        <v>6882</v>
      </c>
    </row>
    <row r="152" spans="1:2" x14ac:dyDescent="0.25">
      <c r="A152" s="189">
        <v>1.134647047468025</v>
      </c>
      <c r="B152" s="189">
        <v>7298</v>
      </c>
    </row>
    <row r="153" spans="1:2" x14ac:dyDescent="0.25">
      <c r="A153" s="189">
        <v>0.86535295253197531</v>
      </c>
      <c r="B153" s="189">
        <v>7536</v>
      </c>
    </row>
    <row r="154" spans="1:2" x14ac:dyDescent="0.25">
      <c r="A154" s="189">
        <v>1.16157645696163</v>
      </c>
      <c r="B154" s="189">
        <v>7684</v>
      </c>
    </row>
    <row r="155" spans="1:2" x14ac:dyDescent="0.25">
      <c r="A155" s="189">
        <v>0.83842354303837041</v>
      </c>
      <c r="B155" s="189">
        <v>7718</v>
      </c>
    </row>
    <row r="156" spans="1:2" x14ac:dyDescent="0.25">
      <c r="A156" s="189">
        <v>1.188505866455235</v>
      </c>
      <c r="B156" s="189">
        <v>7806</v>
      </c>
    </row>
    <row r="157" spans="1:2" x14ac:dyDescent="0.25">
      <c r="A157" s="189">
        <v>0.81149413354476552</v>
      </c>
      <c r="B157" s="189">
        <v>7858</v>
      </c>
    </row>
    <row r="158" spans="1:2" x14ac:dyDescent="0.25">
      <c r="A158" s="189">
        <v>1.21543527594884</v>
      </c>
      <c r="B158" s="189">
        <v>7904</v>
      </c>
    </row>
    <row r="159" spans="1:2" x14ac:dyDescent="0.25">
      <c r="A159" s="189">
        <v>0.78456472405116062</v>
      </c>
      <c r="B159" s="189">
        <v>7930</v>
      </c>
    </row>
    <row r="160" spans="1:2" x14ac:dyDescent="0.25">
      <c r="A160" s="189">
        <v>0.9865352952531975</v>
      </c>
      <c r="B160" s="189">
        <v>9775</v>
      </c>
    </row>
    <row r="161" spans="1:2" x14ac:dyDescent="0.25">
      <c r="A161" s="189">
        <v>1.0134647047468024</v>
      </c>
      <c r="B161" s="189">
        <v>10100</v>
      </c>
    </row>
    <row r="162" spans="1:2" x14ac:dyDescent="0.25">
      <c r="A162" s="189">
        <v>0.95960588575959249</v>
      </c>
      <c r="B162" s="189">
        <v>10300</v>
      </c>
    </row>
    <row r="163" spans="1:2" x14ac:dyDescent="0.25">
      <c r="A163" s="189">
        <v>1.0403941142404074</v>
      </c>
      <c r="B163" s="189">
        <v>10400</v>
      </c>
    </row>
    <row r="164" spans="1:2" x14ac:dyDescent="0.25">
      <c r="A164" s="189">
        <v>0.93267647626598749</v>
      </c>
      <c r="B164" s="189">
        <v>10900</v>
      </c>
    </row>
    <row r="165" spans="1:2" x14ac:dyDescent="0.25">
      <c r="A165" s="189">
        <v>1.0673235237340124</v>
      </c>
      <c r="B165" s="189">
        <v>11900</v>
      </c>
    </row>
    <row r="166" spans="1:2" x14ac:dyDescent="0.25">
      <c r="A166" s="189">
        <v>0.9865352952531975</v>
      </c>
      <c r="B166" s="189">
        <v>12000</v>
      </c>
    </row>
    <row r="167" spans="1:2" x14ac:dyDescent="0.25">
      <c r="A167" s="189">
        <v>1.0134647047468024</v>
      </c>
      <c r="B167" s="189">
        <v>14000</v>
      </c>
    </row>
    <row r="168" spans="1:2" x14ac:dyDescent="0.25">
      <c r="A168" s="189">
        <v>0.9865352952531975</v>
      </c>
      <c r="B168" s="189">
        <v>15600</v>
      </c>
    </row>
    <row r="169" spans="1:2" x14ac:dyDescent="0.25">
      <c r="A169" s="189">
        <v>1.0134647047468024</v>
      </c>
      <c r="B169" s="189">
        <v>16000</v>
      </c>
    </row>
    <row r="170" spans="1:2" x14ac:dyDescent="0.25">
      <c r="A170" s="189">
        <v>0.95960588575959249</v>
      </c>
      <c r="B170" s="189">
        <v>16100</v>
      </c>
    </row>
    <row r="171" spans="1:2" x14ac:dyDescent="0.25">
      <c r="A171" s="189">
        <v>1.0403941142404074</v>
      </c>
      <c r="B171" s="189">
        <v>16500</v>
      </c>
    </row>
    <row r="172" spans="1:2" x14ac:dyDescent="0.25">
      <c r="A172" s="189">
        <v>0.93267647626598749</v>
      </c>
      <c r="B172" s="189">
        <v>16700</v>
      </c>
    </row>
    <row r="173" spans="1:2" x14ac:dyDescent="0.25">
      <c r="A173" s="189">
        <v>1.0673235237340124</v>
      </c>
      <c r="B173" s="189">
        <v>17300</v>
      </c>
    </row>
    <row r="174" spans="1:2" x14ac:dyDescent="0.25">
      <c r="A174" s="189">
        <v>1</v>
      </c>
      <c r="B174" s="189">
        <v>19900</v>
      </c>
    </row>
    <row r="175" spans="1:2" x14ac:dyDescent="0.25">
      <c r="A175" s="189">
        <v>1.026929409493605</v>
      </c>
      <c r="B175" s="189">
        <v>19900</v>
      </c>
    </row>
    <row r="176" spans="1:2" x14ac:dyDescent="0.25">
      <c r="A176" s="189">
        <v>0.97307059050639511</v>
      </c>
      <c r="B176" s="189">
        <v>20100</v>
      </c>
    </row>
    <row r="177" spans="1:2" x14ac:dyDescent="0.25">
      <c r="A177" s="189">
        <v>1</v>
      </c>
      <c r="B177" s="189">
        <v>21100</v>
      </c>
    </row>
    <row r="178" spans="1:2" x14ac:dyDescent="0.25">
      <c r="A178" s="189">
        <v>1.026929409493605</v>
      </c>
      <c r="B178" s="189">
        <v>21300</v>
      </c>
    </row>
    <row r="179" spans="1:2" x14ac:dyDescent="0.25">
      <c r="A179" s="189">
        <v>0.97307059050639511</v>
      </c>
      <c r="B179" s="189">
        <v>23200</v>
      </c>
    </row>
    <row r="180" spans="1:2" x14ac:dyDescent="0.25">
      <c r="A180" s="189">
        <v>1</v>
      </c>
      <c r="B180" s="189">
        <v>23900</v>
      </c>
    </row>
    <row r="181" spans="1:2" x14ac:dyDescent="0.25">
      <c r="A181" s="189">
        <v>1.026929409493605</v>
      </c>
      <c r="B181" s="189">
        <v>25100</v>
      </c>
    </row>
    <row r="182" spans="1:2" x14ac:dyDescent="0.25">
      <c r="A182" s="189">
        <v>0.97307059050639511</v>
      </c>
      <c r="B182" s="189">
        <v>26358</v>
      </c>
    </row>
    <row r="183" spans="1:2" x14ac:dyDescent="0.25">
      <c r="A183" s="189">
        <v>0.9865352952531975</v>
      </c>
      <c r="B183" s="189">
        <v>27600</v>
      </c>
    </row>
    <row r="184" spans="1:2" x14ac:dyDescent="0.25">
      <c r="A184" s="189">
        <v>1.0134647047468024</v>
      </c>
      <c r="B184" s="189">
        <v>28300</v>
      </c>
    </row>
    <row r="185" spans="1:2" x14ac:dyDescent="0.25">
      <c r="A185" s="189">
        <v>0.9865352952531975</v>
      </c>
      <c r="B185" s="189">
        <v>32300</v>
      </c>
    </row>
    <row r="186" spans="1:2" x14ac:dyDescent="0.25">
      <c r="A186" s="189">
        <v>1.0134647047468024</v>
      </c>
      <c r="B186" s="189">
        <v>32400</v>
      </c>
    </row>
    <row r="187" spans="1:2" x14ac:dyDescent="0.25">
      <c r="A187" s="189">
        <v>1</v>
      </c>
      <c r="B187" s="189">
        <v>36900</v>
      </c>
    </row>
    <row r="188" spans="1:2" x14ac:dyDescent="0.25">
      <c r="A188" s="189">
        <v>1</v>
      </c>
      <c r="B188" s="189">
        <v>44100</v>
      </c>
    </row>
    <row r="189" spans="1:2" x14ac:dyDescent="0.25">
      <c r="A189" s="189">
        <v>1</v>
      </c>
      <c r="B189" s="189">
        <v>46200</v>
      </c>
    </row>
    <row r="190" spans="1:2" x14ac:dyDescent="0.25">
      <c r="A190" s="189">
        <v>1</v>
      </c>
      <c r="B190" s="189">
        <v>48800</v>
      </c>
    </row>
    <row r="191" spans="1:2" x14ac:dyDescent="0.25">
      <c r="A191" s="189">
        <v>1.026929409493605</v>
      </c>
      <c r="B191" s="189">
        <v>50000</v>
      </c>
    </row>
    <row r="192" spans="1:2" x14ac:dyDescent="0.25">
      <c r="A192" s="189">
        <v>0.97307059050639511</v>
      </c>
      <c r="B192" s="189">
        <v>50100</v>
      </c>
    </row>
    <row r="193" spans="1:2" x14ac:dyDescent="0.25">
      <c r="A193" s="189">
        <v>1</v>
      </c>
      <c r="B193" s="189">
        <v>51000</v>
      </c>
    </row>
    <row r="194" spans="1:2" x14ac:dyDescent="0.25">
      <c r="A194" s="189">
        <v>1</v>
      </c>
      <c r="B194" s="189">
        <v>56100</v>
      </c>
    </row>
    <row r="195" spans="1:2" x14ac:dyDescent="0.25">
      <c r="A195" s="189">
        <v>1</v>
      </c>
      <c r="B195" s="189">
        <v>63300</v>
      </c>
    </row>
    <row r="196" spans="1:2" x14ac:dyDescent="0.25">
      <c r="A196" s="189">
        <v>1</v>
      </c>
      <c r="B196" s="189">
        <v>70900</v>
      </c>
    </row>
    <row r="197" spans="1:2" x14ac:dyDescent="0.25">
      <c r="A197" s="189">
        <v>1</v>
      </c>
      <c r="B197" s="189">
        <v>97900</v>
      </c>
    </row>
    <row r="198" spans="1:2" x14ac:dyDescent="0.25">
      <c r="A198" s="189">
        <v>1</v>
      </c>
      <c r="B198" s="189">
        <v>185000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B198"/>
  <sheetViews>
    <sheetView workbookViewId="0"/>
  </sheetViews>
  <sheetFormatPr baseColWidth="10" defaultRowHeight="15" x14ac:dyDescent="0.25"/>
  <sheetData>
    <row r="1" spans="1:2" x14ac:dyDescent="0.25">
      <c r="A1" s="189">
        <v>0.98693497791579199</v>
      </c>
      <c r="B1" s="189">
        <v>0</v>
      </c>
    </row>
    <row r="2" spans="1:2" x14ac:dyDescent="0.25">
      <c r="A2" s="189">
        <v>1.0130650220842081</v>
      </c>
      <c r="B2" s="189">
        <v>1</v>
      </c>
    </row>
    <row r="3" spans="1:2" x14ac:dyDescent="0.25">
      <c r="A3" s="189">
        <v>0.96080493374737597</v>
      </c>
      <c r="B3" s="189">
        <v>1</v>
      </c>
    </row>
    <row r="4" spans="1:2" x14ac:dyDescent="0.25">
      <c r="A4" s="189">
        <v>1.0391950662526241</v>
      </c>
      <c r="B4" s="189">
        <v>1</v>
      </c>
    </row>
    <row r="5" spans="1:2" x14ac:dyDescent="0.25">
      <c r="A5" s="189">
        <v>0.93467488957895983</v>
      </c>
      <c r="B5" s="189">
        <v>2</v>
      </c>
    </row>
    <row r="6" spans="1:2" x14ac:dyDescent="0.25">
      <c r="A6" s="189">
        <v>1.0653251104210402</v>
      </c>
      <c r="B6" s="189">
        <v>3</v>
      </c>
    </row>
    <row r="7" spans="1:2" x14ac:dyDescent="0.25">
      <c r="A7" s="189">
        <v>0.9085448454105437</v>
      </c>
      <c r="B7" s="189">
        <v>3</v>
      </c>
    </row>
    <row r="8" spans="1:2" x14ac:dyDescent="0.25">
      <c r="A8" s="189">
        <v>1.0914551545894562</v>
      </c>
      <c r="B8" s="189">
        <v>3</v>
      </c>
    </row>
    <row r="9" spans="1:2" x14ac:dyDescent="0.25">
      <c r="A9" s="189">
        <v>0.88241480124212757</v>
      </c>
      <c r="B9" s="189">
        <v>4</v>
      </c>
    </row>
    <row r="10" spans="1:2" x14ac:dyDescent="0.25">
      <c r="A10" s="189">
        <v>1.1175851987578722</v>
      </c>
      <c r="B10" s="189">
        <v>4</v>
      </c>
    </row>
    <row r="11" spans="1:2" x14ac:dyDescent="0.25">
      <c r="A11" s="189">
        <v>0.85628475707371143</v>
      </c>
      <c r="B11" s="189">
        <v>4</v>
      </c>
    </row>
    <row r="12" spans="1:2" x14ac:dyDescent="0.25">
      <c r="A12" s="189">
        <v>1.1437152429262882</v>
      </c>
      <c r="B12" s="189">
        <v>4</v>
      </c>
    </row>
    <row r="13" spans="1:2" x14ac:dyDescent="0.25">
      <c r="A13" s="189">
        <v>0.8301547129052953</v>
      </c>
      <c r="B13" s="189">
        <v>6</v>
      </c>
    </row>
    <row r="14" spans="1:2" x14ac:dyDescent="0.25">
      <c r="A14" s="189">
        <v>1.1698452870947043</v>
      </c>
      <c r="B14" s="189">
        <v>7</v>
      </c>
    </row>
    <row r="15" spans="1:2" x14ac:dyDescent="0.25">
      <c r="A15" s="189">
        <v>0.80402466873687917</v>
      </c>
      <c r="B15" s="189">
        <v>7</v>
      </c>
    </row>
    <row r="16" spans="1:2" x14ac:dyDescent="0.25">
      <c r="A16" s="189">
        <v>1.1959753312631203</v>
      </c>
      <c r="B16" s="189">
        <v>8</v>
      </c>
    </row>
    <row r="17" spans="1:2" x14ac:dyDescent="0.25">
      <c r="A17" s="189">
        <v>0.77789462456846303</v>
      </c>
      <c r="B17" s="189">
        <v>8</v>
      </c>
    </row>
    <row r="18" spans="1:2" x14ac:dyDescent="0.25">
      <c r="A18" s="189">
        <v>1.2221053754315363</v>
      </c>
      <c r="B18" s="189">
        <v>9</v>
      </c>
    </row>
    <row r="19" spans="1:2" x14ac:dyDescent="0.25">
      <c r="A19" s="189">
        <v>1.2114090228080749</v>
      </c>
      <c r="B19" s="189">
        <v>10</v>
      </c>
    </row>
    <row r="20" spans="1:2" x14ac:dyDescent="0.25">
      <c r="A20" s="189">
        <v>0.90039070487022399</v>
      </c>
      <c r="B20" s="189">
        <v>10</v>
      </c>
    </row>
    <row r="21" spans="1:2" x14ac:dyDescent="0.25">
      <c r="A21" s="189">
        <v>0.8760201215744019</v>
      </c>
      <c r="B21" s="189">
        <v>10</v>
      </c>
    </row>
    <row r="22" spans="1:2" x14ac:dyDescent="0.25">
      <c r="A22" s="189">
        <v>0.91765848278999329</v>
      </c>
      <c r="B22" s="189">
        <v>11</v>
      </c>
    </row>
    <row r="23" spans="1:2" x14ac:dyDescent="0.25">
      <c r="A23" s="189">
        <v>0.85841356515884404</v>
      </c>
      <c r="B23" s="189">
        <v>13</v>
      </c>
    </row>
    <row r="24" spans="1:2" x14ac:dyDescent="0.25">
      <c r="A24" s="189">
        <v>0.92538782000541686</v>
      </c>
      <c r="B24" s="189">
        <v>15</v>
      </c>
    </row>
    <row r="25" spans="1:2" x14ac:dyDescent="0.25">
      <c r="A25" s="189">
        <v>0.79799654960632327</v>
      </c>
      <c r="B25" s="189">
        <v>15</v>
      </c>
    </row>
    <row r="26" spans="1:2" x14ac:dyDescent="0.25">
      <c r="A26" s="189">
        <v>0.81582587838172915</v>
      </c>
      <c r="B26" s="189">
        <v>15</v>
      </c>
    </row>
    <row r="27" spans="1:2" x14ac:dyDescent="0.25">
      <c r="A27" s="189">
        <v>0.90662133932113653</v>
      </c>
      <c r="B27" s="189">
        <v>15</v>
      </c>
    </row>
    <row r="28" spans="1:2" x14ac:dyDescent="0.25">
      <c r="A28" s="189">
        <v>1.2076346147060395</v>
      </c>
      <c r="B28" s="189">
        <v>18</v>
      </c>
    </row>
    <row r="29" spans="1:2" x14ac:dyDescent="0.25">
      <c r="A29" s="189">
        <v>1.0856458139419556</v>
      </c>
      <c r="B29" s="189">
        <v>19</v>
      </c>
    </row>
    <row r="30" spans="1:2" x14ac:dyDescent="0.25">
      <c r="A30" s="189">
        <v>0.80470914006233218</v>
      </c>
      <c r="B30" s="189">
        <v>20</v>
      </c>
    </row>
    <row r="31" spans="1:2" x14ac:dyDescent="0.25">
      <c r="A31" s="189">
        <v>0.79947839021682743</v>
      </c>
      <c r="B31" s="189">
        <v>21</v>
      </c>
    </row>
    <row r="32" spans="1:2" x14ac:dyDescent="0.25">
      <c r="A32" s="189">
        <v>1.1455429542064668</v>
      </c>
      <c r="B32" s="189">
        <v>21</v>
      </c>
    </row>
    <row r="33" spans="1:2" x14ac:dyDescent="0.25">
      <c r="A33" s="189">
        <v>1.1574823188781738</v>
      </c>
      <c r="B33" s="189">
        <v>21</v>
      </c>
    </row>
    <row r="34" spans="1:2" x14ac:dyDescent="0.25">
      <c r="A34" s="189">
        <v>1.0475150549411774</v>
      </c>
      <c r="B34" s="189">
        <v>23</v>
      </c>
    </row>
    <row r="35" spans="1:2" x14ac:dyDescent="0.25">
      <c r="A35" s="189">
        <v>1.1111143565177919</v>
      </c>
      <c r="B35" s="189">
        <v>24</v>
      </c>
    </row>
    <row r="36" spans="1:2" x14ac:dyDescent="0.25">
      <c r="A36" s="189">
        <v>0.8854739224910736</v>
      </c>
      <c r="B36" s="189">
        <v>24</v>
      </c>
    </row>
    <row r="37" spans="1:2" x14ac:dyDescent="0.25">
      <c r="A37" s="189">
        <v>0.94817281246185303</v>
      </c>
      <c r="B37" s="189">
        <v>25</v>
      </c>
    </row>
    <row r="38" spans="1:2" x14ac:dyDescent="0.25">
      <c r="A38" s="189">
        <v>1.0789933788776398</v>
      </c>
      <c r="B38" s="189">
        <v>26</v>
      </c>
    </row>
    <row r="39" spans="1:2" x14ac:dyDescent="0.25">
      <c r="A39" s="189">
        <v>1.0810299706459046</v>
      </c>
      <c r="B39" s="189">
        <v>26</v>
      </c>
    </row>
    <row r="40" spans="1:2" x14ac:dyDescent="0.25">
      <c r="A40" s="189">
        <v>0.8976753222942353</v>
      </c>
      <c r="B40" s="189">
        <v>26</v>
      </c>
    </row>
    <row r="41" spans="1:2" x14ac:dyDescent="0.25">
      <c r="A41" s="189">
        <v>0.80072388648986814</v>
      </c>
      <c r="B41" s="189">
        <v>27</v>
      </c>
    </row>
    <row r="42" spans="1:2" x14ac:dyDescent="0.25">
      <c r="A42" s="189">
        <v>1.0488743364810944</v>
      </c>
      <c r="B42" s="189">
        <v>29</v>
      </c>
    </row>
    <row r="43" spans="1:2" x14ac:dyDescent="0.25">
      <c r="A43" s="189">
        <v>0.86378455877304083</v>
      </c>
      <c r="B43" s="189">
        <v>29</v>
      </c>
    </row>
    <row r="44" spans="1:2" x14ac:dyDescent="0.25">
      <c r="A44" s="189">
        <v>1.2072191751003265</v>
      </c>
      <c r="B44" s="189">
        <v>30</v>
      </c>
    </row>
    <row r="45" spans="1:2" x14ac:dyDescent="0.25">
      <c r="A45" s="189">
        <v>1.0136694765090943</v>
      </c>
      <c r="B45" s="189">
        <v>30</v>
      </c>
    </row>
    <row r="46" spans="1:2" x14ac:dyDescent="0.25">
      <c r="A46" s="189">
        <v>0.78030612111091613</v>
      </c>
      <c r="B46" s="189">
        <v>31</v>
      </c>
    </row>
    <row r="47" spans="1:2" x14ac:dyDescent="0.25">
      <c r="A47" s="189">
        <v>1.1336835408210755</v>
      </c>
      <c r="B47" s="189">
        <v>31</v>
      </c>
    </row>
    <row r="48" spans="1:2" x14ac:dyDescent="0.25">
      <c r="A48" s="189">
        <v>1.1999392211437225</v>
      </c>
      <c r="B48" s="189">
        <v>32</v>
      </c>
    </row>
    <row r="49" spans="1:2" x14ac:dyDescent="0.25">
      <c r="A49" s="189">
        <v>1.0432583618164062</v>
      </c>
      <c r="B49" s="189">
        <v>35</v>
      </c>
    </row>
    <row r="50" spans="1:2" x14ac:dyDescent="0.25">
      <c r="A50" s="189">
        <v>0.78329239487648017</v>
      </c>
      <c r="B50" s="189">
        <v>35</v>
      </c>
    </row>
    <row r="51" spans="1:2" x14ac:dyDescent="0.25">
      <c r="A51" s="189">
        <v>0.96446593046188356</v>
      </c>
      <c r="B51" s="189">
        <v>35</v>
      </c>
    </row>
    <row r="52" spans="1:2" x14ac:dyDescent="0.25">
      <c r="A52" s="189">
        <v>0.92336841940879821</v>
      </c>
      <c r="B52" s="189">
        <v>39</v>
      </c>
    </row>
    <row r="53" spans="1:2" x14ac:dyDescent="0.25">
      <c r="A53" s="189">
        <v>1.1206416654586793</v>
      </c>
      <c r="B53" s="189">
        <v>40</v>
      </c>
    </row>
    <row r="54" spans="1:2" x14ac:dyDescent="0.25">
      <c r="A54" s="189">
        <v>1.0831297886371614</v>
      </c>
      <c r="B54" s="189">
        <v>40</v>
      </c>
    </row>
    <row r="55" spans="1:2" x14ac:dyDescent="0.25">
      <c r="A55" s="189">
        <v>0.88399183511734014</v>
      </c>
      <c r="B55" s="189">
        <v>41</v>
      </c>
    </row>
    <row r="56" spans="1:2" x14ac:dyDescent="0.25">
      <c r="A56" s="189">
        <v>1.1226764476299287</v>
      </c>
      <c r="B56" s="189">
        <v>42</v>
      </c>
    </row>
    <row r="57" spans="1:2" x14ac:dyDescent="0.25">
      <c r="A57" s="189">
        <v>1.2240603542327881</v>
      </c>
      <c r="B57" s="189">
        <v>43</v>
      </c>
    </row>
    <row r="58" spans="1:2" x14ac:dyDescent="0.25">
      <c r="A58" s="189">
        <v>1.0838454020023347</v>
      </c>
      <c r="B58" s="189">
        <v>46</v>
      </c>
    </row>
    <row r="59" spans="1:2" x14ac:dyDescent="0.25">
      <c r="A59" s="189">
        <v>0.98392995595932009</v>
      </c>
      <c r="B59" s="189">
        <v>49</v>
      </c>
    </row>
    <row r="60" spans="1:2" x14ac:dyDescent="0.25">
      <c r="A60" s="189">
        <v>1.0916072022914887</v>
      </c>
      <c r="B60" s="189">
        <v>49</v>
      </c>
    </row>
    <row r="61" spans="1:2" x14ac:dyDescent="0.25">
      <c r="A61" s="189">
        <v>1.0860327386856079</v>
      </c>
      <c r="B61" s="189">
        <v>51</v>
      </c>
    </row>
    <row r="62" spans="1:2" x14ac:dyDescent="0.25">
      <c r="A62" s="189">
        <v>0.9266343033313752</v>
      </c>
      <c r="B62" s="189">
        <v>53</v>
      </c>
    </row>
    <row r="63" spans="1:2" x14ac:dyDescent="0.25">
      <c r="A63" s="189">
        <v>0.98444508790969854</v>
      </c>
      <c r="B63" s="189">
        <v>55</v>
      </c>
    </row>
    <row r="64" spans="1:2" x14ac:dyDescent="0.25">
      <c r="A64" s="189">
        <v>0.77841629862785344</v>
      </c>
      <c r="B64" s="189">
        <v>55</v>
      </c>
    </row>
    <row r="65" spans="1:2" x14ac:dyDescent="0.25">
      <c r="A65" s="189">
        <v>0.77554197311401374</v>
      </c>
      <c r="B65" s="189">
        <v>57</v>
      </c>
    </row>
    <row r="66" spans="1:2" x14ac:dyDescent="0.25">
      <c r="A66" s="189">
        <v>1.123297029733658</v>
      </c>
      <c r="B66" s="189">
        <v>59</v>
      </c>
    </row>
    <row r="67" spans="1:2" x14ac:dyDescent="0.25">
      <c r="A67" s="189">
        <v>0.87388561964035039</v>
      </c>
      <c r="B67" s="189">
        <v>61</v>
      </c>
    </row>
    <row r="68" spans="1:2" x14ac:dyDescent="0.25">
      <c r="A68" s="189">
        <v>1.1668085706233979</v>
      </c>
      <c r="B68" s="189">
        <v>64</v>
      </c>
    </row>
    <row r="69" spans="1:2" x14ac:dyDescent="0.25">
      <c r="A69" s="189">
        <v>0.93522355556488035</v>
      </c>
      <c r="B69" s="189">
        <v>65</v>
      </c>
    </row>
    <row r="70" spans="1:2" x14ac:dyDescent="0.25">
      <c r="A70" s="189">
        <v>0.92467708706855778</v>
      </c>
      <c r="B70" s="189">
        <v>65</v>
      </c>
    </row>
    <row r="71" spans="1:2" x14ac:dyDescent="0.25">
      <c r="A71" s="189">
        <v>1.2034710335731507</v>
      </c>
      <c r="B71" s="189">
        <v>69</v>
      </c>
    </row>
    <row r="72" spans="1:2" x14ac:dyDescent="0.25">
      <c r="A72" s="189">
        <v>1.091875571012497</v>
      </c>
      <c r="B72" s="189">
        <v>70</v>
      </c>
    </row>
    <row r="73" spans="1:2" x14ac:dyDescent="0.25">
      <c r="A73" s="189">
        <v>0.833552827835083</v>
      </c>
      <c r="B73" s="189">
        <v>71</v>
      </c>
    </row>
    <row r="74" spans="1:2" x14ac:dyDescent="0.25">
      <c r="A74" s="189">
        <v>0.94409844994544989</v>
      </c>
      <c r="B74" s="189">
        <v>72</v>
      </c>
    </row>
    <row r="75" spans="1:2" x14ac:dyDescent="0.25">
      <c r="A75" s="189">
        <v>1.1969794058799743</v>
      </c>
      <c r="B75" s="189">
        <v>72</v>
      </c>
    </row>
    <row r="76" spans="1:2" x14ac:dyDescent="0.25">
      <c r="A76" s="189">
        <v>1.0710330712795257</v>
      </c>
      <c r="B76" s="189">
        <v>73</v>
      </c>
    </row>
    <row r="77" spans="1:2" x14ac:dyDescent="0.25">
      <c r="A77" s="189">
        <v>1.1320324754714965</v>
      </c>
      <c r="B77" s="189">
        <v>76</v>
      </c>
    </row>
    <row r="78" spans="1:2" x14ac:dyDescent="0.25">
      <c r="A78" s="189">
        <v>0.83580306172370911</v>
      </c>
      <c r="B78" s="189">
        <v>77</v>
      </c>
    </row>
    <row r="79" spans="1:2" x14ac:dyDescent="0.25">
      <c r="A79" s="189">
        <v>1.1154349064826965</v>
      </c>
      <c r="B79" s="189">
        <v>79</v>
      </c>
    </row>
    <row r="80" spans="1:2" x14ac:dyDescent="0.25">
      <c r="A80" s="189">
        <v>0.80995856165885927</v>
      </c>
      <c r="B80" s="189">
        <v>79</v>
      </c>
    </row>
    <row r="81" spans="1:2" x14ac:dyDescent="0.25">
      <c r="A81" s="189">
        <v>0.78738002777099614</v>
      </c>
      <c r="B81" s="189">
        <v>85</v>
      </c>
    </row>
    <row r="82" spans="1:2" x14ac:dyDescent="0.25">
      <c r="A82" s="189">
        <v>1.2283883345127107</v>
      </c>
      <c r="B82" s="189">
        <v>86</v>
      </c>
    </row>
    <row r="83" spans="1:2" x14ac:dyDescent="0.25">
      <c r="A83" s="189">
        <v>0.98693497791579199</v>
      </c>
      <c r="B83" s="189">
        <v>92</v>
      </c>
    </row>
    <row r="84" spans="1:2" x14ac:dyDescent="0.25">
      <c r="A84" s="189">
        <v>1.0130650220842081</v>
      </c>
      <c r="B84" s="189">
        <v>92</v>
      </c>
    </row>
    <row r="85" spans="1:2" x14ac:dyDescent="0.25">
      <c r="A85" s="189">
        <v>0.96080493374737597</v>
      </c>
      <c r="B85" s="189">
        <v>95</v>
      </c>
    </row>
    <row r="86" spans="1:2" x14ac:dyDescent="0.25">
      <c r="A86" s="189">
        <v>1.0391950662526241</v>
      </c>
      <c r="B86" s="189">
        <v>100</v>
      </c>
    </row>
    <row r="87" spans="1:2" x14ac:dyDescent="0.25">
      <c r="A87" s="189">
        <v>0.93467488957895983</v>
      </c>
      <c r="B87" s="189">
        <v>103</v>
      </c>
    </row>
    <row r="88" spans="1:2" x14ac:dyDescent="0.25">
      <c r="A88" s="189">
        <v>1.0653251104210402</v>
      </c>
      <c r="B88" s="189">
        <v>104</v>
      </c>
    </row>
    <row r="89" spans="1:2" x14ac:dyDescent="0.25">
      <c r="A89" s="189">
        <v>0.9085448454105437</v>
      </c>
      <c r="B89" s="189">
        <v>108</v>
      </c>
    </row>
    <row r="90" spans="1:2" x14ac:dyDescent="0.25">
      <c r="A90" s="189">
        <v>1.0914551545894562</v>
      </c>
      <c r="B90" s="189">
        <v>108</v>
      </c>
    </row>
    <row r="91" spans="1:2" x14ac:dyDescent="0.25">
      <c r="A91" s="189">
        <v>0.88241480124212757</v>
      </c>
      <c r="B91" s="189">
        <v>109</v>
      </c>
    </row>
    <row r="92" spans="1:2" x14ac:dyDescent="0.25">
      <c r="A92" s="189">
        <v>1.1175851987578722</v>
      </c>
      <c r="B92" s="189">
        <v>111</v>
      </c>
    </row>
    <row r="93" spans="1:2" x14ac:dyDescent="0.25">
      <c r="A93" s="189">
        <v>0.85628475707371143</v>
      </c>
      <c r="B93" s="189">
        <v>113</v>
      </c>
    </row>
    <row r="94" spans="1:2" x14ac:dyDescent="0.25">
      <c r="A94" s="189">
        <v>1.1437152429262882</v>
      </c>
      <c r="B94" s="189">
        <v>115</v>
      </c>
    </row>
    <row r="95" spans="1:2" x14ac:dyDescent="0.25">
      <c r="A95" s="189">
        <v>0.8301547129052953</v>
      </c>
      <c r="B95" s="189">
        <v>116</v>
      </c>
    </row>
    <row r="96" spans="1:2" x14ac:dyDescent="0.25">
      <c r="A96" s="189">
        <v>1.1698452870947043</v>
      </c>
      <c r="B96" s="189">
        <v>117</v>
      </c>
    </row>
    <row r="97" spans="1:2" x14ac:dyDescent="0.25">
      <c r="A97" s="189">
        <v>0.80402466873687917</v>
      </c>
      <c r="B97" s="189">
        <v>118</v>
      </c>
    </row>
    <row r="98" spans="1:2" x14ac:dyDescent="0.25">
      <c r="A98" s="189">
        <v>1.1959753312631203</v>
      </c>
      <c r="B98" s="189">
        <v>124</v>
      </c>
    </row>
    <row r="99" spans="1:2" x14ac:dyDescent="0.25">
      <c r="A99" s="189">
        <v>0.77789462456846303</v>
      </c>
      <c r="B99" s="189">
        <v>125</v>
      </c>
    </row>
    <row r="100" spans="1:2" x14ac:dyDescent="0.25">
      <c r="A100" s="189">
        <v>1.2221053754315363</v>
      </c>
      <c r="B100" s="189">
        <v>128</v>
      </c>
    </row>
    <row r="101" spans="1:2" x14ac:dyDescent="0.25">
      <c r="A101" s="189">
        <v>1.0567952990531921</v>
      </c>
      <c r="B101" s="189">
        <v>130</v>
      </c>
    </row>
    <row r="102" spans="1:2" x14ac:dyDescent="0.25">
      <c r="A102" s="189">
        <v>0.96352875113487246</v>
      </c>
      <c r="B102" s="189">
        <v>132</v>
      </c>
    </row>
    <row r="103" spans="1:2" x14ac:dyDescent="0.25">
      <c r="A103" s="189">
        <v>0.96871535778045659</v>
      </c>
      <c r="B103" s="189">
        <v>134</v>
      </c>
    </row>
    <row r="104" spans="1:2" x14ac:dyDescent="0.25">
      <c r="A104" s="189">
        <v>1.1732446491718294</v>
      </c>
      <c r="B104" s="189">
        <v>143</v>
      </c>
    </row>
    <row r="105" spans="1:2" x14ac:dyDescent="0.25">
      <c r="A105" s="189">
        <v>0.79063944101333616</v>
      </c>
      <c r="B105" s="189">
        <v>156</v>
      </c>
    </row>
    <row r="106" spans="1:2" x14ac:dyDescent="0.25">
      <c r="A106" s="189">
        <v>0.87175706744194037</v>
      </c>
      <c r="B106" s="189">
        <v>156</v>
      </c>
    </row>
    <row r="107" spans="1:2" x14ac:dyDescent="0.25">
      <c r="A107" s="189">
        <v>0.80974818229675294</v>
      </c>
      <c r="B107" s="189">
        <v>159</v>
      </c>
    </row>
    <row r="108" spans="1:2" x14ac:dyDescent="0.25">
      <c r="A108" s="189">
        <v>1.22799285531044</v>
      </c>
      <c r="B108" s="189">
        <v>162</v>
      </c>
    </row>
    <row r="109" spans="1:2" x14ac:dyDescent="0.25">
      <c r="A109" s="189">
        <v>1.0878547835350036</v>
      </c>
      <c r="B109" s="189">
        <v>163</v>
      </c>
    </row>
    <row r="110" spans="1:2" x14ac:dyDescent="0.25">
      <c r="A110" s="189">
        <v>1.0107311570644379</v>
      </c>
      <c r="B110" s="189">
        <v>167</v>
      </c>
    </row>
    <row r="111" spans="1:2" x14ac:dyDescent="0.25">
      <c r="A111" s="189">
        <v>1.0959655618667603</v>
      </c>
      <c r="B111" s="189">
        <v>174</v>
      </c>
    </row>
    <row r="112" spans="1:2" x14ac:dyDescent="0.25">
      <c r="A112" s="189">
        <v>1.134921771287918</v>
      </c>
      <c r="B112" s="189">
        <v>179</v>
      </c>
    </row>
    <row r="113" spans="1:2" x14ac:dyDescent="0.25">
      <c r="A113" s="189">
        <v>0.98693497791579199</v>
      </c>
      <c r="B113" s="189">
        <v>181</v>
      </c>
    </row>
    <row r="114" spans="1:2" x14ac:dyDescent="0.25">
      <c r="A114" s="189">
        <v>1.0130650220842081</v>
      </c>
      <c r="B114" s="189">
        <v>185</v>
      </c>
    </row>
    <row r="115" spans="1:2" x14ac:dyDescent="0.25">
      <c r="A115" s="189">
        <v>0.96080493374737597</v>
      </c>
      <c r="B115" s="189">
        <v>186</v>
      </c>
    </row>
    <row r="116" spans="1:2" x14ac:dyDescent="0.25">
      <c r="A116" s="189">
        <v>1.0391950662526241</v>
      </c>
      <c r="B116" s="189">
        <v>186</v>
      </c>
    </row>
    <row r="117" spans="1:2" x14ac:dyDescent="0.25">
      <c r="A117" s="189">
        <v>0.93467488957895983</v>
      </c>
      <c r="B117" s="189">
        <v>196</v>
      </c>
    </row>
    <row r="118" spans="1:2" x14ac:dyDescent="0.25">
      <c r="A118" s="189">
        <v>1.0653251104210402</v>
      </c>
      <c r="B118" s="189">
        <v>200</v>
      </c>
    </row>
    <row r="119" spans="1:2" x14ac:dyDescent="0.25">
      <c r="A119" s="189">
        <v>0.9085448454105437</v>
      </c>
      <c r="B119" s="189">
        <v>204</v>
      </c>
    </row>
    <row r="120" spans="1:2" x14ac:dyDescent="0.25">
      <c r="A120" s="189">
        <v>1.0914551545894562</v>
      </c>
      <c r="B120" s="189">
        <v>211</v>
      </c>
    </row>
    <row r="121" spans="1:2" x14ac:dyDescent="0.25">
      <c r="A121" s="189">
        <v>0.88241480124212757</v>
      </c>
      <c r="B121" s="189">
        <v>219</v>
      </c>
    </row>
    <row r="122" spans="1:2" x14ac:dyDescent="0.25">
      <c r="A122" s="189">
        <v>1.1175851987578722</v>
      </c>
      <c r="B122" s="189">
        <v>220</v>
      </c>
    </row>
    <row r="123" spans="1:2" x14ac:dyDescent="0.25">
      <c r="A123" s="189">
        <v>0.85628475707371143</v>
      </c>
      <c r="B123" s="189">
        <v>226</v>
      </c>
    </row>
    <row r="124" spans="1:2" x14ac:dyDescent="0.25">
      <c r="A124" s="189">
        <v>1.1437152429262882</v>
      </c>
      <c r="B124" s="189">
        <v>229</v>
      </c>
    </row>
    <row r="125" spans="1:2" x14ac:dyDescent="0.25">
      <c r="A125" s="189">
        <v>0.8301547129052953</v>
      </c>
      <c r="B125" s="189">
        <v>231</v>
      </c>
    </row>
    <row r="126" spans="1:2" x14ac:dyDescent="0.25">
      <c r="A126" s="189">
        <v>1.1698452870947043</v>
      </c>
      <c r="B126" s="189">
        <v>233</v>
      </c>
    </row>
    <row r="127" spans="1:2" x14ac:dyDescent="0.25">
      <c r="A127" s="189">
        <v>0.80402466873687917</v>
      </c>
      <c r="B127" s="189">
        <v>235</v>
      </c>
    </row>
    <row r="128" spans="1:2" x14ac:dyDescent="0.25">
      <c r="A128" s="189">
        <v>1.1959753312631203</v>
      </c>
      <c r="B128" s="189">
        <v>242</v>
      </c>
    </row>
    <row r="129" spans="1:2" x14ac:dyDescent="0.25">
      <c r="A129" s="189">
        <v>0.77789462456846303</v>
      </c>
      <c r="B129" s="189">
        <v>245</v>
      </c>
    </row>
    <row r="130" spans="1:2" x14ac:dyDescent="0.25">
      <c r="A130" s="189">
        <v>1.2221053754315363</v>
      </c>
      <c r="B130" s="189">
        <v>247</v>
      </c>
    </row>
    <row r="131" spans="1:2" x14ac:dyDescent="0.25">
      <c r="A131" s="189">
        <v>1.0253248715400696</v>
      </c>
      <c r="B131" s="189">
        <v>247</v>
      </c>
    </row>
    <row r="132" spans="1:2" x14ac:dyDescent="0.25">
      <c r="A132" s="189">
        <v>0.95855038523674019</v>
      </c>
      <c r="B132" s="189">
        <v>268</v>
      </c>
    </row>
    <row r="133" spans="1:2" x14ac:dyDescent="0.25">
      <c r="A133" s="189">
        <v>0.98693497791579199</v>
      </c>
      <c r="B133" s="189">
        <v>281</v>
      </c>
    </row>
    <row r="134" spans="1:2" x14ac:dyDescent="0.25">
      <c r="A134" s="189">
        <v>1.0130650220842081</v>
      </c>
      <c r="B134" s="189">
        <v>295</v>
      </c>
    </row>
    <row r="135" spans="1:2" x14ac:dyDescent="0.25">
      <c r="A135" s="189">
        <v>0.96080493374737597</v>
      </c>
      <c r="B135" s="189">
        <v>298</v>
      </c>
    </row>
    <row r="136" spans="1:2" x14ac:dyDescent="0.25">
      <c r="A136" s="189">
        <v>1.0391950662526241</v>
      </c>
      <c r="B136" s="189">
        <v>299</v>
      </c>
    </row>
    <row r="137" spans="1:2" x14ac:dyDescent="0.25">
      <c r="A137" s="189">
        <v>0.93467488957895983</v>
      </c>
      <c r="B137" s="189">
        <v>300</v>
      </c>
    </row>
    <row r="138" spans="1:2" x14ac:dyDescent="0.25">
      <c r="A138" s="189">
        <v>1.0653251104210402</v>
      </c>
      <c r="B138" s="189">
        <v>309</v>
      </c>
    </row>
    <row r="139" spans="1:2" x14ac:dyDescent="0.25">
      <c r="A139" s="189">
        <v>0.9085448454105437</v>
      </c>
      <c r="B139" s="189">
        <v>312</v>
      </c>
    </row>
    <row r="140" spans="1:2" x14ac:dyDescent="0.25">
      <c r="A140" s="189">
        <v>1.0914551545894562</v>
      </c>
      <c r="B140" s="189">
        <v>319</v>
      </c>
    </row>
    <row r="141" spans="1:2" x14ac:dyDescent="0.25">
      <c r="A141" s="189">
        <v>0.88241480124212757</v>
      </c>
      <c r="B141" s="189">
        <v>344</v>
      </c>
    </row>
    <row r="142" spans="1:2" x14ac:dyDescent="0.25">
      <c r="A142" s="189">
        <v>1.1175851987578722</v>
      </c>
      <c r="B142" s="189">
        <v>359</v>
      </c>
    </row>
    <row r="143" spans="1:2" x14ac:dyDescent="0.25">
      <c r="A143" s="189">
        <v>1</v>
      </c>
      <c r="B143" s="189">
        <v>372</v>
      </c>
    </row>
    <row r="144" spans="1:2" x14ac:dyDescent="0.25">
      <c r="A144" s="189">
        <v>1.026130044168416</v>
      </c>
      <c r="B144" s="189">
        <v>378</v>
      </c>
    </row>
    <row r="145" spans="1:2" x14ac:dyDescent="0.25">
      <c r="A145" s="189">
        <v>0.97386995583158387</v>
      </c>
      <c r="B145" s="189">
        <v>381</v>
      </c>
    </row>
    <row r="146" spans="1:2" x14ac:dyDescent="0.25">
      <c r="A146" s="189">
        <v>1.052260088336832</v>
      </c>
      <c r="B146" s="189">
        <v>386</v>
      </c>
    </row>
    <row r="147" spans="1:2" x14ac:dyDescent="0.25">
      <c r="A147" s="189">
        <v>0.94773991166316773</v>
      </c>
      <c r="B147" s="189">
        <v>404</v>
      </c>
    </row>
    <row r="148" spans="1:2" x14ac:dyDescent="0.25">
      <c r="A148" s="189">
        <v>1.0783901325052481</v>
      </c>
      <c r="B148" s="189">
        <v>421</v>
      </c>
    </row>
    <row r="149" spans="1:2" x14ac:dyDescent="0.25">
      <c r="A149" s="189">
        <v>0.9216098674947516</v>
      </c>
      <c r="B149" s="189">
        <v>424</v>
      </c>
    </row>
    <row r="150" spans="1:2" x14ac:dyDescent="0.25">
      <c r="A150" s="189">
        <v>1.1045201766736641</v>
      </c>
      <c r="B150" s="189">
        <v>432</v>
      </c>
    </row>
    <row r="151" spans="1:2" x14ac:dyDescent="0.25">
      <c r="A151" s="189">
        <v>0.89547982332633547</v>
      </c>
      <c r="B151" s="189">
        <v>438</v>
      </c>
    </row>
    <row r="152" spans="1:2" x14ac:dyDescent="0.25">
      <c r="A152" s="189">
        <v>1.1306502208420801</v>
      </c>
      <c r="B152" s="189">
        <v>440</v>
      </c>
    </row>
    <row r="153" spans="1:2" x14ac:dyDescent="0.25">
      <c r="A153" s="189">
        <v>0.86934977915791933</v>
      </c>
      <c r="B153" s="189">
        <v>447</v>
      </c>
    </row>
    <row r="154" spans="1:2" x14ac:dyDescent="0.25">
      <c r="A154" s="189">
        <v>0.98693497791579199</v>
      </c>
      <c r="B154" s="189">
        <v>487</v>
      </c>
    </row>
    <row r="155" spans="1:2" x14ac:dyDescent="0.25">
      <c r="A155" s="189">
        <v>1.0130650220842081</v>
      </c>
      <c r="B155" s="189">
        <v>496</v>
      </c>
    </row>
    <row r="156" spans="1:2" x14ac:dyDescent="0.25">
      <c r="A156" s="189">
        <v>0.96080493374737597</v>
      </c>
      <c r="B156" s="189">
        <v>526</v>
      </c>
    </row>
    <row r="157" spans="1:2" x14ac:dyDescent="0.25">
      <c r="A157" s="189">
        <v>1.0391950662526241</v>
      </c>
      <c r="B157" s="189">
        <v>527</v>
      </c>
    </row>
    <row r="158" spans="1:2" x14ac:dyDescent="0.25">
      <c r="A158" s="189">
        <v>0.98693497791579199</v>
      </c>
      <c r="B158" s="189">
        <v>543</v>
      </c>
    </row>
    <row r="159" spans="1:2" x14ac:dyDescent="0.25">
      <c r="A159" s="189">
        <v>1.0130650220842081</v>
      </c>
      <c r="B159" s="189">
        <v>550</v>
      </c>
    </row>
    <row r="160" spans="1:2" x14ac:dyDescent="0.25">
      <c r="A160" s="189">
        <v>0.96080493374737597</v>
      </c>
      <c r="B160" s="189">
        <v>550</v>
      </c>
    </row>
    <row r="161" spans="1:2" x14ac:dyDescent="0.25">
      <c r="A161" s="189">
        <v>1.0391950662526241</v>
      </c>
      <c r="B161" s="189">
        <v>574</v>
      </c>
    </row>
    <row r="162" spans="1:2" x14ac:dyDescent="0.25">
      <c r="A162" s="189">
        <v>0.93467488957895983</v>
      </c>
      <c r="B162" s="189">
        <v>619</v>
      </c>
    </row>
    <row r="163" spans="1:2" x14ac:dyDescent="0.25">
      <c r="A163" s="189">
        <v>1.0653251104210402</v>
      </c>
      <c r="B163" s="189">
        <v>626</v>
      </c>
    </row>
    <row r="164" spans="1:2" x14ac:dyDescent="0.25">
      <c r="A164" s="189">
        <v>1</v>
      </c>
      <c r="B164" s="189">
        <v>651</v>
      </c>
    </row>
    <row r="165" spans="1:2" x14ac:dyDescent="0.25">
      <c r="A165" s="189">
        <v>1.026130044168416</v>
      </c>
      <c r="B165" s="189">
        <v>674</v>
      </c>
    </row>
    <row r="166" spans="1:2" x14ac:dyDescent="0.25">
      <c r="A166" s="189">
        <v>0.97386995583158387</v>
      </c>
      <c r="B166" s="189">
        <v>679</v>
      </c>
    </row>
    <row r="167" spans="1:2" x14ac:dyDescent="0.25">
      <c r="A167" s="189">
        <v>1.052260088336832</v>
      </c>
      <c r="B167" s="189">
        <v>683</v>
      </c>
    </row>
    <row r="168" spans="1:2" x14ac:dyDescent="0.25">
      <c r="A168" s="189">
        <v>0.94773991166316773</v>
      </c>
      <c r="B168" s="189">
        <v>683</v>
      </c>
    </row>
    <row r="169" spans="1:2" x14ac:dyDescent="0.25">
      <c r="A169" s="189">
        <v>0.98693497791579199</v>
      </c>
      <c r="B169" s="189">
        <v>727</v>
      </c>
    </row>
    <row r="170" spans="1:2" x14ac:dyDescent="0.25">
      <c r="A170" s="189">
        <v>1.0130650220842081</v>
      </c>
      <c r="B170" s="189">
        <v>741</v>
      </c>
    </row>
    <row r="171" spans="1:2" x14ac:dyDescent="0.25">
      <c r="A171" s="189">
        <v>0.96080493374737597</v>
      </c>
      <c r="B171" s="189">
        <v>768</v>
      </c>
    </row>
    <row r="172" spans="1:2" x14ac:dyDescent="0.25">
      <c r="A172" s="189">
        <v>1.0391950662526241</v>
      </c>
      <c r="B172" s="189">
        <v>789</v>
      </c>
    </row>
    <row r="173" spans="1:2" x14ac:dyDescent="0.25">
      <c r="A173" s="189">
        <v>0.98693497791579199</v>
      </c>
      <c r="B173" s="189">
        <v>831</v>
      </c>
    </row>
    <row r="174" spans="1:2" x14ac:dyDescent="0.25">
      <c r="A174" s="189">
        <v>1.0130650220842081</v>
      </c>
      <c r="B174" s="189">
        <v>864</v>
      </c>
    </row>
    <row r="175" spans="1:2" x14ac:dyDescent="0.25">
      <c r="A175" s="189">
        <v>0.96080493374737597</v>
      </c>
      <c r="B175" s="189">
        <v>883</v>
      </c>
    </row>
    <row r="176" spans="1:2" x14ac:dyDescent="0.25">
      <c r="A176" s="189">
        <v>1.0391950662526241</v>
      </c>
      <c r="B176" s="189">
        <v>886</v>
      </c>
    </row>
    <row r="177" spans="1:2" x14ac:dyDescent="0.25">
      <c r="A177" s="189">
        <v>1</v>
      </c>
      <c r="B177" s="189">
        <v>923</v>
      </c>
    </row>
    <row r="178" spans="1:2" x14ac:dyDescent="0.25">
      <c r="A178" s="189">
        <v>0.98693497791579199</v>
      </c>
      <c r="B178" s="189">
        <v>1023</v>
      </c>
    </row>
    <row r="179" spans="1:2" x14ac:dyDescent="0.25">
      <c r="A179" s="189">
        <v>1.0130650220842081</v>
      </c>
      <c r="B179" s="189">
        <v>1072</v>
      </c>
    </row>
    <row r="180" spans="1:2" x14ac:dyDescent="0.25">
      <c r="A180" s="189">
        <v>1</v>
      </c>
      <c r="B180" s="189">
        <v>1106</v>
      </c>
    </row>
    <row r="181" spans="1:2" x14ac:dyDescent="0.25">
      <c r="A181" s="189">
        <v>1.026130044168416</v>
      </c>
      <c r="B181" s="189">
        <v>1167</v>
      </c>
    </row>
    <row r="182" spans="1:2" x14ac:dyDescent="0.25">
      <c r="A182" s="189">
        <v>0.97386995583158387</v>
      </c>
      <c r="B182" s="189">
        <v>1169</v>
      </c>
    </row>
    <row r="183" spans="1:2" x14ac:dyDescent="0.25">
      <c r="A183" s="189">
        <v>1</v>
      </c>
      <c r="B183" s="189">
        <v>1177</v>
      </c>
    </row>
    <row r="184" spans="1:2" x14ac:dyDescent="0.25">
      <c r="A184" s="189">
        <v>1</v>
      </c>
      <c r="B184" s="189">
        <v>1376</v>
      </c>
    </row>
    <row r="185" spans="1:2" x14ac:dyDescent="0.25">
      <c r="A185" s="189">
        <v>1</v>
      </c>
      <c r="B185" s="189">
        <v>1451</v>
      </c>
    </row>
    <row r="186" spans="1:2" x14ac:dyDescent="0.25">
      <c r="A186" s="189">
        <v>1</v>
      </c>
      <c r="B186" s="189">
        <v>1648</v>
      </c>
    </row>
    <row r="187" spans="1:2" x14ac:dyDescent="0.25">
      <c r="A187" s="189">
        <v>1</v>
      </c>
      <c r="B187" s="189">
        <v>1776</v>
      </c>
    </row>
    <row r="188" spans="1:2" x14ac:dyDescent="0.25">
      <c r="A188" s="189">
        <v>0.98693497791579199</v>
      </c>
      <c r="B188" s="189">
        <v>1803</v>
      </c>
    </row>
    <row r="189" spans="1:2" x14ac:dyDescent="0.25">
      <c r="A189" s="189">
        <v>1.0130650220842081</v>
      </c>
      <c r="B189" s="189">
        <v>1857</v>
      </c>
    </row>
    <row r="190" spans="1:2" x14ac:dyDescent="0.25">
      <c r="A190" s="189">
        <v>1</v>
      </c>
      <c r="B190" s="189">
        <v>2091</v>
      </c>
    </row>
    <row r="191" spans="1:2" x14ac:dyDescent="0.25">
      <c r="A191" s="189">
        <v>1</v>
      </c>
      <c r="B191" s="189">
        <v>2253</v>
      </c>
    </row>
    <row r="192" spans="1:2" x14ac:dyDescent="0.25">
      <c r="A192" s="189">
        <v>1</v>
      </c>
      <c r="B192" s="189">
        <v>2855</v>
      </c>
    </row>
    <row r="193" spans="1:2" x14ac:dyDescent="0.25">
      <c r="A193" s="189">
        <v>1</v>
      </c>
      <c r="B193" s="189">
        <v>3197</v>
      </c>
    </row>
    <row r="194" spans="1:2" x14ac:dyDescent="0.25">
      <c r="A194" s="189">
        <v>1</v>
      </c>
      <c r="B194" s="189">
        <v>3402</v>
      </c>
    </row>
    <row r="195" spans="1:2" x14ac:dyDescent="0.25">
      <c r="A195" s="189">
        <v>1</v>
      </c>
      <c r="B195" s="189">
        <v>3655</v>
      </c>
    </row>
    <row r="196" spans="1:2" x14ac:dyDescent="0.25">
      <c r="A196" s="189">
        <v>1</v>
      </c>
      <c r="B196" s="189">
        <v>3771</v>
      </c>
    </row>
    <row r="197" spans="1:2" x14ac:dyDescent="0.25">
      <c r="A197" s="189">
        <v>1</v>
      </c>
      <c r="B197" s="189">
        <v>4441</v>
      </c>
    </row>
    <row r="198" spans="1:2" x14ac:dyDescent="0.25">
      <c r="A198" s="189">
        <v>1</v>
      </c>
      <c r="B198" s="189">
        <v>5128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F465"/>
  <sheetViews>
    <sheetView workbookViewId="0"/>
  </sheetViews>
  <sheetFormatPr baseColWidth="10" defaultRowHeight="15" x14ac:dyDescent="0.25"/>
  <sheetData>
    <row r="1" spans="1:6" x14ac:dyDescent="0.25">
      <c r="A1" s="189">
        <v>0.98693497791579199</v>
      </c>
      <c r="B1" s="189">
        <v>0</v>
      </c>
      <c r="C1" s="189">
        <v>1</v>
      </c>
      <c r="D1" s="189">
        <v>0</v>
      </c>
      <c r="E1" s="189">
        <v>0.98693497791579199</v>
      </c>
      <c r="F1" s="189">
        <v>0</v>
      </c>
    </row>
    <row r="2" spans="1:6" x14ac:dyDescent="0.25">
      <c r="A2" s="189">
        <v>1.0130650220842081</v>
      </c>
      <c r="B2" s="189">
        <v>1</v>
      </c>
      <c r="C2" s="189">
        <v>1.0265237054259733</v>
      </c>
      <c r="D2" s="189">
        <v>0</v>
      </c>
      <c r="E2" s="189">
        <v>1.0130650220842081</v>
      </c>
      <c r="F2" s="189">
        <v>2</v>
      </c>
    </row>
    <row r="3" spans="1:6" x14ac:dyDescent="0.25">
      <c r="A3" s="189">
        <v>0.96080493374737597</v>
      </c>
      <c r="B3" s="189">
        <v>1</v>
      </c>
      <c r="C3" s="189">
        <v>0.97347629457402685</v>
      </c>
      <c r="D3" s="189">
        <v>0</v>
      </c>
      <c r="E3" s="189">
        <v>0.96080493374737597</v>
      </c>
      <c r="F3" s="189">
        <v>5</v>
      </c>
    </row>
    <row r="4" spans="1:6" x14ac:dyDescent="0.25">
      <c r="A4" s="189">
        <v>1.0391950662526241</v>
      </c>
      <c r="B4" s="189">
        <v>1</v>
      </c>
      <c r="C4" s="189">
        <v>1.0530474108519465</v>
      </c>
      <c r="D4" s="189">
        <v>0</v>
      </c>
      <c r="E4" s="189">
        <v>1.0391950662526241</v>
      </c>
      <c r="F4" s="189">
        <v>7</v>
      </c>
    </row>
    <row r="5" spans="1:6" x14ac:dyDescent="0.25">
      <c r="A5" s="189">
        <v>0.93467488957895983</v>
      </c>
      <c r="B5" s="189">
        <v>2</v>
      </c>
      <c r="C5" s="189">
        <v>0.94695258914805369</v>
      </c>
      <c r="D5" s="189">
        <v>0</v>
      </c>
      <c r="E5" s="189">
        <v>0.93467488957895983</v>
      </c>
      <c r="F5" s="189">
        <v>13</v>
      </c>
    </row>
    <row r="6" spans="1:6" x14ac:dyDescent="0.25">
      <c r="A6" s="189">
        <v>1.0653251104210402</v>
      </c>
      <c r="B6" s="189">
        <v>3</v>
      </c>
      <c r="C6" s="189">
        <v>1.0795711162779198</v>
      </c>
      <c r="D6" s="189">
        <v>0</v>
      </c>
      <c r="E6" s="189">
        <v>1.0653251104210402</v>
      </c>
      <c r="F6" s="189">
        <v>14</v>
      </c>
    </row>
    <row r="7" spans="1:6" x14ac:dyDescent="0.25">
      <c r="A7" s="189">
        <v>0.9085448454105437</v>
      </c>
      <c r="B7" s="189">
        <v>3</v>
      </c>
      <c r="C7" s="189">
        <v>0.92042888372208054</v>
      </c>
      <c r="D7" s="189">
        <v>0</v>
      </c>
      <c r="E7" s="189">
        <v>0.9085448454105437</v>
      </c>
      <c r="F7" s="189">
        <v>22</v>
      </c>
    </row>
    <row r="8" spans="1:6" x14ac:dyDescent="0.25">
      <c r="A8" s="189">
        <v>1.0914551545894562</v>
      </c>
      <c r="B8" s="189">
        <v>3</v>
      </c>
      <c r="C8" s="189">
        <v>1.1060948217038931</v>
      </c>
      <c r="D8" s="189">
        <v>0</v>
      </c>
      <c r="E8" s="189">
        <v>1.0914551545894562</v>
      </c>
      <c r="F8" s="189">
        <v>24</v>
      </c>
    </row>
    <row r="9" spans="1:6" x14ac:dyDescent="0.25">
      <c r="A9" s="189">
        <v>0.88241480124212757</v>
      </c>
      <c r="B9" s="189">
        <v>4</v>
      </c>
      <c r="C9" s="189">
        <v>0.89390517829610738</v>
      </c>
      <c r="D9" s="189">
        <v>0</v>
      </c>
      <c r="E9" s="189">
        <v>0.88241480124212757</v>
      </c>
      <c r="F9" s="189">
        <v>25</v>
      </c>
    </row>
    <row r="10" spans="1:6" x14ac:dyDescent="0.25">
      <c r="A10" s="189">
        <v>1.1175851987578722</v>
      </c>
      <c r="B10" s="189">
        <v>4</v>
      </c>
      <c r="C10" s="189">
        <v>1.1326185271298663</v>
      </c>
      <c r="D10" s="189">
        <v>0</v>
      </c>
      <c r="E10" s="189">
        <v>1.1175851987578722</v>
      </c>
      <c r="F10" s="189">
        <v>27</v>
      </c>
    </row>
    <row r="11" spans="1:6" x14ac:dyDescent="0.25">
      <c r="A11" s="189">
        <v>0.85628475707371143</v>
      </c>
      <c r="B11" s="189">
        <v>4</v>
      </c>
      <c r="C11" s="189">
        <v>0.86738147287013423</v>
      </c>
      <c r="D11" s="189">
        <v>0</v>
      </c>
      <c r="E11" s="189">
        <v>0.85628475707371143</v>
      </c>
      <c r="F11" s="189">
        <v>29</v>
      </c>
    </row>
    <row r="12" spans="1:6" x14ac:dyDescent="0.25">
      <c r="A12" s="189">
        <v>1.1437152429262882</v>
      </c>
      <c r="B12" s="189">
        <v>4</v>
      </c>
      <c r="C12" s="189">
        <v>1.1591422325558396</v>
      </c>
      <c r="D12" s="189">
        <v>0</v>
      </c>
      <c r="E12" s="189">
        <v>1.1437152429262882</v>
      </c>
      <c r="F12" s="189">
        <v>30</v>
      </c>
    </row>
    <row r="13" spans="1:6" x14ac:dyDescent="0.25">
      <c r="A13" s="189">
        <v>0.8301547129052953</v>
      </c>
      <c r="B13" s="189">
        <v>6</v>
      </c>
      <c r="C13" s="189">
        <v>0.84085776744416107</v>
      </c>
      <c r="D13" s="189">
        <v>0</v>
      </c>
      <c r="E13" s="189">
        <v>0.8301547129052953</v>
      </c>
      <c r="F13" s="189">
        <v>30</v>
      </c>
    </row>
    <row r="14" spans="1:6" x14ac:dyDescent="0.25">
      <c r="A14" s="189">
        <v>1.1698452870947043</v>
      </c>
      <c r="B14" s="189">
        <v>7</v>
      </c>
      <c r="C14" s="189">
        <v>1.1856659379818129</v>
      </c>
      <c r="D14" s="189">
        <v>1</v>
      </c>
      <c r="E14" s="189">
        <v>1.1698452870947043</v>
      </c>
      <c r="F14" s="189">
        <v>31</v>
      </c>
    </row>
    <row r="15" spans="1:6" x14ac:dyDescent="0.25">
      <c r="A15" s="189">
        <v>0.80402466873687917</v>
      </c>
      <c r="B15" s="189">
        <v>7</v>
      </c>
      <c r="C15" s="189">
        <v>0.81433406201818792</v>
      </c>
      <c r="D15" s="189">
        <v>1</v>
      </c>
      <c r="E15" s="189">
        <v>0.80402466873687917</v>
      </c>
      <c r="F15" s="189">
        <v>31</v>
      </c>
    </row>
    <row r="16" spans="1:6" x14ac:dyDescent="0.25">
      <c r="A16" s="189">
        <v>1.1959753312631203</v>
      </c>
      <c r="B16" s="189">
        <v>8</v>
      </c>
      <c r="C16" s="189">
        <v>1.2121896434077861</v>
      </c>
      <c r="D16" s="189">
        <v>1</v>
      </c>
      <c r="E16" s="189">
        <v>1.1959753312631203</v>
      </c>
      <c r="F16" s="189">
        <v>40</v>
      </c>
    </row>
    <row r="17" spans="1:6" x14ac:dyDescent="0.25">
      <c r="A17" s="189">
        <v>0.77789462456846303</v>
      </c>
      <c r="B17" s="189">
        <v>8</v>
      </c>
      <c r="C17" s="189">
        <v>0.78781035659221477</v>
      </c>
      <c r="D17" s="189">
        <v>1</v>
      </c>
      <c r="E17" s="189">
        <v>0.77789462456846303</v>
      </c>
      <c r="F17" s="189">
        <v>43</v>
      </c>
    </row>
    <row r="18" spans="1:6" x14ac:dyDescent="0.25">
      <c r="A18" s="189">
        <v>1.2221053754315363</v>
      </c>
      <c r="B18" s="189">
        <v>9</v>
      </c>
      <c r="C18" s="189">
        <v>1.2213255870342254</v>
      </c>
      <c r="D18" s="189">
        <v>1</v>
      </c>
      <c r="E18" s="189">
        <v>1.2221053754315363</v>
      </c>
      <c r="F18" s="189">
        <v>46</v>
      </c>
    </row>
    <row r="19" spans="1:6" x14ac:dyDescent="0.25">
      <c r="A19" s="189">
        <v>1.114820328950882</v>
      </c>
      <c r="B19" s="189">
        <v>10</v>
      </c>
      <c r="C19" s="189">
        <v>0.80233168601989746</v>
      </c>
      <c r="D19" s="189">
        <v>1</v>
      </c>
      <c r="E19" s="189">
        <v>0.97350357890129091</v>
      </c>
      <c r="F19" s="189">
        <v>63</v>
      </c>
    </row>
    <row r="20" spans="1:6" x14ac:dyDescent="0.25">
      <c r="A20" s="189">
        <v>1.0040959954261781</v>
      </c>
      <c r="B20" s="189">
        <v>10</v>
      </c>
      <c r="C20" s="189">
        <v>0.88637515664100652</v>
      </c>
      <c r="D20" s="189">
        <v>2</v>
      </c>
      <c r="E20" s="189">
        <v>1.0096551322937013</v>
      </c>
      <c r="F20" s="189">
        <v>63</v>
      </c>
    </row>
    <row r="21" spans="1:6" x14ac:dyDescent="0.25">
      <c r="A21" s="189">
        <v>1.0368366229534149</v>
      </c>
      <c r="B21" s="189">
        <v>10</v>
      </c>
      <c r="C21" s="189">
        <v>0.90430944204330443</v>
      </c>
      <c r="D21" s="189">
        <v>2</v>
      </c>
      <c r="E21" s="189">
        <v>1.1828325521945953</v>
      </c>
      <c r="F21" s="189">
        <v>66</v>
      </c>
    </row>
    <row r="22" spans="1:6" x14ac:dyDescent="0.25">
      <c r="A22" s="189">
        <v>1.118161859512329</v>
      </c>
      <c r="B22" s="189">
        <v>11</v>
      </c>
      <c r="C22" s="189">
        <v>1.0465624940395355</v>
      </c>
      <c r="D22" s="189">
        <v>2</v>
      </c>
      <c r="E22" s="189">
        <v>1.1696540522575378</v>
      </c>
      <c r="F22" s="189">
        <v>73</v>
      </c>
    </row>
    <row r="23" spans="1:6" x14ac:dyDescent="0.25">
      <c r="A23" s="189">
        <v>1.1117947924137115</v>
      </c>
      <c r="B23" s="189">
        <v>13</v>
      </c>
      <c r="C23" s="189">
        <v>1.1528856134414673</v>
      </c>
      <c r="D23" s="189">
        <v>2</v>
      </c>
      <c r="E23" s="189">
        <v>1.1563782727718355</v>
      </c>
      <c r="F23" s="189">
        <v>75</v>
      </c>
    </row>
    <row r="24" spans="1:6" x14ac:dyDescent="0.25">
      <c r="A24" s="189">
        <v>0.84932006597518928</v>
      </c>
      <c r="B24" s="189">
        <v>15</v>
      </c>
      <c r="C24" s="189">
        <v>0.93091942906379699</v>
      </c>
      <c r="D24" s="189">
        <v>2</v>
      </c>
      <c r="E24" s="189">
        <v>1.0958894491195679</v>
      </c>
      <c r="F24" s="189">
        <v>82</v>
      </c>
    </row>
    <row r="25" spans="1:6" x14ac:dyDescent="0.25">
      <c r="A25" s="189">
        <v>1.1877220284938812</v>
      </c>
      <c r="B25" s="189">
        <v>15</v>
      </c>
      <c r="C25" s="189">
        <v>0.81705846071243293</v>
      </c>
      <c r="D25" s="189">
        <v>2</v>
      </c>
      <c r="E25" s="189">
        <v>0.97455440640449531</v>
      </c>
      <c r="F25" s="189">
        <v>82</v>
      </c>
    </row>
    <row r="26" spans="1:6" x14ac:dyDescent="0.25">
      <c r="A26" s="189">
        <v>0.80083279132843022</v>
      </c>
      <c r="B26" s="189">
        <v>15</v>
      </c>
      <c r="C26" s="189">
        <v>0.82416993021965024</v>
      </c>
      <c r="D26" s="189">
        <v>2</v>
      </c>
      <c r="E26" s="189">
        <v>0.83821407556533811</v>
      </c>
      <c r="F26" s="189">
        <v>108</v>
      </c>
    </row>
    <row r="27" spans="1:6" x14ac:dyDescent="0.25">
      <c r="A27" s="189">
        <v>0.85280055165290836</v>
      </c>
      <c r="B27" s="189">
        <v>15</v>
      </c>
      <c r="C27" s="189">
        <v>1.087499828338623</v>
      </c>
      <c r="D27" s="189">
        <v>2</v>
      </c>
      <c r="E27" s="189">
        <v>0.98693497791579199</v>
      </c>
      <c r="F27" s="189">
        <v>122</v>
      </c>
    </row>
    <row r="28" spans="1:6" x14ac:dyDescent="0.25">
      <c r="A28" s="189">
        <v>0.77424712419509889</v>
      </c>
      <c r="B28" s="189">
        <v>18</v>
      </c>
      <c r="C28" s="189">
        <v>1.1397672140598298</v>
      </c>
      <c r="D28" s="189">
        <v>3</v>
      </c>
      <c r="E28" s="189">
        <v>1.0130650220842081</v>
      </c>
      <c r="F28" s="189">
        <v>124</v>
      </c>
    </row>
    <row r="29" spans="1:6" x14ac:dyDescent="0.25">
      <c r="A29" s="189">
        <v>0.86410784602165225</v>
      </c>
      <c r="B29" s="189">
        <v>19</v>
      </c>
      <c r="C29" s="189">
        <v>1.1874438166618349</v>
      </c>
      <c r="D29" s="189">
        <v>3</v>
      </c>
      <c r="E29" s="189">
        <v>0.96080493374737597</v>
      </c>
      <c r="F29" s="189">
        <v>143</v>
      </c>
    </row>
    <row r="30" spans="1:6" x14ac:dyDescent="0.25">
      <c r="A30" s="189">
        <v>0.77317436218261726</v>
      </c>
      <c r="B30" s="189">
        <v>20</v>
      </c>
      <c r="C30" s="189">
        <v>0.97722772955894477</v>
      </c>
      <c r="D30" s="189">
        <v>3</v>
      </c>
      <c r="E30" s="189">
        <v>1.0391950662526241</v>
      </c>
      <c r="F30" s="189">
        <v>148</v>
      </c>
    </row>
    <row r="31" spans="1:6" x14ac:dyDescent="0.25">
      <c r="A31" s="189">
        <v>0.82627876877784734</v>
      </c>
      <c r="B31" s="189">
        <v>21</v>
      </c>
      <c r="C31" s="189">
        <v>1.0906848287582398</v>
      </c>
      <c r="D31" s="189">
        <v>3</v>
      </c>
      <c r="E31" s="189">
        <v>0.93467488957895983</v>
      </c>
      <c r="F31" s="189">
        <v>205</v>
      </c>
    </row>
    <row r="32" spans="1:6" x14ac:dyDescent="0.25">
      <c r="A32" s="189">
        <v>0.83730368375778197</v>
      </c>
      <c r="B32" s="189">
        <v>21</v>
      </c>
      <c r="C32" s="189">
        <v>0.77813701748847963</v>
      </c>
      <c r="D32" s="189">
        <v>3</v>
      </c>
      <c r="E32" s="189">
        <v>1.0653251104210402</v>
      </c>
      <c r="F32" s="189">
        <v>218</v>
      </c>
    </row>
    <row r="33" spans="1:6" x14ac:dyDescent="0.25">
      <c r="A33" s="189">
        <v>0.83946453452110292</v>
      </c>
      <c r="B33" s="189">
        <v>21</v>
      </c>
      <c r="C33" s="189">
        <v>1.143559992313385</v>
      </c>
      <c r="D33" s="189">
        <v>3</v>
      </c>
      <c r="E33" s="189">
        <v>1</v>
      </c>
      <c r="F33" s="189">
        <v>243</v>
      </c>
    </row>
    <row r="34" spans="1:6" x14ac:dyDescent="0.25">
      <c r="A34" s="189">
        <v>0.92852519512176512</v>
      </c>
      <c r="B34" s="189">
        <v>23</v>
      </c>
      <c r="C34" s="189">
        <v>0.93020244479179381</v>
      </c>
      <c r="D34" s="189">
        <v>3</v>
      </c>
      <c r="E34" s="189">
        <v>1.026130044168416</v>
      </c>
      <c r="F34" s="189">
        <v>287</v>
      </c>
    </row>
    <row r="35" spans="1:6" x14ac:dyDescent="0.25">
      <c r="A35" s="189">
        <v>1.1509635746479034</v>
      </c>
      <c r="B35" s="189">
        <v>24</v>
      </c>
      <c r="C35" s="189">
        <v>0.96279095649719237</v>
      </c>
      <c r="D35" s="189">
        <v>3</v>
      </c>
      <c r="E35" s="189">
        <v>0.97386995583158387</v>
      </c>
      <c r="F35" s="189">
        <v>341</v>
      </c>
    </row>
    <row r="36" spans="1:6" x14ac:dyDescent="0.25">
      <c r="A36" s="189">
        <v>0.82603735208511353</v>
      </c>
      <c r="B36" s="189">
        <v>24</v>
      </c>
      <c r="C36" s="189">
        <v>1.1637278139591218</v>
      </c>
      <c r="D36" s="189">
        <v>3</v>
      </c>
      <c r="E36" s="189">
        <v>0.98693497791579199</v>
      </c>
      <c r="F36" s="189">
        <v>372.88888888888886</v>
      </c>
    </row>
    <row r="37" spans="1:6" x14ac:dyDescent="0.25">
      <c r="A37" s="189">
        <v>0.85989927172660829</v>
      </c>
      <c r="B37" s="189">
        <v>25</v>
      </c>
      <c r="C37" s="189">
        <v>1.0160600638389587</v>
      </c>
      <c r="D37" s="189">
        <v>4</v>
      </c>
      <c r="E37" s="189">
        <v>1.0130650220842081</v>
      </c>
      <c r="F37" s="189">
        <v>372.88888888888886</v>
      </c>
    </row>
    <row r="38" spans="1:6" x14ac:dyDescent="0.25">
      <c r="A38" s="189">
        <v>1.022313756942749</v>
      </c>
      <c r="B38" s="189">
        <v>26</v>
      </c>
      <c r="C38" s="189">
        <v>1.0998848474025726</v>
      </c>
      <c r="D38" s="189">
        <v>4</v>
      </c>
      <c r="E38" s="189">
        <v>0.96080493374737597</v>
      </c>
      <c r="F38" s="189">
        <v>372.88888888888886</v>
      </c>
    </row>
    <row r="39" spans="1:6" x14ac:dyDescent="0.25">
      <c r="A39" s="189">
        <v>0.97931956887245186</v>
      </c>
      <c r="B39" s="189">
        <v>26</v>
      </c>
      <c r="C39" s="189">
        <v>1.207195897102356</v>
      </c>
      <c r="D39" s="189">
        <v>4</v>
      </c>
      <c r="E39" s="189">
        <v>1.0391950662526241</v>
      </c>
      <c r="F39" s="189">
        <v>372.88888888888886</v>
      </c>
    </row>
    <row r="40" spans="1:6" x14ac:dyDescent="0.25">
      <c r="A40" s="189">
        <v>1.1268043303489685</v>
      </c>
      <c r="B40" s="189">
        <v>26</v>
      </c>
      <c r="C40" s="189">
        <v>1.045156546831131</v>
      </c>
      <c r="D40" s="189">
        <v>4</v>
      </c>
      <c r="E40" s="189">
        <v>0.93467488957895983</v>
      </c>
      <c r="F40" s="189">
        <v>372.88888888888886</v>
      </c>
    </row>
    <row r="41" spans="1:6" x14ac:dyDescent="0.25">
      <c r="A41" s="189">
        <v>1.1750934541225433</v>
      </c>
      <c r="B41" s="189">
        <v>27</v>
      </c>
      <c r="C41" s="189">
        <v>1.0228432011604309</v>
      </c>
      <c r="D41" s="189">
        <v>4</v>
      </c>
      <c r="E41" s="189">
        <v>1.0653251104210402</v>
      </c>
      <c r="F41" s="189">
        <v>372.88888888888886</v>
      </c>
    </row>
    <row r="42" spans="1:6" x14ac:dyDescent="0.25">
      <c r="A42" s="189">
        <v>1.1392458581924438</v>
      </c>
      <c r="B42" s="189">
        <v>29</v>
      </c>
      <c r="C42" s="189">
        <v>0.86132742762565617</v>
      </c>
      <c r="D42" s="189">
        <v>4</v>
      </c>
      <c r="E42" s="189">
        <v>0.9085448454105437</v>
      </c>
      <c r="F42" s="189">
        <v>372.88888888888886</v>
      </c>
    </row>
    <row r="43" spans="1:6" x14ac:dyDescent="0.25">
      <c r="A43" s="189">
        <v>0.77597931981086732</v>
      </c>
      <c r="B43" s="189">
        <v>29</v>
      </c>
      <c r="C43" s="189">
        <v>0.85249217987060544</v>
      </c>
      <c r="D43" s="189">
        <v>4</v>
      </c>
      <c r="E43" s="189">
        <v>1.0914551545894562</v>
      </c>
      <c r="F43" s="189">
        <v>372.88888888888886</v>
      </c>
    </row>
    <row r="44" spans="1:6" x14ac:dyDescent="0.25">
      <c r="A44" s="189">
        <v>0.94945691347122196</v>
      </c>
      <c r="B44" s="189">
        <v>30</v>
      </c>
      <c r="C44" s="189">
        <v>0.83539562821388247</v>
      </c>
      <c r="D44" s="189">
        <v>5</v>
      </c>
      <c r="E44" s="189">
        <v>0.88241480124212757</v>
      </c>
      <c r="F44" s="189">
        <v>372.88888888888886</v>
      </c>
    </row>
    <row r="45" spans="1:6" x14ac:dyDescent="0.25">
      <c r="A45" s="189">
        <v>0.96424019694328311</v>
      </c>
      <c r="B45" s="189">
        <v>30</v>
      </c>
      <c r="C45" s="189">
        <v>0.98874216794967651</v>
      </c>
      <c r="D45" s="189">
        <v>5</v>
      </c>
      <c r="E45" s="189">
        <v>1.1175851987578722</v>
      </c>
      <c r="F45" s="189">
        <v>372.88888888888886</v>
      </c>
    </row>
    <row r="46" spans="1:6" x14ac:dyDescent="0.25">
      <c r="A46" s="189">
        <v>0.89549215316772468</v>
      </c>
      <c r="B46" s="189">
        <v>31</v>
      </c>
      <c r="C46" s="189">
        <v>1.2287818944454194</v>
      </c>
      <c r="D46" s="189">
        <v>5</v>
      </c>
      <c r="E46" s="189">
        <v>0.85628475707371143</v>
      </c>
      <c r="F46" s="189">
        <v>372.88888888888886</v>
      </c>
    </row>
    <row r="47" spans="1:6" x14ac:dyDescent="0.25">
      <c r="A47" s="189">
        <v>1.0311808645725251</v>
      </c>
      <c r="B47" s="189">
        <v>31</v>
      </c>
      <c r="C47" s="189">
        <v>0.90967467784881595</v>
      </c>
      <c r="D47" s="189">
        <v>5</v>
      </c>
      <c r="E47" s="189">
        <v>1.1437152429262882</v>
      </c>
      <c r="F47" s="189">
        <v>372.88888888888886</v>
      </c>
    </row>
    <row r="48" spans="1:6" x14ac:dyDescent="0.25">
      <c r="A48" s="189">
        <v>0.80703099012374879</v>
      </c>
      <c r="B48" s="189">
        <v>32</v>
      </c>
      <c r="C48" s="189">
        <v>0.98021043896675109</v>
      </c>
      <c r="D48" s="189">
        <v>5</v>
      </c>
      <c r="E48" s="189">
        <v>0.8301547129052953</v>
      </c>
      <c r="F48" s="189">
        <v>372.88888888888886</v>
      </c>
    </row>
    <row r="49" spans="1:6" x14ac:dyDescent="0.25">
      <c r="A49" s="189">
        <v>1.0169818341732026</v>
      </c>
      <c r="B49" s="189">
        <v>35</v>
      </c>
      <c r="C49" s="189">
        <v>1.1002108216285706</v>
      </c>
      <c r="D49" s="189">
        <v>5</v>
      </c>
      <c r="E49" s="189">
        <v>1.1698452870947043</v>
      </c>
      <c r="F49" s="189">
        <v>372.88888888888886</v>
      </c>
    </row>
    <row r="50" spans="1:6" x14ac:dyDescent="0.25">
      <c r="A50" s="189">
        <v>1.0558756399154663</v>
      </c>
      <c r="B50" s="189">
        <v>35</v>
      </c>
      <c r="C50" s="189">
        <v>1.2116366755962371</v>
      </c>
      <c r="D50" s="189">
        <v>5</v>
      </c>
      <c r="E50" s="189">
        <v>0.80402466873687917</v>
      </c>
      <c r="F50" s="189">
        <v>372.88888888888886</v>
      </c>
    </row>
    <row r="51" spans="1:6" x14ac:dyDescent="0.25">
      <c r="A51" s="189">
        <v>1.0892052090168001</v>
      </c>
      <c r="B51" s="189">
        <v>35</v>
      </c>
      <c r="C51" s="189">
        <v>1.0443281078338624</v>
      </c>
      <c r="D51" s="189">
        <v>5</v>
      </c>
      <c r="E51" s="189">
        <v>1.1959753312631203</v>
      </c>
      <c r="F51" s="189">
        <v>372.88888888888886</v>
      </c>
    </row>
    <row r="52" spans="1:6" x14ac:dyDescent="0.25">
      <c r="A52" s="189">
        <v>0.97043354272842408</v>
      </c>
      <c r="B52" s="189">
        <v>39</v>
      </c>
      <c r="C52" s="189">
        <v>0.90159682869911195</v>
      </c>
      <c r="D52" s="189">
        <v>5</v>
      </c>
      <c r="E52" s="189">
        <v>0.77789462456846303</v>
      </c>
      <c r="F52" s="189">
        <v>372.88888888888886</v>
      </c>
    </row>
    <row r="53" spans="1:6" x14ac:dyDescent="0.25">
      <c r="A53" s="189">
        <v>1.0093474185466766</v>
      </c>
      <c r="B53" s="189">
        <v>40</v>
      </c>
      <c r="C53" s="189">
        <v>0.93501161336898808</v>
      </c>
      <c r="D53" s="189">
        <v>6</v>
      </c>
      <c r="E53" s="189">
        <v>1.2221053754315363</v>
      </c>
      <c r="F53" s="189">
        <v>372.88888888888886</v>
      </c>
    </row>
    <row r="54" spans="1:6" x14ac:dyDescent="0.25">
      <c r="A54" s="189">
        <v>1.126059160232544</v>
      </c>
      <c r="B54" s="189">
        <v>40</v>
      </c>
      <c r="C54" s="189">
        <v>1.1853544175624848</v>
      </c>
      <c r="D54" s="189">
        <v>6</v>
      </c>
      <c r="E54" s="189">
        <v>0.99452144503593443</v>
      </c>
      <c r="F54" s="189">
        <v>372.88888888888886</v>
      </c>
    </row>
    <row r="55" spans="1:6" x14ac:dyDescent="0.25">
      <c r="A55" s="189">
        <v>0.85181382775306702</v>
      </c>
      <c r="B55" s="189">
        <v>41</v>
      </c>
      <c r="C55" s="189">
        <v>0.96381453037261966</v>
      </c>
      <c r="D55" s="189">
        <v>6</v>
      </c>
      <c r="E55" s="189">
        <v>1.0249902057647706</v>
      </c>
      <c r="F55" s="189">
        <v>372.88888888888886</v>
      </c>
    </row>
    <row r="56" spans="1:6" x14ac:dyDescent="0.25">
      <c r="A56" s="189">
        <v>0.95813014745712288</v>
      </c>
      <c r="B56" s="189">
        <v>42</v>
      </c>
      <c r="C56" s="189">
        <v>0.81621861577033994</v>
      </c>
      <c r="D56" s="189">
        <v>6</v>
      </c>
      <c r="E56" s="189">
        <v>1.1316613161563873</v>
      </c>
      <c r="F56" s="189">
        <v>372.88888888888886</v>
      </c>
    </row>
    <row r="57" spans="1:6" x14ac:dyDescent="0.25">
      <c r="A57" s="189">
        <v>1.0346902215480804</v>
      </c>
      <c r="B57" s="189">
        <v>43</v>
      </c>
      <c r="C57" s="189">
        <v>0.90690308809280396</v>
      </c>
      <c r="D57" s="189">
        <v>6</v>
      </c>
      <c r="E57" s="189">
        <v>1.1086658072471618</v>
      </c>
      <c r="F57" s="189">
        <v>372.88888888888886</v>
      </c>
    </row>
    <row r="58" spans="1:6" x14ac:dyDescent="0.25">
      <c r="A58" s="189">
        <v>1.1997328996658325</v>
      </c>
      <c r="B58" s="189">
        <v>46</v>
      </c>
      <c r="C58" s="189">
        <v>0.85740948557853702</v>
      </c>
      <c r="D58" s="189">
        <v>6</v>
      </c>
      <c r="E58" s="189">
        <v>0.83284886717796325</v>
      </c>
      <c r="F58" s="189">
        <v>372.88888888888886</v>
      </c>
    </row>
    <row r="59" spans="1:6" x14ac:dyDescent="0.25">
      <c r="A59" s="189">
        <v>1.2166861641407014</v>
      </c>
      <c r="B59" s="189">
        <v>49</v>
      </c>
      <c r="C59" s="189">
        <v>0.99946084976196292</v>
      </c>
      <c r="D59" s="189">
        <v>6</v>
      </c>
      <c r="E59" s="189">
        <v>1.0559600877761841</v>
      </c>
      <c r="F59" s="189">
        <v>372.88888888888886</v>
      </c>
    </row>
    <row r="60" spans="1:6" x14ac:dyDescent="0.25">
      <c r="A60" s="189">
        <v>0.98083247423172004</v>
      </c>
      <c r="B60" s="189">
        <v>49</v>
      </c>
      <c r="C60" s="189">
        <v>0.90884508728981017</v>
      </c>
      <c r="D60" s="189">
        <v>6</v>
      </c>
      <c r="E60" s="189">
        <v>1.1358952248096466</v>
      </c>
      <c r="F60" s="189">
        <v>372.88888888888886</v>
      </c>
    </row>
    <row r="61" spans="1:6" x14ac:dyDescent="0.25">
      <c r="A61" s="189">
        <v>0.94962523341178895</v>
      </c>
      <c r="B61" s="189">
        <v>51</v>
      </c>
      <c r="C61" s="189">
        <v>1.0653273844718933</v>
      </c>
      <c r="D61" s="189">
        <v>6</v>
      </c>
      <c r="E61" s="189">
        <v>0.91953341722488402</v>
      </c>
      <c r="F61" s="189">
        <v>372.88888888888886</v>
      </c>
    </row>
    <row r="62" spans="1:6" x14ac:dyDescent="0.25">
      <c r="A62" s="189">
        <v>1.160801887512207</v>
      </c>
      <c r="B62" s="189">
        <v>53</v>
      </c>
      <c r="C62" s="189">
        <v>1.0282254636287689</v>
      </c>
      <c r="D62" s="189">
        <v>7</v>
      </c>
      <c r="E62" s="189">
        <v>1.1245380294322969</v>
      </c>
      <c r="F62" s="189">
        <v>372.88888888888886</v>
      </c>
    </row>
    <row r="63" spans="1:6" x14ac:dyDescent="0.25">
      <c r="A63" s="189">
        <v>0.95085713028907781</v>
      </c>
      <c r="B63" s="189">
        <v>55</v>
      </c>
      <c r="C63" s="189">
        <v>0.96374631404876709</v>
      </c>
      <c r="D63" s="189">
        <v>7</v>
      </c>
      <c r="E63" s="189">
        <v>1.1230166244506836</v>
      </c>
      <c r="F63" s="189">
        <v>372.88888888888886</v>
      </c>
    </row>
    <row r="64" spans="1:6" x14ac:dyDescent="0.25">
      <c r="A64" s="189">
        <v>1.2011857867240907</v>
      </c>
      <c r="B64" s="189">
        <v>55</v>
      </c>
      <c r="C64" s="189">
        <v>1.0807884991168977</v>
      </c>
      <c r="D64" s="189">
        <v>7</v>
      </c>
      <c r="E64" s="189">
        <v>0.98335354447364809</v>
      </c>
      <c r="F64" s="189">
        <v>372.88888888888886</v>
      </c>
    </row>
    <row r="65" spans="1:6" x14ac:dyDescent="0.25">
      <c r="A65" s="189">
        <v>1.2149666631221772</v>
      </c>
      <c r="B65" s="189">
        <v>57</v>
      </c>
      <c r="C65" s="189">
        <v>0.93009773492813108</v>
      </c>
      <c r="D65" s="189">
        <v>7</v>
      </c>
      <c r="E65" s="189">
        <v>0.88627466917037967</v>
      </c>
      <c r="F65" s="189">
        <v>372.88888888888886</v>
      </c>
    </row>
    <row r="66" spans="1:6" x14ac:dyDescent="0.25">
      <c r="A66" s="189">
        <v>0.9205734968185425</v>
      </c>
      <c r="B66" s="189">
        <v>59</v>
      </c>
      <c r="C66" s="189">
        <v>0.86711265444755559</v>
      </c>
      <c r="D66" s="189">
        <v>7</v>
      </c>
      <c r="E66" s="189">
        <v>0.97196564078330994</v>
      </c>
      <c r="F66" s="189">
        <v>372.88888888888886</v>
      </c>
    </row>
    <row r="67" spans="1:6" x14ac:dyDescent="0.25">
      <c r="A67" s="189">
        <v>1.0391546070575715</v>
      </c>
      <c r="B67" s="189">
        <v>61</v>
      </c>
      <c r="C67" s="189">
        <v>0.96249001502990728</v>
      </c>
      <c r="D67" s="189">
        <v>7</v>
      </c>
      <c r="E67" s="189">
        <v>1.072779688835144</v>
      </c>
      <c r="F67" s="189">
        <v>372.88888888888886</v>
      </c>
    </row>
    <row r="68" spans="1:6" x14ac:dyDescent="0.25">
      <c r="A68" s="189">
        <v>1.1084564423561096</v>
      </c>
      <c r="B68" s="189">
        <v>64</v>
      </c>
      <c r="C68" s="189">
        <v>0.81334157586097722</v>
      </c>
      <c r="D68" s="189">
        <v>8</v>
      </c>
      <c r="E68" s="189">
        <v>0.9329266560077667</v>
      </c>
      <c r="F68" s="189">
        <v>372.88888888888886</v>
      </c>
    </row>
    <row r="69" spans="1:6" x14ac:dyDescent="0.25">
      <c r="A69" s="189">
        <v>1.09166543841362</v>
      </c>
      <c r="B69" s="189">
        <v>65</v>
      </c>
      <c r="C69" s="189">
        <v>0.82108596563339231</v>
      </c>
      <c r="D69" s="189">
        <v>8</v>
      </c>
      <c r="E69" s="189">
        <v>0.83596842050552367</v>
      </c>
      <c r="F69" s="189">
        <v>372.88888888888886</v>
      </c>
    </row>
    <row r="70" spans="1:6" x14ac:dyDescent="0.25">
      <c r="A70" s="189">
        <v>1.2299449443817139</v>
      </c>
      <c r="B70" s="189">
        <v>65</v>
      </c>
      <c r="C70" s="189">
        <v>0.82320557951927187</v>
      </c>
      <c r="D70" s="189">
        <v>8</v>
      </c>
      <c r="E70" s="189">
        <v>0.92264512896537787</v>
      </c>
      <c r="F70" s="189">
        <v>372.88888888888886</v>
      </c>
    </row>
    <row r="71" spans="1:6" x14ac:dyDescent="0.25">
      <c r="A71" s="189">
        <v>0.86763694405555725</v>
      </c>
      <c r="B71" s="189">
        <v>69</v>
      </c>
      <c r="C71" s="189">
        <v>0.94203838825225827</v>
      </c>
      <c r="D71" s="189">
        <v>8</v>
      </c>
      <c r="E71" s="189">
        <v>1.0164589977264404</v>
      </c>
      <c r="F71" s="189">
        <v>372.88888888888886</v>
      </c>
    </row>
    <row r="72" spans="1:6" x14ac:dyDescent="0.25">
      <c r="A72" s="189">
        <v>0.84821939229965215</v>
      </c>
      <c r="B72" s="189">
        <v>70</v>
      </c>
      <c r="C72" s="189">
        <v>0.98621501088142394</v>
      </c>
      <c r="D72" s="189">
        <v>8</v>
      </c>
      <c r="E72" s="189">
        <v>0.90973540902137762</v>
      </c>
      <c r="F72" s="189">
        <v>372.88888888888886</v>
      </c>
    </row>
    <row r="73" spans="1:6" x14ac:dyDescent="0.25">
      <c r="A73" s="189">
        <v>1.0917467057704926</v>
      </c>
      <c r="B73" s="189">
        <v>71</v>
      </c>
      <c r="C73" s="189">
        <v>1.002909996509552</v>
      </c>
      <c r="D73" s="189">
        <v>8</v>
      </c>
      <c r="E73" s="189">
        <v>1.1370021224021911</v>
      </c>
      <c r="F73" s="189">
        <v>372.88888888888886</v>
      </c>
    </row>
    <row r="74" spans="1:6" x14ac:dyDescent="0.25">
      <c r="A74" s="189">
        <v>0.92659079074859618</v>
      </c>
      <c r="B74" s="189">
        <v>72</v>
      </c>
      <c r="C74" s="189">
        <v>1.0514004790782929</v>
      </c>
      <c r="D74" s="189">
        <v>8</v>
      </c>
      <c r="E74" s="189">
        <v>0.82016414046287534</v>
      </c>
      <c r="F74" s="189">
        <v>372.88888888888886</v>
      </c>
    </row>
    <row r="75" spans="1:6" x14ac:dyDescent="0.25">
      <c r="A75" s="189">
        <v>0.9620304596424103</v>
      </c>
      <c r="B75" s="189">
        <v>72</v>
      </c>
      <c r="C75" s="189">
        <v>0.81145271301269528</v>
      </c>
      <c r="D75" s="189">
        <v>8</v>
      </c>
      <c r="E75" s="189">
        <v>0.87704161167144778</v>
      </c>
      <c r="F75" s="189">
        <v>372.88888888888886</v>
      </c>
    </row>
    <row r="76" spans="1:6" x14ac:dyDescent="0.25">
      <c r="A76" s="189">
        <v>0.82704568147659308</v>
      </c>
      <c r="B76" s="189">
        <v>73</v>
      </c>
      <c r="C76" s="189">
        <v>1.210974966287613</v>
      </c>
      <c r="D76" s="189">
        <v>8</v>
      </c>
      <c r="E76" s="189">
        <v>0.9435686218738556</v>
      </c>
      <c r="F76" s="189">
        <v>372.88888888888886</v>
      </c>
    </row>
    <row r="77" spans="1:6" x14ac:dyDescent="0.25">
      <c r="A77" s="189">
        <v>0.9442473304271698</v>
      </c>
      <c r="B77" s="189">
        <v>76</v>
      </c>
      <c r="C77" s="189">
        <v>0.94462134122848518</v>
      </c>
      <c r="D77" s="189">
        <v>8</v>
      </c>
      <c r="E77" s="189">
        <v>0.92375931978225712</v>
      </c>
      <c r="F77" s="189">
        <v>372.88888888888886</v>
      </c>
    </row>
    <row r="78" spans="1:6" x14ac:dyDescent="0.25">
      <c r="A78" s="189">
        <v>1.1971504402160644</v>
      </c>
      <c r="B78" s="189">
        <v>77</v>
      </c>
      <c r="C78" s="189">
        <v>0.87329281210899357</v>
      </c>
      <c r="D78" s="189">
        <v>8</v>
      </c>
      <c r="E78" s="189">
        <v>0.9901220405101776</v>
      </c>
      <c r="F78" s="189">
        <v>372.88888888888886</v>
      </c>
    </row>
    <row r="79" spans="1:6" x14ac:dyDescent="0.25">
      <c r="A79" s="189">
        <v>0.78116694092750549</v>
      </c>
      <c r="B79" s="189">
        <v>79</v>
      </c>
      <c r="C79" s="189">
        <v>1.1396966123580934</v>
      </c>
      <c r="D79" s="189">
        <v>8</v>
      </c>
      <c r="E79" s="189">
        <v>0.97147943496704103</v>
      </c>
      <c r="F79" s="189">
        <v>372.88888888888886</v>
      </c>
    </row>
    <row r="80" spans="1:6" x14ac:dyDescent="0.25">
      <c r="A80" s="189">
        <v>0.97218994855880736</v>
      </c>
      <c r="B80" s="189">
        <v>79</v>
      </c>
      <c r="C80" s="189">
        <v>0.95948057293891909</v>
      </c>
      <c r="D80" s="189">
        <v>8</v>
      </c>
      <c r="E80" s="189">
        <v>0.80232058167457587</v>
      </c>
      <c r="F80" s="189">
        <v>372.88888888888886</v>
      </c>
    </row>
    <row r="81" spans="1:6" x14ac:dyDescent="0.25">
      <c r="A81" s="189">
        <v>0.89615339636802671</v>
      </c>
      <c r="B81" s="189">
        <v>85</v>
      </c>
      <c r="C81" s="189">
        <v>0.99439260721206668</v>
      </c>
      <c r="D81" s="189">
        <v>8</v>
      </c>
      <c r="E81" s="189">
        <v>1.0363071513175965</v>
      </c>
      <c r="F81" s="189">
        <v>372.88888888888886</v>
      </c>
    </row>
    <row r="82" spans="1:6" x14ac:dyDescent="0.25">
      <c r="A82" s="189">
        <v>1.2144156408309936</v>
      </c>
      <c r="B82" s="189">
        <v>86</v>
      </c>
      <c r="C82" s="189">
        <v>1.1131147563457489</v>
      </c>
      <c r="D82" s="189">
        <v>9</v>
      </c>
      <c r="E82" s="189">
        <v>0.78106741309165961</v>
      </c>
      <c r="F82" s="189">
        <v>372.88888888888886</v>
      </c>
    </row>
    <row r="83" spans="1:6" x14ac:dyDescent="0.25">
      <c r="A83" s="189">
        <v>0.98693497791579199</v>
      </c>
      <c r="B83" s="189">
        <v>92</v>
      </c>
      <c r="C83" s="189">
        <v>1.2078235530853272</v>
      </c>
      <c r="D83" s="189">
        <v>9</v>
      </c>
      <c r="E83" s="189">
        <v>0.86787671566009528</v>
      </c>
      <c r="F83" s="189">
        <v>372.88888888888886</v>
      </c>
    </row>
    <row r="84" spans="1:6" x14ac:dyDescent="0.25">
      <c r="A84" s="189">
        <v>1.0130650220842081</v>
      </c>
      <c r="B84" s="189">
        <v>92</v>
      </c>
      <c r="C84" s="189">
        <v>0.80732143044471738</v>
      </c>
      <c r="D84" s="189">
        <v>9</v>
      </c>
      <c r="E84" s="189">
        <v>1.1204285442829132</v>
      </c>
      <c r="F84" s="189">
        <v>372.88888888888886</v>
      </c>
    </row>
    <row r="85" spans="1:6" x14ac:dyDescent="0.25">
      <c r="A85" s="189">
        <v>0.96080493374737597</v>
      </c>
      <c r="B85" s="189">
        <v>95</v>
      </c>
      <c r="C85" s="189">
        <v>0.94920499563217164</v>
      </c>
      <c r="D85" s="189">
        <v>9</v>
      </c>
      <c r="E85" s="189">
        <v>1.0950838494300843</v>
      </c>
      <c r="F85" s="189">
        <v>372.88888888888886</v>
      </c>
    </row>
    <row r="86" spans="1:6" x14ac:dyDescent="0.25">
      <c r="A86" s="189">
        <v>1.0391950662526241</v>
      </c>
      <c r="B86" s="189">
        <v>100</v>
      </c>
      <c r="C86" s="189">
        <v>1.0286727082729339</v>
      </c>
      <c r="D86" s="189">
        <v>9</v>
      </c>
      <c r="E86" s="189">
        <v>0.90043556094169619</v>
      </c>
      <c r="F86" s="189">
        <v>372.88888888888886</v>
      </c>
    </row>
    <row r="87" spans="1:6" x14ac:dyDescent="0.25">
      <c r="A87" s="189">
        <v>0.93467488957895983</v>
      </c>
      <c r="B87" s="189">
        <v>103</v>
      </c>
      <c r="C87" s="189">
        <v>0.85616434574127198</v>
      </c>
      <c r="D87" s="189">
        <v>10</v>
      </c>
      <c r="E87" s="189">
        <v>1.1176775455474854</v>
      </c>
      <c r="F87" s="189">
        <v>372.88888888888886</v>
      </c>
    </row>
    <row r="88" spans="1:6" x14ac:dyDescent="0.25">
      <c r="A88" s="189">
        <v>1.0653251104210402</v>
      </c>
      <c r="B88" s="189">
        <v>104</v>
      </c>
      <c r="C88" s="189">
        <v>1.0322551071643831</v>
      </c>
      <c r="D88" s="189">
        <v>10</v>
      </c>
      <c r="E88" s="189">
        <v>0.96231023430824281</v>
      </c>
      <c r="F88" s="189">
        <v>372.88888888888886</v>
      </c>
    </row>
    <row r="89" spans="1:6" x14ac:dyDescent="0.25">
      <c r="A89" s="189">
        <v>0.9085448454105437</v>
      </c>
      <c r="B89" s="189">
        <v>108</v>
      </c>
      <c r="C89" s="189">
        <v>1.039535801410675</v>
      </c>
      <c r="D89" s="189">
        <v>10</v>
      </c>
      <c r="E89" s="189">
        <v>0.83058624029159545</v>
      </c>
      <c r="F89" s="189">
        <v>372.88888888888886</v>
      </c>
    </row>
    <row r="90" spans="1:6" x14ac:dyDescent="0.25">
      <c r="A90" s="189">
        <v>1.0914551545894562</v>
      </c>
      <c r="B90" s="189">
        <v>108</v>
      </c>
      <c r="C90" s="189">
        <v>0.87728478312492375</v>
      </c>
      <c r="D90" s="189">
        <v>10</v>
      </c>
      <c r="E90" s="189">
        <v>0.80548600554466254</v>
      </c>
      <c r="F90" s="189">
        <v>372.88888888888886</v>
      </c>
    </row>
    <row r="91" spans="1:6" x14ac:dyDescent="0.25">
      <c r="A91" s="189">
        <v>0.88241480124212757</v>
      </c>
      <c r="B91" s="189">
        <v>109</v>
      </c>
      <c r="C91" s="189">
        <v>1.0665146446228027</v>
      </c>
      <c r="D91" s="189">
        <v>10</v>
      </c>
      <c r="E91" s="189">
        <v>0.96285336017608647</v>
      </c>
      <c r="F91" s="189">
        <v>372.88888888888886</v>
      </c>
    </row>
    <row r="92" spans="1:6" x14ac:dyDescent="0.25">
      <c r="A92" s="189">
        <v>1.1175851987578722</v>
      </c>
      <c r="B92" s="189">
        <v>111</v>
      </c>
      <c r="C92" s="189">
        <v>0.78764464020729064</v>
      </c>
      <c r="D92" s="189">
        <v>10</v>
      </c>
      <c r="E92" s="189">
        <v>1.0208013451099396</v>
      </c>
      <c r="F92" s="189">
        <v>372.88888888888886</v>
      </c>
    </row>
    <row r="93" spans="1:6" x14ac:dyDescent="0.25">
      <c r="A93" s="189">
        <v>0.85628475707371143</v>
      </c>
      <c r="B93" s="189">
        <v>113</v>
      </c>
      <c r="C93" s="189">
        <v>1.189045913219452</v>
      </c>
      <c r="D93" s="189">
        <v>11</v>
      </c>
      <c r="E93" s="189">
        <v>1.0680572438240052</v>
      </c>
      <c r="F93" s="189">
        <v>372.88888888888886</v>
      </c>
    </row>
    <row r="94" spans="1:6" x14ac:dyDescent="0.25">
      <c r="A94" s="189">
        <v>1.1437152429262882</v>
      </c>
      <c r="B94" s="189">
        <v>115</v>
      </c>
      <c r="C94" s="189">
        <v>0.91671831488609312</v>
      </c>
      <c r="D94" s="189">
        <v>12</v>
      </c>
      <c r="E94" s="189">
        <v>0.8092399871349335</v>
      </c>
      <c r="F94" s="189">
        <v>372.88888888888886</v>
      </c>
    </row>
    <row r="95" spans="1:6" x14ac:dyDescent="0.25">
      <c r="A95" s="189">
        <v>0.8301547129052953</v>
      </c>
      <c r="B95" s="189">
        <v>116</v>
      </c>
      <c r="C95" s="189">
        <v>0.97932244777679445</v>
      </c>
      <c r="D95" s="189">
        <v>12</v>
      </c>
      <c r="E95" s="189">
        <v>1.2180904388427736</v>
      </c>
      <c r="F95" s="189">
        <v>372.88888888888886</v>
      </c>
    </row>
    <row r="96" spans="1:6" x14ac:dyDescent="0.25">
      <c r="A96" s="189">
        <v>1.1698452870947043</v>
      </c>
      <c r="B96" s="189">
        <v>117</v>
      </c>
      <c r="C96" s="189">
        <v>1.0708960354328156</v>
      </c>
      <c r="D96" s="189">
        <v>12</v>
      </c>
      <c r="E96" s="189">
        <v>0.95059303879737855</v>
      </c>
      <c r="F96" s="189">
        <v>372.88888888888886</v>
      </c>
    </row>
    <row r="97" spans="1:6" x14ac:dyDescent="0.25">
      <c r="A97" s="189">
        <v>0.80402466873687917</v>
      </c>
      <c r="B97" s="189">
        <v>118</v>
      </c>
      <c r="C97" s="189">
        <v>0.84926731348037721</v>
      </c>
      <c r="D97" s="189">
        <v>12</v>
      </c>
      <c r="E97" s="189">
        <v>1.1471733736991883</v>
      </c>
      <c r="F97" s="189">
        <v>372.88888888888886</v>
      </c>
    </row>
    <row r="98" spans="1:6" x14ac:dyDescent="0.25">
      <c r="A98" s="189">
        <v>1.1959753312631203</v>
      </c>
      <c r="B98" s="189">
        <v>124</v>
      </c>
      <c r="C98" s="189">
        <v>0.98112735629081727</v>
      </c>
      <c r="D98" s="189">
        <v>12</v>
      </c>
      <c r="E98" s="189">
        <v>1.0814179646968842</v>
      </c>
      <c r="F98" s="189">
        <v>372.88888888888886</v>
      </c>
    </row>
    <row r="99" spans="1:6" x14ac:dyDescent="0.25">
      <c r="A99" s="189">
        <v>0.77789462456846303</v>
      </c>
      <c r="B99" s="189">
        <v>125</v>
      </c>
      <c r="C99" s="189">
        <v>1.0058755970001221</v>
      </c>
      <c r="D99" s="189">
        <v>13</v>
      </c>
      <c r="E99" s="189">
        <v>0.82797740459442137</v>
      </c>
      <c r="F99" s="189">
        <v>372.88888888888886</v>
      </c>
    </row>
    <row r="100" spans="1:6" x14ac:dyDescent="0.25">
      <c r="A100" s="189">
        <v>1.2221053754315363</v>
      </c>
      <c r="B100" s="189">
        <v>128</v>
      </c>
      <c r="C100" s="189">
        <v>0.90689576745033262</v>
      </c>
      <c r="D100" s="189">
        <v>13</v>
      </c>
      <c r="E100" s="189">
        <v>0.95666944622993477</v>
      </c>
      <c r="F100" s="189">
        <v>372.88888888888886</v>
      </c>
    </row>
    <row r="101" spans="1:6" x14ac:dyDescent="0.25">
      <c r="A101" s="189">
        <v>1.2254211437702178</v>
      </c>
      <c r="B101" s="189">
        <v>130</v>
      </c>
      <c r="C101" s="189">
        <v>0.7892905783653259</v>
      </c>
      <c r="D101" s="189">
        <v>13</v>
      </c>
      <c r="E101" s="189">
        <v>1.0567322373390198</v>
      </c>
      <c r="F101" s="189">
        <v>372.88888888888886</v>
      </c>
    </row>
    <row r="102" spans="1:6" x14ac:dyDescent="0.25">
      <c r="A102" s="189">
        <v>1.0262779259681702</v>
      </c>
      <c r="B102" s="189">
        <v>132</v>
      </c>
      <c r="C102" s="189">
        <v>1.0919901788234712</v>
      </c>
      <c r="D102" s="189">
        <v>13</v>
      </c>
      <c r="E102" s="189">
        <v>1.2243771159648895</v>
      </c>
      <c r="F102" s="189">
        <v>372.88888888888886</v>
      </c>
    </row>
    <row r="103" spans="1:6" x14ac:dyDescent="0.25">
      <c r="A103" s="189">
        <v>0.82833770632743842</v>
      </c>
      <c r="B103" s="189">
        <v>134</v>
      </c>
      <c r="C103" s="189">
        <v>0.99548927783966068</v>
      </c>
      <c r="D103" s="189">
        <v>14</v>
      </c>
      <c r="E103" s="189">
        <v>0.8991927242279053</v>
      </c>
      <c r="F103" s="189">
        <v>372.88888888888886</v>
      </c>
    </row>
    <row r="104" spans="1:6" x14ac:dyDescent="0.25">
      <c r="A104" s="189">
        <v>0.78951798439025878</v>
      </c>
      <c r="B104" s="189">
        <v>143</v>
      </c>
      <c r="C104" s="189">
        <v>1.0064482796192169</v>
      </c>
      <c r="D104" s="189">
        <v>14</v>
      </c>
      <c r="E104" s="189">
        <v>1.197745167016983</v>
      </c>
      <c r="F104" s="189">
        <v>372.88888888888886</v>
      </c>
    </row>
    <row r="105" spans="1:6" x14ac:dyDescent="0.25">
      <c r="A105" s="189">
        <v>0.82014829277992252</v>
      </c>
      <c r="B105" s="189">
        <v>156</v>
      </c>
      <c r="C105" s="189">
        <v>0.86045237779617312</v>
      </c>
      <c r="D105" s="189">
        <v>14</v>
      </c>
      <c r="E105" s="189">
        <v>0.92434003591537484</v>
      </c>
      <c r="F105" s="189">
        <v>372.88888888888886</v>
      </c>
    </row>
    <row r="106" spans="1:6" x14ac:dyDescent="0.25">
      <c r="A106" s="189">
        <v>0.95699393987655645</v>
      </c>
      <c r="B106" s="189">
        <v>156</v>
      </c>
      <c r="C106" s="189">
        <v>0.80404677271842961</v>
      </c>
      <c r="D106" s="189">
        <v>14</v>
      </c>
      <c r="E106" s="189">
        <v>0.88404883742332463</v>
      </c>
      <c r="F106" s="189">
        <v>372.88888888888886</v>
      </c>
    </row>
    <row r="107" spans="1:6" x14ac:dyDescent="0.25">
      <c r="A107" s="189">
        <v>0.86649728178977969</v>
      </c>
      <c r="B107" s="189">
        <v>159</v>
      </c>
      <c r="C107" s="189">
        <v>0.8176935195922852</v>
      </c>
      <c r="D107" s="189">
        <v>14</v>
      </c>
      <c r="E107" s="189">
        <v>1.0276922082901001</v>
      </c>
      <c r="F107" s="189">
        <v>372.88888888888886</v>
      </c>
    </row>
    <row r="108" spans="1:6" x14ac:dyDescent="0.25">
      <c r="A108" s="189">
        <v>0.83911640644073493</v>
      </c>
      <c r="B108" s="189">
        <v>162</v>
      </c>
      <c r="C108" s="189">
        <v>1.0997134840488434</v>
      </c>
      <c r="D108" s="189">
        <v>15</v>
      </c>
      <c r="E108" s="189">
        <v>0.84470276951789858</v>
      </c>
      <c r="F108" s="189">
        <v>372.88888888888886</v>
      </c>
    </row>
    <row r="109" spans="1:6" x14ac:dyDescent="0.25">
      <c r="A109" s="189">
        <v>1.2141215813159942</v>
      </c>
      <c r="B109" s="189">
        <v>163</v>
      </c>
      <c r="C109" s="189">
        <v>1.0960229754447937</v>
      </c>
      <c r="D109" s="189">
        <v>15</v>
      </c>
      <c r="E109" s="189">
        <v>1.0810990643501281</v>
      </c>
      <c r="F109" s="189">
        <v>372.88888888888886</v>
      </c>
    </row>
    <row r="110" spans="1:6" x14ac:dyDescent="0.25">
      <c r="A110" s="189">
        <v>1.0217684102058411</v>
      </c>
      <c r="B110" s="189">
        <v>167</v>
      </c>
      <c r="C110" s="189">
        <v>0.96623634696006777</v>
      </c>
      <c r="D110" s="189">
        <v>15</v>
      </c>
      <c r="E110" s="189">
        <v>0.93587624430656435</v>
      </c>
      <c r="F110" s="189">
        <v>372.88888888888886</v>
      </c>
    </row>
    <row r="111" spans="1:6" x14ac:dyDescent="0.25">
      <c r="A111" s="189">
        <v>1.1870908629894257</v>
      </c>
      <c r="B111" s="189">
        <v>174</v>
      </c>
      <c r="C111" s="189">
        <v>1.0594206953048706</v>
      </c>
      <c r="D111" s="189">
        <v>15</v>
      </c>
      <c r="E111" s="189">
        <v>0.80089651107788085</v>
      </c>
      <c r="F111" s="189">
        <v>372.88888888888886</v>
      </c>
    </row>
    <row r="112" spans="1:6" x14ac:dyDescent="0.25">
      <c r="A112" s="189">
        <v>1.2075846862792969</v>
      </c>
      <c r="B112" s="189">
        <v>179</v>
      </c>
      <c r="C112" s="189">
        <v>1.0646442615985872</v>
      </c>
      <c r="D112" s="189">
        <v>15</v>
      </c>
      <c r="E112" s="189">
        <v>0.93403029084205635</v>
      </c>
      <c r="F112" s="189">
        <v>372.88888888888886</v>
      </c>
    </row>
    <row r="113" spans="1:6" x14ac:dyDescent="0.25">
      <c r="A113" s="189">
        <v>0.98693497791579199</v>
      </c>
      <c r="B113" s="189">
        <v>181</v>
      </c>
      <c r="C113" s="189">
        <v>1.0858937287330628</v>
      </c>
      <c r="D113" s="189">
        <v>15</v>
      </c>
      <c r="E113" s="189">
        <v>0.86129521131515507</v>
      </c>
      <c r="F113" s="189">
        <v>372.88888888888886</v>
      </c>
    </row>
    <row r="114" spans="1:6" x14ac:dyDescent="0.25">
      <c r="A114" s="189">
        <v>1.0130650220842081</v>
      </c>
      <c r="B114" s="189">
        <v>185</v>
      </c>
      <c r="C114" s="189">
        <v>0.99763482928276059</v>
      </c>
      <c r="D114" s="189">
        <v>16</v>
      </c>
      <c r="E114" s="189">
        <v>1.1057516705989838</v>
      </c>
      <c r="F114" s="189">
        <v>372.88888888888886</v>
      </c>
    </row>
    <row r="115" spans="1:6" x14ac:dyDescent="0.25">
      <c r="A115" s="189">
        <v>0.96080493374737597</v>
      </c>
      <c r="B115" s="189">
        <v>186</v>
      </c>
      <c r="C115" s="189">
        <v>1.077193021774292</v>
      </c>
      <c r="D115" s="189">
        <v>16</v>
      </c>
      <c r="E115" s="189">
        <v>0.95487863063812262</v>
      </c>
      <c r="F115" s="189">
        <v>372.88888888888886</v>
      </c>
    </row>
    <row r="116" spans="1:6" x14ac:dyDescent="0.25">
      <c r="A116" s="189">
        <v>1.0391950662526241</v>
      </c>
      <c r="B116" s="189">
        <v>186</v>
      </c>
      <c r="C116" s="189">
        <v>0.79042396187782293</v>
      </c>
      <c r="D116" s="189">
        <v>16</v>
      </c>
      <c r="E116" s="189">
        <v>0.89625873684883117</v>
      </c>
      <c r="F116" s="189">
        <v>372.88888888888886</v>
      </c>
    </row>
    <row r="117" spans="1:6" x14ac:dyDescent="0.25">
      <c r="A117" s="189">
        <v>0.93467488957895983</v>
      </c>
      <c r="B117" s="189">
        <v>196</v>
      </c>
      <c r="C117" s="189">
        <v>0.84626458883285527</v>
      </c>
      <c r="D117" s="189">
        <v>16</v>
      </c>
      <c r="E117" s="189">
        <v>1.1970854592323303</v>
      </c>
      <c r="F117" s="189">
        <v>372.88888888888886</v>
      </c>
    </row>
    <row r="118" spans="1:6" x14ac:dyDescent="0.25">
      <c r="A118" s="189">
        <v>1.0653251104210402</v>
      </c>
      <c r="B118" s="189">
        <v>200</v>
      </c>
      <c r="C118" s="189">
        <v>0.87839236617088323</v>
      </c>
      <c r="D118" s="189">
        <v>16</v>
      </c>
      <c r="E118" s="189">
        <v>0.92595416903495786</v>
      </c>
      <c r="F118" s="189">
        <v>372.88888888888886</v>
      </c>
    </row>
    <row r="119" spans="1:6" x14ac:dyDescent="0.25">
      <c r="A119" s="189">
        <v>0.9085448454105437</v>
      </c>
      <c r="B119" s="189">
        <v>204</v>
      </c>
      <c r="C119" s="189">
        <v>0.84431005954742433</v>
      </c>
      <c r="D119" s="189">
        <v>16</v>
      </c>
      <c r="E119" s="189">
        <v>0.96655140876770018</v>
      </c>
      <c r="F119" s="189">
        <v>372.88888888888886</v>
      </c>
    </row>
    <row r="120" spans="1:6" x14ac:dyDescent="0.25">
      <c r="A120" s="189">
        <v>1.0914551545894562</v>
      </c>
      <c r="B120" s="189">
        <v>211</v>
      </c>
      <c r="C120" s="189">
        <v>1.0759039032459259</v>
      </c>
      <c r="D120" s="189">
        <v>16</v>
      </c>
      <c r="E120" s="189">
        <v>1.1793995821475982</v>
      </c>
      <c r="F120" s="189">
        <v>372.88888888888886</v>
      </c>
    </row>
    <row r="121" spans="1:6" x14ac:dyDescent="0.25">
      <c r="A121" s="189">
        <v>0.88241480124212757</v>
      </c>
      <c r="B121" s="189">
        <v>219</v>
      </c>
      <c r="C121" s="189">
        <v>0.88433160066604621</v>
      </c>
      <c r="D121" s="189">
        <v>17</v>
      </c>
      <c r="E121" s="189">
        <v>0.88818538427352911</v>
      </c>
      <c r="F121" s="189">
        <v>372.88888888888886</v>
      </c>
    </row>
    <row r="122" spans="1:6" x14ac:dyDescent="0.25">
      <c r="A122" s="189">
        <v>1.1175851987578722</v>
      </c>
      <c r="B122" s="189">
        <v>220</v>
      </c>
      <c r="C122" s="189">
        <v>0.95567082285881044</v>
      </c>
      <c r="D122" s="189">
        <v>17</v>
      </c>
      <c r="E122" s="189">
        <v>0.80608701109886172</v>
      </c>
      <c r="F122" s="189">
        <v>372.88888888888886</v>
      </c>
    </row>
    <row r="123" spans="1:6" x14ac:dyDescent="0.25">
      <c r="A123" s="189">
        <v>0.85628475707371143</v>
      </c>
      <c r="B123" s="189">
        <v>226</v>
      </c>
      <c r="C123" s="189">
        <v>1.0730362129211426</v>
      </c>
      <c r="D123" s="189">
        <v>17</v>
      </c>
      <c r="E123" s="189">
        <v>0.90085503101348874</v>
      </c>
      <c r="F123" s="189">
        <v>372.88888888888886</v>
      </c>
    </row>
    <row r="124" spans="1:6" x14ac:dyDescent="0.25">
      <c r="A124" s="189">
        <v>1.1437152429262882</v>
      </c>
      <c r="B124" s="189">
        <v>229</v>
      </c>
      <c r="C124" s="189">
        <v>0.96304087281227113</v>
      </c>
      <c r="D124" s="189">
        <v>17</v>
      </c>
      <c r="E124" s="189">
        <v>0.92738227009773255</v>
      </c>
      <c r="F124" s="189">
        <v>372.88888888888886</v>
      </c>
    </row>
    <row r="125" spans="1:6" x14ac:dyDescent="0.25">
      <c r="A125" s="189">
        <v>0.8301547129052953</v>
      </c>
      <c r="B125" s="189">
        <v>231</v>
      </c>
      <c r="C125" s="189">
        <v>0.99797440290451056</v>
      </c>
      <c r="D125" s="189">
        <v>17</v>
      </c>
      <c r="E125" s="189">
        <v>0.80655665636062623</v>
      </c>
      <c r="F125" s="189">
        <v>372.88888888888886</v>
      </c>
    </row>
    <row r="126" spans="1:6" x14ac:dyDescent="0.25">
      <c r="A126" s="189">
        <v>1.1698452870947043</v>
      </c>
      <c r="B126" s="189">
        <v>233</v>
      </c>
      <c r="C126" s="189">
        <v>0.9445812833309174</v>
      </c>
      <c r="D126" s="189">
        <v>17</v>
      </c>
      <c r="E126" s="189">
        <v>0.91901518702507023</v>
      </c>
      <c r="F126" s="189">
        <v>372.88888888888886</v>
      </c>
    </row>
    <row r="127" spans="1:6" x14ac:dyDescent="0.25">
      <c r="A127" s="189">
        <v>0.80402466873687917</v>
      </c>
      <c r="B127" s="189">
        <v>235</v>
      </c>
      <c r="C127" s="189">
        <v>1.1517882299423219</v>
      </c>
      <c r="D127" s="189">
        <v>17</v>
      </c>
      <c r="E127" s="189">
        <v>1.0729445266723634</v>
      </c>
      <c r="F127" s="189">
        <v>372.88888888888886</v>
      </c>
    </row>
    <row r="128" spans="1:6" x14ac:dyDescent="0.25">
      <c r="A128" s="189">
        <v>1.1959753312631203</v>
      </c>
      <c r="B128" s="189">
        <v>242</v>
      </c>
      <c r="C128" s="189">
        <v>1.1653346264362336</v>
      </c>
      <c r="D128" s="189">
        <v>18</v>
      </c>
      <c r="E128" s="189">
        <v>0.83349171280860901</v>
      </c>
      <c r="F128" s="189">
        <v>372.88888888888886</v>
      </c>
    </row>
    <row r="129" spans="1:6" x14ac:dyDescent="0.25">
      <c r="A129" s="189">
        <v>0.77789462456846303</v>
      </c>
      <c r="B129" s="189">
        <v>245</v>
      </c>
      <c r="C129" s="189">
        <v>1.0304437279701233</v>
      </c>
      <c r="D129" s="189">
        <v>18</v>
      </c>
      <c r="E129" s="189">
        <v>0.85609453916549683</v>
      </c>
      <c r="F129" s="189">
        <v>372.88888888888886</v>
      </c>
    </row>
    <row r="130" spans="1:6" x14ac:dyDescent="0.25">
      <c r="A130" s="189">
        <v>1.2221053754315363</v>
      </c>
      <c r="B130" s="189">
        <v>247</v>
      </c>
      <c r="C130" s="189">
        <v>0.88412155032157902</v>
      </c>
      <c r="D130" s="189">
        <v>18</v>
      </c>
      <c r="E130" s="189">
        <v>1.1218029057979584</v>
      </c>
      <c r="F130" s="189">
        <v>372.88888888888886</v>
      </c>
    </row>
    <row r="131" spans="1:6" x14ac:dyDescent="0.25">
      <c r="A131" s="189">
        <v>0.83296967148780821</v>
      </c>
      <c r="B131" s="189">
        <v>247</v>
      </c>
      <c r="C131" s="189">
        <v>0.87732270240783694</v>
      </c>
      <c r="D131" s="189">
        <v>18</v>
      </c>
      <c r="E131" s="189">
        <v>0.90537726879119873</v>
      </c>
      <c r="F131" s="189">
        <v>372.88888888888886</v>
      </c>
    </row>
    <row r="132" spans="1:6" x14ac:dyDescent="0.25">
      <c r="A132" s="189">
        <v>1.0274653506278992</v>
      </c>
      <c r="B132" s="189">
        <v>268</v>
      </c>
      <c r="C132" s="189">
        <v>1.1712653887271882</v>
      </c>
      <c r="D132" s="189">
        <v>18</v>
      </c>
      <c r="E132" s="189">
        <v>1.0488057911396027</v>
      </c>
      <c r="F132" s="189">
        <v>372.88888888888886</v>
      </c>
    </row>
    <row r="133" spans="1:6" x14ac:dyDescent="0.25">
      <c r="A133" s="189">
        <v>0.98693497791579199</v>
      </c>
      <c r="B133" s="189">
        <v>281</v>
      </c>
      <c r="C133" s="189">
        <v>0.82004890203475955</v>
      </c>
      <c r="D133" s="189">
        <v>18</v>
      </c>
      <c r="E133" s="189">
        <v>1.187315390110016</v>
      </c>
      <c r="F133" s="189">
        <v>372.88888888888886</v>
      </c>
    </row>
    <row r="134" spans="1:6" x14ac:dyDescent="0.25">
      <c r="A134" s="189">
        <v>1.0130650220842081</v>
      </c>
      <c r="B134" s="189">
        <v>295</v>
      </c>
      <c r="C134" s="189">
        <v>0.82811364531517029</v>
      </c>
      <c r="D134" s="189">
        <v>18</v>
      </c>
      <c r="E134" s="189">
        <v>0.99165109515190131</v>
      </c>
      <c r="F134" s="189">
        <v>372.88888888888886</v>
      </c>
    </row>
    <row r="135" spans="1:6" x14ac:dyDescent="0.25">
      <c r="A135" s="189">
        <v>0.96080493374737597</v>
      </c>
      <c r="B135" s="189">
        <v>298</v>
      </c>
      <c r="C135" s="189">
        <v>0.92192356586456303</v>
      </c>
      <c r="D135" s="189">
        <v>19</v>
      </c>
      <c r="E135" s="189">
        <v>1.1203004741668701</v>
      </c>
      <c r="F135" s="189">
        <v>372.88888888888886</v>
      </c>
    </row>
    <row r="136" spans="1:6" x14ac:dyDescent="0.25">
      <c r="A136" s="189">
        <v>1.0391950662526241</v>
      </c>
      <c r="B136" s="189">
        <v>299</v>
      </c>
      <c r="C136" s="189">
        <v>1.0627313530445099</v>
      </c>
      <c r="D136" s="189">
        <v>19</v>
      </c>
      <c r="E136" s="189">
        <v>1.0456328547000886</v>
      </c>
      <c r="F136" s="189">
        <v>372.88888888888886</v>
      </c>
    </row>
    <row r="137" spans="1:6" x14ac:dyDescent="0.25">
      <c r="A137" s="189">
        <v>0.93467488957895983</v>
      </c>
      <c r="B137" s="189">
        <v>300</v>
      </c>
      <c r="C137" s="189">
        <v>1.1848453450202943</v>
      </c>
      <c r="D137" s="189">
        <v>20</v>
      </c>
      <c r="E137" s="189">
        <v>1.2270441603660585</v>
      </c>
      <c r="F137" s="189">
        <v>372.88888888888886</v>
      </c>
    </row>
    <row r="138" spans="1:6" x14ac:dyDescent="0.25">
      <c r="A138" s="189">
        <v>1.0653251104210402</v>
      </c>
      <c r="B138" s="189">
        <v>309</v>
      </c>
      <c r="C138" s="189">
        <v>1.1111413085460664</v>
      </c>
      <c r="D138" s="189">
        <v>20</v>
      </c>
      <c r="E138" s="189">
        <v>0.89683490157127388</v>
      </c>
      <c r="F138" s="189">
        <v>372.88888888888886</v>
      </c>
    </row>
    <row r="139" spans="1:6" x14ac:dyDescent="0.25">
      <c r="A139" s="189">
        <v>0.9085448454105437</v>
      </c>
      <c r="B139" s="189">
        <v>312</v>
      </c>
      <c r="C139" s="189">
        <v>1.115589599609375</v>
      </c>
      <c r="D139" s="189">
        <v>21</v>
      </c>
      <c r="E139" s="189">
        <v>0.98663870334625248</v>
      </c>
      <c r="F139" s="189">
        <v>372.88888888888886</v>
      </c>
    </row>
    <row r="140" spans="1:6" x14ac:dyDescent="0.25">
      <c r="A140" s="189">
        <v>1.0914551545894562</v>
      </c>
      <c r="B140" s="189">
        <v>319</v>
      </c>
      <c r="C140" s="189">
        <v>1.148486181497574</v>
      </c>
      <c r="D140" s="189">
        <v>22</v>
      </c>
      <c r="E140" s="189">
        <v>0.97594922184944155</v>
      </c>
      <c r="F140" s="189">
        <v>372.88888888888886</v>
      </c>
    </row>
    <row r="141" spans="1:6" x14ac:dyDescent="0.25">
      <c r="A141" s="189">
        <v>0.88241480124212757</v>
      </c>
      <c r="B141" s="189">
        <v>344</v>
      </c>
      <c r="C141" s="189">
        <v>0.88232207059860235</v>
      </c>
      <c r="D141" s="189">
        <v>22</v>
      </c>
      <c r="E141" s="189">
        <v>1.1231018948554994</v>
      </c>
      <c r="F141" s="189">
        <v>372.88888888888886</v>
      </c>
    </row>
    <row r="142" spans="1:6" x14ac:dyDescent="0.25">
      <c r="A142" s="189">
        <v>1.1175851987578722</v>
      </c>
      <c r="B142" s="189">
        <v>359</v>
      </c>
      <c r="C142" s="189">
        <v>0.88948749899864199</v>
      </c>
      <c r="D142" s="189">
        <v>22</v>
      </c>
      <c r="E142" s="189">
        <v>0.88264119029045107</v>
      </c>
      <c r="F142" s="189">
        <v>372.88888888888886</v>
      </c>
    </row>
    <row r="143" spans="1:6" x14ac:dyDescent="0.25">
      <c r="A143" s="189">
        <v>0.98693497791579199</v>
      </c>
      <c r="B143" s="189">
        <v>372</v>
      </c>
      <c r="C143" s="189">
        <v>1.1432219266891479</v>
      </c>
      <c r="D143" s="189">
        <v>22</v>
      </c>
      <c r="E143" s="189">
        <v>1.2022813606262208</v>
      </c>
      <c r="F143" s="189">
        <v>372.88888888888886</v>
      </c>
    </row>
    <row r="144" spans="1:6" x14ac:dyDescent="0.25">
      <c r="A144" s="189">
        <v>1.0130650220842081</v>
      </c>
      <c r="B144" s="189">
        <v>378</v>
      </c>
      <c r="C144" s="189">
        <v>0.79257650494575504</v>
      </c>
      <c r="D144" s="189">
        <v>23</v>
      </c>
      <c r="E144" s="189">
        <v>0.8448366796970368</v>
      </c>
      <c r="F144" s="189">
        <v>372.88888888888886</v>
      </c>
    </row>
    <row r="145" spans="1:6" x14ac:dyDescent="0.25">
      <c r="A145" s="189">
        <v>0.96080493374737597</v>
      </c>
      <c r="B145" s="189">
        <v>381</v>
      </c>
      <c r="C145" s="189">
        <v>1.0440891861915589</v>
      </c>
      <c r="D145" s="189">
        <v>23</v>
      </c>
      <c r="E145" s="189">
        <v>1.0039932322502136</v>
      </c>
      <c r="F145" s="189">
        <v>372.88888888888886</v>
      </c>
    </row>
    <row r="146" spans="1:6" x14ac:dyDescent="0.25">
      <c r="A146" s="189">
        <v>1.0391950662526241</v>
      </c>
      <c r="B146" s="189">
        <v>386</v>
      </c>
      <c r="C146" s="189">
        <v>0.93707189440727234</v>
      </c>
      <c r="D146" s="189">
        <v>23</v>
      </c>
      <c r="E146" s="189">
        <v>1.052306045293808</v>
      </c>
      <c r="F146" s="189">
        <v>372.88888888888886</v>
      </c>
    </row>
    <row r="147" spans="1:6" x14ac:dyDescent="0.25">
      <c r="A147" s="189">
        <v>0.93467488957895983</v>
      </c>
      <c r="B147" s="189">
        <v>404</v>
      </c>
      <c r="C147" s="189">
        <v>0.89681151390075686</v>
      </c>
      <c r="D147" s="189">
        <v>23</v>
      </c>
      <c r="E147" s="189">
        <v>0.91127019405364995</v>
      </c>
      <c r="F147" s="189">
        <v>372.88888888888886</v>
      </c>
    </row>
    <row r="148" spans="1:6" x14ac:dyDescent="0.25">
      <c r="A148" s="189">
        <v>1.0653251104210402</v>
      </c>
      <c r="B148" s="189">
        <v>415.51010101010098</v>
      </c>
      <c r="C148" s="189">
        <v>1.0377794229984283</v>
      </c>
      <c r="D148" s="189">
        <v>23</v>
      </c>
      <c r="E148" s="189">
        <v>1.1789199841022491</v>
      </c>
      <c r="F148" s="189">
        <v>372.88888888888886</v>
      </c>
    </row>
    <row r="149" spans="1:6" x14ac:dyDescent="0.25">
      <c r="A149" s="189">
        <v>0.9085448454105437</v>
      </c>
      <c r="B149" s="189">
        <v>415.51010101010098</v>
      </c>
      <c r="C149" s="189">
        <v>0.98556539297103885</v>
      </c>
      <c r="D149" s="189">
        <v>24</v>
      </c>
      <c r="E149" s="189">
        <v>0.8135939049720764</v>
      </c>
      <c r="F149" s="189">
        <v>372.88888888888886</v>
      </c>
    </row>
    <row r="150" spans="1:6" x14ac:dyDescent="0.25">
      <c r="A150" s="189">
        <v>1.0914551545894562</v>
      </c>
      <c r="B150" s="189">
        <v>415.51010101010098</v>
      </c>
      <c r="C150" s="189">
        <v>1.0363883912563325</v>
      </c>
      <c r="D150" s="189">
        <v>25</v>
      </c>
      <c r="E150" s="189">
        <v>1.1429522693157197</v>
      </c>
      <c r="F150" s="189">
        <v>372.88888888888886</v>
      </c>
    </row>
    <row r="151" spans="1:6" x14ac:dyDescent="0.25">
      <c r="A151" s="189">
        <v>0.88241480124212757</v>
      </c>
      <c r="B151" s="189">
        <v>415.51010101010098</v>
      </c>
      <c r="C151" s="189">
        <v>0.94262667179107673</v>
      </c>
      <c r="D151" s="189">
        <v>26</v>
      </c>
      <c r="E151" s="189">
        <v>0.81598679542541508</v>
      </c>
      <c r="F151" s="189">
        <v>372.88888888888886</v>
      </c>
    </row>
    <row r="152" spans="1:6" x14ac:dyDescent="0.25">
      <c r="A152" s="189">
        <v>1.1175851987578722</v>
      </c>
      <c r="B152" s="189">
        <v>415.51010101010098</v>
      </c>
      <c r="C152" s="189">
        <v>0.90404000401496887</v>
      </c>
      <c r="D152" s="189">
        <v>26</v>
      </c>
      <c r="E152" s="189">
        <v>1.0498043596744537</v>
      </c>
      <c r="F152" s="189">
        <v>372.88888888888886</v>
      </c>
    </row>
    <row r="153" spans="1:6" x14ac:dyDescent="0.25">
      <c r="A153" s="189">
        <v>0.85628475707371143</v>
      </c>
      <c r="B153" s="189">
        <v>415.51010101010098</v>
      </c>
      <c r="C153" s="189">
        <v>1.0306654858589173</v>
      </c>
      <c r="D153" s="189">
        <v>27</v>
      </c>
      <c r="E153" s="189">
        <v>1.1808382391929626</v>
      </c>
      <c r="F153" s="189">
        <v>372.88888888888886</v>
      </c>
    </row>
    <row r="154" spans="1:6" x14ac:dyDescent="0.25">
      <c r="A154" s="189">
        <v>1.1437152429262882</v>
      </c>
      <c r="B154" s="189">
        <v>415.51010101010098</v>
      </c>
      <c r="C154" s="189">
        <v>1.1644426047801972</v>
      </c>
      <c r="D154" s="189">
        <v>27</v>
      </c>
      <c r="E154" s="189">
        <v>1.1365268838405609</v>
      </c>
      <c r="F154" s="189">
        <v>372.88888888888886</v>
      </c>
    </row>
    <row r="155" spans="1:6" x14ac:dyDescent="0.25">
      <c r="A155" s="189">
        <v>0.8301547129052953</v>
      </c>
      <c r="B155" s="189">
        <v>415.51010101010098</v>
      </c>
      <c r="C155" s="189">
        <v>0.80340055465698246</v>
      </c>
      <c r="D155" s="189">
        <v>27</v>
      </c>
      <c r="E155" s="189">
        <v>0.88434010028839116</v>
      </c>
      <c r="F155" s="189">
        <v>372.88888888888886</v>
      </c>
    </row>
    <row r="156" spans="1:6" x14ac:dyDescent="0.25">
      <c r="A156" s="189">
        <v>1.1698452870947043</v>
      </c>
      <c r="B156" s="189">
        <v>415.51010101010098</v>
      </c>
      <c r="C156" s="189">
        <v>1.1619087851047516</v>
      </c>
      <c r="D156" s="189">
        <v>27</v>
      </c>
      <c r="E156" s="189">
        <v>0.81251299977302549</v>
      </c>
      <c r="F156" s="189">
        <v>372.88888888888886</v>
      </c>
    </row>
    <row r="157" spans="1:6" x14ac:dyDescent="0.25">
      <c r="A157" s="189">
        <v>0.80402466873687917</v>
      </c>
      <c r="B157" s="189">
        <v>415.51010101010098</v>
      </c>
      <c r="C157" s="189">
        <v>0.85148785352706913</v>
      </c>
      <c r="D157" s="189">
        <v>27</v>
      </c>
      <c r="E157" s="189">
        <v>1.1844066548347474</v>
      </c>
      <c r="F157" s="189">
        <v>372.88888888888886</v>
      </c>
    </row>
    <row r="158" spans="1:6" x14ac:dyDescent="0.25">
      <c r="A158" s="189">
        <v>1.1959753312631203</v>
      </c>
      <c r="B158" s="189">
        <v>415.51010101010098</v>
      </c>
      <c r="C158" s="189">
        <v>0.95368936896324163</v>
      </c>
      <c r="D158" s="189">
        <v>28</v>
      </c>
      <c r="E158" s="189">
        <v>1.0657386291027069</v>
      </c>
      <c r="F158" s="189">
        <v>372.88888888888886</v>
      </c>
    </row>
    <row r="159" spans="1:6" x14ac:dyDescent="0.25">
      <c r="A159" s="189">
        <v>0.77789462456846303</v>
      </c>
      <c r="B159" s="189">
        <v>415.51010101010098</v>
      </c>
      <c r="C159" s="189">
        <v>1.0355186605453492</v>
      </c>
      <c r="D159" s="189">
        <v>28</v>
      </c>
      <c r="E159" s="189">
        <v>0.93195388793945311</v>
      </c>
      <c r="F159" s="189">
        <v>372.88888888888886</v>
      </c>
    </row>
    <row r="160" spans="1:6" x14ac:dyDescent="0.25">
      <c r="A160" s="189">
        <v>1.2221053754315363</v>
      </c>
      <c r="B160" s="189">
        <v>415.51010101010098</v>
      </c>
      <c r="C160" s="189">
        <v>0.86097927212715153</v>
      </c>
      <c r="D160" s="189">
        <v>28</v>
      </c>
      <c r="E160" s="189">
        <v>0.81892456650733947</v>
      </c>
      <c r="F160" s="189">
        <v>372.88888888888886</v>
      </c>
    </row>
    <row r="161" spans="1:6" x14ac:dyDescent="0.25">
      <c r="A161" s="189">
        <v>1.0182764089107514</v>
      </c>
      <c r="B161" s="189">
        <v>415.51010101010098</v>
      </c>
      <c r="C161" s="189">
        <v>1.1430019783973695</v>
      </c>
      <c r="D161" s="189">
        <v>28</v>
      </c>
      <c r="E161" s="189">
        <v>0.83241316556930545</v>
      </c>
      <c r="F161" s="189">
        <v>372.88888888888886</v>
      </c>
    </row>
    <row r="162" spans="1:6" x14ac:dyDescent="0.25">
      <c r="A162" s="189">
        <v>0.90419894695281988</v>
      </c>
      <c r="B162" s="189">
        <v>415.51010101010098</v>
      </c>
      <c r="C162" s="189">
        <v>1.1079702365398407</v>
      </c>
      <c r="D162" s="189">
        <v>29</v>
      </c>
      <c r="E162" s="189">
        <v>0.93499546408653267</v>
      </c>
      <c r="F162" s="189">
        <v>372.88888888888886</v>
      </c>
    </row>
    <row r="163" spans="1:6" x14ac:dyDescent="0.25">
      <c r="A163" s="189">
        <v>1.0676141941547395</v>
      </c>
      <c r="B163" s="189">
        <v>415.51010101010098</v>
      </c>
      <c r="C163" s="189">
        <v>0.82120633125305176</v>
      </c>
      <c r="D163" s="189">
        <v>29</v>
      </c>
      <c r="E163" s="189">
        <v>0.8593542814254761</v>
      </c>
      <c r="F163" s="189">
        <v>372.88888888888886</v>
      </c>
    </row>
    <row r="164" spans="1:6" x14ac:dyDescent="0.25">
      <c r="A164" s="189">
        <v>1.0850698685646059</v>
      </c>
      <c r="B164" s="189">
        <v>415.51010101010098</v>
      </c>
      <c r="C164" s="189">
        <v>0.87332543969154364</v>
      </c>
      <c r="D164" s="189">
        <v>29</v>
      </c>
      <c r="E164" s="189">
        <v>1.1662106907367706</v>
      </c>
      <c r="F164" s="189">
        <v>372.88888888888886</v>
      </c>
    </row>
    <row r="165" spans="1:6" x14ac:dyDescent="0.25">
      <c r="A165" s="189">
        <v>0.97584859728813178</v>
      </c>
      <c r="B165" s="189">
        <v>415.51010101010098</v>
      </c>
      <c r="C165" s="189">
        <v>0.81273593664169308</v>
      </c>
      <c r="D165" s="189">
        <v>30</v>
      </c>
      <c r="E165" s="189">
        <v>0.89709287881851196</v>
      </c>
      <c r="F165" s="189">
        <v>372.88888888888886</v>
      </c>
    </row>
    <row r="166" spans="1:6" x14ac:dyDescent="0.25">
      <c r="A166" s="189">
        <v>1.2153251552581787</v>
      </c>
      <c r="B166" s="189">
        <v>415.51010101010098</v>
      </c>
      <c r="C166" s="189">
        <v>0.79345097899436956</v>
      </c>
      <c r="D166" s="189">
        <v>30</v>
      </c>
      <c r="E166" s="189">
        <v>1.2163420665264131</v>
      </c>
      <c r="F166" s="189">
        <v>372.88888888888886</v>
      </c>
    </row>
    <row r="167" spans="1:6" x14ac:dyDescent="0.25">
      <c r="A167" s="189">
        <v>1.0777072489261628</v>
      </c>
      <c r="B167" s="189">
        <v>415.51010101010098</v>
      </c>
      <c r="C167" s="189">
        <v>1.1957162523269653</v>
      </c>
      <c r="D167" s="189">
        <v>30</v>
      </c>
      <c r="E167" s="189">
        <v>1.0041572475433349</v>
      </c>
      <c r="F167" s="189">
        <v>372.88888888888886</v>
      </c>
    </row>
    <row r="168" spans="1:6" x14ac:dyDescent="0.25">
      <c r="A168" s="189">
        <v>1.0993756651878357</v>
      </c>
      <c r="B168" s="189">
        <v>415.51010101010098</v>
      </c>
      <c r="C168" s="189">
        <v>1.1119392311573029</v>
      </c>
      <c r="D168" s="189">
        <v>30</v>
      </c>
      <c r="E168" s="189">
        <v>1.1002734720706939</v>
      </c>
      <c r="F168" s="189">
        <v>372.88888888888886</v>
      </c>
    </row>
    <row r="169" spans="1:6" x14ac:dyDescent="0.25">
      <c r="A169" s="189">
        <v>0.91417632460594178</v>
      </c>
      <c r="B169" s="189">
        <v>415.51010101010098</v>
      </c>
      <c r="C169" s="189">
        <v>1.1854638981819152</v>
      </c>
      <c r="D169" s="189">
        <v>31</v>
      </c>
      <c r="E169" s="189">
        <v>1.0244894957542419</v>
      </c>
      <c r="F169" s="189">
        <v>372.88888888888886</v>
      </c>
    </row>
    <row r="170" spans="1:6" x14ac:dyDescent="0.25">
      <c r="A170" s="189">
        <v>1.1116066217422487</v>
      </c>
      <c r="B170" s="189">
        <v>415.51010101010098</v>
      </c>
      <c r="C170" s="189">
        <v>1.124559086561203</v>
      </c>
      <c r="D170" s="189">
        <v>31</v>
      </c>
      <c r="E170" s="189">
        <v>1.160397332906723</v>
      </c>
      <c r="F170" s="189">
        <v>372.88888888888886</v>
      </c>
    </row>
    <row r="171" spans="1:6" x14ac:dyDescent="0.25">
      <c r="A171" s="189">
        <v>0.99006890416145332</v>
      </c>
      <c r="B171" s="189">
        <v>415.51010101010098</v>
      </c>
      <c r="C171" s="189">
        <v>1.0295159530639648</v>
      </c>
      <c r="D171" s="189">
        <v>32</v>
      </c>
      <c r="E171" s="189">
        <v>1.2282560968399048</v>
      </c>
      <c r="F171" s="189">
        <v>372.88888888888886</v>
      </c>
    </row>
    <row r="172" spans="1:6" x14ac:dyDescent="0.25">
      <c r="A172" s="189">
        <v>0.83367253541946418</v>
      </c>
      <c r="B172" s="189">
        <v>415.51010101010098</v>
      </c>
      <c r="C172" s="189">
        <v>1.0841680586338043</v>
      </c>
      <c r="D172" s="189">
        <v>32</v>
      </c>
      <c r="E172" s="189">
        <v>0.83418297886848447</v>
      </c>
      <c r="F172" s="189">
        <v>372.88888888888886</v>
      </c>
    </row>
    <row r="173" spans="1:6" x14ac:dyDescent="0.25">
      <c r="A173" s="189">
        <v>1.1121402060985566</v>
      </c>
      <c r="B173" s="189">
        <v>415.51010101010098</v>
      </c>
      <c r="C173" s="189">
        <v>1.122893626689911</v>
      </c>
      <c r="D173" s="189">
        <v>32</v>
      </c>
      <c r="E173" s="189">
        <v>1.1791428112983704</v>
      </c>
      <c r="F173" s="189">
        <v>372.88888888888886</v>
      </c>
    </row>
    <row r="174" spans="1:6" x14ac:dyDescent="0.25">
      <c r="A174" s="189">
        <v>1.0501515007019042</v>
      </c>
      <c r="B174" s="189">
        <v>415.51010101010098</v>
      </c>
      <c r="C174" s="189">
        <v>0.94492126822471623</v>
      </c>
      <c r="D174" s="189">
        <v>33</v>
      </c>
      <c r="E174" s="189">
        <v>0.90229187846183778</v>
      </c>
      <c r="F174" s="189">
        <v>372.88888888888886</v>
      </c>
    </row>
    <row r="175" spans="1:6" x14ac:dyDescent="0.25">
      <c r="A175" s="189">
        <v>1.072124696969986</v>
      </c>
      <c r="B175" s="189">
        <v>415.51010101010098</v>
      </c>
      <c r="C175" s="189">
        <v>0.94547530651092537</v>
      </c>
      <c r="D175" s="189">
        <v>33</v>
      </c>
      <c r="E175" s="189">
        <v>1.0400089836120605</v>
      </c>
      <c r="F175" s="189">
        <v>372.88888888888886</v>
      </c>
    </row>
    <row r="176" spans="1:6" x14ac:dyDescent="0.25">
      <c r="A176" s="189">
        <v>1.0094338679313659</v>
      </c>
      <c r="B176" s="189">
        <v>415.51010101010098</v>
      </c>
      <c r="C176" s="189">
        <v>1.0201523029804229</v>
      </c>
      <c r="D176" s="189">
        <v>33</v>
      </c>
      <c r="E176" s="189">
        <v>1.1816147482395172</v>
      </c>
      <c r="F176" s="189">
        <v>372.88888888888886</v>
      </c>
    </row>
    <row r="177" spans="1:6" x14ac:dyDescent="0.25">
      <c r="A177" s="189">
        <v>0.81407007575035095</v>
      </c>
      <c r="B177" s="189">
        <v>415.51010101010098</v>
      </c>
      <c r="C177" s="189">
        <v>0.99835397958755501</v>
      </c>
      <c r="D177" s="189">
        <v>33</v>
      </c>
      <c r="E177" s="189">
        <v>0.9037762141227722</v>
      </c>
      <c r="F177" s="189">
        <v>372.88888888888886</v>
      </c>
    </row>
    <row r="178" spans="1:6" x14ac:dyDescent="0.25">
      <c r="A178" s="189">
        <v>0.91172029018402101</v>
      </c>
      <c r="B178" s="189">
        <v>415.51010101010098</v>
      </c>
      <c r="C178" s="189">
        <v>1.0033009517192841</v>
      </c>
      <c r="D178" s="189">
        <v>33</v>
      </c>
      <c r="E178" s="189">
        <v>0.92260553717613225</v>
      </c>
      <c r="F178" s="189">
        <v>372.88888888888886</v>
      </c>
    </row>
    <row r="179" spans="1:6" x14ac:dyDescent="0.25">
      <c r="A179" s="189">
        <v>1.0203431332111359</v>
      </c>
      <c r="B179" s="189">
        <v>415.51010101010098</v>
      </c>
      <c r="C179" s="189">
        <v>0.91105402946472169</v>
      </c>
      <c r="D179" s="189">
        <v>34</v>
      </c>
      <c r="E179" s="189">
        <v>1.2114264059066773</v>
      </c>
      <c r="F179" s="189">
        <v>372.88888888888886</v>
      </c>
    </row>
    <row r="180" spans="1:6" x14ac:dyDescent="0.25">
      <c r="A180" s="189">
        <v>0.84100414514541633</v>
      </c>
      <c r="B180" s="189">
        <v>415.51010101010098</v>
      </c>
      <c r="C180" s="189">
        <v>0.81626281380653387</v>
      </c>
      <c r="D180" s="189">
        <v>34</v>
      </c>
      <c r="E180" s="189">
        <v>1.0052872860431672</v>
      </c>
      <c r="F180" s="189">
        <v>372.88888888888886</v>
      </c>
    </row>
    <row r="181" spans="1:6" x14ac:dyDescent="0.25">
      <c r="A181" s="189">
        <v>1.0256824862957001</v>
      </c>
      <c r="B181" s="189">
        <v>415.51010101010098</v>
      </c>
      <c r="C181" s="189">
        <v>0.80648240804672244</v>
      </c>
      <c r="D181" s="189">
        <v>34</v>
      </c>
      <c r="E181" s="189">
        <v>0.99398418664932253</v>
      </c>
      <c r="F181" s="189">
        <v>372.88888888888886</v>
      </c>
    </row>
    <row r="182" spans="1:6" x14ac:dyDescent="0.25">
      <c r="A182" s="189">
        <v>0.81291333198547366</v>
      </c>
      <c r="B182" s="189">
        <v>415.51010101010098</v>
      </c>
      <c r="C182" s="189">
        <v>0.88453578352928164</v>
      </c>
      <c r="D182" s="189">
        <v>34</v>
      </c>
      <c r="E182" s="189">
        <v>1.1633048617839814</v>
      </c>
      <c r="F182" s="189">
        <v>372.88888888888886</v>
      </c>
    </row>
    <row r="183" spans="1:6" x14ac:dyDescent="0.25">
      <c r="A183" s="189">
        <v>1.2036731874942781</v>
      </c>
      <c r="B183" s="189">
        <v>415.51010101010098</v>
      </c>
      <c r="C183" s="189">
        <v>1.1654891824722291</v>
      </c>
      <c r="D183" s="189">
        <v>35</v>
      </c>
      <c r="E183" s="189">
        <v>0.91035870552062992</v>
      </c>
      <c r="F183" s="189">
        <v>372.88888888888886</v>
      </c>
    </row>
    <row r="184" spans="1:6" x14ac:dyDescent="0.25">
      <c r="A184" s="189">
        <v>1.20528644323349</v>
      </c>
      <c r="B184" s="189">
        <v>415.51010101010098</v>
      </c>
      <c r="C184" s="189">
        <v>0.9335384094715119</v>
      </c>
      <c r="D184" s="189">
        <v>35</v>
      </c>
      <c r="E184" s="189">
        <v>1.2203995668888092</v>
      </c>
      <c r="F184" s="189">
        <v>372.88888888888886</v>
      </c>
    </row>
    <row r="185" spans="1:6" x14ac:dyDescent="0.25">
      <c r="A185" s="189">
        <v>0.98501820921897887</v>
      </c>
      <c r="B185" s="189">
        <v>415.51010101010098</v>
      </c>
      <c r="C185" s="189">
        <v>1.1479124569892885</v>
      </c>
      <c r="D185" s="189">
        <v>36</v>
      </c>
      <c r="E185" s="189">
        <v>1.1479198050498962</v>
      </c>
      <c r="F185" s="189">
        <v>372.88888888888886</v>
      </c>
    </row>
    <row r="186" spans="1:6" x14ac:dyDescent="0.25">
      <c r="A186" s="189">
        <v>1.1133583116531371</v>
      </c>
      <c r="B186" s="189">
        <v>415.51010101010098</v>
      </c>
      <c r="C186" s="189">
        <v>1.1154751288890838</v>
      </c>
      <c r="D186" s="189">
        <v>36</v>
      </c>
      <c r="E186" s="189">
        <v>1.1786806237697602</v>
      </c>
      <c r="F186" s="189">
        <v>372.88888888888886</v>
      </c>
    </row>
    <row r="187" spans="1:6" x14ac:dyDescent="0.25">
      <c r="A187" s="189">
        <v>0.8019818031787872</v>
      </c>
      <c r="B187" s="189">
        <v>415.51010101010098</v>
      </c>
      <c r="C187" s="189">
        <v>0.96198266983032232</v>
      </c>
      <c r="D187" s="189">
        <v>36</v>
      </c>
      <c r="E187" s="189">
        <v>0.92768356800079343</v>
      </c>
      <c r="F187" s="189">
        <v>372.88888888888886</v>
      </c>
    </row>
    <row r="188" spans="1:6" x14ac:dyDescent="0.25">
      <c r="A188" s="189">
        <v>1.0264299321174621</v>
      </c>
      <c r="B188" s="189">
        <v>415.51010101010098</v>
      </c>
      <c r="C188" s="189">
        <v>1.1111233770847322</v>
      </c>
      <c r="D188" s="189">
        <v>36</v>
      </c>
      <c r="E188" s="189">
        <v>1.0930685341358186</v>
      </c>
      <c r="F188" s="189">
        <v>372.88888888888886</v>
      </c>
    </row>
    <row r="189" spans="1:6" x14ac:dyDescent="0.25">
      <c r="A189" s="189">
        <v>1.1883797347545624</v>
      </c>
      <c r="B189" s="189">
        <v>415.51010101010098</v>
      </c>
      <c r="C189" s="189">
        <v>1.1089612650871277</v>
      </c>
      <c r="D189" s="189">
        <v>37</v>
      </c>
      <c r="E189" s="189">
        <v>0.95098223924636849</v>
      </c>
      <c r="F189" s="189">
        <v>372.88888888888886</v>
      </c>
    </row>
    <row r="190" spans="1:6" x14ac:dyDescent="0.25">
      <c r="A190" s="189">
        <v>1.1578977584838868</v>
      </c>
      <c r="B190" s="189">
        <v>415.51010101010098</v>
      </c>
      <c r="C190" s="189">
        <v>0.78591757178306576</v>
      </c>
      <c r="D190" s="189">
        <v>37</v>
      </c>
      <c r="E190" s="189">
        <v>0.86128531336784364</v>
      </c>
      <c r="F190" s="189">
        <v>372.88888888888886</v>
      </c>
    </row>
    <row r="191" spans="1:6" x14ac:dyDescent="0.25">
      <c r="A191" s="189">
        <v>1.1194913923740388</v>
      </c>
      <c r="B191" s="189">
        <v>415.51010101010098</v>
      </c>
      <c r="C191" s="189">
        <v>1.1048887395858764</v>
      </c>
      <c r="D191" s="189">
        <v>38</v>
      </c>
      <c r="E191" s="189">
        <v>1.0394935226440429</v>
      </c>
      <c r="F191" s="189">
        <v>372.88888888888886</v>
      </c>
    </row>
    <row r="192" spans="1:6" x14ac:dyDescent="0.25">
      <c r="A192" s="189">
        <v>1.1355173754692078</v>
      </c>
      <c r="B192" s="189">
        <v>415.51010101010098</v>
      </c>
      <c r="C192" s="189">
        <v>1.0347049725055695</v>
      </c>
      <c r="D192" s="189">
        <v>39</v>
      </c>
      <c r="E192" s="189">
        <v>1.0937665998935699</v>
      </c>
      <c r="F192" s="189">
        <v>372.88888888888886</v>
      </c>
    </row>
    <row r="193" spans="1:6" x14ac:dyDescent="0.25">
      <c r="A193" s="189">
        <v>1.0112687718868256</v>
      </c>
      <c r="B193" s="189">
        <v>415.51010101010098</v>
      </c>
      <c r="C193" s="189">
        <v>0.85631706476211555</v>
      </c>
      <c r="D193" s="189">
        <v>40</v>
      </c>
      <c r="E193" s="189">
        <v>0.97550425291061404</v>
      </c>
      <c r="F193" s="189">
        <v>372.88888888888886</v>
      </c>
    </row>
    <row r="194" spans="1:6" x14ac:dyDescent="0.25">
      <c r="A194" s="189">
        <v>0.89377654552459718</v>
      </c>
      <c r="B194" s="189">
        <v>415.51010101010098</v>
      </c>
      <c r="C194" s="189">
        <v>0.80454841494560247</v>
      </c>
      <c r="D194" s="189">
        <v>40</v>
      </c>
      <c r="E194" s="189">
        <v>0.82287063956260686</v>
      </c>
      <c r="F194" s="189">
        <v>372.88888888888886</v>
      </c>
    </row>
    <row r="195" spans="1:6" x14ac:dyDescent="0.25">
      <c r="A195" s="189">
        <v>1.1932173359394074</v>
      </c>
      <c r="B195" s="189">
        <v>415.51010101010098</v>
      </c>
      <c r="C195" s="189">
        <v>1.0819014835357665</v>
      </c>
      <c r="D195" s="189">
        <v>40</v>
      </c>
      <c r="E195" s="189">
        <v>1.1642834424972535</v>
      </c>
      <c r="F195" s="189">
        <v>372.88888888888886</v>
      </c>
    </row>
    <row r="196" spans="1:6" x14ac:dyDescent="0.25">
      <c r="A196" s="189">
        <v>0.88525263071060178</v>
      </c>
      <c r="B196" s="189">
        <v>415.51010101010098</v>
      </c>
      <c r="C196" s="189">
        <v>1.119950920343399</v>
      </c>
      <c r="D196" s="189">
        <v>41</v>
      </c>
      <c r="E196" s="189">
        <v>0.80575914502143864</v>
      </c>
      <c r="F196" s="189">
        <v>372.88888888888886</v>
      </c>
    </row>
    <row r="197" spans="1:6" x14ac:dyDescent="0.25">
      <c r="A197" s="189">
        <v>1.0443237483501435</v>
      </c>
      <c r="B197" s="189">
        <v>415.51010101010098</v>
      </c>
      <c r="C197" s="189">
        <v>1.1267266821861268</v>
      </c>
      <c r="D197" s="189">
        <v>41</v>
      </c>
      <c r="E197" s="189">
        <v>0.77543970346450808</v>
      </c>
      <c r="F197" s="189">
        <v>372.88888888888886</v>
      </c>
    </row>
    <row r="198" spans="1:6" x14ac:dyDescent="0.25">
      <c r="A198" s="189">
        <v>1.2228293895721436</v>
      </c>
      <c r="B198" s="189">
        <v>415.51010101010098</v>
      </c>
      <c r="C198" s="189">
        <v>0.82987717986106879</v>
      </c>
      <c r="D198" s="189">
        <v>44</v>
      </c>
      <c r="E198" s="189">
        <v>1.0503250300884248</v>
      </c>
      <c r="F198" s="189">
        <v>372.88888888888886</v>
      </c>
    </row>
    <row r="199" spans="1:6" x14ac:dyDescent="0.25">
      <c r="A199" s="189">
        <v>0.87640548348426817</v>
      </c>
      <c r="B199" s="189">
        <v>415.51010101010098</v>
      </c>
      <c r="C199" s="189">
        <v>0.91124233722686765</v>
      </c>
      <c r="D199" s="189">
        <v>44</v>
      </c>
      <c r="E199" s="189">
        <v>0.79513804435729984</v>
      </c>
      <c r="F199" s="189">
        <v>372.88888888888886</v>
      </c>
    </row>
    <row r="200" spans="1:6" x14ac:dyDescent="0.25">
      <c r="A200" s="189">
        <v>0.85964814901351927</v>
      </c>
      <c r="B200" s="189">
        <v>415.51010101010098</v>
      </c>
      <c r="C200" s="189">
        <v>1.1109469139575958</v>
      </c>
      <c r="D200" s="189">
        <v>44</v>
      </c>
      <c r="E200" s="189">
        <v>1.0885420191287996</v>
      </c>
      <c r="F200" s="189">
        <v>372.88888888888886</v>
      </c>
    </row>
    <row r="201" spans="1:6" x14ac:dyDescent="0.25">
      <c r="A201" s="189">
        <v>0.94425731062889107</v>
      </c>
      <c r="B201" s="189">
        <v>415.51010101010098</v>
      </c>
      <c r="C201" s="189">
        <v>0.99168303728103635</v>
      </c>
      <c r="D201" s="189">
        <v>44</v>
      </c>
      <c r="E201" s="189">
        <v>1.1360510420799255</v>
      </c>
      <c r="F201" s="189">
        <v>372.88888888888886</v>
      </c>
    </row>
    <row r="202" spans="1:6" x14ac:dyDescent="0.25">
      <c r="A202" s="189">
        <v>0.78866835117340095</v>
      </c>
      <c r="B202" s="189">
        <v>415.51010101010098</v>
      </c>
      <c r="C202" s="189">
        <v>0.91617510676383973</v>
      </c>
      <c r="D202" s="189">
        <v>45</v>
      </c>
      <c r="E202" s="189">
        <v>1.0566111314296722</v>
      </c>
      <c r="F202" s="189">
        <v>372.88888888888886</v>
      </c>
    </row>
    <row r="203" spans="1:6" x14ac:dyDescent="0.25">
      <c r="A203" s="189">
        <v>0.81696965336799621</v>
      </c>
      <c r="B203" s="189">
        <v>415.51010101010098</v>
      </c>
      <c r="C203" s="189">
        <v>0.80384757995605471</v>
      </c>
      <c r="D203" s="189">
        <v>45</v>
      </c>
      <c r="E203" s="189">
        <v>0.8469193887710571</v>
      </c>
      <c r="F203" s="189">
        <v>372.88888888888886</v>
      </c>
    </row>
    <row r="204" spans="1:6" x14ac:dyDescent="0.25">
      <c r="A204" s="189">
        <v>1.0987124752998352</v>
      </c>
      <c r="B204" s="189">
        <v>415.51010101010098</v>
      </c>
      <c r="C204" s="189">
        <v>1.0936341154575349</v>
      </c>
      <c r="D204" s="189">
        <v>45</v>
      </c>
      <c r="E204" s="189">
        <v>0.83627904057502744</v>
      </c>
      <c r="F204" s="189">
        <v>372.88888888888886</v>
      </c>
    </row>
    <row r="205" spans="1:6" x14ac:dyDescent="0.25">
      <c r="A205" s="189">
        <v>1.0797938239574432</v>
      </c>
      <c r="B205" s="189">
        <v>415.51010101010098</v>
      </c>
      <c r="C205" s="189">
        <v>0.79711264371871948</v>
      </c>
      <c r="D205" s="189">
        <v>46</v>
      </c>
      <c r="E205" s="189">
        <v>0.91859681367874146</v>
      </c>
      <c r="F205" s="189">
        <v>372.88888888888886</v>
      </c>
    </row>
    <row r="206" spans="1:6" x14ac:dyDescent="0.25">
      <c r="A206" s="189">
        <v>1.1588703346252442</v>
      </c>
      <c r="B206" s="189">
        <v>415.51010101010098</v>
      </c>
      <c r="C206" s="189">
        <v>0.97441265463829041</v>
      </c>
      <c r="D206" s="189">
        <v>46</v>
      </c>
      <c r="E206" s="189">
        <v>1.0667033088207245</v>
      </c>
      <c r="F206" s="189">
        <v>372.88888888888886</v>
      </c>
    </row>
    <row r="207" spans="1:6" x14ac:dyDescent="0.25">
      <c r="A207" s="189">
        <v>1.1709291326999665</v>
      </c>
      <c r="B207" s="189">
        <v>415.51010101010098</v>
      </c>
      <c r="C207" s="189">
        <v>0.94055583477020266</v>
      </c>
      <c r="D207" s="189">
        <v>46</v>
      </c>
      <c r="E207" s="189">
        <v>1.0184543800354005</v>
      </c>
      <c r="F207" s="189">
        <v>372.88888888888886</v>
      </c>
    </row>
    <row r="208" spans="1:6" x14ac:dyDescent="0.25">
      <c r="A208" s="189">
        <v>0.8181377482414246</v>
      </c>
      <c r="B208" s="189">
        <v>415.51010101010098</v>
      </c>
      <c r="C208" s="189">
        <v>0.784246655702591</v>
      </c>
      <c r="D208" s="189">
        <v>47</v>
      </c>
      <c r="E208" s="189">
        <v>1.2112394964694977</v>
      </c>
      <c r="F208" s="189">
        <v>372.88888888888886</v>
      </c>
    </row>
    <row r="209" spans="1:6" x14ac:dyDescent="0.25">
      <c r="A209" s="189">
        <v>1.0726068723201752</v>
      </c>
      <c r="B209" s="189">
        <v>415.51010101010098</v>
      </c>
      <c r="C209" s="189">
        <v>1.0780631089210511</v>
      </c>
      <c r="D209" s="189">
        <v>47</v>
      </c>
      <c r="E209" s="189">
        <v>0.92001915693283087</v>
      </c>
      <c r="F209" s="189">
        <v>372.88888888888886</v>
      </c>
    </row>
    <row r="210" spans="1:6" x14ac:dyDescent="0.25">
      <c r="A210" s="189">
        <v>1.0821645879745483</v>
      </c>
      <c r="B210" s="189">
        <v>415.51010101010098</v>
      </c>
      <c r="C210" s="189">
        <v>0.80819700121879579</v>
      </c>
      <c r="D210" s="189">
        <v>47</v>
      </c>
      <c r="E210" s="189">
        <v>1.0185251462459564</v>
      </c>
      <c r="F210" s="189">
        <v>372.88888888888886</v>
      </c>
    </row>
    <row r="211" spans="1:6" x14ac:dyDescent="0.25">
      <c r="A211" s="189">
        <v>0.89084617733955385</v>
      </c>
      <c r="B211" s="189">
        <v>415.51010101010098</v>
      </c>
      <c r="C211" s="189">
        <v>0.90429556846618653</v>
      </c>
      <c r="D211" s="189">
        <v>48</v>
      </c>
      <c r="E211" s="189">
        <v>0.94972226619720457</v>
      </c>
      <c r="F211" s="189">
        <v>372.88888888888886</v>
      </c>
    </row>
    <row r="212" spans="1:6" x14ac:dyDescent="0.25">
      <c r="A212" s="189">
        <v>1.0039872002601624</v>
      </c>
      <c r="B212" s="189">
        <v>415.51010101010098</v>
      </c>
      <c r="C212" s="189">
        <v>0.77274913430213932</v>
      </c>
      <c r="D212" s="189">
        <v>48</v>
      </c>
      <c r="E212" s="189">
        <v>0.79223564267158508</v>
      </c>
      <c r="F212" s="189">
        <v>372.88888888888886</v>
      </c>
    </row>
    <row r="213" spans="1:6" x14ac:dyDescent="0.25">
      <c r="A213" s="189">
        <v>1.2132567584514617</v>
      </c>
      <c r="B213" s="189">
        <v>415.51010101010098</v>
      </c>
      <c r="C213" s="189">
        <v>1.1283906340599061</v>
      </c>
      <c r="D213" s="189">
        <v>49</v>
      </c>
      <c r="E213" s="189">
        <v>0.94763130426406861</v>
      </c>
      <c r="F213" s="189">
        <v>372.88888888888886</v>
      </c>
    </row>
    <row r="214" spans="1:6" x14ac:dyDescent="0.25">
      <c r="A214" s="189">
        <v>0.98062020301818853</v>
      </c>
      <c r="B214" s="189">
        <v>415.51010101010098</v>
      </c>
      <c r="C214" s="189">
        <v>1.184709542989731</v>
      </c>
      <c r="D214" s="189">
        <v>50</v>
      </c>
      <c r="E214" s="189">
        <v>1.058886946439743</v>
      </c>
      <c r="F214" s="189">
        <v>372.88888888888886</v>
      </c>
    </row>
    <row r="215" spans="1:6" x14ac:dyDescent="0.25">
      <c r="A215" s="189">
        <v>0.80926351189613344</v>
      </c>
      <c r="B215" s="189">
        <v>415.51010101010098</v>
      </c>
      <c r="C215" s="189">
        <v>1.0672725915908814</v>
      </c>
      <c r="D215" s="189">
        <v>50</v>
      </c>
      <c r="E215" s="189">
        <v>1.0340421390533447</v>
      </c>
      <c r="F215" s="189">
        <v>372.88888888888886</v>
      </c>
    </row>
    <row r="216" spans="1:6" x14ac:dyDescent="0.25">
      <c r="A216" s="189">
        <v>1.1423826575279237</v>
      </c>
      <c r="B216" s="189">
        <v>415.51010101010098</v>
      </c>
      <c r="C216" s="189">
        <v>1.1212741196155549</v>
      </c>
      <c r="D216" s="189">
        <v>51</v>
      </c>
      <c r="E216" s="189">
        <v>0.9580602037906647</v>
      </c>
      <c r="F216" s="189">
        <v>372.88888888888886</v>
      </c>
    </row>
    <row r="217" spans="1:6" x14ac:dyDescent="0.25">
      <c r="A217" s="189">
        <v>0.77212800383567814</v>
      </c>
      <c r="B217" s="189">
        <v>415.51010101010098</v>
      </c>
      <c r="C217" s="189">
        <v>0.9054475140571594</v>
      </c>
      <c r="D217" s="189">
        <v>51</v>
      </c>
      <c r="E217" s="189">
        <v>1.1488050818443298</v>
      </c>
      <c r="F217" s="189">
        <v>372.88888888888886</v>
      </c>
    </row>
    <row r="218" spans="1:6" x14ac:dyDescent="0.25">
      <c r="A218" s="189">
        <v>1.1168336153030396</v>
      </c>
      <c r="B218" s="189">
        <v>415.51010101010098</v>
      </c>
      <c r="C218" s="189">
        <v>0.88064339518547063</v>
      </c>
      <c r="D218" s="189">
        <v>52</v>
      </c>
      <c r="E218" s="189">
        <v>0.77442323088645937</v>
      </c>
      <c r="F218" s="189">
        <v>372.88888888888886</v>
      </c>
    </row>
    <row r="219" spans="1:6" x14ac:dyDescent="0.25">
      <c r="A219" s="189">
        <v>0.85714182972908026</v>
      </c>
      <c r="B219" s="189">
        <v>415.51010101010098</v>
      </c>
      <c r="C219" s="189">
        <v>0.87315755844116216</v>
      </c>
      <c r="D219" s="189">
        <v>52</v>
      </c>
      <c r="E219" s="189">
        <v>1.0452604341506959</v>
      </c>
      <c r="F219" s="189">
        <v>372.88888888888886</v>
      </c>
    </row>
    <row r="220" spans="1:6" x14ac:dyDescent="0.25">
      <c r="A220" s="189">
        <v>1.1241920399665832</v>
      </c>
      <c r="B220" s="189">
        <v>415.51010101010098</v>
      </c>
      <c r="C220" s="189">
        <v>0.99755964875221259</v>
      </c>
      <c r="D220" s="189">
        <v>53</v>
      </c>
      <c r="E220" s="189">
        <v>0.80592387318611147</v>
      </c>
      <c r="F220" s="189">
        <v>372.88888888888886</v>
      </c>
    </row>
    <row r="221" spans="1:6" x14ac:dyDescent="0.25">
      <c r="A221" s="189">
        <v>1.0253668487071992</v>
      </c>
      <c r="B221" s="189">
        <v>415.51010101010098</v>
      </c>
      <c r="C221" s="189">
        <v>1.2097696375846863</v>
      </c>
      <c r="D221" s="189">
        <v>53</v>
      </c>
      <c r="E221" s="189">
        <v>1.1556584095954896</v>
      </c>
      <c r="F221" s="189">
        <v>372.88888888888886</v>
      </c>
    </row>
    <row r="222" spans="1:6" x14ac:dyDescent="0.25">
      <c r="A222" s="189">
        <v>0.79611610412597655</v>
      </c>
      <c r="B222" s="189">
        <v>415.51010101010098</v>
      </c>
      <c r="C222" s="189">
        <v>1.2031408917903901</v>
      </c>
      <c r="D222" s="189">
        <v>53</v>
      </c>
      <c r="E222" s="189">
        <v>0.83753023982048036</v>
      </c>
      <c r="F222" s="189">
        <v>372.88888888888886</v>
      </c>
    </row>
    <row r="223" spans="1:6" x14ac:dyDescent="0.25">
      <c r="A223" s="189">
        <v>1.0772972929477691</v>
      </c>
      <c r="B223" s="189">
        <v>415.51010101010098</v>
      </c>
      <c r="C223" s="189">
        <v>0.91427346706390378</v>
      </c>
      <c r="D223" s="189">
        <v>54</v>
      </c>
      <c r="E223" s="189">
        <v>1.1799384307861329</v>
      </c>
      <c r="F223" s="189">
        <v>372.88888888888886</v>
      </c>
    </row>
    <row r="224" spans="1:6" x14ac:dyDescent="0.25">
      <c r="A224" s="189">
        <v>0.96471686124801637</v>
      </c>
      <c r="B224" s="189">
        <v>415.51010101010098</v>
      </c>
      <c r="C224" s="189">
        <v>1.1833867275714876</v>
      </c>
      <c r="D224" s="189">
        <v>54</v>
      </c>
      <c r="E224" s="189">
        <v>0.92489281296730042</v>
      </c>
      <c r="F224" s="189">
        <v>372.88888888888886</v>
      </c>
    </row>
    <row r="225" spans="1:6" x14ac:dyDescent="0.25">
      <c r="A225" s="189">
        <v>1.0358187520503999</v>
      </c>
      <c r="B225" s="189">
        <v>415.51010101010098</v>
      </c>
      <c r="C225" s="189">
        <v>1.2197639870643615</v>
      </c>
      <c r="D225" s="189">
        <v>54</v>
      </c>
      <c r="E225" s="189">
        <v>1.1847428011894225</v>
      </c>
      <c r="F225" s="189">
        <v>372.88888888888886</v>
      </c>
    </row>
    <row r="226" spans="1:6" x14ac:dyDescent="0.25">
      <c r="A226" s="189">
        <v>0.90368129253387453</v>
      </c>
      <c r="B226" s="189">
        <v>415.51010101010098</v>
      </c>
      <c r="C226" s="189">
        <v>0.96573108553886411</v>
      </c>
      <c r="D226" s="189">
        <v>54</v>
      </c>
      <c r="E226" s="189">
        <v>1.087303432226181</v>
      </c>
      <c r="F226" s="189">
        <v>372.88888888888886</v>
      </c>
    </row>
    <row r="227" spans="1:6" x14ac:dyDescent="0.25">
      <c r="A227" s="189">
        <v>0.91283903241157538</v>
      </c>
      <c r="B227" s="189">
        <v>415.51010101010098</v>
      </c>
      <c r="C227" s="189">
        <v>0.98378315925598148</v>
      </c>
      <c r="D227" s="189">
        <v>55</v>
      </c>
      <c r="E227" s="189">
        <v>0.91453975200653082</v>
      </c>
      <c r="F227" s="189">
        <v>372.88888888888886</v>
      </c>
    </row>
    <row r="228" spans="1:6" x14ac:dyDescent="0.25">
      <c r="A228" s="189">
        <v>1.098379728794098</v>
      </c>
      <c r="B228" s="189">
        <v>415.51010101010098</v>
      </c>
      <c r="C228" s="189">
        <v>1.1780168306827545</v>
      </c>
      <c r="D228" s="189">
        <v>55</v>
      </c>
      <c r="E228" s="189">
        <v>0.84432615399360655</v>
      </c>
      <c r="F228" s="189">
        <v>372.88888888888886</v>
      </c>
    </row>
    <row r="229" spans="1:6" x14ac:dyDescent="0.25">
      <c r="A229" s="189">
        <v>0.90896589159965513</v>
      </c>
      <c r="B229" s="189">
        <v>415.51010101010098</v>
      </c>
      <c r="C229" s="189">
        <v>1.2013961386680603</v>
      </c>
      <c r="D229" s="189">
        <v>55</v>
      </c>
      <c r="E229" s="189">
        <v>0.95173086404800422</v>
      </c>
      <c r="F229" s="189">
        <v>372.88888888888886</v>
      </c>
    </row>
    <row r="230" spans="1:6" x14ac:dyDescent="0.25">
      <c r="A230" s="189">
        <v>1.0368326473236085</v>
      </c>
      <c r="B230" s="189">
        <v>415.51010101010098</v>
      </c>
      <c r="C230" s="189">
        <v>0.77926724791526791</v>
      </c>
      <c r="D230" s="189">
        <v>56</v>
      </c>
      <c r="E230" s="189">
        <v>1.0254749858379364</v>
      </c>
      <c r="F230" s="189">
        <v>372.88888888888886</v>
      </c>
    </row>
    <row r="231" spans="1:6" x14ac:dyDescent="0.25">
      <c r="A231" s="189">
        <v>0.91060664772987365</v>
      </c>
      <c r="B231" s="189">
        <v>415.51010101010098</v>
      </c>
      <c r="C231" s="189">
        <v>1.00287682056427</v>
      </c>
      <c r="D231" s="189">
        <v>57</v>
      </c>
      <c r="E231" s="189">
        <v>1.1976178646087647</v>
      </c>
      <c r="F231" s="189">
        <v>372.88888888888886</v>
      </c>
    </row>
    <row r="232" spans="1:6" x14ac:dyDescent="0.25">
      <c r="A232" s="189">
        <v>0.94841184377670296</v>
      </c>
      <c r="B232" s="189">
        <v>415.51010101010098</v>
      </c>
      <c r="C232" s="189">
        <v>1.0166294014453887</v>
      </c>
      <c r="D232" s="189">
        <v>57</v>
      </c>
      <c r="E232" s="189">
        <v>1.1973134958744049</v>
      </c>
      <c r="F232" s="189">
        <v>372.88888888888886</v>
      </c>
    </row>
    <row r="233" spans="1:6" x14ac:dyDescent="0.25">
      <c r="A233" s="189">
        <v>1.0238646638393403</v>
      </c>
      <c r="B233" s="189">
        <v>415.51010101010098</v>
      </c>
      <c r="C233" s="189">
        <v>1.1928777623176574</v>
      </c>
      <c r="D233" s="189">
        <v>58</v>
      </c>
      <c r="E233" s="189">
        <v>1.0011037993431091</v>
      </c>
      <c r="F233" s="189">
        <v>372.88888888888886</v>
      </c>
    </row>
    <row r="234" spans="1:6" x14ac:dyDescent="0.25">
      <c r="A234" s="189">
        <v>0.8921509790420532</v>
      </c>
      <c r="B234" s="189">
        <v>415.51010101010098</v>
      </c>
      <c r="C234" s="189">
        <v>1.0178643691539764</v>
      </c>
      <c r="D234" s="189">
        <v>58</v>
      </c>
      <c r="E234" s="189">
        <v>0.88735129714012151</v>
      </c>
      <c r="F234" s="189">
        <v>372.88888888888886</v>
      </c>
    </row>
    <row r="235" spans="1:6" x14ac:dyDescent="0.25">
      <c r="A235" s="189">
        <v>0.85960770726203917</v>
      </c>
      <c r="B235" s="189">
        <v>415.51010101010098</v>
      </c>
      <c r="C235" s="189">
        <v>1.1429594802856446</v>
      </c>
      <c r="D235" s="189">
        <v>59</v>
      </c>
      <c r="E235" s="189">
        <v>0.77700357913970952</v>
      </c>
      <c r="F235" s="189">
        <v>372.88888888888886</v>
      </c>
    </row>
    <row r="236" spans="1:6" x14ac:dyDescent="0.25">
      <c r="A236" s="189">
        <v>0.83154050111770628</v>
      </c>
      <c r="B236" s="189">
        <v>415.51010101010098</v>
      </c>
      <c r="C236" s="189">
        <v>0.90375935196876533</v>
      </c>
      <c r="D236" s="189">
        <v>59</v>
      </c>
      <c r="E236" s="189">
        <v>0.9391124069690705</v>
      </c>
      <c r="F236" s="189">
        <v>372.88888888888886</v>
      </c>
    </row>
    <row r="237" spans="1:6" x14ac:dyDescent="0.25">
      <c r="A237" s="189">
        <v>0.91908318400382993</v>
      </c>
      <c r="B237" s="189">
        <v>415.51010101010098</v>
      </c>
      <c r="C237" s="189">
        <v>1.1843541216850282</v>
      </c>
      <c r="D237" s="189">
        <v>61</v>
      </c>
      <c r="E237" s="189">
        <v>0.93083890199661257</v>
      </c>
      <c r="F237" s="189">
        <v>372.88888888888886</v>
      </c>
    </row>
    <row r="238" spans="1:6" x14ac:dyDescent="0.25">
      <c r="A238" s="189">
        <v>0.84768194198608404</v>
      </c>
      <c r="B238" s="189">
        <v>415.51010101010098</v>
      </c>
      <c r="C238" s="189">
        <v>0.81983665823936469</v>
      </c>
      <c r="D238" s="189">
        <v>61</v>
      </c>
      <c r="E238" s="189">
        <v>0.98775048136711119</v>
      </c>
      <c r="F238" s="189">
        <v>372.88888888888886</v>
      </c>
    </row>
    <row r="239" spans="1:6" x14ac:dyDescent="0.25">
      <c r="A239" s="189">
        <v>0.80445524811744695</v>
      </c>
      <c r="B239" s="189">
        <v>415.51010101010098</v>
      </c>
      <c r="C239" s="189">
        <v>1.1428385114669801</v>
      </c>
      <c r="D239" s="189">
        <v>62</v>
      </c>
      <c r="E239" s="189">
        <v>0.92199254989624024</v>
      </c>
      <c r="F239" s="189">
        <v>372.88888888888886</v>
      </c>
    </row>
    <row r="240" spans="1:6" x14ac:dyDescent="0.25">
      <c r="A240" s="189">
        <v>1.2176765894889832</v>
      </c>
      <c r="B240" s="189">
        <v>415.51010101010098</v>
      </c>
      <c r="C240" s="189">
        <v>0.96173456311225891</v>
      </c>
      <c r="D240" s="189">
        <v>63</v>
      </c>
      <c r="E240" s="189">
        <v>1.1205859243869782</v>
      </c>
      <c r="F240" s="189">
        <v>372.88888888888886</v>
      </c>
    </row>
    <row r="241" spans="1:6" x14ac:dyDescent="0.25">
      <c r="A241" s="189">
        <v>1.0536387860774994</v>
      </c>
      <c r="B241" s="189">
        <v>415.51010101010098</v>
      </c>
      <c r="C241" s="189">
        <v>0.9525915741920471</v>
      </c>
      <c r="D241" s="189">
        <v>63</v>
      </c>
      <c r="E241" s="189">
        <v>0.95209706068038946</v>
      </c>
      <c r="F241" s="189">
        <v>372.88888888888886</v>
      </c>
    </row>
    <row r="242" spans="1:6" x14ac:dyDescent="0.25">
      <c r="A242" s="189">
        <v>0.82012353420257567</v>
      </c>
      <c r="B242" s="189">
        <v>415.51010101010098</v>
      </c>
      <c r="C242" s="189">
        <v>0.88363504290580752</v>
      </c>
      <c r="D242" s="189">
        <v>65</v>
      </c>
      <c r="E242" s="189">
        <v>1.1819398725032806</v>
      </c>
      <c r="F242" s="189">
        <v>372.88888888888886</v>
      </c>
    </row>
    <row r="243" spans="1:6" x14ac:dyDescent="0.25">
      <c r="A243" s="189">
        <v>0.79380527615547181</v>
      </c>
      <c r="B243" s="189">
        <v>415.51010101010098</v>
      </c>
      <c r="C243" s="189">
        <v>1.1209111309051514</v>
      </c>
      <c r="D243" s="189">
        <v>65</v>
      </c>
      <c r="E243" s="189">
        <v>1.060532774925232</v>
      </c>
      <c r="F243" s="189">
        <v>372.88888888888886</v>
      </c>
    </row>
    <row r="244" spans="1:6" x14ac:dyDescent="0.25">
      <c r="A244" s="189">
        <v>1.1846020913124085</v>
      </c>
      <c r="B244" s="189">
        <v>415.51010101010098</v>
      </c>
      <c r="C244" s="189">
        <v>1.0941133844852449</v>
      </c>
      <c r="D244" s="189">
        <v>66</v>
      </c>
      <c r="E244" s="189">
        <v>0.95664005398750307</v>
      </c>
      <c r="F244" s="189">
        <v>372.88888888888886</v>
      </c>
    </row>
    <row r="245" spans="1:6" x14ac:dyDescent="0.25">
      <c r="A245" s="189">
        <v>1.0029355227947236</v>
      </c>
      <c r="B245" s="189">
        <v>415.51010101010098</v>
      </c>
      <c r="C245" s="189">
        <v>0.9306650710105896</v>
      </c>
      <c r="D245" s="189">
        <v>66</v>
      </c>
      <c r="E245" s="189">
        <v>0.80391025781631475</v>
      </c>
      <c r="F245" s="189">
        <v>372.88888888888886</v>
      </c>
    </row>
    <row r="246" spans="1:6" x14ac:dyDescent="0.25">
      <c r="A246" s="189">
        <v>1.0770135974884034</v>
      </c>
      <c r="B246" s="189">
        <v>415.51010101010098</v>
      </c>
      <c r="C246" s="189">
        <v>0.85878466963768008</v>
      </c>
      <c r="D246" s="189">
        <v>70</v>
      </c>
      <c r="E246" s="189">
        <v>0.90157352328300477</v>
      </c>
      <c r="F246" s="189">
        <v>372.88888888888886</v>
      </c>
    </row>
    <row r="247" spans="1:6" x14ac:dyDescent="0.25">
      <c r="A247" s="189">
        <v>1.203794265985489</v>
      </c>
      <c r="B247" s="189">
        <v>415.51010101010098</v>
      </c>
      <c r="C247" s="189">
        <v>1.1223518991470338</v>
      </c>
      <c r="D247" s="189">
        <v>71</v>
      </c>
      <c r="E247" s="189">
        <v>0.9714120960235596</v>
      </c>
      <c r="F247" s="189">
        <v>372.88888888888886</v>
      </c>
    </row>
    <row r="248" spans="1:6" x14ac:dyDescent="0.25">
      <c r="A248" s="189">
        <v>1.1276575827598572</v>
      </c>
      <c r="B248" s="189">
        <v>415.51010101010098</v>
      </c>
      <c r="C248" s="189">
        <v>0.96412213444709782</v>
      </c>
      <c r="D248" s="189">
        <v>71</v>
      </c>
      <c r="E248" s="189">
        <v>0.9096612703800202</v>
      </c>
      <c r="F248" s="189">
        <v>372.88888888888886</v>
      </c>
    </row>
    <row r="249" spans="1:6" x14ac:dyDescent="0.25">
      <c r="A249" s="189">
        <v>0.98970166563987738</v>
      </c>
      <c r="B249" s="189">
        <v>415.51010101010098</v>
      </c>
      <c r="C249" s="189">
        <v>0.89264565706253052</v>
      </c>
      <c r="D249" s="189">
        <v>71</v>
      </c>
      <c r="E249" s="189">
        <v>1.0828690695762635</v>
      </c>
      <c r="F249" s="189">
        <v>372.88888888888886</v>
      </c>
    </row>
    <row r="250" spans="1:6" x14ac:dyDescent="0.25">
      <c r="A250" s="189">
        <v>0.86391731739044186</v>
      </c>
      <c r="B250" s="189">
        <v>415.51010101010098</v>
      </c>
      <c r="C250" s="189">
        <v>0.99182240366935737</v>
      </c>
      <c r="D250" s="189">
        <v>72</v>
      </c>
      <c r="E250" s="189">
        <v>1.1456297051906585</v>
      </c>
      <c r="F250" s="189">
        <v>372.88888888888886</v>
      </c>
    </row>
    <row r="251" spans="1:6" x14ac:dyDescent="0.25">
      <c r="A251" s="189">
        <v>0.87647666096687316</v>
      </c>
      <c r="B251" s="189">
        <v>415.51010101010098</v>
      </c>
      <c r="C251" s="189">
        <v>0.78130022048950198</v>
      </c>
      <c r="D251" s="189">
        <v>73</v>
      </c>
      <c r="E251" s="189">
        <v>0.79144569873809811</v>
      </c>
      <c r="F251" s="189">
        <v>372.88888888888886</v>
      </c>
    </row>
    <row r="252" spans="1:6" x14ac:dyDescent="0.25">
      <c r="A252" s="189">
        <v>0.98442973375320442</v>
      </c>
      <c r="B252" s="189">
        <v>415.51010101010098</v>
      </c>
      <c r="C252" s="189">
        <v>1.008092600107193</v>
      </c>
      <c r="D252" s="189">
        <v>73</v>
      </c>
      <c r="E252" s="189">
        <v>0.82795401692390447</v>
      </c>
      <c r="F252" s="189">
        <v>372.88888888888886</v>
      </c>
    </row>
    <row r="253" spans="1:6" x14ac:dyDescent="0.25">
      <c r="A253" s="189">
        <v>1.2299272048473358</v>
      </c>
      <c r="B253" s="189">
        <v>415.51010101010098</v>
      </c>
      <c r="C253" s="189">
        <v>1.0532879710197449</v>
      </c>
      <c r="D253" s="189">
        <v>73</v>
      </c>
      <c r="E253" s="189">
        <v>1.0078101658821106</v>
      </c>
      <c r="F253" s="189">
        <v>372.88888888888886</v>
      </c>
    </row>
    <row r="254" spans="1:6" x14ac:dyDescent="0.25">
      <c r="A254" s="189">
        <v>0.82661472320556639</v>
      </c>
      <c r="B254" s="189">
        <v>415.51010101010098</v>
      </c>
      <c r="C254" s="189">
        <v>1.1272343289852143</v>
      </c>
      <c r="D254" s="189">
        <v>74</v>
      </c>
      <c r="E254" s="189">
        <v>1.0663484084606172</v>
      </c>
      <c r="F254" s="189">
        <v>372.88888888888886</v>
      </c>
    </row>
    <row r="255" spans="1:6" x14ac:dyDescent="0.25">
      <c r="A255" s="189">
        <v>0.8932623732089997</v>
      </c>
      <c r="B255" s="189">
        <v>415.51010101010098</v>
      </c>
      <c r="C255" s="189">
        <v>0.93804784297943122</v>
      </c>
      <c r="D255" s="189">
        <v>74</v>
      </c>
      <c r="E255" s="189">
        <v>1.1376636123657227</v>
      </c>
      <c r="F255" s="189">
        <v>372.88888888888886</v>
      </c>
    </row>
    <row r="256" spans="1:6" x14ac:dyDescent="0.25">
      <c r="A256" s="189">
        <v>0.87443880796432494</v>
      </c>
      <c r="B256" s="189">
        <v>415.51010101010098</v>
      </c>
      <c r="C256" s="189">
        <v>0.80389953732490538</v>
      </c>
      <c r="D256" s="189">
        <v>76</v>
      </c>
      <c r="E256" s="189">
        <v>0.95917820572853096</v>
      </c>
      <c r="F256" s="189">
        <v>372.88888888888886</v>
      </c>
    </row>
    <row r="257" spans="1:6" x14ac:dyDescent="0.25">
      <c r="A257" s="189">
        <v>0.93380134940147408</v>
      </c>
      <c r="B257" s="189">
        <v>415.51010101010098</v>
      </c>
      <c r="C257" s="189">
        <v>0.98271774530410771</v>
      </c>
      <c r="D257" s="189">
        <v>76</v>
      </c>
      <c r="E257" s="189">
        <v>0.89950381040573124</v>
      </c>
      <c r="F257" s="189">
        <v>372.88888888888886</v>
      </c>
    </row>
    <row r="258" spans="1:6" x14ac:dyDescent="0.25">
      <c r="A258" s="189">
        <v>0.94828818798065184</v>
      </c>
      <c r="B258" s="189">
        <v>415.51010101010098</v>
      </c>
      <c r="C258" s="189">
        <v>1.2033932483196259</v>
      </c>
      <c r="D258" s="189">
        <v>77</v>
      </c>
      <c r="E258" s="189">
        <v>1.1101688420772553</v>
      </c>
      <c r="F258" s="189">
        <v>372.88888888888886</v>
      </c>
    </row>
    <row r="259" spans="1:6" x14ac:dyDescent="0.25">
      <c r="A259" s="189">
        <v>1.1033542835712433</v>
      </c>
      <c r="B259" s="189">
        <v>415.51010101010098</v>
      </c>
      <c r="C259" s="189">
        <v>0.77122635841369636</v>
      </c>
      <c r="D259" s="189">
        <v>77</v>
      </c>
      <c r="E259" s="189">
        <v>1.0444982099533082</v>
      </c>
      <c r="F259" s="189">
        <v>372.88888888888886</v>
      </c>
    </row>
    <row r="260" spans="1:6" x14ac:dyDescent="0.25">
      <c r="A260" s="189">
        <v>0.93382616281509401</v>
      </c>
      <c r="B260" s="189">
        <v>415.51010101010098</v>
      </c>
      <c r="C260" s="189">
        <v>0.77439817070961003</v>
      </c>
      <c r="D260" s="189">
        <v>77</v>
      </c>
      <c r="E260" s="189">
        <v>0.77878671765327456</v>
      </c>
      <c r="F260" s="189">
        <v>372.88888888888886</v>
      </c>
    </row>
    <row r="261" spans="1:6" x14ac:dyDescent="0.25">
      <c r="A261" s="189">
        <v>1.1016500270366669</v>
      </c>
      <c r="B261" s="189">
        <v>415.51010101010098</v>
      </c>
      <c r="C261" s="189">
        <v>0.93611930608749394</v>
      </c>
      <c r="D261" s="189">
        <v>78</v>
      </c>
      <c r="E261" s="189">
        <v>1.0953413605690003</v>
      </c>
      <c r="F261" s="189">
        <v>372.88888888888886</v>
      </c>
    </row>
    <row r="262" spans="1:6" x14ac:dyDescent="0.25">
      <c r="A262" s="189">
        <v>0.90170992851257326</v>
      </c>
      <c r="B262" s="189">
        <v>415.51010101010098</v>
      </c>
      <c r="C262" s="189">
        <v>0.94349618315696715</v>
      </c>
      <c r="D262" s="189">
        <v>79</v>
      </c>
      <c r="E262" s="189">
        <v>1.2136669337749482</v>
      </c>
      <c r="F262" s="189">
        <v>372.88888888888886</v>
      </c>
    </row>
    <row r="263" spans="1:6" x14ac:dyDescent="0.25">
      <c r="A263" s="189">
        <v>0.90718574166297916</v>
      </c>
      <c r="B263" s="189">
        <v>415.51010101010098</v>
      </c>
      <c r="C263" s="189">
        <v>1.0249947023391723</v>
      </c>
      <c r="D263" s="189">
        <v>80</v>
      </c>
      <c r="E263" s="189">
        <v>1.0759717082977296</v>
      </c>
      <c r="F263" s="189">
        <v>372.88888888888886</v>
      </c>
    </row>
    <row r="264" spans="1:6" x14ac:dyDescent="0.25">
      <c r="A264" s="189">
        <v>0.80504174947738649</v>
      </c>
      <c r="B264" s="189">
        <v>415.51010101010098</v>
      </c>
      <c r="C264" s="189">
        <v>0.78586169362068181</v>
      </c>
      <c r="D264" s="189">
        <v>80</v>
      </c>
      <c r="E264" s="189">
        <v>1.1534629023075105</v>
      </c>
      <c r="F264" s="189">
        <v>372.88888888888886</v>
      </c>
    </row>
    <row r="265" spans="1:6" x14ac:dyDescent="0.25">
      <c r="A265" s="189">
        <v>0.99487338423728944</v>
      </c>
      <c r="B265" s="189">
        <v>415.51010101010098</v>
      </c>
      <c r="C265" s="189">
        <v>0.9984230732917786</v>
      </c>
      <c r="D265" s="189">
        <v>82</v>
      </c>
      <c r="E265" s="189">
        <v>0.9790227675437928</v>
      </c>
      <c r="F265" s="189">
        <v>372.88888888888886</v>
      </c>
    </row>
    <row r="266" spans="1:6" x14ac:dyDescent="0.25">
      <c r="A266" s="189">
        <v>0.97642950534820561</v>
      </c>
      <c r="B266" s="189">
        <v>415.51010101010098</v>
      </c>
      <c r="C266" s="189">
        <v>1.0415018737316133</v>
      </c>
      <c r="D266" s="189">
        <v>82</v>
      </c>
      <c r="E266" s="189">
        <v>0.95449283003807073</v>
      </c>
      <c r="F266" s="189">
        <v>372.88888888888886</v>
      </c>
    </row>
    <row r="267" spans="1:6" x14ac:dyDescent="0.25">
      <c r="A267" s="189">
        <v>1.0748580658435822</v>
      </c>
      <c r="B267" s="189">
        <v>415.51010101010098</v>
      </c>
      <c r="C267" s="189">
        <v>0.9112266540527344</v>
      </c>
      <c r="D267" s="189">
        <v>82</v>
      </c>
      <c r="E267" s="189">
        <v>1.0328836679458619</v>
      </c>
      <c r="F267" s="189">
        <v>372.88888888888886</v>
      </c>
    </row>
    <row r="268" spans="1:6" x14ac:dyDescent="0.25">
      <c r="A268" s="189">
        <v>1.0815316128730774</v>
      </c>
      <c r="B268" s="189">
        <v>415.51010101010098</v>
      </c>
      <c r="C268" s="189">
        <v>1.1614187681674957</v>
      </c>
      <c r="D268" s="189">
        <v>83</v>
      </c>
      <c r="E268" s="189">
        <v>1.0995580780506133</v>
      </c>
      <c r="F268" s="189">
        <v>372.88888888888886</v>
      </c>
    </row>
    <row r="269" spans="1:6" x14ac:dyDescent="0.25">
      <c r="A269" s="189">
        <v>1.1618832862377166</v>
      </c>
      <c r="B269" s="189">
        <v>415.51010101010098</v>
      </c>
      <c r="C269" s="189">
        <v>0.80399306058883668</v>
      </c>
      <c r="D269" s="189">
        <v>83</v>
      </c>
      <c r="E269" s="189">
        <v>0.88524407625198365</v>
      </c>
      <c r="F269" s="189">
        <v>372.88888888888886</v>
      </c>
    </row>
    <row r="270" spans="1:6" x14ac:dyDescent="0.25">
      <c r="A270" s="189">
        <v>0.8209613227844238</v>
      </c>
      <c r="B270" s="189">
        <v>415.51010101010098</v>
      </c>
      <c r="C270" s="189">
        <v>0.78306827902793885</v>
      </c>
      <c r="D270" s="189">
        <v>84</v>
      </c>
      <c r="E270" s="189">
        <v>1.197308396100998</v>
      </c>
      <c r="F270" s="189">
        <v>372.88888888888886</v>
      </c>
    </row>
    <row r="271" spans="1:6" x14ac:dyDescent="0.25">
      <c r="A271" s="189">
        <v>1.0795780432224273</v>
      </c>
      <c r="B271" s="189">
        <v>415.51010101010098</v>
      </c>
      <c r="C271" s="189">
        <v>1.1066983366012573</v>
      </c>
      <c r="D271" s="189">
        <v>85</v>
      </c>
      <c r="E271" s="189">
        <v>0.99499849319458011</v>
      </c>
      <c r="F271" s="189">
        <v>372.88888888888886</v>
      </c>
    </row>
    <row r="272" spans="1:6" x14ac:dyDescent="0.25">
      <c r="A272" s="189">
        <v>1.1874253916740418</v>
      </c>
      <c r="B272" s="189">
        <v>415.51010101010098</v>
      </c>
      <c r="C272" s="189">
        <v>1.0494910252094269</v>
      </c>
      <c r="D272" s="189">
        <v>86</v>
      </c>
      <c r="E272" s="189">
        <v>1.0965290319919587</v>
      </c>
      <c r="F272" s="189">
        <v>372.88888888888886</v>
      </c>
    </row>
    <row r="273" spans="1:6" x14ac:dyDescent="0.25">
      <c r="A273" s="189">
        <v>1.0590408170223236</v>
      </c>
      <c r="B273" s="189">
        <v>415.51010101010098</v>
      </c>
      <c r="C273" s="189">
        <v>1.2113143754005433</v>
      </c>
      <c r="D273" s="189">
        <v>87</v>
      </c>
      <c r="E273" s="189">
        <v>0.89938492536544801</v>
      </c>
      <c r="F273" s="189">
        <v>372.88888888888886</v>
      </c>
    </row>
    <row r="274" spans="1:6" x14ac:dyDescent="0.25">
      <c r="A274" s="189">
        <v>1.059972128868103</v>
      </c>
      <c r="B274" s="189">
        <v>415.51010101010098</v>
      </c>
      <c r="C274" s="189">
        <v>0.84149007678031928</v>
      </c>
      <c r="D274" s="189">
        <v>88</v>
      </c>
      <c r="E274" s="189">
        <v>0.7947247159481049</v>
      </c>
      <c r="F274" s="189">
        <v>372.88888888888886</v>
      </c>
    </row>
    <row r="275" spans="1:6" x14ac:dyDescent="0.25">
      <c r="A275" s="189">
        <v>1.1460954296588899</v>
      </c>
      <c r="B275" s="189">
        <v>415.51010101010098</v>
      </c>
      <c r="C275" s="189">
        <v>0.88527571678161621</v>
      </c>
      <c r="D275" s="189">
        <v>89</v>
      </c>
      <c r="E275" s="189">
        <v>1.0982329320907593</v>
      </c>
      <c r="F275" s="189">
        <v>372.88888888888886</v>
      </c>
    </row>
    <row r="276" spans="1:6" x14ac:dyDescent="0.25">
      <c r="A276" s="189">
        <v>1.0522238183021546</v>
      </c>
      <c r="B276" s="189">
        <v>415.51010101010098</v>
      </c>
      <c r="C276" s="189">
        <v>1.0472305643558502</v>
      </c>
      <c r="D276" s="189">
        <v>89</v>
      </c>
      <c r="E276" s="189">
        <v>0.995375519990921</v>
      </c>
      <c r="F276" s="189">
        <v>372.88888888888886</v>
      </c>
    </row>
    <row r="277" spans="1:6" x14ac:dyDescent="0.25">
      <c r="A277" s="189">
        <v>0.92659377932548526</v>
      </c>
      <c r="B277" s="189">
        <v>415.51010101010098</v>
      </c>
      <c r="C277" s="189">
        <v>1.0326807188987732</v>
      </c>
      <c r="D277" s="189">
        <v>89</v>
      </c>
      <c r="E277" s="189">
        <v>1.1521960473060608</v>
      </c>
      <c r="F277" s="189">
        <v>372.88888888888886</v>
      </c>
    </row>
    <row r="278" spans="1:6" x14ac:dyDescent="0.25">
      <c r="A278" s="189">
        <v>0.88646851539611815</v>
      </c>
      <c r="B278" s="189">
        <v>415.51010101010098</v>
      </c>
      <c r="C278" s="189">
        <v>1.1286361634731292</v>
      </c>
      <c r="D278" s="189">
        <v>95</v>
      </c>
      <c r="E278" s="189">
        <v>1.2232395923137664</v>
      </c>
      <c r="F278" s="189">
        <v>372.88888888888886</v>
      </c>
    </row>
    <row r="279" spans="1:6" x14ac:dyDescent="0.25">
      <c r="A279" s="189">
        <v>1.1941404497623445</v>
      </c>
      <c r="B279" s="189">
        <v>415.51010101010098</v>
      </c>
      <c r="C279" s="189">
        <v>0.8851021051406861</v>
      </c>
      <c r="D279" s="189">
        <v>96</v>
      </c>
      <c r="E279" s="189">
        <v>0.96684357643127439</v>
      </c>
      <c r="F279" s="189">
        <v>372.88888888888886</v>
      </c>
    </row>
    <row r="280" spans="1:6" x14ac:dyDescent="0.25">
      <c r="A280" s="189">
        <v>1.0604862189292907</v>
      </c>
      <c r="B280" s="189">
        <v>415.51010101010098</v>
      </c>
      <c r="C280" s="189">
        <v>0.87895745396614078</v>
      </c>
      <c r="D280" s="189">
        <v>96</v>
      </c>
      <c r="E280" s="189">
        <v>0.80207776665687558</v>
      </c>
      <c r="F280" s="189">
        <v>372.88888888888886</v>
      </c>
    </row>
    <row r="281" spans="1:6" x14ac:dyDescent="0.25">
      <c r="A281" s="189">
        <v>1.0196141946315767</v>
      </c>
      <c r="B281" s="189">
        <v>415.51010101010098</v>
      </c>
      <c r="C281" s="189">
        <v>0.77888188600540165</v>
      </c>
      <c r="D281" s="189">
        <v>97</v>
      </c>
      <c r="E281" s="189">
        <v>0.84948676824569702</v>
      </c>
      <c r="F281" s="189">
        <v>372.88888888888886</v>
      </c>
    </row>
    <row r="282" spans="1:6" x14ac:dyDescent="0.25">
      <c r="A282" s="189">
        <v>0.82898441791534427</v>
      </c>
      <c r="B282" s="189">
        <v>415.51010101010098</v>
      </c>
      <c r="C282" s="189">
        <v>1.0608871543407441</v>
      </c>
      <c r="D282" s="189">
        <v>98</v>
      </c>
      <c r="E282" s="189">
        <v>1.2141750466823578</v>
      </c>
      <c r="F282" s="189">
        <v>372.88888888888886</v>
      </c>
    </row>
    <row r="283" spans="1:6" x14ac:dyDescent="0.25">
      <c r="A283" s="189">
        <v>0.81686129689216613</v>
      </c>
      <c r="B283" s="189">
        <v>415.51010101010098</v>
      </c>
      <c r="C283" s="189">
        <v>0.9307856559753418</v>
      </c>
      <c r="D283" s="189">
        <v>98</v>
      </c>
      <c r="E283" s="189">
        <v>1.1006143617630004</v>
      </c>
      <c r="F283" s="189">
        <v>372.88888888888886</v>
      </c>
    </row>
    <row r="284" spans="1:6" x14ac:dyDescent="0.25">
      <c r="A284" s="189">
        <v>1.1965180134773254</v>
      </c>
      <c r="B284" s="189">
        <v>415.51010101010098</v>
      </c>
      <c r="C284" s="189">
        <v>0.86959723114967347</v>
      </c>
      <c r="D284" s="189">
        <v>99</v>
      </c>
      <c r="E284" s="189">
        <v>1.1160339653491975</v>
      </c>
      <c r="F284" s="189">
        <v>372.88888888888886</v>
      </c>
    </row>
    <row r="285" spans="1:6" x14ac:dyDescent="0.25">
      <c r="A285" s="189">
        <v>0.95393580317497251</v>
      </c>
      <c r="B285" s="189">
        <v>415.51010101010098</v>
      </c>
      <c r="C285" s="189">
        <v>0.99889126539230344</v>
      </c>
      <c r="D285" s="189">
        <v>101</v>
      </c>
      <c r="E285" s="189">
        <v>1.0968125081062317</v>
      </c>
      <c r="F285" s="189">
        <v>372.88888888888886</v>
      </c>
    </row>
    <row r="286" spans="1:6" x14ac:dyDescent="0.25">
      <c r="A286" s="189">
        <v>1.0337686157226562</v>
      </c>
      <c r="B286" s="189">
        <v>415.51010101010098</v>
      </c>
      <c r="C286" s="189">
        <v>0.86007288336753851</v>
      </c>
      <c r="D286" s="189">
        <v>104</v>
      </c>
      <c r="E286" s="189">
        <v>1.1596148192882538</v>
      </c>
      <c r="F286" s="189">
        <v>372.88888888888886</v>
      </c>
    </row>
    <row r="287" spans="1:6" x14ac:dyDescent="0.25">
      <c r="A287" s="189">
        <v>1.2142616331577301</v>
      </c>
      <c r="B287" s="189">
        <v>415.51010101010098</v>
      </c>
      <c r="C287" s="189">
        <v>1.1905868673324584</v>
      </c>
      <c r="D287" s="189">
        <v>104</v>
      </c>
      <c r="E287" s="189">
        <v>1.1570440673828126</v>
      </c>
      <c r="F287" s="189">
        <v>372.88888888888886</v>
      </c>
    </row>
    <row r="288" spans="1:6" x14ac:dyDescent="0.25">
      <c r="A288" s="189">
        <v>1.2240582156181337</v>
      </c>
      <c r="B288" s="189">
        <v>415.51010101010098</v>
      </c>
      <c r="C288" s="189">
        <v>0.77311840176582336</v>
      </c>
      <c r="D288" s="189">
        <v>104</v>
      </c>
      <c r="E288" s="189">
        <v>0.92349777817726142</v>
      </c>
      <c r="F288" s="189">
        <v>372.88888888888886</v>
      </c>
    </row>
    <row r="289" spans="1:6" x14ac:dyDescent="0.25">
      <c r="A289" s="189">
        <v>1.0070915639400482</v>
      </c>
      <c r="B289" s="189">
        <v>415.51010101010098</v>
      </c>
      <c r="C289" s="189">
        <v>1.1945533394813539</v>
      </c>
      <c r="D289" s="189">
        <v>106</v>
      </c>
      <c r="E289" s="189">
        <v>0.93916228055953987</v>
      </c>
      <c r="F289" s="189">
        <v>372.88888888888886</v>
      </c>
    </row>
    <row r="290" spans="1:6" x14ac:dyDescent="0.25">
      <c r="A290" s="189">
        <v>1.0419722318649292</v>
      </c>
      <c r="B290" s="189">
        <v>415.51010101010098</v>
      </c>
      <c r="C290" s="189">
        <v>1.1294099032878877</v>
      </c>
      <c r="D290" s="189">
        <v>106</v>
      </c>
      <c r="E290" s="189">
        <v>1.1933418691158295</v>
      </c>
      <c r="F290" s="189">
        <v>372.88888888888886</v>
      </c>
    </row>
    <row r="291" spans="1:6" x14ac:dyDescent="0.25">
      <c r="A291" s="189">
        <v>0.8016380894184113</v>
      </c>
      <c r="B291" s="189">
        <v>415.51010101010098</v>
      </c>
      <c r="C291" s="189">
        <v>1.1486060810089112</v>
      </c>
      <c r="D291" s="189">
        <v>106</v>
      </c>
      <c r="E291" s="189">
        <v>1.1085338163375855</v>
      </c>
      <c r="F291" s="189">
        <v>372.88888888888886</v>
      </c>
    </row>
    <row r="292" spans="1:6" x14ac:dyDescent="0.25">
      <c r="A292" s="189">
        <v>0.98096693277359015</v>
      </c>
      <c r="B292" s="189">
        <v>415.51010101010098</v>
      </c>
      <c r="C292" s="189">
        <v>1.0159699404239655</v>
      </c>
      <c r="D292" s="189">
        <v>108</v>
      </c>
      <c r="E292" s="189">
        <v>1.0260158360004425</v>
      </c>
      <c r="F292" s="189">
        <v>372.88888888888886</v>
      </c>
    </row>
    <row r="293" spans="1:6" x14ac:dyDescent="0.25">
      <c r="A293" s="189">
        <v>0.77425115466117855</v>
      </c>
      <c r="B293" s="189">
        <v>415.51010101010098</v>
      </c>
      <c r="C293" s="189">
        <v>1.1502711844444276</v>
      </c>
      <c r="D293" s="189">
        <v>115</v>
      </c>
      <c r="E293" s="189">
        <v>0.87564619302749636</v>
      </c>
      <c r="F293" s="189">
        <v>372.88888888888886</v>
      </c>
    </row>
    <row r="294" spans="1:6" x14ac:dyDescent="0.25">
      <c r="A294" s="189">
        <v>1.0618362331390381</v>
      </c>
      <c r="B294" s="189">
        <v>415.51010101010098</v>
      </c>
      <c r="C294" s="189">
        <v>1.1644389855861663</v>
      </c>
      <c r="D294" s="189">
        <v>117</v>
      </c>
      <c r="E294" s="189">
        <v>1.2267758738994599</v>
      </c>
      <c r="F294" s="189">
        <v>372.88888888888886</v>
      </c>
    </row>
    <row r="295" spans="1:6" x14ac:dyDescent="0.25">
      <c r="A295" s="189">
        <v>1.0530177652835846</v>
      </c>
      <c r="B295" s="189">
        <v>415.51010101010098</v>
      </c>
      <c r="C295" s="189">
        <v>0.99197098255157479</v>
      </c>
      <c r="D295" s="189">
        <v>123</v>
      </c>
      <c r="E295" s="189">
        <v>1.1345745754241943</v>
      </c>
      <c r="F295" s="189">
        <v>372.88888888888886</v>
      </c>
    </row>
    <row r="296" spans="1:6" x14ac:dyDescent="0.25">
      <c r="A296" s="189">
        <v>0.7889128661155701</v>
      </c>
      <c r="B296" s="189">
        <v>415.51010101010098</v>
      </c>
      <c r="C296" s="189">
        <v>0.83551879048347477</v>
      </c>
      <c r="D296" s="189">
        <v>124</v>
      </c>
      <c r="E296" s="189">
        <v>1.1438652384281158</v>
      </c>
      <c r="F296" s="189">
        <v>372.88888888888886</v>
      </c>
    </row>
    <row r="297" spans="1:6" x14ac:dyDescent="0.25">
      <c r="A297" s="189">
        <v>1.1591584718227388</v>
      </c>
      <c r="B297" s="189">
        <v>415.51010101010098</v>
      </c>
      <c r="C297" s="189">
        <v>0.99769397020339967</v>
      </c>
      <c r="D297" s="189">
        <v>127</v>
      </c>
      <c r="E297" s="189">
        <v>0.96918294668197635</v>
      </c>
      <c r="F297" s="189">
        <v>372.88888888888886</v>
      </c>
    </row>
    <row r="298" spans="1:6" x14ac:dyDescent="0.25">
      <c r="A298" s="189">
        <v>1.0558789300918578</v>
      </c>
      <c r="B298" s="189">
        <v>415.51010101010098</v>
      </c>
      <c r="C298" s="189">
        <v>1.0589626204967499</v>
      </c>
      <c r="D298" s="189">
        <v>130</v>
      </c>
      <c r="E298" s="189">
        <v>1.09991073012352</v>
      </c>
      <c r="F298" s="189">
        <v>372.88888888888886</v>
      </c>
    </row>
    <row r="299" spans="1:6" x14ac:dyDescent="0.25">
      <c r="A299" s="189">
        <v>0.95959572911262514</v>
      </c>
      <c r="B299" s="189">
        <v>415.51010101010098</v>
      </c>
      <c r="C299" s="189">
        <v>0.81302410125732427</v>
      </c>
      <c r="D299" s="189">
        <v>131</v>
      </c>
      <c r="E299" s="189">
        <v>1.1689346551895141</v>
      </c>
      <c r="F299" s="189">
        <v>372.88888888888886</v>
      </c>
    </row>
    <row r="300" spans="1:6" x14ac:dyDescent="0.25">
      <c r="A300" s="189">
        <v>1.0580608105659486</v>
      </c>
      <c r="B300" s="189">
        <v>415.51010101010098</v>
      </c>
      <c r="C300" s="189">
        <v>1.1334873640537262</v>
      </c>
      <c r="D300" s="189">
        <v>133</v>
      </c>
      <c r="E300" s="189">
        <v>0.81449105381965636</v>
      </c>
      <c r="F300" s="189">
        <v>372.88888888888886</v>
      </c>
    </row>
    <row r="301" spans="1:6" x14ac:dyDescent="0.25">
      <c r="A301" s="189">
        <v>0.96006913065910338</v>
      </c>
      <c r="B301" s="189">
        <v>415.51010101010098</v>
      </c>
      <c r="C301" s="189">
        <v>0.93540446043014525</v>
      </c>
      <c r="D301" s="189">
        <v>136</v>
      </c>
      <c r="E301" s="189">
        <v>0.91118733644485472</v>
      </c>
      <c r="F301" s="189">
        <v>372.88888888888886</v>
      </c>
    </row>
    <row r="302" spans="1:6" x14ac:dyDescent="0.25">
      <c r="A302" s="189">
        <v>0.86308347702026367</v>
      </c>
      <c r="B302" s="189">
        <v>415.51010101010098</v>
      </c>
      <c r="C302" s="189">
        <v>1.165982517004013</v>
      </c>
      <c r="D302" s="189">
        <v>137</v>
      </c>
      <c r="E302" s="189">
        <v>0.84725205302238471</v>
      </c>
      <c r="F302" s="189">
        <v>372.88888888888886</v>
      </c>
    </row>
    <row r="303" spans="1:6" x14ac:dyDescent="0.25">
      <c r="A303" s="189">
        <v>0.80317251801490785</v>
      </c>
      <c r="B303" s="189">
        <v>415.51010101010098</v>
      </c>
      <c r="C303" s="189">
        <v>0.84651031017303469</v>
      </c>
      <c r="D303" s="189">
        <v>137</v>
      </c>
      <c r="E303" s="189">
        <v>1.0218472099304199</v>
      </c>
      <c r="F303" s="189">
        <v>372.88888888888886</v>
      </c>
    </row>
    <row r="304" spans="1:6" x14ac:dyDescent="0.25">
      <c r="A304" s="189">
        <v>1.0867591547966005</v>
      </c>
      <c r="B304" s="189">
        <v>415.51010101010098</v>
      </c>
      <c r="C304" s="189">
        <v>1.0043910419940949</v>
      </c>
      <c r="D304" s="189">
        <v>139</v>
      </c>
      <c r="E304" s="189">
        <v>0.86594381928443909</v>
      </c>
      <c r="F304" s="189">
        <v>372.88888888888886</v>
      </c>
    </row>
    <row r="305" spans="1:6" x14ac:dyDescent="0.25">
      <c r="A305" s="189">
        <v>0.9306879651546478</v>
      </c>
      <c r="B305" s="189">
        <v>415.51010101010098</v>
      </c>
      <c r="C305" s="189">
        <v>1.0636065125465393</v>
      </c>
      <c r="D305" s="189">
        <v>139</v>
      </c>
      <c r="E305" s="189">
        <v>1.1212577509880066</v>
      </c>
      <c r="F305" s="189">
        <v>372.88888888888886</v>
      </c>
    </row>
    <row r="306" spans="1:6" x14ac:dyDescent="0.25">
      <c r="A306" s="189">
        <v>0.89608537197113036</v>
      </c>
      <c r="B306" s="189">
        <v>415.51010101010098</v>
      </c>
      <c r="C306" s="189">
        <v>1.213637102842331</v>
      </c>
      <c r="D306" s="189">
        <v>139</v>
      </c>
      <c r="E306" s="189">
        <v>1.078754676580429</v>
      </c>
      <c r="F306" s="189">
        <v>372.88888888888886</v>
      </c>
    </row>
    <row r="307" spans="1:6" x14ac:dyDescent="0.25">
      <c r="A307" s="189">
        <v>0.98459163784980774</v>
      </c>
      <c r="B307" s="189">
        <v>415.51010101010098</v>
      </c>
      <c r="C307" s="189">
        <v>0.9017643260955811</v>
      </c>
      <c r="D307" s="189">
        <v>140</v>
      </c>
      <c r="E307" s="189">
        <v>1.0771977376937867</v>
      </c>
      <c r="F307" s="189">
        <v>372.88888888888886</v>
      </c>
    </row>
    <row r="308" spans="1:6" x14ac:dyDescent="0.25">
      <c r="A308" s="189">
        <v>1.1962273812294006</v>
      </c>
      <c r="B308" s="189">
        <v>415.51010101010098</v>
      </c>
      <c r="C308" s="189">
        <v>0.81897567391395576</v>
      </c>
      <c r="D308" s="189">
        <v>140</v>
      </c>
      <c r="E308" s="189">
        <v>0.86531704068183901</v>
      </c>
      <c r="F308" s="189">
        <v>372.88888888888886</v>
      </c>
    </row>
    <row r="309" spans="1:6" x14ac:dyDescent="0.25">
      <c r="A309" s="189">
        <v>1.0561065280437469</v>
      </c>
      <c r="B309" s="189">
        <v>415.51010101010098</v>
      </c>
      <c r="C309" s="189">
        <v>0.87381257772445686</v>
      </c>
      <c r="D309" s="189">
        <v>142</v>
      </c>
      <c r="E309" s="189">
        <v>1.201863672733307</v>
      </c>
      <c r="F309" s="189">
        <v>372.88888888888886</v>
      </c>
    </row>
    <row r="310" spans="1:6" x14ac:dyDescent="0.25">
      <c r="A310" s="189">
        <v>1.113359956741333</v>
      </c>
      <c r="B310" s="189">
        <v>415.51010101010098</v>
      </c>
      <c r="C310" s="189">
        <v>0.91613902449607854</v>
      </c>
      <c r="D310" s="189">
        <v>147</v>
      </c>
      <c r="E310" s="189">
        <v>1.1757601535320283</v>
      </c>
      <c r="F310" s="189">
        <v>372.88888888888886</v>
      </c>
    </row>
    <row r="311" spans="1:6" x14ac:dyDescent="0.25">
      <c r="A311" s="189">
        <v>0.96717706322669983</v>
      </c>
      <c r="B311" s="189">
        <v>415.51010101010098</v>
      </c>
      <c r="C311" s="189">
        <v>0.82989820957183835</v>
      </c>
      <c r="D311" s="189">
        <v>149</v>
      </c>
      <c r="E311" s="189">
        <v>0.80471158027648926</v>
      </c>
      <c r="F311" s="189">
        <v>372.88888888888886</v>
      </c>
    </row>
    <row r="312" spans="1:6" x14ac:dyDescent="0.25">
      <c r="A312" s="189">
        <v>0.84024356603622441</v>
      </c>
      <c r="B312" s="189">
        <v>415.51010101010098</v>
      </c>
      <c r="C312" s="189">
        <v>0.82265507817268368</v>
      </c>
      <c r="D312" s="189">
        <v>150</v>
      </c>
      <c r="E312" s="189">
        <v>0.82218469262123106</v>
      </c>
      <c r="F312" s="189">
        <v>372.88888888888886</v>
      </c>
    </row>
    <row r="313" spans="1:6" x14ac:dyDescent="0.25">
      <c r="A313" s="189">
        <v>1.1637405908107759</v>
      </c>
      <c r="B313" s="189">
        <v>415.51010101010098</v>
      </c>
      <c r="C313" s="189">
        <v>1.1535312008857728</v>
      </c>
      <c r="D313" s="189">
        <v>151</v>
      </c>
      <c r="E313" s="189">
        <v>0.80803317785263062</v>
      </c>
      <c r="F313" s="189">
        <v>372.88888888888886</v>
      </c>
    </row>
    <row r="314" spans="1:6" x14ac:dyDescent="0.25">
      <c r="A314" s="189">
        <v>1.0264099168777465</v>
      </c>
      <c r="B314" s="189">
        <v>415.51010101010098</v>
      </c>
      <c r="C314" s="189">
        <v>1.1597126471996309</v>
      </c>
      <c r="D314" s="189">
        <v>153</v>
      </c>
      <c r="E314" s="189">
        <v>0.82193425536155706</v>
      </c>
      <c r="F314" s="189">
        <v>372.88888888888886</v>
      </c>
    </row>
    <row r="315" spans="1:6" x14ac:dyDescent="0.25">
      <c r="A315" s="189">
        <v>1.0951707375049591</v>
      </c>
      <c r="B315" s="189">
        <v>415.51010101010098</v>
      </c>
      <c r="C315" s="189">
        <v>1.1059888648986818</v>
      </c>
      <c r="D315" s="189">
        <v>154</v>
      </c>
      <c r="E315" s="189">
        <v>1.0671414232254028</v>
      </c>
      <c r="F315" s="189">
        <v>372.88888888888886</v>
      </c>
    </row>
    <row r="316" spans="1:6" x14ac:dyDescent="0.25">
      <c r="A316" s="189">
        <v>0.96983187913894653</v>
      </c>
      <c r="B316" s="189">
        <v>415.51010101010098</v>
      </c>
      <c r="C316" s="189">
        <v>1.228948541879654</v>
      </c>
      <c r="D316" s="189">
        <v>155</v>
      </c>
      <c r="E316" s="189">
        <v>1.1670387184619904</v>
      </c>
      <c r="F316" s="189">
        <v>372.88888888888886</v>
      </c>
    </row>
    <row r="317" spans="1:6" x14ac:dyDescent="0.25">
      <c r="A317" s="189">
        <v>1.1892676436901093</v>
      </c>
      <c r="B317" s="189">
        <v>415.51010101010098</v>
      </c>
      <c r="C317" s="189">
        <v>0.94595452070236208</v>
      </c>
      <c r="D317" s="189">
        <v>158</v>
      </c>
      <c r="E317" s="189">
        <v>1.0920404362678529</v>
      </c>
      <c r="F317" s="189">
        <v>372.88888888888886</v>
      </c>
    </row>
    <row r="318" spans="1:6" x14ac:dyDescent="0.25">
      <c r="A318" s="189">
        <v>1.2019527816772462</v>
      </c>
      <c r="B318" s="189">
        <v>415.51010101010098</v>
      </c>
      <c r="C318" s="189">
        <v>1.1635315549373626</v>
      </c>
      <c r="D318" s="189">
        <v>158</v>
      </c>
      <c r="E318" s="189">
        <v>1.1892044723033905</v>
      </c>
      <c r="F318" s="189">
        <v>372.88888888888886</v>
      </c>
    </row>
    <row r="319" spans="1:6" x14ac:dyDescent="0.25">
      <c r="A319" s="189">
        <v>0.84717007279396062</v>
      </c>
      <c r="B319" s="189">
        <v>415.51010101010098</v>
      </c>
      <c r="C319" s="189">
        <v>1.2262655401229858</v>
      </c>
      <c r="D319" s="189">
        <v>160</v>
      </c>
      <c r="E319" s="189">
        <v>1.0224547958374024</v>
      </c>
      <c r="F319" s="189">
        <v>372.88888888888886</v>
      </c>
    </row>
    <row r="320" spans="1:6" x14ac:dyDescent="0.25">
      <c r="A320" s="189">
        <v>0.9929500842094422</v>
      </c>
      <c r="B320" s="189">
        <v>415.51010101010098</v>
      </c>
      <c r="C320" s="189">
        <v>1.0479183208942413</v>
      </c>
      <c r="D320" s="189">
        <v>160</v>
      </c>
      <c r="E320" s="189">
        <v>1.0047265303134918</v>
      </c>
      <c r="F320" s="189">
        <v>372.88888888888886</v>
      </c>
    </row>
    <row r="321" spans="1:6" x14ac:dyDescent="0.25">
      <c r="A321" s="189">
        <v>1.0975643956661225</v>
      </c>
      <c r="B321" s="189">
        <v>415.51010101010098</v>
      </c>
      <c r="C321" s="189">
        <v>1.0646457695960998</v>
      </c>
      <c r="D321" s="189">
        <v>161</v>
      </c>
      <c r="E321" s="189">
        <v>1.2030932116508484</v>
      </c>
      <c r="F321" s="189">
        <v>372.88888888888886</v>
      </c>
    </row>
    <row r="322" spans="1:6" x14ac:dyDescent="0.25">
      <c r="A322" s="189">
        <v>1.1991084241867065</v>
      </c>
      <c r="B322" s="189">
        <v>415.51010101010098</v>
      </c>
      <c r="C322" s="189">
        <v>0.81565605044364931</v>
      </c>
      <c r="D322" s="189">
        <v>162</v>
      </c>
      <c r="E322" s="189">
        <v>1.1786975133419038</v>
      </c>
      <c r="F322" s="189">
        <v>372.88888888888886</v>
      </c>
    </row>
    <row r="323" spans="1:6" x14ac:dyDescent="0.25">
      <c r="A323" s="189">
        <v>0.88456544995307929</v>
      </c>
      <c r="B323" s="189">
        <v>415.51010101010098</v>
      </c>
      <c r="C323" s="189">
        <v>0.98029732704162598</v>
      </c>
      <c r="D323" s="189">
        <v>167</v>
      </c>
      <c r="E323" s="189">
        <v>1.1210215711593627</v>
      </c>
      <c r="F323" s="189">
        <v>372.88888888888886</v>
      </c>
    </row>
    <row r="324" spans="1:6" x14ac:dyDescent="0.25">
      <c r="A324" s="189">
        <v>0.90917703866958621</v>
      </c>
      <c r="B324" s="189">
        <v>415.51010101010098</v>
      </c>
      <c r="C324" s="189">
        <v>1.169607139825821</v>
      </c>
      <c r="D324" s="189">
        <v>168</v>
      </c>
      <c r="E324" s="189">
        <v>1.0828885090351106</v>
      </c>
      <c r="F324" s="189">
        <v>372.88888888888886</v>
      </c>
    </row>
    <row r="325" spans="1:6" x14ac:dyDescent="0.25">
      <c r="A325" s="189">
        <v>0.9186442744731903</v>
      </c>
      <c r="B325" s="189">
        <v>415.51010101010098</v>
      </c>
      <c r="C325" s="189">
        <v>0.82322677373886111</v>
      </c>
      <c r="D325" s="189">
        <v>169</v>
      </c>
      <c r="E325" s="189">
        <v>0.88202036142349249</v>
      </c>
      <c r="F325" s="189">
        <v>372.88888888888886</v>
      </c>
    </row>
    <row r="326" spans="1:6" x14ac:dyDescent="0.25">
      <c r="A326" s="189">
        <v>0.8415865612030029</v>
      </c>
      <c r="B326" s="189">
        <v>415.51010101010098</v>
      </c>
      <c r="C326" s="189">
        <v>0.82397065520286561</v>
      </c>
      <c r="D326" s="189">
        <v>173</v>
      </c>
      <c r="E326" s="189">
        <v>1.1366768062114716</v>
      </c>
      <c r="F326" s="189">
        <v>372.88888888888886</v>
      </c>
    </row>
    <row r="327" spans="1:6" x14ac:dyDescent="0.25">
      <c r="A327" s="189">
        <v>1.07497771859169</v>
      </c>
      <c r="B327" s="189">
        <v>415.51010101010098</v>
      </c>
      <c r="C327" s="189">
        <v>0.91818066120147712</v>
      </c>
      <c r="D327" s="189">
        <v>175</v>
      </c>
      <c r="E327" s="189">
        <v>1.1578014659881593</v>
      </c>
      <c r="F327" s="189">
        <v>372.88888888888886</v>
      </c>
    </row>
    <row r="328" spans="1:6" x14ac:dyDescent="0.25">
      <c r="A328" s="189">
        <v>0.7994001936912537</v>
      </c>
      <c r="B328" s="189">
        <v>415.51010101010098</v>
      </c>
      <c r="C328" s="189">
        <v>1.1224756920337677</v>
      </c>
      <c r="D328" s="189">
        <v>175</v>
      </c>
      <c r="E328" s="189">
        <v>0.89539550423622138</v>
      </c>
      <c r="F328" s="189">
        <v>372.88888888888886</v>
      </c>
    </row>
    <row r="329" spans="1:6" x14ac:dyDescent="0.25">
      <c r="A329" s="189">
        <v>0.89859492659568785</v>
      </c>
      <c r="B329" s="189">
        <v>415.51010101010098</v>
      </c>
      <c r="C329" s="189">
        <v>0.8600654530525208</v>
      </c>
      <c r="D329" s="189">
        <v>175</v>
      </c>
      <c r="E329" s="189">
        <v>0.87095933675765991</v>
      </c>
      <c r="F329" s="189">
        <v>372.88888888888886</v>
      </c>
    </row>
    <row r="330" spans="1:6" x14ac:dyDescent="0.25">
      <c r="A330" s="189">
        <v>1.1448742532730103</v>
      </c>
      <c r="B330" s="189">
        <v>415.51010101010098</v>
      </c>
      <c r="C330" s="189">
        <v>1.1421216094493867</v>
      </c>
      <c r="D330" s="189">
        <v>182</v>
      </c>
      <c r="E330" s="189">
        <v>1.1654799973964691</v>
      </c>
      <c r="F330" s="189">
        <v>372.88888888888886</v>
      </c>
    </row>
    <row r="331" spans="1:6" x14ac:dyDescent="0.25">
      <c r="A331" s="189">
        <v>0.9306956970691681</v>
      </c>
      <c r="B331" s="189">
        <v>415.51010101010098</v>
      </c>
      <c r="C331" s="189">
        <v>1.0927268218994142</v>
      </c>
      <c r="D331" s="189">
        <v>185</v>
      </c>
      <c r="E331" s="189">
        <v>1.1995315408706666</v>
      </c>
      <c r="F331" s="189">
        <v>372.88888888888886</v>
      </c>
    </row>
    <row r="332" spans="1:6" x14ac:dyDescent="0.25">
      <c r="A332" s="189">
        <v>0.89050309419631957</v>
      </c>
      <c r="B332" s="189">
        <v>415.51010101010098</v>
      </c>
      <c r="C332" s="189">
        <v>1.0068401396274567</v>
      </c>
      <c r="D332" s="189">
        <v>185</v>
      </c>
      <c r="E332" s="189">
        <v>0.96078633427619942</v>
      </c>
      <c r="F332" s="189">
        <v>372.88888888888886</v>
      </c>
    </row>
    <row r="333" spans="1:6" x14ac:dyDescent="0.25">
      <c r="A333" s="189">
        <v>0.84551571726799013</v>
      </c>
      <c r="B333" s="189">
        <v>415.51010101010098</v>
      </c>
      <c r="C333" s="189">
        <v>1.0179633212089538</v>
      </c>
      <c r="D333" s="189">
        <v>191</v>
      </c>
      <c r="E333" s="189">
        <v>1.1380436825752258</v>
      </c>
      <c r="F333" s="189">
        <v>372.88888888888886</v>
      </c>
    </row>
    <row r="334" spans="1:6" x14ac:dyDescent="0.25">
      <c r="A334" s="189">
        <v>1.2184234046936036</v>
      </c>
      <c r="B334" s="189">
        <v>415.51010101010098</v>
      </c>
      <c r="C334" s="189">
        <v>0.89045437216758727</v>
      </c>
      <c r="D334" s="189">
        <v>199</v>
      </c>
      <c r="E334" s="189">
        <v>0.92945645213127137</v>
      </c>
      <c r="F334" s="189">
        <v>372.88888888888886</v>
      </c>
    </row>
    <row r="335" spans="1:6" x14ac:dyDescent="0.25">
      <c r="A335" s="189">
        <v>1.0821136724948883</v>
      </c>
      <c r="B335" s="189">
        <v>415.51010101010098</v>
      </c>
      <c r="C335" s="189">
        <v>0.83664943218231203</v>
      </c>
      <c r="D335" s="189">
        <v>205</v>
      </c>
      <c r="E335" s="189">
        <v>0.78691370010375983</v>
      </c>
      <c r="F335" s="189">
        <v>372.88888888888886</v>
      </c>
    </row>
    <row r="336" spans="1:6" x14ac:dyDescent="0.25">
      <c r="A336" s="189">
        <v>0.815052878856659</v>
      </c>
      <c r="B336" s="189">
        <v>415.51010101010098</v>
      </c>
      <c r="C336" s="189">
        <v>0.78330961346626282</v>
      </c>
      <c r="D336" s="189">
        <v>205</v>
      </c>
      <c r="E336" s="189">
        <v>1.0757052862644196</v>
      </c>
      <c r="F336" s="189">
        <v>372.88888888888886</v>
      </c>
    </row>
    <row r="337" spans="1:6" x14ac:dyDescent="0.25">
      <c r="A337" s="189">
        <v>0.97045523047447202</v>
      </c>
      <c r="B337" s="189">
        <v>415.51010101010098</v>
      </c>
      <c r="C337" s="189">
        <v>1.0988429856300355</v>
      </c>
      <c r="D337" s="189">
        <v>206</v>
      </c>
      <c r="E337" s="189">
        <v>1.0570905375480653</v>
      </c>
      <c r="F337" s="189">
        <v>372.88888888888886</v>
      </c>
    </row>
    <row r="338" spans="1:6" x14ac:dyDescent="0.25">
      <c r="A338" s="189">
        <v>0.80283826351165777</v>
      </c>
      <c r="B338" s="189">
        <v>415.51010101010098</v>
      </c>
      <c r="C338" s="189">
        <v>1.1519511210918427</v>
      </c>
      <c r="D338" s="189">
        <v>212</v>
      </c>
      <c r="E338" s="189">
        <v>0.95590475440025335</v>
      </c>
      <c r="F338" s="189">
        <v>372.88888888888886</v>
      </c>
    </row>
    <row r="339" spans="1:6" x14ac:dyDescent="0.25">
      <c r="A339" s="189">
        <v>1.1861689007282257</v>
      </c>
      <c r="B339" s="189">
        <v>415.51010101010098</v>
      </c>
      <c r="C339" s="189">
        <v>0.95475195884704589</v>
      </c>
      <c r="D339" s="189">
        <v>215</v>
      </c>
      <c r="E339" s="189">
        <v>1.0118021917343141</v>
      </c>
      <c r="F339" s="189">
        <v>372.88888888888886</v>
      </c>
    </row>
    <row r="340" spans="1:6" x14ac:dyDescent="0.25">
      <c r="A340" s="189">
        <v>0.82598778009414675</v>
      </c>
      <c r="B340" s="189">
        <v>415.51010101010098</v>
      </c>
      <c r="C340" s="189">
        <v>1.0562237131595611</v>
      </c>
      <c r="D340" s="189">
        <v>215</v>
      </c>
      <c r="E340" s="189">
        <v>0.98333961606025699</v>
      </c>
      <c r="F340" s="189">
        <v>372.88888888888886</v>
      </c>
    </row>
    <row r="341" spans="1:6" x14ac:dyDescent="0.25">
      <c r="A341" s="189">
        <v>1.0033487689495086</v>
      </c>
      <c r="B341" s="189">
        <v>415.51010101010098</v>
      </c>
      <c r="C341" s="189">
        <v>0.81343564748764041</v>
      </c>
      <c r="D341" s="189">
        <v>219</v>
      </c>
      <c r="E341" s="189">
        <v>1.082288134098053</v>
      </c>
      <c r="F341" s="189">
        <v>372.88888888888886</v>
      </c>
    </row>
    <row r="342" spans="1:6" x14ac:dyDescent="0.25">
      <c r="A342" s="189">
        <v>1.0820629215240478</v>
      </c>
      <c r="B342" s="189">
        <v>415.51010101010098</v>
      </c>
      <c r="C342" s="189">
        <v>0.98316825270652775</v>
      </c>
      <c r="D342" s="189">
        <v>224</v>
      </c>
      <c r="E342" s="189">
        <v>0.83101020693778993</v>
      </c>
      <c r="F342" s="189">
        <v>372.88888888888886</v>
      </c>
    </row>
    <row r="343" spans="1:6" x14ac:dyDescent="0.25">
      <c r="A343" s="189">
        <v>1.1697791063785554</v>
      </c>
      <c r="B343" s="189">
        <v>415.51010101010098</v>
      </c>
      <c r="C343" s="189">
        <v>0.9711152124404907</v>
      </c>
      <c r="D343" s="189">
        <v>224</v>
      </c>
      <c r="E343" s="189">
        <v>1.1893911075592041</v>
      </c>
      <c r="F343" s="189">
        <v>372.88888888888886</v>
      </c>
    </row>
    <row r="344" spans="1:6" x14ac:dyDescent="0.25">
      <c r="A344" s="189">
        <v>0.82630462408065797</v>
      </c>
      <c r="B344" s="189">
        <v>415.51010101010098</v>
      </c>
      <c r="C344" s="189">
        <v>1.2120900070667266</v>
      </c>
      <c r="D344" s="189">
        <v>228</v>
      </c>
      <c r="E344" s="189">
        <v>1.1568570482730867</v>
      </c>
      <c r="F344" s="189">
        <v>372.88888888888886</v>
      </c>
    </row>
    <row r="345" spans="1:6" x14ac:dyDescent="0.25">
      <c r="A345" s="189">
        <v>0.80395585417747495</v>
      </c>
      <c r="B345" s="189">
        <v>415.51010101010098</v>
      </c>
      <c r="C345" s="189">
        <v>1.2259686017036437</v>
      </c>
      <c r="D345" s="189">
        <v>232</v>
      </c>
      <c r="E345" s="189">
        <v>0.85788329839706423</v>
      </c>
      <c r="F345" s="189">
        <v>372.88888888888886</v>
      </c>
    </row>
    <row r="346" spans="1:6" x14ac:dyDescent="0.25">
      <c r="A346" s="189">
        <v>1.010568814277649</v>
      </c>
      <c r="B346" s="189">
        <v>415.51010101010098</v>
      </c>
      <c r="C346" s="189">
        <v>0.90017388224601746</v>
      </c>
      <c r="D346" s="189">
        <v>242</v>
      </c>
      <c r="E346" s="189">
        <v>1.1907823312282562</v>
      </c>
      <c r="F346" s="189">
        <v>372.88888888888886</v>
      </c>
    </row>
    <row r="347" spans="1:6" x14ac:dyDescent="0.25">
      <c r="A347" s="189">
        <v>1.2082799828052522</v>
      </c>
      <c r="B347" s="189">
        <v>415.51010101010098</v>
      </c>
      <c r="C347" s="189">
        <v>1.0912848472595216</v>
      </c>
      <c r="D347" s="189">
        <v>243</v>
      </c>
      <c r="E347" s="189">
        <v>1.1654018831253052</v>
      </c>
      <c r="F347" s="189">
        <v>372.88888888888886</v>
      </c>
    </row>
    <row r="348" spans="1:6" x14ac:dyDescent="0.25">
      <c r="A348" s="189">
        <v>0.89374633073806764</v>
      </c>
      <c r="B348" s="189">
        <v>415.51010101010098</v>
      </c>
      <c r="C348" s="189">
        <v>0.89302153229713443</v>
      </c>
      <c r="D348" s="189">
        <v>244</v>
      </c>
      <c r="E348" s="189">
        <v>0.93784327626228337</v>
      </c>
      <c r="F348" s="189">
        <v>372.88888888888886</v>
      </c>
    </row>
    <row r="349" spans="1:6" x14ac:dyDescent="0.25">
      <c r="A349" s="189">
        <v>1.0877977263927461</v>
      </c>
      <c r="B349" s="189">
        <v>415.51010101010098</v>
      </c>
      <c r="C349" s="189">
        <v>0.79385273694992065</v>
      </c>
      <c r="D349" s="189">
        <v>246</v>
      </c>
      <c r="E349" s="189">
        <v>1.122868950366974</v>
      </c>
      <c r="F349" s="189">
        <v>372.88888888888886</v>
      </c>
    </row>
    <row r="350" spans="1:6" x14ac:dyDescent="0.25">
      <c r="A350" s="189">
        <v>1.115542221069336</v>
      </c>
      <c r="B350" s="189">
        <v>415.51010101010098</v>
      </c>
      <c r="C350" s="189">
        <v>0.95948534369468697</v>
      </c>
      <c r="D350" s="189">
        <v>249</v>
      </c>
      <c r="E350" s="189">
        <v>1.2269923675060272</v>
      </c>
      <c r="F350" s="189">
        <v>372.88888888888886</v>
      </c>
    </row>
    <row r="351" spans="1:6" x14ac:dyDescent="0.25">
      <c r="A351" s="189">
        <v>0.8988626921176911</v>
      </c>
      <c r="B351" s="189">
        <v>415.51010101010098</v>
      </c>
      <c r="C351" s="189">
        <v>1.0594588613510132</v>
      </c>
      <c r="D351" s="189">
        <v>252</v>
      </c>
      <c r="E351" s="189">
        <v>0.97827079772949221</v>
      </c>
      <c r="F351" s="189">
        <v>372.88888888888886</v>
      </c>
    </row>
    <row r="352" spans="1:6" x14ac:dyDescent="0.25">
      <c r="A352" s="189">
        <v>1.0004894137382507</v>
      </c>
      <c r="B352" s="189">
        <v>415.51010101010098</v>
      </c>
      <c r="C352" s="189">
        <v>1.1251742947101593</v>
      </c>
      <c r="D352" s="189">
        <v>257</v>
      </c>
      <c r="E352" s="189">
        <v>0.92973946213722236</v>
      </c>
      <c r="F352" s="189">
        <v>372.88888888888886</v>
      </c>
    </row>
    <row r="353" spans="1:6" x14ac:dyDescent="0.25">
      <c r="A353" s="189">
        <v>1.0470948445796966</v>
      </c>
      <c r="B353" s="189">
        <v>415.51010101010098</v>
      </c>
      <c r="C353" s="189">
        <v>1.182370035648346</v>
      </c>
      <c r="D353" s="189">
        <v>262</v>
      </c>
      <c r="E353" s="189">
        <v>1.1306716036796569</v>
      </c>
      <c r="F353" s="189">
        <v>372.88888888888886</v>
      </c>
    </row>
    <row r="354" spans="1:6" x14ac:dyDescent="0.25">
      <c r="A354" s="189">
        <v>0.97407176494598391</v>
      </c>
      <c r="B354" s="189">
        <v>415.51010101010098</v>
      </c>
      <c r="C354" s="189">
        <v>0.79400668978691102</v>
      </c>
      <c r="D354" s="189">
        <v>263</v>
      </c>
      <c r="E354" s="189">
        <v>0.90811077475547797</v>
      </c>
      <c r="F354" s="189">
        <v>372.88888888888886</v>
      </c>
    </row>
    <row r="355" spans="1:6" x14ac:dyDescent="0.25">
      <c r="A355" s="189">
        <v>0.84901136517524722</v>
      </c>
      <c r="B355" s="189">
        <v>415.51010101010098</v>
      </c>
      <c r="C355" s="189">
        <v>0.97067509651184081</v>
      </c>
      <c r="D355" s="189">
        <v>267</v>
      </c>
      <c r="E355" s="189">
        <v>1.0963364744186401</v>
      </c>
      <c r="F355" s="189">
        <v>372.88888888888886</v>
      </c>
    </row>
    <row r="356" spans="1:6" x14ac:dyDescent="0.25">
      <c r="A356" s="189">
        <v>0.84783148050308232</v>
      </c>
      <c r="B356" s="189">
        <v>415.51010101010098</v>
      </c>
      <c r="C356" s="189">
        <v>0.96218476891517646</v>
      </c>
      <c r="D356" s="189">
        <v>268</v>
      </c>
      <c r="E356" s="189">
        <v>0.90627973675727846</v>
      </c>
      <c r="F356" s="189">
        <v>372.88888888888886</v>
      </c>
    </row>
    <row r="357" spans="1:6" x14ac:dyDescent="0.25">
      <c r="A357" s="189">
        <v>1.146704386472702</v>
      </c>
      <c r="B357" s="189">
        <v>415.51010101010098</v>
      </c>
      <c r="C357" s="189">
        <v>0.77436107397079468</v>
      </c>
      <c r="D357" s="189">
        <v>272</v>
      </c>
      <c r="E357" s="189">
        <v>0.78383886575698858</v>
      </c>
      <c r="F357" s="189">
        <v>372.88888888888886</v>
      </c>
    </row>
    <row r="358" spans="1:6" x14ac:dyDescent="0.25">
      <c r="A358" s="189">
        <v>0.94533591270446782</v>
      </c>
      <c r="B358" s="189">
        <v>415.51010101010098</v>
      </c>
      <c r="C358" s="189">
        <v>1.143966192007065</v>
      </c>
      <c r="D358" s="189">
        <v>279</v>
      </c>
      <c r="E358" s="189">
        <v>1.0152447307109833</v>
      </c>
      <c r="F358" s="189">
        <v>372.88888888888886</v>
      </c>
    </row>
    <row r="359" spans="1:6" x14ac:dyDescent="0.25">
      <c r="A359" s="189">
        <v>1.1599406015872955</v>
      </c>
      <c r="B359" s="189">
        <v>415.51010101010098</v>
      </c>
      <c r="C359" s="189">
        <v>0.81799873828887937</v>
      </c>
      <c r="D359" s="189">
        <v>282</v>
      </c>
      <c r="E359" s="189">
        <v>0.93002737998962404</v>
      </c>
      <c r="F359" s="189">
        <v>372.88888888888886</v>
      </c>
    </row>
    <row r="360" spans="1:6" x14ac:dyDescent="0.25">
      <c r="A360" s="189">
        <v>1.1958787322044373</v>
      </c>
      <c r="B360" s="189">
        <v>415.51010101010098</v>
      </c>
      <c r="C360" s="189">
        <v>1.1436073982715607</v>
      </c>
      <c r="D360" s="189">
        <v>286</v>
      </c>
      <c r="E360" s="189">
        <v>1.0549286997318268</v>
      </c>
      <c r="F360" s="189">
        <v>372.88888888888886</v>
      </c>
    </row>
    <row r="361" spans="1:6" x14ac:dyDescent="0.25">
      <c r="A361" s="189">
        <v>0.97505774855613714</v>
      </c>
      <c r="B361" s="189">
        <v>415.51010101010098</v>
      </c>
      <c r="C361" s="189">
        <v>1.1749125218391419</v>
      </c>
      <c r="D361" s="189">
        <v>286</v>
      </c>
      <c r="E361" s="189">
        <v>1.0437269377708436</v>
      </c>
      <c r="F361" s="189">
        <v>372.88888888888886</v>
      </c>
    </row>
    <row r="362" spans="1:6" x14ac:dyDescent="0.25">
      <c r="A362" s="189">
        <v>0.79779047489166266</v>
      </c>
      <c r="B362" s="189">
        <v>415.51010101010098</v>
      </c>
      <c r="C362" s="189">
        <v>0.90285384058952334</v>
      </c>
      <c r="D362" s="189">
        <v>287</v>
      </c>
      <c r="E362" s="189">
        <v>0.99307563185691838</v>
      </c>
      <c r="F362" s="189">
        <v>372.88888888888886</v>
      </c>
    </row>
    <row r="363" spans="1:6" x14ac:dyDescent="0.25">
      <c r="A363" s="189">
        <v>0.94503296971321105</v>
      </c>
      <c r="B363" s="189">
        <v>415.51010101010098</v>
      </c>
      <c r="C363" s="189">
        <v>1.0747098159790038</v>
      </c>
      <c r="D363" s="189">
        <v>288</v>
      </c>
      <c r="E363" s="189">
        <v>1.139049324989319</v>
      </c>
      <c r="F363" s="189">
        <v>372.88888888888886</v>
      </c>
    </row>
    <row r="364" spans="1:6" x14ac:dyDescent="0.25">
      <c r="A364" s="189">
        <v>1.1682334637641907</v>
      </c>
      <c r="B364" s="189">
        <v>415.51010101010098</v>
      </c>
      <c r="C364" s="189">
        <v>0.96835209488868712</v>
      </c>
      <c r="D364" s="189">
        <v>294</v>
      </c>
      <c r="E364" s="189">
        <v>1.0353189194202423</v>
      </c>
      <c r="F364" s="189">
        <v>372.88888888888886</v>
      </c>
    </row>
    <row r="365" spans="1:6" x14ac:dyDescent="0.25">
      <c r="A365" s="189">
        <v>0.89009804606437681</v>
      </c>
      <c r="B365" s="189">
        <v>415.51010101010098</v>
      </c>
      <c r="C365" s="189">
        <v>0.95104464292526247</v>
      </c>
      <c r="D365" s="189">
        <v>296</v>
      </c>
      <c r="E365" s="189">
        <v>0.77518811464309689</v>
      </c>
      <c r="F365" s="189">
        <v>372.88888888888886</v>
      </c>
    </row>
    <row r="366" spans="1:6" x14ac:dyDescent="0.25">
      <c r="A366" s="189">
        <v>1.2113561058044433</v>
      </c>
      <c r="B366" s="189">
        <v>415.51010101010098</v>
      </c>
      <c r="C366" s="189">
        <v>1.1783588445186615</v>
      </c>
      <c r="D366" s="189">
        <v>297</v>
      </c>
      <c r="E366" s="189">
        <v>1.0557965934276581</v>
      </c>
      <c r="F366" s="189">
        <v>372.88888888888886</v>
      </c>
    </row>
    <row r="367" spans="1:6" x14ac:dyDescent="0.25">
      <c r="A367" s="189">
        <v>1.1832765066623687</v>
      </c>
      <c r="B367" s="189">
        <v>415.51010101010098</v>
      </c>
      <c r="C367" s="189">
        <v>1.0914907026290894</v>
      </c>
      <c r="D367" s="189">
        <v>299</v>
      </c>
      <c r="E367" s="189">
        <v>0.99457296371459969</v>
      </c>
      <c r="F367" s="189">
        <v>372.88888888888886</v>
      </c>
    </row>
    <row r="368" spans="1:6" x14ac:dyDescent="0.25">
      <c r="A368" s="189">
        <v>1.1916815638542175</v>
      </c>
      <c r="B368" s="189">
        <v>415.51010101010098</v>
      </c>
      <c r="C368" s="189">
        <v>0.80312173962593081</v>
      </c>
      <c r="D368" s="189">
        <v>300</v>
      </c>
      <c r="E368" s="189">
        <v>0.99268843293190001</v>
      </c>
      <c r="F368" s="189">
        <v>372.88888888888886</v>
      </c>
    </row>
    <row r="369" spans="1:6" x14ac:dyDescent="0.25">
      <c r="A369" s="189">
        <v>1.0202176129817964</v>
      </c>
      <c r="B369" s="189">
        <v>415.51010101010098</v>
      </c>
      <c r="C369" s="189">
        <v>0.98639879465103153</v>
      </c>
      <c r="D369" s="189">
        <v>302</v>
      </c>
      <c r="E369" s="189">
        <v>1.0662582850456237</v>
      </c>
      <c r="F369" s="189">
        <v>372.88888888888886</v>
      </c>
    </row>
    <row r="370" spans="1:6" x14ac:dyDescent="0.25">
      <c r="A370" s="189">
        <v>0.79460580348968513</v>
      </c>
      <c r="B370" s="189">
        <v>415.51010101010098</v>
      </c>
      <c r="C370" s="189">
        <v>1.1883071315288545</v>
      </c>
      <c r="D370" s="189">
        <v>302</v>
      </c>
      <c r="E370" s="189">
        <v>1.1880499494075776</v>
      </c>
      <c r="F370" s="189">
        <v>372.88888888888886</v>
      </c>
    </row>
    <row r="371" spans="1:6" x14ac:dyDescent="0.25">
      <c r="A371" s="189">
        <v>0.78770221829414366</v>
      </c>
      <c r="B371" s="189">
        <v>415.51010101010098</v>
      </c>
      <c r="C371" s="189">
        <v>0.82861361503601072</v>
      </c>
      <c r="D371" s="189">
        <v>309</v>
      </c>
      <c r="E371" s="189">
        <v>0.91642129421234131</v>
      </c>
      <c r="F371" s="189">
        <v>372.88888888888886</v>
      </c>
    </row>
    <row r="372" spans="1:6" x14ac:dyDescent="0.25">
      <c r="A372" s="189">
        <v>0.99088001489639288</v>
      </c>
      <c r="B372" s="189">
        <v>415.51010101010098</v>
      </c>
      <c r="C372" s="189">
        <v>1.0258496820926666</v>
      </c>
      <c r="D372" s="189">
        <v>312</v>
      </c>
      <c r="E372" s="189">
        <v>0.8463182461261749</v>
      </c>
      <c r="F372" s="189">
        <v>372.88888888888886</v>
      </c>
    </row>
    <row r="373" spans="1:6" x14ac:dyDescent="0.25">
      <c r="A373" s="189">
        <v>0.84019550204277038</v>
      </c>
      <c r="B373" s="189">
        <v>415.51010101010098</v>
      </c>
      <c r="C373" s="189">
        <v>1.2109249281883241</v>
      </c>
      <c r="D373" s="189">
        <v>324</v>
      </c>
      <c r="E373" s="189">
        <v>0.92284443140029915</v>
      </c>
      <c r="F373" s="189">
        <v>372.88888888888886</v>
      </c>
    </row>
    <row r="374" spans="1:6" x14ac:dyDescent="0.25">
      <c r="A374" s="189">
        <v>1.0369524097442626</v>
      </c>
      <c r="B374" s="189">
        <v>415.51010101010098</v>
      </c>
      <c r="C374" s="189">
        <v>1.171598848104477</v>
      </c>
      <c r="D374" s="189">
        <v>326</v>
      </c>
      <c r="E374" s="189">
        <v>1.1808647525310516</v>
      </c>
      <c r="F374" s="189">
        <v>372.88888888888886</v>
      </c>
    </row>
    <row r="375" spans="1:6" x14ac:dyDescent="0.25">
      <c r="A375" s="189">
        <v>1.0688215792179108</v>
      </c>
      <c r="B375" s="189">
        <v>415.51010101010098</v>
      </c>
      <c r="C375" s="189">
        <v>0.86312811374664311</v>
      </c>
      <c r="D375" s="189">
        <v>341</v>
      </c>
      <c r="E375" s="189">
        <v>0.98525715827941895</v>
      </c>
      <c r="F375" s="189">
        <v>372.88888888888886</v>
      </c>
    </row>
    <row r="376" spans="1:6" x14ac:dyDescent="0.25">
      <c r="A376" s="189">
        <v>0.91804439306259156</v>
      </c>
      <c r="B376" s="189">
        <v>415.51010101010098</v>
      </c>
      <c r="C376" s="189">
        <v>1.0841372406482697</v>
      </c>
      <c r="D376" s="189">
        <v>344</v>
      </c>
      <c r="E376" s="189">
        <v>1.072969833612442</v>
      </c>
      <c r="F376" s="189">
        <v>372.88888888888886</v>
      </c>
    </row>
    <row r="377" spans="1:6" x14ac:dyDescent="0.25">
      <c r="A377" s="189">
        <v>1.1621349847316742</v>
      </c>
      <c r="B377" s="189">
        <v>415.51010101010098</v>
      </c>
      <c r="C377" s="189">
        <v>1.1255690884590148</v>
      </c>
      <c r="D377" s="189">
        <v>345</v>
      </c>
      <c r="E377" s="189">
        <v>0.89841212987899788</v>
      </c>
      <c r="F377" s="189">
        <v>372.88888888888886</v>
      </c>
    </row>
    <row r="378" spans="1:6" x14ac:dyDescent="0.25">
      <c r="A378" s="189">
        <v>0.79583611011505129</v>
      </c>
      <c r="B378" s="189">
        <v>415.51010101010098</v>
      </c>
      <c r="C378" s="189">
        <v>0.81414585947990414</v>
      </c>
      <c r="D378" s="189">
        <v>351</v>
      </c>
      <c r="E378" s="189">
        <v>0.78259427428245543</v>
      </c>
      <c r="F378" s="189">
        <v>372.88888888888886</v>
      </c>
    </row>
    <row r="379" spans="1:6" x14ac:dyDescent="0.25">
      <c r="A379" s="189">
        <v>1.113064032793045</v>
      </c>
      <c r="B379" s="189">
        <v>415.51010101010098</v>
      </c>
      <c r="C379" s="189">
        <v>1.1310486030578613</v>
      </c>
      <c r="D379" s="189">
        <v>353</v>
      </c>
      <c r="E379" s="189">
        <v>0.94977074146270757</v>
      </c>
      <c r="F379" s="189">
        <v>372.88888888888886</v>
      </c>
    </row>
    <row r="380" spans="1:6" x14ac:dyDescent="0.25">
      <c r="A380" s="189">
        <v>1.0976363682746888</v>
      </c>
      <c r="B380" s="189">
        <v>415.51010101010098</v>
      </c>
      <c r="C380" s="189">
        <v>0.96869120240211493</v>
      </c>
      <c r="D380" s="189">
        <v>354</v>
      </c>
      <c r="E380" s="189">
        <v>0.84532263875007629</v>
      </c>
      <c r="F380" s="189">
        <v>372.88888888888886</v>
      </c>
    </row>
    <row r="381" spans="1:6" x14ac:dyDescent="0.25">
      <c r="A381" s="189">
        <v>1.1814010512828828</v>
      </c>
      <c r="B381" s="189">
        <v>415.51010101010098</v>
      </c>
      <c r="C381" s="189">
        <v>0.90196091413497925</v>
      </c>
      <c r="D381" s="189">
        <v>355</v>
      </c>
      <c r="E381" s="189">
        <v>0.85867305040359498</v>
      </c>
      <c r="F381" s="189">
        <v>372.88888888888886</v>
      </c>
    </row>
    <row r="382" spans="1:6" x14ac:dyDescent="0.25">
      <c r="A382" s="189">
        <v>1.0189119338989259</v>
      </c>
      <c r="B382" s="189">
        <v>415.51010101010098</v>
      </c>
      <c r="C382" s="189">
        <v>1.0098092496395112</v>
      </c>
      <c r="D382" s="189">
        <v>355</v>
      </c>
      <c r="E382" s="189">
        <v>0.88485350489616399</v>
      </c>
      <c r="F382" s="189">
        <v>372.88888888888886</v>
      </c>
    </row>
    <row r="383" spans="1:6" x14ac:dyDescent="0.25">
      <c r="A383" s="189">
        <v>1.0962144911289216</v>
      </c>
      <c r="B383" s="189">
        <v>415.51010101010098</v>
      </c>
      <c r="C383" s="189">
        <v>1.1645418310165405</v>
      </c>
      <c r="D383" s="189">
        <v>358</v>
      </c>
      <c r="E383" s="189">
        <v>0.80886707305908201</v>
      </c>
      <c r="F383" s="189">
        <v>372.88888888888886</v>
      </c>
    </row>
    <row r="384" spans="1:6" x14ac:dyDescent="0.25">
      <c r="A384" s="189">
        <v>1.1460512042045594</v>
      </c>
      <c r="B384" s="189">
        <v>415.51010101010098</v>
      </c>
      <c r="C384" s="189">
        <v>0.96176132321357732</v>
      </c>
      <c r="D384" s="189">
        <v>359</v>
      </c>
      <c r="E384" s="189">
        <v>0.8854115736484528</v>
      </c>
      <c r="F384" s="189">
        <v>372.88888888888886</v>
      </c>
    </row>
    <row r="385" spans="1:6" x14ac:dyDescent="0.25">
      <c r="A385" s="189">
        <v>1.157557910680771</v>
      </c>
      <c r="B385" s="189">
        <v>415.51010101010098</v>
      </c>
      <c r="C385" s="189">
        <v>1.217101137638092</v>
      </c>
      <c r="D385" s="189">
        <v>384</v>
      </c>
      <c r="E385" s="189">
        <v>1.0812724566459657</v>
      </c>
      <c r="F385" s="189">
        <v>372.88888888888886</v>
      </c>
    </row>
    <row r="386" spans="1:6" x14ac:dyDescent="0.25">
      <c r="A386" s="189">
        <v>0.84123725414276129</v>
      </c>
      <c r="B386" s="189">
        <v>415.51010101010098</v>
      </c>
      <c r="C386" s="189">
        <v>1.1363368213176728</v>
      </c>
      <c r="D386" s="189">
        <v>395</v>
      </c>
      <c r="E386" s="189">
        <v>1.1434566533565522</v>
      </c>
      <c r="F386" s="189">
        <v>372.88888888888886</v>
      </c>
    </row>
    <row r="387" spans="1:6" x14ac:dyDescent="0.25">
      <c r="A387" s="189">
        <v>1.1118508350849152</v>
      </c>
      <c r="B387" s="189">
        <v>415.51010101010098</v>
      </c>
      <c r="C387" s="189">
        <v>0.90411438941955569</v>
      </c>
      <c r="D387" s="189">
        <v>403</v>
      </c>
      <c r="E387" s="189">
        <v>1.0488535261154175</v>
      </c>
      <c r="F387" s="189">
        <v>372.88888888888886</v>
      </c>
    </row>
    <row r="388" spans="1:6" x14ac:dyDescent="0.25">
      <c r="A388" s="189">
        <v>0.92630525827407839</v>
      </c>
      <c r="B388" s="189">
        <v>415.51010101010098</v>
      </c>
      <c r="C388" s="189">
        <v>1.0405778276920319</v>
      </c>
      <c r="D388" s="189">
        <v>404</v>
      </c>
      <c r="E388" s="189">
        <v>0.91306451916694642</v>
      </c>
      <c r="F388" s="189">
        <v>372.88888888888886</v>
      </c>
    </row>
    <row r="389" spans="1:6" x14ac:dyDescent="0.25">
      <c r="A389" s="189">
        <v>1.0703064906597137</v>
      </c>
      <c r="B389" s="189">
        <v>415.51010101010098</v>
      </c>
      <c r="C389" s="189">
        <v>0.9030490851402283</v>
      </c>
      <c r="D389" s="189">
        <v>410</v>
      </c>
      <c r="E389" s="189">
        <v>1.1704767060279846</v>
      </c>
      <c r="F389" s="189">
        <v>372.88888888888886</v>
      </c>
    </row>
    <row r="390" spans="1:6" x14ac:dyDescent="0.25">
      <c r="A390" s="189">
        <v>1.1574592876434326</v>
      </c>
      <c r="B390" s="189">
        <v>415.51010101010098</v>
      </c>
      <c r="C390" s="189">
        <v>1.0463005959987641</v>
      </c>
      <c r="D390" s="189">
        <v>420</v>
      </c>
      <c r="E390" s="189">
        <v>0.93435464739799501</v>
      </c>
      <c r="F390" s="189">
        <v>372.88888888888886</v>
      </c>
    </row>
    <row r="391" spans="1:6" x14ac:dyDescent="0.25">
      <c r="A391" s="189">
        <v>1.034781414270401</v>
      </c>
      <c r="B391" s="189">
        <v>415.51010101010098</v>
      </c>
      <c r="C391" s="189">
        <v>1.1658002138137817</v>
      </c>
      <c r="D391" s="189">
        <v>427</v>
      </c>
      <c r="E391" s="189">
        <v>1.1556273174285889</v>
      </c>
      <c r="F391" s="189">
        <v>372.88888888888886</v>
      </c>
    </row>
    <row r="392" spans="1:6" x14ac:dyDescent="0.25">
      <c r="A392" s="189">
        <v>0.95772348165512089</v>
      </c>
      <c r="B392" s="189">
        <v>415.51010101010098</v>
      </c>
      <c r="C392" s="189">
        <v>0.85578890919685369</v>
      </c>
      <c r="D392" s="189">
        <v>428</v>
      </c>
      <c r="E392" s="189">
        <v>0.88933982491493224</v>
      </c>
      <c r="F392" s="189">
        <v>372.88888888888886</v>
      </c>
    </row>
    <row r="393" spans="1:6" x14ac:dyDescent="0.25">
      <c r="A393" s="189">
        <v>0.77042193770408629</v>
      </c>
      <c r="B393" s="189">
        <v>415.51010101010098</v>
      </c>
      <c r="C393" s="189">
        <v>1.1516101765632629</v>
      </c>
      <c r="D393" s="189">
        <v>432</v>
      </c>
      <c r="E393" s="189">
        <v>0.9268607497215271</v>
      </c>
      <c r="F393" s="189">
        <v>372.88888888888886</v>
      </c>
    </row>
    <row r="394" spans="1:6" x14ac:dyDescent="0.25">
      <c r="A394" s="189">
        <v>0.94900259494781491</v>
      </c>
      <c r="B394" s="189">
        <v>415.51010101010098</v>
      </c>
      <c r="C394" s="189">
        <v>0.87303431391716002</v>
      </c>
      <c r="D394" s="189">
        <v>433</v>
      </c>
      <c r="E394" s="189">
        <v>0.88457263350486759</v>
      </c>
      <c r="F394" s="189">
        <v>372.88888888888886</v>
      </c>
    </row>
    <row r="395" spans="1:6" x14ac:dyDescent="0.25">
      <c r="A395" s="189">
        <v>0.95948254704475411</v>
      </c>
      <c r="B395" s="189">
        <v>415.51010101010098</v>
      </c>
      <c r="C395" s="189">
        <v>1.0033480834960937</v>
      </c>
      <c r="D395" s="189">
        <v>433</v>
      </c>
      <c r="E395" s="189">
        <v>1.0018630075454713</v>
      </c>
      <c r="F395" s="189">
        <v>372.88888888888886</v>
      </c>
    </row>
    <row r="396" spans="1:6" x14ac:dyDescent="0.25">
      <c r="A396" s="189">
        <v>1.1006269192695619</v>
      </c>
      <c r="B396" s="189">
        <v>415.51010101010098</v>
      </c>
      <c r="C396" s="189">
        <v>0.98673814728701337</v>
      </c>
      <c r="D396" s="189">
        <v>462</v>
      </c>
      <c r="E396" s="189">
        <v>0.99496380925178529</v>
      </c>
      <c r="F396" s="189">
        <v>372.88888888888886</v>
      </c>
    </row>
    <row r="397" spans="1:6" x14ac:dyDescent="0.25">
      <c r="A397" s="189">
        <v>1.1656911170482636</v>
      </c>
      <c r="B397" s="189">
        <v>415.51010101010098</v>
      </c>
      <c r="C397" s="189">
        <v>1.0132618527129866</v>
      </c>
      <c r="D397" s="189">
        <v>465</v>
      </c>
      <c r="E397" s="189">
        <v>0.87199563264846802</v>
      </c>
      <c r="F397" s="189">
        <v>372.88888888888886</v>
      </c>
    </row>
    <row r="398" spans="1:6" x14ac:dyDescent="0.25">
      <c r="A398" s="189">
        <v>1.0862565803527833</v>
      </c>
      <c r="B398" s="189">
        <v>415.51010101010098</v>
      </c>
      <c r="C398" s="189">
        <v>0.96021444186104021</v>
      </c>
      <c r="D398" s="189">
        <v>471</v>
      </c>
      <c r="E398" s="189">
        <v>0.83814747691154479</v>
      </c>
      <c r="F398" s="189">
        <v>372.88888888888886</v>
      </c>
    </row>
    <row r="399" spans="1:6" x14ac:dyDescent="0.25">
      <c r="A399" s="189">
        <v>0.83353602051734932</v>
      </c>
      <c r="B399" s="189">
        <v>415.51010101010098</v>
      </c>
      <c r="C399" s="189">
        <v>1.0397855581389599</v>
      </c>
      <c r="D399" s="189">
        <v>472</v>
      </c>
      <c r="E399" s="189">
        <v>0.96920000076293944</v>
      </c>
      <c r="F399" s="189">
        <v>372.88888888888886</v>
      </c>
    </row>
    <row r="400" spans="1:6" x14ac:dyDescent="0.25">
      <c r="A400" s="189">
        <v>1.1960202097892763</v>
      </c>
      <c r="B400" s="189">
        <v>415.51010101010098</v>
      </c>
      <c r="C400" s="189">
        <v>0.93369073643506706</v>
      </c>
      <c r="D400" s="189">
        <v>531</v>
      </c>
      <c r="E400" s="189">
        <v>0.80376825928688056</v>
      </c>
      <c r="F400" s="189">
        <v>372.88888888888886</v>
      </c>
    </row>
    <row r="401" spans="1:6" x14ac:dyDescent="0.25">
      <c r="A401" s="189">
        <v>0.92185011267662054</v>
      </c>
      <c r="B401" s="189">
        <v>415.51010101010098</v>
      </c>
      <c r="C401" s="189">
        <v>1.0663092635649332</v>
      </c>
      <c r="D401" s="189">
        <v>539</v>
      </c>
      <c r="E401" s="189">
        <v>1.0481359934806824</v>
      </c>
      <c r="F401" s="189">
        <v>372.88888888888886</v>
      </c>
    </row>
    <row r="402" spans="1:6" x14ac:dyDescent="0.25">
      <c r="A402" s="189">
        <v>0.88576299190521246</v>
      </c>
      <c r="B402" s="189">
        <v>415.51010101010098</v>
      </c>
      <c r="C402" s="189">
        <v>0.9071670310090939</v>
      </c>
      <c r="D402" s="189">
        <v>566</v>
      </c>
      <c r="E402" s="189">
        <v>1.1570652616024018</v>
      </c>
      <c r="F402" s="189">
        <v>372.88888888888886</v>
      </c>
    </row>
    <row r="403" spans="1:6" x14ac:dyDescent="0.25">
      <c r="A403" s="189">
        <v>1.1260665905475618</v>
      </c>
      <c r="B403" s="189">
        <v>415.51010101010098</v>
      </c>
      <c r="C403" s="189">
        <v>1.0928329689909064</v>
      </c>
      <c r="D403" s="189">
        <v>567</v>
      </c>
      <c r="E403" s="189">
        <v>0.80543004512786864</v>
      </c>
      <c r="F403" s="189">
        <v>372.88888888888886</v>
      </c>
    </row>
    <row r="404" spans="1:6" x14ac:dyDescent="0.25">
      <c r="A404" s="189">
        <v>0.9002790856361389</v>
      </c>
      <c r="B404" s="189">
        <v>415.51010101010098</v>
      </c>
      <c r="C404" s="189">
        <v>0.88064332558312075</v>
      </c>
      <c r="D404" s="189">
        <v>569</v>
      </c>
      <c r="E404" s="189">
        <v>0.87112793087959295</v>
      </c>
      <c r="F404" s="189">
        <v>372.88888888888886</v>
      </c>
    </row>
    <row r="405" spans="1:6" x14ac:dyDescent="0.25">
      <c r="A405" s="189">
        <v>1.0985217273235321</v>
      </c>
      <c r="B405" s="189">
        <v>415.51010101010098</v>
      </c>
      <c r="C405" s="189">
        <v>1.1193566744168797</v>
      </c>
      <c r="D405" s="189">
        <v>582</v>
      </c>
      <c r="E405" s="189">
        <v>0.85290756464004513</v>
      </c>
      <c r="F405" s="189">
        <v>372.88888888888886</v>
      </c>
    </row>
    <row r="406" spans="1:6" x14ac:dyDescent="0.25">
      <c r="A406" s="189">
        <v>1.2224034214019777</v>
      </c>
      <c r="B406" s="189">
        <v>415.51010101010098</v>
      </c>
      <c r="C406" s="189">
        <v>0.8541196201571476</v>
      </c>
      <c r="D406" s="189">
        <v>590</v>
      </c>
      <c r="E406" s="189">
        <v>0.91719879031181339</v>
      </c>
      <c r="F406" s="189">
        <v>372.88888888888886</v>
      </c>
    </row>
    <row r="407" spans="1:6" x14ac:dyDescent="0.25">
      <c r="A407" s="189">
        <v>0.85117948174476621</v>
      </c>
      <c r="B407" s="189">
        <v>415.51010101010098</v>
      </c>
      <c r="C407" s="189">
        <v>1.145880379842853</v>
      </c>
      <c r="D407" s="189">
        <v>597</v>
      </c>
      <c r="E407" s="189">
        <v>0.89668473243713376</v>
      </c>
      <c r="F407" s="189">
        <v>372.88888888888886</v>
      </c>
    </row>
    <row r="408" spans="1:6" x14ac:dyDescent="0.25">
      <c r="A408" s="189">
        <v>1.0148378729820251</v>
      </c>
      <c r="B408" s="189">
        <v>415.51010101010098</v>
      </c>
      <c r="C408" s="189">
        <v>0.82759591473117444</v>
      </c>
      <c r="D408" s="189">
        <v>598</v>
      </c>
      <c r="E408" s="189">
        <v>1.2173980486392975</v>
      </c>
      <c r="F408" s="189">
        <v>372.88888888888886</v>
      </c>
    </row>
    <row r="409" spans="1:6" x14ac:dyDescent="0.25">
      <c r="A409" s="189">
        <v>1.1601529824733734</v>
      </c>
      <c r="B409" s="189">
        <v>415.51010101010098</v>
      </c>
      <c r="C409" s="189">
        <v>1.1724040852688262</v>
      </c>
      <c r="D409" s="189">
        <v>619</v>
      </c>
      <c r="E409" s="189">
        <v>0.82899467229843138</v>
      </c>
      <c r="F409" s="189">
        <v>372.88888888888886</v>
      </c>
    </row>
    <row r="410" spans="1:6" x14ac:dyDescent="0.25">
      <c r="A410" s="189">
        <v>0.8565868043899536</v>
      </c>
      <c r="B410" s="189">
        <v>415.51010101010098</v>
      </c>
      <c r="C410" s="189">
        <v>0.80107220930520129</v>
      </c>
      <c r="D410" s="189">
        <v>620</v>
      </c>
      <c r="E410" s="189">
        <v>0.81924508452415468</v>
      </c>
      <c r="F410" s="189">
        <v>372.88888888888886</v>
      </c>
    </row>
    <row r="411" spans="1:6" x14ac:dyDescent="0.25">
      <c r="A411" s="189">
        <v>1.2263978874683381</v>
      </c>
      <c r="B411" s="189">
        <v>415.51010101010098</v>
      </c>
      <c r="C411" s="189">
        <v>1.1989277906947995</v>
      </c>
      <c r="D411" s="189">
        <v>620</v>
      </c>
      <c r="E411" s="189">
        <v>0.89462299823760993</v>
      </c>
      <c r="F411" s="189">
        <v>372.88888888888886</v>
      </c>
    </row>
    <row r="412" spans="1:6" x14ac:dyDescent="0.25">
      <c r="A412" s="189">
        <v>0.79087699174880988</v>
      </c>
      <c r="B412" s="189">
        <v>415.51010101010098</v>
      </c>
      <c r="C412" s="189">
        <v>0.77454850387922813</v>
      </c>
      <c r="D412" s="189">
        <v>621</v>
      </c>
      <c r="E412" s="189">
        <v>0.84635180592536929</v>
      </c>
      <c r="F412" s="189">
        <v>372.88888888888886</v>
      </c>
    </row>
    <row r="413" spans="1:6" x14ac:dyDescent="0.25">
      <c r="A413" s="189">
        <v>1.0819526183605195</v>
      </c>
      <c r="B413" s="189">
        <v>415.51010101010098</v>
      </c>
      <c r="C413" s="189">
        <v>1.2254514961207728</v>
      </c>
      <c r="D413" s="189">
        <v>642</v>
      </c>
      <c r="E413" s="189">
        <v>0.88882773637771606</v>
      </c>
      <c r="F413" s="189">
        <v>372.88888888888886</v>
      </c>
    </row>
    <row r="414" spans="1:6" x14ac:dyDescent="0.25">
      <c r="A414" s="189">
        <v>1.1564369201660156</v>
      </c>
      <c r="B414" s="189">
        <v>415.51010101010098</v>
      </c>
      <c r="C414" s="189">
        <v>1.2048982298374176</v>
      </c>
      <c r="D414" s="189">
        <v>644</v>
      </c>
      <c r="E414" s="189">
        <v>1.1546628844738007</v>
      </c>
      <c r="F414" s="189">
        <v>372.88888888888886</v>
      </c>
    </row>
    <row r="415" spans="1:6" x14ac:dyDescent="0.25">
      <c r="A415" s="189">
        <v>1.166100469827652</v>
      </c>
      <c r="B415" s="189">
        <v>421</v>
      </c>
      <c r="C415" s="189">
        <v>1.0940234255790711</v>
      </c>
      <c r="D415" s="189">
        <v>644</v>
      </c>
      <c r="E415" s="189">
        <v>1.2186186218261719</v>
      </c>
      <c r="F415" s="189">
        <v>372.88888888888886</v>
      </c>
    </row>
    <row r="416" spans="1:6" x14ac:dyDescent="0.25">
      <c r="A416" s="189">
        <v>0.86901045560836798</v>
      </c>
      <c r="B416" s="189">
        <v>424</v>
      </c>
      <c r="C416" s="189">
        <v>0.9515709340572357</v>
      </c>
      <c r="D416" s="189">
        <v>680</v>
      </c>
      <c r="E416" s="189">
        <v>1.0586178648471833</v>
      </c>
      <c r="F416" s="189">
        <v>372.88888888888886</v>
      </c>
    </row>
    <row r="417" spans="1:6" x14ac:dyDescent="0.25">
      <c r="A417" s="189">
        <v>0.81082859396934515</v>
      </c>
      <c r="B417" s="189">
        <v>432</v>
      </c>
      <c r="C417" s="189">
        <v>1.1654091215133668</v>
      </c>
      <c r="D417" s="189">
        <v>682</v>
      </c>
      <c r="E417" s="189">
        <v>0.95427077054977416</v>
      </c>
      <c r="F417" s="189">
        <v>372.88888888888886</v>
      </c>
    </row>
    <row r="418" spans="1:6" x14ac:dyDescent="0.25">
      <c r="A418" s="189">
        <v>0.81497989177703856</v>
      </c>
      <c r="B418" s="189">
        <v>438</v>
      </c>
      <c r="C418" s="189">
        <v>1.0207024204730988</v>
      </c>
      <c r="D418" s="189">
        <v>687</v>
      </c>
      <c r="E418" s="189">
        <v>0.80661014914512641</v>
      </c>
      <c r="F418" s="189">
        <v>372.88888888888886</v>
      </c>
    </row>
    <row r="419" spans="1:6" x14ac:dyDescent="0.25">
      <c r="A419" s="189">
        <v>1.1699588596820831</v>
      </c>
      <c r="B419" s="189">
        <v>440</v>
      </c>
      <c r="C419" s="189">
        <v>0.85564893960952759</v>
      </c>
      <c r="D419" s="189">
        <v>718</v>
      </c>
      <c r="E419" s="189">
        <v>0.99294772624969485</v>
      </c>
      <c r="F419" s="189">
        <v>372.88888888888886</v>
      </c>
    </row>
    <row r="420" spans="1:6" x14ac:dyDescent="0.25">
      <c r="A420" s="189">
        <v>0.81397337198257447</v>
      </c>
      <c r="B420" s="189">
        <v>447</v>
      </c>
      <c r="C420" s="189">
        <v>0.93458013415336616</v>
      </c>
      <c r="D420" s="189">
        <v>718</v>
      </c>
      <c r="E420" s="189">
        <v>1.0601178562641145</v>
      </c>
      <c r="F420" s="189">
        <v>372.88888888888886</v>
      </c>
    </row>
    <row r="421" spans="1:6" x14ac:dyDescent="0.25">
      <c r="A421" s="189">
        <v>0.98693497791579199</v>
      </c>
      <c r="B421" s="189">
        <v>487</v>
      </c>
      <c r="C421" s="189">
        <v>1.2277242946624756</v>
      </c>
      <c r="D421" s="189">
        <v>741</v>
      </c>
      <c r="E421" s="189">
        <v>0.79130888223648077</v>
      </c>
      <c r="F421" s="189">
        <v>372.88888888888886</v>
      </c>
    </row>
    <row r="422" spans="1:6" x14ac:dyDescent="0.25">
      <c r="A422" s="189">
        <v>1.0130650220842081</v>
      </c>
      <c r="B422" s="189">
        <v>496</v>
      </c>
      <c r="C422" s="189">
        <v>0.91472858071327212</v>
      </c>
      <c r="D422" s="189">
        <v>750</v>
      </c>
      <c r="E422" s="189">
        <v>0.96588155627250671</v>
      </c>
      <c r="F422" s="189">
        <v>372.88888888888886</v>
      </c>
    </row>
    <row r="423" spans="1:6" x14ac:dyDescent="0.25">
      <c r="A423" s="189">
        <v>0.96080493374737597</v>
      </c>
      <c r="B423" s="189">
        <v>526</v>
      </c>
      <c r="C423" s="189">
        <v>1.0456554198265076</v>
      </c>
      <c r="D423" s="189">
        <v>759</v>
      </c>
      <c r="E423" s="189">
        <v>1.1589762783050537</v>
      </c>
      <c r="F423" s="189">
        <v>372.88888888888886</v>
      </c>
    </row>
    <row r="424" spans="1:6" x14ac:dyDescent="0.25">
      <c r="A424" s="189">
        <v>1.0391950662526241</v>
      </c>
      <c r="B424" s="189">
        <v>527</v>
      </c>
      <c r="C424" s="189">
        <v>0.86330581068992618</v>
      </c>
      <c r="D424" s="189">
        <v>769</v>
      </c>
      <c r="E424" s="189">
        <v>1.0455038797855378</v>
      </c>
      <c r="F424" s="189">
        <v>372.88888888888886</v>
      </c>
    </row>
    <row r="425" spans="1:6" x14ac:dyDescent="0.25">
      <c r="A425" s="189">
        <v>0.98693497791579199</v>
      </c>
      <c r="B425" s="189">
        <v>543</v>
      </c>
      <c r="C425" s="189">
        <v>0.98031191349029545</v>
      </c>
      <c r="D425" s="189">
        <v>783</v>
      </c>
      <c r="E425" s="189">
        <v>0.8797357726097107</v>
      </c>
      <c r="F425" s="189">
        <v>372.88888888888886</v>
      </c>
    </row>
    <row r="426" spans="1:6" x14ac:dyDescent="0.25">
      <c r="A426" s="189">
        <v>1.0130650220842081</v>
      </c>
      <c r="B426" s="189">
        <v>550</v>
      </c>
      <c r="C426" s="189">
        <v>0.85567177891731261</v>
      </c>
      <c r="D426" s="189">
        <v>881</v>
      </c>
      <c r="E426" s="189">
        <v>1.1418460023403167</v>
      </c>
      <c r="F426" s="189">
        <v>372.88888888888886</v>
      </c>
    </row>
    <row r="427" spans="1:6" x14ac:dyDescent="0.25">
      <c r="A427" s="189">
        <v>0.96080493374737597</v>
      </c>
      <c r="B427" s="189">
        <v>550</v>
      </c>
      <c r="C427" s="189">
        <v>0.98170766115188601</v>
      </c>
      <c r="D427" s="189">
        <v>891</v>
      </c>
      <c r="E427" s="189">
        <v>0.80234758853912358</v>
      </c>
      <c r="F427" s="189">
        <v>372.88888888888886</v>
      </c>
    </row>
    <row r="428" spans="1:6" x14ac:dyDescent="0.25">
      <c r="A428" s="189">
        <v>1.0391950662526241</v>
      </c>
      <c r="B428" s="189">
        <v>574</v>
      </c>
      <c r="C428" s="189">
        <v>1</v>
      </c>
      <c r="D428" s="189">
        <v>934</v>
      </c>
      <c r="E428" s="189">
        <v>0.79659600377082829</v>
      </c>
      <c r="F428" s="189">
        <v>372.88888888888886</v>
      </c>
    </row>
    <row r="429" spans="1:6" x14ac:dyDescent="0.25">
      <c r="A429" s="189">
        <v>0.93467488957895983</v>
      </c>
      <c r="B429" s="189">
        <v>619</v>
      </c>
      <c r="C429" s="189">
        <v>1.0265237054259733</v>
      </c>
      <c r="D429" s="189">
        <v>936</v>
      </c>
      <c r="E429" s="189">
        <v>1.0978412365913393</v>
      </c>
      <c r="F429" s="189">
        <v>372.88888888888886</v>
      </c>
    </row>
    <row r="430" spans="1:6" x14ac:dyDescent="0.25">
      <c r="A430" s="189">
        <v>1.0653251104210402</v>
      </c>
      <c r="B430" s="189">
        <v>626</v>
      </c>
      <c r="C430" s="189">
        <v>0.97347629457402685</v>
      </c>
      <c r="D430" s="189">
        <v>954</v>
      </c>
      <c r="E430" s="189">
        <v>0.80838410258293159</v>
      </c>
      <c r="F430" s="189">
        <v>372.88888888888886</v>
      </c>
    </row>
    <row r="431" spans="1:6" x14ac:dyDescent="0.25">
      <c r="A431" s="189">
        <v>1</v>
      </c>
      <c r="B431" s="189">
        <v>651</v>
      </c>
      <c r="C431" s="189">
        <v>1.0530474108519465</v>
      </c>
      <c r="D431" s="189">
        <v>966</v>
      </c>
      <c r="E431" s="189">
        <v>0.95516981124877931</v>
      </c>
      <c r="F431" s="189">
        <v>372.88888888888886</v>
      </c>
    </row>
    <row r="432" spans="1:6" x14ac:dyDescent="0.25">
      <c r="A432" s="189">
        <v>1.026130044168416</v>
      </c>
      <c r="B432" s="189">
        <v>674</v>
      </c>
      <c r="C432" s="189">
        <v>0.94695258914805369</v>
      </c>
      <c r="D432" s="189">
        <v>975</v>
      </c>
      <c r="E432" s="189">
        <v>1.1558197653293609</v>
      </c>
      <c r="F432" s="189">
        <v>372.88888888888886</v>
      </c>
    </row>
    <row r="433" spans="1:6" x14ac:dyDescent="0.25">
      <c r="A433" s="189">
        <v>0.97386995583158387</v>
      </c>
      <c r="B433" s="189">
        <v>679</v>
      </c>
      <c r="C433" s="189">
        <v>1.0795711162779198</v>
      </c>
      <c r="D433" s="189">
        <v>986</v>
      </c>
      <c r="E433" s="189">
        <v>0.90209866285324103</v>
      </c>
      <c r="F433" s="189">
        <v>372.88888888888886</v>
      </c>
    </row>
    <row r="434" spans="1:6" x14ac:dyDescent="0.25">
      <c r="A434" s="189">
        <v>1.052260088336832</v>
      </c>
      <c r="B434" s="189">
        <v>683</v>
      </c>
      <c r="C434" s="189">
        <v>0.92042888372208054</v>
      </c>
      <c r="D434" s="189">
        <v>1003</v>
      </c>
      <c r="E434" s="189">
        <v>1.1648256909847259</v>
      </c>
      <c r="F434" s="189">
        <v>372.88888888888886</v>
      </c>
    </row>
    <row r="435" spans="1:6" x14ac:dyDescent="0.25">
      <c r="A435" s="189">
        <v>0.94773991166316773</v>
      </c>
      <c r="B435" s="189">
        <v>683</v>
      </c>
      <c r="C435" s="189">
        <v>1.1060948217038931</v>
      </c>
      <c r="D435" s="189">
        <v>1091</v>
      </c>
      <c r="E435" s="189">
        <v>1.1532034444808961</v>
      </c>
      <c r="F435" s="189">
        <v>372.88888888888886</v>
      </c>
    </row>
    <row r="436" spans="1:6" x14ac:dyDescent="0.25">
      <c r="A436" s="189">
        <v>0.98693497791579199</v>
      </c>
      <c r="B436" s="189">
        <v>727</v>
      </c>
      <c r="C436" s="189">
        <v>0.89390517829610738</v>
      </c>
      <c r="D436" s="189">
        <v>1094</v>
      </c>
      <c r="E436" s="189">
        <v>1.0146436703205108</v>
      </c>
      <c r="F436" s="189">
        <v>372.88888888888886</v>
      </c>
    </row>
    <row r="437" spans="1:6" x14ac:dyDescent="0.25">
      <c r="A437" s="189">
        <v>1.0130650220842081</v>
      </c>
      <c r="B437" s="189">
        <v>741</v>
      </c>
      <c r="C437" s="189">
        <v>1.1326185271298663</v>
      </c>
      <c r="D437" s="189">
        <v>1110</v>
      </c>
      <c r="E437" s="189">
        <v>1.0018525338172912</v>
      </c>
      <c r="F437" s="189">
        <v>372.88888888888886</v>
      </c>
    </row>
    <row r="438" spans="1:6" x14ac:dyDescent="0.25">
      <c r="A438" s="189">
        <v>0.96080493374737597</v>
      </c>
      <c r="B438" s="189">
        <v>768</v>
      </c>
      <c r="C438" s="189">
        <v>0.86738147287013423</v>
      </c>
      <c r="D438" s="189">
        <v>1130</v>
      </c>
      <c r="E438" s="189">
        <v>1.0318873202800751</v>
      </c>
      <c r="F438" s="189">
        <v>372.88888888888886</v>
      </c>
    </row>
    <row r="439" spans="1:6" x14ac:dyDescent="0.25">
      <c r="A439" s="189">
        <v>1.0391950662526241</v>
      </c>
      <c r="B439" s="189">
        <v>789</v>
      </c>
      <c r="C439" s="189">
        <v>1.1591422325558396</v>
      </c>
      <c r="D439" s="189">
        <v>1153</v>
      </c>
      <c r="E439" s="189">
        <v>1.1680488300323486</v>
      </c>
      <c r="F439" s="189">
        <v>372.88888888888886</v>
      </c>
    </row>
    <row r="440" spans="1:6" x14ac:dyDescent="0.25">
      <c r="A440" s="189">
        <v>0.98693497791579199</v>
      </c>
      <c r="B440" s="189">
        <v>831</v>
      </c>
      <c r="C440" s="189">
        <v>0.84085776744416107</v>
      </c>
      <c r="D440" s="189">
        <v>1209</v>
      </c>
      <c r="E440" s="189">
        <v>0.85701669335365294</v>
      </c>
      <c r="F440" s="189">
        <v>372.88888888888886</v>
      </c>
    </row>
    <row r="441" spans="1:6" x14ac:dyDescent="0.25">
      <c r="A441" s="189">
        <v>1.0130650220842081</v>
      </c>
      <c r="B441" s="189">
        <v>864</v>
      </c>
      <c r="C441" s="189">
        <v>1.1856659379818129</v>
      </c>
      <c r="D441" s="189">
        <v>1210</v>
      </c>
      <c r="E441" s="189">
        <v>1.009005925655365</v>
      </c>
      <c r="F441" s="189">
        <v>372.88888888888886</v>
      </c>
    </row>
    <row r="442" spans="1:6" x14ac:dyDescent="0.25">
      <c r="A442" s="189">
        <v>0.96080493374737597</v>
      </c>
      <c r="B442" s="189">
        <v>883</v>
      </c>
      <c r="C442" s="189">
        <v>0.81433406201818792</v>
      </c>
      <c r="D442" s="189">
        <v>1280</v>
      </c>
      <c r="E442" s="189">
        <v>1.142609761953354</v>
      </c>
      <c r="F442" s="189">
        <v>372.88888888888886</v>
      </c>
    </row>
    <row r="443" spans="1:6" x14ac:dyDescent="0.25">
      <c r="A443" s="189">
        <v>1.0391950662526241</v>
      </c>
      <c r="B443" s="189">
        <v>886</v>
      </c>
      <c r="C443" s="189">
        <v>0.98673814728701337</v>
      </c>
      <c r="D443" s="189">
        <v>1371</v>
      </c>
      <c r="E443" s="189">
        <v>1.0143336534500123</v>
      </c>
      <c r="F443" s="189">
        <v>372.88888888888886</v>
      </c>
    </row>
    <row r="444" spans="1:6" x14ac:dyDescent="0.25">
      <c r="A444" s="189">
        <v>1</v>
      </c>
      <c r="B444" s="189">
        <v>923</v>
      </c>
      <c r="C444" s="189">
        <v>1.0132618527129866</v>
      </c>
      <c r="D444" s="189">
        <v>1392</v>
      </c>
      <c r="E444" s="189">
        <v>0.89780577778816228</v>
      </c>
      <c r="F444" s="189">
        <v>372.88888888888886</v>
      </c>
    </row>
    <row r="445" spans="1:6" x14ac:dyDescent="0.25">
      <c r="A445" s="189">
        <v>0.98693497791579199</v>
      </c>
      <c r="B445" s="189">
        <v>1023</v>
      </c>
      <c r="C445" s="189">
        <v>0.96021444186104021</v>
      </c>
      <c r="D445" s="189">
        <v>1408</v>
      </c>
      <c r="E445" s="189">
        <v>0.88270800828933715</v>
      </c>
      <c r="F445" s="189">
        <v>372.88888888888886</v>
      </c>
    </row>
    <row r="446" spans="1:6" x14ac:dyDescent="0.25">
      <c r="A446" s="189">
        <v>1.0130650220842081</v>
      </c>
      <c r="B446" s="189">
        <v>1072</v>
      </c>
      <c r="C446" s="189">
        <v>1.0397855581389599</v>
      </c>
      <c r="D446" s="189">
        <v>1421</v>
      </c>
      <c r="E446" s="189">
        <v>1.1882955062389373</v>
      </c>
      <c r="F446" s="189">
        <v>372.88888888888886</v>
      </c>
    </row>
    <row r="447" spans="1:6" x14ac:dyDescent="0.25">
      <c r="A447" s="189">
        <v>1</v>
      </c>
      <c r="B447" s="189">
        <v>1106</v>
      </c>
      <c r="C447" s="189">
        <v>0.93369073643506706</v>
      </c>
      <c r="D447" s="189">
        <v>1502</v>
      </c>
      <c r="E447" s="189">
        <v>1.0719004440307618</v>
      </c>
      <c r="F447" s="189">
        <v>372.88888888888886</v>
      </c>
    </row>
    <row r="448" spans="1:6" x14ac:dyDescent="0.25">
      <c r="A448" s="189">
        <v>1.026130044168416</v>
      </c>
      <c r="B448" s="189">
        <v>1167</v>
      </c>
      <c r="C448" s="189">
        <v>1.0663092635649332</v>
      </c>
      <c r="D448" s="189">
        <v>1595</v>
      </c>
      <c r="E448" s="189">
        <v>1.1762333357334138</v>
      </c>
      <c r="F448" s="189">
        <v>372.88888888888886</v>
      </c>
    </row>
    <row r="449" spans="1:6" x14ac:dyDescent="0.25">
      <c r="A449" s="189">
        <v>0.97386995583158387</v>
      </c>
      <c r="B449" s="189">
        <v>1169</v>
      </c>
      <c r="C449" s="189">
        <v>0.9071670310090939</v>
      </c>
      <c r="D449" s="189">
        <v>1602</v>
      </c>
      <c r="E449" s="189">
        <v>1.1090415453910829</v>
      </c>
      <c r="F449" s="189">
        <v>372.88888888888886</v>
      </c>
    </row>
    <row r="450" spans="1:6" x14ac:dyDescent="0.25">
      <c r="A450" s="189">
        <v>1</v>
      </c>
      <c r="B450" s="189">
        <v>1177</v>
      </c>
      <c r="C450" s="189">
        <v>1.0928329689909064</v>
      </c>
      <c r="D450" s="189">
        <v>1672</v>
      </c>
      <c r="E450" s="189">
        <v>1.1194462621212007</v>
      </c>
      <c r="F450" s="189">
        <v>372.88888888888886</v>
      </c>
    </row>
    <row r="451" spans="1:6" x14ac:dyDescent="0.25">
      <c r="A451" s="189">
        <v>1</v>
      </c>
      <c r="B451" s="189">
        <v>1376</v>
      </c>
      <c r="C451" s="189">
        <v>0.98673814728701337</v>
      </c>
      <c r="D451" s="189">
        <v>1915</v>
      </c>
      <c r="E451" s="189">
        <v>0.94299407482147224</v>
      </c>
      <c r="F451" s="189">
        <v>372.88888888888886</v>
      </c>
    </row>
    <row r="452" spans="1:6" x14ac:dyDescent="0.25">
      <c r="A452" s="189">
        <v>1</v>
      </c>
      <c r="B452" s="189">
        <v>1451</v>
      </c>
      <c r="C452" s="189">
        <v>1.0132618527129866</v>
      </c>
      <c r="D452" s="189">
        <v>1954</v>
      </c>
      <c r="E452" s="189">
        <v>0.84431474804878237</v>
      </c>
      <c r="F452" s="189">
        <v>372.88888888888886</v>
      </c>
    </row>
    <row r="453" spans="1:6" x14ac:dyDescent="0.25">
      <c r="A453" s="189">
        <v>1</v>
      </c>
      <c r="B453" s="189">
        <v>1648</v>
      </c>
      <c r="C453" s="189">
        <v>0.96021444186104021</v>
      </c>
      <c r="D453" s="189">
        <v>1967</v>
      </c>
      <c r="E453" s="189">
        <v>1.1557103943824769</v>
      </c>
      <c r="F453" s="189">
        <v>372.88888888888886</v>
      </c>
    </row>
    <row r="454" spans="1:6" x14ac:dyDescent="0.25">
      <c r="A454" s="189">
        <v>1</v>
      </c>
      <c r="B454" s="189">
        <v>1776</v>
      </c>
      <c r="C454" s="189">
        <v>1.0397855581389599</v>
      </c>
      <c r="D454" s="189">
        <v>1991</v>
      </c>
      <c r="E454" s="189">
        <v>1.1817004573345185</v>
      </c>
      <c r="F454" s="189">
        <v>372.88888888888886</v>
      </c>
    </row>
    <row r="455" spans="1:6" x14ac:dyDescent="0.25">
      <c r="A455" s="189">
        <v>0.98693497791579199</v>
      </c>
      <c r="B455" s="189">
        <v>1803</v>
      </c>
      <c r="C455" s="189">
        <v>0.93369073643506706</v>
      </c>
      <c r="D455" s="189">
        <v>2172</v>
      </c>
      <c r="E455" s="189">
        <v>1.1844492626190186</v>
      </c>
      <c r="F455" s="189">
        <v>372.88888888888886</v>
      </c>
    </row>
    <row r="456" spans="1:6" x14ac:dyDescent="0.25">
      <c r="A456" s="189">
        <v>1.0130650220842081</v>
      </c>
      <c r="B456" s="189">
        <v>1857</v>
      </c>
      <c r="C456" s="189">
        <v>1.0663092635649332</v>
      </c>
      <c r="D456" s="189">
        <v>2229</v>
      </c>
      <c r="E456" s="189">
        <v>0.79029586434364318</v>
      </c>
      <c r="F456" s="189">
        <v>436</v>
      </c>
    </row>
    <row r="457" spans="1:6" x14ac:dyDescent="0.25">
      <c r="A457" s="189">
        <v>1</v>
      </c>
      <c r="B457" s="189">
        <v>2091</v>
      </c>
      <c r="C457" s="189">
        <v>0.98673814728701337</v>
      </c>
      <c r="D457" s="189">
        <v>2332</v>
      </c>
      <c r="E457" s="189">
        <v>0.8017270064353943</v>
      </c>
      <c r="F457" s="189">
        <v>471</v>
      </c>
    </row>
    <row r="458" spans="1:6" x14ac:dyDescent="0.25">
      <c r="A458" s="189">
        <v>1</v>
      </c>
      <c r="B458" s="189">
        <v>2253</v>
      </c>
      <c r="C458" s="189">
        <v>1.0132618527129866</v>
      </c>
      <c r="D458" s="189">
        <v>2518</v>
      </c>
      <c r="E458" s="189">
        <v>0.98693497791579199</v>
      </c>
      <c r="F458" s="189">
        <v>503</v>
      </c>
    </row>
    <row r="459" spans="1:6" x14ac:dyDescent="0.25">
      <c r="A459" s="189">
        <v>1</v>
      </c>
      <c r="B459" s="189">
        <v>2855</v>
      </c>
      <c r="C459" s="189">
        <v>1</v>
      </c>
      <c r="D459" s="189">
        <v>3264</v>
      </c>
      <c r="E459" s="189">
        <v>1.0130650220842081</v>
      </c>
      <c r="F459" s="189">
        <v>574</v>
      </c>
    </row>
    <row r="460" spans="1:6" x14ac:dyDescent="0.25">
      <c r="A460" s="189">
        <v>1</v>
      </c>
      <c r="B460" s="189">
        <v>3197</v>
      </c>
      <c r="C460" s="189">
        <v>1</v>
      </c>
      <c r="D460" s="189">
        <v>3720</v>
      </c>
      <c r="E460" s="189">
        <v>1</v>
      </c>
      <c r="F460" s="189">
        <v>628</v>
      </c>
    </row>
    <row r="461" spans="1:6" x14ac:dyDescent="0.25">
      <c r="A461" s="189">
        <v>1</v>
      </c>
      <c r="B461" s="189">
        <v>3402</v>
      </c>
      <c r="C461" s="189">
        <v>1</v>
      </c>
      <c r="D461" s="189">
        <v>5006</v>
      </c>
      <c r="E461" s="189">
        <v>0.98693497791579199</v>
      </c>
      <c r="F461" s="189">
        <v>765</v>
      </c>
    </row>
    <row r="462" spans="1:6" x14ac:dyDescent="0.25">
      <c r="A462" s="189">
        <v>1</v>
      </c>
      <c r="B462" s="189">
        <v>3655</v>
      </c>
      <c r="C462" s="189">
        <v>1</v>
      </c>
      <c r="D462" s="189">
        <v>5522</v>
      </c>
      <c r="E462" s="189">
        <v>1.0130650220842081</v>
      </c>
      <c r="F462" s="189">
        <v>822</v>
      </c>
    </row>
    <row r="463" spans="1:6" x14ac:dyDescent="0.25">
      <c r="A463" s="189">
        <v>1</v>
      </c>
      <c r="B463" s="189">
        <v>3771</v>
      </c>
      <c r="C463" s="189">
        <v>1</v>
      </c>
      <c r="D463" s="189">
        <v>8230</v>
      </c>
      <c r="E463" s="189">
        <v>1</v>
      </c>
      <c r="F463" s="189">
        <v>1382</v>
      </c>
    </row>
    <row r="464" spans="1:6" x14ac:dyDescent="0.25">
      <c r="A464" s="189">
        <v>1</v>
      </c>
      <c r="B464" s="189">
        <v>4441</v>
      </c>
      <c r="C464" s="189">
        <v>1</v>
      </c>
      <c r="D464" s="189">
        <v>22900</v>
      </c>
      <c r="E464" s="189">
        <v>1</v>
      </c>
      <c r="F464" s="189">
        <v>1552</v>
      </c>
    </row>
    <row r="465" spans="1:6" x14ac:dyDescent="0.25">
      <c r="A465" s="189">
        <v>1</v>
      </c>
      <c r="B465" s="189">
        <v>5128</v>
      </c>
      <c r="C465" s="189">
        <v>1</v>
      </c>
      <c r="D465" s="189">
        <v>25200</v>
      </c>
      <c r="E465" s="189">
        <v>1</v>
      </c>
      <c r="F465" s="189">
        <v>6785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B709"/>
  <sheetViews>
    <sheetView workbookViewId="0"/>
  </sheetViews>
  <sheetFormatPr baseColWidth="10" defaultRowHeight="15" x14ac:dyDescent="0.25"/>
  <sheetData>
    <row r="1" spans="1:2" x14ac:dyDescent="0.25">
      <c r="A1" s="189">
        <v>1</v>
      </c>
      <c r="B1" s="189">
        <v>0</v>
      </c>
    </row>
    <row r="2" spans="1:2" x14ac:dyDescent="0.25">
      <c r="A2" s="189">
        <v>1.0234619942296057</v>
      </c>
      <c r="B2" s="189">
        <v>0</v>
      </c>
    </row>
    <row r="3" spans="1:2" x14ac:dyDescent="0.25">
      <c r="A3" s="189">
        <v>0.9765380057703944</v>
      </c>
      <c r="B3" s="189">
        <v>0</v>
      </c>
    </row>
    <row r="4" spans="1:2" x14ac:dyDescent="0.25">
      <c r="A4" s="189">
        <v>1.0469239884592114</v>
      </c>
      <c r="B4" s="189">
        <v>0</v>
      </c>
    </row>
    <row r="5" spans="1:2" x14ac:dyDescent="0.25">
      <c r="A5" s="189">
        <v>0.9530760115407888</v>
      </c>
      <c r="B5" s="189">
        <v>0</v>
      </c>
    </row>
    <row r="6" spans="1:2" x14ac:dyDescent="0.25">
      <c r="A6" s="189">
        <v>1.0703859826888171</v>
      </c>
      <c r="B6" s="189">
        <v>0</v>
      </c>
    </row>
    <row r="7" spans="1:2" x14ac:dyDescent="0.25">
      <c r="A7" s="189">
        <v>0.92961401731118321</v>
      </c>
      <c r="B7" s="189">
        <v>0</v>
      </c>
    </row>
    <row r="8" spans="1:2" x14ac:dyDescent="0.25">
      <c r="A8" s="189">
        <v>1.0938479769184228</v>
      </c>
      <c r="B8" s="189">
        <v>0</v>
      </c>
    </row>
    <row r="9" spans="1:2" x14ac:dyDescent="0.25">
      <c r="A9" s="189">
        <v>0.90615202308157761</v>
      </c>
      <c r="B9" s="189">
        <v>0</v>
      </c>
    </row>
    <row r="10" spans="1:2" x14ac:dyDescent="0.25">
      <c r="A10" s="189">
        <v>1.1173099711480285</v>
      </c>
      <c r="B10" s="189">
        <v>0</v>
      </c>
    </row>
    <row r="11" spans="1:2" x14ac:dyDescent="0.25">
      <c r="A11" s="189">
        <v>0.88269002885197201</v>
      </c>
      <c r="B11" s="189">
        <v>0</v>
      </c>
    </row>
    <row r="12" spans="1:2" x14ac:dyDescent="0.25">
      <c r="A12" s="189">
        <v>1.1407719653776343</v>
      </c>
      <c r="B12" s="189">
        <v>0</v>
      </c>
    </row>
    <row r="13" spans="1:2" x14ac:dyDescent="0.25">
      <c r="A13" s="189">
        <v>0.85922803462236641</v>
      </c>
      <c r="B13" s="189">
        <v>0</v>
      </c>
    </row>
    <row r="14" spans="1:2" x14ac:dyDescent="0.25">
      <c r="A14" s="189">
        <v>1.16423395960724</v>
      </c>
      <c r="B14" s="189">
        <v>0</v>
      </c>
    </row>
    <row r="15" spans="1:2" x14ac:dyDescent="0.25">
      <c r="A15" s="189">
        <v>0.83576604039276081</v>
      </c>
      <c r="B15" s="189">
        <v>0</v>
      </c>
    </row>
    <row r="16" spans="1:2" x14ac:dyDescent="0.25">
      <c r="A16" s="189">
        <v>1.1876959538368457</v>
      </c>
      <c r="B16" s="189">
        <v>0</v>
      </c>
    </row>
    <row r="17" spans="1:2" x14ac:dyDescent="0.25">
      <c r="A17" s="189">
        <v>0.81230404616315521</v>
      </c>
      <c r="B17" s="189">
        <v>1</v>
      </c>
    </row>
    <row r="18" spans="1:2" x14ac:dyDescent="0.25">
      <c r="A18" s="189">
        <v>1.2111579480664512</v>
      </c>
      <c r="B18" s="189">
        <v>1</v>
      </c>
    </row>
    <row r="19" spans="1:2" x14ac:dyDescent="0.25">
      <c r="A19" s="189">
        <v>0.7888420519335495</v>
      </c>
      <c r="B19" s="189">
        <v>1</v>
      </c>
    </row>
    <row r="20" spans="1:2" x14ac:dyDescent="0.25">
      <c r="A20" s="189">
        <v>1.0765159034729004</v>
      </c>
      <c r="B20" s="189">
        <v>1</v>
      </c>
    </row>
    <row r="21" spans="1:2" x14ac:dyDescent="0.25">
      <c r="A21" s="189">
        <v>1.1520549261569977</v>
      </c>
      <c r="B21" s="189">
        <v>1</v>
      </c>
    </row>
    <row r="22" spans="1:2" x14ac:dyDescent="0.25">
      <c r="A22" s="189">
        <v>1.2125728678703309</v>
      </c>
      <c r="B22" s="189">
        <v>1</v>
      </c>
    </row>
    <row r="23" spans="1:2" x14ac:dyDescent="0.25">
      <c r="A23" s="189">
        <v>1.1758640134334564</v>
      </c>
      <c r="B23" s="189">
        <v>1</v>
      </c>
    </row>
    <row r="24" spans="1:2" x14ac:dyDescent="0.25">
      <c r="A24" s="189">
        <v>1.0527056646347046</v>
      </c>
      <c r="B24" s="189">
        <v>1</v>
      </c>
    </row>
    <row r="25" spans="1:2" x14ac:dyDescent="0.25">
      <c r="A25" s="189">
        <v>1.058285447359085</v>
      </c>
      <c r="B25" s="189">
        <v>1</v>
      </c>
    </row>
    <row r="26" spans="1:2" x14ac:dyDescent="0.25">
      <c r="A26" s="189">
        <v>1.1844818902015686</v>
      </c>
      <c r="B26" s="189">
        <v>2</v>
      </c>
    </row>
    <row r="27" spans="1:2" x14ac:dyDescent="0.25">
      <c r="A27" s="189">
        <v>0.92333518862724306</v>
      </c>
      <c r="B27" s="189">
        <v>2</v>
      </c>
    </row>
    <row r="28" spans="1:2" x14ac:dyDescent="0.25">
      <c r="A28" s="189">
        <v>1.0956974124908447</v>
      </c>
      <c r="B28" s="189">
        <v>2</v>
      </c>
    </row>
    <row r="29" spans="1:2" x14ac:dyDescent="0.25">
      <c r="A29" s="189">
        <v>0.88809438347816472</v>
      </c>
      <c r="B29" s="189">
        <v>2</v>
      </c>
    </row>
    <row r="30" spans="1:2" x14ac:dyDescent="0.25">
      <c r="A30" s="189">
        <v>1.0137025427818298</v>
      </c>
      <c r="B30" s="189">
        <v>2</v>
      </c>
    </row>
    <row r="31" spans="1:2" x14ac:dyDescent="0.25">
      <c r="A31" s="189">
        <v>0.83473084807395936</v>
      </c>
      <c r="B31" s="189">
        <v>2</v>
      </c>
    </row>
    <row r="32" spans="1:2" x14ac:dyDescent="0.25">
      <c r="A32" s="189">
        <v>0.97933758258819581</v>
      </c>
      <c r="B32" s="189">
        <v>2</v>
      </c>
    </row>
    <row r="33" spans="1:2" x14ac:dyDescent="0.25">
      <c r="A33" s="189">
        <v>1.1186924278736115</v>
      </c>
      <c r="B33" s="189">
        <v>2</v>
      </c>
    </row>
    <row r="34" spans="1:2" x14ac:dyDescent="0.25">
      <c r="A34" s="189">
        <v>0.79235274553298951</v>
      </c>
      <c r="B34" s="189">
        <v>2</v>
      </c>
    </row>
    <row r="35" spans="1:2" x14ac:dyDescent="0.25">
      <c r="A35" s="189">
        <v>1.1224472320079804</v>
      </c>
      <c r="B35" s="189">
        <v>2</v>
      </c>
    </row>
    <row r="36" spans="1:2" x14ac:dyDescent="0.25">
      <c r="A36" s="189">
        <v>0.90018745422363289</v>
      </c>
      <c r="B36" s="189">
        <v>3</v>
      </c>
    </row>
    <row r="37" spans="1:2" x14ac:dyDescent="0.25">
      <c r="A37" s="189">
        <v>0.95914574265480046</v>
      </c>
      <c r="B37" s="189">
        <v>3</v>
      </c>
    </row>
    <row r="38" spans="1:2" x14ac:dyDescent="0.25">
      <c r="A38" s="189">
        <v>1.1969840121269226</v>
      </c>
      <c r="B38" s="189">
        <v>3</v>
      </c>
    </row>
    <row r="39" spans="1:2" x14ac:dyDescent="0.25">
      <c r="A39" s="189">
        <v>1.1655797994136812</v>
      </c>
      <c r="B39" s="189">
        <v>3</v>
      </c>
    </row>
    <row r="40" spans="1:2" x14ac:dyDescent="0.25">
      <c r="A40" s="189">
        <v>0.79471065044403078</v>
      </c>
      <c r="B40" s="189">
        <v>3</v>
      </c>
    </row>
    <row r="41" spans="1:2" x14ac:dyDescent="0.25">
      <c r="A41" s="189">
        <v>0.85881345868110659</v>
      </c>
      <c r="B41" s="189">
        <v>3</v>
      </c>
    </row>
    <row r="42" spans="1:2" x14ac:dyDescent="0.25">
      <c r="A42" s="189">
        <v>1.0232689499855041</v>
      </c>
      <c r="B42" s="189">
        <v>3</v>
      </c>
    </row>
    <row r="43" spans="1:2" x14ac:dyDescent="0.25">
      <c r="A43" s="189">
        <v>0.9258607280254364</v>
      </c>
      <c r="B43" s="189">
        <v>3</v>
      </c>
    </row>
    <row r="44" spans="1:2" x14ac:dyDescent="0.25">
      <c r="A44" s="189">
        <v>1.1514606380462646</v>
      </c>
      <c r="B44" s="189">
        <v>3</v>
      </c>
    </row>
    <row r="45" spans="1:2" x14ac:dyDescent="0.25">
      <c r="A45" s="189">
        <v>0.99078517556190493</v>
      </c>
      <c r="B45" s="189">
        <v>3</v>
      </c>
    </row>
    <row r="46" spans="1:2" x14ac:dyDescent="0.25">
      <c r="A46" s="189">
        <v>0.8156887602806091</v>
      </c>
      <c r="B46" s="189">
        <v>3</v>
      </c>
    </row>
    <row r="47" spans="1:2" x14ac:dyDescent="0.25">
      <c r="A47" s="189">
        <v>1.0985964143276215</v>
      </c>
      <c r="B47" s="189">
        <v>3</v>
      </c>
    </row>
    <row r="48" spans="1:2" x14ac:dyDescent="0.25">
      <c r="A48" s="189">
        <v>1.1782682275772096</v>
      </c>
      <c r="B48" s="189">
        <v>4</v>
      </c>
    </row>
    <row r="49" spans="1:2" x14ac:dyDescent="0.25">
      <c r="A49" s="189">
        <v>0.77031846165657047</v>
      </c>
      <c r="B49" s="189">
        <v>4</v>
      </c>
    </row>
    <row r="50" spans="1:2" x14ac:dyDescent="0.25">
      <c r="A50" s="189">
        <v>1.0922207379341127</v>
      </c>
      <c r="B50" s="189">
        <v>4</v>
      </c>
    </row>
    <row r="51" spans="1:2" x14ac:dyDescent="0.25">
      <c r="A51" s="189">
        <v>1.0786049735546113</v>
      </c>
      <c r="B51" s="189">
        <v>4</v>
      </c>
    </row>
    <row r="52" spans="1:2" x14ac:dyDescent="0.25">
      <c r="A52" s="189">
        <v>1.2244290733337402</v>
      </c>
      <c r="B52" s="189">
        <v>4</v>
      </c>
    </row>
    <row r="53" spans="1:2" x14ac:dyDescent="0.25">
      <c r="A53" s="189">
        <v>0.78827635407447816</v>
      </c>
      <c r="B53" s="189">
        <v>4</v>
      </c>
    </row>
    <row r="54" spans="1:2" x14ac:dyDescent="0.25">
      <c r="A54" s="189">
        <v>1.1440257716178894</v>
      </c>
      <c r="B54" s="189">
        <v>4</v>
      </c>
    </row>
    <row r="55" spans="1:2" x14ac:dyDescent="0.25">
      <c r="A55" s="189">
        <v>1.1811537396907807</v>
      </c>
      <c r="B55" s="189">
        <v>4</v>
      </c>
    </row>
    <row r="56" spans="1:2" x14ac:dyDescent="0.25">
      <c r="A56" s="189">
        <v>1.177891173362732</v>
      </c>
      <c r="B56" s="189">
        <v>4</v>
      </c>
    </row>
    <row r="57" spans="1:2" x14ac:dyDescent="0.25">
      <c r="A57" s="189">
        <v>1.1795648586750032</v>
      </c>
      <c r="B57" s="189">
        <v>4</v>
      </c>
    </row>
    <row r="58" spans="1:2" x14ac:dyDescent="0.25">
      <c r="A58" s="189">
        <v>1.1701358437538147</v>
      </c>
      <c r="B58" s="189">
        <v>4</v>
      </c>
    </row>
    <row r="59" spans="1:2" x14ac:dyDescent="0.25">
      <c r="A59" s="189">
        <v>0.83789676547050473</v>
      </c>
      <c r="B59" s="189">
        <v>5</v>
      </c>
    </row>
    <row r="60" spans="1:2" x14ac:dyDescent="0.25">
      <c r="A60" s="189">
        <v>0.81744236946105964</v>
      </c>
      <c r="B60" s="189">
        <v>5</v>
      </c>
    </row>
    <row r="61" spans="1:2" x14ac:dyDescent="0.25">
      <c r="A61" s="189">
        <v>1.0265704500675201</v>
      </c>
      <c r="B61" s="189">
        <v>5</v>
      </c>
    </row>
    <row r="62" spans="1:2" x14ac:dyDescent="0.25">
      <c r="A62" s="189">
        <v>0.8471415305137634</v>
      </c>
      <c r="B62" s="189">
        <v>5</v>
      </c>
    </row>
    <row r="63" spans="1:2" x14ac:dyDescent="0.25">
      <c r="A63" s="189">
        <v>1.0478123223781586</v>
      </c>
      <c r="B63" s="189">
        <v>5</v>
      </c>
    </row>
    <row r="64" spans="1:2" x14ac:dyDescent="0.25">
      <c r="A64" s="189">
        <v>1.1998978471755981</v>
      </c>
      <c r="B64" s="189">
        <v>5</v>
      </c>
    </row>
    <row r="65" spans="1:2" x14ac:dyDescent="0.25">
      <c r="A65" s="189">
        <v>1.0975975716114044</v>
      </c>
      <c r="B65" s="189">
        <v>5</v>
      </c>
    </row>
    <row r="66" spans="1:2" x14ac:dyDescent="0.25">
      <c r="A66" s="189">
        <v>0.77387950181961063</v>
      </c>
      <c r="B66" s="189">
        <v>5</v>
      </c>
    </row>
    <row r="67" spans="1:2" x14ac:dyDescent="0.25">
      <c r="A67" s="189">
        <v>0.96314040064811712</v>
      </c>
      <c r="B67" s="189">
        <v>5</v>
      </c>
    </row>
    <row r="68" spans="1:2" x14ac:dyDescent="0.25">
      <c r="A68" s="189">
        <v>1.1022876358032228</v>
      </c>
      <c r="B68" s="189">
        <v>5</v>
      </c>
    </row>
    <row r="69" spans="1:2" x14ac:dyDescent="0.25">
      <c r="A69" s="189">
        <v>1.1803061354160309</v>
      </c>
      <c r="B69" s="189">
        <v>6</v>
      </c>
    </row>
    <row r="70" spans="1:2" x14ac:dyDescent="0.25">
      <c r="A70" s="189">
        <v>0.81112002134323125</v>
      </c>
      <c r="B70" s="189">
        <v>6</v>
      </c>
    </row>
    <row r="71" spans="1:2" x14ac:dyDescent="0.25">
      <c r="A71" s="189">
        <v>1.0303202092647552</v>
      </c>
      <c r="B71" s="189">
        <v>6</v>
      </c>
    </row>
    <row r="72" spans="1:2" x14ac:dyDescent="0.25">
      <c r="A72" s="189">
        <v>0.9390441083908081</v>
      </c>
      <c r="B72" s="189">
        <v>6</v>
      </c>
    </row>
    <row r="73" spans="1:2" x14ac:dyDescent="0.25">
      <c r="A73" s="189">
        <v>1.2101490223407745</v>
      </c>
      <c r="B73" s="189">
        <v>6</v>
      </c>
    </row>
    <row r="74" spans="1:2" x14ac:dyDescent="0.25">
      <c r="A74" s="189">
        <v>0.83625444650650027</v>
      </c>
      <c r="B74" s="189">
        <v>6</v>
      </c>
    </row>
    <row r="75" spans="1:2" x14ac:dyDescent="0.25">
      <c r="A75" s="189">
        <v>1.1859276759624482</v>
      </c>
      <c r="B75" s="189">
        <v>6</v>
      </c>
    </row>
    <row r="76" spans="1:2" x14ac:dyDescent="0.25">
      <c r="A76" s="189">
        <v>0.81418948173522954</v>
      </c>
      <c r="B76" s="189">
        <v>6</v>
      </c>
    </row>
    <row r="77" spans="1:2" x14ac:dyDescent="0.25">
      <c r="A77" s="189">
        <v>1.1338095819950105</v>
      </c>
      <c r="B77" s="189">
        <v>6</v>
      </c>
    </row>
    <row r="78" spans="1:2" x14ac:dyDescent="0.25">
      <c r="A78" s="189">
        <v>1.1529827284812928</v>
      </c>
      <c r="B78" s="189">
        <v>6</v>
      </c>
    </row>
    <row r="79" spans="1:2" x14ac:dyDescent="0.25">
      <c r="A79" s="189">
        <v>1.0076129472255706</v>
      </c>
      <c r="B79" s="189">
        <v>7</v>
      </c>
    </row>
    <row r="80" spans="1:2" x14ac:dyDescent="0.25">
      <c r="A80" s="189">
        <v>0.98852331638336188</v>
      </c>
      <c r="B80" s="189">
        <v>7</v>
      </c>
    </row>
    <row r="81" spans="1:2" x14ac:dyDescent="0.25">
      <c r="A81" s="189">
        <v>0.88763913273811346</v>
      </c>
      <c r="B81" s="189">
        <v>7</v>
      </c>
    </row>
    <row r="82" spans="1:2" x14ac:dyDescent="0.25">
      <c r="A82" s="189">
        <v>1.1760009121894837</v>
      </c>
      <c r="B82" s="189">
        <v>7</v>
      </c>
    </row>
    <row r="83" spans="1:2" x14ac:dyDescent="0.25">
      <c r="A83" s="189">
        <v>0.90003788828849796</v>
      </c>
      <c r="B83" s="189">
        <v>7</v>
      </c>
    </row>
    <row r="84" spans="1:2" x14ac:dyDescent="0.25">
      <c r="A84" s="189">
        <v>1.0818100166320801</v>
      </c>
      <c r="B84" s="189">
        <v>7</v>
      </c>
    </row>
    <row r="85" spans="1:2" x14ac:dyDescent="0.25">
      <c r="A85" s="189">
        <v>0.95109446167945866</v>
      </c>
      <c r="B85" s="189">
        <v>7</v>
      </c>
    </row>
    <row r="86" spans="1:2" x14ac:dyDescent="0.25">
      <c r="A86" s="189">
        <v>0.99068863630294801</v>
      </c>
      <c r="B86" s="189">
        <v>7</v>
      </c>
    </row>
    <row r="87" spans="1:2" x14ac:dyDescent="0.25">
      <c r="A87" s="189">
        <v>1.0958135831356048</v>
      </c>
      <c r="B87" s="189">
        <v>7</v>
      </c>
    </row>
    <row r="88" spans="1:2" x14ac:dyDescent="0.25">
      <c r="A88" s="189">
        <v>1.2299663305282593</v>
      </c>
      <c r="B88" s="189">
        <v>8</v>
      </c>
    </row>
    <row r="89" spans="1:2" x14ac:dyDescent="0.25">
      <c r="A89" s="189">
        <v>1.1751753246784211</v>
      </c>
      <c r="B89" s="189">
        <v>8</v>
      </c>
    </row>
    <row r="90" spans="1:2" x14ac:dyDescent="0.25">
      <c r="A90" s="189">
        <v>1.1877966332435608</v>
      </c>
      <c r="B90" s="189">
        <v>8</v>
      </c>
    </row>
    <row r="91" spans="1:2" x14ac:dyDescent="0.25">
      <c r="A91" s="189">
        <v>0.77143783450126646</v>
      </c>
      <c r="B91" s="189">
        <v>8</v>
      </c>
    </row>
    <row r="92" spans="1:2" x14ac:dyDescent="0.25">
      <c r="A92" s="189">
        <v>1.0572488498687744</v>
      </c>
      <c r="B92" s="189">
        <v>8</v>
      </c>
    </row>
    <row r="93" spans="1:2" x14ac:dyDescent="0.25">
      <c r="A93" s="189">
        <v>1.1058619463443757</v>
      </c>
      <c r="B93" s="189">
        <v>8</v>
      </c>
    </row>
    <row r="94" spans="1:2" x14ac:dyDescent="0.25">
      <c r="A94" s="189">
        <v>0.97313422918319703</v>
      </c>
      <c r="B94" s="189">
        <v>8</v>
      </c>
    </row>
    <row r="95" spans="1:2" x14ac:dyDescent="0.25">
      <c r="A95" s="189">
        <v>0.95823266386985784</v>
      </c>
      <c r="B95" s="189">
        <v>8</v>
      </c>
    </row>
    <row r="96" spans="1:2" x14ac:dyDescent="0.25">
      <c r="A96" s="189">
        <v>1.0634415102005006</v>
      </c>
      <c r="B96" s="189">
        <v>8</v>
      </c>
    </row>
    <row r="97" spans="1:2" x14ac:dyDescent="0.25">
      <c r="A97" s="189">
        <v>0.88255252003669737</v>
      </c>
      <c r="B97" s="189">
        <v>8</v>
      </c>
    </row>
    <row r="98" spans="1:2" x14ac:dyDescent="0.25">
      <c r="A98" s="189">
        <v>0.99225684404373171</v>
      </c>
      <c r="B98" s="189">
        <v>8</v>
      </c>
    </row>
    <row r="99" spans="1:2" x14ac:dyDescent="0.25">
      <c r="A99" s="189">
        <v>1.1282818114757538</v>
      </c>
      <c r="B99" s="189">
        <v>8</v>
      </c>
    </row>
    <row r="100" spans="1:2" x14ac:dyDescent="0.25">
      <c r="A100" s="189">
        <v>0.90604309082031254</v>
      </c>
      <c r="B100" s="189">
        <v>8</v>
      </c>
    </row>
    <row r="101" spans="1:2" x14ac:dyDescent="0.25">
      <c r="A101" s="189">
        <v>0.87150070786476141</v>
      </c>
      <c r="B101" s="189">
        <v>8</v>
      </c>
    </row>
    <row r="102" spans="1:2" x14ac:dyDescent="0.25">
      <c r="A102" s="189">
        <v>1.2101534914970398</v>
      </c>
      <c r="B102" s="189">
        <v>8</v>
      </c>
    </row>
    <row r="103" spans="1:2" x14ac:dyDescent="0.25">
      <c r="A103" s="189">
        <v>0.95536823630332945</v>
      </c>
      <c r="B103" s="189">
        <v>8</v>
      </c>
    </row>
    <row r="104" spans="1:2" x14ac:dyDescent="0.25">
      <c r="A104" s="189">
        <v>1.0174547147750854</v>
      </c>
      <c r="B104" s="189">
        <v>9</v>
      </c>
    </row>
    <row r="105" spans="1:2" x14ac:dyDescent="0.25">
      <c r="A105" s="189">
        <v>0.95425314068794254</v>
      </c>
      <c r="B105" s="189">
        <v>9</v>
      </c>
    </row>
    <row r="106" spans="1:2" x14ac:dyDescent="0.25">
      <c r="A106" s="189">
        <v>1.2059342789649963</v>
      </c>
      <c r="B106" s="189">
        <v>9</v>
      </c>
    </row>
    <row r="107" spans="1:2" x14ac:dyDescent="0.25">
      <c r="A107" s="189">
        <v>0.81091161608695983</v>
      </c>
      <c r="B107" s="189">
        <v>9</v>
      </c>
    </row>
    <row r="108" spans="1:2" x14ac:dyDescent="0.25">
      <c r="A108" s="189">
        <v>1.1171673488616944</v>
      </c>
      <c r="B108" s="189">
        <v>9</v>
      </c>
    </row>
    <row r="109" spans="1:2" x14ac:dyDescent="0.25">
      <c r="A109" s="189">
        <v>0.85108691811561588</v>
      </c>
      <c r="B109" s="189">
        <v>9</v>
      </c>
    </row>
    <row r="110" spans="1:2" x14ac:dyDescent="0.25">
      <c r="A110" s="189">
        <v>1.0425179076194764</v>
      </c>
      <c r="B110" s="189">
        <v>10</v>
      </c>
    </row>
    <row r="111" spans="1:2" x14ac:dyDescent="0.25">
      <c r="A111" s="189">
        <v>0.99490584731101994</v>
      </c>
      <c r="B111" s="189">
        <v>10</v>
      </c>
    </row>
    <row r="112" spans="1:2" x14ac:dyDescent="0.25">
      <c r="A112" s="189">
        <v>1.1389493036270142</v>
      </c>
      <c r="B112" s="189">
        <v>10</v>
      </c>
    </row>
    <row r="113" spans="1:2" x14ac:dyDescent="0.25">
      <c r="A113" s="189">
        <v>1.0194471085071564</v>
      </c>
      <c r="B113" s="189">
        <v>10</v>
      </c>
    </row>
    <row r="114" spans="1:2" x14ac:dyDescent="0.25">
      <c r="A114" s="189">
        <v>0.87131917238235479</v>
      </c>
      <c r="B114" s="189">
        <v>10</v>
      </c>
    </row>
    <row r="115" spans="1:2" x14ac:dyDescent="0.25">
      <c r="A115" s="189">
        <v>1.0818565452098847</v>
      </c>
      <c r="B115" s="189">
        <v>10</v>
      </c>
    </row>
    <row r="116" spans="1:2" x14ac:dyDescent="0.25">
      <c r="A116" s="189">
        <v>0.89303373336791991</v>
      </c>
      <c r="B116" s="189">
        <v>10</v>
      </c>
    </row>
    <row r="117" spans="1:2" x14ac:dyDescent="0.25">
      <c r="A117" s="189">
        <v>0.90738424897193914</v>
      </c>
      <c r="B117" s="189">
        <v>10</v>
      </c>
    </row>
    <row r="118" spans="1:2" x14ac:dyDescent="0.25">
      <c r="A118" s="189">
        <v>1.1119364619255065</v>
      </c>
      <c r="B118" s="189">
        <v>10</v>
      </c>
    </row>
    <row r="119" spans="1:2" x14ac:dyDescent="0.25">
      <c r="A119" s="189">
        <v>1.2217185437679292</v>
      </c>
      <c r="B119" s="189">
        <v>11</v>
      </c>
    </row>
    <row r="120" spans="1:2" x14ac:dyDescent="0.25">
      <c r="A120" s="189">
        <v>1.2233061361312867</v>
      </c>
      <c r="B120" s="189">
        <v>11</v>
      </c>
    </row>
    <row r="121" spans="1:2" x14ac:dyDescent="0.25">
      <c r="A121" s="189">
        <v>1.0019918453693391</v>
      </c>
      <c r="B121" s="189">
        <v>12</v>
      </c>
    </row>
    <row r="122" spans="1:2" x14ac:dyDescent="0.25">
      <c r="A122" s="189">
        <v>0.90683925867080695</v>
      </c>
      <c r="B122" s="189">
        <v>12</v>
      </c>
    </row>
    <row r="123" spans="1:2" x14ac:dyDescent="0.25">
      <c r="A123" s="189">
        <v>0.79583339571952827</v>
      </c>
      <c r="B123" s="189">
        <v>12</v>
      </c>
    </row>
    <row r="124" spans="1:2" x14ac:dyDescent="0.25">
      <c r="A124" s="189">
        <v>1.1394918537139893</v>
      </c>
      <c r="B124" s="189">
        <v>12</v>
      </c>
    </row>
    <row r="125" spans="1:2" x14ac:dyDescent="0.25">
      <c r="A125" s="189">
        <v>0.85284387230873115</v>
      </c>
      <c r="B125" s="189">
        <v>12</v>
      </c>
    </row>
    <row r="126" spans="1:2" x14ac:dyDescent="0.25">
      <c r="A126" s="189">
        <v>0.83105563879013067</v>
      </c>
      <c r="B126" s="189">
        <v>13</v>
      </c>
    </row>
    <row r="127" spans="1:2" x14ac:dyDescent="0.25">
      <c r="A127" s="189">
        <v>0.86786687254905703</v>
      </c>
      <c r="B127" s="189">
        <v>13</v>
      </c>
    </row>
    <row r="128" spans="1:2" x14ac:dyDescent="0.25">
      <c r="A128" s="189">
        <v>1.0443435716629028</v>
      </c>
      <c r="B128" s="189">
        <v>13</v>
      </c>
    </row>
    <row r="129" spans="1:2" x14ac:dyDescent="0.25">
      <c r="A129" s="189">
        <v>0.89043227314949036</v>
      </c>
      <c r="B129" s="189">
        <v>13</v>
      </c>
    </row>
    <row r="130" spans="1:2" x14ac:dyDescent="0.25">
      <c r="A130" s="189">
        <v>1.1168597722053528</v>
      </c>
      <c r="B130" s="189">
        <v>13</v>
      </c>
    </row>
    <row r="131" spans="1:2" x14ac:dyDescent="0.25">
      <c r="A131" s="189">
        <v>1.2297464644908906</v>
      </c>
      <c r="B131" s="189">
        <v>13</v>
      </c>
    </row>
    <row r="132" spans="1:2" x14ac:dyDescent="0.25">
      <c r="A132" s="189">
        <v>1.0158288192749023</v>
      </c>
      <c r="B132" s="189">
        <v>14</v>
      </c>
    </row>
    <row r="133" spans="1:2" x14ac:dyDescent="0.25">
      <c r="A133" s="189">
        <v>1.1396044600009918</v>
      </c>
      <c r="B133" s="189">
        <v>14</v>
      </c>
    </row>
    <row r="134" spans="1:2" x14ac:dyDescent="0.25">
      <c r="A134" s="189">
        <v>0.91345942258834845</v>
      </c>
      <c r="B134" s="189">
        <v>14</v>
      </c>
    </row>
    <row r="135" spans="1:2" x14ac:dyDescent="0.25">
      <c r="A135" s="189">
        <v>0.78259888052940374</v>
      </c>
      <c r="B135" s="189">
        <v>14</v>
      </c>
    </row>
    <row r="136" spans="1:2" x14ac:dyDescent="0.25">
      <c r="A136" s="189">
        <v>1.0443174695968629</v>
      </c>
      <c r="B136" s="189">
        <v>14</v>
      </c>
    </row>
    <row r="137" spans="1:2" x14ac:dyDescent="0.25">
      <c r="A137" s="189">
        <v>0.96800081372261049</v>
      </c>
      <c r="B137" s="189">
        <v>14</v>
      </c>
    </row>
    <row r="138" spans="1:2" x14ac:dyDescent="0.25">
      <c r="A138" s="189">
        <v>0.88168344736099247</v>
      </c>
      <c r="B138" s="189">
        <v>15</v>
      </c>
    </row>
    <row r="139" spans="1:2" x14ac:dyDescent="0.25">
      <c r="A139" s="189">
        <v>0.7926875483989716</v>
      </c>
      <c r="B139" s="189">
        <v>15</v>
      </c>
    </row>
    <row r="140" spans="1:2" x14ac:dyDescent="0.25">
      <c r="A140" s="189">
        <v>0.92476923942565925</v>
      </c>
      <c r="B140" s="189">
        <v>15</v>
      </c>
    </row>
    <row r="141" spans="1:2" x14ac:dyDescent="0.25">
      <c r="A141" s="189">
        <v>0.78949218392372134</v>
      </c>
      <c r="B141" s="189">
        <v>15</v>
      </c>
    </row>
    <row r="142" spans="1:2" x14ac:dyDescent="0.25">
      <c r="A142" s="189">
        <v>0.84366929769515997</v>
      </c>
      <c r="B142" s="189">
        <v>15</v>
      </c>
    </row>
    <row r="143" spans="1:2" x14ac:dyDescent="0.25">
      <c r="A143" s="189">
        <v>0.90235011458396919</v>
      </c>
      <c r="B143" s="189">
        <v>15</v>
      </c>
    </row>
    <row r="144" spans="1:2" x14ac:dyDescent="0.25">
      <c r="A144" s="189">
        <v>1.1839211893081665</v>
      </c>
      <c r="B144" s="189">
        <v>15</v>
      </c>
    </row>
    <row r="145" spans="1:2" x14ac:dyDescent="0.25">
      <c r="A145" s="189">
        <v>1.1226173889636994</v>
      </c>
      <c r="B145" s="189">
        <v>15</v>
      </c>
    </row>
    <row r="146" spans="1:2" x14ac:dyDescent="0.25">
      <c r="A146" s="189">
        <v>1.2275505185127258</v>
      </c>
      <c r="B146" s="189">
        <v>15</v>
      </c>
    </row>
    <row r="147" spans="1:2" x14ac:dyDescent="0.25">
      <c r="A147" s="189">
        <v>0.77593594431877133</v>
      </c>
      <c r="B147" s="189">
        <v>15</v>
      </c>
    </row>
    <row r="148" spans="1:2" x14ac:dyDescent="0.25">
      <c r="A148" s="189">
        <v>0.90247522354125975</v>
      </c>
      <c r="B148" s="189">
        <v>16</v>
      </c>
    </row>
    <row r="149" spans="1:2" x14ac:dyDescent="0.25">
      <c r="A149" s="189">
        <v>0.84402071595191963</v>
      </c>
      <c r="B149" s="189">
        <v>16</v>
      </c>
    </row>
    <row r="150" spans="1:2" x14ac:dyDescent="0.25">
      <c r="A150" s="189">
        <v>0.94714424848556522</v>
      </c>
      <c r="B150" s="189">
        <v>16</v>
      </c>
    </row>
    <row r="151" spans="1:2" x14ac:dyDescent="0.25">
      <c r="A151" s="189">
        <v>0.94074362158775338</v>
      </c>
      <c r="B151" s="189">
        <v>16</v>
      </c>
    </row>
    <row r="152" spans="1:2" x14ac:dyDescent="0.25">
      <c r="A152" s="189">
        <v>1.1722855901718141</v>
      </c>
      <c r="B152" s="189">
        <v>16</v>
      </c>
    </row>
    <row r="153" spans="1:2" x14ac:dyDescent="0.25">
      <c r="A153" s="189">
        <v>1.0768894207477571</v>
      </c>
      <c r="B153" s="189">
        <v>16</v>
      </c>
    </row>
    <row r="154" spans="1:2" x14ac:dyDescent="0.25">
      <c r="A154" s="189">
        <v>0.91663872003555302</v>
      </c>
      <c r="B154" s="189">
        <v>16</v>
      </c>
    </row>
    <row r="155" spans="1:2" x14ac:dyDescent="0.25">
      <c r="A155" s="189">
        <v>0.98295844912528996</v>
      </c>
      <c r="B155" s="189">
        <v>17</v>
      </c>
    </row>
    <row r="156" spans="1:2" x14ac:dyDescent="0.25">
      <c r="A156" s="189">
        <v>0.8485463809967041</v>
      </c>
      <c r="B156" s="189">
        <v>17</v>
      </c>
    </row>
    <row r="157" spans="1:2" x14ac:dyDescent="0.25">
      <c r="A157" s="189">
        <v>0.91439122796058658</v>
      </c>
      <c r="B157" s="189">
        <v>17</v>
      </c>
    </row>
    <row r="158" spans="1:2" x14ac:dyDescent="0.25">
      <c r="A158" s="189">
        <v>0.7802807593345642</v>
      </c>
      <c r="B158" s="189">
        <v>17</v>
      </c>
    </row>
    <row r="159" spans="1:2" x14ac:dyDescent="0.25">
      <c r="A159" s="189">
        <v>1.0785899484157562</v>
      </c>
      <c r="B159" s="189">
        <v>17</v>
      </c>
    </row>
    <row r="160" spans="1:2" x14ac:dyDescent="0.25">
      <c r="A160" s="189">
        <v>1.1569790315628052</v>
      </c>
      <c r="B160" s="189">
        <v>17</v>
      </c>
    </row>
    <row r="161" spans="1:2" x14ac:dyDescent="0.25">
      <c r="A161" s="189">
        <v>1.0781118309497835</v>
      </c>
      <c r="B161" s="189">
        <v>17</v>
      </c>
    </row>
    <row r="162" spans="1:2" x14ac:dyDescent="0.25">
      <c r="A162" s="189">
        <v>0.81706328630447389</v>
      </c>
      <c r="B162" s="189">
        <v>18</v>
      </c>
    </row>
    <row r="163" spans="1:2" x14ac:dyDescent="0.25">
      <c r="A163" s="189">
        <v>0.87940935969352729</v>
      </c>
      <c r="B163" s="189">
        <v>18</v>
      </c>
    </row>
    <row r="164" spans="1:2" x14ac:dyDescent="0.25">
      <c r="A164" s="189">
        <v>1.2160198211669921</v>
      </c>
      <c r="B164" s="189">
        <v>18</v>
      </c>
    </row>
    <row r="165" spans="1:2" x14ac:dyDescent="0.25">
      <c r="A165" s="189">
        <v>0.79149239182472231</v>
      </c>
      <c r="B165" s="189">
        <v>18</v>
      </c>
    </row>
    <row r="166" spans="1:2" x14ac:dyDescent="0.25">
      <c r="A166" s="189">
        <v>1.2004128146171571</v>
      </c>
      <c r="B166" s="189">
        <v>18</v>
      </c>
    </row>
    <row r="167" spans="1:2" x14ac:dyDescent="0.25">
      <c r="A167" s="189">
        <v>0.81388714194297795</v>
      </c>
      <c r="B167" s="189">
        <v>18</v>
      </c>
    </row>
    <row r="168" spans="1:2" x14ac:dyDescent="0.25">
      <c r="A168" s="189">
        <v>1.0340073728561401</v>
      </c>
      <c r="B168" s="189">
        <v>18</v>
      </c>
    </row>
    <row r="169" spans="1:2" x14ac:dyDescent="0.25">
      <c r="A169" s="189">
        <v>1.2082670414447785</v>
      </c>
      <c r="B169" s="189">
        <v>18</v>
      </c>
    </row>
    <row r="170" spans="1:2" x14ac:dyDescent="0.25">
      <c r="A170" s="189">
        <v>0.91287695169448857</v>
      </c>
      <c r="B170" s="189">
        <v>19</v>
      </c>
    </row>
    <row r="171" spans="1:2" x14ac:dyDescent="0.25">
      <c r="A171" s="189">
        <v>1.2031304728984833</v>
      </c>
      <c r="B171" s="189">
        <v>19</v>
      </c>
    </row>
    <row r="172" spans="1:2" x14ac:dyDescent="0.25">
      <c r="A172" s="189">
        <v>0.94137015342712405</v>
      </c>
      <c r="B172" s="189">
        <v>19</v>
      </c>
    </row>
    <row r="173" spans="1:2" x14ac:dyDescent="0.25">
      <c r="A173" s="189">
        <v>1.1359003794193268</v>
      </c>
      <c r="B173" s="189">
        <v>20</v>
      </c>
    </row>
    <row r="174" spans="1:2" x14ac:dyDescent="0.25">
      <c r="A174" s="189">
        <v>0.91581189870834356</v>
      </c>
      <c r="B174" s="189">
        <v>20</v>
      </c>
    </row>
    <row r="175" spans="1:2" x14ac:dyDescent="0.25">
      <c r="A175" s="189">
        <v>1.0318207490444185</v>
      </c>
      <c r="B175" s="189">
        <v>20</v>
      </c>
    </row>
    <row r="176" spans="1:2" x14ac:dyDescent="0.25">
      <c r="A176" s="189">
        <v>1.1378139734268189</v>
      </c>
      <c r="B176" s="189">
        <v>21</v>
      </c>
    </row>
    <row r="177" spans="1:2" x14ac:dyDescent="0.25">
      <c r="A177" s="189">
        <v>1.1540249741077424</v>
      </c>
      <c r="B177" s="189">
        <v>21</v>
      </c>
    </row>
    <row r="178" spans="1:2" x14ac:dyDescent="0.25">
      <c r="A178" s="189">
        <v>0.99406995058059699</v>
      </c>
      <c r="B178" s="189">
        <v>21</v>
      </c>
    </row>
    <row r="179" spans="1:2" x14ac:dyDescent="0.25">
      <c r="A179" s="189">
        <v>0.97415108561515806</v>
      </c>
      <c r="B179" s="189">
        <v>21</v>
      </c>
    </row>
    <row r="180" spans="1:2" x14ac:dyDescent="0.25">
      <c r="A180" s="189">
        <v>0.89450948715209966</v>
      </c>
      <c r="B180" s="189">
        <v>22</v>
      </c>
    </row>
    <row r="181" spans="1:2" x14ac:dyDescent="0.25">
      <c r="A181" s="189">
        <v>0.94787886261940002</v>
      </c>
      <c r="B181" s="189">
        <v>22</v>
      </c>
    </row>
    <row r="182" spans="1:2" x14ac:dyDescent="0.25">
      <c r="A182" s="189">
        <v>0.85568699598312381</v>
      </c>
      <c r="B182" s="189">
        <v>22</v>
      </c>
    </row>
    <row r="183" spans="1:2" x14ac:dyDescent="0.25">
      <c r="A183" s="189">
        <v>1.0147638165950776</v>
      </c>
      <c r="B183" s="189">
        <v>22</v>
      </c>
    </row>
    <row r="184" spans="1:2" x14ac:dyDescent="0.25">
      <c r="A184" s="189">
        <v>1.0912796926498414</v>
      </c>
      <c r="B184" s="189">
        <v>22</v>
      </c>
    </row>
    <row r="185" spans="1:2" x14ac:dyDescent="0.25">
      <c r="A185" s="189">
        <v>0.896743050813675</v>
      </c>
      <c r="B185" s="189">
        <v>23</v>
      </c>
    </row>
    <row r="186" spans="1:2" x14ac:dyDescent="0.25">
      <c r="A186" s="189">
        <v>0.88657001733779905</v>
      </c>
      <c r="B186" s="189">
        <v>23</v>
      </c>
    </row>
    <row r="187" spans="1:2" x14ac:dyDescent="0.25">
      <c r="A187" s="189">
        <v>0.94468799471855169</v>
      </c>
      <c r="B187" s="189">
        <v>23</v>
      </c>
    </row>
    <row r="188" spans="1:2" x14ac:dyDescent="0.25">
      <c r="A188" s="189">
        <v>0.88878743171691899</v>
      </c>
      <c r="B188" s="189">
        <v>23</v>
      </c>
    </row>
    <row r="189" spans="1:2" x14ac:dyDescent="0.25">
      <c r="A189" s="189">
        <v>1.0173790132999421</v>
      </c>
      <c r="B189" s="189">
        <v>23</v>
      </c>
    </row>
    <row r="190" spans="1:2" x14ac:dyDescent="0.25">
      <c r="A190" s="189">
        <v>1.1801845908164978</v>
      </c>
      <c r="B190" s="189">
        <v>23</v>
      </c>
    </row>
    <row r="191" spans="1:2" x14ac:dyDescent="0.25">
      <c r="A191" s="189">
        <v>0.97227689146995544</v>
      </c>
      <c r="B191" s="189">
        <v>24</v>
      </c>
    </row>
    <row r="192" spans="1:2" x14ac:dyDescent="0.25">
      <c r="A192" s="189">
        <v>0.9557228899002076</v>
      </c>
      <c r="B192" s="189">
        <v>24</v>
      </c>
    </row>
    <row r="193" spans="1:2" x14ac:dyDescent="0.25">
      <c r="A193" s="189">
        <v>0.94246619343757632</v>
      </c>
      <c r="B193" s="189">
        <v>24</v>
      </c>
    </row>
    <row r="194" spans="1:2" x14ac:dyDescent="0.25">
      <c r="A194" s="189">
        <v>1.1422423863410951</v>
      </c>
      <c r="B194" s="189">
        <v>24</v>
      </c>
    </row>
    <row r="195" spans="1:2" x14ac:dyDescent="0.25">
      <c r="A195" s="189">
        <v>1.069145497083664</v>
      </c>
      <c r="B195" s="189">
        <v>25</v>
      </c>
    </row>
    <row r="196" spans="1:2" x14ac:dyDescent="0.25">
      <c r="A196" s="189">
        <v>0.83099109649658209</v>
      </c>
      <c r="B196" s="189">
        <v>25</v>
      </c>
    </row>
    <row r="197" spans="1:2" x14ac:dyDescent="0.25">
      <c r="A197" s="189">
        <v>0.93403950333595276</v>
      </c>
      <c r="B197" s="189">
        <v>25</v>
      </c>
    </row>
    <row r="198" spans="1:2" x14ac:dyDescent="0.25">
      <c r="A198" s="189">
        <v>1.0503886675834655</v>
      </c>
      <c r="B198" s="189">
        <v>26</v>
      </c>
    </row>
    <row r="199" spans="1:2" x14ac:dyDescent="0.25">
      <c r="A199" s="189">
        <v>0.89110802054405214</v>
      </c>
      <c r="B199" s="189">
        <v>26</v>
      </c>
    </row>
    <row r="200" spans="1:2" x14ac:dyDescent="0.25">
      <c r="A200" s="189">
        <v>1.0008994245529175</v>
      </c>
      <c r="B200" s="189">
        <v>26</v>
      </c>
    </row>
    <row r="201" spans="1:2" x14ac:dyDescent="0.25">
      <c r="A201" s="189">
        <v>1.1719268238544465</v>
      </c>
      <c r="B201" s="189">
        <v>26</v>
      </c>
    </row>
    <row r="202" spans="1:2" x14ac:dyDescent="0.25">
      <c r="A202" s="189">
        <v>0.96888979196548464</v>
      </c>
      <c r="B202" s="189">
        <v>26</v>
      </c>
    </row>
    <row r="203" spans="1:2" x14ac:dyDescent="0.25">
      <c r="A203" s="189">
        <v>1.194115389585495</v>
      </c>
      <c r="B203" s="189">
        <v>27</v>
      </c>
    </row>
    <row r="204" spans="1:2" x14ac:dyDescent="0.25">
      <c r="A204" s="189">
        <v>0.95134509086608887</v>
      </c>
      <c r="B204" s="189">
        <v>27</v>
      </c>
    </row>
    <row r="205" spans="1:2" x14ac:dyDescent="0.25">
      <c r="A205" s="189">
        <v>1.1571865046024323</v>
      </c>
      <c r="B205" s="189">
        <v>27</v>
      </c>
    </row>
    <row r="206" spans="1:2" x14ac:dyDescent="0.25">
      <c r="A206" s="189">
        <v>1.1583207106590272</v>
      </c>
      <c r="B206" s="189">
        <v>27</v>
      </c>
    </row>
    <row r="207" spans="1:2" x14ac:dyDescent="0.25">
      <c r="A207" s="189">
        <v>1.2251927506923677</v>
      </c>
      <c r="B207" s="189">
        <v>27</v>
      </c>
    </row>
    <row r="208" spans="1:2" x14ac:dyDescent="0.25">
      <c r="A208" s="189">
        <v>1.0150026559829712</v>
      </c>
      <c r="B208" s="189">
        <v>27</v>
      </c>
    </row>
    <row r="209" spans="1:2" x14ac:dyDescent="0.25">
      <c r="A209" s="189">
        <v>1.0705448639392854</v>
      </c>
      <c r="B209" s="189">
        <v>27</v>
      </c>
    </row>
    <row r="210" spans="1:2" x14ac:dyDescent="0.25">
      <c r="A210" s="189">
        <v>1.2202524685859681</v>
      </c>
      <c r="B210" s="189">
        <v>28</v>
      </c>
    </row>
    <row r="211" spans="1:2" x14ac:dyDescent="0.25">
      <c r="A211" s="189">
        <v>0.82837696909904479</v>
      </c>
      <c r="B211" s="189">
        <v>28</v>
      </c>
    </row>
    <row r="212" spans="1:2" x14ac:dyDescent="0.25">
      <c r="A212" s="189">
        <v>1.1135115242004394</v>
      </c>
      <c r="B212" s="189">
        <v>28</v>
      </c>
    </row>
    <row r="213" spans="1:2" x14ac:dyDescent="0.25">
      <c r="A213" s="189">
        <v>0.94583368897438047</v>
      </c>
      <c r="B213" s="189">
        <v>28</v>
      </c>
    </row>
    <row r="214" spans="1:2" x14ac:dyDescent="0.25">
      <c r="A214" s="189">
        <v>1.1969397044181824</v>
      </c>
      <c r="B214" s="189">
        <v>29</v>
      </c>
    </row>
    <row r="215" spans="1:2" x14ac:dyDescent="0.25">
      <c r="A215" s="189">
        <v>0.82565412878990174</v>
      </c>
      <c r="B215" s="189">
        <v>29</v>
      </c>
    </row>
    <row r="216" spans="1:2" x14ac:dyDescent="0.25">
      <c r="A216" s="189">
        <v>0.99466344356536873</v>
      </c>
      <c r="B216" s="189">
        <v>29</v>
      </c>
    </row>
    <row r="217" spans="1:2" x14ac:dyDescent="0.25">
      <c r="A217" s="189">
        <v>0.87842773556709297</v>
      </c>
      <c r="B217" s="189">
        <v>29</v>
      </c>
    </row>
    <row r="218" spans="1:2" x14ac:dyDescent="0.25">
      <c r="A218" s="189">
        <v>0.94600815057754517</v>
      </c>
      <c r="B218" s="189">
        <v>29</v>
      </c>
    </row>
    <row r="219" spans="1:2" x14ac:dyDescent="0.25">
      <c r="A219" s="189">
        <v>1.2128970324993134</v>
      </c>
      <c r="B219" s="189">
        <v>29</v>
      </c>
    </row>
    <row r="220" spans="1:2" x14ac:dyDescent="0.25">
      <c r="A220" s="189">
        <v>1.0445900058746338</v>
      </c>
      <c r="B220" s="189">
        <v>30</v>
      </c>
    </row>
    <row r="221" spans="1:2" x14ac:dyDescent="0.25">
      <c r="A221" s="189">
        <v>0.88868222832679755</v>
      </c>
      <c r="B221" s="189">
        <v>30</v>
      </c>
    </row>
    <row r="222" spans="1:2" x14ac:dyDescent="0.25">
      <c r="A222" s="189">
        <v>1.0101421332359315</v>
      </c>
      <c r="B222" s="189">
        <v>30</v>
      </c>
    </row>
    <row r="223" spans="1:2" x14ac:dyDescent="0.25">
      <c r="A223" s="189">
        <v>0.85080270171165473</v>
      </c>
      <c r="B223" s="189">
        <v>30</v>
      </c>
    </row>
    <row r="224" spans="1:2" x14ac:dyDescent="0.25">
      <c r="A224" s="189">
        <v>0.91495014667510988</v>
      </c>
      <c r="B224" s="189">
        <v>30</v>
      </c>
    </row>
    <row r="225" spans="1:2" x14ac:dyDescent="0.25">
      <c r="A225" s="189">
        <v>0.90037036061286924</v>
      </c>
      <c r="B225" s="189">
        <v>30</v>
      </c>
    </row>
    <row r="226" spans="1:2" x14ac:dyDescent="0.25">
      <c r="A226" s="189">
        <v>0.84177207231521611</v>
      </c>
      <c r="B226" s="189">
        <v>30</v>
      </c>
    </row>
    <row r="227" spans="1:2" x14ac:dyDescent="0.25">
      <c r="A227" s="189">
        <v>0.9508298766613007</v>
      </c>
      <c r="B227" s="189">
        <v>30</v>
      </c>
    </row>
    <row r="228" spans="1:2" x14ac:dyDescent="0.25">
      <c r="A228" s="189">
        <v>1.0251176452636719</v>
      </c>
      <c r="B228" s="189">
        <v>31</v>
      </c>
    </row>
    <row r="229" spans="1:2" x14ac:dyDescent="0.25">
      <c r="A229" s="189">
        <v>0.83412079453468324</v>
      </c>
      <c r="B229" s="189">
        <v>31</v>
      </c>
    </row>
    <row r="230" spans="1:2" x14ac:dyDescent="0.25">
      <c r="A230" s="189">
        <v>0.8227619814872742</v>
      </c>
      <c r="B230" s="189">
        <v>31</v>
      </c>
    </row>
    <row r="231" spans="1:2" x14ac:dyDescent="0.25">
      <c r="A231" s="189">
        <v>0.85613651633262633</v>
      </c>
      <c r="B231" s="189">
        <v>31</v>
      </c>
    </row>
    <row r="232" spans="1:2" x14ac:dyDescent="0.25">
      <c r="A232" s="189">
        <v>0.95936862468719486</v>
      </c>
      <c r="B232" s="189">
        <v>31</v>
      </c>
    </row>
    <row r="233" spans="1:2" x14ac:dyDescent="0.25">
      <c r="A233" s="189">
        <v>0.81585516095161437</v>
      </c>
      <c r="B233" s="189">
        <v>31</v>
      </c>
    </row>
    <row r="234" spans="1:2" x14ac:dyDescent="0.25">
      <c r="A234" s="189">
        <v>1.1790969681739807</v>
      </c>
      <c r="B234" s="189">
        <v>32</v>
      </c>
    </row>
    <row r="235" spans="1:2" x14ac:dyDescent="0.25">
      <c r="A235" s="189">
        <v>0.83751729846000678</v>
      </c>
      <c r="B235" s="189">
        <v>32</v>
      </c>
    </row>
    <row r="236" spans="1:2" x14ac:dyDescent="0.25">
      <c r="A236" s="189">
        <v>1.1990690517425537</v>
      </c>
      <c r="B236" s="189">
        <v>32</v>
      </c>
    </row>
    <row r="237" spans="1:2" x14ac:dyDescent="0.25">
      <c r="A237" s="189">
        <v>1.0402255594730379</v>
      </c>
      <c r="B237" s="189">
        <v>32</v>
      </c>
    </row>
    <row r="238" spans="1:2" x14ac:dyDescent="0.25">
      <c r="A238" s="189">
        <v>1.0105707335472107</v>
      </c>
      <c r="B238" s="189">
        <v>33</v>
      </c>
    </row>
    <row r="239" spans="1:2" x14ac:dyDescent="0.25">
      <c r="A239" s="189">
        <v>0.86434111952781678</v>
      </c>
      <c r="B239" s="189">
        <v>33</v>
      </c>
    </row>
    <row r="240" spans="1:2" x14ac:dyDescent="0.25">
      <c r="A240" s="189">
        <v>0.82986223697662354</v>
      </c>
      <c r="B240" s="189">
        <v>33</v>
      </c>
    </row>
    <row r="241" spans="1:2" x14ac:dyDescent="0.25">
      <c r="A241" s="189">
        <v>0.8290520584583283</v>
      </c>
      <c r="B241" s="189">
        <v>33</v>
      </c>
    </row>
    <row r="242" spans="1:2" x14ac:dyDescent="0.25">
      <c r="A242" s="189">
        <v>1.1154730725288391</v>
      </c>
      <c r="B242" s="189">
        <v>33</v>
      </c>
    </row>
    <row r="243" spans="1:2" x14ac:dyDescent="0.25">
      <c r="A243" s="189">
        <v>0.8704885947704315</v>
      </c>
      <c r="B243" s="189">
        <v>34</v>
      </c>
    </row>
    <row r="244" spans="1:2" x14ac:dyDescent="0.25">
      <c r="A244" s="189">
        <v>0.88385633468627933</v>
      </c>
      <c r="B244" s="189">
        <v>34</v>
      </c>
    </row>
    <row r="245" spans="1:2" x14ac:dyDescent="0.25">
      <c r="A245" s="189">
        <v>1.024760195016861</v>
      </c>
      <c r="B245" s="189">
        <v>34</v>
      </c>
    </row>
    <row r="246" spans="1:2" x14ac:dyDescent="0.25">
      <c r="A246" s="189">
        <v>0.95027737379074095</v>
      </c>
      <c r="B246" s="189">
        <v>34</v>
      </c>
    </row>
    <row r="247" spans="1:2" x14ac:dyDescent="0.25">
      <c r="A247" s="189">
        <v>1.135289558172226</v>
      </c>
      <c r="B247" s="189">
        <v>35</v>
      </c>
    </row>
    <row r="248" spans="1:2" x14ac:dyDescent="0.25">
      <c r="A248" s="189">
        <v>0.896811842918396</v>
      </c>
      <c r="B248" s="189">
        <v>35</v>
      </c>
    </row>
    <row r="249" spans="1:2" x14ac:dyDescent="0.25">
      <c r="A249" s="189">
        <v>0.97881847500801089</v>
      </c>
      <c r="B249" s="189">
        <v>35</v>
      </c>
    </row>
    <row r="250" spans="1:2" x14ac:dyDescent="0.25">
      <c r="A250" s="189">
        <v>1.2243281197547913</v>
      </c>
      <c r="B250" s="189">
        <v>35</v>
      </c>
    </row>
    <row r="251" spans="1:2" x14ac:dyDescent="0.25">
      <c r="A251" s="189">
        <v>0.93946056246757514</v>
      </c>
      <c r="B251" s="189">
        <v>35</v>
      </c>
    </row>
    <row r="252" spans="1:2" x14ac:dyDescent="0.25">
      <c r="A252" s="189">
        <v>1.1003291034698486</v>
      </c>
      <c r="B252" s="189">
        <v>36</v>
      </c>
    </row>
    <row r="253" spans="1:2" x14ac:dyDescent="0.25">
      <c r="A253" s="189">
        <v>1.175175873041153</v>
      </c>
      <c r="B253" s="189">
        <v>36</v>
      </c>
    </row>
    <row r="254" spans="1:2" x14ac:dyDescent="0.25">
      <c r="A254" s="189">
        <v>1.0895283865928651</v>
      </c>
      <c r="B254" s="189">
        <v>36</v>
      </c>
    </row>
    <row r="255" spans="1:2" x14ac:dyDescent="0.25">
      <c r="A255" s="189">
        <v>1.0160423791408539</v>
      </c>
      <c r="B255" s="189">
        <v>36</v>
      </c>
    </row>
    <row r="256" spans="1:2" x14ac:dyDescent="0.25">
      <c r="A256" s="189">
        <v>1.0490358018875123</v>
      </c>
      <c r="B256" s="189">
        <v>37</v>
      </c>
    </row>
    <row r="257" spans="1:2" x14ac:dyDescent="0.25">
      <c r="A257" s="189">
        <v>0.90869933247566226</v>
      </c>
      <c r="B257" s="189">
        <v>37</v>
      </c>
    </row>
    <row r="258" spans="1:2" x14ac:dyDescent="0.25">
      <c r="A258" s="189">
        <v>0.96502734422683722</v>
      </c>
      <c r="B258" s="189">
        <v>38</v>
      </c>
    </row>
    <row r="259" spans="1:2" x14ac:dyDescent="0.25">
      <c r="A259" s="189">
        <v>1.0563374984264373</v>
      </c>
      <c r="B259" s="189">
        <v>39</v>
      </c>
    </row>
    <row r="260" spans="1:2" x14ac:dyDescent="0.25">
      <c r="A260" s="189">
        <v>1.1227744674682618</v>
      </c>
      <c r="B260" s="189">
        <v>39</v>
      </c>
    </row>
    <row r="261" spans="1:2" x14ac:dyDescent="0.25">
      <c r="A261" s="189">
        <v>1.1386112654209137</v>
      </c>
      <c r="B261" s="189">
        <v>40</v>
      </c>
    </row>
    <row r="262" spans="1:2" x14ac:dyDescent="0.25">
      <c r="A262" s="189">
        <v>0.87690775632858275</v>
      </c>
      <c r="B262" s="189">
        <v>40</v>
      </c>
    </row>
    <row r="263" spans="1:2" x14ac:dyDescent="0.25">
      <c r="A263" s="189">
        <v>1.0108476293087005</v>
      </c>
      <c r="B263" s="189">
        <v>40</v>
      </c>
    </row>
    <row r="264" spans="1:2" x14ac:dyDescent="0.25">
      <c r="A264" s="189">
        <v>0.92378997325897216</v>
      </c>
      <c r="B264" s="189">
        <v>40</v>
      </c>
    </row>
    <row r="265" spans="1:2" x14ac:dyDescent="0.25">
      <c r="A265" s="189">
        <v>1.0169270527362824</v>
      </c>
      <c r="B265" s="189">
        <v>40</v>
      </c>
    </row>
    <row r="266" spans="1:2" x14ac:dyDescent="0.25">
      <c r="A266" s="189">
        <v>1.2128734803199768</v>
      </c>
      <c r="B266" s="189">
        <v>40</v>
      </c>
    </row>
    <row r="267" spans="1:2" x14ac:dyDescent="0.25">
      <c r="A267" s="189">
        <v>1.1252111995220184</v>
      </c>
      <c r="B267" s="189">
        <v>41</v>
      </c>
    </row>
    <row r="268" spans="1:2" x14ac:dyDescent="0.25">
      <c r="A268" s="189">
        <v>1.0089170360565185</v>
      </c>
      <c r="B268" s="189">
        <v>41</v>
      </c>
    </row>
    <row r="269" spans="1:2" x14ac:dyDescent="0.25">
      <c r="A269" s="189">
        <v>0.97189254403114322</v>
      </c>
      <c r="B269" s="189">
        <v>41</v>
      </c>
    </row>
    <row r="270" spans="1:2" x14ac:dyDescent="0.25">
      <c r="A270" s="189">
        <v>0.83193696737289435</v>
      </c>
      <c r="B270" s="189">
        <v>42</v>
      </c>
    </row>
    <row r="271" spans="1:2" x14ac:dyDescent="0.25">
      <c r="A271" s="189">
        <v>1.1711408555507661</v>
      </c>
      <c r="B271" s="189">
        <v>43</v>
      </c>
    </row>
    <row r="272" spans="1:2" x14ac:dyDescent="0.25">
      <c r="A272" s="189">
        <v>1.056767716407776</v>
      </c>
      <c r="B272" s="189">
        <v>43</v>
      </c>
    </row>
    <row r="273" spans="1:2" x14ac:dyDescent="0.25">
      <c r="A273" s="189">
        <v>0.84642155766487126</v>
      </c>
      <c r="B273" s="189">
        <v>44</v>
      </c>
    </row>
    <row r="274" spans="1:2" x14ac:dyDescent="0.25">
      <c r="A274" s="189">
        <v>0.8091067624092102</v>
      </c>
      <c r="B274" s="189">
        <v>44</v>
      </c>
    </row>
    <row r="275" spans="1:2" x14ac:dyDescent="0.25">
      <c r="A275" s="189">
        <v>1.1723609626293183</v>
      </c>
      <c r="B275" s="189">
        <v>44</v>
      </c>
    </row>
    <row r="276" spans="1:2" x14ac:dyDescent="0.25">
      <c r="A276" s="189">
        <v>0.90991891860961915</v>
      </c>
      <c r="B276" s="189">
        <v>44</v>
      </c>
    </row>
    <row r="277" spans="1:2" x14ac:dyDescent="0.25">
      <c r="A277" s="189">
        <v>0.91153338074684143</v>
      </c>
      <c r="B277" s="189">
        <v>45</v>
      </c>
    </row>
    <row r="278" spans="1:2" x14ac:dyDescent="0.25">
      <c r="A278" s="189">
        <v>0.93507500410079958</v>
      </c>
      <c r="B278" s="189">
        <v>45</v>
      </c>
    </row>
    <row r="279" spans="1:2" x14ac:dyDescent="0.25">
      <c r="A279" s="189">
        <v>0.86554510474205015</v>
      </c>
      <c r="B279" s="189">
        <v>45</v>
      </c>
    </row>
    <row r="280" spans="1:2" x14ac:dyDescent="0.25">
      <c r="A280" s="189">
        <v>0.81209989070892341</v>
      </c>
      <c r="B280" s="189">
        <v>46</v>
      </c>
    </row>
    <row r="281" spans="1:2" x14ac:dyDescent="0.25">
      <c r="A281" s="189">
        <v>1.1547902691364289</v>
      </c>
      <c r="B281" s="189">
        <v>46</v>
      </c>
    </row>
    <row r="282" spans="1:2" x14ac:dyDescent="0.25">
      <c r="A282" s="189">
        <v>0.93090492486953735</v>
      </c>
      <c r="B282" s="189">
        <v>46</v>
      </c>
    </row>
    <row r="283" spans="1:2" x14ac:dyDescent="0.25">
      <c r="A283" s="189">
        <v>1.1162535846233368</v>
      </c>
      <c r="B283" s="189">
        <v>46</v>
      </c>
    </row>
    <row r="284" spans="1:2" x14ac:dyDescent="0.25">
      <c r="A284" s="189">
        <v>0.84037972450256349</v>
      </c>
      <c r="B284" s="189">
        <v>46</v>
      </c>
    </row>
    <row r="285" spans="1:2" x14ac:dyDescent="0.25">
      <c r="A285" s="189">
        <v>1.1437349474430085</v>
      </c>
      <c r="B285" s="189">
        <v>47</v>
      </c>
    </row>
    <row r="286" spans="1:2" x14ac:dyDescent="0.25">
      <c r="A286" s="189">
        <v>0.85771835088729864</v>
      </c>
      <c r="B286" s="189">
        <v>47</v>
      </c>
    </row>
    <row r="287" spans="1:2" x14ac:dyDescent="0.25">
      <c r="A287" s="189">
        <v>0.84987092375755313</v>
      </c>
      <c r="B287" s="189">
        <v>47</v>
      </c>
    </row>
    <row r="288" spans="1:2" x14ac:dyDescent="0.25">
      <c r="A288" s="189">
        <v>0.91235485553741458</v>
      </c>
      <c r="B288" s="189">
        <v>48</v>
      </c>
    </row>
    <row r="289" spans="1:2" x14ac:dyDescent="0.25">
      <c r="A289" s="189">
        <v>0.92432810902595519</v>
      </c>
      <c r="B289" s="189">
        <v>48</v>
      </c>
    </row>
    <row r="290" spans="1:2" x14ac:dyDescent="0.25">
      <c r="A290" s="189">
        <v>1.1813832020759583</v>
      </c>
      <c r="B290" s="189">
        <v>49</v>
      </c>
    </row>
    <row r="291" spans="1:2" x14ac:dyDescent="0.25">
      <c r="A291" s="189">
        <v>0.99754336237907415</v>
      </c>
      <c r="B291" s="189">
        <v>49</v>
      </c>
    </row>
    <row r="292" spans="1:2" x14ac:dyDescent="0.25">
      <c r="A292" s="189">
        <v>0.9083365631103516</v>
      </c>
      <c r="B292" s="189">
        <v>49</v>
      </c>
    </row>
    <row r="293" spans="1:2" x14ac:dyDescent="0.25">
      <c r="A293" s="189">
        <v>1.1143859159946441</v>
      </c>
      <c r="B293" s="189">
        <v>50</v>
      </c>
    </row>
    <row r="294" spans="1:2" x14ac:dyDescent="0.25">
      <c r="A294" s="189">
        <v>1.1122009921073914</v>
      </c>
      <c r="B294" s="189">
        <v>50</v>
      </c>
    </row>
    <row r="295" spans="1:2" x14ac:dyDescent="0.25">
      <c r="A295" s="189">
        <v>1.1971163594722749</v>
      </c>
      <c r="B295" s="189">
        <v>51</v>
      </c>
    </row>
    <row r="296" spans="1:2" x14ac:dyDescent="0.25">
      <c r="A296" s="189">
        <v>0.90853847026824952</v>
      </c>
      <c r="B296" s="189">
        <v>51</v>
      </c>
    </row>
    <row r="297" spans="1:2" x14ac:dyDescent="0.25">
      <c r="A297" s="189">
        <v>0.81201749920845034</v>
      </c>
      <c r="B297" s="189">
        <v>51</v>
      </c>
    </row>
    <row r="298" spans="1:2" x14ac:dyDescent="0.25">
      <c r="A298" s="189">
        <v>1.1995943284034729</v>
      </c>
      <c r="B298" s="189">
        <v>52</v>
      </c>
    </row>
    <row r="299" spans="1:2" x14ac:dyDescent="0.25">
      <c r="A299" s="189">
        <v>1.2090720927715302</v>
      </c>
      <c r="B299" s="189">
        <v>52</v>
      </c>
    </row>
    <row r="300" spans="1:2" x14ac:dyDescent="0.25">
      <c r="A300" s="189">
        <v>1.0852640438079835</v>
      </c>
      <c r="B300" s="189">
        <v>53</v>
      </c>
    </row>
    <row r="301" spans="1:2" x14ac:dyDescent="0.25">
      <c r="A301" s="189">
        <v>1.1390624582767488</v>
      </c>
      <c r="B301" s="189">
        <v>53</v>
      </c>
    </row>
    <row r="302" spans="1:2" x14ac:dyDescent="0.25">
      <c r="A302" s="189">
        <v>0.98179441213607788</v>
      </c>
      <c r="B302" s="189">
        <v>53</v>
      </c>
    </row>
    <row r="303" spans="1:2" x14ac:dyDescent="0.25">
      <c r="A303" s="189">
        <v>1.0674669587612153</v>
      </c>
      <c r="B303" s="189">
        <v>53</v>
      </c>
    </row>
    <row r="304" spans="1:2" x14ac:dyDescent="0.25">
      <c r="A304" s="189">
        <v>0.79009409427642829</v>
      </c>
      <c r="B304" s="189">
        <v>54</v>
      </c>
    </row>
    <row r="305" spans="1:2" x14ac:dyDescent="0.25">
      <c r="A305" s="189">
        <v>1.0795283615589142</v>
      </c>
      <c r="B305" s="189">
        <v>54</v>
      </c>
    </row>
    <row r="306" spans="1:2" x14ac:dyDescent="0.25">
      <c r="A306" s="189">
        <v>0.89052853822708133</v>
      </c>
      <c r="B306" s="189">
        <v>54</v>
      </c>
    </row>
    <row r="307" spans="1:2" x14ac:dyDescent="0.25">
      <c r="A307" s="189">
        <v>0.88586907267570503</v>
      </c>
      <c r="B307" s="189">
        <v>54</v>
      </c>
    </row>
    <row r="308" spans="1:2" x14ac:dyDescent="0.25">
      <c r="A308" s="189">
        <v>0.97607427597045904</v>
      </c>
      <c r="B308" s="189">
        <v>55</v>
      </c>
    </row>
    <row r="309" spans="1:2" x14ac:dyDescent="0.25">
      <c r="A309" s="189">
        <v>0.79302824616432188</v>
      </c>
      <c r="B309" s="189">
        <v>55</v>
      </c>
    </row>
    <row r="310" spans="1:2" x14ac:dyDescent="0.25">
      <c r="A310" s="189">
        <v>1.0507075953483582</v>
      </c>
      <c r="B310" s="189">
        <v>55</v>
      </c>
    </row>
    <row r="311" spans="1:2" x14ac:dyDescent="0.25">
      <c r="A311" s="189">
        <v>0.77829576849937443</v>
      </c>
      <c r="B311" s="189">
        <v>55</v>
      </c>
    </row>
    <row r="312" spans="1:2" x14ac:dyDescent="0.25">
      <c r="A312" s="189">
        <v>1.2149025869369507</v>
      </c>
      <c r="B312" s="189">
        <v>55</v>
      </c>
    </row>
    <row r="313" spans="1:2" x14ac:dyDescent="0.25">
      <c r="A313" s="189">
        <v>0.90321811795234686</v>
      </c>
      <c r="B313" s="189">
        <v>56</v>
      </c>
    </row>
    <row r="314" spans="1:2" x14ac:dyDescent="0.25">
      <c r="A314" s="189">
        <v>1.1151135659217835</v>
      </c>
      <c r="B314" s="189">
        <v>57</v>
      </c>
    </row>
    <row r="315" spans="1:2" x14ac:dyDescent="0.25">
      <c r="A315" s="189">
        <v>0.8951510989665985</v>
      </c>
      <c r="B315" s="189">
        <v>57</v>
      </c>
    </row>
    <row r="316" spans="1:2" x14ac:dyDescent="0.25">
      <c r="A316" s="189">
        <v>0.96911686897277838</v>
      </c>
      <c r="B316" s="189">
        <v>57</v>
      </c>
    </row>
    <row r="317" spans="1:2" x14ac:dyDescent="0.25">
      <c r="A317" s="189">
        <v>0.98123445153236388</v>
      </c>
      <c r="B317" s="189">
        <v>58</v>
      </c>
    </row>
    <row r="318" spans="1:2" x14ac:dyDescent="0.25">
      <c r="A318" s="189">
        <v>1.1340870261192322</v>
      </c>
      <c r="B318" s="189">
        <v>58</v>
      </c>
    </row>
    <row r="319" spans="1:2" x14ac:dyDescent="0.25">
      <c r="A319" s="189">
        <v>1.1141633355617524</v>
      </c>
      <c r="B319" s="189">
        <v>59</v>
      </c>
    </row>
    <row r="320" spans="1:2" x14ac:dyDescent="0.25">
      <c r="A320" s="189">
        <v>0.97928230762481694</v>
      </c>
      <c r="B320" s="189">
        <v>59</v>
      </c>
    </row>
    <row r="321" spans="1:2" x14ac:dyDescent="0.25">
      <c r="A321" s="189">
        <v>0.90413169026374818</v>
      </c>
      <c r="B321" s="189">
        <v>59</v>
      </c>
    </row>
    <row r="322" spans="1:2" x14ac:dyDescent="0.25">
      <c r="A322" s="189">
        <v>1.1602146458625793</v>
      </c>
      <c r="B322" s="189">
        <v>61</v>
      </c>
    </row>
    <row r="323" spans="1:2" x14ac:dyDescent="0.25">
      <c r="A323" s="189">
        <v>0.84632246851921089</v>
      </c>
      <c r="B323" s="189">
        <v>61</v>
      </c>
    </row>
    <row r="324" spans="1:2" x14ac:dyDescent="0.25">
      <c r="A324" s="189">
        <v>1.0861789321899415</v>
      </c>
      <c r="B324" s="189">
        <v>61</v>
      </c>
    </row>
    <row r="325" spans="1:2" x14ac:dyDescent="0.25">
      <c r="A325" s="189">
        <v>0.94831974625587467</v>
      </c>
      <c r="B325" s="189">
        <v>62</v>
      </c>
    </row>
    <row r="326" spans="1:2" x14ac:dyDescent="0.25">
      <c r="A326" s="189">
        <v>0.96801668882369996</v>
      </c>
      <c r="B326" s="189">
        <v>63</v>
      </c>
    </row>
    <row r="327" spans="1:2" x14ac:dyDescent="0.25">
      <c r="A327" s="189">
        <v>0.79681770682334907</v>
      </c>
      <c r="B327" s="189">
        <v>63</v>
      </c>
    </row>
    <row r="328" spans="1:2" x14ac:dyDescent="0.25">
      <c r="A328" s="189">
        <v>0.92798911571502685</v>
      </c>
      <c r="B328" s="189">
        <v>63</v>
      </c>
    </row>
    <row r="329" spans="1:2" x14ac:dyDescent="0.25">
      <c r="A329" s="189">
        <v>1.0780015003681183</v>
      </c>
      <c r="B329" s="189">
        <v>63</v>
      </c>
    </row>
    <row r="330" spans="1:2" x14ac:dyDescent="0.25">
      <c r="A330" s="189">
        <v>0.80863451242446904</v>
      </c>
      <c r="B330" s="189">
        <v>64</v>
      </c>
    </row>
    <row r="331" spans="1:2" x14ac:dyDescent="0.25">
      <c r="A331" s="189">
        <v>1.1609749782085419</v>
      </c>
      <c r="B331" s="189">
        <v>65</v>
      </c>
    </row>
    <row r="332" spans="1:2" x14ac:dyDescent="0.25">
      <c r="A332" s="189">
        <v>1.2124850749969482</v>
      </c>
      <c r="B332" s="189">
        <v>65</v>
      </c>
    </row>
    <row r="333" spans="1:2" x14ac:dyDescent="0.25">
      <c r="A333" s="189">
        <v>0.80861030220985419</v>
      </c>
      <c r="B333" s="189">
        <v>65</v>
      </c>
    </row>
    <row r="334" spans="1:2" x14ac:dyDescent="0.25">
      <c r="A334" s="189">
        <v>0.89951806783676147</v>
      </c>
      <c r="B334" s="189">
        <v>65</v>
      </c>
    </row>
    <row r="335" spans="1:2" x14ac:dyDescent="0.25">
      <c r="A335" s="189">
        <v>0.85519442915916444</v>
      </c>
      <c r="B335" s="189">
        <v>66</v>
      </c>
    </row>
    <row r="336" spans="1:2" x14ac:dyDescent="0.25">
      <c r="A336" s="189">
        <v>0.96421637058258058</v>
      </c>
      <c r="B336" s="189">
        <v>66</v>
      </c>
    </row>
    <row r="337" spans="1:2" x14ac:dyDescent="0.25">
      <c r="A337" s="189">
        <v>1.0252474701404573</v>
      </c>
      <c r="B337" s="189">
        <v>66</v>
      </c>
    </row>
    <row r="338" spans="1:2" x14ac:dyDescent="0.25">
      <c r="A338" s="189">
        <v>1.0291133999824524</v>
      </c>
      <c r="B338" s="189">
        <v>69</v>
      </c>
    </row>
    <row r="339" spans="1:2" x14ac:dyDescent="0.25">
      <c r="A339" s="189">
        <v>1.0028879249095917</v>
      </c>
      <c r="B339" s="189">
        <v>70</v>
      </c>
    </row>
    <row r="340" spans="1:2" x14ac:dyDescent="0.25">
      <c r="A340" s="189">
        <v>0.86669740676879881</v>
      </c>
      <c r="B340" s="189">
        <v>70</v>
      </c>
    </row>
    <row r="341" spans="1:2" x14ac:dyDescent="0.25">
      <c r="A341" s="189">
        <v>0.85611979126930238</v>
      </c>
      <c r="B341" s="189">
        <v>71</v>
      </c>
    </row>
    <row r="342" spans="1:2" x14ac:dyDescent="0.25">
      <c r="A342" s="189">
        <v>1.1965501475334168</v>
      </c>
      <c r="B342" s="189">
        <v>71</v>
      </c>
    </row>
    <row r="343" spans="1:2" x14ac:dyDescent="0.25">
      <c r="A343" s="189">
        <v>1.1754165494441986</v>
      </c>
      <c r="B343" s="189">
        <v>71</v>
      </c>
    </row>
    <row r="344" spans="1:2" x14ac:dyDescent="0.25">
      <c r="A344" s="189">
        <v>1.1995949316024781</v>
      </c>
      <c r="B344" s="189">
        <v>71</v>
      </c>
    </row>
    <row r="345" spans="1:2" x14ac:dyDescent="0.25">
      <c r="A345" s="189">
        <v>1.1009770214557648</v>
      </c>
      <c r="B345" s="189">
        <v>72</v>
      </c>
    </row>
    <row r="346" spans="1:2" x14ac:dyDescent="0.25">
      <c r="A346" s="189">
        <v>0.98632904291152956</v>
      </c>
      <c r="B346" s="189">
        <v>72</v>
      </c>
    </row>
    <row r="347" spans="1:2" x14ac:dyDescent="0.25">
      <c r="A347" s="189">
        <v>0.80802810549736026</v>
      </c>
      <c r="B347" s="189">
        <v>72</v>
      </c>
    </row>
    <row r="348" spans="1:2" x14ac:dyDescent="0.25">
      <c r="A348" s="189">
        <v>0.81091553688049323</v>
      </c>
      <c r="B348" s="189">
        <v>73</v>
      </c>
    </row>
    <row r="349" spans="1:2" x14ac:dyDescent="0.25">
      <c r="A349" s="189">
        <v>0.87454938530921933</v>
      </c>
      <c r="B349" s="189">
        <v>73</v>
      </c>
    </row>
    <row r="350" spans="1:2" x14ac:dyDescent="0.25">
      <c r="A350" s="189">
        <v>0.89800941228866582</v>
      </c>
      <c r="B350" s="189">
        <v>73</v>
      </c>
    </row>
    <row r="351" spans="1:2" x14ac:dyDescent="0.25">
      <c r="A351" s="189">
        <v>1.1907946145534516</v>
      </c>
      <c r="B351" s="189">
        <v>73</v>
      </c>
    </row>
    <row r="352" spans="1:2" x14ac:dyDescent="0.25">
      <c r="A352" s="189">
        <v>0.80419315814971926</v>
      </c>
      <c r="B352" s="189">
        <v>73</v>
      </c>
    </row>
    <row r="353" spans="1:2" x14ac:dyDescent="0.25">
      <c r="A353" s="189">
        <v>0.80498507618904114</v>
      </c>
      <c r="B353" s="189">
        <v>74</v>
      </c>
    </row>
    <row r="354" spans="1:2" x14ac:dyDescent="0.25">
      <c r="A354" s="189">
        <v>1.0308966755867004</v>
      </c>
      <c r="B354" s="189">
        <v>74</v>
      </c>
    </row>
    <row r="355" spans="1:2" x14ac:dyDescent="0.25">
      <c r="A355" s="189">
        <v>1.1345498168468475</v>
      </c>
      <c r="B355" s="189">
        <v>75</v>
      </c>
    </row>
    <row r="356" spans="1:2" x14ac:dyDescent="0.25">
      <c r="A356" s="189">
        <v>0.98067657470703129</v>
      </c>
      <c r="B356" s="189">
        <v>76</v>
      </c>
    </row>
    <row r="357" spans="1:2" x14ac:dyDescent="0.25">
      <c r="A357" s="189">
        <v>0.82728775620460515</v>
      </c>
      <c r="B357" s="189">
        <v>76</v>
      </c>
    </row>
    <row r="358" spans="1:2" x14ac:dyDescent="0.25">
      <c r="A358" s="189">
        <v>0.80372984647750856</v>
      </c>
      <c r="B358" s="189">
        <v>76</v>
      </c>
    </row>
    <row r="359" spans="1:2" x14ac:dyDescent="0.25">
      <c r="A359" s="189">
        <v>1.0318266713619233</v>
      </c>
      <c r="B359" s="189">
        <v>77</v>
      </c>
    </row>
    <row r="360" spans="1:2" x14ac:dyDescent="0.25">
      <c r="A360" s="189">
        <v>0.99651690959930428</v>
      </c>
      <c r="B360" s="189">
        <v>77</v>
      </c>
    </row>
    <row r="361" spans="1:2" x14ac:dyDescent="0.25">
      <c r="A361" s="189">
        <v>0.85175405621528633</v>
      </c>
      <c r="B361" s="189">
        <v>77</v>
      </c>
    </row>
    <row r="362" spans="1:2" x14ac:dyDescent="0.25">
      <c r="A362" s="189">
        <v>1.0893690323829652</v>
      </c>
      <c r="B362" s="189">
        <v>77</v>
      </c>
    </row>
    <row r="363" spans="1:2" x14ac:dyDescent="0.25">
      <c r="A363" s="189">
        <v>1.0527948558330535</v>
      </c>
      <c r="B363" s="189">
        <v>78</v>
      </c>
    </row>
    <row r="364" spans="1:2" x14ac:dyDescent="0.25">
      <c r="A364" s="189">
        <v>1.1749551296234131</v>
      </c>
      <c r="B364" s="189">
        <v>79</v>
      </c>
    </row>
    <row r="365" spans="1:2" x14ac:dyDescent="0.25">
      <c r="A365" s="189">
        <v>1.0874110758304596</v>
      </c>
      <c r="B365" s="189">
        <v>79</v>
      </c>
    </row>
    <row r="366" spans="1:2" x14ac:dyDescent="0.25">
      <c r="A366" s="189">
        <v>0.94448293447494513</v>
      </c>
      <c r="B366" s="189">
        <v>79</v>
      </c>
    </row>
    <row r="367" spans="1:2" x14ac:dyDescent="0.25">
      <c r="A367" s="189">
        <v>0.83619826674461362</v>
      </c>
      <c r="B367" s="189">
        <v>80</v>
      </c>
    </row>
    <row r="368" spans="1:2" x14ac:dyDescent="0.25">
      <c r="A368" s="189">
        <v>1.1335095453262329</v>
      </c>
      <c r="B368" s="189">
        <v>80</v>
      </c>
    </row>
    <row r="369" spans="1:2" x14ac:dyDescent="0.25">
      <c r="A369" s="189">
        <v>1.1004538834095001</v>
      </c>
      <c r="B369" s="189">
        <v>82</v>
      </c>
    </row>
    <row r="370" spans="1:2" x14ac:dyDescent="0.25">
      <c r="A370" s="189">
        <v>0.89423634767532356</v>
      </c>
      <c r="B370" s="189">
        <v>82</v>
      </c>
    </row>
    <row r="371" spans="1:2" x14ac:dyDescent="0.25">
      <c r="A371" s="189">
        <v>1.1352925193309784</v>
      </c>
      <c r="B371" s="189">
        <v>82</v>
      </c>
    </row>
    <row r="372" spans="1:2" x14ac:dyDescent="0.25">
      <c r="A372" s="189">
        <v>0.82616331100463869</v>
      </c>
      <c r="B372" s="189">
        <v>82</v>
      </c>
    </row>
    <row r="373" spans="1:2" x14ac:dyDescent="0.25">
      <c r="A373" s="189">
        <v>0.82768301606178285</v>
      </c>
      <c r="B373" s="189">
        <v>82</v>
      </c>
    </row>
    <row r="374" spans="1:2" x14ac:dyDescent="0.25">
      <c r="A374" s="189">
        <v>0.81197766065597532</v>
      </c>
      <c r="B374" s="189">
        <v>83</v>
      </c>
    </row>
    <row r="375" spans="1:2" x14ac:dyDescent="0.25">
      <c r="A375" s="189">
        <v>0.97878244757652288</v>
      </c>
      <c r="B375" s="189">
        <v>83</v>
      </c>
    </row>
    <row r="376" spans="1:2" x14ac:dyDescent="0.25">
      <c r="A376" s="189">
        <v>0.78055192470550538</v>
      </c>
      <c r="B376" s="189">
        <v>84</v>
      </c>
    </row>
    <row r="377" spans="1:2" x14ac:dyDescent="0.25">
      <c r="A377" s="189">
        <v>0.78494197964668277</v>
      </c>
      <c r="B377" s="189">
        <v>85</v>
      </c>
    </row>
    <row r="378" spans="1:2" x14ac:dyDescent="0.25">
      <c r="A378" s="189">
        <v>1.1339263558387758</v>
      </c>
      <c r="B378" s="189">
        <v>85</v>
      </c>
    </row>
    <row r="379" spans="1:2" x14ac:dyDescent="0.25">
      <c r="A379" s="189">
        <v>0.92675960421562198</v>
      </c>
      <c r="B379" s="189">
        <v>86</v>
      </c>
    </row>
    <row r="380" spans="1:2" x14ac:dyDescent="0.25">
      <c r="A380" s="189">
        <v>1.0701507282257081</v>
      </c>
      <c r="B380" s="189">
        <v>86</v>
      </c>
    </row>
    <row r="381" spans="1:2" x14ac:dyDescent="0.25">
      <c r="A381" s="189">
        <v>1.0105547487735749</v>
      </c>
      <c r="B381" s="189">
        <v>87</v>
      </c>
    </row>
    <row r="382" spans="1:2" x14ac:dyDescent="0.25">
      <c r="A382" s="189">
        <v>0.96886050939559942</v>
      </c>
      <c r="B382" s="189">
        <v>88</v>
      </c>
    </row>
    <row r="383" spans="1:2" x14ac:dyDescent="0.25">
      <c r="A383" s="189">
        <v>0.92163976073265075</v>
      </c>
      <c r="B383" s="189">
        <v>89</v>
      </c>
    </row>
    <row r="384" spans="1:2" x14ac:dyDescent="0.25">
      <c r="A384" s="189">
        <v>0.86146240711212163</v>
      </c>
      <c r="B384" s="189">
        <v>89</v>
      </c>
    </row>
    <row r="385" spans="1:2" x14ac:dyDescent="0.25">
      <c r="A385" s="189">
        <v>1.0437632668018342</v>
      </c>
      <c r="B385" s="189">
        <v>89</v>
      </c>
    </row>
    <row r="386" spans="1:2" x14ac:dyDescent="0.25">
      <c r="A386" s="189">
        <v>0.92280429124832153</v>
      </c>
      <c r="B386" s="189">
        <v>92</v>
      </c>
    </row>
    <row r="387" spans="1:2" x14ac:dyDescent="0.25">
      <c r="A387" s="189">
        <v>1.0141004073619844</v>
      </c>
      <c r="B387" s="189">
        <v>92</v>
      </c>
    </row>
    <row r="388" spans="1:2" x14ac:dyDescent="0.25">
      <c r="A388" s="189">
        <v>0.83620449066162117</v>
      </c>
      <c r="B388" s="189">
        <v>95</v>
      </c>
    </row>
    <row r="389" spans="1:2" x14ac:dyDescent="0.25">
      <c r="A389" s="189">
        <v>0.93816494584083565</v>
      </c>
      <c r="B389" s="189">
        <v>95</v>
      </c>
    </row>
    <row r="390" spans="1:2" x14ac:dyDescent="0.25">
      <c r="A390" s="189">
        <v>0.97871546506881713</v>
      </c>
      <c r="B390" s="189">
        <v>96</v>
      </c>
    </row>
    <row r="391" spans="1:2" x14ac:dyDescent="0.25">
      <c r="A391" s="189">
        <v>0.82401825308799748</v>
      </c>
      <c r="B391" s="189">
        <v>96</v>
      </c>
    </row>
    <row r="392" spans="1:2" x14ac:dyDescent="0.25">
      <c r="A392" s="189">
        <v>1.1284968519210816</v>
      </c>
      <c r="B392" s="189">
        <v>97</v>
      </c>
    </row>
    <row r="393" spans="1:2" x14ac:dyDescent="0.25">
      <c r="A393" s="189">
        <v>1.0101501667499542</v>
      </c>
      <c r="B393" s="189">
        <v>98</v>
      </c>
    </row>
    <row r="394" spans="1:2" x14ac:dyDescent="0.25">
      <c r="A394" s="189">
        <v>0.79117288827896115</v>
      </c>
      <c r="B394" s="189">
        <v>98</v>
      </c>
    </row>
    <row r="395" spans="1:2" x14ac:dyDescent="0.25">
      <c r="A395" s="189">
        <v>0.95640672564506535</v>
      </c>
      <c r="B395" s="189">
        <v>99</v>
      </c>
    </row>
    <row r="396" spans="1:2" x14ac:dyDescent="0.25">
      <c r="A396" s="189">
        <v>1.217049207687378</v>
      </c>
      <c r="B396" s="189">
        <v>100</v>
      </c>
    </row>
    <row r="397" spans="1:2" x14ac:dyDescent="0.25">
      <c r="A397" s="189">
        <v>0.78233977913856512</v>
      </c>
      <c r="B397" s="189">
        <v>101</v>
      </c>
    </row>
    <row r="398" spans="1:2" x14ac:dyDescent="0.25">
      <c r="A398" s="189">
        <v>1.0160640120506288</v>
      </c>
      <c r="B398" s="189">
        <v>103</v>
      </c>
    </row>
    <row r="399" spans="1:2" x14ac:dyDescent="0.25">
      <c r="A399" s="189">
        <v>0.85235347151756291</v>
      </c>
      <c r="B399" s="189">
        <v>104</v>
      </c>
    </row>
    <row r="400" spans="1:2" x14ac:dyDescent="0.25">
      <c r="A400" s="189">
        <v>0.8523486185073853</v>
      </c>
      <c r="B400" s="189">
        <v>104</v>
      </c>
    </row>
    <row r="401" spans="1:2" x14ac:dyDescent="0.25">
      <c r="A401" s="189">
        <v>0.80202260136604309</v>
      </c>
      <c r="B401" s="189">
        <v>104</v>
      </c>
    </row>
    <row r="402" spans="1:2" x14ac:dyDescent="0.25">
      <c r="A402" s="189">
        <v>1.0752723813056946</v>
      </c>
      <c r="B402" s="189">
        <v>104</v>
      </c>
    </row>
    <row r="403" spans="1:2" x14ac:dyDescent="0.25">
      <c r="A403" s="189">
        <v>0.8949578559398651</v>
      </c>
      <c r="B403" s="189">
        <v>106</v>
      </c>
    </row>
    <row r="404" spans="1:2" x14ac:dyDescent="0.25">
      <c r="A404" s="189">
        <v>1.0988469886779786</v>
      </c>
      <c r="B404" s="189">
        <v>106</v>
      </c>
    </row>
    <row r="405" spans="1:2" x14ac:dyDescent="0.25">
      <c r="A405" s="189">
        <v>0.89459292054176331</v>
      </c>
      <c r="B405" s="189">
        <v>106</v>
      </c>
    </row>
    <row r="406" spans="1:2" x14ac:dyDescent="0.25">
      <c r="A406" s="189">
        <v>1.176365134716034</v>
      </c>
      <c r="B406" s="189">
        <v>108</v>
      </c>
    </row>
    <row r="407" spans="1:2" x14ac:dyDescent="0.25">
      <c r="A407" s="189">
        <v>0.95026846289634703</v>
      </c>
      <c r="B407" s="189">
        <v>108</v>
      </c>
    </row>
    <row r="408" spans="1:2" x14ac:dyDescent="0.25">
      <c r="A408" s="189">
        <v>0.89214856624603278</v>
      </c>
      <c r="B408" s="189">
        <v>108</v>
      </c>
    </row>
    <row r="409" spans="1:2" x14ac:dyDescent="0.25">
      <c r="A409" s="189">
        <v>0.83198799252510069</v>
      </c>
      <c r="B409" s="189">
        <v>108</v>
      </c>
    </row>
    <row r="410" spans="1:2" x14ac:dyDescent="0.25">
      <c r="A410" s="189">
        <v>1.2272805047035218</v>
      </c>
      <c r="B410" s="189">
        <v>109</v>
      </c>
    </row>
    <row r="411" spans="1:2" x14ac:dyDescent="0.25">
      <c r="A411" s="189">
        <v>0.86322059512138372</v>
      </c>
      <c r="B411" s="189">
        <v>111</v>
      </c>
    </row>
    <row r="412" spans="1:2" x14ac:dyDescent="0.25">
      <c r="A412" s="189">
        <v>1.0711974430084228</v>
      </c>
      <c r="B412" s="189">
        <v>113</v>
      </c>
    </row>
    <row r="413" spans="1:2" x14ac:dyDescent="0.25">
      <c r="A413" s="189">
        <v>1.1161255419254303</v>
      </c>
      <c r="B413" s="189">
        <v>115</v>
      </c>
    </row>
    <row r="414" spans="1:2" x14ac:dyDescent="0.25">
      <c r="A414" s="189">
        <v>0.78601531744003295</v>
      </c>
      <c r="B414" s="189">
        <v>115</v>
      </c>
    </row>
    <row r="415" spans="1:2" x14ac:dyDescent="0.25">
      <c r="A415" s="189">
        <v>1.0685737740993499</v>
      </c>
      <c r="B415" s="189">
        <v>116</v>
      </c>
    </row>
    <row r="416" spans="1:2" x14ac:dyDescent="0.25">
      <c r="A416" s="189">
        <v>1.165465054512024</v>
      </c>
      <c r="B416" s="189">
        <v>117</v>
      </c>
    </row>
    <row r="417" spans="1:2" x14ac:dyDescent="0.25">
      <c r="A417" s="189">
        <v>1.117341262102127</v>
      </c>
      <c r="B417" s="189">
        <v>117</v>
      </c>
    </row>
    <row r="418" spans="1:2" x14ac:dyDescent="0.25">
      <c r="A418" s="189">
        <v>0.96531249284744269</v>
      </c>
      <c r="B418" s="189">
        <v>118</v>
      </c>
    </row>
    <row r="419" spans="1:2" x14ac:dyDescent="0.25">
      <c r="A419" s="189">
        <v>1.016849240064621</v>
      </c>
      <c r="B419" s="189">
        <v>122</v>
      </c>
    </row>
    <row r="420" spans="1:2" x14ac:dyDescent="0.25">
      <c r="A420" s="189">
        <v>0.89713768005371097</v>
      </c>
      <c r="B420" s="189">
        <v>123</v>
      </c>
    </row>
    <row r="421" spans="1:2" x14ac:dyDescent="0.25">
      <c r="A421" s="189">
        <v>1.0078263151645661</v>
      </c>
      <c r="B421" s="189">
        <v>124</v>
      </c>
    </row>
    <row r="422" spans="1:2" x14ac:dyDescent="0.25">
      <c r="A422" s="189">
        <v>0.93234854459762573</v>
      </c>
      <c r="B422" s="189">
        <v>124</v>
      </c>
    </row>
    <row r="423" spans="1:2" x14ac:dyDescent="0.25">
      <c r="A423" s="189">
        <v>0.93526745200157169</v>
      </c>
      <c r="B423" s="189">
        <v>124</v>
      </c>
    </row>
    <row r="424" spans="1:2" x14ac:dyDescent="0.25">
      <c r="A424" s="189">
        <v>0.87830394268035894</v>
      </c>
      <c r="B424" s="189">
        <v>125</v>
      </c>
    </row>
    <row r="425" spans="1:2" x14ac:dyDescent="0.25">
      <c r="A425" s="189">
        <v>1.0500648319721222</v>
      </c>
      <c r="B425" s="189">
        <v>127</v>
      </c>
    </row>
    <row r="426" spans="1:2" x14ac:dyDescent="0.25">
      <c r="A426" s="189">
        <v>0.96342108011245731</v>
      </c>
      <c r="B426" s="189">
        <v>128</v>
      </c>
    </row>
    <row r="427" spans="1:2" x14ac:dyDescent="0.25">
      <c r="A427" s="189">
        <v>0.94368558764457711</v>
      </c>
      <c r="B427" s="189">
        <v>130</v>
      </c>
    </row>
    <row r="428" spans="1:2" x14ac:dyDescent="0.25">
      <c r="A428" s="189">
        <v>1.1231423091888428</v>
      </c>
      <c r="B428" s="189">
        <v>130</v>
      </c>
    </row>
    <row r="429" spans="1:2" x14ac:dyDescent="0.25">
      <c r="A429" s="189">
        <v>1.0002714121341705</v>
      </c>
      <c r="B429" s="189">
        <v>131</v>
      </c>
    </row>
    <row r="430" spans="1:2" x14ac:dyDescent="0.25">
      <c r="A430" s="189">
        <v>1.0136363005638123</v>
      </c>
      <c r="B430" s="189">
        <v>132</v>
      </c>
    </row>
    <row r="431" spans="1:2" x14ac:dyDescent="0.25">
      <c r="A431" s="189">
        <v>1.2055350434780121</v>
      </c>
      <c r="B431" s="189">
        <v>133</v>
      </c>
    </row>
    <row r="432" spans="1:2" x14ac:dyDescent="0.25">
      <c r="A432" s="189">
        <v>1.0551085901260375</v>
      </c>
      <c r="B432" s="189">
        <v>134</v>
      </c>
    </row>
    <row r="433" spans="1:2" x14ac:dyDescent="0.25">
      <c r="A433" s="189">
        <v>1.0068286240100861</v>
      </c>
      <c r="B433" s="189">
        <v>136</v>
      </c>
    </row>
    <row r="434" spans="1:2" x14ac:dyDescent="0.25">
      <c r="A434" s="189">
        <v>0.78159650087356569</v>
      </c>
      <c r="B434" s="189">
        <v>137</v>
      </c>
    </row>
    <row r="435" spans="1:2" x14ac:dyDescent="0.25">
      <c r="A435" s="189">
        <v>0.81375893473625183</v>
      </c>
      <c r="B435" s="189">
        <v>137</v>
      </c>
    </row>
    <row r="436" spans="1:2" x14ac:dyDescent="0.25">
      <c r="A436" s="189">
        <v>1.0091234397888185</v>
      </c>
      <c r="B436" s="189">
        <v>139</v>
      </c>
    </row>
    <row r="437" spans="1:2" x14ac:dyDescent="0.25">
      <c r="A437" s="189">
        <v>0.78372450470924382</v>
      </c>
      <c r="B437" s="189">
        <v>139</v>
      </c>
    </row>
    <row r="438" spans="1:2" x14ac:dyDescent="0.25">
      <c r="A438" s="189">
        <v>0.80908756971359252</v>
      </c>
      <c r="B438" s="189">
        <v>139</v>
      </c>
    </row>
    <row r="439" spans="1:2" x14ac:dyDescent="0.25">
      <c r="A439" s="189">
        <v>0.9317495954036713</v>
      </c>
      <c r="B439" s="189">
        <v>140</v>
      </c>
    </row>
    <row r="440" spans="1:2" x14ac:dyDescent="0.25">
      <c r="A440" s="189">
        <v>1.0887598562240601</v>
      </c>
      <c r="B440" s="189">
        <v>140</v>
      </c>
    </row>
    <row r="441" spans="1:2" x14ac:dyDescent="0.25">
      <c r="A441" s="189">
        <v>1.1989900600910186</v>
      </c>
      <c r="B441" s="189">
        <v>142</v>
      </c>
    </row>
    <row r="442" spans="1:2" x14ac:dyDescent="0.25">
      <c r="A442" s="189">
        <v>0.9357664895057678</v>
      </c>
      <c r="B442" s="189">
        <v>143</v>
      </c>
    </row>
    <row r="443" spans="1:2" x14ac:dyDescent="0.25">
      <c r="A443" s="189">
        <v>1.1492860782146455</v>
      </c>
      <c r="B443" s="189">
        <v>143</v>
      </c>
    </row>
    <row r="444" spans="1:2" x14ac:dyDescent="0.25">
      <c r="A444" s="189">
        <v>1.0584306812286377</v>
      </c>
      <c r="B444" s="189">
        <v>147</v>
      </c>
    </row>
    <row r="445" spans="1:2" x14ac:dyDescent="0.25">
      <c r="A445" s="189">
        <v>0.91813676476478578</v>
      </c>
      <c r="B445" s="189">
        <v>148</v>
      </c>
    </row>
    <row r="446" spans="1:2" x14ac:dyDescent="0.25">
      <c r="A446" s="189">
        <v>1.1688488364219667</v>
      </c>
      <c r="B446" s="189">
        <v>149</v>
      </c>
    </row>
    <row r="447" spans="1:2" x14ac:dyDescent="0.25">
      <c r="A447" s="189">
        <v>1.0134716546535492</v>
      </c>
      <c r="B447" s="189">
        <v>150</v>
      </c>
    </row>
    <row r="448" spans="1:2" x14ac:dyDescent="0.25">
      <c r="A448" s="189">
        <v>0.81057610034942629</v>
      </c>
      <c r="B448" s="189">
        <v>151</v>
      </c>
    </row>
    <row r="449" spans="1:2" x14ac:dyDescent="0.25">
      <c r="A449" s="189">
        <v>0.98259406208992006</v>
      </c>
      <c r="B449" s="189">
        <v>153</v>
      </c>
    </row>
    <row r="450" spans="1:2" x14ac:dyDescent="0.25">
      <c r="A450" s="189">
        <v>0.82779628038406372</v>
      </c>
      <c r="B450" s="189">
        <v>154</v>
      </c>
    </row>
    <row r="451" spans="1:2" x14ac:dyDescent="0.25">
      <c r="A451" s="189">
        <v>1.2146713149547577</v>
      </c>
      <c r="B451" s="189">
        <v>155</v>
      </c>
    </row>
    <row r="452" spans="1:2" x14ac:dyDescent="0.25">
      <c r="A452" s="189">
        <v>0.94785114288330086</v>
      </c>
      <c r="B452" s="189">
        <v>156</v>
      </c>
    </row>
    <row r="453" spans="1:2" x14ac:dyDescent="0.25">
      <c r="A453" s="189">
        <v>1.2231468641757965</v>
      </c>
      <c r="B453" s="189">
        <v>156</v>
      </c>
    </row>
    <row r="454" spans="1:2" x14ac:dyDescent="0.25">
      <c r="A454" s="189">
        <v>1.0240040850639343</v>
      </c>
      <c r="B454" s="189">
        <v>158</v>
      </c>
    </row>
    <row r="455" spans="1:2" x14ac:dyDescent="0.25">
      <c r="A455" s="189">
        <v>1.2074492681026459</v>
      </c>
      <c r="B455" s="189">
        <v>158</v>
      </c>
    </row>
    <row r="456" spans="1:2" x14ac:dyDescent="0.25">
      <c r="A456" s="189">
        <v>1.1803131818771362</v>
      </c>
      <c r="B456" s="189">
        <v>159</v>
      </c>
    </row>
    <row r="457" spans="1:2" x14ac:dyDescent="0.25">
      <c r="A457" s="189">
        <v>0.9283730518817902</v>
      </c>
      <c r="B457" s="189">
        <v>160</v>
      </c>
    </row>
    <row r="458" spans="1:2" x14ac:dyDescent="0.25">
      <c r="A458" s="189">
        <v>0.81548860788345334</v>
      </c>
      <c r="B458" s="189">
        <v>160</v>
      </c>
    </row>
    <row r="459" spans="1:2" x14ac:dyDescent="0.25">
      <c r="A459" s="189">
        <v>1.0865064418315888</v>
      </c>
      <c r="B459" s="189">
        <v>161</v>
      </c>
    </row>
    <row r="460" spans="1:2" x14ac:dyDescent="0.25">
      <c r="A460" s="189">
        <v>1.1376094341278076</v>
      </c>
      <c r="B460" s="189">
        <v>162</v>
      </c>
    </row>
    <row r="461" spans="1:2" x14ac:dyDescent="0.25">
      <c r="A461" s="189">
        <v>1.0080809748172761</v>
      </c>
      <c r="B461" s="189">
        <v>162</v>
      </c>
    </row>
    <row r="462" spans="1:2" x14ac:dyDescent="0.25">
      <c r="A462" s="189">
        <v>0.83657480001449591</v>
      </c>
      <c r="B462" s="189">
        <v>163</v>
      </c>
    </row>
    <row r="463" spans="1:2" x14ac:dyDescent="0.25">
      <c r="A463" s="189">
        <v>0.8176179826259613</v>
      </c>
      <c r="B463" s="189">
        <v>167</v>
      </c>
    </row>
    <row r="464" spans="1:2" x14ac:dyDescent="0.25">
      <c r="A464" s="189">
        <v>0.83616446018218993</v>
      </c>
      <c r="B464" s="189">
        <v>167</v>
      </c>
    </row>
    <row r="465" spans="1:2" x14ac:dyDescent="0.25">
      <c r="A465" s="189">
        <v>1.211746951341629</v>
      </c>
      <c r="B465" s="189">
        <v>168</v>
      </c>
    </row>
    <row r="466" spans="1:2" x14ac:dyDescent="0.25">
      <c r="A466" s="189">
        <v>1.0625837063789367</v>
      </c>
      <c r="B466" s="189">
        <v>169</v>
      </c>
    </row>
    <row r="467" spans="1:2" x14ac:dyDescent="0.25">
      <c r="A467" s="189">
        <v>0.96357075572013862</v>
      </c>
      <c r="B467" s="189">
        <v>173</v>
      </c>
    </row>
    <row r="468" spans="1:2" x14ac:dyDescent="0.25">
      <c r="A468" s="189">
        <v>0.80136766433715823</v>
      </c>
      <c r="B468" s="189">
        <v>174</v>
      </c>
    </row>
    <row r="469" spans="1:2" x14ac:dyDescent="0.25">
      <c r="A469" s="189">
        <v>1.1419527685642243</v>
      </c>
      <c r="B469" s="189">
        <v>175</v>
      </c>
    </row>
    <row r="470" spans="1:2" x14ac:dyDescent="0.25">
      <c r="A470" s="189">
        <v>0.98951996564865119</v>
      </c>
      <c r="B470" s="189">
        <v>175</v>
      </c>
    </row>
    <row r="471" spans="1:2" x14ac:dyDescent="0.25">
      <c r="A471" s="189">
        <v>1.2251008450984955</v>
      </c>
      <c r="B471" s="189">
        <v>175</v>
      </c>
    </row>
    <row r="472" spans="1:2" x14ac:dyDescent="0.25">
      <c r="A472" s="189">
        <v>0.92476079463958738</v>
      </c>
      <c r="B472" s="189">
        <v>179</v>
      </c>
    </row>
    <row r="473" spans="1:2" x14ac:dyDescent="0.25">
      <c r="A473" s="189">
        <v>0.92282318234443672</v>
      </c>
      <c r="B473" s="189">
        <v>181</v>
      </c>
    </row>
    <row r="474" spans="1:2" x14ac:dyDescent="0.25">
      <c r="A474" s="189">
        <v>0.84875931024551399</v>
      </c>
      <c r="B474" s="189">
        <v>182</v>
      </c>
    </row>
    <row r="475" spans="1:2" x14ac:dyDescent="0.25">
      <c r="A475" s="189">
        <v>0.93683105349540718</v>
      </c>
      <c r="B475" s="189">
        <v>185</v>
      </c>
    </row>
    <row r="476" spans="1:2" x14ac:dyDescent="0.25">
      <c r="A476" s="189">
        <v>0.81622544288635257</v>
      </c>
      <c r="B476" s="189">
        <v>185</v>
      </c>
    </row>
    <row r="477" spans="1:2" x14ac:dyDescent="0.25">
      <c r="A477" s="189">
        <v>1.0634634172916413</v>
      </c>
      <c r="B477" s="189">
        <v>185</v>
      </c>
    </row>
    <row r="478" spans="1:2" x14ac:dyDescent="0.25">
      <c r="A478" s="189">
        <v>1.0967360663414001</v>
      </c>
      <c r="B478" s="189">
        <v>186</v>
      </c>
    </row>
    <row r="479" spans="1:2" x14ac:dyDescent="0.25">
      <c r="A479" s="189">
        <v>1.0582084023952485</v>
      </c>
      <c r="B479" s="189">
        <v>186</v>
      </c>
    </row>
    <row r="480" spans="1:2" x14ac:dyDescent="0.25">
      <c r="A480" s="189">
        <v>1.1911705446243286</v>
      </c>
      <c r="B480" s="189">
        <v>191</v>
      </c>
    </row>
    <row r="481" spans="1:2" x14ac:dyDescent="0.25">
      <c r="A481" s="189">
        <v>1.0563966667652129</v>
      </c>
      <c r="B481" s="189">
        <v>196</v>
      </c>
    </row>
    <row r="482" spans="1:2" x14ac:dyDescent="0.25">
      <c r="A482" s="189">
        <v>1.0996306538581848</v>
      </c>
      <c r="B482" s="189">
        <v>199</v>
      </c>
    </row>
    <row r="483" spans="1:2" x14ac:dyDescent="0.25">
      <c r="A483" s="189">
        <v>1.2194416320323944</v>
      </c>
      <c r="B483" s="189">
        <v>200</v>
      </c>
    </row>
    <row r="484" spans="1:2" x14ac:dyDescent="0.25">
      <c r="A484" s="189">
        <v>0.77271987915039064</v>
      </c>
      <c r="B484" s="189">
        <v>204</v>
      </c>
    </row>
    <row r="485" spans="1:2" x14ac:dyDescent="0.25">
      <c r="A485" s="189">
        <v>0.85100159287452704</v>
      </c>
      <c r="B485" s="189">
        <v>205</v>
      </c>
    </row>
    <row r="486" spans="1:2" x14ac:dyDescent="0.25">
      <c r="A486" s="189">
        <v>1.153057086467743</v>
      </c>
      <c r="B486" s="189">
        <v>205</v>
      </c>
    </row>
    <row r="487" spans="1:2" x14ac:dyDescent="0.25">
      <c r="A487" s="189">
        <v>1.0224387013912202</v>
      </c>
      <c r="B487" s="189">
        <v>205</v>
      </c>
    </row>
    <row r="488" spans="1:2" x14ac:dyDescent="0.25">
      <c r="A488" s="189">
        <v>1.1288995695114137</v>
      </c>
      <c r="B488" s="189">
        <v>206</v>
      </c>
    </row>
    <row r="489" spans="1:2" x14ac:dyDescent="0.25">
      <c r="A489" s="189">
        <v>1.0619498264789582</v>
      </c>
      <c r="B489" s="189">
        <v>211</v>
      </c>
    </row>
    <row r="490" spans="1:2" x14ac:dyDescent="0.25">
      <c r="A490" s="189">
        <v>0.93675047159194946</v>
      </c>
      <c r="B490" s="189">
        <v>212</v>
      </c>
    </row>
    <row r="491" spans="1:2" x14ac:dyDescent="0.25">
      <c r="A491" s="189">
        <v>0.9967442882061005</v>
      </c>
      <c r="B491" s="189">
        <v>215</v>
      </c>
    </row>
    <row r="492" spans="1:2" x14ac:dyDescent="0.25">
      <c r="A492" s="189">
        <v>1.0448255825042725</v>
      </c>
      <c r="B492" s="189">
        <v>215</v>
      </c>
    </row>
    <row r="493" spans="1:2" x14ac:dyDescent="0.25">
      <c r="A493" s="189">
        <v>0.99264346718788155</v>
      </c>
      <c r="B493" s="189">
        <v>218</v>
      </c>
    </row>
    <row r="494" spans="1:2" x14ac:dyDescent="0.25">
      <c r="A494" s="189">
        <v>0.84425451040267951</v>
      </c>
      <c r="B494" s="189">
        <v>219</v>
      </c>
    </row>
    <row r="495" spans="1:2" x14ac:dyDescent="0.25">
      <c r="A495" s="189">
        <v>0.91047728896141056</v>
      </c>
      <c r="B495" s="189">
        <v>219</v>
      </c>
    </row>
    <row r="496" spans="1:2" x14ac:dyDescent="0.25">
      <c r="A496" s="189">
        <v>1.1298912286758422</v>
      </c>
      <c r="B496" s="189">
        <v>220</v>
      </c>
    </row>
    <row r="497" spans="1:2" x14ac:dyDescent="0.25">
      <c r="A497" s="189">
        <v>0.91365258336067201</v>
      </c>
      <c r="B497" s="189">
        <v>224</v>
      </c>
    </row>
    <row r="498" spans="1:2" x14ac:dyDescent="0.25">
      <c r="A498" s="189">
        <v>1.1276089978218078</v>
      </c>
      <c r="B498" s="189">
        <v>224</v>
      </c>
    </row>
    <row r="499" spans="1:2" x14ac:dyDescent="0.25">
      <c r="A499" s="189">
        <v>0.9562683188915253</v>
      </c>
      <c r="B499" s="189">
        <v>226</v>
      </c>
    </row>
    <row r="500" spans="1:2" x14ac:dyDescent="0.25">
      <c r="A500" s="189">
        <v>1.1799546623229982</v>
      </c>
      <c r="B500" s="189">
        <v>228</v>
      </c>
    </row>
    <row r="501" spans="1:2" x14ac:dyDescent="0.25">
      <c r="A501" s="189">
        <v>0.77615271210670478</v>
      </c>
      <c r="B501" s="189">
        <v>229</v>
      </c>
    </row>
    <row r="502" spans="1:2" x14ac:dyDescent="0.25">
      <c r="A502" s="189">
        <v>1.1570373225212098</v>
      </c>
      <c r="B502" s="189">
        <v>231</v>
      </c>
    </row>
    <row r="503" spans="1:2" x14ac:dyDescent="0.25">
      <c r="A503" s="189">
        <v>1.2121972119808198</v>
      </c>
      <c r="B503" s="189">
        <v>232</v>
      </c>
    </row>
    <row r="504" spans="1:2" x14ac:dyDescent="0.25">
      <c r="A504" s="189">
        <v>0.87452638149261475</v>
      </c>
      <c r="B504" s="189">
        <v>233</v>
      </c>
    </row>
    <row r="505" spans="1:2" x14ac:dyDescent="0.25">
      <c r="A505" s="189">
        <v>0.88036235928535467</v>
      </c>
      <c r="B505" s="189">
        <v>235</v>
      </c>
    </row>
    <row r="506" spans="1:2" x14ac:dyDescent="0.25">
      <c r="A506" s="189">
        <v>1.0956339669227599</v>
      </c>
      <c r="B506" s="189">
        <v>242</v>
      </c>
    </row>
    <row r="507" spans="1:2" x14ac:dyDescent="0.25">
      <c r="A507" s="189">
        <v>1.2177305209636688</v>
      </c>
      <c r="B507" s="189">
        <v>242</v>
      </c>
    </row>
    <row r="508" spans="1:2" x14ac:dyDescent="0.25">
      <c r="A508" s="189">
        <v>1.0489567279815675</v>
      </c>
      <c r="B508" s="189">
        <v>243</v>
      </c>
    </row>
    <row r="509" spans="1:2" x14ac:dyDescent="0.25">
      <c r="A509" s="189">
        <v>0.81898049950599672</v>
      </c>
      <c r="B509" s="189">
        <v>243</v>
      </c>
    </row>
    <row r="510" spans="1:2" x14ac:dyDescent="0.25">
      <c r="A510" s="189">
        <v>0.92905200719833381</v>
      </c>
      <c r="B510" s="189">
        <v>244</v>
      </c>
    </row>
    <row r="511" spans="1:2" x14ac:dyDescent="0.25">
      <c r="A511" s="189">
        <v>1.0446590173244477</v>
      </c>
      <c r="B511" s="189">
        <v>245</v>
      </c>
    </row>
    <row r="512" spans="1:2" x14ac:dyDescent="0.25">
      <c r="A512" s="189">
        <v>0.94162338733673101</v>
      </c>
      <c r="B512" s="189">
        <v>246</v>
      </c>
    </row>
    <row r="513" spans="1:2" x14ac:dyDescent="0.25">
      <c r="A513" s="189">
        <v>0.83562407612800604</v>
      </c>
      <c r="B513" s="189">
        <v>247</v>
      </c>
    </row>
    <row r="514" spans="1:2" x14ac:dyDescent="0.25">
      <c r="A514" s="189">
        <v>0.99019061326980595</v>
      </c>
      <c r="B514" s="189">
        <v>247</v>
      </c>
    </row>
    <row r="515" spans="1:2" x14ac:dyDescent="0.25">
      <c r="A515" s="189">
        <v>1.1030351912975311</v>
      </c>
      <c r="B515" s="189">
        <v>249</v>
      </c>
    </row>
    <row r="516" spans="1:2" x14ac:dyDescent="0.25">
      <c r="A516" s="189">
        <v>1.0761188888549804</v>
      </c>
      <c r="B516" s="189">
        <v>252</v>
      </c>
    </row>
    <row r="517" spans="1:2" x14ac:dyDescent="0.25">
      <c r="A517" s="189">
        <v>0.99826550126075753</v>
      </c>
      <c r="B517" s="189">
        <v>257</v>
      </c>
    </row>
    <row r="518" spans="1:2" x14ac:dyDescent="0.25">
      <c r="A518" s="189">
        <v>1.2188825488090516</v>
      </c>
      <c r="B518" s="189">
        <v>262</v>
      </c>
    </row>
    <row r="519" spans="1:2" x14ac:dyDescent="0.25">
      <c r="A519" s="189">
        <v>1.1421107518672944</v>
      </c>
      <c r="B519" s="189">
        <v>263</v>
      </c>
    </row>
    <row r="520" spans="1:2" x14ac:dyDescent="0.25">
      <c r="A520" s="189">
        <v>1.198438105583191</v>
      </c>
      <c r="B520" s="189">
        <v>267</v>
      </c>
    </row>
    <row r="521" spans="1:2" x14ac:dyDescent="0.25">
      <c r="A521" s="189">
        <v>0.94767015576362612</v>
      </c>
      <c r="B521" s="189">
        <v>268</v>
      </c>
    </row>
    <row r="522" spans="1:2" x14ac:dyDescent="0.25">
      <c r="A522" s="189">
        <v>0.99658167123794561</v>
      </c>
      <c r="B522" s="189">
        <v>268</v>
      </c>
    </row>
    <row r="523" spans="1:2" x14ac:dyDescent="0.25">
      <c r="A523" s="189">
        <v>1.2062741267681123</v>
      </c>
      <c r="B523" s="189">
        <v>272</v>
      </c>
    </row>
    <row r="524" spans="1:2" x14ac:dyDescent="0.25">
      <c r="A524" s="189">
        <v>1.0891657543182374</v>
      </c>
      <c r="B524" s="189">
        <v>279</v>
      </c>
    </row>
    <row r="525" spans="1:2" x14ac:dyDescent="0.25">
      <c r="A525" s="189">
        <v>1.1408338892459871</v>
      </c>
      <c r="B525" s="189">
        <v>281</v>
      </c>
    </row>
    <row r="526" spans="1:2" x14ac:dyDescent="0.25">
      <c r="A526" s="189">
        <v>0.93605043172836311</v>
      </c>
      <c r="B526" s="189">
        <v>282</v>
      </c>
    </row>
    <row r="527" spans="1:2" x14ac:dyDescent="0.25">
      <c r="A527" s="189">
        <v>0.86598796248435972</v>
      </c>
      <c r="B527" s="189">
        <v>286</v>
      </c>
    </row>
    <row r="528" spans="1:2" x14ac:dyDescent="0.25">
      <c r="A528" s="189">
        <v>1.0306638956069947</v>
      </c>
      <c r="B528" s="189">
        <v>286</v>
      </c>
    </row>
    <row r="529" spans="1:2" x14ac:dyDescent="0.25">
      <c r="A529" s="189">
        <v>0.98942052006721504</v>
      </c>
      <c r="B529" s="189">
        <v>287</v>
      </c>
    </row>
    <row r="530" spans="1:2" x14ac:dyDescent="0.25">
      <c r="A530" s="189">
        <v>1.1060473752021789</v>
      </c>
      <c r="B530" s="189">
        <v>287</v>
      </c>
    </row>
    <row r="531" spans="1:2" x14ac:dyDescent="0.25">
      <c r="A531" s="189">
        <v>0.86372662425041202</v>
      </c>
      <c r="B531" s="189">
        <v>288</v>
      </c>
    </row>
    <row r="532" spans="1:2" x14ac:dyDescent="0.25">
      <c r="A532" s="189">
        <v>1.0092594337463379</v>
      </c>
      <c r="B532" s="189">
        <v>294</v>
      </c>
    </row>
    <row r="533" spans="1:2" x14ac:dyDescent="0.25">
      <c r="A533" s="189">
        <v>0.79319933533668519</v>
      </c>
      <c r="B533" s="189">
        <v>295</v>
      </c>
    </row>
    <row r="534" spans="1:2" x14ac:dyDescent="0.25">
      <c r="A534" s="189">
        <v>1.2110146403312683</v>
      </c>
      <c r="B534" s="189">
        <v>296</v>
      </c>
    </row>
    <row r="535" spans="1:2" x14ac:dyDescent="0.25">
      <c r="A535" s="189">
        <v>1.1949136960506439</v>
      </c>
      <c r="B535" s="189">
        <v>297</v>
      </c>
    </row>
    <row r="536" spans="1:2" x14ac:dyDescent="0.25">
      <c r="A536" s="189">
        <v>0.95243161678314214</v>
      </c>
      <c r="B536" s="189">
        <v>298</v>
      </c>
    </row>
    <row r="537" spans="1:2" x14ac:dyDescent="0.25">
      <c r="A537" s="189">
        <v>1.0284825909137727</v>
      </c>
      <c r="B537" s="189">
        <v>299</v>
      </c>
    </row>
    <row r="538" spans="1:2" x14ac:dyDescent="0.25">
      <c r="A538" s="189">
        <v>0.88576545953750607</v>
      </c>
      <c r="B538" s="189">
        <v>299</v>
      </c>
    </row>
    <row r="539" spans="1:2" x14ac:dyDescent="0.25">
      <c r="A539" s="189">
        <v>1.1438594806194307</v>
      </c>
      <c r="B539" s="189">
        <v>300</v>
      </c>
    </row>
    <row r="540" spans="1:2" x14ac:dyDescent="0.25">
      <c r="A540" s="189">
        <v>1.0809995365142822</v>
      </c>
      <c r="B540" s="189">
        <v>300</v>
      </c>
    </row>
    <row r="541" spans="1:2" x14ac:dyDescent="0.25">
      <c r="A541" s="189">
        <v>0.83156301140785216</v>
      </c>
      <c r="B541" s="189">
        <v>302</v>
      </c>
    </row>
    <row r="542" spans="1:2" x14ac:dyDescent="0.25">
      <c r="A542" s="189">
        <v>1.0251716589927673</v>
      </c>
      <c r="B542" s="189">
        <v>302</v>
      </c>
    </row>
    <row r="543" spans="1:2" x14ac:dyDescent="0.25">
      <c r="A543" s="189">
        <v>0.81469849944114692</v>
      </c>
      <c r="B543" s="189">
        <v>309</v>
      </c>
    </row>
    <row r="544" spans="1:2" x14ac:dyDescent="0.25">
      <c r="A544" s="189">
        <v>0.99630962848663329</v>
      </c>
      <c r="B544" s="189">
        <v>309</v>
      </c>
    </row>
    <row r="545" spans="1:2" x14ac:dyDescent="0.25">
      <c r="A545" s="189">
        <v>1.197151290178299</v>
      </c>
      <c r="B545" s="189">
        <v>312</v>
      </c>
    </row>
    <row r="546" spans="1:2" x14ac:dyDescent="0.25">
      <c r="A546" s="189">
        <v>1.0888511586189271</v>
      </c>
      <c r="B546" s="189">
        <v>312</v>
      </c>
    </row>
    <row r="547" spans="1:2" x14ac:dyDescent="0.25">
      <c r="A547" s="189">
        <v>0.93732699275016784</v>
      </c>
      <c r="B547" s="189">
        <v>319</v>
      </c>
    </row>
    <row r="548" spans="1:2" x14ac:dyDescent="0.25">
      <c r="A548" s="189">
        <v>1.1824231719970704</v>
      </c>
      <c r="B548" s="189">
        <v>324</v>
      </c>
    </row>
    <row r="549" spans="1:2" x14ac:dyDescent="0.25">
      <c r="A549" s="189">
        <v>0.93181358933448799</v>
      </c>
      <c r="B549" s="189">
        <v>326</v>
      </c>
    </row>
    <row r="550" spans="1:2" x14ac:dyDescent="0.25">
      <c r="A550" s="189">
        <v>1.1208554720878601</v>
      </c>
      <c r="B550" s="189">
        <v>341</v>
      </c>
    </row>
    <row r="551" spans="1:2" x14ac:dyDescent="0.25">
      <c r="A551" s="189">
        <v>0.94834041953086856</v>
      </c>
      <c r="B551" s="189">
        <v>341</v>
      </c>
    </row>
    <row r="552" spans="1:2" x14ac:dyDescent="0.25">
      <c r="A552" s="189">
        <v>0.94330379009246834</v>
      </c>
      <c r="B552" s="189">
        <v>344</v>
      </c>
    </row>
    <row r="553" spans="1:2" x14ac:dyDescent="0.25">
      <c r="A553" s="189">
        <v>1.0024090397357941</v>
      </c>
      <c r="B553" s="189">
        <v>344</v>
      </c>
    </row>
    <row r="554" spans="1:2" x14ac:dyDescent="0.25">
      <c r="A554" s="189">
        <v>1.1243572068214416</v>
      </c>
      <c r="B554" s="189">
        <v>345</v>
      </c>
    </row>
    <row r="555" spans="1:2" x14ac:dyDescent="0.25">
      <c r="A555" s="189">
        <v>0.86697095751762387</v>
      </c>
      <c r="B555" s="189">
        <v>351</v>
      </c>
    </row>
    <row r="556" spans="1:2" x14ac:dyDescent="0.25">
      <c r="A556" s="189">
        <v>1.0550049495697023</v>
      </c>
      <c r="B556" s="189">
        <v>353</v>
      </c>
    </row>
    <row r="557" spans="1:2" x14ac:dyDescent="0.25">
      <c r="A557" s="189">
        <v>1.1795272409915925</v>
      </c>
      <c r="B557" s="189">
        <v>354</v>
      </c>
    </row>
    <row r="558" spans="1:2" x14ac:dyDescent="0.25">
      <c r="A558" s="189">
        <v>1.0113375639915467</v>
      </c>
      <c r="B558" s="189">
        <v>355</v>
      </c>
    </row>
    <row r="559" spans="1:2" x14ac:dyDescent="0.25">
      <c r="A559" s="189">
        <v>0.98602500319480901</v>
      </c>
      <c r="B559" s="189">
        <v>355</v>
      </c>
    </row>
    <row r="560" spans="1:2" x14ac:dyDescent="0.25">
      <c r="A560" s="189">
        <v>1.0128574609756471</v>
      </c>
      <c r="B560" s="189">
        <v>358</v>
      </c>
    </row>
    <row r="561" spans="1:2" x14ac:dyDescent="0.25">
      <c r="A561" s="189">
        <v>0.93592576146125794</v>
      </c>
      <c r="B561" s="189">
        <v>359</v>
      </c>
    </row>
    <row r="562" spans="1:2" x14ac:dyDescent="0.25">
      <c r="A562" s="189">
        <v>1.12727383852005</v>
      </c>
      <c r="B562" s="189">
        <v>359</v>
      </c>
    </row>
    <row r="563" spans="1:2" x14ac:dyDescent="0.25">
      <c r="A563" s="189">
        <v>1.2178206717967988</v>
      </c>
      <c r="B563" s="189">
        <v>372</v>
      </c>
    </row>
    <row r="564" spans="1:2" x14ac:dyDescent="0.25">
      <c r="A564" s="189">
        <v>0.99365697860717772</v>
      </c>
      <c r="B564" s="189">
        <v>378</v>
      </c>
    </row>
    <row r="565" spans="1:2" x14ac:dyDescent="0.25">
      <c r="A565" s="189">
        <v>0.91996763825416572</v>
      </c>
      <c r="B565" s="189">
        <v>381</v>
      </c>
    </row>
    <row r="566" spans="1:2" x14ac:dyDescent="0.25">
      <c r="A566" s="189">
        <v>1.0508269190788269</v>
      </c>
      <c r="B566" s="189">
        <v>384</v>
      </c>
    </row>
    <row r="567" spans="1:2" x14ac:dyDescent="0.25">
      <c r="A567" s="189">
        <v>1.0151252973079681</v>
      </c>
      <c r="B567" s="189">
        <v>386</v>
      </c>
    </row>
    <row r="568" spans="1:2" x14ac:dyDescent="0.25">
      <c r="A568" s="189">
        <v>1.1728515005111695</v>
      </c>
      <c r="B568" s="189">
        <v>395</v>
      </c>
    </row>
    <row r="569" spans="1:2" x14ac:dyDescent="0.25">
      <c r="A569" s="189">
        <v>0.86405887722969055</v>
      </c>
      <c r="B569" s="189">
        <v>403</v>
      </c>
    </row>
    <row r="570" spans="1:2" x14ac:dyDescent="0.25">
      <c r="A570" s="189">
        <v>0.80852878808975226</v>
      </c>
      <c r="B570" s="189">
        <v>404</v>
      </c>
    </row>
    <row r="571" spans="1:2" x14ac:dyDescent="0.25">
      <c r="A571" s="189">
        <v>0.7870929324626923</v>
      </c>
      <c r="B571" s="189">
        <v>404</v>
      </c>
    </row>
    <row r="572" spans="1:2" x14ac:dyDescent="0.25">
      <c r="A572" s="189">
        <v>1.1567288684844972</v>
      </c>
      <c r="B572" s="189">
        <v>410</v>
      </c>
    </row>
    <row r="573" spans="1:2" x14ac:dyDescent="0.25">
      <c r="A573" s="189">
        <v>0.82808595299720766</v>
      </c>
      <c r="B573" s="189">
        <v>420</v>
      </c>
    </row>
    <row r="574" spans="1:2" x14ac:dyDescent="0.25">
      <c r="A574" s="189">
        <v>0.82447002172470096</v>
      </c>
      <c r="B574" s="189">
        <v>421</v>
      </c>
    </row>
    <row r="575" spans="1:2" x14ac:dyDescent="0.25">
      <c r="A575" s="189">
        <v>1.130201848745346</v>
      </c>
      <c r="B575" s="189">
        <v>424</v>
      </c>
    </row>
    <row r="576" spans="1:2" x14ac:dyDescent="0.25">
      <c r="A576" s="189">
        <v>0.90960426807403572</v>
      </c>
      <c r="B576" s="189">
        <v>427</v>
      </c>
    </row>
    <row r="577" spans="1:2" x14ac:dyDescent="0.25">
      <c r="A577" s="189">
        <v>1.1778533089160919</v>
      </c>
      <c r="B577" s="189">
        <v>428</v>
      </c>
    </row>
    <row r="578" spans="1:2" x14ac:dyDescent="0.25">
      <c r="A578" s="189">
        <v>1.0649872899055481</v>
      </c>
      <c r="B578" s="189">
        <v>432</v>
      </c>
    </row>
    <row r="579" spans="1:2" x14ac:dyDescent="0.25">
      <c r="A579" s="189">
        <v>0.79419203639030456</v>
      </c>
      <c r="B579" s="189">
        <v>432</v>
      </c>
    </row>
    <row r="580" spans="1:2" x14ac:dyDescent="0.25">
      <c r="A580" s="189">
        <v>0.87600772857666021</v>
      </c>
      <c r="B580" s="189">
        <v>433</v>
      </c>
    </row>
    <row r="581" spans="1:2" x14ac:dyDescent="0.25">
      <c r="A581" s="189">
        <v>0.83852085709571844</v>
      </c>
      <c r="B581" s="189">
        <v>433</v>
      </c>
    </row>
    <row r="582" spans="1:2" x14ac:dyDescent="0.25">
      <c r="A582" s="189">
        <v>1.2183508563041687</v>
      </c>
      <c r="B582" s="189">
        <v>436</v>
      </c>
    </row>
    <row r="583" spans="1:2" x14ac:dyDescent="0.25">
      <c r="A583" s="189">
        <v>1.2030027043819427</v>
      </c>
      <c r="B583" s="189">
        <v>438</v>
      </c>
    </row>
    <row r="584" spans="1:2" x14ac:dyDescent="0.25">
      <c r="A584" s="189">
        <v>0.83787162303924567</v>
      </c>
      <c r="B584" s="189">
        <v>440</v>
      </c>
    </row>
    <row r="585" spans="1:2" x14ac:dyDescent="0.25">
      <c r="A585" s="189">
        <v>1.1830414783954621</v>
      </c>
      <c r="B585" s="189">
        <v>447</v>
      </c>
    </row>
    <row r="586" spans="1:2" x14ac:dyDescent="0.25">
      <c r="A586" s="189">
        <v>1</v>
      </c>
      <c r="B586" s="189">
        <v>462</v>
      </c>
    </row>
    <row r="587" spans="1:2" x14ac:dyDescent="0.25">
      <c r="A587" s="189">
        <v>1.0234619942296057</v>
      </c>
      <c r="B587" s="189">
        <v>465</v>
      </c>
    </row>
    <row r="588" spans="1:2" x14ac:dyDescent="0.25">
      <c r="A588" s="189">
        <v>0.9765380057703944</v>
      </c>
      <c r="B588" s="189">
        <v>471</v>
      </c>
    </row>
    <row r="589" spans="1:2" x14ac:dyDescent="0.25">
      <c r="A589" s="189">
        <v>1.0469239884592114</v>
      </c>
      <c r="B589" s="189">
        <v>471</v>
      </c>
    </row>
    <row r="590" spans="1:2" x14ac:dyDescent="0.25">
      <c r="A590" s="189">
        <v>0.9530760115407888</v>
      </c>
      <c r="B590" s="189">
        <v>472</v>
      </c>
    </row>
    <row r="591" spans="1:2" x14ac:dyDescent="0.25">
      <c r="A591" s="189">
        <v>1.0703859826888171</v>
      </c>
      <c r="B591" s="189">
        <v>487</v>
      </c>
    </row>
    <row r="592" spans="1:2" x14ac:dyDescent="0.25">
      <c r="A592" s="189">
        <v>0.92961401731118321</v>
      </c>
      <c r="B592" s="189">
        <v>496</v>
      </c>
    </row>
    <row r="593" spans="1:2" x14ac:dyDescent="0.25">
      <c r="A593" s="189">
        <v>1.0938479769184228</v>
      </c>
      <c r="B593" s="189">
        <v>503</v>
      </c>
    </row>
    <row r="594" spans="1:2" x14ac:dyDescent="0.25">
      <c r="A594" s="189">
        <v>0.90615202308157761</v>
      </c>
      <c r="B594" s="189">
        <v>526</v>
      </c>
    </row>
    <row r="595" spans="1:2" x14ac:dyDescent="0.25">
      <c r="A595" s="189">
        <v>1.1173099711480285</v>
      </c>
      <c r="B595" s="189">
        <v>527</v>
      </c>
    </row>
    <row r="596" spans="1:2" x14ac:dyDescent="0.25">
      <c r="A596" s="189">
        <v>0.88269002885197201</v>
      </c>
      <c r="B596" s="189">
        <v>531</v>
      </c>
    </row>
    <row r="597" spans="1:2" x14ac:dyDescent="0.25">
      <c r="A597" s="189">
        <v>1.1407719653776343</v>
      </c>
      <c r="B597" s="189">
        <v>539</v>
      </c>
    </row>
    <row r="598" spans="1:2" x14ac:dyDescent="0.25">
      <c r="A598" s="189">
        <v>0.85922803462236641</v>
      </c>
      <c r="B598" s="189">
        <v>543</v>
      </c>
    </row>
    <row r="599" spans="1:2" x14ac:dyDescent="0.25">
      <c r="A599" s="189">
        <v>1.16423395960724</v>
      </c>
      <c r="B599" s="189">
        <v>550</v>
      </c>
    </row>
    <row r="600" spans="1:2" x14ac:dyDescent="0.25">
      <c r="A600" s="189">
        <v>0.83576604039276081</v>
      </c>
      <c r="B600" s="189">
        <v>550</v>
      </c>
    </row>
    <row r="601" spans="1:2" x14ac:dyDescent="0.25">
      <c r="A601" s="189">
        <v>1.1876959538368457</v>
      </c>
      <c r="B601" s="189">
        <v>566</v>
      </c>
    </row>
    <row r="602" spans="1:2" x14ac:dyDescent="0.25">
      <c r="A602" s="189">
        <v>0.81230404616315521</v>
      </c>
      <c r="B602" s="189">
        <v>567</v>
      </c>
    </row>
    <row r="603" spans="1:2" x14ac:dyDescent="0.25">
      <c r="A603" s="189">
        <v>1.2111579480664512</v>
      </c>
      <c r="B603" s="189">
        <v>569</v>
      </c>
    </row>
    <row r="604" spans="1:2" x14ac:dyDescent="0.25">
      <c r="A604" s="189">
        <v>0.7888420519335495</v>
      </c>
      <c r="B604" s="189">
        <v>574</v>
      </c>
    </row>
    <row r="605" spans="1:2" x14ac:dyDescent="0.25">
      <c r="A605" s="189">
        <v>0.98945207834243776</v>
      </c>
      <c r="B605" s="189">
        <v>574</v>
      </c>
    </row>
    <row r="606" spans="1:2" x14ac:dyDescent="0.25">
      <c r="A606" s="189">
        <v>0.97070978045463563</v>
      </c>
      <c r="B606" s="189">
        <v>582</v>
      </c>
    </row>
    <row r="607" spans="1:2" x14ac:dyDescent="0.25">
      <c r="A607" s="189">
        <v>1.1867181682586669</v>
      </c>
      <c r="B607" s="189">
        <v>590</v>
      </c>
    </row>
    <row r="608" spans="1:2" x14ac:dyDescent="0.25">
      <c r="A608" s="189">
        <v>0.8355985224246979</v>
      </c>
      <c r="B608" s="189">
        <v>597</v>
      </c>
    </row>
    <row r="609" spans="1:2" x14ac:dyDescent="0.25">
      <c r="A609" s="189">
        <v>0.9694909071922303</v>
      </c>
      <c r="B609" s="189">
        <v>598</v>
      </c>
    </row>
    <row r="610" spans="1:2" x14ac:dyDescent="0.25">
      <c r="A610" s="189">
        <v>1.1124634110927583</v>
      </c>
      <c r="B610" s="189">
        <v>619</v>
      </c>
    </row>
    <row r="611" spans="1:2" x14ac:dyDescent="0.25">
      <c r="A611" s="189">
        <v>1.0908469247817993</v>
      </c>
      <c r="B611" s="189">
        <v>619</v>
      </c>
    </row>
    <row r="612" spans="1:2" x14ac:dyDescent="0.25">
      <c r="A612" s="189">
        <v>1.1700433075428009</v>
      </c>
      <c r="B612" s="189">
        <v>620</v>
      </c>
    </row>
    <row r="613" spans="1:2" x14ac:dyDescent="0.25">
      <c r="A613" s="189">
        <v>0.86066338777542117</v>
      </c>
      <c r="B613" s="189">
        <v>620</v>
      </c>
    </row>
    <row r="614" spans="1:2" x14ac:dyDescent="0.25">
      <c r="A614" s="189">
        <v>1.1704254615306855</v>
      </c>
      <c r="B614" s="189">
        <v>621</v>
      </c>
    </row>
    <row r="615" spans="1:2" x14ac:dyDescent="0.25">
      <c r="A615" s="189">
        <v>0.91752229690551756</v>
      </c>
      <c r="B615" s="189">
        <v>626</v>
      </c>
    </row>
    <row r="616" spans="1:2" x14ac:dyDescent="0.25">
      <c r="A616" s="189">
        <v>0.8833326208591461</v>
      </c>
      <c r="B616" s="189">
        <v>628</v>
      </c>
    </row>
    <row r="617" spans="1:2" x14ac:dyDescent="0.25">
      <c r="A617" s="189">
        <v>1.0358491587638856</v>
      </c>
      <c r="B617" s="189">
        <v>642</v>
      </c>
    </row>
    <row r="618" spans="1:2" x14ac:dyDescent="0.25">
      <c r="A618" s="189">
        <v>0.97470701575279239</v>
      </c>
      <c r="B618" s="189">
        <v>644</v>
      </c>
    </row>
    <row r="619" spans="1:2" x14ac:dyDescent="0.25">
      <c r="A619" s="189">
        <v>1.0901610326766968</v>
      </c>
      <c r="B619" s="189">
        <v>644</v>
      </c>
    </row>
    <row r="620" spans="1:2" x14ac:dyDescent="0.25">
      <c r="A620" s="189">
        <v>0.80396621823310854</v>
      </c>
      <c r="B620" s="189">
        <v>651</v>
      </c>
    </row>
    <row r="621" spans="1:2" x14ac:dyDescent="0.25">
      <c r="A621" s="189">
        <v>0.9932989525794983</v>
      </c>
      <c r="B621" s="189">
        <v>674</v>
      </c>
    </row>
    <row r="622" spans="1:2" x14ac:dyDescent="0.25">
      <c r="A622" s="189">
        <v>1.1393058764934541</v>
      </c>
      <c r="B622" s="189">
        <v>679</v>
      </c>
    </row>
    <row r="623" spans="1:2" x14ac:dyDescent="0.25">
      <c r="A623" s="189">
        <v>1.0605197238922119</v>
      </c>
      <c r="B623" s="189">
        <v>680</v>
      </c>
    </row>
    <row r="624" spans="1:2" x14ac:dyDescent="0.25">
      <c r="A624" s="189">
        <v>0.99542432427406313</v>
      </c>
      <c r="B624" s="189">
        <v>682</v>
      </c>
    </row>
    <row r="625" spans="1:2" x14ac:dyDescent="0.25">
      <c r="A625" s="189">
        <v>1.1463220953941347</v>
      </c>
      <c r="B625" s="189">
        <v>683</v>
      </c>
    </row>
    <row r="626" spans="1:2" x14ac:dyDescent="0.25">
      <c r="A626" s="189">
        <v>0.91304406523704529</v>
      </c>
      <c r="B626" s="189">
        <v>683</v>
      </c>
    </row>
    <row r="627" spans="1:2" x14ac:dyDescent="0.25">
      <c r="A627" s="189">
        <v>1.1558823060989381</v>
      </c>
      <c r="B627" s="189">
        <v>687</v>
      </c>
    </row>
    <row r="628" spans="1:2" x14ac:dyDescent="0.25">
      <c r="A628" s="189">
        <v>1.1946051323413849</v>
      </c>
      <c r="B628" s="189">
        <v>718</v>
      </c>
    </row>
    <row r="629" spans="1:2" x14ac:dyDescent="0.25">
      <c r="A629" s="189">
        <v>1.0479740071296693</v>
      </c>
      <c r="B629" s="189">
        <v>718</v>
      </c>
    </row>
    <row r="630" spans="1:2" x14ac:dyDescent="0.25">
      <c r="A630" s="189">
        <v>1.2055053222179413</v>
      </c>
      <c r="B630" s="189">
        <v>727</v>
      </c>
    </row>
    <row r="631" spans="1:2" x14ac:dyDescent="0.25">
      <c r="A631" s="189">
        <v>0.86124755859375002</v>
      </c>
      <c r="B631" s="189">
        <v>741</v>
      </c>
    </row>
    <row r="632" spans="1:2" x14ac:dyDescent="0.25">
      <c r="A632" s="189">
        <v>0.90526230454444889</v>
      </c>
      <c r="B632" s="189">
        <v>741</v>
      </c>
    </row>
    <row r="633" spans="1:2" x14ac:dyDescent="0.25">
      <c r="A633" s="189">
        <v>0.95074370145797737</v>
      </c>
      <c r="B633" s="189">
        <v>750</v>
      </c>
    </row>
    <row r="634" spans="1:2" x14ac:dyDescent="0.25">
      <c r="A634" s="189">
        <v>0.82797260642051695</v>
      </c>
      <c r="B634" s="189">
        <v>759</v>
      </c>
    </row>
    <row r="635" spans="1:2" x14ac:dyDescent="0.25">
      <c r="A635" s="189">
        <v>0.89651660442352299</v>
      </c>
      <c r="B635" s="189">
        <v>765</v>
      </c>
    </row>
    <row r="636" spans="1:2" x14ac:dyDescent="0.25">
      <c r="A636" s="189">
        <v>0.98644247174263</v>
      </c>
      <c r="B636" s="189">
        <v>768</v>
      </c>
    </row>
    <row r="637" spans="1:2" x14ac:dyDescent="0.25">
      <c r="A637" s="189">
        <v>1.1812412858009338</v>
      </c>
      <c r="B637" s="189">
        <v>769</v>
      </c>
    </row>
    <row r="638" spans="1:2" x14ac:dyDescent="0.25">
      <c r="A638" s="189">
        <v>1.1293655955791473</v>
      </c>
      <c r="B638" s="189">
        <v>783</v>
      </c>
    </row>
    <row r="639" spans="1:2" x14ac:dyDescent="0.25">
      <c r="A639" s="189">
        <v>0.80868041038513183</v>
      </c>
      <c r="B639" s="189">
        <v>789</v>
      </c>
    </row>
    <row r="640" spans="1:2" x14ac:dyDescent="0.25">
      <c r="A640" s="189">
        <v>1.2159227335453033</v>
      </c>
      <c r="B640" s="189">
        <v>822</v>
      </c>
    </row>
    <row r="641" spans="1:2" x14ac:dyDescent="0.25">
      <c r="A641" s="189">
        <v>1.1698854613304139</v>
      </c>
      <c r="B641" s="189">
        <v>831</v>
      </c>
    </row>
    <row r="642" spans="1:2" x14ac:dyDescent="0.25">
      <c r="A642" s="189">
        <v>1.0871781861782075</v>
      </c>
      <c r="B642" s="189">
        <v>864</v>
      </c>
    </row>
    <row r="643" spans="1:2" x14ac:dyDescent="0.25">
      <c r="A643" s="189">
        <v>0.81900728702545167</v>
      </c>
      <c r="B643" s="189">
        <v>881</v>
      </c>
    </row>
    <row r="644" spans="1:2" x14ac:dyDescent="0.25">
      <c r="A644" s="189">
        <v>1.188648158311844</v>
      </c>
      <c r="B644" s="189">
        <v>883</v>
      </c>
    </row>
    <row r="645" spans="1:2" x14ac:dyDescent="0.25">
      <c r="A645" s="189">
        <v>0.89559102296829229</v>
      </c>
      <c r="B645" s="189">
        <v>886</v>
      </c>
    </row>
    <row r="646" spans="1:2" x14ac:dyDescent="0.25">
      <c r="A646" s="189">
        <v>0.79341599345207214</v>
      </c>
      <c r="B646" s="189">
        <v>891</v>
      </c>
    </row>
    <row r="647" spans="1:2" x14ac:dyDescent="0.25">
      <c r="A647" s="189">
        <v>0.98826900288519715</v>
      </c>
      <c r="B647" s="189">
        <v>923</v>
      </c>
    </row>
    <row r="648" spans="1:2" x14ac:dyDescent="0.25">
      <c r="A648" s="189">
        <v>1.0117309971148027</v>
      </c>
      <c r="B648" s="189">
        <v>934</v>
      </c>
    </row>
    <row r="649" spans="1:2" x14ac:dyDescent="0.25">
      <c r="A649" s="189">
        <v>0.96480700865559144</v>
      </c>
      <c r="B649" s="189">
        <v>936</v>
      </c>
    </row>
    <row r="650" spans="1:2" x14ac:dyDescent="0.25">
      <c r="A650" s="189">
        <v>1.0351929913444085</v>
      </c>
      <c r="B650" s="189">
        <v>954</v>
      </c>
    </row>
    <row r="651" spans="1:2" x14ac:dyDescent="0.25">
      <c r="A651" s="189">
        <v>0.94134501442598584</v>
      </c>
      <c r="B651" s="189">
        <v>966</v>
      </c>
    </row>
    <row r="652" spans="1:2" x14ac:dyDescent="0.25">
      <c r="A652" s="189">
        <v>1.0586549855740142</v>
      </c>
      <c r="B652" s="189">
        <v>975</v>
      </c>
    </row>
    <row r="653" spans="1:2" x14ac:dyDescent="0.25">
      <c r="A653" s="189">
        <v>0.91788302019638024</v>
      </c>
      <c r="B653" s="189">
        <v>986</v>
      </c>
    </row>
    <row r="654" spans="1:2" x14ac:dyDescent="0.25">
      <c r="A654" s="189">
        <v>1.0821169798036199</v>
      </c>
      <c r="B654" s="189">
        <v>1003</v>
      </c>
    </row>
    <row r="655" spans="1:2" x14ac:dyDescent="0.25">
      <c r="A655" s="189">
        <v>0.89442102596677464</v>
      </c>
      <c r="B655" s="189">
        <v>1023</v>
      </c>
    </row>
    <row r="656" spans="1:2" x14ac:dyDescent="0.25">
      <c r="A656" s="189">
        <v>1.1055789740332256</v>
      </c>
      <c r="B656" s="189">
        <v>1072</v>
      </c>
    </row>
    <row r="657" spans="1:2" x14ac:dyDescent="0.25">
      <c r="A657" s="189">
        <v>0.87095903173716904</v>
      </c>
      <c r="B657" s="189">
        <v>1091</v>
      </c>
    </row>
    <row r="658" spans="1:2" x14ac:dyDescent="0.25">
      <c r="A658" s="189">
        <v>1.1290409682628313</v>
      </c>
      <c r="B658" s="189">
        <v>1094</v>
      </c>
    </row>
    <row r="659" spans="1:2" x14ac:dyDescent="0.25">
      <c r="A659" s="189">
        <v>0.84749703750756344</v>
      </c>
      <c r="B659" s="189">
        <v>1106</v>
      </c>
    </row>
    <row r="660" spans="1:2" x14ac:dyDescent="0.25">
      <c r="A660" s="189">
        <v>1.152502962492437</v>
      </c>
      <c r="B660" s="189">
        <v>1110</v>
      </c>
    </row>
    <row r="661" spans="1:2" x14ac:dyDescent="0.25">
      <c r="A661" s="189">
        <v>0.82403504327795785</v>
      </c>
      <c r="B661" s="189">
        <v>1130</v>
      </c>
    </row>
    <row r="662" spans="1:2" x14ac:dyDescent="0.25">
      <c r="A662" s="189">
        <v>1.1759649567220427</v>
      </c>
      <c r="B662" s="189">
        <v>1153</v>
      </c>
    </row>
    <row r="663" spans="1:2" x14ac:dyDescent="0.25">
      <c r="A663" s="189">
        <v>0.80057304904835225</v>
      </c>
      <c r="B663" s="189">
        <v>1167</v>
      </c>
    </row>
    <row r="664" spans="1:2" x14ac:dyDescent="0.25">
      <c r="A664" s="189">
        <v>1.1994269509516482</v>
      </c>
      <c r="B664" s="189">
        <v>1169</v>
      </c>
    </row>
    <row r="665" spans="1:2" x14ac:dyDescent="0.25">
      <c r="A665" s="189">
        <v>0.77711105481874654</v>
      </c>
      <c r="B665" s="189">
        <v>1177</v>
      </c>
    </row>
    <row r="666" spans="1:2" x14ac:dyDescent="0.25">
      <c r="A666" s="189">
        <v>1.2228889451812539</v>
      </c>
      <c r="B666" s="189">
        <v>1209</v>
      </c>
    </row>
    <row r="667" spans="1:2" x14ac:dyDescent="0.25">
      <c r="A667" s="189">
        <v>1.0252303886413574</v>
      </c>
      <c r="B667" s="189">
        <v>1210</v>
      </c>
    </row>
    <row r="668" spans="1:2" x14ac:dyDescent="0.25">
      <c r="A668" s="189">
        <v>0.87016928315162656</v>
      </c>
      <c r="B668" s="189">
        <v>1280</v>
      </c>
    </row>
    <row r="669" spans="1:2" x14ac:dyDescent="0.25">
      <c r="A669" s="189">
        <v>0.98826900288519715</v>
      </c>
      <c r="B669" s="189">
        <v>1371</v>
      </c>
    </row>
    <row r="670" spans="1:2" x14ac:dyDescent="0.25">
      <c r="A670" s="189">
        <v>1.0117309971148027</v>
      </c>
      <c r="B670" s="189">
        <v>1376</v>
      </c>
    </row>
    <row r="671" spans="1:2" x14ac:dyDescent="0.25">
      <c r="A671" s="189">
        <v>0.96480700865559144</v>
      </c>
      <c r="B671" s="189">
        <v>1382</v>
      </c>
    </row>
    <row r="672" spans="1:2" x14ac:dyDescent="0.25">
      <c r="A672" s="189">
        <v>1.0351929913444085</v>
      </c>
      <c r="B672" s="189">
        <v>1392</v>
      </c>
    </row>
    <row r="673" spans="1:2" x14ac:dyDescent="0.25">
      <c r="A673" s="189">
        <v>0.94134501442598584</v>
      </c>
      <c r="B673" s="189">
        <v>1408</v>
      </c>
    </row>
    <row r="674" spans="1:2" x14ac:dyDescent="0.25">
      <c r="A674" s="189">
        <v>1.0586549855740142</v>
      </c>
      <c r="B674" s="189">
        <v>1421</v>
      </c>
    </row>
    <row r="675" spans="1:2" x14ac:dyDescent="0.25">
      <c r="A675" s="189">
        <v>0.91788302019638024</v>
      </c>
      <c r="B675" s="189">
        <v>1451</v>
      </c>
    </row>
    <row r="676" spans="1:2" x14ac:dyDescent="0.25">
      <c r="A676" s="189">
        <v>1.0821169798036199</v>
      </c>
      <c r="B676" s="189">
        <v>1502</v>
      </c>
    </row>
    <row r="677" spans="1:2" x14ac:dyDescent="0.25">
      <c r="A677" s="189">
        <v>0.89442102596677464</v>
      </c>
      <c r="B677" s="189">
        <v>1552</v>
      </c>
    </row>
    <row r="678" spans="1:2" x14ac:dyDescent="0.25">
      <c r="A678" s="189">
        <v>1.1055789740332256</v>
      </c>
      <c r="B678" s="189">
        <v>1595</v>
      </c>
    </row>
    <row r="679" spans="1:2" x14ac:dyDescent="0.25">
      <c r="A679" s="189">
        <v>0.87095903173716904</v>
      </c>
      <c r="B679" s="189">
        <v>1602</v>
      </c>
    </row>
    <row r="680" spans="1:2" x14ac:dyDescent="0.25">
      <c r="A680" s="189">
        <v>1.1290409682628313</v>
      </c>
      <c r="B680" s="189">
        <v>1648</v>
      </c>
    </row>
    <row r="681" spans="1:2" x14ac:dyDescent="0.25">
      <c r="A681" s="189">
        <v>0.84749703750756344</v>
      </c>
      <c r="B681" s="189">
        <v>1672</v>
      </c>
    </row>
    <row r="682" spans="1:2" x14ac:dyDescent="0.25">
      <c r="A682" s="189">
        <v>1.152502962492437</v>
      </c>
      <c r="B682" s="189">
        <v>1776</v>
      </c>
    </row>
    <row r="683" spans="1:2" x14ac:dyDescent="0.25">
      <c r="A683" s="189">
        <v>1</v>
      </c>
      <c r="B683" s="189">
        <v>1803</v>
      </c>
    </row>
    <row r="684" spans="1:2" x14ac:dyDescent="0.25">
      <c r="A684" s="189">
        <v>1.0234619942296057</v>
      </c>
      <c r="B684" s="189">
        <v>1857</v>
      </c>
    </row>
    <row r="685" spans="1:2" x14ac:dyDescent="0.25">
      <c r="A685" s="189">
        <v>0.9765380057703944</v>
      </c>
      <c r="B685" s="189">
        <v>1915</v>
      </c>
    </row>
    <row r="686" spans="1:2" x14ac:dyDescent="0.25">
      <c r="A686" s="189">
        <v>1.0469239884592114</v>
      </c>
      <c r="B686" s="189">
        <v>1954</v>
      </c>
    </row>
    <row r="687" spans="1:2" x14ac:dyDescent="0.25">
      <c r="A687" s="189">
        <v>0.9530760115407888</v>
      </c>
      <c r="B687" s="189">
        <v>1967</v>
      </c>
    </row>
    <row r="688" spans="1:2" x14ac:dyDescent="0.25">
      <c r="A688" s="189">
        <v>1.0703859826888171</v>
      </c>
      <c r="B688" s="189">
        <v>1991</v>
      </c>
    </row>
    <row r="689" spans="1:2" x14ac:dyDescent="0.25">
      <c r="A689" s="189">
        <v>0.92961401731118321</v>
      </c>
      <c r="B689" s="189">
        <v>2091</v>
      </c>
    </row>
    <row r="690" spans="1:2" x14ac:dyDescent="0.25">
      <c r="A690" s="189">
        <v>1.0938479769184228</v>
      </c>
      <c r="B690" s="189">
        <v>2172</v>
      </c>
    </row>
    <row r="691" spans="1:2" x14ac:dyDescent="0.25">
      <c r="A691" s="189">
        <v>0.90615202308157761</v>
      </c>
      <c r="B691" s="189">
        <v>2229</v>
      </c>
    </row>
    <row r="692" spans="1:2" x14ac:dyDescent="0.25">
      <c r="A692" s="189">
        <v>1</v>
      </c>
      <c r="B692" s="189">
        <v>2253</v>
      </c>
    </row>
    <row r="693" spans="1:2" x14ac:dyDescent="0.25">
      <c r="A693" s="189">
        <v>1.0234619942296057</v>
      </c>
      <c r="B693" s="189">
        <v>2332</v>
      </c>
    </row>
    <row r="694" spans="1:2" x14ac:dyDescent="0.25">
      <c r="A694" s="189">
        <v>0.9765380057703944</v>
      </c>
      <c r="B694" s="189">
        <v>2518</v>
      </c>
    </row>
    <row r="695" spans="1:2" x14ac:dyDescent="0.25">
      <c r="A695" s="189">
        <v>1</v>
      </c>
      <c r="B695" s="189">
        <v>2855</v>
      </c>
    </row>
    <row r="696" spans="1:2" x14ac:dyDescent="0.25">
      <c r="A696" s="189">
        <v>1</v>
      </c>
      <c r="B696" s="189">
        <v>3197</v>
      </c>
    </row>
    <row r="697" spans="1:2" x14ac:dyDescent="0.25">
      <c r="A697" s="189">
        <v>1.0234619942296057</v>
      </c>
      <c r="B697" s="189">
        <v>3264</v>
      </c>
    </row>
    <row r="698" spans="1:2" x14ac:dyDescent="0.25">
      <c r="A698" s="189">
        <v>0.9765380057703944</v>
      </c>
      <c r="B698" s="189">
        <v>3402</v>
      </c>
    </row>
    <row r="699" spans="1:2" x14ac:dyDescent="0.25">
      <c r="A699" s="189">
        <v>1</v>
      </c>
      <c r="B699" s="189">
        <v>3655</v>
      </c>
    </row>
    <row r="700" spans="1:2" x14ac:dyDescent="0.25">
      <c r="A700" s="189">
        <v>1.0234619942296057</v>
      </c>
      <c r="B700" s="189">
        <v>3720</v>
      </c>
    </row>
    <row r="701" spans="1:2" x14ac:dyDescent="0.25">
      <c r="A701" s="189">
        <v>0.9765380057703944</v>
      </c>
      <c r="B701" s="189">
        <v>3771</v>
      </c>
    </row>
    <row r="702" spans="1:2" x14ac:dyDescent="0.25">
      <c r="A702" s="189">
        <v>1</v>
      </c>
      <c r="B702" s="189">
        <v>4441</v>
      </c>
    </row>
    <row r="703" spans="1:2" x14ac:dyDescent="0.25">
      <c r="A703" s="189">
        <v>0.98826900288519715</v>
      </c>
      <c r="B703" s="189">
        <v>5006</v>
      </c>
    </row>
    <row r="704" spans="1:2" x14ac:dyDescent="0.25">
      <c r="A704" s="189">
        <v>1.0117309971148027</v>
      </c>
      <c r="B704" s="189">
        <v>5128</v>
      </c>
    </row>
    <row r="705" spans="1:2" x14ac:dyDescent="0.25">
      <c r="A705" s="189">
        <v>1</v>
      </c>
      <c r="B705" s="189">
        <v>5522</v>
      </c>
    </row>
    <row r="706" spans="1:2" x14ac:dyDescent="0.25">
      <c r="A706" s="189">
        <v>1</v>
      </c>
      <c r="B706" s="189">
        <v>6785</v>
      </c>
    </row>
    <row r="707" spans="1:2" x14ac:dyDescent="0.25">
      <c r="A707" s="189">
        <v>1</v>
      </c>
      <c r="B707" s="189">
        <v>8230</v>
      </c>
    </row>
    <row r="708" spans="1:2" x14ac:dyDescent="0.25">
      <c r="A708" s="189">
        <v>1</v>
      </c>
      <c r="B708" s="189">
        <v>22900</v>
      </c>
    </row>
    <row r="709" spans="1:2" x14ac:dyDescent="0.25">
      <c r="A709" s="189">
        <v>1</v>
      </c>
      <c r="B709" s="189">
        <v>25200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E1006"/>
  <sheetViews>
    <sheetView zoomScale="55" zoomScaleNormal="55" workbookViewId="0">
      <pane ySplit="4" topLeftCell="A5" activePane="bottomLeft" state="frozen"/>
      <selection pane="bottomLeft" activeCell="E18" sqref="E18"/>
    </sheetView>
  </sheetViews>
  <sheetFormatPr baseColWidth="10" defaultRowHeight="15" x14ac:dyDescent="0.25"/>
  <cols>
    <col min="1" max="1" width="3.42578125" style="6" customWidth="1"/>
    <col min="2" max="2" width="64.5703125" customWidth="1"/>
    <col min="3" max="3" width="19.85546875" customWidth="1"/>
    <col min="4" max="4" width="9.28515625" customWidth="1"/>
    <col min="5" max="5" width="12.5703125" customWidth="1"/>
    <col min="6" max="6" width="9.42578125" customWidth="1"/>
    <col min="7" max="7" width="26.140625" customWidth="1"/>
    <col min="8" max="8" width="15.28515625" customWidth="1"/>
    <col min="9" max="9" width="17.85546875" customWidth="1"/>
    <col min="10" max="10" width="10.7109375" customWidth="1"/>
    <col min="11" max="12" width="26.7109375" customWidth="1"/>
    <col min="13" max="13" width="18.140625" customWidth="1"/>
    <col min="14" max="14" width="33.85546875" style="6" customWidth="1"/>
    <col min="15" max="15" width="11.42578125" style="6"/>
    <col min="16" max="16" width="23.7109375" customWidth="1"/>
    <col min="17" max="17" width="7.42578125" customWidth="1"/>
    <col min="18" max="18" width="13" customWidth="1"/>
    <col min="19" max="19" width="24.42578125" customWidth="1"/>
    <col min="20" max="20" width="40.7109375" customWidth="1"/>
    <col min="21" max="21" width="35.5703125" customWidth="1"/>
    <col min="22" max="22" width="20.42578125" customWidth="1"/>
    <col min="23" max="23" width="19.140625" customWidth="1"/>
    <col min="24" max="24" width="15.85546875" customWidth="1"/>
    <col min="25" max="25" width="21.85546875" customWidth="1"/>
    <col min="26" max="26" width="22.85546875" customWidth="1"/>
    <col min="27" max="27" width="21.5703125" customWidth="1"/>
  </cols>
  <sheetData>
    <row r="1" spans="1:31" s="6" customFormat="1" x14ac:dyDescent="0.25">
      <c r="B1" s="12"/>
      <c r="C1" s="22"/>
      <c r="D1" s="5"/>
      <c r="E1" s="5"/>
      <c r="F1" s="5"/>
      <c r="G1" s="5"/>
      <c r="H1" s="5"/>
      <c r="I1" s="11"/>
      <c r="J1" s="5"/>
      <c r="K1" s="5"/>
      <c r="L1" s="5"/>
      <c r="M1" s="5"/>
      <c r="N1" s="91"/>
      <c r="P1" s="132"/>
      <c r="Q1" s="132"/>
      <c r="R1" s="132"/>
      <c r="S1" s="132"/>
      <c r="T1" s="132"/>
      <c r="U1" s="132"/>
      <c r="V1" s="132"/>
      <c r="W1" s="132"/>
      <c r="X1" s="132"/>
      <c r="Y1" s="132"/>
      <c r="Z1" s="132"/>
      <c r="AA1" s="132"/>
      <c r="AB1" s="132"/>
      <c r="AC1" s="132"/>
      <c r="AD1" s="132"/>
      <c r="AE1" s="132"/>
    </row>
    <row r="2" spans="1:31" s="6" customFormat="1" x14ac:dyDescent="0.25">
      <c r="B2" s="12"/>
      <c r="C2" s="7"/>
      <c r="D2" s="5"/>
      <c r="E2" s="5"/>
      <c r="F2" s="5"/>
      <c r="G2" s="5"/>
      <c r="H2" s="5"/>
      <c r="I2" s="11"/>
      <c r="J2" s="5"/>
      <c r="K2" s="5"/>
      <c r="L2" s="5"/>
      <c r="M2" s="5"/>
      <c r="N2" s="91"/>
      <c r="P2" s="132"/>
      <c r="Q2" s="132"/>
      <c r="R2" s="132"/>
      <c r="S2" s="132"/>
      <c r="T2" s="132"/>
      <c r="U2" s="132"/>
      <c r="V2" s="132"/>
      <c r="W2" s="132"/>
      <c r="X2" s="132"/>
      <c r="Y2" s="132"/>
      <c r="Z2" s="132"/>
      <c r="AA2" s="132"/>
      <c r="AB2" s="132"/>
      <c r="AC2" s="132"/>
      <c r="AD2" s="132"/>
      <c r="AE2" s="132"/>
    </row>
    <row r="3" spans="1:31" s="6" customFormat="1" ht="15.75" thickBot="1" x14ac:dyDescent="0.3">
      <c r="B3" s="12"/>
      <c r="C3" s="22"/>
      <c r="D3" s="5"/>
      <c r="E3" s="5"/>
      <c r="F3" s="5"/>
      <c r="G3" s="5"/>
      <c r="H3" s="5"/>
      <c r="I3" s="11"/>
      <c r="J3" s="5"/>
      <c r="K3" s="5"/>
      <c r="L3" s="5"/>
      <c r="M3" s="5"/>
      <c r="N3" s="91"/>
      <c r="P3" s="132"/>
      <c r="Q3" s="132"/>
      <c r="R3" s="132"/>
      <c r="S3" s="132"/>
      <c r="T3" s="132"/>
      <c r="U3" s="132"/>
      <c r="V3" s="132"/>
      <c r="W3" s="132"/>
      <c r="X3" s="132"/>
      <c r="Y3" s="132"/>
      <c r="Z3" s="132"/>
      <c r="AA3" s="132"/>
      <c r="AB3" s="132"/>
      <c r="AC3" s="132"/>
      <c r="AD3" s="132"/>
      <c r="AE3" s="132"/>
    </row>
    <row r="4" spans="1:31" s="6" customFormat="1" ht="16.5" customHeight="1" thickBot="1" x14ac:dyDescent="0.3">
      <c r="A4" s="150" t="s">
        <v>5498</v>
      </c>
      <c r="B4" s="21" t="s">
        <v>0</v>
      </c>
      <c r="C4" s="23" t="s">
        <v>6663</v>
      </c>
      <c r="D4" s="9" t="s">
        <v>1</v>
      </c>
      <c r="E4" s="9" t="s">
        <v>2</v>
      </c>
      <c r="F4" s="9" t="s">
        <v>3</v>
      </c>
      <c r="G4" s="9" t="s">
        <v>4</v>
      </c>
      <c r="H4" s="10" t="s">
        <v>5</v>
      </c>
      <c r="I4" s="10" t="s">
        <v>6</v>
      </c>
      <c r="J4" s="10" t="s">
        <v>7</v>
      </c>
      <c r="K4" s="10" t="s">
        <v>8</v>
      </c>
      <c r="L4" s="10" t="s">
        <v>4905</v>
      </c>
      <c r="M4" s="10" t="s">
        <v>9</v>
      </c>
      <c r="N4" s="92" t="s">
        <v>10</v>
      </c>
      <c r="O4" s="8"/>
      <c r="P4" s="211" t="s">
        <v>5559</v>
      </c>
      <c r="Q4" s="212" t="s">
        <v>5546</v>
      </c>
      <c r="R4" s="213" t="s">
        <v>5560</v>
      </c>
      <c r="S4" s="214" t="s">
        <v>5608</v>
      </c>
      <c r="T4" s="214" t="s">
        <v>5625</v>
      </c>
      <c r="U4" s="214" t="s">
        <v>5626</v>
      </c>
      <c r="V4" s="213" t="s">
        <v>5633</v>
      </c>
      <c r="W4" s="237" t="s">
        <v>5631</v>
      </c>
      <c r="X4" s="213" t="s">
        <v>5632</v>
      </c>
      <c r="Y4" s="237" t="s">
        <v>5639</v>
      </c>
      <c r="Z4" s="214" t="s">
        <v>5640</v>
      </c>
      <c r="AA4" s="213" t="s">
        <v>5641</v>
      </c>
      <c r="AB4" s="132"/>
      <c r="AC4" s="132"/>
      <c r="AD4" s="132"/>
      <c r="AE4" s="132"/>
    </row>
    <row r="5" spans="1:31" ht="36" x14ac:dyDescent="0.25">
      <c r="A5" s="112">
        <v>1</v>
      </c>
      <c r="B5" s="14" t="s">
        <v>4901</v>
      </c>
      <c r="C5" t="s">
        <v>6673</v>
      </c>
      <c r="D5" s="25">
        <v>2849</v>
      </c>
      <c r="E5" s="25">
        <v>512</v>
      </c>
      <c r="F5" s="25">
        <v>5134</v>
      </c>
      <c r="G5" s="133">
        <f t="shared" ref="G5:G36" si="0">IFERROR(F5/E5,0)</f>
        <v>10.02734375</v>
      </c>
      <c r="H5" s="15"/>
      <c r="I5" s="16" t="s">
        <v>14</v>
      </c>
      <c r="J5" s="15">
        <v>2018</v>
      </c>
      <c r="K5" s="336" t="s">
        <v>14</v>
      </c>
      <c r="L5" s="3" t="s">
        <v>14</v>
      </c>
      <c r="M5" s="15" t="s">
        <v>15</v>
      </c>
      <c r="N5" s="93"/>
      <c r="P5" s="1" t="str">
        <f>IF($C5&lt;&gt;"",IF(COUNTIF($C:C,$C5)&gt;1,"Plusieurs commentaires",""),"")</f>
        <v/>
      </c>
      <c r="Q5" s="1">
        <f t="shared" ref="Q5:Q36" si="1">IF(P5="Plusieurs commentaires",1,0)</f>
        <v>0</v>
      </c>
      <c r="R5" s="1">
        <f>SUMIFS($Q$5:$Q5,$P$5:$P5,"Plusieurs commentaires",$C$5:$C5,C5)</f>
        <v>0</v>
      </c>
      <c r="S5" t="str">
        <f t="shared" ref="S5:S36" si="2">IF(I5="Non",IF(F5&lt;=21,IF(M5="Critique",IF(J5&gt;2017,C5,""),""),""),"")</f>
        <v/>
      </c>
      <c r="T5" t="str">
        <f t="shared" ref="T5:T36" si="3">IF(I5="Non",IF(F5&lt;=21,IF(M5="Soutien",IF(J5&gt;2017,C5,""),""),""),"")</f>
        <v/>
      </c>
      <c r="U5" t="str">
        <f t="shared" ref="U5:U36" si="4">IF(I5="Non",IF(F5&lt;=21,IF(M5="Neutre",IF(J5&gt;2017,C5,""),""),""),"")</f>
        <v/>
      </c>
      <c r="V5" s="238" t="str">
        <f t="shared" ref="V5:V36" si="5">IF($H5&lt;&gt;"",IF(COUNTIF($H:$H,$H5)&gt;1,"Plusieurs occurences",""),"")</f>
        <v/>
      </c>
      <c r="W5" s="238">
        <f t="shared" ref="W5:W36" si="6">IF(V5="Plusieurs occurences",1,0)</f>
        <v>0</v>
      </c>
      <c r="X5" s="238">
        <f>SUMIFS($W$5:$W5,$V$5:$V5,"Plusieurs occurences",$H$5:$H5,H5)</f>
        <v>0</v>
      </c>
      <c r="Y5">
        <f t="shared" ref="Y5:Y36" si="7">IF(R5&lt;2,IF(M5="Critique",H5,""),"")</f>
        <v>0</v>
      </c>
      <c r="Z5" t="str">
        <f t="shared" ref="Z5:Z36" si="8">IF(R5&lt;2,IF(M5="Soutien",H5,""),"")</f>
        <v/>
      </c>
      <c r="AA5" t="str">
        <f t="shared" ref="AA5:AA36" si="9">IF(R5&lt;2,IF(M5="Neutre",H5,""),"")</f>
        <v/>
      </c>
      <c r="AC5" t="str">
        <f t="shared" ref="AC5:AC36" si="10">IF(R5&lt;2,IF(M5="Critique",C5,""),"")</f>
        <v>cvizczacuuh</v>
      </c>
    </row>
    <row r="6" spans="1:31" ht="60" x14ac:dyDescent="0.25">
      <c r="A6" s="112">
        <v>2</v>
      </c>
      <c r="B6" s="14" t="s">
        <v>4902</v>
      </c>
      <c r="C6" t="s">
        <v>6650</v>
      </c>
      <c r="D6" s="25">
        <v>71000</v>
      </c>
      <c r="E6" s="25">
        <v>2509</v>
      </c>
      <c r="F6" s="25">
        <v>1169</v>
      </c>
      <c r="G6" s="133">
        <f t="shared" si="0"/>
        <v>0.46592267835791151</v>
      </c>
      <c r="H6" s="15"/>
      <c r="I6" s="16" t="s">
        <v>14</v>
      </c>
      <c r="J6" s="15"/>
      <c r="K6" s="336" t="s">
        <v>4903</v>
      </c>
      <c r="L6" s="3" t="s">
        <v>14</v>
      </c>
      <c r="M6" s="15" t="s">
        <v>15</v>
      </c>
      <c r="N6" s="94"/>
      <c r="P6" s="1" t="str">
        <f>IF($C6&lt;&gt;"",IF(COUNTIF($C:C,$C6)&gt;1,"Plusieurs commentaires",""),"")</f>
        <v>Plusieurs commentaires</v>
      </c>
      <c r="Q6" s="1">
        <f t="shared" si="1"/>
        <v>1</v>
      </c>
      <c r="R6" s="1">
        <f>SUMIFS($Q$5:$Q6,$P$5:$P6,"Plusieurs commentaires",$C$5:$C6,C6)</f>
        <v>1</v>
      </c>
      <c r="S6" t="str">
        <f t="shared" si="2"/>
        <v/>
      </c>
      <c r="T6" t="str">
        <f t="shared" si="3"/>
        <v/>
      </c>
      <c r="U6" t="str">
        <f t="shared" si="4"/>
        <v/>
      </c>
      <c r="V6" s="238" t="str">
        <f t="shared" si="5"/>
        <v/>
      </c>
      <c r="W6" s="238">
        <f t="shared" si="6"/>
        <v>0</v>
      </c>
      <c r="X6" s="238">
        <f>SUMIFS($W$5:$W6,$V$5:$V6,"Plusieurs occurences",$H$5:$H6,H6)</f>
        <v>0</v>
      </c>
      <c r="Y6">
        <f t="shared" si="7"/>
        <v>0</v>
      </c>
      <c r="Z6" t="str">
        <f t="shared" si="8"/>
        <v/>
      </c>
      <c r="AA6" t="str">
        <f t="shared" si="9"/>
        <v/>
      </c>
      <c r="AC6" t="str">
        <f t="shared" si="10"/>
        <v>29aaaca</v>
      </c>
    </row>
    <row r="7" spans="1:31" ht="48" x14ac:dyDescent="0.25">
      <c r="A7" s="112">
        <v>3</v>
      </c>
      <c r="B7" s="14" t="s">
        <v>4904</v>
      </c>
      <c r="C7" t="s">
        <v>6674</v>
      </c>
      <c r="D7" s="25">
        <v>870</v>
      </c>
      <c r="E7" s="25">
        <v>183</v>
      </c>
      <c r="F7" s="25">
        <v>182</v>
      </c>
      <c r="G7" s="133">
        <f t="shared" si="0"/>
        <v>0.99453551912568305</v>
      </c>
      <c r="H7" s="15"/>
      <c r="I7" s="16" t="s">
        <v>13</v>
      </c>
      <c r="J7" s="15"/>
      <c r="K7" s="336" t="s">
        <v>5852</v>
      </c>
      <c r="L7" s="3" t="s">
        <v>13</v>
      </c>
      <c r="M7" s="15" t="s">
        <v>15</v>
      </c>
      <c r="N7" s="94"/>
      <c r="P7" s="1" t="str">
        <f>IF($C7&lt;&gt;"",IF(COUNTIF($C:C,$C7)&gt;1,"Plusieurs commentaires",""),"")</f>
        <v>Plusieurs commentaires</v>
      </c>
      <c r="Q7" s="1">
        <f t="shared" si="1"/>
        <v>1</v>
      </c>
      <c r="R7" s="1">
        <f>SUMIFS($Q$5:$Q7,$P$5:$P7,"Plusieurs commentaires",$C$5:$C7,C7)</f>
        <v>1</v>
      </c>
      <c r="S7" t="str">
        <f t="shared" si="2"/>
        <v/>
      </c>
      <c r="T7" t="str">
        <f t="shared" si="3"/>
        <v/>
      </c>
      <c r="U7" t="str">
        <f t="shared" si="4"/>
        <v/>
      </c>
      <c r="V7" s="238" t="str">
        <f t="shared" si="5"/>
        <v/>
      </c>
      <c r="W7" s="238">
        <f t="shared" si="6"/>
        <v>0</v>
      </c>
      <c r="X7" s="238">
        <f>SUMIFS($W$5:$W7,$V$5:$V7,"Plusieurs occurences",$H$5:$H7,H7)</f>
        <v>0</v>
      </c>
      <c r="Y7">
        <f t="shared" si="7"/>
        <v>0</v>
      </c>
      <c r="Z7" t="str">
        <f t="shared" si="8"/>
        <v/>
      </c>
      <c r="AA7" t="str">
        <f t="shared" si="9"/>
        <v/>
      </c>
      <c r="AC7" t="str">
        <f t="shared" si="10"/>
        <v>Joscph_carzicr</v>
      </c>
    </row>
    <row r="8" spans="1:31" ht="24" x14ac:dyDescent="0.25">
      <c r="A8" s="112">
        <v>5</v>
      </c>
      <c r="B8" s="14" t="s">
        <v>4907</v>
      </c>
      <c r="C8" t="s">
        <v>6650</v>
      </c>
      <c r="D8" s="25">
        <v>71000</v>
      </c>
      <c r="E8" s="25">
        <v>2509</v>
      </c>
      <c r="F8" s="25">
        <v>1169</v>
      </c>
      <c r="G8" s="133">
        <f t="shared" si="0"/>
        <v>0.46592267835791151</v>
      </c>
      <c r="H8" s="15"/>
      <c r="I8" s="16" t="s">
        <v>14</v>
      </c>
      <c r="J8" s="15"/>
      <c r="K8" s="336" t="s">
        <v>14</v>
      </c>
      <c r="L8" s="3" t="s">
        <v>13</v>
      </c>
      <c r="M8" s="15" t="s">
        <v>15</v>
      </c>
      <c r="N8" s="94"/>
      <c r="P8" s="1" t="str">
        <f>IF($C8&lt;&gt;"",IF(COUNTIF($C:C,$C8)&gt;1,"Plusieurs commentaires",""),"")</f>
        <v>Plusieurs commentaires</v>
      </c>
      <c r="Q8" s="1">
        <f t="shared" si="1"/>
        <v>1</v>
      </c>
      <c r="R8" s="1">
        <f>SUMIFS($Q$5:$Q8,$P$5:$P8,"Plusieurs commentaires",$C$5:$C8,C8)</f>
        <v>2</v>
      </c>
      <c r="S8" t="str">
        <f t="shared" si="2"/>
        <v/>
      </c>
      <c r="T8" t="str">
        <f t="shared" si="3"/>
        <v/>
      </c>
      <c r="U8" t="str">
        <f t="shared" si="4"/>
        <v/>
      </c>
      <c r="V8" s="238" t="str">
        <f t="shared" si="5"/>
        <v/>
      </c>
      <c r="W8" s="238">
        <f t="shared" si="6"/>
        <v>0</v>
      </c>
      <c r="X8" s="238">
        <f>SUMIFS($W$5:$W8,$V$5:$V8,"Plusieurs occurences",$H$5:$H8,H8)</f>
        <v>0</v>
      </c>
      <c r="Y8" t="str">
        <f t="shared" si="7"/>
        <v/>
      </c>
      <c r="Z8" t="str">
        <f t="shared" si="8"/>
        <v/>
      </c>
      <c r="AA8" t="str">
        <f t="shared" si="9"/>
        <v/>
      </c>
      <c r="AC8" t="str">
        <f t="shared" si="10"/>
        <v/>
      </c>
    </row>
    <row r="9" spans="1:31" ht="48" x14ac:dyDescent="0.25">
      <c r="A9" s="112">
        <v>6</v>
      </c>
      <c r="B9" s="14" t="s">
        <v>4908</v>
      </c>
      <c r="C9" t="s">
        <v>6675</v>
      </c>
      <c r="D9" s="25">
        <v>50</v>
      </c>
      <c r="E9" s="25">
        <v>118</v>
      </c>
      <c r="F9" s="25">
        <v>9</v>
      </c>
      <c r="G9" s="133">
        <f t="shared" si="0"/>
        <v>7.6271186440677971E-2</v>
      </c>
      <c r="H9" s="15"/>
      <c r="I9" s="16" t="s">
        <v>14</v>
      </c>
      <c r="J9" s="15"/>
      <c r="K9" s="336" t="s">
        <v>4910</v>
      </c>
      <c r="L9" s="3" t="s">
        <v>14</v>
      </c>
      <c r="M9" s="15" t="s">
        <v>15</v>
      </c>
      <c r="N9" s="94"/>
      <c r="P9" s="1" t="str">
        <f>IF($C9&lt;&gt;"",IF(COUNTIF($C:C,$C9)&gt;1,"Plusieurs commentaires",""),"")</f>
        <v/>
      </c>
      <c r="Q9" s="1">
        <f t="shared" si="1"/>
        <v>0</v>
      </c>
      <c r="R9" s="1">
        <f>SUMIFS($Q$5:$Q9,$P$5:$P9,"Plusieurs commentaires",$C$5:$C9,C9)</f>
        <v>0</v>
      </c>
      <c r="S9" t="str">
        <f t="shared" si="2"/>
        <v/>
      </c>
      <c r="T9" t="str">
        <f t="shared" si="3"/>
        <v/>
      </c>
      <c r="U9" t="str">
        <f t="shared" si="4"/>
        <v/>
      </c>
      <c r="V9" s="238" t="str">
        <f t="shared" si="5"/>
        <v/>
      </c>
      <c r="W9" s="238">
        <f t="shared" si="6"/>
        <v>0</v>
      </c>
      <c r="X9" s="238">
        <f>SUMIFS($W$5:$W9,$V$5:$V9,"Plusieurs occurences",$H$5:$H9,H9)</f>
        <v>0</v>
      </c>
      <c r="Y9">
        <f t="shared" si="7"/>
        <v>0</v>
      </c>
      <c r="Z9" t="str">
        <f t="shared" si="8"/>
        <v/>
      </c>
      <c r="AA9" t="str">
        <f t="shared" si="9"/>
        <v/>
      </c>
      <c r="AC9" t="str">
        <f t="shared" si="10"/>
        <v>SarccaoSczsu</v>
      </c>
    </row>
    <row r="10" spans="1:31" ht="60" x14ac:dyDescent="0.25">
      <c r="A10" s="112">
        <v>9</v>
      </c>
      <c r="B10" s="14" t="s">
        <v>4912</v>
      </c>
      <c r="C10" t="s">
        <v>6701</v>
      </c>
      <c r="D10" s="25">
        <v>3443</v>
      </c>
      <c r="E10" s="25">
        <v>192</v>
      </c>
      <c r="F10" s="25">
        <v>4140</v>
      </c>
      <c r="G10" s="133">
        <f t="shared" si="0"/>
        <v>21.5625</v>
      </c>
      <c r="H10" s="15"/>
      <c r="I10" s="16" t="s">
        <v>14</v>
      </c>
      <c r="J10" s="15"/>
      <c r="K10" s="336" t="s">
        <v>5853</v>
      </c>
      <c r="L10" s="3" t="s">
        <v>5850</v>
      </c>
      <c r="M10" s="15" t="s">
        <v>15</v>
      </c>
      <c r="N10" s="94"/>
      <c r="P10" s="1" t="str">
        <f>IF($C10&lt;&gt;"",IF(COUNTIF($C:C,$C10)&gt;1,"Plusieurs commentaires",""),"")</f>
        <v/>
      </c>
      <c r="Q10" s="1">
        <f t="shared" si="1"/>
        <v>0</v>
      </c>
      <c r="R10" s="1">
        <f>SUMIFS($Q$5:$Q10,$P$5:$P10,"Plusieurs commentaires",$C$5:$C10,C10)</f>
        <v>0</v>
      </c>
      <c r="S10" t="str">
        <f t="shared" si="2"/>
        <v/>
      </c>
      <c r="T10" t="str">
        <f t="shared" si="3"/>
        <v/>
      </c>
      <c r="U10" t="str">
        <f t="shared" si="4"/>
        <v/>
      </c>
      <c r="V10" s="238" t="str">
        <f t="shared" si="5"/>
        <v/>
      </c>
      <c r="W10" s="238">
        <f t="shared" si="6"/>
        <v>0</v>
      </c>
      <c r="X10" s="238">
        <f>SUMIFS($W$5:$W10,$V$5:$V10,"Plusieurs occurences",$H$5:$H10,H10)</f>
        <v>0</v>
      </c>
      <c r="Y10">
        <f t="shared" si="7"/>
        <v>0</v>
      </c>
      <c r="Z10" t="str">
        <f t="shared" si="8"/>
        <v/>
      </c>
      <c r="AA10" t="str">
        <f t="shared" si="9"/>
        <v/>
      </c>
      <c r="AC10" t="str">
        <f t="shared" si="10"/>
        <v>zcuuzKcrcaoiucs</v>
      </c>
    </row>
    <row r="11" spans="1:31" ht="36" x14ac:dyDescent="0.25">
      <c r="A11" s="112">
        <v>10</v>
      </c>
      <c r="B11" s="14" t="s">
        <v>4913</v>
      </c>
      <c r="C11" t="s">
        <v>6702</v>
      </c>
      <c r="D11" s="25">
        <v>2401</v>
      </c>
      <c r="E11" s="25">
        <v>271</v>
      </c>
      <c r="F11" s="25">
        <v>363</v>
      </c>
      <c r="G11" s="133">
        <f t="shared" si="0"/>
        <v>1.3394833948339484</v>
      </c>
      <c r="H11" s="15" t="s">
        <v>19</v>
      </c>
      <c r="I11" s="16" t="s">
        <v>13</v>
      </c>
      <c r="J11" s="15"/>
      <c r="K11" s="336" t="s">
        <v>14</v>
      </c>
      <c r="L11" s="3" t="s">
        <v>13</v>
      </c>
      <c r="M11" s="15" t="s">
        <v>15</v>
      </c>
      <c r="N11" s="94"/>
      <c r="P11" s="1" t="str">
        <f>IF($C11&lt;&gt;"",IF(COUNTIF($C:C,$C11)&gt;1,"Plusieurs commentaires",""),"")</f>
        <v/>
      </c>
      <c r="Q11" s="1">
        <f t="shared" si="1"/>
        <v>0</v>
      </c>
      <c r="R11" s="1">
        <f>SUMIFS($Q$5:$Q11,$P$5:$P11,"Plusieurs commentaires",$C$5:$C11,C11)</f>
        <v>0</v>
      </c>
      <c r="S11" t="str">
        <f t="shared" si="2"/>
        <v/>
      </c>
      <c r="T11" t="str">
        <f t="shared" si="3"/>
        <v/>
      </c>
      <c r="U11" t="str">
        <f t="shared" si="4"/>
        <v/>
      </c>
      <c r="V11" s="238" t="str">
        <f t="shared" si="5"/>
        <v>Plusieurs occurences</v>
      </c>
      <c r="W11" s="238">
        <f t="shared" si="6"/>
        <v>1</v>
      </c>
      <c r="X11" s="238">
        <f>SUMIFS($W$5:$W11,$V$5:$V11,"Plusieurs occurences",$H$5:$H11,H11)</f>
        <v>1</v>
      </c>
      <c r="Y11" t="str">
        <f t="shared" si="7"/>
        <v>Agriculteur</v>
      </c>
      <c r="Z11" t="str">
        <f t="shared" si="8"/>
        <v/>
      </c>
      <c r="AA11" t="str">
        <f t="shared" si="9"/>
        <v/>
      </c>
      <c r="AC11" t="str">
        <f t="shared" si="10"/>
        <v>aharucszccozca</v>
      </c>
    </row>
    <row r="12" spans="1:31" ht="24" x14ac:dyDescent="0.25">
      <c r="A12" s="112">
        <v>11</v>
      </c>
      <c r="B12" s="14" t="s">
        <v>4914</v>
      </c>
      <c r="C12" t="s">
        <v>6703</v>
      </c>
      <c r="D12" s="25">
        <v>23300</v>
      </c>
      <c r="E12" s="25">
        <v>684</v>
      </c>
      <c r="F12" s="25">
        <v>225</v>
      </c>
      <c r="G12" s="133">
        <f t="shared" si="0"/>
        <v>0.32894736842105265</v>
      </c>
      <c r="H12" s="15" t="s">
        <v>733</v>
      </c>
      <c r="I12" s="16" t="s">
        <v>14</v>
      </c>
      <c r="J12" s="15"/>
      <c r="K12" s="336" t="s">
        <v>14</v>
      </c>
      <c r="L12" s="3" t="s">
        <v>13</v>
      </c>
      <c r="M12" s="15" t="s">
        <v>15</v>
      </c>
      <c r="N12" s="94"/>
      <c r="P12" s="1" t="str">
        <f>IF($C12&lt;&gt;"",IF(COUNTIF($C:C,$C12)&gt;1,"Plusieurs commentaires",""),"")</f>
        <v/>
      </c>
      <c r="Q12" s="1">
        <f t="shared" si="1"/>
        <v>0</v>
      </c>
      <c r="R12" s="1">
        <f>SUMIFS($Q$5:$Q12,$P$5:$P12,"Plusieurs commentaires",$C$5:$C12,C12)</f>
        <v>0</v>
      </c>
      <c r="S12" t="str">
        <f t="shared" si="2"/>
        <v/>
      </c>
      <c r="T12" t="str">
        <f t="shared" si="3"/>
        <v/>
      </c>
      <c r="U12" t="str">
        <f t="shared" si="4"/>
        <v/>
      </c>
      <c r="V12" s="238" t="str">
        <f t="shared" si="5"/>
        <v/>
      </c>
      <c r="W12" s="238">
        <f t="shared" si="6"/>
        <v>0</v>
      </c>
      <c r="X12" s="238">
        <f>SUMIFS($W$5:$W12,$V$5:$V12,"Plusieurs occurences",$H$5:$H12,H12)</f>
        <v>0</v>
      </c>
      <c r="Y12" t="str">
        <f t="shared" si="7"/>
        <v>Ingénieur numérique</v>
      </c>
      <c r="Z12" t="str">
        <f t="shared" si="8"/>
        <v/>
      </c>
      <c r="AA12" t="str">
        <f t="shared" si="9"/>
        <v/>
      </c>
      <c r="AC12" t="str">
        <f t="shared" si="10"/>
        <v>auaizOsaarzco</v>
      </c>
    </row>
    <row r="13" spans="1:31" ht="36" x14ac:dyDescent="0.25">
      <c r="A13" s="112">
        <v>12</v>
      </c>
      <c r="B13" s="14" t="s">
        <v>4915</v>
      </c>
      <c r="C13" t="s">
        <v>6664</v>
      </c>
      <c r="D13" s="25">
        <v>209</v>
      </c>
      <c r="E13" s="25">
        <v>220</v>
      </c>
      <c r="F13" s="25">
        <v>19</v>
      </c>
      <c r="G13" s="133">
        <f t="shared" si="0"/>
        <v>8.6363636363636365E-2</v>
      </c>
      <c r="H13" s="15"/>
      <c r="I13" s="16" t="s">
        <v>14</v>
      </c>
      <c r="J13" s="15"/>
      <c r="K13" s="336" t="s">
        <v>14</v>
      </c>
      <c r="L13" s="3" t="s">
        <v>13</v>
      </c>
      <c r="M13" s="15" t="s">
        <v>15</v>
      </c>
      <c r="N13" s="94"/>
      <c r="P13" s="1" t="str">
        <f>IF($C13&lt;&gt;"",IF(COUNTIF($C:C,$C13)&gt;1,"Plusieurs commentaires",""),"")</f>
        <v/>
      </c>
      <c r="Q13" s="1">
        <f t="shared" si="1"/>
        <v>0</v>
      </c>
      <c r="R13" s="1">
        <f>SUMIFS($Q$5:$Q13,$P$5:$P13,"Plusieurs commentaires",$C$5:$C13,C13)</f>
        <v>0</v>
      </c>
      <c r="S13" t="str">
        <f t="shared" si="2"/>
        <v/>
      </c>
      <c r="T13" t="str">
        <f t="shared" si="3"/>
        <v/>
      </c>
      <c r="U13" t="str">
        <f t="shared" si="4"/>
        <v/>
      </c>
      <c r="V13" s="238" t="str">
        <f t="shared" si="5"/>
        <v/>
      </c>
      <c r="W13" s="238">
        <f t="shared" si="6"/>
        <v>0</v>
      </c>
      <c r="X13" s="238">
        <f>SUMIFS($W$5:$W13,$V$5:$V13,"Plusieurs occurences",$H$5:$H13,H13)</f>
        <v>0</v>
      </c>
      <c r="Y13">
        <f t="shared" si="7"/>
        <v>0</v>
      </c>
      <c r="Z13" t="str">
        <f t="shared" si="8"/>
        <v/>
      </c>
      <c r="AA13" t="str">
        <f t="shared" si="9"/>
        <v/>
      </c>
      <c r="AC13" t="str">
        <f t="shared" si="10"/>
        <v>yaayaau0u</v>
      </c>
    </row>
    <row r="14" spans="1:31" ht="72" x14ac:dyDescent="0.25">
      <c r="A14" s="112">
        <v>13</v>
      </c>
      <c r="B14" s="14" t="s">
        <v>4916</v>
      </c>
      <c r="C14" t="s">
        <v>6704</v>
      </c>
      <c r="D14" s="25">
        <v>450</v>
      </c>
      <c r="E14" s="25">
        <v>321</v>
      </c>
      <c r="F14" s="25">
        <v>128</v>
      </c>
      <c r="G14" s="133">
        <f t="shared" si="0"/>
        <v>0.39875389408099687</v>
      </c>
      <c r="H14" s="15"/>
      <c r="I14" s="16" t="s">
        <v>14</v>
      </c>
      <c r="J14" s="15"/>
      <c r="K14" s="336" t="s">
        <v>14</v>
      </c>
      <c r="L14" s="3" t="s">
        <v>13</v>
      </c>
      <c r="M14" s="15" t="s">
        <v>15</v>
      </c>
      <c r="N14" s="94"/>
      <c r="P14" s="1" t="str">
        <f>IF($C14&lt;&gt;"",IF(COUNTIF($C:C,$C14)&gt;1,"Plusieurs commentaires",""),"")</f>
        <v/>
      </c>
      <c r="Q14" s="1">
        <f t="shared" si="1"/>
        <v>0</v>
      </c>
      <c r="R14" s="1">
        <f>SUMIFS($Q$5:$Q14,$P$5:$P14,"Plusieurs commentaires",$C$5:$C14,C14)</f>
        <v>0</v>
      </c>
      <c r="S14" t="str">
        <f t="shared" si="2"/>
        <v/>
      </c>
      <c r="T14" t="str">
        <f t="shared" si="3"/>
        <v/>
      </c>
      <c r="U14" t="str">
        <f t="shared" si="4"/>
        <v/>
      </c>
      <c r="V14" s="238" t="str">
        <f t="shared" si="5"/>
        <v/>
      </c>
      <c r="W14" s="238">
        <f t="shared" si="6"/>
        <v>0</v>
      </c>
      <c r="X14" s="238">
        <f>SUMIFS($W$5:$W14,$V$5:$V14,"Plusieurs occurences",$H$5:$H14,H14)</f>
        <v>0</v>
      </c>
      <c r="Y14">
        <f t="shared" si="7"/>
        <v>0</v>
      </c>
      <c r="Z14" t="str">
        <f t="shared" si="8"/>
        <v/>
      </c>
      <c r="AA14" t="str">
        <f t="shared" si="9"/>
        <v/>
      </c>
      <c r="AC14" t="str">
        <f t="shared" si="10"/>
        <v>Syuvaizaoy</v>
      </c>
    </row>
    <row r="15" spans="1:31" ht="24" x14ac:dyDescent="0.25">
      <c r="A15" s="112">
        <v>14</v>
      </c>
      <c r="B15" s="14" t="s">
        <v>4917</v>
      </c>
      <c r="C15" t="s">
        <v>6705</v>
      </c>
      <c r="D15" s="25">
        <v>3567</v>
      </c>
      <c r="E15" s="25">
        <v>576</v>
      </c>
      <c r="F15" s="25">
        <v>707</v>
      </c>
      <c r="G15" s="133">
        <f t="shared" si="0"/>
        <v>1.2274305555555556</v>
      </c>
      <c r="H15" s="15"/>
      <c r="I15" s="16" t="s">
        <v>13</v>
      </c>
      <c r="J15" s="15"/>
      <c r="K15" s="336" t="s">
        <v>93</v>
      </c>
      <c r="L15" s="3" t="s">
        <v>13</v>
      </c>
      <c r="M15" s="15" t="s">
        <v>15</v>
      </c>
      <c r="N15" s="94"/>
      <c r="P15" s="1" t="str">
        <f>IF($C15&lt;&gt;"",IF(COUNTIF($C:C,$C15)&gt;1,"Plusieurs commentaires",""),"")</f>
        <v/>
      </c>
      <c r="Q15" s="1">
        <f t="shared" si="1"/>
        <v>0</v>
      </c>
      <c r="R15" s="1">
        <f>SUMIFS($Q$5:$Q15,$P$5:$P15,"Plusieurs commentaires",$C$5:$C15,C15)</f>
        <v>0</v>
      </c>
      <c r="S15" t="str">
        <f t="shared" si="2"/>
        <v/>
      </c>
      <c r="T15" t="str">
        <f t="shared" si="3"/>
        <v/>
      </c>
      <c r="U15" t="str">
        <f t="shared" si="4"/>
        <v/>
      </c>
      <c r="V15" s="238" t="str">
        <f t="shared" si="5"/>
        <v/>
      </c>
      <c r="W15" s="238">
        <f t="shared" si="6"/>
        <v>0</v>
      </c>
      <c r="X15" s="238">
        <f>SUMIFS($W$5:$W15,$V$5:$V15,"Plusieurs occurences",$H$5:$H15,H15)</f>
        <v>0</v>
      </c>
      <c r="Y15">
        <f t="shared" si="7"/>
        <v>0</v>
      </c>
      <c r="Z15" t="str">
        <f t="shared" si="8"/>
        <v/>
      </c>
      <c r="AA15" t="str">
        <f t="shared" si="9"/>
        <v/>
      </c>
      <c r="AC15" t="str">
        <f t="shared" si="10"/>
        <v>Vu0z</v>
      </c>
    </row>
    <row r="16" spans="1:31" ht="84" x14ac:dyDescent="0.25">
      <c r="A16" s="112">
        <v>15</v>
      </c>
      <c r="B16" s="14" t="s">
        <v>4918</v>
      </c>
      <c r="C16" t="s">
        <v>6665</v>
      </c>
      <c r="D16" s="25">
        <v>3695</v>
      </c>
      <c r="E16" s="25">
        <v>817</v>
      </c>
      <c r="F16" s="25">
        <v>835</v>
      </c>
      <c r="G16" s="133">
        <f t="shared" si="0"/>
        <v>1.02203182374541</v>
      </c>
      <c r="H16" s="15"/>
      <c r="I16" s="16" t="s">
        <v>14</v>
      </c>
      <c r="J16" s="15" t="s">
        <v>19</v>
      </c>
      <c r="K16" s="336" t="s">
        <v>4919</v>
      </c>
      <c r="L16" s="3" t="s">
        <v>14</v>
      </c>
      <c r="M16" s="15" t="s">
        <v>15</v>
      </c>
      <c r="N16" s="94"/>
      <c r="P16" s="1" t="str">
        <f>IF($C16&lt;&gt;"",IF(COUNTIF($C:C,$C16)&gt;1,"Plusieurs commentaires",""),"")</f>
        <v>Plusieurs commentaires</v>
      </c>
      <c r="Q16" s="1">
        <f t="shared" si="1"/>
        <v>1</v>
      </c>
      <c r="R16" s="1">
        <f>SUMIFS($Q$5:$Q16,$P$5:$P16,"Plusieurs commentaires",$C$5:$C16,C16)</f>
        <v>1</v>
      </c>
      <c r="S16" t="str">
        <f t="shared" si="2"/>
        <v/>
      </c>
      <c r="T16" t="str">
        <f t="shared" si="3"/>
        <v/>
      </c>
      <c r="U16" t="str">
        <f t="shared" si="4"/>
        <v/>
      </c>
      <c r="V16" s="238" t="str">
        <f t="shared" si="5"/>
        <v/>
      </c>
      <c r="W16" s="238">
        <f t="shared" si="6"/>
        <v>0</v>
      </c>
      <c r="X16" s="238">
        <f>SUMIFS($W$5:$W16,$V$5:$V16,"Plusieurs occurences",$H$5:$H16,H16)</f>
        <v>0</v>
      </c>
      <c r="Y16">
        <f t="shared" si="7"/>
        <v>0</v>
      </c>
      <c r="Z16" t="str">
        <f t="shared" si="8"/>
        <v/>
      </c>
      <c r="AA16" t="str">
        <f t="shared" si="9"/>
        <v/>
      </c>
      <c r="AC16" t="str">
        <f t="shared" si="10"/>
        <v>icryczuprc</v>
      </c>
    </row>
    <row r="17" spans="1:29" ht="48" x14ac:dyDescent="0.25">
      <c r="A17" s="112">
        <v>16</v>
      </c>
      <c r="B17" s="14" t="s">
        <v>4920</v>
      </c>
      <c r="C17" t="s">
        <v>6706</v>
      </c>
      <c r="D17" s="25">
        <v>9648</v>
      </c>
      <c r="E17" s="25">
        <v>1388</v>
      </c>
      <c r="F17" s="25">
        <v>1858</v>
      </c>
      <c r="G17" s="133">
        <f t="shared" si="0"/>
        <v>1.3386167146974064</v>
      </c>
      <c r="H17" s="15" t="s">
        <v>4921</v>
      </c>
      <c r="I17" s="16" t="s">
        <v>13</v>
      </c>
      <c r="J17" s="15"/>
      <c r="K17" s="336" t="s">
        <v>5854</v>
      </c>
      <c r="L17" s="3" t="s">
        <v>13</v>
      </c>
      <c r="M17" s="15" t="s">
        <v>15</v>
      </c>
      <c r="N17" s="94"/>
      <c r="P17" s="1" t="str">
        <f>IF($C17&lt;&gt;"",IF(COUNTIF($C:C,$C17)&gt;1,"Plusieurs commentaires",""),"")</f>
        <v/>
      </c>
      <c r="Q17" s="1">
        <f t="shared" si="1"/>
        <v>0</v>
      </c>
      <c r="R17" s="1">
        <f>SUMIFS($Q$5:$Q17,$P$5:$P17,"Plusieurs commentaires",$C$5:$C17,C17)</f>
        <v>0</v>
      </c>
      <c r="S17" t="str">
        <f t="shared" si="2"/>
        <v/>
      </c>
      <c r="T17" t="str">
        <f t="shared" si="3"/>
        <v/>
      </c>
      <c r="U17" t="str">
        <f t="shared" si="4"/>
        <v/>
      </c>
      <c r="V17" s="238" t="str">
        <f t="shared" si="5"/>
        <v/>
      </c>
      <c r="W17" s="238">
        <f t="shared" si="6"/>
        <v>0</v>
      </c>
      <c r="X17" s="238">
        <f>SUMIFS($W$5:$W17,$V$5:$V17,"Plusieurs occurences",$H$5:$H17,H17)</f>
        <v>0</v>
      </c>
      <c r="Y17" t="str">
        <f t="shared" si="7"/>
        <v>Professeur</v>
      </c>
      <c r="Z17" t="str">
        <f t="shared" si="8"/>
        <v/>
      </c>
      <c r="AA17" t="str">
        <f t="shared" si="9"/>
        <v/>
      </c>
      <c r="AC17" t="str">
        <f t="shared" si="10"/>
        <v>auzcPoaahioua</v>
      </c>
    </row>
    <row r="18" spans="1:29" ht="48" x14ac:dyDescent="0.25">
      <c r="A18" s="112">
        <v>17</v>
      </c>
      <c r="B18" s="14" t="s">
        <v>4923</v>
      </c>
      <c r="C18" t="s">
        <v>6707</v>
      </c>
      <c r="D18" s="25">
        <v>912</v>
      </c>
      <c r="E18" s="25">
        <v>78</v>
      </c>
      <c r="F18" s="25">
        <v>29</v>
      </c>
      <c r="G18" s="133">
        <f t="shared" si="0"/>
        <v>0.37179487179487181</v>
      </c>
      <c r="H18" s="15"/>
      <c r="I18" s="16" t="s">
        <v>13</v>
      </c>
      <c r="J18" s="15"/>
      <c r="K18" s="336" t="s">
        <v>5855</v>
      </c>
      <c r="L18" s="3" t="s">
        <v>13</v>
      </c>
      <c r="M18" s="15" t="s">
        <v>15</v>
      </c>
      <c r="N18" s="94"/>
      <c r="P18" s="1" t="str">
        <f>IF($C18&lt;&gt;"",IF(COUNTIF($C:C,$C18)&gt;1,"Plusieurs commentaires",""),"")</f>
        <v/>
      </c>
      <c r="Q18" s="1">
        <f t="shared" si="1"/>
        <v>0</v>
      </c>
      <c r="R18" s="1">
        <f>SUMIFS($Q$5:$Q18,$P$5:$P18,"Plusieurs commentaires",$C$5:$C18,C18)</f>
        <v>0</v>
      </c>
      <c r="S18" t="str">
        <f t="shared" si="2"/>
        <v/>
      </c>
      <c r="T18" t="str">
        <f t="shared" si="3"/>
        <v/>
      </c>
      <c r="U18" t="str">
        <f t="shared" si="4"/>
        <v/>
      </c>
      <c r="V18" s="238" t="str">
        <f t="shared" si="5"/>
        <v/>
      </c>
      <c r="W18" s="238">
        <f t="shared" si="6"/>
        <v>0</v>
      </c>
      <c r="X18" s="238">
        <f>SUMIFS($W$5:$W18,$V$5:$V18,"Plusieurs occurences",$H$5:$H18,H18)</f>
        <v>0</v>
      </c>
      <c r="Y18">
        <f t="shared" si="7"/>
        <v>0</v>
      </c>
      <c r="Z18" t="str">
        <f t="shared" si="8"/>
        <v/>
      </c>
      <c r="AA18" t="str">
        <f t="shared" si="9"/>
        <v/>
      </c>
      <c r="AC18" t="str">
        <f t="shared" si="10"/>
        <v>OuivicrSiuczau1</v>
      </c>
    </row>
    <row r="19" spans="1:29" ht="24" x14ac:dyDescent="0.25">
      <c r="A19" s="112">
        <v>19</v>
      </c>
      <c r="B19" s="14" t="s">
        <v>4924</v>
      </c>
      <c r="C19" t="s">
        <v>6708</v>
      </c>
      <c r="D19" s="25">
        <v>10400</v>
      </c>
      <c r="E19" s="25">
        <v>106</v>
      </c>
      <c r="F19" s="25">
        <v>528</v>
      </c>
      <c r="G19" s="133">
        <f t="shared" si="0"/>
        <v>4.9811320754716979</v>
      </c>
      <c r="H19" s="15"/>
      <c r="I19" s="16" t="s">
        <v>13</v>
      </c>
      <c r="J19" s="15"/>
      <c r="K19" s="336" t="s">
        <v>14</v>
      </c>
      <c r="L19" s="3" t="s">
        <v>14</v>
      </c>
      <c r="M19" s="15" t="s">
        <v>15</v>
      </c>
      <c r="N19" s="94"/>
      <c r="P19" s="1" t="str">
        <f>IF($C19&lt;&gt;"",IF(COUNTIF($C:C,$C19)&gt;1,"Plusieurs commentaires",""),"")</f>
        <v/>
      </c>
      <c r="Q19" s="1">
        <f t="shared" si="1"/>
        <v>0</v>
      </c>
      <c r="R19" s="1">
        <f>SUMIFS($Q$5:$Q19,$P$5:$P19,"Plusieurs commentaires",$C$5:$C19,C19)</f>
        <v>0</v>
      </c>
      <c r="S19" t="str">
        <f t="shared" si="2"/>
        <v/>
      </c>
      <c r="T19" t="str">
        <f t="shared" si="3"/>
        <v/>
      </c>
      <c r="U19" t="str">
        <f t="shared" si="4"/>
        <v/>
      </c>
      <c r="V19" s="238" t="str">
        <f t="shared" si="5"/>
        <v/>
      </c>
      <c r="W19" s="238">
        <f t="shared" si="6"/>
        <v>0</v>
      </c>
      <c r="X19" s="238">
        <f>SUMIFS($W$5:$W19,$V$5:$V19,"Plusieurs occurences",$H$5:$H19,H19)</f>
        <v>0</v>
      </c>
      <c r="Y19">
        <f t="shared" si="7"/>
        <v>0</v>
      </c>
      <c r="Z19" t="str">
        <f t="shared" si="8"/>
        <v/>
      </c>
      <c r="AA19" t="str">
        <f t="shared" si="9"/>
        <v/>
      </c>
      <c r="AC19" t="str">
        <f t="shared" si="10"/>
        <v>ouai_k</v>
      </c>
    </row>
    <row r="20" spans="1:29" ht="24" x14ac:dyDescent="0.25">
      <c r="A20" s="112">
        <v>20</v>
      </c>
      <c r="B20" s="14" t="s">
        <v>4925</v>
      </c>
      <c r="C20" t="s">
        <v>6665</v>
      </c>
      <c r="D20" s="25">
        <v>3695</v>
      </c>
      <c r="E20" s="25">
        <v>817</v>
      </c>
      <c r="F20" s="25">
        <v>835</v>
      </c>
      <c r="G20" s="133">
        <f t="shared" si="0"/>
        <v>1.02203182374541</v>
      </c>
      <c r="H20" s="15" t="s">
        <v>19</v>
      </c>
      <c r="I20" s="16" t="s">
        <v>14</v>
      </c>
      <c r="J20" s="15"/>
      <c r="K20" s="336" t="s">
        <v>14</v>
      </c>
      <c r="L20" s="3" t="s">
        <v>14</v>
      </c>
      <c r="M20" s="15" t="s">
        <v>15</v>
      </c>
      <c r="N20" s="94"/>
      <c r="P20" s="1" t="str">
        <f>IF($C20&lt;&gt;"",IF(COUNTIF($C:C,$C20)&gt;1,"Plusieurs commentaires",""),"")</f>
        <v>Plusieurs commentaires</v>
      </c>
      <c r="Q20" s="1">
        <f t="shared" si="1"/>
        <v>1</v>
      </c>
      <c r="R20" s="1">
        <f>SUMIFS($Q$5:$Q20,$P$5:$P20,"Plusieurs commentaires",$C$5:$C20,C20)</f>
        <v>2</v>
      </c>
      <c r="S20" t="str">
        <f t="shared" si="2"/>
        <v/>
      </c>
      <c r="T20" t="str">
        <f t="shared" si="3"/>
        <v/>
      </c>
      <c r="U20" t="str">
        <f t="shared" si="4"/>
        <v/>
      </c>
      <c r="V20" s="238" t="str">
        <f t="shared" si="5"/>
        <v>Plusieurs occurences</v>
      </c>
      <c r="W20" s="238">
        <f t="shared" si="6"/>
        <v>1</v>
      </c>
      <c r="X20" s="238">
        <f>SUMIFS($W$5:$W20,$V$5:$V20,"Plusieurs occurences",$H$5:$H20,H20)</f>
        <v>2</v>
      </c>
      <c r="Y20" t="str">
        <f t="shared" si="7"/>
        <v/>
      </c>
      <c r="Z20" t="str">
        <f t="shared" si="8"/>
        <v/>
      </c>
      <c r="AA20" t="str">
        <f t="shared" si="9"/>
        <v/>
      </c>
      <c r="AC20" t="str">
        <f t="shared" si="10"/>
        <v/>
      </c>
    </row>
    <row r="21" spans="1:29" ht="24" x14ac:dyDescent="0.25">
      <c r="A21" s="112">
        <v>21</v>
      </c>
      <c r="B21" s="14" t="s">
        <v>4926</v>
      </c>
      <c r="C21" t="s">
        <v>6666</v>
      </c>
      <c r="D21" s="25">
        <v>1092</v>
      </c>
      <c r="E21" s="25">
        <v>123</v>
      </c>
      <c r="F21" s="25">
        <v>2880</v>
      </c>
      <c r="G21" s="133">
        <f t="shared" si="0"/>
        <v>23.414634146341463</v>
      </c>
      <c r="H21" s="15"/>
      <c r="I21" s="16" t="s">
        <v>13</v>
      </c>
      <c r="J21" s="15"/>
      <c r="K21" s="336" t="s">
        <v>4927</v>
      </c>
      <c r="L21" s="3" t="s">
        <v>14</v>
      </c>
      <c r="M21" s="15" t="s">
        <v>15</v>
      </c>
      <c r="N21" s="94"/>
      <c r="P21" s="1" t="str">
        <f>IF($C21&lt;&gt;"",IF(COUNTIF($C:C,$C21)&gt;1,"Plusieurs commentaires",""),"")</f>
        <v/>
      </c>
      <c r="Q21" s="1">
        <f t="shared" si="1"/>
        <v>0</v>
      </c>
      <c r="R21" s="1">
        <f>SUMIFS($Q$5:$Q21,$P$5:$P21,"Plusieurs commentaires",$C$5:$C21,C21)</f>
        <v>0</v>
      </c>
      <c r="S21" t="str">
        <f t="shared" si="2"/>
        <v/>
      </c>
      <c r="T21" t="str">
        <f t="shared" si="3"/>
        <v/>
      </c>
      <c r="U21" t="str">
        <f t="shared" si="4"/>
        <v/>
      </c>
      <c r="V21" s="238" t="str">
        <f t="shared" si="5"/>
        <v/>
      </c>
      <c r="W21" s="238">
        <f t="shared" si="6"/>
        <v>0</v>
      </c>
      <c r="X21" s="238">
        <f>SUMIFS($W$5:$W21,$V$5:$V21,"Plusieurs occurences",$H$5:$H21,H21)</f>
        <v>0</v>
      </c>
      <c r="Y21">
        <f t="shared" si="7"/>
        <v>0</v>
      </c>
      <c r="Z21" t="str">
        <f t="shared" si="8"/>
        <v/>
      </c>
      <c r="AA21" t="str">
        <f t="shared" si="9"/>
        <v/>
      </c>
      <c r="AC21" t="str">
        <f t="shared" si="10"/>
        <v>yrSayaV</v>
      </c>
    </row>
    <row r="22" spans="1:29" ht="36" x14ac:dyDescent="0.25">
      <c r="A22" s="112">
        <v>22</v>
      </c>
      <c r="B22" s="14" t="s">
        <v>4928</v>
      </c>
      <c r="C22" t="s">
        <v>6676</v>
      </c>
      <c r="D22" s="25">
        <v>544</v>
      </c>
      <c r="E22" s="25">
        <v>100</v>
      </c>
      <c r="F22" s="25">
        <v>76</v>
      </c>
      <c r="G22" s="133">
        <f t="shared" si="0"/>
        <v>0.76</v>
      </c>
      <c r="H22" s="15"/>
      <c r="I22" s="16" t="s">
        <v>14</v>
      </c>
      <c r="J22" s="15"/>
      <c r="K22" s="336" t="s">
        <v>14</v>
      </c>
      <c r="L22" s="3" t="s">
        <v>14</v>
      </c>
      <c r="M22" s="15" t="s">
        <v>15</v>
      </c>
      <c r="N22" s="94"/>
      <c r="P22" s="1" t="str">
        <f>IF($C22&lt;&gt;"",IF(COUNTIF($C:C,$C22)&gt;1,"Plusieurs commentaires",""),"")</f>
        <v/>
      </c>
      <c r="Q22" s="1">
        <f t="shared" si="1"/>
        <v>0</v>
      </c>
      <c r="R22" s="1">
        <f>SUMIFS($Q$5:$Q22,$P$5:$P22,"Plusieurs commentaires",$C$5:$C22,C22)</f>
        <v>0</v>
      </c>
      <c r="S22" t="str">
        <f t="shared" si="2"/>
        <v/>
      </c>
      <c r="T22" t="str">
        <f t="shared" si="3"/>
        <v/>
      </c>
      <c r="U22" t="str">
        <f t="shared" si="4"/>
        <v/>
      </c>
      <c r="V22" s="238" t="str">
        <f t="shared" si="5"/>
        <v/>
      </c>
      <c r="W22" s="238">
        <f t="shared" si="6"/>
        <v>0</v>
      </c>
      <c r="X22" s="238">
        <f>SUMIFS($W$5:$W22,$V$5:$V22,"Plusieurs occurences",$H$5:$H22,H22)</f>
        <v>0</v>
      </c>
      <c r="Y22">
        <f t="shared" si="7"/>
        <v>0</v>
      </c>
      <c r="Z22" t="str">
        <f t="shared" si="8"/>
        <v/>
      </c>
      <c r="AA22" t="str">
        <f t="shared" si="9"/>
        <v/>
      </c>
      <c r="AC22" t="str">
        <f t="shared" si="10"/>
        <v>Hozcyzc41731416</v>
      </c>
    </row>
    <row r="23" spans="1:29" ht="24" x14ac:dyDescent="0.25">
      <c r="A23" s="112">
        <v>23</v>
      </c>
      <c r="B23" s="14" t="s">
        <v>4929</v>
      </c>
      <c r="C23" t="s">
        <v>6709</v>
      </c>
      <c r="D23" s="25">
        <v>36800</v>
      </c>
      <c r="E23" s="25">
        <v>110</v>
      </c>
      <c r="F23" s="25">
        <v>106</v>
      </c>
      <c r="G23" s="133">
        <f t="shared" si="0"/>
        <v>0.96363636363636362</v>
      </c>
      <c r="H23" s="15"/>
      <c r="I23" s="16" t="s">
        <v>14</v>
      </c>
      <c r="J23" s="15"/>
      <c r="K23" s="336" t="s">
        <v>4930</v>
      </c>
      <c r="L23" s="3" t="s">
        <v>14</v>
      </c>
      <c r="M23" s="15" t="s">
        <v>15</v>
      </c>
      <c r="N23" s="94"/>
      <c r="P23" s="1" t="str">
        <f>IF($C23&lt;&gt;"",IF(COUNTIF($C:C,$C23)&gt;1,"Plusieurs commentaires",""),"")</f>
        <v/>
      </c>
      <c r="Q23" s="1">
        <f t="shared" si="1"/>
        <v>0</v>
      </c>
      <c r="R23" s="1">
        <f>SUMIFS($Q$5:$Q23,$P$5:$P23,"Plusieurs commentaires",$C$5:$C23,C23)</f>
        <v>0</v>
      </c>
      <c r="S23" t="str">
        <f t="shared" si="2"/>
        <v/>
      </c>
      <c r="T23" t="str">
        <f t="shared" si="3"/>
        <v/>
      </c>
      <c r="U23" t="str">
        <f t="shared" si="4"/>
        <v/>
      </c>
      <c r="V23" s="238" t="str">
        <f t="shared" si="5"/>
        <v/>
      </c>
      <c r="W23" s="238">
        <f t="shared" si="6"/>
        <v>0</v>
      </c>
      <c r="X23" s="238">
        <f>SUMIFS($W$5:$W23,$V$5:$V23,"Plusieurs occurences",$H$5:$H23,H23)</f>
        <v>0</v>
      </c>
      <c r="Y23">
        <f t="shared" si="7"/>
        <v>0</v>
      </c>
      <c r="Z23" t="str">
        <f t="shared" si="8"/>
        <v/>
      </c>
      <c r="AA23" t="str">
        <f t="shared" si="9"/>
        <v/>
      </c>
      <c r="AC23" t="str">
        <f t="shared" si="10"/>
        <v>ycrcqucu</v>
      </c>
    </row>
    <row r="24" spans="1:29" ht="36" x14ac:dyDescent="0.25">
      <c r="A24" s="112">
        <v>24</v>
      </c>
      <c r="B24" s="14" t="s">
        <v>4931</v>
      </c>
      <c r="C24" t="s">
        <v>6645</v>
      </c>
      <c r="D24" s="25">
        <v>645</v>
      </c>
      <c r="E24" s="25">
        <v>70</v>
      </c>
      <c r="F24" s="25">
        <v>15</v>
      </c>
      <c r="G24" s="133">
        <f t="shared" si="0"/>
        <v>0.21428571428571427</v>
      </c>
      <c r="H24" s="15" t="s">
        <v>1218</v>
      </c>
      <c r="I24" s="16" t="s">
        <v>14</v>
      </c>
      <c r="J24" s="15"/>
      <c r="K24" s="336" t="s">
        <v>4932</v>
      </c>
      <c r="L24" s="3" t="s">
        <v>13</v>
      </c>
      <c r="M24" s="15" t="s">
        <v>15</v>
      </c>
      <c r="N24" s="94"/>
      <c r="P24" s="1" t="str">
        <f>IF($C24&lt;&gt;"",IF(COUNTIF($C:C,$C24)&gt;1,"Plusieurs commentaires",""),"")</f>
        <v/>
      </c>
      <c r="Q24" s="1">
        <f t="shared" si="1"/>
        <v>0</v>
      </c>
      <c r="R24" s="1">
        <f>SUMIFS($Q$5:$Q24,$P$5:$P24,"Plusieurs commentaires",$C$5:$C24,C24)</f>
        <v>0</v>
      </c>
      <c r="S24" t="str">
        <f t="shared" si="2"/>
        <v/>
      </c>
      <c r="T24" t="str">
        <f t="shared" si="3"/>
        <v/>
      </c>
      <c r="U24" t="str">
        <f t="shared" si="4"/>
        <v/>
      </c>
      <c r="V24" s="238" t="str">
        <f t="shared" si="5"/>
        <v>Plusieurs occurences</v>
      </c>
      <c r="W24" s="238">
        <f t="shared" si="6"/>
        <v>1</v>
      </c>
      <c r="X24" s="238">
        <f>SUMIFS($W$5:$W24,$V$5:$V24,"Plusieurs occurences",$H$5:$H24,H24)</f>
        <v>1</v>
      </c>
      <c r="Y24" t="str">
        <f t="shared" si="7"/>
        <v>Scientifique</v>
      </c>
      <c r="Z24" t="str">
        <f t="shared" si="8"/>
        <v/>
      </c>
      <c r="AA24" t="str">
        <f t="shared" si="9"/>
        <v/>
      </c>
      <c r="AC24" t="str">
        <f t="shared" si="10"/>
        <v>IccyPop32726044</v>
      </c>
    </row>
    <row r="25" spans="1:29" ht="48" x14ac:dyDescent="0.25">
      <c r="A25" s="112">
        <v>26</v>
      </c>
      <c r="B25" s="14" t="s">
        <v>4922</v>
      </c>
      <c r="C25" t="s">
        <v>6710</v>
      </c>
      <c r="D25" s="25">
        <v>675</v>
      </c>
      <c r="E25" s="25">
        <v>369</v>
      </c>
      <c r="F25" s="388">
        <v>60</v>
      </c>
      <c r="G25" s="133">
        <f t="shared" si="0"/>
        <v>0.16260162601626016</v>
      </c>
      <c r="H25" s="15"/>
      <c r="I25" s="16" t="s">
        <v>14</v>
      </c>
      <c r="J25" s="15"/>
      <c r="K25" s="336" t="s">
        <v>14</v>
      </c>
      <c r="L25" s="3" t="s">
        <v>14</v>
      </c>
      <c r="M25" s="15" t="s">
        <v>15</v>
      </c>
      <c r="N25" s="94"/>
      <c r="P25" s="1" t="str">
        <f>IF($C25&lt;&gt;"",IF(COUNTIF($C:C,$C25)&gt;1,"Plusieurs commentaires",""),"")</f>
        <v/>
      </c>
      <c r="Q25" s="1">
        <f t="shared" si="1"/>
        <v>0</v>
      </c>
      <c r="R25" s="1">
        <f>SUMIFS($Q$5:$Q25,$P$5:$P25,"Plusieurs commentaires",$C$5:$C25,C25)</f>
        <v>0</v>
      </c>
      <c r="S25" t="str">
        <f t="shared" si="2"/>
        <v/>
      </c>
      <c r="T25" t="str">
        <f t="shared" si="3"/>
        <v/>
      </c>
      <c r="U25" t="str">
        <f t="shared" si="4"/>
        <v/>
      </c>
      <c r="V25" s="238" t="str">
        <f t="shared" si="5"/>
        <v/>
      </c>
      <c r="W25" s="238">
        <f t="shared" si="6"/>
        <v>0</v>
      </c>
      <c r="X25" s="238">
        <f>SUMIFS($W$5:$W25,$V$5:$V25,"Plusieurs occurences",$H$5:$H25,H25)</f>
        <v>0</v>
      </c>
      <c r="Y25">
        <f t="shared" si="7"/>
        <v>0</v>
      </c>
      <c r="Z25" t="str">
        <f t="shared" si="8"/>
        <v/>
      </c>
      <c r="AA25" t="str">
        <f t="shared" si="9"/>
        <v/>
      </c>
      <c r="AC25" t="str">
        <f t="shared" si="10"/>
        <v>ucyoizcJoscph</v>
      </c>
    </row>
    <row r="26" spans="1:29" ht="36" x14ac:dyDescent="0.25">
      <c r="A26" s="112">
        <v>27</v>
      </c>
      <c r="B26" s="14" t="s">
        <v>4935</v>
      </c>
      <c r="C26" t="s">
        <v>6711</v>
      </c>
      <c r="D26" s="25">
        <v>4006</v>
      </c>
      <c r="E26" s="25">
        <v>521</v>
      </c>
      <c r="F26" s="25">
        <v>258</v>
      </c>
      <c r="G26" s="133">
        <f t="shared" si="0"/>
        <v>0.49520153550863721</v>
      </c>
      <c r="H26" s="15"/>
      <c r="I26" s="16" t="s">
        <v>13</v>
      </c>
      <c r="J26" s="15"/>
      <c r="K26" s="336" t="s">
        <v>1219</v>
      </c>
      <c r="L26" s="3" t="s">
        <v>14</v>
      </c>
      <c r="M26" s="15" t="s">
        <v>15</v>
      </c>
      <c r="N26" s="94"/>
      <c r="P26" s="1" t="str">
        <f>IF($C26&lt;&gt;"",IF(COUNTIF($C:C,$C26)&gt;1,"Plusieurs commentaires",""),"")</f>
        <v/>
      </c>
      <c r="Q26" s="1">
        <f t="shared" si="1"/>
        <v>0</v>
      </c>
      <c r="R26" s="1">
        <f>SUMIFS($Q$5:$Q26,$P$5:$P26,"Plusieurs commentaires",$C$5:$C26,C26)</f>
        <v>0</v>
      </c>
      <c r="S26" t="str">
        <f t="shared" si="2"/>
        <v/>
      </c>
      <c r="T26" t="str">
        <f t="shared" si="3"/>
        <v/>
      </c>
      <c r="U26" t="str">
        <f t="shared" si="4"/>
        <v/>
      </c>
      <c r="V26" s="238" t="str">
        <f t="shared" si="5"/>
        <v/>
      </c>
      <c r="W26" s="238">
        <f t="shared" si="6"/>
        <v>0</v>
      </c>
      <c r="X26" s="238">
        <f>SUMIFS($W$5:$W26,$V$5:$V26,"Plusieurs occurences",$H$5:$H26,H26)</f>
        <v>0</v>
      </c>
      <c r="Y26">
        <f t="shared" si="7"/>
        <v>0</v>
      </c>
      <c r="Z26" t="str">
        <f t="shared" si="8"/>
        <v/>
      </c>
      <c r="AA26" t="str">
        <f t="shared" si="9"/>
        <v/>
      </c>
      <c r="AC26" t="str">
        <f t="shared" si="10"/>
        <v>arahuruocuiuuca</v>
      </c>
    </row>
    <row r="27" spans="1:29" ht="60" x14ac:dyDescent="0.25">
      <c r="A27" s="112">
        <v>28</v>
      </c>
      <c r="B27" s="14" t="s">
        <v>4936</v>
      </c>
      <c r="C27" t="s">
        <v>6651</v>
      </c>
      <c r="D27" s="25">
        <v>219</v>
      </c>
      <c r="E27" s="25">
        <v>126</v>
      </c>
      <c r="F27" s="25">
        <v>86</v>
      </c>
      <c r="G27" s="133">
        <f t="shared" si="0"/>
        <v>0.68253968253968256</v>
      </c>
      <c r="H27" s="15" t="s">
        <v>320</v>
      </c>
      <c r="I27" s="16" t="s">
        <v>14</v>
      </c>
      <c r="J27" s="15"/>
      <c r="K27" s="336" t="s">
        <v>14</v>
      </c>
      <c r="L27" s="3" t="s">
        <v>14</v>
      </c>
      <c r="M27" s="15" t="s">
        <v>15</v>
      </c>
      <c r="N27" s="94"/>
      <c r="P27" s="1" t="str">
        <f>IF($C27&lt;&gt;"",IF(COUNTIF($C:C,$C27)&gt;1,"Plusieurs commentaires",""),"")</f>
        <v>Plusieurs commentaires</v>
      </c>
      <c r="Q27" s="1">
        <f t="shared" si="1"/>
        <v>1</v>
      </c>
      <c r="R27" s="1">
        <f>SUMIFS($Q$5:$Q27,$P$5:$P27,"Plusieurs commentaires",$C$5:$C27,C27)</f>
        <v>1</v>
      </c>
      <c r="S27" t="str">
        <f t="shared" si="2"/>
        <v/>
      </c>
      <c r="T27" t="str">
        <f t="shared" si="3"/>
        <v/>
      </c>
      <c r="U27" t="str">
        <f t="shared" si="4"/>
        <v/>
      </c>
      <c r="V27" s="238" t="str">
        <f t="shared" si="5"/>
        <v>Plusieurs occurences</v>
      </c>
      <c r="W27" s="238">
        <f t="shared" si="6"/>
        <v>1</v>
      </c>
      <c r="X27" s="238">
        <f>SUMIFS($W$5:$W27,$V$5:$V27,"Plusieurs occurences",$H$5:$H27,H27)</f>
        <v>1</v>
      </c>
      <c r="Y27" t="str">
        <f t="shared" si="7"/>
        <v>Auto-entrepreneur</v>
      </c>
      <c r="Z27" t="str">
        <f t="shared" si="8"/>
        <v/>
      </c>
      <c r="AA27" t="str">
        <f t="shared" si="9"/>
        <v/>
      </c>
      <c r="AC27" t="str">
        <f t="shared" si="10"/>
        <v>uiziu_Kai</v>
      </c>
    </row>
    <row r="28" spans="1:29" x14ac:dyDescent="0.25">
      <c r="A28" s="112">
        <v>29</v>
      </c>
      <c r="B28" s="14" t="s">
        <v>4937</v>
      </c>
      <c r="C28" t="s">
        <v>6652</v>
      </c>
      <c r="D28" s="25">
        <v>6512</v>
      </c>
      <c r="E28" s="25">
        <v>822</v>
      </c>
      <c r="F28" s="25">
        <v>310</v>
      </c>
      <c r="G28" s="133">
        <f t="shared" si="0"/>
        <v>0.37712895377128952</v>
      </c>
      <c r="H28" s="15"/>
      <c r="I28" s="16" t="s">
        <v>13</v>
      </c>
      <c r="J28" s="15"/>
      <c r="K28" s="336" t="s">
        <v>4938</v>
      </c>
      <c r="L28" s="3"/>
      <c r="M28" s="15" t="s">
        <v>15</v>
      </c>
      <c r="N28" s="94"/>
      <c r="P28" s="1" t="str">
        <f>IF($C28&lt;&gt;"",IF(COUNTIF($C:C,$C28)&gt;1,"Plusieurs commentaires",""),"")</f>
        <v/>
      </c>
      <c r="Q28" s="1">
        <f t="shared" si="1"/>
        <v>0</v>
      </c>
      <c r="R28" s="1">
        <f>SUMIFS($Q$5:$Q28,$P$5:$P28,"Plusieurs commentaires",$C$5:$C28,C28)</f>
        <v>0</v>
      </c>
      <c r="S28" t="str">
        <f t="shared" si="2"/>
        <v/>
      </c>
      <c r="T28" t="str">
        <f t="shared" si="3"/>
        <v/>
      </c>
      <c r="U28" t="str">
        <f t="shared" si="4"/>
        <v/>
      </c>
      <c r="V28" s="238" t="str">
        <f t="shared" si="5"/>
        <v/>
      </c>
      <c r="W28" s="238">
        <f t="shared" si="6"/>
        <v>0</v>
      </c>
      <c r="X28" s="238">
        <f>SUMIFS($W$5:$W28,$V$5:$V28,"Plusieurs occurences",$H$5:$H28,H28)</f>
        <v>0</v>
      </c>
      <c r="Y28">
        <f t="shared" si="7"/>
        <v>0</v>
      </c>
      <c r="Z28" t="str">
        <f t="shared" si="8"/>
        <v/>
      </c>
      <c r="AA28" t="str">
        <f t="shared" si="9"/>
        <v/>
      </c>
      <c r="AC28" t="str">
        <f t="shared" si="10"/>
        <v>zpcrcaai</v>
      </c>
    </row>
    <row r="29" spans="1:29" ht="24" x14ac:dyDescent="0.25">
      <c r="A29" s="112">
        <v>30</v>
      </c>
      <c r="B29" s="14" t="s">
        <v>4939</v>
      </c>
      <c r="C29" t="s">
        <v>6712</v>
      </c>
      <c r="D29" s="25">
        <v>2838</v>
      </c>
      <c r="E29" s="25">
        <v>307</v>
      </c>
      <c r="F29" s="25">
        <v>131</v>
      </c>
      <c r="G29" s="133">
        <f t="shared" si="0"/>
        <v>0.42671009771986973</v>
      </c>
      <c r="H29" s="15"/>
      <c r="I29" s="16" t="s">
        <v>13</v>
      </c>
      <c r="J29" s="15"/>
      <c r="K29" s="336" t="s">
        <v>14</v>
      </c>
      <c r="L29" s="24" t="s">
        <v>13</v>
      </c>
      <c r="M29" s="15" t="s">
        <v>15</v>
      </c>
      <c r="N29" s="94"/>
      <c r="P29" s="1" t="str">
        <f>IF($C29&lt;&gt;"",IF(COUNTIF($C:C,$C29)&gt;1,"Plusieurs commentaires",""),"")</f>
        <v/>
      </c>
      <c r="Q29" s="1">
        <f t="shared" si="1"/>
        <v>0</v>
      </c>
      <c r="R29" s="1">
        <f>SUMIFS($Q$5:$Q29,$P$5:$P29,"Plusieurs commentaires",$C$5:$C29,C29)</f>
        <v>0</v>
      </c>
      <c r="S29" t="str">
        <f t="shared" si="2"/>
        <v/>
      </c>
      <c r="T29" t="str">
        <f t="shared" si="3"/>
        <v/>
      </c>
      <c r="U29" t="str">
        <f t="shared" si="4"/>
        <v/>
      </c>
      <c r="V29" s="238" t="str">
        <f t="shared" si="5"/>
        <v/>
      </c>
      <c r="W29" s="238">
        <f t="shared" si="6"/>
        <v>0</v>
      </c>
      <c r="X29" s="238">
        <f>SUMIFS($W$5:$W29,$V$5:$V29,"Plusieurs occurences",$H$5:$H29,H29)</f>
        <v>0</v>
      </c>
      <c r="Y29">
        <f t="shared" si="7"/>
        <v>0</v>
      </c>
      <c r="Z29" t="str">
        <f t="shared" si="8"/>
        <v/>
      </c>
      <c r="AA29" t="str">
        <f t="shared" si="9"/>
        <v/>
      </c>
      <c r="AC29" t="str">
        <f t="shared" si="10"/>
        <v>uuzoviaRouiz10</v>
      </c>
    </row>
    <row r="30" spans="1:29" ht="48" x14ac:dyDescent="0.25">
      <c r="A30" s="112">
        <v>32</v>
      </c>
      <c r="B30" s="14" t="s">
        <v>4941</v>
      </c>
      <c r="C30" t="s">
        <v>6677</v>
      </c>
      <c r="D30" s="25">
        <v>3010</v>
      </c>
      <c r="E30" s="25">
        <v>164</v>
      </c>
      <c r="F30" s="24">
        <v>57</v>
      </c>
      <c r="G30" s="133">
        <f t="shared" si="0"/>
        <v>0.34756097560975607</v>
      </c>
      <c r="H30" s="15"/>
      <c r="I30" s="16" t="s">
        <v>13</v>
      </c>
      <c r="J30" s="15"/>
      <c r="K30" s="336" t="s">
        <v>4942</v>
      </c>
      <c r="L30" s="24" t="s">
        <v>14</v>
      </c>
      <c r="M30" s="15" t="s">
        <v>15</v>
      </c>
      <c r="N30" s="94"/>
      <c r="P30" s="1" t="str">
        <f>IF($C30&lt;&gt;"",IF(COUNTIF($C:C,$C30)&gt;1,"Plusieurs commentaires",""),"")</f>
        <v/>
      </c>
      <c r="Q30" s="1">
        <f t="shared" si="1"/>
        <v>0</v>
      </c>
      <c r="R30" s="1">
        <f>SUMIFS($Q$5:$Q30,$P$5:$P30,"Plusieurs commentaires",$C$5:$C30,C30)</f>
        <v>0</v>
      </c>
      <c r="S30" t="str">
        <f t="shared" si="2"/>
        <v/>
      </c>
      <c r="T30" t="str">
        <f t="shared" si="3"/>
        <v/>
      </c>
      <c r="U30" t="str">
        <f t="shared" si="4"/>
        <v/>
      </c>
      <c r="V30" s="238" t="str">
        <f t="shared" si="5"/>
        <v/>
      </c>
      <c r="W30" s="238">
        <f t="shared" si="6"/>
        <v>0</v>
      </c>
      <c r="X30" s="238">
        <f>SUMIFS($W$5:$W30,$V$5:$V30,"Plusieurs occurences",$H$5:$H30,H30)</f>
        <v>0</v>
      </c>
      <c r="Y30">
        <f t="shared" si="7"/>
        <v>0</v>
      </c>
      <c r="Z30" t="str">
        <f t="shared" si="8"/>
        <v/>
      </c>
      <c r="AA30" t="str">
        <f t="shared" si="9"/>
        <v/>
      </c>
      <c r="AC30" t="str">
        <f t="shared" si="10"/>
        <v>WJu_Wizc</v>
      </c>
    </row>
    <row r="31" spans="1:29" ht="36" x14ac:dyDescent="0.25">
      <c r="A31" s="112">
        <v>33</v>
      </c>
      <c r="B31" s="14" t="s">
        <v>4943</v>
      </c>
      <c r="C31" t="s">
        <v>6653</v>
      </c>
      <c r="D31" s="25">
        <v>4143</v>
      </c>
      <c r="E31" s="25">
        <v>446</v>
      </c>
      <c r="F31" s="25">
        <v>285</v>
      </c>
      <c r="G31" s="133">
        <f t="shared" si="0"/>
        <v>0.63901345291479816</v>
      </c>
      <c r="H31" s="15" t="s">
        <v>4944</v>
      </c>
      <c r="I31" s="16" t="s">
        <v>13</v>
      </c>
      <c r="J31" s="15"/>
      <c r="K31" s="336" t="s">
        <v>14</v>
      </c>
      <c r="L31" s="24" t="s">
        <v>13</v>
      </c>
      <c r="M31" s="15" t="s">
        <v>15</v>
      </c>
      <c r="N31" s="94"/>
      <c r="P31" s="1" t="str">
        <f>IF($C31&lt;&gt;"",IF(COUNTIF($C:C,$C31)&gt;1,"Plusieurs commentaires",""),"")</f>
        <v/>
      </c>
      <c r="Q31" s="1">
        <f t="shared" si="1"/>
        <v>0</v>
      </c>
      <c r="R31" s="1">
        <f>SUMIFS($Q$5:$Q31,$P$5:$P31,"Plusieurs commentaires",$C$5:$C31,C31)</f>
        <v>0</v>
      </c>
      <c r="S31" t="str">
        <f t="shared" si="2"/>
        <v/>
      </c>
      <c r="T31" t="str">
        <f t="shared" si="3"/>
        <v/>
      </c>
      <c r="U31" t="str">
        <f t="shared" si="4"/>
        <v/>
      </c>
      <c r="V31" s="238" t="str">
        <f t="shared" si="5"/>
        <v/>
      </c>
      <c r="W31" s="238">
        <f t="shared" si="6"/>
        <v>0</v>
      </c>
      <c r="X31" s="238">
        <f>SUMIFS($W$5:$W31,$V$5:$V31,"Plusieurs occurences",$H$5:$H31,H31)</f>
        <v>0</v>
      </c>
      <c r="Y31" t="str">
        <f t="shared" si="7"/>
        <v>Consultant IT</v>
      </c>
      <c r="Z31" t="str">
        <f t="shared" si="8"/>
        <v/>
      </c>
      <c r="AA31" t="str">
        <f t="shared" si="9"/>
        <v/>
      </c>
      <c r="AC31" t="str">
        <f t="shared" si="10"/>
        <v>uapaisac_vcrccr</v>
      </c>
    </row>
    <row r="32" spans="1:29" ht="30" x14ac:dyDescent="0.25">
      <c r="A32" s="112">
        <v>34</v>
      </c>
      <c r="B32" s="14" t="s">
        <v>4945</v>
      </c>
      <c r="C32" t="s">
        <v>6654</v>
      </c>
      <c r="D32" s="25">
        <v>232</v>
      </c>
      <c r="E32" s="25">
        <v>57</v>
      </c>
      <c r="F32" s="25">
        <v>23</v>
      </c>
      <c r="G32" s="133">
        <f t="shared" si="0"/>
        <v>0.40350877192982454</v>
      </c>
      <c r="H32" s="15"/>
      <c r="I32" s="16" t="s">
        <v>14</v>
      </c>
      <c r="J32" s="15"/>
      <c r="K32" s="336" t="s">
        <v>5856</v>
      </c>
      <c r="L32" s="24" t="s">
        <v>14</v>
      </c>
      <c r="M32" s="15" t="s">
        <v>15</v>
      </c>
      <c r="N32" s="94"/>
      <c r="P32" s="1" t="str">
        <f>IF($C32&lt;&gt;"",IF(COUNTIF($C:C,$C32)&gt;1,"Plusieurs commentaires",""),"")</f>
        <v/>
      </c>
      <c r="Q32" s="1">
        <f t="shared" si="1"/>
        <v>0</v>
      </c>
      <c r="R32" s="1">
        <f>SUMIFS($Q$5:$Q32,$P$5:$P32,"Plusieurs commentaires",$C$5:$C32,C32)</f>
        <v>0</v>
      </c>
      <c r="S32" t="str">
        <f t="shared" si="2"/>
        <v/>
      </c>
      <c r="T32" t="str">
        <f t="shared" si="3"/>
        <v/>
      </c>
      <c r="U32" t="str">
        <f t="shared" si="4"/>
        <v/>
      </c>
      <c r="V32" s="238" t="str">
        <f t="shared" si="5"/>
        <v/>
      </c>
      <c r="W32" s="238">
        <f t="shared" si="6"/>
        <v>0</v>
      </c>
      <c r="X32" s="238">
        <f>SUMIFS($W$5:$W32,$V$5:$V32,"Plusieurs occurences",$H$5:$H32,H32)</f>
        <v>0</v>
      </c>
      <c r="Y32">
        <f t="shared" si="7"/>
        <v>0</v>
      </c>
      <c r="Z32" t="str">
        <f t="shared" si="8"/>
        <v/>
      </c>
      <c r="AA32" t="str">
        <f t="shared" si="9"/>
        <v/>
      </c>
      <c r="AC32" t="str">
        <f t="shared" si="10"/>
        <v>aaaa3236</v>
      </c>
    </row>
    <row r="33" spans="1:29" ht="48" x14ac:dyDescent="0.25">
      <c r="A33" s="112">
        <v>35</v>
      </c>
      <c r="B33" s="14" t="s">
        <v>4946</v>
      </c>
      <c r="C33" t="s">
        <v>6667</v>
      </c>
      <c r="D33" s="25">
        <v>875</v>
      </c>
      <c r="E33" s="25">
        <v>665</v>
      </c>
      <c r="F33" s="25">
        <v>37</v>
      </c>
      <c r="G33" s="133">
        <f t="shared" si="0"/>
        <v>5.5639097744360905E-2</v>
      </c>
      <c r="H33" s="15"/>
      <c r="I33" s="16" t="s">
        <v>13</v>
      </c>
      <c r="J33" s="15"/>
      <c r="K33" s="336" t="s">
        <v>14</v>
      </c>
      <c r="L33" s="24" t="s">
        <v>13</v>
      </c>
      <c r="M33" s="15" t="s">
        <v>15</v>
      </c>
      <c r="N33" s="94"/>
      <c r="P33" s="1" t="str">
        <f>IF($C33&lt;&gt;"",IF(COUNTIF($C:C,$C33)&gt;1,"Plusieurs commentaires",""),"")</f>
        <v/>
      </c>
      <c r="Q33" s="1">
        <f t="shared" si="1"/>
        <v>0</v>
      </c>
      <c r="R33" s="1">
        <f>SUMIFS($Q$5:$Q33,$P$5:$P33,"Plusieurs commentaires",$C$5:$C33,C33)</f>
        <v>0</v>
      </c>
      <c r="S33" t="str">
        <f t="shared" si="2"/>
        <v/>
      </c>
      <c r="T33" t="str">
        <f t="shared" si="3"/>
        <v/>
      </c>
      <c r="U33" t="str">
        <f t="shared" si="4"/>
        <v/>
      </c>
      <c r="V33" s="238" t="str">
        <f t="shared" si="5"/>
        <v/>
      </c>
      <c r="W33" s="238">
        <f t="shared" si="6"/>
        <v>0</v>
      </c>
      <c r="X33" s="238">
        <f>SUMIFS($W$5:$W33,$V$5:$V33,"Plusieurs occurences",$H$5:$H33,H33)</f>
        <v>0</v>
      </c>
      <c r="Y33">
        <f t="shared" si="7"/>
        <v>0</v>
      </c>
      <c r="Z33" t="str">
        <f t="shared" si="8"/>
        <v/>
      </c>
      <c r="AA33" t="str">
        <f t="shared" si="9"/>
        <v/>
      </c>
      <c r="AC33" t="str">
        <f t="shared" si="10"/>
        <v>arahurRayuo9</v>
      </c>
    </row>
    <row r="34" spans="1:29" ht="48" x14ac:dyDescent="0.25">
      <c r="A34" s="112">
        <v>37</v>
      </c>
      <c r="B34" s="14" t="s">
        <v>4948</v>
      </c>
      <c r="C34" t="s">
        <v>6678</v>
      </c>
      <c r="D34" s="25">
        <v>1002</v>
      </c>
      <c r="E34" s="25">
        <v>425</v>
      </c>
      <c r="F34" s="25">
        <v>649</v>
      </c>
      <c r="G34" s="133">
        <f t="shared" si="0"/>
        <v>1.5270588235294118</v>
      </c>
      <c r="H34" s="15"/>
      <c r="I34" s="16" t="s">
        <v>13</v>
      </c>
      <c r="J34" s="15"/>
      <c r="K34" s="336" t="s">
        <v>14</v>
      </c>
      <c r="L34" s="15" t="s">
        <v>14</v>
      </c>
      <c r="M34" s="15" t="s">
        <v>15</v>
      </c>
      <c r="N34" s="91" t="s">
        <v>4949</v>
      </c>
      <c r="P34" s="1" t="str">
        <f>IF($C34&lt;&gt;"",IF(COUNTIF($C:C,$C34)&gt;1,"Plusieurs commentaires",""),"")</f>
        <v/>
      </c>
      <c r="Q34" s="1">
        <f t="shared" si="1"/>
        <v>0</v>
      </c>
      <c r="R34" s="1">
        <f>SUMIFS($Q$5:$Q34,$P$5:$P34,"Plusieurs commentaires",$C$5:$C34,C34)</f>
        <v>0</v>
      </c>
      <c r="S34" t="str">
        <f t="shared" si="2"/>
        <v/>
      </c>
      <c r="T34" t="str">
        <f t="shared" si="3"/>
        <v/>
      </c>
      <c r="U34" t="str">
        <f t="shared" si="4"/>
        <v/>
      </c>
      <c r="V34" s="238" t="str">
        <f t="shared" si="5"/>
        <v/>
      </c>
      <c r="W34" s="238">
        <f t="shared" si="6"/>
        <v>0</v>
      </c>
      <c r="X34" s="238">
        <f>SUMIFS($W$5:$W34,$V$5:$V34,"Plusieurs occurences",$H$5:$H34,H34)</f>
        <v>0</v>
      </c>
      <c r="Y34">
        <f t="shared" si="7"/>
        <v>0</v>
      </c>
      <c r="Z34" t="str">
        <f t="shared" si="8"/>
        <v/>
      </c>
      <c r="AA34" t="str">
        <f t="shared" si="9"/>
        <v/>
      </c>
      <c r="AC34" t="str">
        <f t="shared" si="10"/>
        <v>czazjou14</v>
      </c>
    </row>
    <row r="35" spans="1:29" x14ac:dyDescent="0.25">
      <c r="A35" s="112">
        <v>38</v>
      </c>
      <c r="B35" s="14" t="s">
        <v>4950</v>
      </c>
      <c r="C35" t="s">
        <v>6713</v>
      </c>
      <c r="D35" s="25">
        <v>1170</v>
      </c>
      <c r="E35" s="25">
        <v>334</v>
      </c>
      <c r="F35" s="25">
        <v>239</v>
      </c>
      <c r="G35" s="133">
        <f t="shared" si="0"/>
        <v>0.71556886227544914</v>
      </c>
      <c r="H35" s="15"/>
      <c r="I35" s="16" t="s">
        <v>13</v>
      </c>
      <c r="J35" s="15"/>
      <c r="K35" s="336" t="s">
        <v>14</v>
      </c>
      <c r="L35" s="15" t="s">
        <v>14</v>
      </c>
      <c r="M35" s="15" t="s">
        <v>15</v>
      </c>
      <c r="N35" s="91"/>
      <c r="P35" s="1" t="str">
        <f>IF($C35&lt;&gt;"",IF(COUNTIF($C:C,$C35)&gt;1,"Plusieurs commentaires",""),"")</f>
        <v/>
      </c>
      <c r="Q35" s="1">
        <f t="shared" si="1"/>
        <v>0</v>
      </c>
      <c r="R35" s="1">
        <f>SUMIFS($Q$5:$Q35,$P$5:$P35,"Plusieurs commentaires",$C$5:$C35,C35)</f>
        <v>0</v>
      </c>
      <c r="S35" t="str">
        <f t="shared" si="2"/>
        <v/>
      </c>
      <c r="T35" t="str">
        <f t="shared" si="3"/>
        <v/>
      </c>
      <c r="U35" t="str">
        <f t="shared" si="4"/>
        <v/>
      </c>
      <c r="V35" s="238" t="str">
        <f t="shared" si="5"/>
        <v/>
      </c>
      <c r="W35" s="238">
        <f t="shared" si="6"/>
        <v>0</v>
      </c>
      <c r="X35" s="238">
        <f>SUMIFS($W$5:$W35,$V$5:$V35,"Plusieurs occurences",$H$5:$H35,H35)</f>
        <v>0</v>
      </c>
      <c r="Y35">
        <f t="shared" si="7"/>
        <v>0</v>
      </c>
      <c r="Z35" t="str">
        <f t="shared" si="8"/>
        <v/>
      </c>
      <c r="AA35" t="str">
        <f t="shared" si="9"/>
        <v/>
      </c>
      <c r="AC35" t="str">
        <f t="shared" si="10"/>
        <v>uuzoahup</v>
      </c>
    </row>
    <row r="36" spans="1:29" ht="48" x14ac:dyDescent="0.25">
      <c r="A36" s="112">
        <v>39</v>
      </c>
      <c r="B36" s="14" t="s">
        <v>4951</v>
      </c>
      <c r="C36" t="s">
        <v>6668</v>
      </c>
      <c r="D36" s="25">
        <v>3388</v>
      </c>
      <c r="E36" s="25">
        <v>129</v>
      </c>
      <c r="F36" s="25">
        <v>99</v>
      </c>
      <c r="G36" s="133">
        <f t="shared" si="0"/>
        <v>0.76744186046511631</v>
      </c>
      <c r="H36" s="15"/>
      <c r="I36" s="16" t="s">
        <v>14</v>
      </c>
      <c r="J36" s="15"/>
      <c r="K36" s="336" t="s">
        <v>14</v>
      </c>
      <c r="L36" s="15" t="s">
        <v>14</v>
      </c>
      <c r="M36" s="15" t="s">
        <v>15</v>
      </c>
      <c r="N36" s="91"/>
      <c r="P36" s="1" t="str">
        <f>IF($C36&lt;&gt;"",IF(COUNTIF($C:C,$C36)&gt;1,"Plusieurs commentaires",""),"")</f>
        <v>Plusieurs commentaires</v>
      </c>
      <c r="Q36" s="1">
        <f t="shared" si="1"/>
        <v>1</v>
      </c>
      <c r="R36" s="1">
        <f>SUMIFS($Q$5:$Q36,$P$5:$P36,"Plusieurs commentaires",$C$5:$C36,C36)</f>
        <v>1</v>
      </c>
      <c r="S36" t="str">
        <f t="shared" si="2"/>
        <v/>
      </c>
      <c r="T36" t="str">
        <f t="shared" si="3"/>
        <v/>
      </c>
      <c r="U36" t="str">
        <f t="shared" si="4"/>
        <v/>
      </c>
      <c r="V36" s="238" t="str">
        <f t="shared" si="5"/>
        <v/>
      </c>
      <c r="W36" s="238">
        <f t="shared" si="6"/>
        <v>0</v>
      </c>
      <c r="X36" s="238">
        <f>SUMIFS($W$5:$W36,$V$5:$V36,"Plusieurs occurences",$H$5:$H36,H36)</f>
        <v>0</v>
      </c>
      <c r="Y36">
        <f t="shared" si="7"/>
        <v>0</v>
      </c>
      <c r="Z36" t="str">
        <f t="shared" si="8"/>
        <v/>
      </c>
      <c r="AA36" t="str">
        <f t="shared" si="9"/>
        <v/>
      </c>
      <c r="AC36" t="str">
        <f t="shared" si="10"/>
        <v>aoaorocayoi</v>
      </c>
    </row>
    <row r="37" spans="1:29" ht="48" x14ac:dyDescent="0.25">
      <c r="A37" s="112">
        <v>40</v>
      </c>
      <c r="B37" s="14" t="s">
        <v>4952</v>
      </c>
      <c r="C37" t="s">
        <v>6646</v>
      </c>
      <c r="D37" s="25">
        <v>1219</v>
      </c>
      <c r="E37" s="25">
        <v>62</v>
      </c>
      <c r="F37" s="25">
        <v>86</v>
      </c>
      <c r="G37" s="133">
        <f t="shared" ref="G37:G68" si="11">IFERROR(F37/E37,0)</f>
        <v>1.3870967741935485</v>
      </c>
      <c r="H37" s="15" t="s">
        <v>19</v>
      </c>
      <c r="I37" s="16" t="s">
        <v>14</v>
      </c>
      <c r="J37" s="15"/>
      <c r="K37" s="336" t="s">
        <v>14</v>
      </c>
      <c r="L37" s="15" t="s">
        <v>14</v>
      </c>
      <c r="M37" s="15" t="s">
        <v>15</v>
      </c>
      <c r="N37" s="91"/>
      <c r="P37" s="1" t="str">
        <f>IF($C37&lt;&gt;"",IF(COUNTIF($C:C,$C37)&gt;1,"Plusieurs commentaires",""),"")</f>
        <v/>
      </c>
      <c r="Q37" s="1">
        <f t="shared" ref="Q37:Q68" si="12">IF(P37="Plusieurs commentaires",1,0)</f>
        <v>0</v>
      </c>
      <c r="R37" s="1">
        <f>SUMIFS($Q$5:$Q37,$P$5:$P37,"Plusieurs commentaires",$C$5:$C37,C37)</f>
        <v>0</v>
      </c>
      <c r="S37" t="str">
        <f t="shared" ref="S37:S68" si="13">IF(I37="Non",IF(F37&lt;=21,IF(M37="Critique",IF(J37&gt;2017,C37,""),""),""),"")</f>
        <v/>
      </c>
      <c r="T37" t="str">
        <f t="shared" ref="T37:T68" si="14">IF(I37="Non",IF(F37&lt;=21,IF(M37="Soutien",IF(J37&gt;2017,C37,""),""),""),"")</f>
        <v/>
      </c>
      <c r="U37" t="str">
        <f t="shared" ref="U37:U68" si="15">IF(I37="Non",IF(F37&lt;=21,IF(M37="Neutre",IF(J37&gt;2017,C37,""),""),""),"")</f>
        <v/>
      </c>
      <c r="V37" s="238" t="str">
        <f t="shared" ref="V37:V68" si="16">IF($H37&lt;&gt;"",IF(COUNTIF($H:$H,$H37)&gt;1,"Plusieurs occurences",""),"")</f>
        <v>Plusieurs occurences</v>
      </c>
      <c r="W37" s="238">
        <f t="shared" ref="W37:W68" si="17">IF(V37="Plusieurs occurences",1,0)</f>
        <v>1</v>
      </c>
      <c r="X37" s="238">
        <f>SUMIFS($W$5:$W37,$V$5:$V37,"Plusieurs occurences",$H$5:$H37,H37)</f>
        <v>3</v>
      </c>
      <c r="Y37" t="str">
        <f t="shared" ref="Y37:Y68" si="18">IF(R37&lt;2,IF(M37="Critique",H37,""),"")</f>
        <v>Agriculteur</v>
      </c>
      <c r="Z37" t="str">
        <f t="shared" ref="Z37:Z68" si="19">IF(R37&lt;2,IF(M37="Soutien",H37,""),"")</f>
        <v/>
      </c>
      <c r="AA37" t="str">
        <f t="shared" ref="AA37:AA68" si="20">IF(R37&lt;2,IF(M37="Neutre",H37,""),"")</f>
        <v/>
      </c>
      <c r="AC37" t="str">
        <f t="shared" ref="AC37:AC68" si="21">IF(R37&lt;2,IF(M37="Critique",C37,""),"")</f>
        <v>cRIa59621</v>
      </c>
    </row>
    <row r="38" spans="1:29" ht="72" x14ac:dyDescent="0.25">
      <c r="A38" s="112">
        <v>41</v>
      </c>
      <c r="B38" s="14" t="s">
        <v>4953</v>
      </c>
      <c r="C38" t="s">
        <v>6679</v>
      </c>
      <c r="D38" s="25">
        <v>1489</v>
      </c>
      <c r="E38" s="25">
        <v>508</v>
      </c>
      <c r="F38" s="25">
        <v>84</v>
      </c>
      <c r="G38" s="133">
        <f t="shared" si="11"/>
        <v>0.16535433070866143</v>
      </c>
      <c r="H38" s="15"/>
      <c r="I38" s="16" t="s">
        <v>14</v>
      </c>
      <c r="J38" s="15"/>
      <c r="K38" s="336" t="s">
        <v>4954</v>
      </c>
      <c r="L38" s="15" t="s">
        <v>14</v>
      </c>
      <c r="M38" s="15" t="s">
        <v>15</v>
      </c>
      <c r="N38" s="91"/>
      <c r="P38" s="1" t="str">
        <f>IF($C38&lt;&gt;"",IF(COUNTIF($C:C,$C38)&gt;1,"Plusieurs commentaires",""),"")</f>
        <v/>
      </c>
      <c r="Q38" s="1">
        <f t="shared" si="12"/>
        <v>0</v>
      </c>
      <c r="R38" s="1">
        <f>SUMIFS($Q$5:$Q38,$P$5:$P38,"Plusieurs commentaires",$C$5:$C38,C38)</f>
        <v>0</v>
      </c>
      <c r="S38" t="str">
        <f t="shared" si="13"/>
        <v/>
      </c>
      <c r="T38" t="str">
        <f t="shared" si="14"/>
        <v/>
      </c>
      <c r="U38" t="str">
        <f t="shared" si="15"/>
        <v/>
      </c>
      <c r="V38" s="238" t="str">
        <f t="shared" si="16"/>
        <v/>
      </c>
      <c r="W38" s="238">
        <f t="shared" si="17"/>
        <v>0</v>
      </c>
      <c r="X38" s="238">
        <f>SUMIFS($W$5:$W38,$V$5:$V38,"Plusieurs occurences",$H$5:$H38,H38)</f>
        <v>0</v>
      </c>
      <c r="Y38">
        <f t="shared" si="18"/>
        <v>0</v>
      </c>
      <c r="Z38" t="str">
        <f t="shared" si="19"/>
        <v/>
      </c>
      <c r="AA38" t="str">
        <f t="shared" si="20"/>
        <v/>
      </c>
      <c r="AC38" t="str">
        <f t="shared" si="21"/>
        <v>asharasIzauox</v>
      </c>
    </row>
    <row r="39" spans="1:29" ht="36" x14ac:dyDescent="0.25">
      <c r="A39" s="112">
        <v>43</v>
      </c>
      <c r="B39" s="14" t="s">
        <v>4956</v>
      </c>
      <c r="C39" t="s">
        <v>6655</v>
      </c>
      <c r="D39" s="25">
        <v>34</v>
      </c>
      <c r="E39" s="25">
        <v>14</v>
      </c>
      <c r="F39" s="25">
        <v>11</v>
      </c>
      <c r="G39" s="133">
        <f t="shared" si="11"/>
        <v>0.7857142857142857</v>
      </c>
      <c r="H39" s="15"/>
      <c r="I39" s="16" t="s">
        <v>13</v>
      </c>
      <c r="J39" s="15"/>
      <c r="K39" s="336" t="s">
        <v>14</v>
      </c>
      <c r="L39" s="15" t="s">
        <v>14</v>
      </c>
      <c r="M39" s="15" t="s">
        <v>15</v>
      </c>
      <c r="N39" s="91"/>
      <c r="P39" s="1" t="str">
        <f>IF($C39&lt;&gt;"",IF(COUNTIF($C:C,$C39)&gt;1,"Plusieurs commentaires",""),"")</f>
        <v/>
      </c>
      <c r="Q39" s="1">
        <f t="shared" si="12"/>
        <v>0</v>
      </c>
      <c r="R39" s="1">
        <f>SUMIFS($Q$5:$Q39,$P$5:$P39,"Plusieurs commentaires",$C$5:$C39,C39)</f>
        <v>0</v>
      </c>
      <c r="S39" t="str">
        <f t="shared" si="13"/>
        <v/>
      </c>
      <c r="T39" t="str">
        <f t="shared" si="14"/>
        <v/>
      </c>
      <c r="U39" t="str">
        <f t="shared" si="15"/>
        <v/>
      </c>
      <c r="V39" s="238" t="str">
        <f t="shared" si="16"/>
        <v/>
      </c>
      <c r="W39" s="238">
        <f t="shared" si="17"/>
        <v>0</v>
      </c>
      <c r="X39" s="238">
        <f>SUMIFS($W$5:$W39,$V$5:$V39,"Plusieurs occurences",$H$5:$H39,H39)</f>
        <v>0</v>
      </c>
      <c r="Y39">
        <f t="shared" si="18"/>
        <v>0</v>
      </c>
      <c r="Z39" t="str">
        <f t="shared" si="19"/>
        <v/>
      </c>
      <c r="AA39" t="str">
        <f t="shared" si="20"/>
        <v/>
      </c>
      <c r="AC39" t="str">
        <f t="shared" si="21"/>
        <v>cpicrraa02</v>
      </c>
    </row>
    <row r="40" spans="1:29" ht="24" x14ac:dyDescent="0.25">
      <c r="A40" s="112">
        <v>45</v>
      </c>
      <c r="B40" s="14" t="s">
        <v>4959</v>
      </c>
      <c r="C40" t="s">
        <v>6680</v>
      </c>
      <c r="D40" s="25">
        <v>2852</v>
      </c>
      <c r="E40" s="25">
        <v>577</v>
      </c>
      <c r="F40" s="25">
        <v>99</v>
      </c>
      <c r="G40" s="133">
        <f t="shared" si="11"/>
        <v>0.17157712305025996</v>
      </c>
      <c r="H40" s="15"/>
      <c r="I40" s="16" t="s">
        <v>14</v>
      </c>
      <c r="J40" s="15"/>
      <c r="K40" s="336" t="s">
        <v>4960</v>
      </c>
      <c r="L40" s="15" t="s">
        <v>13</v>
      </c>
      <c r="M40" s="15" t="s">
        <v>15</v>
      </c>
      <c r="N40" s="91"/>
      <c r="P40" s="1" t="str">
        <f>IF($C40&lt;&gt;"",IF(COUNTIF($C:C,$C40)&gt;1,"Plusieurs commentaires",""),"")</f>
        <v/>
      </c>
      <c r="Q40" s="1">
        <f t="shared" si="12"/>
        <v>0</v>
      </c>
      <c r="R40" s="1">
        <f>SUMIFS($Q$5:$Q40,$P$5:$P40,"Plusieurs commentaires",$C$5:$C40,C40)</f>
        <v>0</v>
      </c>
      <c r="S40" t="str">
        <f t="shared" si="13"/>
        <v/>
      </c>
      <c r="T40" t="str">
        <f t="shared" si="14"/>
        <v/>
      </c>
      <c r="U40" t="str">
        <f t="shared" si="15"/>
        <v/>
      </c>
      <c r="V40" s="238" t="str">
        <f t="shared" si="16"/>
        <v/>
      </c>
      <c r="W40" s="238">
        <f t="shared" si="17"/>
        <v>0</v>
      </c>
      <c r="X40" s="238">
        <f>SUMIFS($W$5:$W40,$V$5:$V40,"Plusieurs occurences",$H$5:$H40,H40)</f>
        <v>0</v>
      </c>
      <c r="Y40">
        <f t="shared" si="18"/>
        <v>0</v>
      </c>
      <c r="Z40" t="str">
        <f t="shared" si="19"/>
        <v/>
      </c>
      <c r="AA40" t="str">
        <f t="shared" si="20"/>
        <v/>
      </c>
      <c r="AC40" t="str">
        <f t="shared" si="21"/>
        <v>Kayzouky</v>
      </c>
    </row>
    <row r="41" spans="1:29" ht="36" x14ac:dyDescent="0.25">
      <c r="A41" s="112">
        <v>46</v>
      </c>
      <c r="B41" s="14" t="s">
        <v>4961</v>
      </c>
      <c r="C41" t="s">
        <v>6681</v>
      </c>
      <c r="D41" s="25">
        <v>1431</v>
      </c>
      <c r="E41" s="25">
        <v>80</v>
      </c>
      <c r="F41" s="25">
        <v>25</v>
      </c>
      <c r="G41" s="133">
        <f t="shared" si="11"/>
        <v>0.3125</v>
      </c>
      <c r="H41" s="15"/>
      <c r="I41" s="16" t="s">
        <v>14</v>
      </c>
      <c r="J41" s="15"/>
      <c r="K41" s="336" t="s">
        <v>4962</v>
      </c>
      <c r="L41" s="15" t="s">
        <v>14</v>
      </c>
      <c r="M41" s="15" t="s">
        <v>15</v>
      </c>
      <c r="N41" s="91"/>
      <c r="P41" s="1" t="str">
        <f>IF($C41&lt;&gt;"",IF(COUNTIF($C:C,$C41)&gt;1,"Plusieurs commentaires",""),"")</f>
        <v/>
      </c>
      <c r="Q41" s="1">
        <f t="shared" si="12"/>
        <v>0</v>
      </c>
      <c r="R41" s="1">
        <f>SUMIFS($Q$5:$Q41,$P$5:$P41,"Plusieurs commentaires",$C$5:$C41,C41)</f>
        <v>0</v>
      </c>
      <c r="S41" t="str">
        <f t="shared" si="13"/>
        <v/>
      </c>
      <c r="T41" t="str">
        <f t="shared" si="14"/>
        <v/>
      </c>
      <c r="U41" t="str">
        <f t="shared" si="15"/>
        <v/>
      </c>
      <c r="V41" s="238" t="str">
        <f t="shared" si="16"/>
        <v/>
      </c>
      <c r="W41" s="238">
        <f t="shared" si="17"/>
        <v>0</v>
      </c>
      <c r="X41" s="238">
        <f>SUMIFS($W$5:$W41,$V$5:$V41,"Plusieurs occurences",$H$5:$H41,H41)</f>
        <v>0</v>
      </c>
      <c r="Y41">
        <f t="shared" si="18"/>
        <v>0</v>
      </c>
      <c r="Z41" t="str">
        <f t="shared" si="19"/>
        <v/>
      </c>
      <c r="AA41" t="str">
        <f t="shared" si="20"/>
        <v/>
      </c>
      <c r="AC41" t="str">
        <f t="shared" si="21"/>
        <v>Hca__yasaccz</v>
      </c>
    </row>
    <row r="42" spans="1:29" ht="24" x14ac:dyDescent="0.25">
      <c r="A42" s="112">
        <v>47</v>
      </c>
      <c r="B42" s="14" t="s">
        <v>4963</v>
      </c>
      <c r="C42" t="s">
        <v>6714</v>
      </c>
      <c r="D42" s="25">
        <v>876</v>
      </c>
      <c r="E42" s="25">
        <v>259</v>
      </c>
      <c r="F42" s="25">
        <v>280</v>
      </c>
      <c r="G42" s="133">
        <f t="shared" si="11"/>
        <v>1.0810810810810811</v>
      </c>
      <c r="H42" s="15" t="s">
        <v>19</v>
      </c>
      <c r="I42" s="16" t="s">
        <v>14</v>
      </c>
      <c r="J42" s="15"/>
      <c r="K42" s="336" t="s">
        <v>14</v>
      </c>
      <c r="L42" s="15" t="s">
        <v>14</v>
      </c>
      <c r="M42" s="15" t="s">
        <v>15</v>
      </c>
      <c r="N42" s="91"/>
      <c r="P42" s="1" t="str">
        <f>IF($C42&lt;&gt;"",IF(COUNTIF($C:C,$C42)&gt;1,"Plusieurs commentaires",""),"")</f>
        <v/>
      </c>
      <c r="Q42" s="1">
        <f t="shared" si="12"/>
        <v>0</v>
      </c>
      <c r="R42" s="1">
        <f>SUMIFS($Q$5:$Q42,$P$5:$P42,"Plusieurs commentaires",$C$5:$C42,C42)</f>
        <v>0</v>
      </c>
      <c r="S42" t="str">
        <f t="shared" si="13"/>
        <v/>
      </c>
      <c r="T42" t="str">
        <f t="shared" si="14"/>
        <v/>
      </c>
      <c r="U42" t="str">
        <f t="shared" si="15"/>
        <v/>
      </c>
      <c r="V42" s="238" t="str">
        <f t="shared" si="16"/>
        <v>Plusieurs occurences</v>
      </c>
      <c r="W42" s="238">
        <f t="shared" si="17"/>
        <v>1</v>
      </c>
      <c r="X42" s="238">
        <f>SUMIFS($W$5:$W42,$V$5:$V42,"Plusieurs occurences",$H$5:$H42,H42)</f>
        <v>4</v>
      </c>
      <c r="Y42" t="str">
        <f t="shared" si="18"/>
        <v>Agriculteur</v>
      </c>
      <c r="Z42" t="str">
        <f t="shared" si="19"/>
        <v/>
      </c>
      <c r="AA42" t="str">
        <f t="shared" si="20"/>
        <v/>
      </c>
      <c r="AC42" t="str">
        <f t="shared" si="21"/>
        <v>Jouic_aaypaczc</v>
      </c>
    </row>
    <row r="43" spans="1:29" ht="48" x14ac:dyDescent="0.25">
      <c r="A43" s="112">
        <v>48</v>
      </c>
      <c r="B43" s="14" t="s">
        <v>4964</v>
      </c>
      <c r="C43" t="s">
        <v>6682</v>
      </c>
      <c r="D43" s="25">
        <v>33300</v>
      </c>
      <c r="E43" s="25">
        <v>152</v>
      </c>
      <c r="F43" s="25">
        <v>207</v>
      </c>
      <c r="G43" s="133">
        <f t="shared" si="11"/>
        <v>1.361842105263158</v>
      </c>
      <c r="H43" s="15"/>
      <c r="I43" s="16" t="s">
        <v>14</v>
      </c>
      <c r="J43" s="15"/>
      <c r="K43" s="336" t="s">
        <v>14</v>
      </c>
      <c r="L43" s="15" t="s">
        <v>13</v>
      </c>
      <c r="M43" s="15" t="s">
        <v>15</v>
      </c>
      <c r="N43" s="91"/>
      <c r="P43" s="1" t="str">
        <f>IF($C43&lt;&gt;"",IF(COUNTIF($C:C,$C43)&gt;1,"Plusieurs commentaires",""),"")</f>
        <v>Plusieurs commentaires</v>
      </c>
      <c r="Q43" s="1">
        <f t="shared" si="12"/>
        <v>1</v>
      </c>
      <c r="R43" s="1">
        <f>SUMIFS($Q$5:$Q43,$P$5:$P43,"Plusieurs commentaires",$C$5:$C43,C43)</f>
        <v>1</v>
      </c>
      <c r="S43" t="str">
        <f t="shared" si="13"/>
        <v/>
      </c>
      <c r="T43" t="str">
        <f t="shared" si="14"/>
        <v/>
      </c>
      <c r="U43" t="str">
        <f t="shared" si="15"/>
        <v/>
      </c>
      <c r="V43" s="238" t="str">
        <f t="shared" si="16"/>
        <v/>
      </c>
      <c r="W43" s="238">
        <f t="shared" si="17"/>
        <v>0</v>
      </c>
      <c r="X43" s="238">
        <f>SUMIFS($W$5:$W43,$V$5:$V43,"Plusieurs occurences",$H$5:$H43,H43)</f>
        <v>0</v>
      </c>
      <c r="Y43">
        <f t="shared" si="18"/>
        <v>0</v>
      </c>
      <c r="Z43" t="str">
        <f t="shared" si="19"/>
        <v/>
      </c>
      <c r="AA43" t="str">
        <f t="shared" si="20"/>
        <v/>
      </c>
      <c r="AC43" t="str">
        <f t="shared" si="21"/>
        <v>Khizzcozc</v>
      </c>
    </row>
    <row r="44" spans="1:29" ht="48" x14ac:dyDescent="0.25">
      <c r="A44" s="112">
        <v>49</v>
      </c>
      <c r="B44" s="14" t="s">
        <v>4965</v>
      </c>
      <c r="C44" t="s">
        <v>6682</v>
      </c>
      <c r="D44" s="25">
        <v>33300</v>
      </c>
      <c r="E44" s="25">
        <v>152</v>
      </c>
      <c r="F44" s="25">
        <v>207</v>
      </c>
      <c r="G44" s="133">
        <f t="shared" si="11"/>
        <v>1.361842105263158</v>
      </c>
      <c r="H44" s="15"/>
      <c r="I44" s="16" t="s">
        <v>14</v>
      </c>
      <c r="J44" s="15"/>
      <c r="K44" s="336" t="s">
        <v>4966</v>
      </c>
      <c r="L44" s="15" t="s">
        <v>13</v>
      </c>
      <c r="M44" s="15" t="s">
        <v>15</v>
      </c>
      <c r="N44" s="91"/>
      <c r="P44" s="1" t="str">
        <f>IF($C44&lt;&gt;"",IF(COUNTIF($C:C,$C44)&gt;1,"Plusieurs commentaires",""),"")</f>
        <v>Plusieurs commentaires</v>
      </c>
      <c r="Q44" s="1">
        <f t="shared" si="12"/>
        <v>1</v>
      </c>
      <c r="R44" s="1">
        <f>SUMIFS($Q$5:$Q44,$P$5:$P44,"Plusieurs commentaires",$C$5:$C44,C44)</f>
        <v>2</v>
      </c>
      <c r="S44" t="str">
        <f t="shared" si="13"/>
        <v/>
      </c>
      <c r="T44" t="str">
        <f t="shared" si="14"/>
        <v/>
      </c>
      <c r="U44" t="str">
        <f t="shared" si="15"/>
        <v/>
      </c>
      <c r="V44" s="238" t="str">
        <f t="shared" si="16"/>
        <v/>
      </c>
      <c r="W44" s="238">
        <f t="shared" si="17"/>
        <v>0</v>
      </c>
      <c r="X44" s="238">
        <f>SUMIFS($W$5:$W44,$V$5:$V44,"Plusieurs occurences",$H$5:$H44,H44)</f>
        <v>0</v>
      </c>
      <c r="Y44" t="str">
        <f t="shared" si="18"/>
        <v/>
      </c>
      <c r="Z44" t="str">
        <f t="shared" si="19"/>
        <v/>
      </c>
      <c r="AA44" t="str">
        <f t="shared" si="20"/>
        <v/>
      </c>
      <c r="AC44" t="str">
        <f t="shared" si="21"/>
        <v/>
      </c>
    </row>
    <row r="45" spans="1:29" ht="48" x14ac:dyDescent="0.25">
      <c r="A45" s="112">
        <v>50</v>
      </c>
      <c r="B45" s="14" t="s">
        <v>4967</v>
      </c>
      <c r="C45" t="s">
        <v>6715</v>
      </c>
      <c r="D45" s="25">
        <v>13100</v>
      </c>
      <c r="E45" s="25">
        <v>1379</v>
      </c>
      <c r="F45" s="25">
        <v>646</v>
      </c>
      <c r="G45" s="133">
        <f t="shared" si="11"/>
        <v>0.46845540246555473</v>
      </c>
      <c r="H45" s="15"/>
      <c r="I45" s="16" t="s">
        <v>13</v>
      </c>
      <c r="J45" s="15"/>
      <c r="K45" s="336" t="s">
        <v>170</v>
      </c>
      <c r="L45" s="15" t="s">
        <v>13</v>
      </c>
      <c r="M45" s="15" t="s">
        <v>15</v>
      </c>
      <c r="N45" s="91"/>
      <c r="P45" s="1" t="str">
        <f>IF($C45&lt;&gt;"",IF(COUNTIF($C:C,$C45)&gt;1,"Plusieurs commentaires",""),"")</f>
        <v/>
      </c>
      <c r="Q45" s="1">
        <f t="shared" si="12"/>
        <v>0</v>
      </c>
      <c r="R45" s="1">
        <f>SUMIFS($Q$5:$Q45,$P$5:$P45,"Plusieurs commentaires",$C$5:$C45,C45)</f>
        <v>0</v>
      </c>
      <c r="S45" t="str">
        <f t="shared" si="13"/>
        <v/>
      </c>
      <c r="T45" t="str">
        <f t="shared" si="14"/>
        <v/>
      </c>
      <c r="U45" t="str">
        <f t="shared" si="15"/>
        <v/>
      </c>
      <c r="V45" s="238" t="str">
        <f t="shared" si="16"/>
        <v/>
      </c>
      <c r="W45" s="238">
        <f t="shared" si="17"/>
        <v>0</v>
      </c>
      <c r="X45" s="238">
        <f>SUMIFS($W$5:$W45,$V$5:$V45,"Plusieurs occurences",$H$5:$H45,H45)</f>
        <v>0</v>
      </c>
      <c r="Y45">
        <f t="shared" si="18"/>
        <v>0</v>
      </c>
      <c r="Z45" t="str">
        <f t="shared" si="19"/>
        <v/>
      </c>
      <c r="AA45" t="str">
        <f t="shared" si="20"/>
        <v/>
      </c>
      <c r="AC45" t="str">
        <f t="shared" si="21"/>
        <v>auaizPazzcaicr</v>
      </c>
    </row>
    <row r="46" spans="1:29" ht="36" x14ac:dyDescent="0.25">
      <c r="A46" s="112">
        <v>56</v>
      </c>
      <c r="B46" s="14" t="s">
        <v>4975</v>
      </c>
      <c r="C46" t="s">
        <v>6669</v>
      </c>
      <c r="D46" s="25">
        <v>37</v>
      </c>
      <c r="E46" s="25">
        <v>140</v>
      </c>
      <c r="F46" s="25">
        <v>10</v>
      </c>
      <c r="G46" s="133">
        <f t="shared" si="11"/>
        <v>7.1428571428571425E-2</v>
      </c>
      <c r="H46" s="15"/>
      <c r="I46" s="16" t="s">
        <v>14</v>
      </c>
      <c r="J46" s="15"/>
      <c r="K46" s="336" t="s">
        <v>14</v>
      </c>
      <c r="L46" s="15" t="s">
        <v>13</v>
      </c>
      <c r="M46" s="15" t="s">
        <v>15</v>
      </c>
      <c r="N46" s="91"/>
      <c r="P46" s="1" t="str">
        <f>IF($C46&lt;&gt;"",IF(COUNTIF($C:C,$C46)&gt;1,"Plusieurs commentaires",""),"")</f>
        <v/>
      </c>
      <c r="Q46" s="1">
        <f t="shared" si="12"/>
        <v>0</v>
      </c>
      <c r="R46" s="1">
        <f>SUMIFS($Q$5:$Q46,$P$5:$P46,"Plusieurs commentaires",$C$5:$C46,C46)</f>
        <v>0</v>
      </c>
      <c r="S46" t="str">
        <f t="shared" si="13"/>
        <v/>
      </c>
      <c r="T46" t="str">
        <f t="shared" si="14"/>
        <v/>
      </c>
      <c r="U46" t="str">
        <f t="shared" si="15"/>
        <v/>
      </c>
      <c r="V46" s="238" t="str">
        <f t="shared" si="16"/>
        <v/>
      </c>
      <c r="W46" s="238">
        <f t="shared" si="17"/>
        <v>0</v>
      </c>
      <c r="X46" s="238">
        <f>SUMIFS($W$5:$W46,$V$5:$V46,"Plusieurs occurences",$H$5:$H46,H46)</f>
        <v>0</v>
      </c>
      <c r="Y46">
        <f t="shared" si="18"/>
        <v>0</v>
      </c>
      <c r="Z46" t="str">
        <f t="shared" si="19"/>
        <v/>
      </c>
      <c r="AA46" t="str">
        <f t="shared" si="20"/>
        <v/>
      </c>
      <c r="AC46" t="str">
        <f t="shared" si="21"/>
        <v>yashaoa</v>
      </c>
    </row>
    <row r="47" spans="1:29" ht="24" x14ac:dyDescent="0.25">
      <c r="A47" s="112">
        <v>57</v>
      </c>
      <c r="B47" s="14" t="s">
        <v>4976</v>
      </c>
      <c r="C47" t="s">
        <v>6683</v>
      </c>
      <c r="D47" s="25">
        <v>446</v>
      </c>
      <c r="E47" s="25">
        <v>169</v>
      </c>
      <c r="F47" s="25">
        <v>36</v>
      </c>
      <c r="G47" s="133">
        <f t="shared" si="11"/>
        <v>0.21301775147928995</v>
      </c>
      <c r="H47" s="15"/>
      <c r="I47" s="16" t="s">
        <v>14</v>
      </c>
      <c r="J47" s="15"/>
      <c r="K47" s="336" t="s">
        <v>14</v>
      </c>
      <c r="L47" s="15" t="s">
        <v>14</v>
      </c>
      <c r="M47" s="15" t="s">
        <v>15</v>
      </c>
      <c r="N47" s="91"/>
      <c r="P47" s="1" t="str">
        <f>IF($C47&lt;&gt;"",IF(COUNTIF($C:C,$C47)&gt;1,"Plusieurs commentaires",""),"")</f>
        <v/>
      </c>
      <c r="Q47" s="1">
        <f t="shared" si="12"/>
        <v>0</v>
      </c>
      <c r="R47" s="1">
        <f>SUMIFS($Q$5:$Q47,$P$5:$P47,"Plusieurs commentaires",$C$5:$C47,C47)</f>
        <v>0</v>
      </c>
      <c r="S47" t="str">
        <f t="shared" si="13"/>
        <v/>
      </c>
      <c r="T47" t="str">
        <f t="shared" si="14"/>
        <v/>
      </c>
      <c r="U47" t="str">
        <f t="shared" si="15"/>
        <v/>
      </c>
      <c r="V47" s="238" t="str">
        <f t="shared" si="16"/>
        <v/>
      </c>
      <c r="W47" s="238">
        <f t="shared" si="17"/>
        <v>0</v>
      </c>
      <c r="X47" s="238">
        <f>SUMIFS($W$5:$W47,$V$5:$V47,"Plusieurs occurences",$H$5:$H47,H47)</f>
        <v>0</v>
      </c>
      <c r="Y47">
        <f t="shared" si="18"/>
        <v>0</v>
      </c>
      <c r="Z47" t="str">
        <f t="shared" si="19"/>
        <v/>
      </c>
      <c r="AA47" t="str">
        <f t="shared" si="20"/>
        <v/>
      </c>
      <c r="AC47" t="str">
        <f t="shared" si="21"/>
        <v>yaziahccz</v>
      </c>
    </row>
    <row r="48" spans="1:29" ht="36" x14ac:dyDescent="0.25">
      <c r="A48" s="112">
        <v>58</v>
      </c>
      <c r="B48" s="14" t="s">
        <v>4977</v>
      </c>
      <c r="C48" t="s">
        <v>5552</v>
      </c>
      <c r="D48" s="25">
        <v>4273</v>
      </c>
      <c r="E48" s="25">
        <v>2792</v>
      </c>
      <c r="F48" s="25">
        <v>238</v>
      </c>
      <c r="G48" s="133">
        <f t="shared" si="11"/>
        <v>8.5243553008595985E-2</v>
      </c>
      <c r="H48" s="133"/>
      <c r="I48" s="134" t="s">
        <v>14</v>
      </c>
      <c r="J48" s="133"/>
      <c r="K48" s="336" t="s">
        <v>14</v>
      </c>
      <c r="L48" s="133" t="s">
        <v>14</v>
      </c>
      <c r="M48" s="133" t="s">
        <v>15</v>
      </c>
      <c r="N48" s="91"/>
      <c r="P48" s="1" t="str">
        <f>IF($C48&lt;&gt;"",IF(COUNTIF($C:C,$C48)&gt;1,"Plusieurs commentaires",""),"")</f>
        <v>Plusieurs commentaires</v>
      </c>
      <c r="Q48" s="1">
        <f t="shared" si="12"/>
        <v>1</v>
      </c>
      <c r="R48" s="1">
        <f>SUMIFS($Q$5:$Q48,$P$5:$P48,"Plusieurs commentaires",$C$5:$C48,C48)</f>
        <v>1</v>
      </c>
      <c r="S48" t="str">
        <f t="shared" si="13"/>
        <v/>
      </c>
      <c r="T48" t="str">
        <f t="shared" si="14"/>
        <v/>
      </c>
      <c r="U48" t="str">
        <f t="shared" si="15"/>
        <v/>
      </c>
      <c r="V48" s="238" t="str">
        <f t="shared" si="16"/>
        <v/>
      </c>
      <c r="W48" s="238">
        <f t="shared" si="17"/>
        <v>0</v>
      </c>
      <c r="X48" s="238">
        <f>SUMIFS($W$5:$W48,$V$5:$V48,"Plusieurs occurences",$H$5:$H48,H48)</f>
        <v>0</v>
      </c>
      <c r="Y48">
        <f t="shared" si="18"/>
        <v>0</v>
      </c>
      <c r="Z48" t="str">
        <f t="shared" si="19"/>
        <v/>
      </c>
      <c r="AA48" t="str">
        <f t="shared" si="20"/>
        <v/>
      </c>
      <c r="AC48" t="str">
        <f t="shared" si="21"/>
        <v>oqaqiq</v>
      </c>
    </row>
    <row r="49" spans="1:29" ht="24" x14ac:dyDescent="0.25">
      <c r="A49" s="112">
        <v>59</v>
      </c>
      <c r="B49" s="14" t="s">
        <v>4978</v>
      </c>
      <c r="C49" t="s">
        <v>5552</v>
      </c>
      <c r="D49" s="25">
        <v>4273</v>
      </c>
      <c r="E49" s="25">
        <v>2792</v>
      </c>
      <c r="F49" s="25">
        <v>238</v>
      </c>
      <c r="G49" s="133">
        <f t="shared" si="11"/>
        <v>8.5243553008595985E-2</v>
      </c>
      <c r="H49" s="15"/>
      <c r="I49" s="16" t="s">
        <v>14</v>
      </c>
      <c r="J49" s="15"/>
      <c r="K49" s="336" t="s">
        <v>14</v>
      </c>
      <c r="L49" s="15" t="s">
        <v>13</v>
      </c>
      <c r="M49" s="15" t="s">
        <v>15</v>
      </c>
      <c r="N49" s="91"/>
      <c r="P49" s="1" t="str">
        <f>IF($C49&lt;&gt;"",IF(COUNTIF($C:C,$C49)&gt;1,"Plusieurs commentaires",""),"")</f>
        <v>Plusieurs commentaires</v>
      </c>
      <c r="Q49" s="1">
        <f t="shared" si="12"/>
        <v>1</v>
      </c>
      <c r="R49" s="1">
        <f>SUMIFS($Q$5:$Q49,$P$5:$P49,"Plusieurs commentaires",$C$5:$C49,C49)</f>
        <v>2</v>
      </c>
      <c r="S49" t="str">
        <f t="shared" si="13"/>
        <v/>
      </c>
      <c r="T49" t="str">
        <f t="shared" si="14"/>
        <v/>
      </c>
      <c r="U49" t="str">
        <f t="shared" si="15"/>
        <v/>
      </c>
      <c r="V49" s="238" t="str">
        <f t="shared" si="16"/>
        <v/>
      </c>
      <c r="W49" s="238">
        <f t="shared" si="17"/>
        <v>0</v>
      </c>
      <c r="X49" s="238">
        <f>SUMIFS($W$5:$W49,$V$5:$V49,"Plusieurs occurences",$H$5:$H49,H49)</f>
        <v>0</v>
      </c>
      <c r="Y49" t="str">
        <f t="shared" si="18"/>
        <v/>
      </c>
      <c r="Z49" t="str">
        <f t="shared" si="19"/>
        <v/>
      </c>
      <c r="AA49" t="str">
        <f t="shared" si="20"/>
        <v/>
      </c>
      <c r="AC49" t="str">
        <f t="shared" si="21"/>
        <v/>
      </c>
    </row>
    <row r="50" spans="1:29" ht="24" x14ac:dyDescent="0.25">
      <c r="A50" s="112">
        <v>60</v>
      </c>
      <c r="B50" s="14" t="s">
        <v>340</v>
      </c>
      <c r="C50" t="s">
        <v>6716</v>
      </c>
      <c r="D50" s="25">
        <v>3284</v>
      </c>
      <c r="E50" s="25">
        <v>547</v>
      </c>
      <c r="F50" s="25">
        <v>109</v>
      </c>
      <c r="G50" s="133">
        <f t="shared" si="11"/>
        <v>0.19926873857404023</v>
      </c>
      <c r="H50" s="15"/>
      <c r="I50" s="16" t="s">
        <v>14</v>
      </c>
      <c r="J50" s="15"/>
      <c r="K50" s="336" t="s">
        <v>14</v>
      </c>
      <c r="L50" s="15" t="s">
        <v>14</v>
      </c>
      <c r="M50" s="15" t="s">
        <v>15</v>
      </c>
      <c r="N50" s="91"/>
      <c r="P50" s="1" t="str">
        <f>IF($C50&lt;&gt;"",IF(COUNTIF($C:C,$C50)&gt;1,"Plusieurs commentaires",""),"")</f>
        <v/>
      </c>
      <c r="Q50" s="1">
        <f t="shared" si="12"/>
        <v>0</v>
      </c>
      <c r="R50" s="1">
        <f>SUMIFS($Q$5:$Q50,$P$5:$P50,"Plusieurs commentaires",$C$5:$C50,C50)</f>
        <v>0</v>
      </c>
      <c r="S50" t="str">
        <f t="shared" si="13"/>
        <v/>
      </c>
      <c r="T50" t="str">
        <f t="shared" si="14"/>
        <v/>
      </c>
      <c r="U50" t="str">
        <f t="shared" si="15"/>
        <v/>
      </c>
      <c r="V50" s="238" t="str">
        <f t="shared" si="16"/>
        <v/>
      </c>
      <c r="W50" s="238">
        <f t="shared" si="17"/>
        <v>0</v>
      </c>
      <c r="X50" s="238">
        <f>SUMIFS($W$5:$W50,$V$5:$V50,"Plusieurs occurences",$H$5:$H50,H50)</f>
        <v>0</v>
      </c>
      <c r="Y50">
        <f t="shared" si="18"/>
        <v>0</v>
      </c>
      <c r="Z50" t="str">
        <f t="shared" si="19"/>
        <v/>
      </c>
      <c r="AA50" t="str">
        <f t="shared" si="20"/>
        <v/>
      </c>
      <c r="AC50" t="str">
        <f t="shared" si="21"/>
        <v>zorccuuu</v>
      </c>
    </row>
    <row r="51" spans="1:29" ht="24" x14ac:dyDescent="0.25">
      <c r="A51" s="112">
        <v>61</v>
      </c>
      <c r="B51" s="14" t="s">
        <v>4979</v>
      </c>
      <c r="C51" t="s">
        <v>6684</v>
      </c>
      <c r="D51" s="25">
        <v>247</v>
      </c>
      <c r="E51" s="25">
        <v>110</v>
      </c>
      <c r="F51" s="25">
        <v>70</v>
      </c>
      <c r="G51" s="133">
        <f t="shared" si="11"/>
        <v>0.63636363636363635</v>
      </c>
      <c r="H51" s="15" t="s">
        <v>19</v>
      </c>
      <c r="I51" s="16" t="s">
        <v>13</v>
      </c>
      <c r="J51" s="15"/>
      <c r="K51" s="336" t="s">
        <v>14</v>
      </c>
      <c r="L51" s="15" t="s">
        <v>14</v>
      </c>
      <c r="M51" s="15" t="s">
        <v>15</v>
      </c>
      <c r="N51" s="91"/>
      <c r="P51" s="1" t="str">
        <f>IF($C51&lt;&gt;"",IF(COUNTIF($C:C,$C51)&gt;1,"Plusieurs commentaires",""),"")</f>
        <v/>
      </c>
      <c r="Q51" s="1">
        <f t="shared" si="12"/>
        <v>0</v>
      </c>
      <c r="R51" s="1">
        <f>SUMIFS($Q$5:$Q51,$P$5:$P51,"Plusieurs commentaires",$C$5:$C51,C51)</f>
        <v>0</v>
      </c>
      <c r="S51" t="str">
        <f t="shared" si="13"/>
        <v/>
      </c>
      <c r="T51" t="str">
        <f t="shared" si="14"/>
        <v/>
      </c>
      <c r="U51" t="str">
        <f t="shared" si="15"/>
        <v/>
      </c>
      <c r="V51" s="238" t="str">
        <f t="shared" si="16"/>
        <v>Plusieurs occurences</v>
      </c>
      <c r="W51" s="238">
        <f t="shared" si="17"/>
        <v>1</v>
      </c>
      <c r="X51" s="238">
        <f>SUMIFS($W$5:$W51,$V$5:$V51,"Plusieurs occurences",$H$5:$H51,H51)</f>
        <v>5</v>
      </c>
      <c r="Y51" t="str">
        <f t="shared" si="18"/>
        <v>Agriculteur</v>
      </c>
      <c r="Z51" t="str">
        <f t="shared" si="19"/>
        <v/>
      </c>
      <c r="AA51" t="str">
        <f t="shared" si="20"/>
        <v/>
      </c>
      <c r="AC51" t="str">
        <f t="shared" si="21"/>
        <v>rviczcaux</v>
      </c>
    </row>
    <row r="52" spans="1:29" ht="24" x14ac:dyDescent="0.25">
      <c r="A52" s="112">
        <v>62</v>
      </c>
      <c r="B52" s="14" t="s">
        <v>4980</v>
      </c>
      <c r="C52" t="s">
        <v>6717</v>
      </c>
      <c r="D52" s="25">
        <v>272</v>
      </c>
      <c r="E52" s="25">
        <v>175</v>
      </c>
      <c r="F52" s="25">
        <v>26</v>
      </c>
      <c r="G52" s="133">
        <f t="shared" si="11"/>
        <v>0.14857142857142858</v>
      </c>
      <c r="H52" s="15" t="s">
        <v>19</v>
      </c>
      <c r="I52" s="16" t="s">
        <v>14</v>
      </c>
      <c r="J52" s="15"/>
      <c r="K52" s="336" t="s">
        <v>14</v>
      </c>
      <c r="L52" s="15" t="s">
        <v>13</v>
      </c>
      <c r="M52" s="15" t="s">
        <v>15</v>
      </c>
      <c r="N52" s="91"/>
      <c r="P52" s="1" t="str">
        <f>IF($C52&lt;&gt;"",IF(COUNTIF($C:C,$C52)&gt;1,"Plusieurs commentaires",""),"")</f>
        <v/>
      </c>
      <c r="Q52" s="1">
        <f t="shared" si="12"/>
        <v>0</v>
      </c>
      <c r="R52" s="1">
        <f>SUMIFS($Q$5:$Q52,$P$5:$P52,"Plusieurs commentaires",$C$5:$C52,C52)</f>
        <v>0</v>
      </c>
      <c r="S52" t="str">
        <f t="shared" si="13"/>
        <v/>
      </c>
      <c r="T52" t="str">
        <f t="shared" si="14"/>
        <v/>
      </c>
      <c r="U52" t="str">
        <f t="shared" si="15"/>
        <v/>
      </c>
      <c r="V52" s="238" t="str">
        <f t="shared" si="16"/>
        <v>Plusieurs occurences</v>
      </c>
      <c r="W52" s="238">
        <f t="shared" si="17"/>
        <v>1</v>
      </c>
      <c r="X52" s="238">
        <f>SUMIFS($W$5:$W52,$V$5:$V52,"Plusieurs occurences",$H$5:$H52,H52)</f>
        <v>6</v>
      </c>
      <c r="Y52" t="str">
        <f t="shared" si="18"/>
        <v>Agriculteur</v>
      </c>
      <c r="Z52" t="str">
        <f t="shared" si="19"/>
        <v/>
      </c>
      <c r="AA52" t="str">
        <f t="shared" si="20"/>
        <v/>
      </c>
      <c r="AC52" t="str">
        <f t="shared" si="21"/>
        <v>zauiuarzzczis</v>
      </c>
    </row>
    <row r="53" spans="1:29" ht="36" x14ac:dyDescent="0.25">
      <c r="A53" s="112">
        <v>64</v>
      </c>
      <c r="B53" s="14" t="s">
        <v>4983</v>
      </c>
      <c r="C53" t="s">
        <v>6718</v>
      </c>
      <c r="D53" s="25">
        <v>1692</v>
      </c>
      <c r="E53" s="25">
        <v>294</v>
      </c>
      <c r="F53" s="25">
        <v>42</v>
      </c>
      <c r="G53" s="133">
        <f t="shared" si="11"/>
        <v>0.14285714285714285</v>
      </c>
      <c r="H53" s="15"/>
      <c r="I53" s="16" t="s">
        <v>14</v>
      </c>
      <c r="J53" s="15"/>
      <c r="K53" s="336" t="s">
        <v>4982</v>
      </c>
      <c r="L53" s="15" t="s">
        <v>13</v>
      </c>
      <c r="M53" s="15" t="s">
        <v>15</v>
      </c>
      <c r="N53" s="91"/>
      <c r="P53" s="1" t="str">
        <f>IF($C53&lt;&gt;"",IF(COUNTIF($C:C,$C53)&gt;1,"Plusieurs commentaires",""),"")</f>
        <v/>
      </c>
      <c r="Q53" s="1">
        <f t="shared" si="12"/>
        <v>0</v>
      </c>
      <c r="R53" s="1">
        <f>SUMIFS($Q$5:$Q53,$P$5:$P53,"Plusieurs commentaires",$C$5:$C53,C53)</f>
        <v>0</v>
      </c>
      <c r="S53" t="str">
        <f t="shared" si="13"/>
        <v/>
      </c>
      <c r="T53" t="str">
        <f t="shared" si="14"/>
        <v/>
      </c>
      <c r="U53" t="str">
        <f t="shared" si="15"/>
        <v/>
      </c>
      <c r="V53" s="238" t="str">
        <f t="shared" si="16"/>
        <v/>
      </c>
      <c r="W53" s="238">
        <f t="shared" si="17"/>
        <v>0</v>
      </c>
      <c r="X53" s="238">
        <f>SUMIFS($W$5:$W53,$V$5:$V53,"Plusieurs occurences",$H$5:$H53,H53)</f>
        <v>0</v>
      </c>
      <c r="Y53">
        <f t="shared" si="18"/>
        <v>0</v>
      </c>
      <c r="Z53" t="str">
        <f t="shared" si="19"/>
        <v/>
      </c>
      <c r="AA53" t="str">
        <f t="shared" si="20"/>
        <v/>
      </c>
      <c r="AC53" t="str">
        <f t="shared" si="21"/>
        <v>zcuahaao</v>
      </c>
    </row>
    <row r="54" spans="1:29" x14ac:dyDescent="0.25">
      <c r="A54" s="112">
        <v>67</v>
      </c>
      <c r="B54" s="14" t="s">
        <v>4985</v>
      </c>
      <c r="C54" t="s">
        <v>6685</v>
      </c>
      <c r="D54" s="25">
        <v>2322</v>
      </c>
      <c r="E54" s="25">
        <v>363</v>
      </c>
      <c r="F54" s="25">
        <v>104</v>
      </c>
      <c r="G54" s="133">
        <f t="shared" si="11"/>
        <v>0.28650137741046833</v>
      </c>
      <c r="H54" s="15"/>
      <c r="I54" s="16" t="s">
        <v>14</v>
      </c>
      <c r="J54" s="15"/>
      <c r="K54" s="336" t="s">
        <v>14</v>
      </c>
      <c r="L54" s="15" t="s">
        <v>13</v>
      </c>
      <c r="M54" s="15" t="s">
        <v>15</v>
      </c>
      <c r="N54" s="91"/>
      <c r="P54" s="1" t="str">
        <f>IF($C54&lt;&gt;"",IF(COUNTIF($C:C,$C54)&gt;1,"Plusieurs commentaires",""),"")</f>
        <v/>
      </c>
      <c r="Q54" s="1">
        <f t="shared" si="12"/>
        <v>0</v>
      </c>
      <c r="R54" s="1">
        <f>SUMIFS($Q$5:$Q54,$P$5:$P54,"Plusieurs commentaires",$C$5:$C54,C54)</f>
        <v>0</v>
      </c>
      <c r="S54" t="str">
        <f t="shared" si="13"/>
        <v/>
      </c>
      <c r="T54" t="str">
        <f t="shared" si="14"/>
        <v/>
      </c>
      <c r="U54" t="str">
        <f t="shared" si="15"/>
        <v/>
      </c>
      <c r="V54" s="238" t="str">
        <f t="shared" si="16"/>
        <v/>
      </c>
      <c r="W54" s="238">
        <f t="shared" si="17"/>
        <v>0</v>
      </c>
      <c r="X54" s="238">
        <f>SUMIFS($W$5:$W54,$V$5:$V54,"Plusieurs occurences",$H$5:$H54,H54)</f>
        <v>0</v>
      </c>
      <c r="Y54">
        <f t="shared" si="18"/>
        <v>0</v>
      </c>
      <c r="Z54" t="str">
        <f t="shared" si="19"/>
        <v/>
      </c>
      <c r="AA54" t="str">
        <f t="shared" si="20"/>
        <v/>
      </c>
      <c r="AC54" t="str">
        <f t="shared" si="21"/>
        <v>cSahwarazyazz</v>
      </c>
    </row>
    <row r="55" spans="1:29" ht="36" x14ac:dyDescent="0.25">
      <c r="A55" s="112">
        <v>68</v>
      </c>
      <c r="B55" s="14" t="s">
        <v>4986</v>
      </c>
      <c r="C55" t="s">
        <v>6719</v>
      </c>
      <c r="D55" s="25">
        <v>2051</v>
      </c>
      <c r="E55" s="25">
        <v>322</v>
      </c>
      <c r="F55" s="25">
        <v>317</v>
      </c>
      <c r="G55" s="133">
        <f t="shared" si="11"/>
        <v>0.98447204968944102</v>
      </c>
      <c r="H55" s="15"/>
      <c r="I55" s="16" t="s">
        <v>14</v>
      </c>
      <c r="J55" s="15"/>
      <c r="K55" s="336" t="s">
        <v>4987</v>
      </c>
      <c r="L55" s="15" t="s">
        <v>14</v>
      </c>
      <c r="M55" s="15" t="s">
        <v>15</v>
      </c>
      <c r="N55" s="91"/>
      <c r="P55" s="1" t="str">
        <f>IF($C55&lt;&gt;"",IF(COUNTIF($C:C,$C55)&gt;1,"Plusieurs commentaires",""),"")</f>
        <v/>
      </c>
      <c r="Q55" s="1">
        <f t="shared" si="12"/>
        <v>0</v>
      </c>
      <c r="R55" s="1">
        <f>SUMIFS($Q$5:$Q55,$P$5:$P55,"Plusieurs commentaires",$C$5:$C55,C55)</f>
        <v>0</v>
      </c>
      <c r="S55" t="str">
        <f t="shared" si="13"/>
        <v/>
      </c>
      <c r="T55" t="str">
        <f t="shared" si="14"/>
        <v/>
      </c>
      <c r="U55" t="str">
        <f t="shared" si="15"/>
        <v/>
      </c>
      <c r="V55" s="238" t="str">
        <f t="shared" si="16"/>
        <v/>
      </c>
      <c r="W55" s="238">
        <f t="shared" si="17"/>
        <v>0</v>
      </c>
      <c r="X55" s="238">
        <f>SUMIFS($W$5:$W55,$V$5:$V55,"Plusieurs occurences",$H$5:$H55,H55)</f>
        <v>0</v>
      </c>
      <c r="Y55">
        <f t="shared" si="18"/>
        <v>0</v>
      </c>
      <c r="Z55" t="str">
        <f t="shared" si="19"/>
        <v/>
      </c>
      <c r="AA55" t="str">
        <f t="shared" si="20"/>
        <v/>
      </c>
      <c r="AC55" t="str">
        <f t="shared" si="21"/>
        <v>ucPocaycuiuuauy</v>
      </c>
    </row>
    <row r="56" spans="1:29" ht="72" x14ac:dyDescent="0.25">
      <c r="A56" s="112">
        <v>70</v>
      </c>
      <c r="B56" s="14" t="s">
        <v>4989</v>
      </c>
      <c r="C56" t="s">
        <v>6644</v>
      </c>
      <c r="D56" s="25">
        <v>1517</v>
      </c>
      <c r="E56" s="25">
        <v>195</v>
      </c>
      <c r="F56" s="25">
        <v>324</v>
      </c>
      <c r="G56" s="133">
        <f t="shared" si="11"/>
        <v>1.6615384615384616</v>
      </c>
      <c r="H56" s="15" t="s">
        <v>23</v>
      </c>
      <c r="I56" s="16" t="s">
        <v>13</v>
      </c>
      <c r="J56" s="15"/>
      <c r="K56" s="336" t="s">
        <v>14</v>
      </c>
      <c r="L56" s="15" t="s">
        <v>14</v>
      </c>
      <c r="M56" s="15" t="s">
        <v>15</v>
      </c>
      <c r="N56" s="91"/>
      <c r="P56" s="1" t="str">
        <f>IF($C56&lt;&gt;"",IF(COUNTIF($C:C,$C56)&gt;1,"Plusieurs commentaires",""),"")</f>
        <v/>
      </c>
      <c r="Q56" s="1">
        <f t="shared" si="12"/>
        <v>0</v>
      </c>
      <c r="R56" s="1">
        <f>SUMIFS($Q$5:$Q56,$P$5:$P56,"Plusieurs commentaires",$C$5:$C56,C56)</f>
        <v>0</v>
      </c>
      <c r="S56" t="str">
        <f t="shared" si="13"/>
        <v/>
      </c>
      <c r="T56" t="str">
        <f t="shared" si="14"/>
        <v/>
      </c>
      <c r="U56" t="str">
        <f t="shared" si="15"/>
        <v/>
      </c>
      <c r="V56" s="238" t="str">
        <f t="shared" si="16"/>
        <v/>
      </c>
      <c r="W56" s="238">
        <f t="shared" si="17"/>
        <v>0</v>
      </c>
      <c r="X56" s="238">
        <f>SUMIFS($W$5:$W56,$V$5:$V56,"Plusieurs occurences",$H$5:$H56,H56)</f>
        <v>0</v>
      </c>
      <c r="Y56" t="str">
        <f t="shared" si="18"/>
        <v>Ingénieur agronome</v>
      </c>
      <c r="Z56" t="str">
        <f t="shared" si="19"/>
        <v/>
      </c>
      <c r="AA56" t="str">
        <f t="shared" si="20"/>
        <v/>
      </c>
      <c r="AC56" t="str">
        <f t="shared" si="21"/>
        <v>JiP20</v>
      </c>
    </row>
    <row r="57" spans="1:29" x14ac:dyDescent="0.25">
      <c r="A57" s="112">
        <v>73</v>
      </c>
      <c r="B57" s="14" t="s">
        <v>4992</v>
      </c>
      <c r="C57" t="s">
        <v>6656</v>
      </c>
      <c r="D57" s="25">
        <v>32500</v>
      </c>
      <c r="E57" s="25">
        <v>1640</v>
      </c>
      <c r="F57" s="25">
        <v>3780</v>
      </c>
      <c r="G57" s="133">
        <f t="shared" si="11"/>
        <v>2.3048780487804876</v>
      </c>
      <c r="H57" s="15" t="s">
        <v>19</v>
      </c>
      <c r="I57" s="16" t="s">
        <v>13</v>
      </c>
      <c r="J57" s="15"/>
      <c r="K57" s="336" t="s">
        <v>4993</v>
      </c>
      <c r="L57" s="15" t="s">
        <v>13</v>
      </c>
      <c r="M57" s="15" t="s">
        <v>15</v>
      </c>
      <c r="N57" s="91"/>
      <c r="P57" s="1" t="str">
        <f>IF($C57&lt;&gt;"",IF(COUNTIF($C:C,$C57)&gt;1,"Plusieurs commentaires",""),"")</f>
        <v/>
      </c>
      <c r="Q57" s="1">
        <f t="shared" si="12"/>
        <v>0</v>
      </c>
      <c r="R57" s="1">
        <f>SUMIFS($Q$5:$Q57,$P$5:$P57,"Plusieurs commentaires",$C$5:$C57,C57)</f>
        <v>0</v>
      </c>
      <c r="S57" t="str">
        <f t="shared" si="13"/>
        <v/>
      </c>
      <c r="T57" t="str">
        <f t="shared" si="14"/>
        <v/>
      </c>
      <c r="U57" t="str">
        <f t="shared" si="15"/>
        <v/>
      </c>
      <c r="V57" s="238" t="str">
        <f t="shared" si="16"/>
        <v>Plusieurs occurences</v>
      </c>
      <c r="W57" s="238">
        <f t="shared" si="17"/>
        <v>1</v>
      </c>
      <c r="X57" s="238">
        <f>SUMIFS($W$5:$W57,$V$5:$V57,"Plusieurs occurences",$H$5:$H57,H57)</f>
        <v>7</v>
      </c>
      <c r="Y57" t="str">
        <f t="shared" si="18"/>
        <v>Agriculteur</v>
      </c>
      <c r="Z57" t="str">
        <f t="shared" si="19"/>
        <v/>
      </c>
      <c r="AA57" t="str">
        <f t="shared" si="20"/>
        <v/>
      </c>
      <c r="AC57" t="str">
        <f t="shared" si="21"/>
        <v>ahrRousscau</v>
      </c>
    </row>
    <row r="58" spans="1:29" ht="24" x14ac:dyDescent="0.25">
      <c r="A58" s="112">
        <v>74</v>
      </c>
      <c r="B58" s="14" t="s">
        <v>4994</v>
      </c>
      <c r="C58" t="s">
        <v>6670</v>
      </c>
      <c r="D58" s="25">
        <v>1251</v>
      </c>
      <c r="E58" s="25">
        <v>94</v>
      </c>
      <c r="F58" s="25">
        <v>103</v>
      </c>
      <c r="G58" s="133">
        <f t="shared" si="11"/>
        <v>1.0957446808510638</v>
      </c>
      <c r="H58" s="15" t="s">
        <v>4995</v>
      </c>
      <c r="I58" s="16" t="s">
        <v>14</v>
      </c>
      <c r="J58" s="15"/>
      <c r="K58" s="336" t="s">
        <v>93</v>
      </c>
      <c r="L58" s="15" t="s">
        <v>14</v>
      </c>
      <c r="M58" s="15" t="s">
        <v>15</v>
      </c>
      <c r="N58" s="91"/>
      <c r="P58" s="1" t="str">
        <f>IF($C58&lt;&gt;"",IF(COUNTIF($C:C,$C58)&gt;1,"Plusieurs commentaires",""),"")</f>
        <v/>
      </c>
      <c r="Q58" s="1">
        <f t="shared" si="12"/>
        <v>0</v>
      </c>
      <c r="R58" s="1">
        <f>SUMIFS($Q$5:$Q58,$P$5:$P58,"Plusieurs commentaires",$C$5:$C58,C58)</f>
        <v>0</v>
      </c>
      <c r="S58" t="str">
        <f t="shared" si="13"/>
        <v/>
      </c>
      <c r="T58" t="str">
        <f t="shared" si="14"/>
        <v/>
      </c>
      <c r="U58" t="str">
        <f t="shared" si="15"/>
        <v/>
      </c>
      <c r="V58" s="238" t="str">
        <f t="shared" si="16"/>
        <v/>
      </c>
      <c r="W58" s="238">
        <f t="shared" si="17"/>
        <v>0</v>
      </c>
      <c r="X58" s="238">
        <f>SUMIFS($W$5:$W58,$V$5:$V58,"Plusieurs occurences",$H$5:$H58,H58)</f>
        <v>0</v>
      </c>
      <c r="Y58" t="str">
        <f t="shared" si="18"/>
        <v>Pharmacien</v>
      </c>
      <c r="Z58" t="str">
        <f t="shared" si="19"/>
        <v/>
      </c>
      <c r="AA58" t="str">
        <f t="shared" si="20"/>
        <v/>
      </c>
      <c r="AC58" t="str">
        <f t="shared" si="21"/>
        <v>Pharyazoa2</v>
      </c>
    </row>
    <row r="59" spans="1:29" ht="60" x14ac:dyDescent="0.25">
      <c r="A59" s="112">
        <v>76</v>
      </c>
      <c r="B59" s="14" t="s">
        <v>4997</v>
      </c>
      <c r="C59" t="s">
        <v>6720</v>
      </c>
      <c r="D59" s="25">
        <v>874</v>
      </c>
      <c r="E59" s="25">
        <v>538</v>
      </c>
      <c r="F59" s="25">
        <v>820</v>
      </c>
      <c r="G59" s="133">
        <f t="shared" si="11"/>
        <v>1.5241635687732342</v>
      </c>
      <c r="H59" s="15" t="s">
        <v>19</v>
      </c>
      <c r="I59" s="16" t="s">
        <v>14</v>
      </c>
      <c r="J59" s="15"/>
      <c r="K59" s="336" t="s">
        <v>14</v>
      </c>
      <c r="L59" s="15" t="s">
        <v>14</v>
      </c>
      <c r="M59" s="15" t="s">
        <v>15</v>
      </c>
      <c r="N59" s="91"/>
      <c r="P59" s="1" t="str">
        <f>IF($C59&lt;&gt;"",IF(COUNTIF($C:C,$C59)&gt;1,"Plusieurs commentaires",""),"")</f>
        <v/>
      </c>
      <c r="Q59" s="1">
        <f t="shared" si="12"/>
        <v>0</v>
      </c>
      <c r="R59" s="1">
        <f>SUMIFS($Q$5:$Q59,$P$5:$P59,"Plusieurs commentaires",$C$5:$C59,C59)</f>
        <v>0</v>
      </c>
      <c r="S59" t="str">
        <f t="shared" si="13"/>
        <v/>
      </c>
      <c r="T59" t="str">
        <f t="shared" si="14"/>
        <v/>
      </c>
      <c r="U59" t="str">
        <f t="shared" si="15"/>
        <v/>
      </c>
      <c r="V59" s="238" t="str">
        <f t="shared" si="16"/>
        <v>Plusieurs occurences</v>
      </c>
      <c r="W59" s="238">
        <f t="shared" si="17"/>
        <v>1</v>
      </c>
      <c r="X59" s="238">
        <f>SUMIFS($W$5:$W59,$V$5:$V59,"Plusieurs occurences",$H$5:$H59,H59)</f>
        <v>8</v>
      </c>
      <c r="Y59" t="str">
        <f t="shared" si="18"/>
        <v>Agriculteur</v>
      </c>
      <c r="Z59" t="str">
        <f t="shared" si="19"/>
        <v/>
      </c>
      <c r="AA59" t="str">
        <f t="shared" si="20"/>
        <v/>
      </c>
      <c r="AC59" t="str">
        <f t="shared" si="21"/>
        <v>acsaau151</v>
      </c>
    </row>
    <row r="60" spans="1:29" ht="60" x14ac:dyDescent="0.25">
      <c r="A60" s="112">
        <v>77</v>
      </c>
      <c r="B60" s="14" t="s">
        <v>4998</v>
      </c>
      <c r="C60" t="s">
        <v>6657</v>
      </c>
      <c r="D60" s="25">
        <v>13100</v>
      </c>
      <c r="E60" s="25">
        <v>462</v>
      </c>
      <c r="F60" s="25">
        <v>371</v>
      </c>
      <c r="G60" s="133">
        <f t="shared" si="11"/>
        <v>0.80303030303030298</v>
      </c>
      <c r="H60" s="15" t="s">
        <v>1218</v>
      </c>
      <c r="I60" s="16" t="s">
        <v>14</v>
      </c>
      <c r="J60" s="15"/>
      <c r="K60" s="336" t="s">
        <v>14</v>
      </c>
      <c r="L60" s="15" t="s">
        <v>13</v>
      </c>
      <c r="M60" s="15" t="s">
        <v>15</v>
      </c>
      <c r="N60" s="91"/>
      <c r="P60" s="1" t="str">
        <f>IF($C60&lt;&gt;"",IF(COUNTIF($C:C,$C60)&gt;1,"Plusieurs commentaires",""),"")</f>
        <v/>
      </c>
      <c r="Q60" s="1">
        <f t="shared" si="12"/>
        <v>0</v>
      </c>
      <c r="R60" s="1">
        <f>SUMIFS($Q$5:$Q60,$P$5:$P60,"Plusieurs commentaires",$C$5:$C60,C60)</f>
        <v>0</v>
      </c>
      <c r="S60" t="str">
        <f t="shared" si="13"/>
        <v/>
      </c>
      <c r="T60" t="str">
        <f t="shared" si="14"/>
        <v/>
      </c>
      <c r="U60" t="str">
        <f t="shared" si="15"/>
        <v/>
      </c>
      <c r="V60" s="238" t="str">
        <f t="shared" si="16"/>
        <v>Plusieurs occurences</v>
      </c>
      <c r="W60" s="238">
        <f t="shared" si="17"/>
        <v>1</v>
      </c>
      <c r="X60" s="238">
        <f>SUMIFS($W$5:$W60,$V$5:$V60,"Plusieurs occurences",$H$5:$H60,H60)</f>
        <v>2</v>
      </c>
      <c r="Y60" t="str">
        <f t="shared" si="18"/>
        <v>Scientifique</v>
      </c>
      <c r="Z60" t="str">
        <f t="shared" si="19"/>
        <v/>
      </c>
      <c r="AA60" t="str">
        <f t="shared" si="20"/>
        <v/>
      </c>
      <c r="AC60" t="str">
        <f t="shared" si="21"/>
        <v>raccousu</v>
      </c>
    </row>
    <row r="61" spans="1:29" ht="60" x14ac:dyDescent="0.25">
      <c r="A61" s="112">
        <v>78</v>
      </c>
      <c r="B61" s="14" t="s">
        <v>4999</v>
      </c>
      <c r="C61" t="s">
        <v>6721</v>
      </c>
      <c r="D61" s="25">
        <v>1515</v>
      </c>
      <c r="E61" s="25">
        <v>126</v>
      </c>
      <c r="F61" s="25">
        <v>65</v>
      </c>
      <c r="G61" s="133">
        <f t="shared" si="11"/>
        <v>0.51587301587301593</v>
      </c>
      <c r="H61" s="15" t="s">
        <v>122</v>
      </c>
      <c r="I61" s="16" t="s">
        <v>14</v>
      </c>
      <c r="J61" s="15"/>
      <c r="K61" s="336" t="s">
        <v>14</v>
      </c>
      <c r="L61" s="15" t="s">
        <v>13</v>
      </c>
      <c r="M61" s="15" t="s">
        <v>15</v>
      </c>
      <c r="N61" s="91"/>
      <c r="P61" s="1" t="str">
        <f>IF($C61&lt;&gt;"",IF(COUNTIF($C:C,$C61)&gt;1,"Plusieurs commentaires",""),"")</f>
        <v/>
      </c>
      <c r="Q61" s="1">
        <f t="shared" si="12"/>
        <v>0</v>
      </c>
      <c r="R61" s="1">
        <f>SUMIFS($Q$5:$Q61,$P$5:$P61,"Plusieurs commentaires",$C$5:$C61,C61)</f>
        <v>0</v>
      </c>
      <c r="S61" t="str">
        <f t="shared" si="13"/>
        <v/>
      </c>
      <c r="T61" t="str">
        <f t="shared" si="14"/>
        <v/>
      </c>
      <c r="U61" t="str">
        <f t="shared" si="15"/>
        <v/>
      </c>
      <c r="V61" s="238" t="str">
        <f t="shared" si="16"/>
        <v>Plusieurs occurences</v>
      </c>
      <c r="W61" s="238">
        <f t="shared" si="17"/>
        <v>1</v>
      </c>
      <c r="X61" s="238">
        <f>SUMIFS($W$5:$W61,$V$5:$V61,"Plusieurs occurences",$H$5:$H61,H61)</f>
        <v>1</v>
      </c>
      <c r="Y61" t="str">
        <f t="shared" si="18"/>
        <v>Etudiant</v>
      </c>
      <c r="Z61" t="str">
        <f t="shared" si="19"/>
        <v/>
      </c>
      <c r="AA61" t="str">
        <f t="shared" si="20"/>
        <v/>
      </c>
      <c r="AC61" t="str">
        <f t="shared" si="21"/>
        <v>au_ah</v>
      </c>
    </row>
    <row r="62" spans="1:29" ht="24" x14ac:dyDescent="0.25">
      <c r="A62" s="112">
        <v>79</v>
      </c>
      <c r="B62" s="14" t="s">
        <v>5000</v>
      </c>
      <c r="C62" t="s">
        <v>6722</v>
      </c>
      <c r="D62" s="25">
        <v>1035</v>
      </c>
      <c r="E62" s="25">
        <v>165</v>
      </c>
      <c r="F62" s="25">
        <v>148</v>
      </c>
      <c r="G62" s="133">
        <f t="shared" si="11"/>
        <v>0.89696969696969697</v>
      </c>
      <c r="H62" s="15"/>
      <c r="I62" s="16" t="s">
        <v>14</v>
      </c>
      <c r="J62" s="15"/>
      <c r="K62" s="336" t="s">
        <v>14</v>
      </c>
      <c r="L62" s="15" t="s">
        <v>14</v>
      </c>
      <c r="M62" s="15" t="s">
        <v>15</v>
      </c>
      <c r="N62" s="91"/>
      <c r="P62" s="1" t="str">
        <f>IF($C62&lt;&gt;"",IF(COUNTIF($C:C,$C62)&gt;1,"Plusieurs commentaires",""),"")</f>
        <v/>
      </c>
      <c r="Q62" s="1">
        <f t="shared" si="12"/>
        <v>0</v>
      </c>
      <c r="R62" s="1">
        <f>SUMIFS($Q$5:$Q62,$P$5:$P62,"Plusieurs commentaires",$C$5:$C62,C62)</f>
        <v>0</v>
      </c>
      <c r="S62" t="str">
        <f t="shared" si="13"/>
        <v/>
      </c>
      <c r="T62" t="str">
        <f t="shared" si="14"/>
        <v/>
      </c>
      <c r="U62" t="str">
        <f t="shared" si="15"/>
        <v/>
      </c>
      <c r="V62" s="238" t="str">
        <f t="shared" si="16"/>
        <v/>
      </c>
      <c r="W62" s="238">
        <f t="shared" si="17"/>
        <v>0</v>
      </c>
      <c r="X62" s="238">
        <f>SUMIFS($W$5:$W62,$V$5:$V62,"Plusieurs occurences",$H$5:$H62,H62)</f>
        <v>0</v>
      </c>
      <c r="Y62">
        <f t="shared" si="18"/>
        <v>0</v>
      </c>
      <c r="Z62" t="str">
        <f t="shared" si="19"/>
        <v/>
      </c>
      <c r="AA62" t="str">
        <f t="shared" si="20"/>
        <v/>
      </c>
      <c r="AC62" t="str">
        <f t="shared" si="21"/>
        <v>ausarauis2000</v>
      </c>
    </row>
    <row r="63" spans="1:29" ht="48" x14ac:dyDescent="0.25">
      <c r="A63" s="112">
        <v>80</v>
      </c>
      <c r="B63" s="14" t="s">
        <v>5002</v>
      </c>
      <c r="C63" t="s">
        <v>6651</v>
      </c>
      <c r="D63" s="25">
        <v>219</v>
      </c>
      <c r="E63" s="25">
        <v>126</v>
      </c>
      <c r="F63" s="25">
        <v>86</v>
      </c>
      <c r="G63" s="133">
        <f t="shared" si="11"/>
        <v>0.68253968253968256</v>
      </c>
      <c r="H63" s="15" t="s">
        <v>320</v>
      </c>
      <c r="I63" s="16" t="s">
        <v>14</v>
      </c>
      <c r="J63" s="15"/>
      <c r="K63" s="336" t="s">
        <v>14</v>
      </c>
      <c r="L63" s="15" t="s">
        <v>13</v>
      </c>
      <c r="M63" s="15" t="s">
        <v>15</v>
      </c>
      <c r="N63" s="91"/>
      <c r="P63" s="1" t="str">
        <f>IF($C63&lt;&gt;"",IF(COUNTIF($C:C,$C63)&gt;1,"Plusieurs commentaires",""),"")</f>
        <v>Plusieurs commentaires</v>
      </c>
      <c r="Q63" s="1">
        <f t="shared" si="12"/>
        <v>1</v>
      </c>
      <c r="R63" s="1">
        <f>SUMIFS($Q$5:$Q63,$P$5:$P63,"Plusieurs commentaires",$C$5:$C63,C63)</f>
        <v>2</v>
      </c>
      <c r="S63" t="str">
        <f t="shared" si="13"/>
        <v/>
      </c>
      <c r="T63" t="str">
        <f t="shared" si="14"/>
        <v/>
      </c>
      <c r="U63" t="str">
        <f t="shared" si="15"/>
        <v/>
      </c>
      <c r="V63" s="238" t="str">
        <f t="shared" si="16"/>
        <v>Plusieurs occurences</v>
      </c>
      <c r="W63" s="238">
        <f t="shared" si="17"/>
        <v>1</v>
      </c>
      <c r="X63" s="238">
        <f>SUMIFS($W$5:$W63,$V$5:$V63,"Plusieurs occurences",$H$5:$H63,H63)</f>
        <v>2</v>
      </c>
      <c r="Y63" t="str">
        <f t="shared" si="18"/>
        <v/>
      </c>
      <c r="Z63" t="str">
        <f t="shared" si="19"/>
        <v/>
      </c>
      <c r="AA63" t="str">
        <f t="shared" si="20"/>
        <v/>
      </c>
      <c r="AC63" t="str">
        <f t="shared" si="21"/>
        <v/>
      </c>
    </row>
    <row r="64" spans="1:29" x14ac:dyDescent="0.25">
      <c r="A64" s="112">
        <v>81</v>
      </c>
      <c r="B64" s="14" t="s">
        <v>5001</v>
      </c>
      <c r="C64" t="s">
        <v>6723</v>
      </c>
      <c r="D64" s="25">
        <v>2223</v>
      </c>
      <c r="E64" s="25">
        <v>38</v>
      </c>
      <c r="F64" s="25">
        <v>35</v>
      </c>
      <c r="G64" s="133">
        <f t="shared" si="11"/>
        <v>0.92105263157894735</v>
      </c>
      <c r="H64" s="15"/>
      <c r="I64" s="16" t="s">
        <v>14</v>
      </c>
      <c r="J64" s="15"/>
      <c r="K64" s="336" t="s">
        <v>14</v>
      </c>
      <c r="L64" s="15" t="s">
        <v>14</v>
      </c>
      <c r="M64" s="15" t="s">
        <v>15</v>
      </c>
      <c r="N64" s="91"/>
      <c r="P64" s="1" t="str">
        <f>IF($C64&lt;&gt;"",IF(COUNTIF($C:C,$C64)&gt;1,"Plusieurs commentaires",""),"")</f>
        <v/>
      </c>
      <c r="Q64" s="1">
        <f t="shared" si="12"/>
        <v>0</v>
      </c>
      <c r="R64" s="1">
        <f>SUMIFS($Q$5:$Q64,$P$5:$P64,"Plusieurs commentaires",$C$5:$C64,C64)</f>
        <v>0</v>
      </c>
      <c r="S64" t="str">
        <f t="shared" si="13"/>
        <v/>
      </c>
      <c r="T64" t="str">
        <f t="shared" si="14"/>
        <v/>
      </c>
      <c r="U64" t="str">
        <f t="shared" si="15"/>
        <v/>
      </c>
      <c r="V64" s="238" t="str">
        <f t="shared" si="16"/>
        <v/>
      </c>
      <c r="W64" s="238">
        <f t="shared" si="17"/>
        <v>0</v>
      </c>
      <c r="X64" s="238">
        <f>SUMIFS($W$5:$W64,$V$5:$V64,"Plusieurs occurences",$H$5:$H64,H64)</f>
        <v>0</v>
      </c>
      <c r="Y64">
        <f t="shared" si="18"/>
        <v>0</v>
      </c>
      <c r="Z64" t="str">
        <f t="shared" si="19"/>
        <v/>
      </c>
      <c r="AA64" t="str">
        <f t="shared" si="20"/>
        <v/>
      </c>
      <c r="AC64" t="str">
        <f t="shared" si="21"/>
        <v>uuuucszcPczsccs</v>
      </c>
    </row>
    <row r="65" spans="1:29" x14ac:dyDescent="0.25">
      <c r="A65" s="112">
        <v>82</v>
      </c>
      <c r="B65" s="14" t="s">
        <v>5004</v>
      </c>
      <c r="C65" t="s">
        <v>6658</v>
      </c>
      <c r="D65" s="25">
        <v>6086</v>
      </c>
      <c r="E65" s="25">
        <v>469</v>
      </c>
      <c r="F65" s="25">
        <v>69</v>
      </c>
      <c r="G65" s="133">
        <f t="shared" si="11"/>
        <v>0.14712153518123666</v>
      </c>
      <c r="H65" s="15" t="s">
        <v>5005</v>
      </c>
      <c r="I65" s="16" t="s">
        <v>14</v>
      </c>
      <c r="J65" s="15"/>
      <c r="K65" s="336" t="s">
        <v>5003</v>
      </c>
      <c r="L65" s="15" t="s">
        <v>14</v>
      </c>
      <c r="M65" s="15" t="s">
        <v>15</v>
      </c>
      <c r="N65" s="91"/>
      <c r="P65" s="1" t="str">
        <f>IF($C65&lt;&gt;"",IF(COUNTIF($C:C,$C65)&gt;1,"Plusieurs commentaires",""),"")</f>
        <v/>
      </c>
      <c r="Q65" s="1">
        <f t="shared" si="12"/>
        <v>0</v>
      </c>
      <c r="R65" s="1">
        <f>SUMIFS($Q$5:$Q65,$P$5:$P65,"Plusieurs commentaires",$C$5:$C65,C65)</f>
        <v>0</v>
      </c>
      <c r="S65" t="str">
        <f t="shared" si="13"/>
        <v/>
      </c>
      <c r="T65" t="str">
        <f t="shared" si="14"/>
        <v/>
      </c>
      <c r="U65" t="str">
        <f t="shared" si="15"/>
        <v/>
      </c>
      <c r="V65" s="238" t="str">
        <f t="shared" si="16"/>
        <v/>
      </c>
      <c r="W65" s="238">
        <f t="shared" si="17"/>
        <v>0</v>
      </c>
      <c r="X65" s="238">
        <f>SUMIFS($W$5:$W65,$V$5:$V65,"Plusieurs occurences",$H$5:$H65,H65)</f>
        <v>0</v>
      </c>
      <c r="Y65" t="str">
        <f t="shared" si="18"/>
        <v>Luthier</v>
      </c>
      <c r="Z65" t="str">
        <f t="shared" si="19"/>
        <v/>
      </c>
      <c r="AA65" t="str">
        <f t="shared" si="20"/>
        <v/>
      </c>
      <c r="AC65" t="str">
        <f t="shared" si="21"/>
        <v>Oaaopuscuiaars</v>
      </c>
    </row>
    <row r="66" spans="1:29" ht="48" x14ac:dyDescent="0.25">
      <c r="A66" s="112">
        <v>83</v>
      </c>
      <c r="B66" s="14" t="s">
        <v>5006</v>
      </c>
      <c r="C66" t="s">
        <v>6686</v>
      </c>
      <c r="D66" s="25">
        <v>18000</v>
      </c>
      <c r="E66" s="25">
        <v>717</v>
      </c>
      <c r="F66" s="25">
        <v>1858</v>
      </c>
      <c r="G66" s="133">
        <f t="shared" si="11"/>
        <v>2.5913528591352861</v>
      </c>
      <c r="H66" s="15"/>
      <c r="I66" s="16" t="s">
        <v>14</v>
      </c>
      <c r="J66" s="15"/>
      <c r="K66" s="336" t="s">
        <v>14</v>
      </c>
      <c r="L66" s="15" t="s">
        <v>14</v>
      </c>
      <c r="M66" s="15" t="s">
        <v>15</v>
      </c>
      <c r="N66" s="91"/>
      <c r="P66" s="1" t="str">
        <f>IF($C66&lt;&gt;"",IF(COUNTIF($C:C,$C66)&gt;1,"Plusieurs commentaires",""),"")</f>
        <v/>
      </c>
      <c r="Q66" s="1">
        <f t="shared" si="12"/>
        <v>0</v>
      </c>
      <c r="R66" s="1">
        <f>SUMIFS($Q$5:$Q66,$P$5:$P66,"Plusieurs commentaires",$C$5:$C66,C66)</f>
        <v>0</v>
      </c>
      <c r="S66" t="str">
        <f t="shared" si="13"/>
        <v/>
      </c>
      <c r="T66" t="str">
        <f t="shared" si="14"/>
        <v/>
      </c>
      <c r="U66" t="str">
        <f t="shared" si="15"/>
        <v/>
      </c>
      <c r="V66" s="238" t="str">
        <f t="shared" si="16"/>
        <v/>
      </c>
      <c r="W66" s="238">
        <f t="shared" si="17"/>
        <v>0</v>
      </c>
      <c r="X66" s="238">
        <f>SUMIFS($W$5:$W66,$V$5:$V66,"Plusieurs occurences",$H$5:$H66,H66)</f>
        <v>0</v>
      </c>
      <c r="Y66">
        <f t="shared" si="18"/>
        <v>0</v>
      </c>
      <c r="Z66" t="str">
        <f t="shared" si="19"/>
        <v/>
      </c>
      <c r="AA66" t="str">
        <f t="shared" si="20"/>
        <v/>
      </c>
      <c r="AC66" t="str">
        <f t="shared" si="21"/>
        <v>paysazzaaurc</v>
      </c>
    </row>
    <row r="67" spans="1:29" ht="24" x14ac:dyDescent="0.25">
      <c r="A67" s="112">
        <v>85</v>
      </c>
      <c r="B67" s="14" t="s">
        <v>5009</v>
      </c>
      <c r="C67" t="s">
        <v>6647</v>
      </c>
      <c r="D67" s="25">
        <v>1866</v>
      </c>
      <c r="E67" s="25">
        <v>91</v>
      </c>
      <c r="F67" s="25">
        <v>8</v>
      </c>
      <c r="G67" s="133">
        <f t="shared" si="11"/>
        <v>8.7912087912087919E-2</v>
      </c>
      <c r="H67" s="15"/>
      <c r="I67" s="16" t="s">
        <v>14</v>
      </c>
      <c r="J67" s="15"/>
      <c r="K67" s="336" t="s">
        <v>14</v>
      </c>
      <c r="L67" s="15" t="s">
        <v>13</v>
      </c>
      <c r="M67" s="15" t="s">
        <v>15</v>
      </c>
      <c r="N67" s="91"/>
      <c r="P67" s="1" t="str">
        <f>IF($C67&lt;&gt;"",IF(COUNTIF($C:C,$C67)&gt;1,"Plusieurs commentaires",""),"")</f>
        <v/>
      </c>
      <c r="Q67" s="1">
        <f t="shared" si="12"/>
        <v>0</v>
      </c>
      <c r="R67" s="1">
        <f>SUMIFS($Q$5:$Q67,$P$5:$P67,"Plusieurs commentaires",$C$5:$C67,C67)</f>
        <v>0</v>
      </c>
      <c r="S67" t="str">
        <f t="shared" si="13"/>
        <v/>
      </c>
      <c r="T67" t="str">
        <f t="shared" si="14"/>
        <v/>
      </c>
      <c r="U67" t="str">
        <f t="shared" si="15"/>
        <v/>
      </c>
      <c r="V67" s="238" t="str">
        <f t="shared" si="16"/>
        <v/>
      </c>
      <c r="W67" s="238">
        <f t="shared" si="17"/>
        <v>0</v>
      </c>
      <c r="X67" s="238">
        <f>SUMIFS($W$5:$W67,$V$5:$V67,"Plusieurs occurences",$H$5:$H67,H67)</f>
        <v>0</v>
      </c>
      <c r="Y67">
        <f t="shared" si="18"/>
        <v>0</v>
      </c>
      <c r="Z67" t="str">
        <f t="shared" si="19"/>
        <v/>
      </c>
      <c r="AA67" t="str">
        <f t="shared" si="20"/>
        <v/>
      </c>
      <c r="AC67" t="str">
        <f t="shared" si="21"/>
        <v>irczzy_roaky</v>
      </c>
    </row>
    <row r="68" spans="1:29" ht="72" x14ac:dyDescent="0.25">
      <c r="A68" s="112">
        <v>86</v>
      </c>
      <c r="B68" s="14" t="s">
        <v>5010</v>
      </c>
      <c r="C68" t="s">
        <v>6687</v>
      </c>
      <c r="D68" s="25">
        <v>25400</v>
      </c>
      <c r="E68" s="25">
        <v>1541</v>
      </c>
      <c r="F68" s="25">
        <v>528</v>
      </c>
      <c r="G68" s="133">
        <f t="shared" si="11"/>
        <v>0.34263465282284233</v>
      </c>
      <c r="H68" s="15"/>
      <c r="I68" s="16" t="s">
        <v>14</v>
      </c>
      <c r="J68" s="15"/>
      <c r="K68" s="336" t="s">
        <v>14</v>
      </c>
      <c r="L68" s="15" t="s">
        <v>13</v>
      </c>
      <c r="M68" s="15" t="s">
        <v>15</v>
      </c>
      <c r="N68" s="91"/>
      <c r="P68" s="1" t="str">
        <f>IF($C68&lt;&gt;"",IF(COUNTIF($C:C,$C68)&gt;1,"Plusieurs commentaires",""),"")</f>
        <v/>
      </c>
      <c r="Q68" s="1">
        <f t="shared" si="12"/>
        <v>0</v>
      </c>
      <c r="R68" s="1">
        <f>SUMIFS($Q$5:$Q68,$P$5:$P68,"Plusieurs commentaires",$C$5:$C68,C68)</f>
        <v>0</v>
      </c>
      <c r="S68" t="str">
        <f t="shared" si="13"/>
        <v/>
      </c>
      <c r="T68" t="str">
        <f t="shared" si="14"/>
        <v/>
      </c>
      <c r="U68" t="str">
        <f t="shared" si="15"/>
        <v/>
      </c>
      <c r="V68" s="238" t="str">
        <f t="shared" si="16"/>
        <v/>
      </c>
      <c r="W68" s="238">
        <f t="shared" si="17"/>
        <v>0</v>
      </c>
      <c r="X68" s="238">
        <f>SUMIFS($W$5:$W68,$V$5:$V68,"Plusieurs occurences",$H$5:$H68,H68)</f>
        <v>0</v>
      </c>
      <c r="Y68">
        <f t="shared" si="18"/>
        <v>0</v>
      </c>
      <c r="Z68" t="str">
        <f t="shared" si="19"/>
        <v/>
      </c>
      <c r="AA68" t="str">
        <f t="shared" si="20"/>
        <v/>
      </c>
      <c r="AC68" t="str">
        <f t="shared" si="21"/>
        <v>Sahozcaozzcric</v>
      </c>
    </row>
    <row r="69" spans="1:29" ht="48" x14ac:dyDescent="0.25">
      <c r="A69" s="112">
        <v>88</v>
      </c>
      <c r="B69" s="14" t="s">
        <v>5012</v>
      </c>
      <c r="C69" t="s">
        <v>6724</v>
      </c>
      <c r="D69" s="25">
        <v>1365</v>
      </c>
      <c r="E69" s="25">
        <v>447</v>
      </c>
      <c r="F69" s="25">
        <v>278</v>
      </c>
      <c r="G69" s="133">
        <f t="shared" ref="G69:G100" si="22">IFERROR(F69/E69,0)</f>
        <v>0.62192393736017892</v>
      </c>
      <c r="H69" s="15"/>
      <c r="I69" s="16" t="s">
        <v>13</v>
      </c>
      <c r="J69" s="15"/>
      <c r="K69" s="336" t="s">
        <v>14</v>
      </c>
      <c r="L69" s="15" t="s">
        <v>14</v>
      </c>
      <c r="M69" s="15" t="s">
        <v>15</v>
      </c>
      <c r="N69" s="91"/>
      <c r="P69" s="1" t="str">
        <f>IF($C69&lt;&gt;"",IF(COUNTIF($C:C,$C69)&gt;1,"Plusieurs commentaires",""),"")</f>
        <v/>
      </c>
      <c r="Q69" s="1">
        <f t="shared" ref="Q69:Q100" si="23">IF(P69="Plusieurs commentaires",1,0)</f>
        <v>0</v>
      </c>
      <c r="R69" s="1">
        <f>SUMIFS($Q$5:$Q69,$P$5:$P69,"Plusieurs commentaires",$C$5:$C69,C69)</f>
        <v>0</v>
      </c>
      <c r="S69" t="str">
        <f t="shared" ref="S69:S100" si="24">IF(I69="Non",IF(F69&lt;=21,IF(M69="Critique",IF(J69&gt;2017,C69,""),""),""),"")</f>
        <v/>
      </c>
      <c r="T69" t="str">
        <f t="shared" ref="T69:T100" si="25">IF(I69="Non",IF(F69&lt;=21,IF(M69="Soutien",IF(J69&gt;2017,C69,""),""),""),"")</f>
        <v/>
      </c>
      <c r="U69" t="str">
        <f t="shared" ref="U69:U100" si="26">IF(I69="Non",IF(F69&lt;=21,IF(M69="Neutre",IF(J69&gt;2017,C69,""),""),""),"")</f>
        <v/>
      </c>
      <c r="V69" s="238" t="str">
        <f t="shared" ref="V69:V100" si="27">IF($H69&lt;&gt;"",IF(COUNTIF($H:$H,$H69)&gt;1,"Plusieurs occurences",""),"")</f>
        <v/>
      </c>
      <c r="W69" s="238">
        <f t="shared" ref="W69:W100" si="28">IF(V69="Plusieurs occurences",1,0)</f>
        <v>0</v>
      </c>
      <c r="X69" s="238">
        <f>SUMIFS($W$5:$W69,$V$5:$V69,"Plusieurs occurences",$H$5:$H69,H69)</f>
        <v>0</v>
      </c>
      <c r="Y69">
        <f t="shared" ref="Y69:Y100" si="29">IF(R69&lt;2,IF(M69="Critique",H69,""),"")</f>
        <v>0</v>
      </c>
      <c r="Z69" t="str">
        <f t="shared" ref="Z69:Z100" si="30">IF(R69&lt;2,IF(M69="Soutien",H69,""),"")</f>
        <v/>
      </c>
      <c r="AA69" t="str">
        <f t="shared" ref="AA69:AA100" si="31">IF(R69&lt;2,IF(M69="Neutre",H69,""),"")</f>
        <v/>
      </c>
      <c r="AC69" t="str">
        <f t="shared" ref="AC69:AC83" si="32">IF(R69&lt;2,IF(M69="Critique",C69,""),"")</f>
        <v>ScrzizcPauu1</v>
      </c>
    </row>
    <row r="70" spans="1:29" ht="48" x14ac:dyDescent="0.25">
      <c r="A70" s="112">
        <v>89</v>
      </c>
      <c r="B70" s="14" t="s">
        <v>5014</v>
      </c>
      <c r="C70" t="s">
        <v>6725</v>
      </c>
      <c r="D70" s="25">
        <v>8</v>
      </c>
      <c r="E70" s="25">
        <v>38</v>
      </c>
      <c r="F70" s="25">
        <v>13</v>
      </c>
      <c r="G70" s="133">
        <f t="shared" si="22"/>
        <v>0.34210526315789475</v>
      </c>
      <c r="H70" s="15"/>
      <c r="I70" s="16" t="s">
        <v>13</v>
      </c>
      <c r="J70" s="15"/>
      <c r="K70" s="336" t="s">
        <v>14</v>
      </c>
      <c r="L70" s="15" t="s">
        <v>13</v>
      </c>
      <c r="M70" s="15" t="s">
        <v>15</v>
      </c>
      <c r="N70" s="91"/>
      <c r="P70" s="1" t="str">
        <f>IF($C70&lt;&gt;"",IF(COUNTIF($C:C,$C70)&gt;1,"Plusieurs commentaires",""),"")</f>
        <v/>
      </c>
      <c r="Q70" s="1">
        <f t="shared" si="23"/>
        <v>0</v>
      </c>
      <c r="R70" s="1">
        <f>SUMIFS($Q$5:$Q70,$P$5:$P70,"Plusieurs commentaires",$C$5:$C70,C70)</f>
        <v>0</v>
      </c>
      <c r="S70" t="str">
        <f t="shared" si="24"/>
        <v/>
      </c>
      <c r="T70" t="str">
        <f t="shared" si="25"/>
        <v/>
      </c>
      <c r="U70" t="str">
        <f t="shared" si="26"/>
        <v/>
      </c>
      <c r="V70" s="238" t="str">
        <f t="shared" si="27"/>
        <v/>
      </c>
      <c r="W70" s="238">
        <f t="shared" si="28"/>
        <v>0</v>
      </c>
      <c r="X70" s="238">
        <f>SUMIFS($W$5:$W70,$V$5:$V70,"Plusieurs occurences",$H$5:$H70,H70)</f>
        <v>0</v>
      </c>
      <c r="Y70">
        <f t="shared" si="29"/>
        <v>0</v>
      </c>
      <c r="Z70" t="str">
        <f t="shared" si="30"/>
        <v/>
      </c>
      <c r="AA70" t="str">
        <f t="shared" si="31"/>
        <v/>
      </c>
      <c r="AC70" t="str">
        <f t="shared" si="32"/>
        <v>Scuasaiczyiuhou</v>
      </c>
    </row>
    <row r="71" spans="1:29" ht="48" x14ac:dyDescent="0.25">
      <c r="A71" s="112">
        <v>91</v>
      </c>
      <c r="B71" s="14" t="s">
        <v>5016</v>
      </c>
      <c r="C71" t="s">
        <v>6726</v>
      </c>
      <c r="D71" s="25">
        <v>125</v>
      </c>
      <c r="E71" s="25">
        <v>341</v>
      </c>
      <c r="F71" s="25">
        <v>12</v>
      </c>
      <c r="G71" s="133">
        <f t="shared" si="22"/>
        <v>3.519061583577713E-2</v>
      </c>
      <c r="H71" s="15" t="s">
        <v>5017</v>
      </c>
      <c r="I71" s="16" t="s">
        <v>14</v>
      </c>
      <c r="J71" s="15"/>
      <c r="K71" s="336" t="s">
        <v>14</v>
      </c>
      <c r="L71" s="15" t="s">
        <v>14</v>
      </c>
      <c r="M71" s="15" t="s">
        <v>15</v>
      </c>
      <c r="N71" s="91"/>
      <c r="P71" s="1" t="str">
        <f>IF($C71&lt;&gt;"",IF(COUNTIF($C:C,$C71)&gt;1,"Plusieurs commentaires",""),"")</f>
        <v/>
      </c>
      <c r="Q71" s="1">
        <f t="shared" si="23"/>
        <v>0</v>
      </c>
      <c r="R71" s="1">
        <f>SUMIFS($Q$5:$Q71,$P$5:$P71,"Plusieurs commentaires",$C$5:$C71,C71)</f>
        <v>0</v>
      </c>
      <c r="S71" t="str">
        <f t="shared" si="24"/>
        <v/>
      </c>
      <c r="T71" t="str">
        <f t="shared" si="25"/>
        <v/>
      </c>
      <c r="U71" t="str">
        <f t="shared" si="26"/>
        <v/>
      </c>
      <c r="V71" s="238" t="str">
        <f t="shared" si="27"/>
        <v/>
      </c>
      <c r="W71" s="238">
        <f t="shared" si="28"/>
        <v>0</v>
      </c>
      <c r="X71" s="238">
        <f>SUMIFS($W$5:$W71,$V$5:$V71,"Plusieurs occurences",$H$5:$H71,H71)</f>
        <v>0</v>
      </c>
      <c r="Y71" t="str">
        <f t="shared" si="29"/>
        <v>Illustrateur</v>
      </c>
      <c r="Z71" t="str">
        <f t="shared" si="30"/>
        <v/>
      </c>
      <c r="AA71" t="str">
        <f t="shared" si="31"/>
        <v/>
      </c>
      <c r="AC71" t="str">
        <f t="shared" si="32"/>
        <v>araOiuoaki</v>
      </c>
    </row>
    <row r="72" spans="1:29" ht="84" x14ac:dyDescent="0.25">
      <c r="A72" s="112">
        <v>92</v>
      </c>
      <c r="B72" s="14" t="s">
        <v>5018</v>
      </c>
      <c r="C72" t="s">
        <v>6727</v>
      </c>
      <c r="D72" s="25">
        <v>1926</v>
      </c>
      <c r="E72" s="25">
        <v>685</v>
      </c>
      <c r="F72" s="25">
        <v>50</v>
      </c>
      <c r="G72" s="133">
        <f t="shared" si="22"/>
        <v>7.2992700729927001E-2</v>
      </c>
      <c r="H72" s="15"/>
      <c r="I72" s="16" t="s">
        <v>14</v>
      </c>
      <c r="J72" s="15"/>
      <c r="K72" s="336" t="s">
        <v>14</v>
      </c>
      <c r="L72" s="15" t="s">
        <v>13</v>
      </c>
      <c r="M72" s="15" t="s">
        <v>15</v>
      </c>
      <c r="N72" s="91"/>
      <c r="P72" s="1" t="str">
        <f>IF($C72&lt;&gt;"",IF(COUNTIF($C:C,$C72)&gt;1,"Plusieurs commentaires",""),"")</f>
        <v/>
      </c>
      <c r="Q72" s="1">
        <f t="shared" si="23"/>
        <v>0</v>
      </c>
      <c r="R72" s="1">
        <f>SUMIFS($Q$5:$Q72,$P$5:$P72,"Plusieurs commentaires",$C$5:$C72,C72)</f>
        <v>0</v>
      </c>
      <c r="S72" t="str">
        <f t="shared" si="24"/>
        <v/>
      </c>
      <c r="T72" t="str">
        <f t="shared" si="25"/>
        <v/>
      </c>
      <c r="U72" t="str">
        <f t="shared" si="26"/>
        <v/>
      </c>
      <c r="V72" s="238" t="str">
        <f t="shared" si="27"/>
        <v/>
      </c>
      <c r="W72" s="238">
        <f t="shared" si="28"/>
        <v>0</v>
      </c>
      <c r="X72" s="238">
        <f>SUMIFS($W$5:$W72,$V$5:$V72,"Plusieurs occurences",$H$5:$H72,H72)</f>
        <v>0</v>
      </c>
      <c r="Y72">
        <f t="shared" si="29"/>
        <v>0</v>
      </c>
      <c r="Z72" t="str">
        <f t="shared" si="30"/>
        <v/>
      </c>
      <c r="AA72" t="str">
        <f t="shared" si="31"/>
        <v/>
      </c>
      <c r="AC72" t="str">
        <f t="shared" si="32"/>
        <v>zikouaiRckizsky</v>
      </c>
    </row>
    <row r="73" spans="1:29" ht="48" x14ac:dyDescent="0.25">
      <c r="A73" s="112">
        <v>93</v>
      </c>
      <c r="B73" s="14" t="s">
        <v>5019</v>
      </c>
      <c r="C73" t="s">
        <v>6671</v>
      </c>
      <c r="D73" s="25">
        <v>9354</v>
      </c>
      <c r="E73" s="25">
        <v>966</v>
      </c>
      <c r="F73" s="25">
        <v>1160</v>
      </c>
      <c r="G73" s="133">
        <f t="shared" si="22"/>
        <v>1.2008281573498965</v>
      </c>
      <c r="H73" s="15" t="s">
        <v>19</v>
      </c>
      <c r="I73" s="16" t="s">
        <v>14</v>
      </c>
      <c r="J73" s="15"/>
      <c r="K73" s="336" t="s">
        <v>5020</v>
      </c>
      <c r="L73" s="15" t="s">
        <v>37</v>
      </c>
      <c r="M73" s="15" t="s">
        <v>15</v>
      </c>
      <c r="N73" s="91"/>
      <c r="P73" s="1" t="str">
        <f>IF($C73&lt;&gt;"",IF(COUNTIF($C:C,$C73)&gt;1,"Plusieurs commentaires",""),"")</f>
        <v/>
      </c>
      <c r="Q73" s="1">
        <f t="shared" si="23"/>
        <v>0</v>
      </c>
      <c r="R73" s="1">
        <f>SUMIFS($Q$5:$Q73,$P$5:$P73,"Plusieurs commentaires",$C$5:$C73,C73)</f>
        <v>0</v>
      </c>
      <c r="S73" t="str">
        <f t="shared" si="24"/>
        <v/>
      </c>
      <c r="T73" t="str">
        <f t="shared" si="25"/>
        <v/>
      </c>
      <c r="U73" t="str">
        <f t="shared" si="26"/>
        <v/>
      </c>
      <c r="V73" s="238" t="str">
        <f t="shared" si="27"/>
        <v>Plusieurs occurences</v>
      </c>
      <c r="W73" s="238">
        <f t="shared" si="28"/>
        <v>1</v>
      </c>
      <c r="X73" s="238">
        <f>SUMIFS($W$5:$W73,$V$5:$V73,"Plusieurs occurences",$H$5:$H73,H73)</f>
        <v>9</v>
      </c>
      <c r="Y73" t="str">
        <f t="shared" si="29"/>
        <v>Agriculteur</v>
      </c>
      <c r="Z73" t="str">
        <f t="shared" si="30"/>
        <v/>
      </c>
      <c r="AA73" t="str">
        <f t="shared" si="31"/>
        <v/>
      </c>
      <c r="AC73" t="str">
        <f t="shared" si="32"/>
        <v>HcrvcPoyycrcau</v>
      </c>
    </row>
    <row r="74" spans="1:29" ht="36" x14ac:dyDescent="0.25">
      <c r="A74" s="112">
        <v>94</v>
      </c>
      <c r="B74" s="14" t="s">
        <v>5021</v>
      </c>
      <c r="C74" t="s">
        <v>6728</v>
      </c>
      <c r="D74" s="25">
        <v>565</v>
      </c>
      <c r="E74" s="25">
        <v>200</v>
      </c>
      <c r="F74" s="25">
        <v>17</v>
      </c>
      <c r="G74" s="133">
        <f t="shared" si="22"/>
        <v>8.5000000000000006E-2</v>
      </c>
      <c r="H74" s="15"/>
      <c r="I74" s="16" t="s">
        <v>14</v>
      </c>
      <c r="J74" s="15"/>
      <c r="K74" s="336" t="s">
        <v>14</v>
      </c>
      <c r="L74" s="15" t="s">
        <v>13</v>
      </c>
      <c r="M74" s="15" t="s">
        <v>15</v>
      </c>
      <c r="N74" s="91"/>
      <c r="P74" s="1" t="str">
        <f>IF($C74&lt;&gt;"",IF(COUNTIF($C:C,$C74)&gt;1,"Plusieurs commentaires",""),"")</f>
        <v/>
      </c>
      <c r="Q74" s="1">
        <f t="shared" si="23"/>
        <v>0</v>
      </c>
      <c r="R74" s="1">
        <f>SUMIFS($Q$5:$Q74,$P$5:$P74,"Plusieurs commentaires",$C$5:$C74,C74)</f>
        <v>0</v>
      </c>
      <c r="S74" t="str">
        <f t="shared" si="24"/>
        <v/>
      </c>
      <c r="T74" t="str">
        <f t="shared" si="25"/>
        <v/>
      </c>
      <c r="U74" t="str">
        <f t="shared" si="26"/>
        <v/>
      </c>
      <c r="V74" s="238" t="str">
        <f t="shared" si="27"/>
        <v/>
      </c>
      <c r="W74" s="238">
        <f t="shared" si="28"/>
        <v>0</v>
      </c>
      <c r="X74" s="238">
        <f>SUMIFS($W$5:$W74,$V$5:$V74,"Plusieurs occurences",$H$5:$H74,H74)</f>
        <v>0</v>
      </c>
      <c r="Y74">
        <f t="shared" si="29"/>
        <v>0</v>
      </c>
      <c r="Z74" t="str">
        <f t="shared" si="30"/>
        <v/>
      </c>
      <c r="AA74" t="str">
        <f t="shared" si="31"/>
        <v/>
      </c>
      <c r="AC74" t="str">
        <f t="shared" si="32"/>
        <v>yarRcucuouahc</v>
      </c>
    </row>
    <row r="75" spans="1:29" ht="60" x14ac:dyDescent="0.25">
      <c r="A75" s="112">
        <v>95</v>
      </c>
      <c r="B75" s="14" t="s">
        <v>5022</v>
      </c>
      <c r="C75" t="s">
        <v>6729</v>
      </c>
      <c r="D75" s="25">
        <v>4</v>
      </c>
      <c r="E75" s="25">
        <v>22</v>
      </c>
      <c r="F75" s="25">
        <v>1</v>
      </c>
      <c r="G75" s="133">
        <f t="shared" si="22"/>
        <v>4.5454545454545456E-2</v>
      </c>
      <c r="H75" s="15"/>
      <c r="I75" s="16" t="s">
        <v>14</v>
      </c>
      <c r="J75" s="15"/>
      <c r="K75" s="336" t="s">
        <v>14</v>
      </c>
      <c r="L75" s="15" t="s">
        <v>13</v>
      </c>
      <c r="M75" s="15" t="s">
        <v>15</v>
      </c>
      <c r="N75" s="91"/>
      <c r="P75" s="1" t="str">
        <f>IF($C75&lt;&gt;"",IF(COUNTIF($C:C,$C75)&gt;1,"Plusieurs commentaires",""),"")</f>
        <v/>
      </c>
      <c r="Q75" s="1">
        <f t="shared" si="23"/>
        <v>0</v>
      </c>
      <c r="R75" s="1">
        <f>SUMIFS($Q$5:$Q75,$P$5:$P75,"Plusieurs commentaires",$C$5:$C75,C75)</f>
        <v>0</v>
      </c>
      <c r="S75" t="str">
        <f t="shared" si="24"/>
        <v/>
      </c>
      <c r="T75" t="str">
        <f t="shared" si="25"/>
        <v/>
      </c>
      <c r="U75" t="str">
        <f t="shared" si="26"/>
        <v/>
      </c>
      <c r="V75" s="238" t="str">
        <f t="shared" si="27"/>
        <v/>
      </c>
      <c r="W75" s="238">
        <f t="shared" si="28"/>
        <v>0</v>
      </c>
      <c r="X75" s="238">
        <f>SUMIFS($W$5:$W75,$V$5:$V75,"Plusieurs occurences",$H$5:$H75,H75)</f>
        <v>0</v>
      </c>
      <c r="Y75">
        <f t="shared" si="29"/>
        <v>0</v>
      </c>
      <c r="Z75" t="str">
        <f t="shared" si="30"/>
        <v/>
      </c>
      <c r="AA75" t="str">
        <f t="shared" si="31"/>
        <v/>
      </c>
      <c r="AC75" t="str">
        <f t="shared" si="32"/>
        <v>uczisjozaacur</v>
      </c>
    </row>
    <row r="76" spans="1:29" ht="48" x14ac:dyDescent="0.25">
      <c r="A76" s="112">
        <v>96</v>
      </c>
      <c r="B76" s="14" t="s">
        <v>5023</v>
      </c>
      <c r="C76" t="s">
        <v>6688</v>
      </c>
      <c r="D76" s="25">
        <v>416</v>
      </c>
      <c r="E76" s="25">
        <v>80</v>
      </c>
      <c r="F76" s="25">
        <v>233</v>
      </c>
      <c r="G76" s="133">
        <f t="shared" si="22"/>
        <v>2.9125000000000001</v>
      </c>
      <c r="H76" s="15" t="s">
        <v>5024</v>
      </c>
      <c r="I76" s="16" t="s">
        <v>14</v>
      </c>
      <c r="J76" s="15"/>
      <c r="K76" s="336" t="s">
        <v>14</v>
      </c>
      <c r="L76" s="15" t="s">
        <v>13</v>
      </c>
      <c r="M76" s="15" t="s">
        <v>15</v>
      </c>
      <c r="N76" s="94"/>
      <c r="P76" s="1" t="str">
        <f>IF($C76&lt;&gt;"",IF(COUNTIF($C:C,$C76)&gt;1,"Plusieurs commentaires",""),"")</f>
        <v/>
      </c>
      <c r="Q76" s="1">
        <f t="shared" si="23"/>
        <v>0</v>
      </c>
      <c r="R76" s="1">
        <f>SUMIFS($Q$5:$Q76,$P$5:$P76,"Plusieurs commentaires",$C$5:$C76,C76)</f>
        <v>0</v>
      </c>
      <c r="S76" t="str">
        <f t="shared" si="24"/>
        <v/>
      </c>
      <c r="T76" t="str">
        <f t="shared" si="25"/>
        <v/>
      </c>
      <c r="U76" t="str">
        <f t="shared" si="26"/>
        <v/>
      </c>
      <c r="V76" s="238" t="str">
        <f t="shared" si="27"/>
        <v/>
      </c>
      <c r="W76" s="238">
        <f t="shared" si="28"/>
        <v>0</v>
      </c>
      <c r="X76" s="238">
        <f>SUMIFS($W$5:$W76,$V$5:$V76,"Plusieurs occurences",$H$5:$H76,H76)</f>
        <v>0</v>
      </c>
      <c r="Y76" t="str">
        <f t="shared" si="29"/>
        <v>vidéaste</v>
      </c>
      <c r="Z76" t="str">
        <f t="shared" si="30"/>
        <v/>
      </c>
      <c r="AA76" t="str">
        <f t="shared" si="31"/>
        <v/>
      </c>
      <c r="AC76" t="str">
        <f t="shared" si="32"/>
        <v>jorzaziiix</v>
      </c>
    </row>
    <row r="77" spans="1:29" x14ac:dyDescent="0.25">
      <c r="A77" s="112">
        <v>97</v>
      </c>
      <c r="B77" s="14" t="s">
        <v>528</v>
      </c>
      <c r="C77" t="s">
        <v>6730</v>
      </c>
      <c r="D77" s="25">
        <v>13300</v>
      </c>
      <c r="E77" s="25">
        <v>499</v>
      </c>
      <c r="F77" s="25">
        <v>255</v>
      </c>
      <c r="G77" s="133">
        <f t="shared" si="22"/>
        <v>0.51102204408817631</v>
      </c>
      <c r="H77" s="15"/>
      <c r="I77" s="16" t="s">
        <v>14</v>
      </c>
      <c r="J77" s="15"/>
      <c r="K77" s="336" t="s">
        <v>14</v>
      </c>
      <c r="L77" s="15" t="s">
        <v>14</v>
      </c>
      <c r="M77" s="15" t="s">
        <v>15</v>
      </c>
      <c r="N77" s="94"/>
      <c r="P77" s="1" t="str">
        <f>IF($C77&lt;&gt;"",IF(COUNTIF($C:C,$C77)&gt;1,"Plusieurs commentaires",""),"")</f>
        <v/>
      </c>
      <c r="Q77" s="1">
        <f t="shared" si="23"/>
        <v>0</v>
      </c>
      <c r="R77" s="1">
        <f>SUMIFS($Q$5:$Q77,$P$5:$P77,"Plusieurs commentaires",$C$5:$C77,C77)</f>
        <v>0</v>
      </c>
      <c r="S77" t="str">
        <f t="shared" si="24"/>
        <v/>
      </c>
      <c r="T77" t="str">
        <f t="shared" si="25"/>
        <v/>
      </c>
      <c r="U77" t="str">
        <f t="shared" si="26"/>
        <v/>
      </c>
      <c r="V77" s="238" t="str">
        <f t="shared" si="27"/>
        <v/>
      </c>
      <c r="W77" s="238">
        <f t="shared" si="28"/>
        <v>0</v>
      </c>
      <c r="X77" s="238">
        <f>SUMIFS($W$5:$W77,$V$5:$V77,"Plusieurs occurences",$H$5:$H77,H77)</f>
        <v>0</v>
      </c>
      <c r="Y77">
        <f t="shared" si="29"/>
        <v>0</v>
      </c>
      <c r="Z77" t="str">
        <f t="shared" si="30"/>
        <v/>
      </c>
      <c r="AA77" t="str">
        <f t="shared" si="31"/>
        <v/>
      </c>
      <c r="AC77" t="str">
        <f t="shared" si="32"/>
        <v>yikcuyI54</v>
      </c>
    </row>
    <row r="78" spans="1:29" ht="24" x14ac:dyDescent="0.25">
      <c r="A78" s="112">
        <v>98</v>
      </c>
      <c r="B78" s="14" t="s">
        <v>5025</v>
      </c>
      <c r="C78" t="s">
        <v>6689</v>
      </c>
      <c r="D78" s="25">
        <v>38100</v>
      </c>
      <c r="E78" s="25">
        <v>685</v>
      </c>
      <c r="F78" s="25">
        <v>902</v>
      </c>
      <c r="G78" s="133">
        <f t="shared" si="22"/>
        <v>1.3167883211678832</v>
      </c>
      <c r="H78" s="15"/>
      <c r="I78" s="16" t="s">
        <v>13</v>
      </c>
      <c r="J78" s="15"/>
      <c r="K78" s="336" t="s">
        <v>50</v>
      </c>
      <c r="L78" s="15" t="s">
        <v>13</v>
      </c>
      <c r="M78" s="15" t="s">
        <v>15</v>
      </c>
      <c r="N78" s="94"/>
      <c r="P78" s="1" t="str">
        <f>IF($C78&lt;&gt;"",IF(COUNTIF($C:C,$C78)&gt;1,"Plusieurs commentaires",""),"")</f>
        <v/>
      </c>
      <c r="Q78" s="1">
        <f t="shared" si="23"/>
        <v>0</v>
      </c>
      <c r="R78" s="1">
        <f>SUMIFS($Q$5:$Q78,$P$5:$P78,"Plusieurs commentaires",$C$5:$C78,C78)</f>
        <v>0</v>
      </c>
      <c r="S78" t="str">
        <f t="shared" si="24"/>
        <v/>
      </c>
      <c r="T78" t="str">
        <f t="shared" si="25"/>
        <v/>
      </c>
      <c r="U78" t="str">
        <f t="shared" si="26"/>
        <v/>
      </c>
      <c r="V78" s="238" t="str">
        <f t="shared" si="27"/>
        <v/>
      </c>
      <c r="W78" s="238">
        <f t="shared" si="28"/>
        <v>0</v>
      </c>
      <c r="X78" s="238">
        <f>SUMIFS($W$5:$W78,$V$5:$V78,"Plusieurs occurences",$H$5:$H78,H78)</f>
        <v>0</v>
      </c>
      <c r="Y78">
        <f t="shared" si="29"/>
        <v>0</v>
      </c>
      <c r="Z78" t="str">
        <f t="shared" si="30"/>
        <v/>
      </c>
      <c r="AA78" t="str">
        <f t="shared" si="31"/>
        <v/>
      </c>
      <c r="AC78" t="str">
        <f t="shared" si="32"/>
        <v>JuVuIz3a</v>
      </c>
    </row>
    <row r="79" spans="1:29" ht="36" x14ac:dyDescent="0.25">
      <c r="A79" s="112">
        <v>99</v>
      </c>
      <c r="B79" s="14" t="s">
        <v>5026</v>
      </c>
      <c r="C79" t="s">
        <v>6731</v>
      </c>
      <c r="D79" s="25">
        <v>26400</v>
      </c>
      <c r="E79" s="25">
        <v>186</v>
      </c>
      <c r="F79" s="25">
        <v>290</v>
      </c>
      <c r="G79" s="133">
        <f t="shared" si="22"/>
        <v>1.5591397849462365</v>
      </c>
      <c r="H79" s="15" t="s">
        <v>122</v>
      </c>
      <c r="I79" s="16" t="s">
        <v>14</v>
      </c>
      <c r="J79" s="15"/>
      <c r="K79" s="336" t="s">
        <v>14</v>
      </c>
      <c r="L79" s="15" t="s">
        <v>14</v>
      </c>
      <c r="M79" s="15" t="s">
        <v>15</v>
      </c>
      <c r="N79" s="94"/>
      <c r="P79" s="1" t="str">
        <f>IF($C79&lt;&gt;"",IF(COUNTIF($C:C,$C79)&gt;1,"Plusieurs commentaires",""),"")</f>
        <v/>
      </c>
      <c r="Q79" s="1">
        <f t="shared" si="23"/>
        <v>0</v>
      </c>
      <c r="R79" s="1">
        <f>SUMIFS($Q$5:$Q79,$P$5:$P79,"Plusieurs commentaires",$C$5:$C79,C79)</f>
        <v>0</v>
      </c>
      <c r="S79" t="str">
        <f t="shared" si="24"/>
        <v/>
      </c>
      <c r="T79" t="str">
        <f t="shared" si="25"/>
        <v/>
      </c>
      <c r="U79" t="str">
        <f t="shared" si="26"/>
        <v/>
      </c>
      <c r="V79" s="238" t="str">
        <f t="shared" si="27"/>
        <v>Plusieurs occurences</v>
      </c>
      <c r="W79" s="238">
        <f t="shared" si="28"/>
        <v>1</v>
      </c>
      <c r="X79" s="238">
        <f>SUMIFS($W$5:$W79,$V$5:$V79,"Plusieurs occurences",$H$5:$H79,H79)</f>
        <v>2</v>
      </c>
      <c r="Y79" t="str">
        <f t="shared" si="29"/>
        <v>Etudiant</v>
      </c>
      <c r="Z79" t="str">
        <f t="shared" si="30"/>
        <v/>
      </c>
      <c r="AA79" t="str">
        <f t="shared" si="31"/>
        <v/>
      </c>
      <c r="AC79" t="str">
        <f t="shared" si="32"/>
        <v>Saucx01_Ya</v>
      </c>
    </row>
    <row r="80" spans="1:29" ht="108" x14ac:dyDescent="0.25">
      <c r="A80" s="112">
        <v>100</v>
      </c>
      <c r="B80" s="14" t="s">
        <v>5027</v>
      </c>
      <c r="C80" t="s">
        <v>6674</v>
      </c>
      <c r="D80" s="25">
        <v>872</v>
      </c>
      <c r="E80" s="25">
        <v>183</v>
      </c>
      <c r="F80" s="25">
        <v>181</v>
      </c>
      <c r="G80" s="133">
        <f t="shared" si="22"/>
        <v>0.98907103825136611</v>
      </c>
      <c r="H80" s="15" t="s">
        <v>122</v>
      </c>
      <c r="I80" s="16" t="s">
        <v>13</v>
      </c>
      <c r="J80" s="15"/>
      <c r="K80" s="336" t="s">
        <v>14</v>
      </c>
      <c r="L80" s="15" t="s">
        <v>13</v>
      </c>
      <c r="M80" s="15" t="s">
        <v>15</v>
      </c>
      <c r="N80" s="94"/>
      <c r="P80" s="1" t="str">
        <f>IF($C80&lt;&gt;"",IF(COUNTIF($C:C,$C80)&gt;1,"Plusieurs commentaires",""),"")</f>
        <v>Plusieurs commentaires</v>
      </c>
      <c r="Q80" s="1">
        <f t="shared" si="23"/>
        <v>1</v>
      </c>
      <c r="R80" s="1">
        <f>SUMIFS($Q$5:$Q80,$P$5:$P80,"Plusieurs commentaires",$C$5:$C80,C80)</f>
        <v>2</v>
      </c>
      <c r="S80" t="str">
        <f t="shared" si="24"/>
        <v/>
      </c>
      <c r="T80" t="str">
        <f t="shared" si="25"/>
        <v/>
      </c>
      <c r="U80" t="str">
        <f t="shared" si="26"/>
        <v/>
      </c>
      <c r="V80" s="238" t="str">
        <f t="shared" si="27"/>
        <v>Plusieurs occurences</v>
      </c>
      <c r="W80" s="238">
        <f t="shared" si="28"/>
        <v>1</v>
      </c>
      <c r="X80" s="238">
        <f>SUMIFS($W$5:$W80,$V$5:$V80,"Plusieurs occurences",$H$5:$H80,H80)</f>
        <v>3</v>
      </c>
      <c r="Y80" t="str">
        <f t="shared" si="29"/>
        <v/>
      </c>
      <c r="Z80" t="str">
        <f t="shared" si="30"/>
        <v/>
      </c>
      <c r="AA80" t="str">
        <f t="shared" si="31"/>
        <v/>
      </c>
      <c r="AC80" t="str">
        <f t="shared" si="32"/>
        <v/>
      </c>
    </row>
    <row r="81" spans="1:29" ht="24" x14ac:dyDescent="0.25">
      <c r="A81" s="112">
        <v>101</v>
      </c>
      <c r="B81" s="14" t="s">
        <v>5028</v>
      </c>
      <c r="C81" t="s">
        <v>6732</v>
      </c>
      <c r="D81" s="25">
        <v>60000</v>
      </c>
      <c r="E81" s="25">
        <v>648</v>
      </c>
      <c r="F81" s="25">
        <v>1782</v>
      </c>
      <c r="G81" s="133">
        <f t="shared" si="22"/>
        <v>2.75</v>
      </c>
      <c r="H81" s="15" t="s">
        <v>5029</v>
      </c>
      <c r="I81" s="16" t="s">
        <v>13</v>
      </c>
      <c r="J81" s="15"/>
      <c r="K81" s="336" t="s">
        <v>14</v>
      </c>
      <c r="L81" s="15" t="s">
        <v>13</v>
      </c>
      <c r="M81" s="15" t="s">
        <v>15</v>
      </c>
      <c r="N81" s="132"/>
      <c r="P81" s="1" t="str">
        <f>IF($C81&lt;&gt;"",IF(COUNTIF($C:C,$C81)&gt;1,"Plusieurs commentaires",""),"")</f>
        <v/>
      </c>
      <c r="Q81" s="1">
        <f t="shared" si="23"/>
        <v>0</v>
      </c>
      <c r="R81" s="1">
        <f>SUMIFS($Q$5:$Q81,$P$5:$P81,"Plusieurs commentaires",$C$5:$C81,C81)</f>
        <v>0</v>
      </c>
      <c r="S81" t="str">
        <f t="shared" si="24"/>
        <v/>
      </c>
      <c r="T81" t="str">
        <f t="shared" si="25"/>
        <v/>
      </c>
      <c r="U81" t="str">
        <f t="shared" si="26"/>
        <v/>
      </c>
      <c r="V81" s="238" t="str">
        <f t="shared" si="27"/>
        <v/>
      </c>
      <c r="W81" s="238">
        <f t="shared" si="28"/>
        <v>0</v>
      </c>
      <c r="X81" s="238">
        <f>SUMIFS($W$5:$W81,$V$5:$V81,"Plusieurs occurences",$H$5:$H81,H81)</f>
        <v>0</v>
      </c>
      <c r="Y81" t="str">
        <f t="shared" si="29"/>
        <v>Romancière</v>
      </c>
      <c r="Z81" t="str">
        <f t="shared" si="30"/>
        <v/>
      </c>
      <c r="AA81" t="str">
        <f t="shared" si="31"/>
        <v/>
      </c>
      <c r="AC81" t="str">
        <f t="shared" si="32"/>
        <v>irczczcusc</v>
      </c>
    </row>
    <row r="82" spans="1:29" ht="48" x14ac:dyDescent="0.25">
      <c r="A82" s="112">
        <v>102</v>
      </c>
      <c r="B82" s="14" t="s">
        <v>5031</v>
      </c>
      <c r="C82" t="s">
        <v>6690</v>
      </c>
      <c r="D82" s="25">
        <v>56200</v>
      </c>
      <c r="E82" s="25">
        <v>356</v>
      </c>
      <c r="F82" s="25">
        <v>379</v>
      </c>
      <c r="G82" s="133">
        <f t="shared" si="22"/>
        <v>1.0646067415730338</v>
      </c>
      <c r="H82" s="15"/>
      <c r="I82" s="16" t="s">
        <v>14</v>
      </c>
      <c r="J82" s="15"/>
      <c r="K82" s="336" t="s">
        <v>5851</v>
      </c>
      <c r="L82" s="15" t="s">
        <v>14</v>
      </c>
      <c r="M82" s="15" t="s">
        <v>15</v>
      </c>
      <c r="N82" s="132"/>
      <c r="P82" s="1" t="str">
        <f>IF($C82&lt;&gt;"",IF(COUNTIF($C:C,$C82)&gt;1,"Plusieurs commentaires",""),"")</f>
        <v/>
      </c>
      <c r="Q82" s="1">
        <f t="shared" si="23"/>
        <v>0</v>
      </c>
      <c r="R82" s="1">
        <f>SUMIFS($Q$5:$Q82,$P$5:$P82,"Plusieurs commentaires",$C$5:$C82,C82)</f>
        <v>0</v>
      </c>
      <c r="S82" t="str">
        <f t="shared" si="24"/>
        <v/>
      </c>
      <c r="T82" t="str">
        <f t="shared" si="25"/>
        <v/>
      </c>
      <c r="U82" t="str">
        <f t="shared" si="26"/>
        <v/>
      </c>
      <c r="V82" s="238" t="str">
        <f t="shared" si="27"/>
        <v/>
      </c>
      <c r="W82" s="238">
        <f t="shared" si="28"/>
        <v>0</v>
      </c>
      <c r="X82" s="238">
        <f>SUMIFS($W$5:$W82,$V$5:$V82,"Plusieurs occurences",$H$5:$H82,H82)</f>
        <v>0</v>
      </c>
      <c r="Y82">
        <f t="shared" si="29"/>
        <v>0</v>
      </c>
      <c r="Z82" t="str">
        <f t="shared" si="30"/>
        <v/>
      </c>
      <c r="AA82" t="str">
        <f t="shared" si="31"/>
        <v/>
      </c>
      <c r="AC82" t="str">
        <f t="shared" si="32"/>
        <v>Phazao17</v>
      </c>
    </row>
    <row r="83" spans="1:29" ht="36" x14ac:dyDescent="0.25">
      <c r="A83" s="112">
        <v>103</v>
      </c>
      <c r="B83" s="14" t="s">
        <v>5030</v>
      </c>
      <c r="C83" t="s">
        <v>6733</v>
      </c>
      <c r="D83" s="25">
        <v>46400</v>
      </c>
      <c r="E83" s="25">
        <v>399</v>
      </c>
      <c r="F83" s="25">
        <v>890</v>
      </c>
      <c r="G83" s="133">
        <f t="shared" si="22"/>
        <v>2.2305764411027571</v>
      </c>
      <c r="H83" s="15"/>
      <c r="I83" s="16" t="s">
        <v>13</v>
      </c>
      <c r="J83" s="15"/>
      <c r="K83" s="336" t="s">
        <v>43</v>
      </c>
      <c r="L83" s="15" t="s">
        <v>14</v>
      </c>
      <c r="M83" s="15" t="s">
        <v>15</v>
      </c>
      <c r="N83" s="132"/>
      <c r="P83" s="1" t="str">
        <f>IF($C83&lt;&gt;"",IF(COUNTIF($C:C,$C83)&gt;1,"Plusieurs commentaires",""),"")</f>
        <v/>
      </c>
      <c r="Q83" s="1">
        <f t="shared" si="23"/>
        <v>0</v>
      </c>
      <c r="R83" s="1">
        <f>SUMIFS($Q$5:$Q83,$P$5:$P83,"Plusieurs commentaires",$C$5:$C83,C83)</f>
        <v>0</v>
      </c>
      <c r="S83" t="str">
        <f t="shared" si="24"/>
        <v/>
      </c>
      <c r="T83" t="str">
        <f t="shared" si="25"/>
        <v/>
      </c>
      <c r="U83" t="str">
        <f t="shared" si="26"/>
        <v/>
      </c>
      <c r="V83" s="238" t="str">
        <f t="shared" si="27"/>
        <v/>
      </c>
      <c r="W83" s="238">
        <f t="shared" si="28"/>
        <v>0</v>
      </c>
      <c r="X83" s="238">
        <f>SUMIFS($W$5:$W83,$V$5:$V83,"Plusieurs occurences",$H$5:$H83,H83)</f>
        <v>0</v>
      </c>
      <c r="Y83">
        <f t="shared" si="29"/>
        <v>0</v>
      </c>
      <c r="Z83" t="str">
        <f t="shared" si="30"/>
        <v/>
      </c>
      <c r="AA83" t="str">
        <f t="shared" si="31"/>
        <v/>
      </c>
      <c r="AC83" t="str">
        <f t="shared" si="32"/>
        <v>u_ucrahoz</v>
      </c>
    </row>
    <row r="84" spans="1:29" x14ac:dyDescent="0.25">
      <c r="A84" s="112">
        <v>105</v>
      </c>
      <c r="B84" s="14" t="s">
        <v>5033</v>
      </c>
      <c r="C84" t="s">
        <v>6734</v>
      </c>
      <c r="D84" s="25">
        <v>47</v>
      </c>
      <c r="E84" s="25">
        <v>89</v>
      </c>
      <c r="F84" s="25">
        <v>1</v>
      </c>
      <c r="G84" s="133">
        <f t="shared" si="22"/>
        <v>1.1235955056179775E-2</v>
      </c>
      <c r="H84" s="15"/>
      <c r="I84" s="16" t="s">
        <v>13</v>
      </c>
      <c r="J84" s="15"/>
      <c r="K84" s="336" t="s">
        <v>14</v>
      </c>
      <c r="L84" s="15" t="s">
        <v>14</v>
      </c>
      <c r="M84" s="15" t="s">
        <v>15</v>
      </c>
      <c r="N84" s="132"/>
      <c r="P84" s="1" t="str">
        <f>IF($C84&lt;&gt;"",IF(COUNTIF($C:C,$C84)&gt;1,"Plusieurs commentaires",""),"")</f>
        <v/>
      </c>
      <c r="Q84" s="1">
        <f t="shared" si="23"/>
        <v>0</v>
      </c>
      <c r="R84" s="1">
        <f>SUMIFS($Q$5:$Q84,$P$5:$P84,"Plusieurs commentaires",$C$5:$C84,C84)</f>
        <v>0</v>
      </c>
      <c r="S84" t="str">
        <f t="shared" si="24"/>
        <v/>
      </c>
      <c r="T84" t="str">
        <f t="shared" si="25"/>
        <v/>
      </c>
      <c r="U84" t="str">
        <f t="shared" si="26"/>
        <v/>
      </c>
      <c r="V84" s="1" t="str">
        <f t="shared" si="27"/>
        <v/>
      </c>
      <c r="W84" s="238">
        <f t="shared" si="28"/>
        <v>0</v>
      </c>
      <c r="X84" s="238">
        <f>SUMIFS($W$5:$W84,$V$5:$V84,"Plusieurs occurences",$H$5:$H84,H84)</f>
        <v>0</v>
      </c>
      <c r="Y84">
        <f t="shared" si="29"/>
        <v>0</v>
      </c>
      <c r="Z84" t="str">
        <f t="shared" si="30"/>
        <v/>
      </c>
      <c r="AA84" t="str">
        <f t="shared" si="31"/>
        <v/>
      </c>
    </row>
    <row r="85" spans="1:29" x14ac:dyDescent="0.25">
      <c r="A85" s="112">
        <v>106</v>
      </c>
      <c r="B85" s="14" t="s">
        <v>5034</v>
      </c>
      <c r="C85" t="s">
        <v>6735</v>
      </c>
      <c r="D85" s="25">
        <v>14300</v>
      </c>
      <c r="E85" s="25">
        <v>1304</v>
      </c>
      <c r="F85" s="25">
        <v>697</v>
      </c>
      <c r="G85" s="133">
        <f t="shared" si="22"/>
        <v>0.5345092024539877</v>
      </c>
      <c r="H85" s="15"/>
      <c r="I85" s="16" t="s">
        <v>13</v>
      </c>
      <c r="J85" s="15"/>
      <c r="K85" s="336" t="s">
        <v>14</v>
      </c>
      <c r="L85" s="15" t="s">
        <v>13</v>
      </c>
      <c r="M85" s="15" t="s">
        <v>15</v>
      </c>
      <c r="N85" s="132"/>
      <c r="P85" s="1" t="str">
        <f>IF($C85&lt;&gt;"",IF(COUNTIF($C:C,$C85)&gt;1,"Plusieurs commentaires",""),"")</f>
        <v/>
      </c>
      <c r="Q85" s="1">
        <f t="shared" si="23"/>
        <v>0</v>
      </c>
      <c r="R85" s="1">
        <f>SUMIFS($Q$5:$Q85,$P$5:$P85,"Plusieurs commentaires",$C$5:$C85,C85)</f>
        <v>0</v>
      </c>
      <c r="S85" t="str">
        <f t="shared" si="24"/>
        <v/>
      </c>
      <c r="T85" t="str">
        <f t="shared" si="25"/>
        <v/>
      </c>
      <c r="U85" t="str">
        <f t="shared" si="26"/>
        <v/>
      </c>
      <c r="V85" s="238" t="str">
        <f t="shared" si="27"/>
        <v/>
      </c>
      <c r="W85" s="238">
        <f t="shared" si="28"/>
        <v>0</v>
      </c>
      <c r="X85" s="238">
        <f>SUMIFS($W$5:$W85,$V$5:$V85,"Plusieurs occurences",$H$5:$H85,H85)</f>
        <v>0</v>
      </c>
      <c r="Y85">
        <f t="shared" si="29"/>
        <v>0</v>
      </c>
      <c r="Z85" t="str">
        <f t="shared" si="30"/>
        <v/>
      </c>
      <c r="AA85" t="str">
        <f t="shared" si="31"/>
        <v/>
      </c>
      <c r="AC85" t="str">
        <f t="shared" ref="AC85:AC116" si="33">IF(R85&lt;2,IF(M85="Critique",C85,""),"")</f>
        <v>PhiuippcHouuc</v>
      </c>
    </row>
    <row r="86" spans="1:29" x14ac:dyDescent="0.25">
      <c r="A86" s="112">
        <v>107</v>
      </c>
      <c r="B86" s="14" t="s">
        <v>5035</v>
      </c>
      <c r="C86" t="s">
        <v>6659</v>
      </c>
      <c r="D86" s="25">
        <v>2819</v>
      </c>
      <c r="E86" s="25">
        <v>78</v>
      </c>
      <c r="F86" s="25">
        <v>96</v>
      </c>
      <c r="G86" s="133">
        <f t="shared" si="22"/>
        <v>1.2307692307692308</v>
      </c>
      <c r="H86" s="15"/>
      <c r="I86" s="16" t="s">
        <v>13</v>
      </c>
      <c r="J86" s="15"/>
      <c r="K86" s="336" t="s">
        <v>13</v>
      </c>
      <c r="L86" s="15" t="s">
        <v>13</v>
      </c>
      <c r="M86" s="15" t="s">
        <v>15</v>
      </c>
      <c r="N86" s="132"/>
      <c r="P86" s="1" t="str">
        <f>IF($C86&lt;&gt;"",IF(COUNTIF($C:C,$C86)&gt;1,"Plusieurs commentaires",""),"")</f>
        <v/>
      </c>
      <c r="Q86" s="1">
        <f t="shared" si="23"/>
        <v>0</v>
      </c>
      <c r="R86" s="1">
        <f>SUMIFS($Q$5:$Q86,$P$5:$P86,"Plusieurs commentaires",$C$5:$C86,C86)</f>
        <v>0</v>
      </c>
      <c r="S86" t="str">
        <f t="shared" si="24"/>
        <v/>
      </c>
      <c r="T86" t="str">
        <f t="shared" si="25"/>
        <v/>
      </c>
      <c r="U86" t="str">
        <f t="shared" si="26"/>
        <v/>
      </c>
      <c r="V86" s="238" t="str">
        <f t="shared" si="27"/>
        <v/>
      </c>
      <c r="W86" s="238">
        <f t="shared" si="28"/>
        <v>0</v>
      </c>
      <c r="X86" s="238">
        <f>SUMIFS($W$5:$W86,$V$5:$V86,"Plusieurs occurences",$H$5:$H86,H86)</f>
        <v>0</v>
      </c>
      <c r="Y86">
        <f t="shared" si="29"/>
        <v>0</v>
      </c>
      <c r="Z86" t="str">
        <f t="shared" si="30"/>
        <v/>
      </c>
      <c r="AA86" t="str">
        <f t="shared" si="31"/>
        <v/>
      </c>
      <c r="AC86" t="str">
        <f t="shared" si="33"/>
        <v>zaviz10kua</v>
      </c>
    </row>
    <row r="87" spans="1:29" ht="60" x14ac:dyDescent="0.25">
      <c r="A87" s="112">
        <v>108</v>
      </c>
      <c r="B87" s="14" t="s">
        <v>5036</v>
      </c>
      <c r="C87" t="s">
        <v>6642</v>
      </c>
      <c r="D87" s="25">
        <v>1264</v>
      </c>
      <c r="E87" s="25">
        <v>90</v>
      </c>
      <c r="F87" s="25">
        <v>2</v>
      </c>
      <c r="G87" s="133">
        <f t="shared" si="22"/>
        <v>2.2222222222222223E-2</v>
      </c>
      <c r="H87" s="15"/>
      <c r="I87" s="16" t="s">
        <v>14</v>
      </c>
      <c r="J87" s="15"/>
      <c r="K87" s="336" t="s">
        <v>14</v>
      </c>
      <c r="L87" s="15" t="s">
        <v>13</v>
      </c>
      <c r="M87" s="15" t="s">
        <v>15</v>
      </c>
      <c r="N87" s="132"/>
      <c r="P87" s="1" t="str">
        <f>IF($C87&lt;&gt;"",IF(COUNTIF($C:C,$C87)&gt;1,"Plusieurs commentaires",""),"")</f>
        <v/>
      </c>
      <c r="Q87" s="1">
        <f t="shared" si="23"/>
        <v>0</v>
      </c>
      <c r="R87" s="1">
        <f>SUMIFS($Q$5:$Q87,$P$5:$P87,"Plusieurs commentaires",$C$5:$C87,C87)</f>
        <v>0</v>
      </c>
      <c r="S87" t="str">
        <f t="shared" si="24"/>
        <v/>
      </c>
      <c r="T87" t="str">
        <f t="shared" si="25"/>
        <v/>
      </c>
      <c r="U87" t="str">
        <f t="shared" si="26"/>
        <v/>
      </c>
      <c r="V87" s="238" t="str">
        <f t="shared" si="27"/>
        <v/>
      </c>
      <c r="W87" s="238">
        <f t="shared" si="28"/>
        <v>0</v>
      </c>
      <c r="X87" s="238">
        <f>SUMIFS($W$5:$W87,$V$5:$V87,"Plusieurs occurences",$H$5:$H87,H87)</f>
        <v>0</v>
      </c>
      <c r="Y87">
        <f t="shared" si="29"/>
        <v>0</v>
      </c>
      <c r="Z87" t="str">
        <f t="shared" si="30"/>
        <v/>
      </c>
      <c r="AA87" t="str">
        <f t="shared" si="31"/>
        <v/>
      </c>
      <c r="AC87" t="str">
        <f t="shared" si="33"/>
        <v>Poyop44</v>
      </c>
    </row>
    <row r="88" spans="1:29" ht="30" x14ac:dyDescent="0.25">
      <c r="A88" s="112">
        <v>109</v>
      </c>
      <c r="B88" s="14" t="s">
        <v>5038</v>
      </c>
      <c r="C88" t="s">
        <v>6660</v>
      </c>
      <c r="D88" s="25">
        <v>224</v>
      </c>
      <c r="E88" s="25">
        <v>179</v>
      </c>
      <c r="F88" s="25">
        <v>11</v>
      </c>
      <c r="G88" s="133">
        <f t="shared" si="22"/>
        <v>6.1452513966480445E-2</v>
      </c>
      <c r="H88" s="15"/>
      <c r="I88" s="16" t="s">
        <v>14</v>
      </c>
      <c r="J88" s="15"/>
      <c r="K88" s="336" t="s">
        <v>5037</v>
      </c>
      <c r="L88" s="15" t="s">
        <v>14</v>
      </c>
      <c r="M88" s="15" t="s">
        <v>15</v>
      </c>
      <c r="N88" s="132"/>
      <c r="P88" s="1" t="str">
        <f>IF($C88&lt;&gt;"",IF(COUNTIF($C:C,$C88)&gt;1,"Plusieurs commentaires",""),"")</f>
        <v/>
      </c>
      <c r="Q88" s="1">
        <f t="shared" si="23"/>
        <v>0</v>
      </c>
      <c r="R88" s="1">
        <f>SUMIFS($Q$5:$Q88,$P$5:$P88,"Plusieurs commentaires",$C$5:$C88,C88)</f>
        <v>0</v>
      </c>
      <c r="S88" t="str">
        <f t="shared" si="24"/>
        <v/>
      </c>
      <c r="T88" t="str">
        <f t="shared" si="25"/>
        <v/>
      </c>
      <c r="U88" t="str">
        <f t="shared" si="26"/>
        <v/>
      </c>
      <c r="V88" s="238" t="str">
        <f t="shared" si="27"/>
        <v/>
      </c>
      <c r="W88" s="238">
        <f t="shared" si="28"/>
        <v>0</v>
      </c>
      <c r="X88" s="238">
        <f>SUMIFS($W$5:$W88,$V$5:$V88,"Plusieurs occurences",$H$5:$H88,H88)</f>
        <v>0</v>
      </c>
      <c r="Y88">
        <f t="shared" si="29"/>
        <v>0</v>
      </c>
      <c r="Z88" t="str">
        <f t="shared" si="30"/>
        <v/>
      </c>
      <c r="AA88" t="str">
        <f t="shared" si="31"/>
        <v/>
      </c>
      <c r="AC88" t="str">
        <f t="shared" si="33"/>
        <v>Jia1200</v>
      </c>
    </row>
    <row r="89" spans="1:29" ht="36" x14ac:dyDescent="0.25">
      <c r="A89" s="112">
        <v>110</v>
      </c>
      <c r="B89" s="14" t="s">
        <v>5039</v>
      </c>
      <c r="C89" t="s">
        <v>6643</v>
      </c>
      <c r="D89" s="25">
        <v>3702</v>
      </c>
      <c r="E89" s="25">
        <v>447</v>
      </c>
      <c r="F89" s="25">
        <v>54</v>
      </c>
      <c r="G89" s="133">
        <f t="shared" si="22"/>
        <v>0.12080536912751678</v>
      </c>
      <c r="H89" s="15"/>
      <c r="I89" s="16" t="s">
        <v>14</v>
      </c>
      <c r="J89" s="15"/>
      <c r="K89" s="336" t="s">
        <v>5040</v>
      </c>
      <c r="L89" s="15" t="s">
        <v>13</v>
      </c>
      <c r="M89" s="15" t="s">
        <v>15</v>
      </c>
      <c r="N89" s="132"/>
      <c r="P89" s="1" t="str">
        <f>IF($C89&lt;&gt;"",IF(COUNTIF($C:C,$C89)&gt;1,"Plusieurs commentaires",""),"")</f>
        <v/>
      </c>
      <c r="Q89" s="1">
        <f t="shared" si="23"/>
        <v>0</v>
      </c>
      <c r="R89" s="1">
        <f>SUMIFS($Q$5:$Q89,$P$5:$P89,"Plusieurs commentaires",$C$5:$C89,C89)</f>
        <v>0</v>
      </c>
      <c r="S89" t="str">
        <f t="shared" si="24"/>
        <v/>
      </c>
      <c r="T89" t="str">
        <f t="shared" si="25"/>
        <v/>
      </c>
      <c r="U89" t="str">
        <f t="shared" si="26"/>
        <v/>
      </c>
      <c r="V89" s="238" t="str">
        <f t="shared" si="27"/>
        <v/>
      </c>
      <c r="W89" s="238">
        <f t="shared" si="28"/>
        <v>0</v>
      </c>
      <c r="X89" s="238">
        <f>SUMIFS($W$5:$W89,$V$5:$V89,"Plusieurs occurences",$H$5:$H89,H89)</f>
        <v>0</v>
      </c>
      <c r="Y89">
        <f t="shared" si="29"/>
        <v>0</v>
      </c>
      <c r="Z89" t="str">
        <f t="shared" si="30"/>
        <v/>
      </c>
      <c r="AA89" t="str">
        <f t="shared" si="31"/>
        <v/>
      </c>
      <c r="AC89" t="str">
        <f t="shared" si="33"/>
        <v>Whazzzzzzzz</v>
      </c>
    </row>
    <row r="90" spans="1:29" ht="120" x14ac:dyDescent="0.25">
      <c r="A90" s="112">
        <v>111</v>
      </c>
      <c r="B90" s="14" t="s">
        <v>5041</v>
      </c>
      <c r="C90" t="s">
        <v>6648</v>
      </c>
      <c r="D90" s="25">
        <v>5553</v>
      </c>
      <c r="E90" s="25">
        <v>239</v>
      </c>
      <c r="F90" s="25">
        <v>110</v>
      </c>
      <c r="G90" s="133">
        <f t="shared" si="22"/>
        <v>0.46025104602510458</v>
      </c>
      <c r="H90" s="15"/>
      <c r="I90" s="16" t="s">
        <v>14</v>
      </c>
      <c r="J90" s="15"/>
      <c r="K90" s="336" t="s">
        <v>5042</v>
      </c>
      <c r="L90" s="15" t="s">
        <v>14</v>
      </c>
      <c r="M90" s="15" t="s">
        <v>15</v>
      </c>
      <c r="N90" s="132"/>
      <c r="P90" s="1" t="str">
        <f>IF($C90&lt;&gt;"",IF(COUNTIF($C:C,$C90)&gt;1,"Plusieurs commentaires",""),"")</f>
        <v/>
      </c>
      <c r="Q90" s="1">
        <f t="shared" si="23"/>
        <v>0</v>
      </c>
      <c r="R90" s="1">
        <f>SUMIFS($Q$5:$Q90,$P$5:$P90,"Plusieurs commentaires",$C$5:$C90,C90)</f>
        <v>0</v>
      </c>
      <c r="S90" t="str">
        <f t="shared" si="24"/>
        <v/>
      </c>
      <c r="T90" t="str">
        <f t="shared" si="25"/>
        <v/>
      </c>
      <c r="U90" t="str">
        <f t="shared" si="26"/>
        <v/>
      </c>
      <c r="V90" s="238" t="str">
        <f t="shared" si="27"/>
        <v/>
      </c>
      <c r="W90" s="238">
        <f t="shared" si="28"/>
        <v>0</v>
      </c>
      <c r="X90" s="238">
        <f>SUMIFS($W$5:$W90,$V$5:$V90,"Plusieurs occurences",$H$5:$H90,H90)</f>
        <v>0</v>
      </c>
      <c r="Y90">
        <f t="shared" si="29"/>
        <v>0</v>
      </c>
      <c r="Z90" t="str">
        <f t="shared" si="30"/>
        <v/>
      </c>
      <c r="AA90" t="str">
        <f t="shared" si="31"/>
        <v/>
      </c>
      <c r="AC90" t="str">
        <f t="shared" si="33"/>
        <v>Jpipuc</v>
      </c>
    </row>
    <row r="91" spans="1:29" ht="60" x14ac:dyDescent="0.25">
      <c r="A91" s="112">
        <v>113</v>
      </c>
      <c r="B91" s="14" t="s">
        <v>5044</v>
      </c>
      <c r="C91" t="s">
        <v>6736</v>
      </c>
      <c r="D91" s="25">
        <v>4047</v>
      </c>
      <c r="E91" s="25">
        <v>902</v>
      </c>
      <c r="F91" s="25">
        <v>1027</v>
      </c>
      <c r="G91" s="133">
        <f t="shared" si="22"/>
        <v>1.1385809312638582</v>
      </c>
      <c r="H91" s="15" t="s">
        <v>19</v>
      </c>
      <c r="I91" s="16" t="s">
        <v>14</v>
      </c>
      <c r="J91" s="15"/>
      <c r="K91" s="336" t="s">
        <v>14</v>
      </c>
      <c r="L91" s="15" t="s">
        <v>13</v>
      </c>
      <c r="M91" s="15" t="s">
        <v>15</v>
      </c>
      <c r="N91" s="132"/>
      <c r="P91" s="1" t="str">
        <f>IF($C91&lt;&gt;"",IF(COUNTIF($C:C,$C91)&gt;1,"Plusieurs commentaires",""),"")</f>
        <v/>
      </c>
      <c r="Q91" s="1">
        <f t="shared" si="23"/>
        <v>0</v>
      </c>
      <c r="R91" s="1">
        <f>SUMIFS($Q$5:$Q91,$P$5:$P91,"Plusieurs commentaires",$C$5:$C91,C91)</f>
        <v>0</v>
      </c>
      <c r="S91" t="str">
        <f t="shared" si="24"/>
        <v/>
      </c>
      <c r="T91" t="str">
        <f t="shared" si="25"/>
        <v/>
      </c>
      <c r="U91" t="str">
        <f t="shared" si="26"/>
        <v/>
      </c>
      <c r="V91" s="238" t="str">
        <f t="shared" si="27"/>
        <v>Plusieurs occurences</v>
      </c>
      <c r="W91" s="238">
        <f t="shared" si="28"/>
        <v>1</v>
      </c>
      <c r="X91" s="238">
        <f>SUMIFS($W$5:$W91,$V$5:$V91,"Plusieurs occurences",$H$5:$H91,H91)</f>
        <v>10</v>
      </c>
      <c r="Y91" t="str">
        <f t="shared" si="29"/>
        <v>Agriculteur</v>
      </c>
      <c r="Z91" t="str">
        <f t="shared" si="30"/>
        <v/>
      </c>
      <c r="AA91" t="str">
        <f t="shared" si="31"/>
        <v/>
      </c>
      <c r="AC91" t="str">
        <f t="shared" si="33"/>
        <v>ucrarazzahcvaui</v>
      </c>
    </row>
    <row r="92" spans="1:29" ht="60" x14ac:dyDescent="0.25">
      <c r="A92" s="112">
        <v>114</v>
      </c>
      <c r="B92" s="14" t="s">
        <v>5045</v>
      </c>
      <c r="C92" t="s">
        <v>6737</v>
      </c>
      <c r="D92" s="25">
        <v>36000</v>
      </c>
      <c r="E92" s="25">
        <v>644</v>
      </c>
      <c r="F92" s="25">
        <v>566</v>
      </c>
      <c r="G92" s="133">
        <f t="shared" si="22"/>
        <v>0.8788819875776398</v>
      </c>
      <c r="H92" s="15"/>
      <c r="I92" s="16" t="s">
        <v>14</v>
      </c>
      <c r="J92" s="15"/>
      <c r="K92" s="336" t="s">
        <v>750</v>
      </c>
      <c r="L92" s="15" t="s">
        <v>13</v>
      </c>
      <c r="M92" s="15" t="s">
        <v>15</v>
      </c>
      <c r="N92" s="132"/>
      <c r="P92" s="1" t="str">
        <f>IF($C92&lt;&gt;"",IF(COUNTIF($C:C,$C92)&gt;1,"Plusieurs commentaires",""),"")</f>
        <v/>
      </c>
      <c r="Q92" s="1">
        <f t="shared" si="23"/>
        <v>0</v>
      </c>
      <c r="R92" s="1">
        <f>SUMIFS($Q$5:$Q92,$P$5:$P92,"Plusieurs commentaires",$C$5:$C92,C92)</f>
        <v>0</v>
      </c>
      <c r="S92" t="str">
        <f t="shared" si="24"/>
        <v/>
      </c>
      <c r="T92" t="str">
        <f t="shared" si="25"/>
        <v/>
      </c>
      <c r="U92" t="str">
        <f t="shared" si="26"/>
        <v/>
      </c>
      <c r="V92" s="238" t="str">
        <f t="shared" si="27"/>
        <v/>
      </c>
      <c r="W92" s="238">
        <f t="shared" si="28"/>
        <v>0</v>
      </c>
      <c r="X92" s="238">
        <f>SUMIFS($W$5:$W92,$V$5:$V92,"Plusieurs occurences",$H$5:$H92,H92)</f>
        <v>0</v>
      </c>
      <c r="Y92">
        <f t="shared" si="29"/>
        <v>0</v>
      </c>
      <c r="Z92" t="str">
        <f t="shared" si="30"/>
        <v/>
      </c>
      <c r="AA92" t="str">
        <f t="shared" si="31"/>
        <v/>
      </c>
      <c r="AC92" t="str">
        <f t="shared" si="33"/>
        <v>zauoucoz_3</v>
      </c>
    </row>
    <row r="93" spans="1:29" ht="36" x14ac:dyDescent="0.25">
      <c r="A93" s="112">
        <v>115</v>
      </c>
      <c r="B93" s="14" t="s">
        <v>5047</v>
      </c>
      <c r="C93" t="s">
        <v>6691</v>
      </c>
      <c r="D93" s="25">
        <v>25400</v>
      </c>
      <c r="E93" s="25">
        <v>623</v>
      </c>
      <c r="F93" s="25">
        <v>433</v>
      </c>
      <c r="G93" s="133">
        <f t="shared" si="22"/>
        <v>0.695024077046549</v>
      </c>
      <c r="H93" s="15"/>
      <c r="I93" s="16" t="s">
        <v>14</v>
      </c>
      <c r="J93" s="15"/>
      <c r="K93" s="336" t="s">
        <v>5046</v>
      </c>
      <c r="L93" s="15" t="s">
        <v>13</v>
      </c>
      <c r="M93" s="15" t="s">
        <v>15</v>
      </c>
      <c r="N93" s="132"/>
      <c r="P93" s="1" t="str">
        <f>IF($C93&lt;&gt;"",IF(COUNTIF($C:C,$C93)&gt;1,"Plusieurs commentaires",""),"")</f>
        <v/>
      </c>
      <c r="Q93" s="1">
        <f t="shared" si="23"/>
        <v>0</v>
      </c>
      <c r="R93" s="1">
        <f>SUMIFS($Q$5:$Q93,$P$5:$P93,"Plusieurs commentaires",$C$5:$C93,C93)</f>
        <v>0</v>
      </c>
      <c r="S93" t="str">
        <f t="shared" si="24"/>
        <v/>
      </c>
      <c r="T93" t="str">
        <f t="shared" si="25"/>
        <v/>
      </c>
      <c r="U93" t="str">
        <f t="shared" si="26"/>
        <v/>
      </c>
      <c r="V93" s="238" t="str">
        <f t="shared" si="27"/>
        <v/>
      </c>
      <c r="W93" s="238">
        <f t="shared" si="28"/>
        <v>0</v>
      </c>
      <c r="X93" s="238">
        <f>SUMIFS($W$5:$W93,$V$5:$V93,"Plusieurs occurences",$H$5:$H93,H93)</f>
        <v>0</v>
      </c>
      <c r="Y93">
        <f t="shared" si="29"/>
        <v>0</v>
      </c>
      <c r="Z93" t="str">
        <f t="shared" si="30"/>
        <v/>
      </c>
      <c r="AA93" t="str">
        <f t="shared" si="31"/>
        <v/>
      </c>
      <c r="AC93" t="str">
        <f t="shared" si="33"/>
        <v>Hoausazz</v>
      </c>
    </row>
    <row r="94" spans="1:29" ht="36" x14ac:dyDescent="0.25">
      <c r="A94" s="112">
        <v>116</v>
      </c>
      <c r="B94" s="14" t="s">
        <v>5048</v>
      </c>
      <c r="C94" t="s">
        <v>6649</v>
      </c>
      <c r="D94" s="25">
        <v>37200</v>
      </c>
      <c r="E94" s="25">
        <v>44</v>
      </c>
      <c r="F94" s="25">
        <v>437</v>
      </c>
      <c r="G94" s="133">
        <f t="shared" si="22"/>
        <v>9.9318181818181817</v>
      </c>
      <c r="H94" s="15"/>
      <c r="I94" s="16" t="s">
        <v>14</v>
      </c>
      <c r="J94" s="15"/>
      <c r="K94" s="336" t="s">
        <v>5049</v>
      </c>
      <c r="L94" s="15" t="s">
        <v>14</v>
      </c>
      <c r="M94" s="15" t="s">
        <v>15</v>
      </c>
      <c r="N94" s="132"/>
      <c r="P94" s="1" t="str">
        <f>IF($C94&lt;&gt;"",IF(COUNTIF($C:C,$C94)&gt;1,"Plusieurs commentaires",""),"")</f>
        <v/>
      </c>
      <c r="Q94" s="1">
        <f t="shared" si="23"/>
        <v>0</v>
      </c>
      <c r="R94" s="1">
        <f>SUMIFS($Q$5:$Q94,$P$5:$P94,"Plusieurs commentaires",$C$5:$C94,C94)</f>
        <v>0</v>
      </c>
      <c r="S94" t="str">
        <f t="shared" si="24"/>
        <v/>
      </c>
      <c r="T94" t="str">
        <f t="shared" si="25"/>
        <v/>
      </c>
      <c r="U94" t="str">
        <f t="shared" si="26"/>
        <v/>
      </c>
      <c r="V94" s="238" t="str">
        <f t="shared" si="27"/>
        <v/>
      </c>
      <c r="W94" s="238">
        <f t="shared" si="28"/>
        <v>0</v>
      </c>
      <c r="X94" s="238">
        <f>SUMIFS($W$5:$W94,$V$5:$V94,"Plusieurs occurences",$H$5:$H94,H94)</f>
        <v>0</v>
      </c>
      <c r="Y94">
        <f t="shared" si="29"/>
        <v>0</v>
      </c>
      <c r="Z94" t="str">
        <f t="shared" si="30"/>
        <v/>
      </c>
      <c r="AA94" t="str">
        <f t="shared" si="31"/>
        <v/>
      </c>
      <c r="AC94" t="str">
        <f t="shared" si="33"/>
        <v>Kopcaz93</v>
      </c>
    </row>
    <row r="95" spans="1:29" ht="48" x14ac:dyDescent="0.25">
      <c r="A95" s="112">
        <v>117</v>
      </c>
      <c r="B95" s="14" t="s">
        <v>5050</v>
      </c>
      <c r="C95" t="s">
        <v>6738</v>
      </c>
      <c r="D95" s="25">
        <v>2127</v>
      </c>
      <c r="E95" s="25">
        <v>132</v>
      </c>
      <c r="F95" s="25">
        <v>37</v>
      </c>
      <c r="G95" s="133">
        <f t="shared" si="22"/>
        <v>0.28030303030303028</v>
      </c>
      <c r="H95" s="15"/>
      <c r="I95" s="16" t="s">
        <v>13</v>
      </c>
      <c r="J95" s="15"/>
      <c r="K95" s="336" t="s">
        <v>93</v>
      </c>
      <c r="L95" s="15" t="s">
        <v>14</v>
      </c>
      <c r="M95" s="15" t="s">
        <v>15</v>
      </c>
      <c r="N95" s="132"/>
      <c r="P95" s="1" t="str">
        <f>IF($C95&lt;&gt;"",IF(COUNTIF($C:C,$C95)&gt;1,"Plusieurs commentaires",""),"")</f>
        <v/>
      </c>
      <c r="Q95" s="1">
        <f t="shared" si="23"/>
        <v>0</v>
      </c>
      <c r="R95" s="1">
        <f>SUMIFS($Q$5:$Q95,$P$5:$P95,"Plusieurs commentaires",$C$5:$C95,C95)</f>
        <v>0</v>
      </c>
      <c r="S95" t="str">
        <f t="shared" si="24"/>
        <v/>
      </c>
      <c r="T95" t="str">
        <f t="shared" si="25"/>
        <v/>
      </c>
      <c r="U95" t="str">
        <f t="shared" si="26"/>
        <v/>
      </c>
      <c r="V95" s="238" t="str">
        <f t="shared" si="27"/>
        <v/>
      </c>
      <c r="W95" s="238">
        <f t="shared" si="28"/>
        <v>0</v>
      </c>
      <c r="X95" s="238">
        <f>SUMIFS($W$5:$W95,$V$5:$V95,"Plusieurs occurences",$H$5:$H95,H95)</f>
        <v>0</v>
      </c>
      <c r="Y95">
        <f t="shared" si="29"/>
        <v>0</v>
      </c>
      <c r="Z95" t="str">
        <f t="shared" si="30"/>
        <v/>
      </c>
      <c r="AA95" t="str">
        <f t="shared" si="31"/>
        <v/>
      </c>
      <c r="AC95" t="str">
        <f t="shared" si="33"/>
        <v>Riaharzuavoizc</v>
      </c>
    </row>
    <row r="96" spans="1:29" ht="24" x14ac:dyDescent="0.25">
      <c r="A96" s="112">
        <v>36</v>
      </c>
      <c r="B96" s="14" t="s">
        <v>4947</v>
      </c>
      <c r="C96" t="s">
        <v>6739</v>
      </c>
      <c r="D96" s="25">
        <v>7498</v>
      </c>
      <c r="E96" s="25">
        <v>118</v>
      </c>
      <c r="F96" s="25">
        <v>518</v>
      </c>
      <c r="G96" s="133">
        <f t="shared" si="22"/>
        <v>4.3898305084745761</v>
      </c>
      <c r="H96" s="15"/>
      <c r="I96" s="16" t="s">
        <v>13</v>
      </c>
      <c r="J96" s="15"/>
      <c r="K96" s="336" t="s">
        <v>14</v>
      </c>
      <c r="L96" s="15" t="s">
        <v>14</v>
      </c>
      <c r="M96" s="15" t="s">
        <v>68</v>
      </c>
      <c r="N96" s="94"/>
      <c r="P96" s="1" t="str">
        <f>IF($C96&lt;&gt;"",IF(COUNTIF($C:C,$C96)&gt;1,"Plusieurs commentaires",""),"")</f>
        <v/>
      </c>
      <c r="Q96" s="1">
        <f t="shared" si="23"/>
        <v>0</v>
      </c>
      <c r="R96" s="1">
        <f>SUMIFS($Q$5:$Q96,$P$5:$P96,"Plusieurs commentaires",$C$5:$C96,C96)</f>
        <v>0</v>
      </c>
      <c r="S96" t="str">
        <f t="shared" si="24"/>
        <v/>
      </c>
      <c r="T96" t="str">
        <f t="shared" si="25"/>
        <v/>
      </c>
      <c r="U96" t="str">
        <f t="shared" si="26"/>
        <v/>
      </c>
      <c r="V96" s="238" t="str">
        <f t="shared" si="27"/>
        <v/>
      </c>
      <c r="W96" s="238">
        <f t="shared" si="28"/>
        <v>0</v>
      </c>
      <c r="X96" s="238">
        <f>SUMIFS($W$5:$W96,$V$5:$V96,"Plusieurs occurences",$H$5:$H96,H96)</f>
        <v>0</v>
      </c>
      <c r="Y96" t="str">
        <f t="shared" si="29"/>
        <v/>
      </c>
      <c r="Z96" t="str">
        <f t="shared" si="30"/>
        <v/>
      </c>
      <c r="AA96">
        <f t="shared" si="31"/>
        <v>0</v>
      </c>
      <c r="AC96" t="str">
        <f t="shared" si="33"/>
        <v/>
      </c>
    </row>
    <row r="97" spans="1:29" x14ac:dyDescent="0.25">
      <c r="A97" s="112">
        <v>63</v>
      </c>
      <c r="B97" s="14" t="s">
        <v>4981</v>
      </c>
      <c r="C97" t="s">
        <v>6692</v>
      </c>
      <c r="D97" s="25">
        <v>600</v>
      </c>
      <c r="E97" s="25">
        <v>91</v>
      </c>
      <c r="F97" s="25">
        <v>31</v>
      </c>
      <c r="G97" s="133">
        <f t="shared" si="22"/>
        <v>0.34065934065934067</v>
      </c>
      <c r="H97" s="15"/>
      <c r="I97" s="16" t="s">
        <v>14</v>
      </c>
      <c r="J97" s="15"/>
      <c r="K97" s="336" t="s">
        <v>14</v>
      </c>
      <c r="L97" s="15" t="s">
        <v>14</v>
      </c>
      <c r="M97" s="15" t="s">
        <v>68</v>
      </c>
      <c r="N97" s="91"/>
      <c r="P97" s="1" t="str">
        <f>IF($C97&lt;&gt;"",IF(COUNTIF($C:C,$C97)&gt;1,"Plusieurs commentaires",""),"")</f>
        <v/>
      </c>
      <c r="Q97" s="1">
        <f t="shared" si="23"/>
        <v>0</v>
      </c>
      <c r="R97" s="1">
        <f>SUMIFS($Q$5:$Q97,$P$5:$P97,"Plusieurs commentaires",$C$5:$C97,C97)</f>
        <v>0</v>
      </c>
      <c r="S97" t="str">
        <f t="shared" si="24"/>
        <v/>
      </c>
      <c r="T97" t="str">
        <f t="shared" si="25"/>
        <v/>
      </c>
      <c r="U97" t="str">
        <f t="shared" si="26"/>
        <v/>
      </c>
      <c r="V97" s="238" t="str">
        <f t="shared" si="27"/>
        <v/>
      </c>
      <c r="W97" s="238">
        <f t="shared" si="28"/>
        <v>0</v>
      </c>
      <c r="X97" s="238">
        <f>SUMIFS($W$5:$W97,$V$5:$V97,"Plusieurs occurences",$H$5:$H97,H97)</f>
        <v>0</v>
      </c>
      <c r="Y97" t="str">
        <f t="shared" si="29"/>
        <v/>
      </c>
      <c r="Z97" t="str">
        <f t="shared" si="30"/>
        <v/>
      </c>
      <c r="AA97">
        <f t="shared" si="31"/>
        <v>0</v>
      </c>
      <c r="AC97" t="str">
        <f t="shared" si="33"/>
        <v/>
      </c>
    </row>
    <row r="98" spans="1:29" x14ac:dyDescent="0.25">
      <c r="A98" s="112">
        <v>65</v>
      </c>
      <c r="B98" s="14" t="s">
        <v>1252</v>
      </c>
      <c r="C98" t="s">
        <v>6693</v>
      </c>
      <c r="D98" s="25">
        <v>129</v>
      </c>
      <c r="E98" s="25">
        <v>222</v>
      </c>
      <c r="F98" s="25">
        <v>3</v>
      </c>
      <c r="G98" s="133">
        <f t="shared" si="22"/>
        <v>1.3513513513513514E-2</v>
      </c>
      <c r="H98" s="15"/>
      <c r="I98" s="16" t="s">
        <v>14</v>
      </c>
      <c r="J98" s="15"/>
      <c r="K98" s="336" t="s">
        <v>14</v>
      </c>
      <c r="L98" s="15" t="s">
        <v>14</v>
      </c>
      <c r="M98" s="15" t="s">
        <v>68</v>
      </c>
      <c r="N98" s="91"/>
      <c r="P98" s="1" t="str">
        <f>IF($C98&lt;&gt;"",IF(COUNTIF($C:C,$C98)&gt;1,"Plusieurs commentaires",""),"")</f>
        <v/>
      </c>
      <c r="Q98" s="1">
        <f t="shared" si="23"/>
        <v>0</v>
      </c>
      <c r="R98" s="1">
        <f>SUMIFS($Q$5:$Q98,$P$5:$P98,"Plusieurs commentaires",$C$5:$C98,C98)</f>
        <v>0</v>
      </c>
      <c r="S98" t="str">
        <f t="shared" si="24"/>
        <v/>
      </c>
      <c r="T98" t="str">
        <f t="shared" si="25"/>
        <v/>
      </c>
      <c r="U98" t="str">
        <f t="shared" si="26"/>
        <v/>
      </c>
      <c r="V98" s="238" t="str">
        <f t="shared" si="27"/>
        <v/>
      </c>
      <c r="W98" s="238">
        <f t="shared" si="28"/>
        <v>0</v>
      </c>
      <c r="X98" s="238">
        <f>SUMIFS($W$5:$W98,$V$5:$V98,"Plusieurs occurences",$H$5:$H98,H98)</f>
        <v>0</v>
      </c>
      <c r="Y98" t="str">
        <f t="shared" si="29"/>
        <v/>
      </c>
      <c r="Z98" t="str">
        <f t="shared" si="30"/>
        <v/>
      </c>
      <c r="AA98">
        <f t="shared" si="31"/>
        <v>0</v>
      </c>
      <c r="AC98" t="str">
        <f t="shared" si="33"/>
        <v/>
      </c>
    </row>
    <row r="99" spans="1:29" x14ac:dyDescent="0.25">
      <c r="A99" s="112">
        <v>66</v>
      </c>
      <c r="B99" s="14" t="s">
        <v>4984</v>
      </c>
      <c r="C99" t="s">
        <v>6740</v>
      </c>
      <c r="D99" s="25">
        <v>7624</v>
      </c>
      <c r="E99" s="25">
        <v>141</v>
      </c>
      <c r="F99" s="25">
        <v>103</v>
      </c>
      <c r="G99" s="133">
        <f t="shared" si="22"/>
        <v>0.73049645390070927</v>
      </c>
      <c r="H99" s="15"/>
      <c r="I99" s="16" t="s">
        <v>14</v>
      </c>
      <c r="J99" s="15"/>
      <c r="K99" s="336" t="s">
        <v>14</v>
      </c>
      <c r="L99" s="15" t="s">
        <v>14</v>
      </c>
      <c r="M99" s="15" t="s">
        <v>68</v>
      </c>
      <c r="N99" s="91"/>
      <c r="P99" s="1" t="str">
        <f>IF($C99&lt;&gt;"",IF(COUNTIF($C:C,$C99)&gt;1,"Plusieurs commentaires",""),"")</f>
        <v/>
      </c>
      <c r="Q99" s="1">
        <f t="shared" si="23"/>
        <v>0</v>
      </c>
      <c r="R99" s="1">
        <f>SUMIFS($Q$5:$Q99,$P$5:$P99,"Plusieurs commentaires",$C$5:$C99,C99)</f>
        <v>0</v>
      </c>
      <c r="S99" t="str">
        <f t="shared" si="24"/>
        <v/>
      </c>
      <c r="T99" t="str">
        <f t="shared" si="25"/>
        <v/>
      </c>
      <c r="U99" t="str">
        <f t="shared" si="26"/>
        <v/>
      </c>
      <c r="V99" s="238" t="str">
        <f t="shared" si="27"/>
        <v/>
      </c>
      <c r="W99" s="238">
        <f t="shared" si="28"/>
        <v>0</v>
      </c>
      <c r="X99" s="238">
        <f>SUMIFS($W$5:$W99,$V$5:$V99,"Plusieurs occurences",$H$5:$H99,H99)</f>
        <v>0</v>
      </c>
      <c r="Y99" t="str">
        <f t="shared" si="29"/>
        <v/>
      </c>
      <c r="Z99" t="str">
        <f t="shared" si="30"/>
        <v/>
      </c>
      <c r="AA99">
        <f t="shared" si="31"/>
        <v>0</v>
      </c>
      <c r="AC99" t="str">
        <f t="shared" si="33"/>
        <v/>
      </c>
    </row>
    <row r="100" spans="1:29" ht="60" x14ac:dyDescent="0.25">
      <c r="A100" s="112">
        <v>4</v>
      </c>
      <c r="B100" s="14" t="s">
        <v>4906</v>
      </c>
      <c r="C100" t="s">
        <v>6694</v>
      </c>
      <c r="D100" s="25">
        <v>3551</v>
      </c>
      <c r="E100" s="25">
        <v>558</v>
      </c>
      <c r="F100" s="25">
        <v>103</v>
      </c>
      <c r="G100" s="133">
        <f t="shared" si="22"/>
        <v>0.18458781362007168</v>
      </c>
      <c r="H100" s="15"/>
      <c r="I100" s="16" t="s">
        <v>14</v>
      </c>
      <c r="J100" s="15"/>
      <c r="K100" s="336" t="s">
        <v>14</v>
      </c>
      <c r="L100" s="389" t="s">
        <v>13</v>
      </c>
      <c r="M100" s="15" t="s">
        <v>40</v>
      </c>
      <c r="N100" s="94"/>
      <c r="P100" s="1" t="str">
        <f>IF($C100&lt;&gt;"",IF(COUNTIF($C:C,$C100)&gt;1,"Plusieurs commentaires",""),"")</f>
        <v>Plusieurs commentaires</v>
      </c>
      <c r="Q100" s="1">
        <f t="shared" si="23"/>
        <v>1</v>
      </c>
      <c r="R100" s="1">
        <f>SUMIFS($Q$5:$Q100,$P$5:$P100,"Plusieurs commentaires",$C$5:$C100,C100)</f>
        <v>1</v>
      </c>
      <c r="S100" t="str">
        <f t="shared" si="24"/>
        <v/>
      </c>
      <c r="T100" t="str">
        <f t="shared" si="25"/>
        <v/>
      </c>
      <c r="U100" t="str">
        <f t="shared" si="26"/>
        <v/>
      </c>
      <c r="V100" s="238" t="str">
        <f t="shared" si="27"/>
        <v/>
      </c>
      <c r="W100" s="238">
        <f t="shared" si="28"/>
        <v>0</v>
      </c>
      <c r="X100" s="238">
        <f>SUMIFS($W$5:$W100,$V$5:$V100,"Plusieurs occurences",$H$5:$H100,H100)</f>
        <v>0</v>
      </c>
      <c r="Y100" t="str">
        <f t="shared" si="29"/>
        <v/>
      </c>
      <c r="Z100">
        <f t="shared" si="30"/>
        <v>0</v>
      </c>
      <c r="AA100" t="str">
        <f t="shared" si="31"/>
        <v/>
      </c>
      <c r="AC100" t="str">
        <f t="shared" si="33"/>
        <v/>
      </c>
    </row>
    <row r="101" spans="1:29" ht="48" x14ac:dyDescent="0.25">
      <c r="A101" s="112">
        <v>7</v>
      </c>
      <c r="B101" s="14" t="s">
        <v>4909</v>
      </c>
      <c r="C101" t="s">
        <v>6741</v>
      </c>
      <c r="D101" s="25">
        <v>189</v>
      </c>
      <c r="E101" s="25">
        <v>27</v>
      </c>
      <c r="F101" s="25">
        <v>19</v>
      </c>
      <c r="G101" s="133">
        <f t="shared" ref="G101:G121" si="34">IFERROR(F101/E101,0)</f>
        <v>0.70370370370370372</v>
      </c>
      <c r="H101" s="15"/>
      <c r="I101" s="16" t="s">
        <v>14</v>
      </c>
      <c r="J101" s="15"/>
      <c r="K101" s="336" t="s">
        <v>14</v>
      </c>
      <c r="L101" s="389" t="s">
        <v>14</v>
      </c>
      <c r="M101" s="15" t="s">
        <v>40</v>
      </c>
      <c r="N101" s="94"/>
      <c r="P101" s="1" t="str">
        <f>IF($C101&lt;&gt;"",IF(COUNTIF($C:C,$C101)&gt;1,"Plusieurs commentaires",""),"")</f>
        <v>Plusieurs commentaires</v>
      </c>
      <c r="Q101" s="1">
        <f t="shared" ref="Q101:Q132" si="35">IF(P101="Plusieurs commentaires",1,0)</f>
        <v>1</v>
      </c>
      <c r="R101" s="1">
        <f>SUMIFS($Q$5:$Q101,$P$5:$P101,"Plusieurs commentaires",$C$5:$C101,C101)</f>
        <v>1</v>
      </c>
      <c r="S101" t="str">
        <f t="shared" ref="S101:S132" si="36">IF(I101="Non",IF(F101&lt;=21,IF(M101="Critique",IF(J101&gt;2017,C101,""),""),""),"")</f>
        <v/>
      </c>
      <c r="T101" t="str">
        <f t="shared" ref="T101:T132" si="37">IF(I101="Non",IF(F101&lt;=21,IF(M101="Soutien",IF(J101&gt;2017,C101,""),""),""),"")</f>
        <v/>
      </c>
      <c r="U101" t="str">
        <f t="shared" ref="U101:U132" si="38">IF(I101="Non",IF(F101&lt;=21,IF(M101="Neutre",IF(J101&gt;2017,C101,""),""),""),"")</f>
        <v/>
      </c>
      <c r="V101" s="238" t="str">
        <f t="shared" ref="V101:V132" si="39">IF($H101&lt;&gt;"",IF(COUNTIF($H:$H,$H101)&gt;1,"Plusieurs occurences",""),"")</f>
        <v/>
      </c>
      <c r="W101" s="238">
        <f t="shared" ref="W101:W132" si="40">IF(V101="Plusieurs occurences",1,0)</f>
        <v>0</v>
      </c>
      <c r="X101" s="238">
        <f>SUMIFS($W$5:$W101,$V$5:$V101,"Plusieurs occurences",$H$5:$H101,H101)</f>
        <v>0</v>
      </c>
      <c r="Y101" t="str">
        <f t="shared" ref="Y101:Y132" si="41">IF(R101&lt;2,IF(M101="Critique",H101,""),"")</f>
        <v/>
      </c>
      <c r="Z101">
        <f t="shared" ref="Z101:Z132" si="42">IF(R101&lt;2,IF(M101="Soutien",H101,""),"")</f>
        <v>0</v>
      </c>
      <c r="AA101" t="str">
        <f t="shared" ref="AA101:AA132" si="43">IF(R101&lt;2,IF(M101="Neutre",H101,""),"")</f>
        <v/>
      </c>
      <c r="AC101" t="str">
        <f t="shared" si="33"/>
        <v/>
      </c>
    </row>
    <row r="102" spans="1:29" ht="48" x14ac:dyDescent="0.25">
      <c r="A102" s="112">
        <v>8</v>
      </c>
      <c r="B102" s="14" t="s">
        <v>4911</v>
      </c>
      <c r="C102" t="s">
        <v>6668</v>
      </c>
      <c r="D102" s="25">
        <v>3383</v>
      </c>
      <c r="E102" s="25">
        <v>129</v>
      </c>
      <c r="F102" s="25">
        <v>99</v>
      </c>
      <c r="G102" s="133">
        <f t="shared" si="34"/>
        <v>0.76744186046511631</v>
      </c>
      <c r="H102" s="15"/>
      <c r="I102" s="16" t="s">
        <v>14</v>
      </c>
      <c r="J102" s="15"/>
      <c r="K102" s="336" t="s">
        <v>14</v>
      </c>
      <c r="L102" s="389" t="s">
        <v>13</v>
      </c>
      <c r="M102" s="15" t="s">
        <v>40</v>
      </c>
      <c r="N102" s="94"/>
      <c r="P102" s="1" t="str">
        <f>IF($C102&lt;&gt;"",IF(COUNTIF($C:C,$C102)&gt;1,"Plusieurs commentaires",""),"")</f>
        <v>Plusieurs commentaires</v>
      </c>
      <c r="Q102" s="1">
        <f t="shared" si="35"/>
        <v>1</v>
      </c>
      <c r="R102" s="1">
        <f>SUMIFS($Q$5:$Q102,$P$5:$P102,"Plusieurs commentaires",$C$5:$C102,C102)</f>
        <v>2</v>
      </c>
      <c r="S102" t="str">
        <f t="shared" si="36"/>
        <v/>
      </c>
      <c r="T102" t="str">
        <f t="shared" si="37"/>
        <v/>
      </c>
      <c r="U102" t="str">
        <f t="shared" si="38"/>
        <v/>
      </c>
      <c r="V102" s="238" t="str">
        <f t="shared" si="39"/>
        <v/>
      </c>
      <c r="W102" s="238">
        <f t="shared" si="40"/>
        <v>0</v>
      </c>
      <c r="X102" s="238">
        <f>SUMIFS($W$5:$W102,$V$5:$V102,"Plusieurs occurences",$H$5:$H102,H102)</f>
        <v>0</v>
      </c>
      <c r="Y102" t="str">
        <f t="shared" si="41"/>
        <v/>
      </c>
      <c r="Z102" t="str">
        <f t="shared" si="42"/>
        <v/>
      </c>
      <c r="AA102" t="str">
        <f t="shared" si="43"/>
        <v/>
      </c>
      <c r="AC102" t="str">
        <f t="shared" si="33"/>
        <v/>
      </c>
    </row>
    <row r="103" spans="1:29" ht="48" x14ac:dyDescent="0.25">
      <c r="A103" s="112">
        <v>18</v>
      </c>
      <c r="B103" s="14" t="s">
        <v>4934</v>
      </c>
      <c r="C103" t="s">
        <v>6661</v>
      </c>
      <c r="D103" s="25">
        <v>1707</v>
      </c>
      <c r="E103" s="25">
        <v>583</v>
      </c>
      <c r="F103" s="25">
        <v>42</v>
      </c>
      <c r="G103" s="133">
        <f t="shared" si="34"/>
        <v>7.2041166380789029E-2</v>
      </c>
      <c r="H103" s="15"/>
      <c r="I103" s="16" t="s">
        <v>14</v>
      </c>
      <c r="J103" s="15"/>
      <c r="K103" s="336" t="s">
        <v>14</v>
      </c>
      <c r="L103" s="389" t="s">
        <v>14</v>
      </c>
      <c r="M103" s="15" t="s">
        <v>40</v>
      </c>
      <c r="N103" s="94"/>
      <c r="P103" s="1" t="str">
        <f>IF($C103&lt;&gt;"",IF(COUNTIF($C:C,$C103)&gt;1,"Plusieurs commentaires",""),"")</f>
        <v/>
      </c>
      <c r="Q103" s="1">
        <f t="shared" si="35"/>
        <v>0</v>
      </c>
      <c r="R103" s="1">
        <f>SUMIFS($Q$5:$Q103,$P$5:$P103,"Plusieurs commentaires",$C$5:$C103,C103)</f>
        <v>0</v>
      </c>
      <c r="S103" t="str">
        <f t="shared" si="36"/>
        <v/>
      </c>
      <c r="T103" t="str">
        <f t="shared" si="37"/>
        <v/>
      </c>
      <c r="U103" t="str">
        <f t="shared" si="38"/>
        <v/>
      </c>
      <c r="V103" s="238" t="str">
        <f t="shared" si="39"/>
        <v/>
      </c>
      <c r="W103" s="238">
        <f t="shared" si="40"/>
        <v>0</v>
      </c>
      <c r="X103" s="238">
        <f>SUMIFS($W$5:$W103,$V$5:$V103,"Plusieurs occurences",$H$5:$H103,H103)</f>
        <v>0</v>
      </c>
      <c r="Y103" t="str">
        <f t="shared" si="41"/>
        <v/>
      </c>
      <c r="Z103">
        <f t="shared" si="42"/>
        <v>0</v>
      </c>
      <c r="AA103" t="str">
        <f t="shared" si="43"/>
        <v/>
      </c>
      <c r="AC103" t="str">
        <f t="shared" si="33"/>
        <v/>
      </c>
    </row>
    <row r="104" spans="1:29" ht="36" x14ac:dyDescent="0.25">
      <c r="A104" s="112">
        <v>25</v>
      </c>
      <c r="B104" s="14" t="s">
        <v>4933</v>
      </c>
      <c r="C104" t="s">
        <v>6742</v>
      </c>
      <c r="D104" s="25">
        <v>160</v>
      </c>
      <c r="E104" s="25">
        <v>5</v>
      </c>
      <c r="F104" s="25">
        <v>2</v>
      </c>
      <c r="G104" s="133">
        <f t="shared" si="34"/>
        <v>0.4</v>
      </c>
      <c r="H104" s="15"/>
      <c r="I104" s="16" t="s">
        <v>14</v>
      </c>
      <c r="J104" s="15"/>
      <c r="K104" s="336" t="s">
        <v>14</v>
      </c>
      <c r="L104" s="389" t="s">
        <v>14</v>
      </c>
      <c r="M104" s="15" t="s">
        <v>40</v>
      </c>
      <c r="N104" s="94"/>
      <c r="P104" s="1" t="str">
        <f>IF($C104&lt;&gt;"",IF(COUNTIF($C:C,$C104)&gt;1,"Plusieurs commentaires",""),"")</f>
        <v/>
      </c>
      <c r="Q104" s="1">
        <f t="shared" si="35"/>
        <v>0</v>
      </c>
      <c r="R104" s="1">
        <f>SUMIFS($Q$5:$Q104,$P$5:$P104,"Plusieurs commentaires",$C$5:$C104,C104)</f>
        <v>0</v>
      </c>
      <c r="S104" t="str">
        <f t="shared" si="36"/>
        <v/>
      </c>
      <c r="T104" t="str">
        <f t="shared" si="37"/>
        <v/>
      </c>
      <c r="U104" t="str">
        <f t="shared" si="38"/>
        <v/>
      </c>
      <c r="V104" s="238" t="str">
        <f t="shared" si="39"/>
        <v/>
      </c>
      <c r="W104" s="238">
        <f t="shared" si="40"/>
        <v>0</v>
      </c>
      <c r="X104" s="238">
        <f>SUMIFS($W$5:$W104,$V$5:$V104,"Plusieurs occurences",$H$5:$H104,H104)</f>
        <v>0</v>
      </c>
      <c r="Y104" t="str">
        <f t="shared" si="41"/>
        <v/>
      </c>
      <c r="Z104">
        <f t="shared" si="42"/>
        <v>0</v>
      </c>
      <c r="AA104" t="str">
        <f t="shared" si="43"/>
        <v/>
      </c>
      <c r="AC104" t="str">
        <f t="shared" si="33"/>
        <v/>
      </c>
    </row>
    <row r="105" spans="1:29" ht="36" x14ac:dyDescent="0.25">
      <c r="A105" s="112">
        <v>31</v>
      </c>
      <c r="B105" s="14" t="s">
        <v>4940</v>
      </c>
      <c r="C105" t="s">
        <v>6662</v>
      </c>
      <c r="D105" s="25">
        <v>207</v>
      </c>
      <c r="E105" s="25">
        <v>119</v>
      </c>
      <c r="F105" s="25">
        <v>9</v>
      </c>
      <c r="G105" s="133">
        <f t="shared" si="34"/>
        <v>7.5630252100840331E-2</v>
      </c>
      <c r="H105" s="15"/>
      <c r="I105" s="16" t="s">
        <v>14</v>
      </c>
      <c r="J105" s="15"/>
      <c r="K105" s="336" t="s">
        <v>170</v>
      </c>
      <c r="L105" s="15" t="s">
        <v>14</v>
      </c>
      <c r="M105" s="15" t="s">
        <v>40</v>
      </c>
      <c r="N105" s="94"/>
      <c r="P105" s="1" t="str">
        <f>IF($C105&lt;&gt;"",IF(COUNTIF($C:C,$C105)&gt;1,"Plusieurs commentaires",""),"")</f>
        <v/>
      </c>
      <c r="Q105" s="1">
        <f t="shared" si="35"/>
        <v>0</v>
      </c>
      <c r="R105" s="1">
        <f>SUMIFS($Q$5:$Q105,$P$5:$P105,"Plusieurs commentaires",$C$5:$C105,C105)</f>
        <v>0</v>
      </c>
      <c r="S105" t="str">
        <f t="shared" si="36"/>
        <v/>
      </c>
      <c r="T105" t="str">
        <f t="shared" si="37"/>
        <v/>
      </c>
      <c r="U105" t="str">
        <f t="shared" si="38"/>
        <v/>
      </c>
      <c r="V105" s="238" t="str">
        <f t="shared" si="39"/>
        <v/>
      </c>
      <c r="W105" s="238">
        <f t="shared" si="40"/>
        <v>0</v>
      </c>
      <c r="X105" s="238">
        <f>SUMIFS($W$5:$W105,$V$5:$V105,"Plusieurs occurences",$H$5:$H105,H105)</f>
        <v>0</v>
      </c>
      <c r="Y105" t="str">
        <f t="shared" si="41"/>
        <v/>
      </c>
      <c r="Z105">
        <f t="shared" si="42"/>
        <v>0</v>
      </c>
      <c r="AA105" t="str">
        <f t="shared" si="43"/>
        <v/>
      </c>
      <c r="AC105" t="str">
        <f t="shared" si="33"/>
        <v/>
      </c>
    </row>
    <row r="106" spans="1:29" ht="24" x14ac:dyDescent="0.25">
      <c r="A106" s="112">
        <v>42</v>
      </c>
      <c r="B106" s="14" t="s">
        <v>4955</v>
      </c>
      <c r="C106" t="s">
        <v>6743</v>
      </c>
      <c r="D106" s="25">
        <v>26</v>
      </c>
      <c r="E106" s="25">
        <v>29</v>
      </c>
      <c r="F106" s="25">
        <v>2</v>
      </c>
      <c r="G106" s="133">
        <f t="shared" si="34"/>
        <v>6.8965517241379309E-2</v>
      </c>
      <c r="H106" s="15"/>
      <c r="I106" s="16" t="s">
        <v>14</v>
      </c>
      <c r="J106" s="15"/>
      <c r="K106" s="336" t="s">
        <v>14</v>
      </c>
      <c r="L106" s="15" t="s">
        <v>13</v>
      </c>
      <c r="M106" s="15" t="s">
        <v>40</v>
      </c>
      <c r="N106" s="91"/>
      <c r="P106" s="1" t="str">
        <f>IF($C106&lt;&gt;"",IF(COUNTIF($C:C,$C106)&gt;1,"Plusieurs commentaires",""),"")</f>
        <v/>
      </c>
      <c r="Q106" s="1">
        <f t="shared" si="35"/>
        <v>0</v>
      </c>
      <c r="R106" s="1">
        <f>SUMIFS($Q$5:$Q106,$P$5:$P106,"Plusieurs commentaires",$C$5:$C106,C106)</f>
        <v>0</v>
      </c>
      <c r="S106" t="str">
        <f t="shared" si="36"/>
        <v/>
      </c>
      <c r="T106" t="str">
        <f t="shared" si="37"/>
        <v/>
      </c>
      <c r="U106" t="str">
        <f t="shared" si="38"/>
        <v/>
      </c>
      <c r="V106" s="238" t="str">
        <f t="shared" si="39"/>
        <v/>
      </c>
      <c r="W106" s="238">
        <f t="shared" si="40"/>
        <v>0</v>
      </c>
      <c r="X106" s="238">
        <f>SUMIFS($W$5:$W106,$V$5:$V106,"Plusieurs occurences",$H$5:$H106,H106)</f>
        <v>0</v>
      </c>
      <c r="Y106" t="str">
        <f t="shared" si="41"/>
        <v/>
      </c>
      <c r="Z106">
        <f t="shared" si="42"/>
        <v>0</v>
      </c>
      <c r="AA106" t="str">
        <f t="shared" si="43"/>
        <v/>
      </c>
      <c r="AC106" t="str">
        <f t="shared" si="33"/>
        <v/>
      </c>
    </row>
    <row r="107" spans="1:29" x14ac:dyDescent="0.25">
      <c r="A107" s="112">
        <v>51</v>
      </c>
      <c r="B107" s="14" t="s">
        <v>4968</v>
      </c>
      <c r="C107" t="s">
        <v>6695</v>
      </c>
      <c r="D107" s="25">
        <v>1142</v>
      </c>
      <c r="E107" s="25">
        <v>213</v>
      </c>
      <c r="F107" s="25">
        <v>24</v>
      </c>
      <c r="G107" s="133">
        <f t="shared" si="34"/>
        <v>0.11267605633802817</v>
      </c>
      <c r="H107" s="15"/>
      <c r="I107" s="16" t="s">
        <v>14</v>
      </c>
      <c r="J107" s="15"/>
      <c r="K107" s="336" t="s">
        <v>4970</v>
      </c>
      <c r="L107" s="15" t="s">
        <v>14</v>
      </c>
      <c r="M107" s="15" t="s">
        <v>40</v>
      </c>
      <c r="N107" s="91"/>
      <c r="P107" s="1" t="str">
        <f>IF($C107&lt;&gt;"",IF(COUNTIF($C:C,$C107)&gt;1,"Plusieurs commentaires",""),"")</f>
        <v>Plusieurs commentaires</v>
      </c>
      <c r="Q107" s="1">
        <f t="shared" si="35"/>
        <v>1</v>
      </c>
      <c r="R107" s="1">
        <f>SUMIFS($Q$5:$Q107,$P$5:$P107,"Plusieurs commentaires",$C$5:$C107,C107)</f>
        <v>1</v>
      </c>
      <c r="S107" t="str">
        <f t="shared" si="36"/>
        <v/>
      </c>
      <c r="T107" t="str">
        <f t="shared" si="37"/>
        <v/>
      </c>
      <c r="U107" t="str">
        <f t="shared" si="38"/>
        <v/>
      </c>
      <c r="V107" s="238" t="str">
        <f t="shared" si="39"/>
        <v/>
      </c>
      <c r="W107" s="238">
        <f t="shared" si="40"/>
        <v>0</v>
      </c>
      <c r="X107" s="238">
        <f>SUMIFS($W$5:$W107,$V$5:$V107,"Plusieurs occurences",$H$5:$H107,H107)</f>
        <v>0</v>
      </c>
      <c r="Y107" t="str">
        <f t="shared" si="41"/>
        <v/>
      </c>
      <c r="Z107">
        <f t="shared" si="42"/>
        <v>0</v>
      </c>
      <c r="AA107" t="str">
        <f t="shared" si="43"/>
        <v/>
      </c>
      <c r="AC107" t="str">
        <f t="shared" si="33"/>
        <v/>
      </c>
    </row>
    <row r="108" spans="1:29" x14ac:dyDescent="0.25">
      <c r="A108" s="112">
        <v>52</v>
      </c>
      <c r="B108" s="14" t="s">
        <v>4969</v>
      </c>
      <c r="C108" t="s">
        <v>6695</v>
      </c>
      <c r="D108" s="25">
        <v>1142</v>
      </c>
      <c r="E108" s="25">
        <v>213</v>
      </c>
      <c r="F108" s="25">
        <v>24</v>
      </c>
      <c r="G108" s="133">
        <f t="shared" si="34"/>
        <v>0.11267605633802817</v>
      </c>
      <c r="H108" s="15"/>
      <c r="I108" s="16" t="s">
        <v>14</v>
      </c>
      <c r="J108" s="15"/>
      <c r="K108" s="336" t="s">
        <v>14</v>
      </c>
      <c r="L108" s="15" t="s">
        <v>14</v>
      </c>
      <c r="M108" s="15" t="s">
        <v>40</v>
      </c>
      <c r="N108" s="91"/>
      <c r="P108" s="1" t="str">
        <f>IF($C108&lt;&gt;"",IF(COUNTIF($C:C,$C108)&gt;1,"Plusieurs commentaires",""),"")</f>
        <v>Plusieurs commentaires</v>
      </c>
      <c r="Q108" s="1">
        <f t="shared" si="35"/>
        <v>1</v>
      </c>
      <c r="R108" s="1">
        <f>SUMIFS($Q$5:$Q108,$P$5:$P108,"Plusieurs commentaires",$C$5:$C108,C108)</f>
        <v>2</v>
      </c>
      <c r="S108" t="str">
        <f t="shared" si="36"/>
        <v/>
      </c>
      <c r="T108" t="str">
        <f t="shared" si="37"/>
        <v/>
      </c>
      <c r="U108" t="str">
        <f t="shared" si="38"/>
        <v/>
      </c>
      <c r="V108" s="238" t="str">
        <f t="shared" si="39"/>
        <v/>
      </c>
      <c r="W108" s="238">
        <f t="shared" si="40"/>
        <v>0</v>
      </c>
      <c r="X108" s="238">
        <f>SUMIFS($W$5:$W108,$V$5:$V108,"Plusieurs occurences",$H$5:$H108,H108)</f>
        <v>0</v>
      </c>
      <c r="Y108" t="str">
        <f t="shared" si="41"/>
        <v/>
      </c>
      <c r="Z108" t="str">
        <f t="shared" si="42"/>
        <v/>
      </c>
      <c r="AA108" t="str">
        <f t="shared" si="43"/>
        <v/>
      </c>
      <c r="AC108" t="str">
        <f t="shared" si="33"/>
        <v/>
      </c>
    </row>
    <row r="109" spans="1:29" x14ac:dyDescent="0.25">
      <c r="A109" s="112">
        <v>53</v>
      </c>
      <c r="B109" s="14" t="s">
        <v>4971</v>
      </c>
      <c r="C109" t="s">
        <v>6744</v>
      </c>
      <c r="D109" s="25">
        <v>1028</v>
      </c>
      <c r="E109" s="25">
        <v>306</v>
      </c>
      <c r="F109" s="25">
        <v>31</v>
      </c>
      <c r="G109" s="133">
        <f t="shared" si="34"/>
        <v>0.10130718954248366</v>
      </c>
      <c r="H109" s="15"/>
      <c r="I109" s="16" t="s">
        <v>14</v>
      </c>
      <c r="J109" s="15"/>
      <c r="K109" s="336" t="s">
        <v>4972</v>
      </c>
      <c r="L109" s="15" t="s">
        <v>13</v>
      </c>
      <c r="M109" s="15" t="s">
        <v>40</v>
      </c>
      <c r="N109" s="91"/>
      <c r="P109" s="1" t="str">
        <f>IF($C109&lt;&gt;"",IF(COUNTIF($C:C,$C109)&gt;1,"Plusieurs commentaires",""),"")</f>
        <v/>
      </c>
      <c r="Q109" s="1">
        <f t="shared" si="35"/>
        <v>0</v>
      </c>
      <c r="R109" s="1">
        <f>SUMIFS($Q$5:$Q109,$P$5:$P109,"Plusieurs commentaires",$C$5:$C109,C109)</f>
        <v>0</v>
      </c>
      <c r="S109" t="str">
        <f t="shared" si="36"/>
        <v/>
      </c>
      <c r="T109" t="str">
        <f t="shared" si="37"/>
        <v/>
      </c>
      <c r="U109" t="str">
        <f t="shared" si="38"/>
        <v/>
      </c>
      <c r="V109" s="238" t="str">
        <f t="shared" si="39"/>
        <v/>
      </c>
      <c r="W109" s="238">
        <f t="shared" si="40"/>
        <v>0</v>
      </c>
      <c r="X109" s="238">
        <f>SUMIFS($W$5:$W109,$V$5:$V109,"Plusieurs occurences",$H$5:$H109,H109)</f>
        <v>0</v>
      </c>
      <c r="Y109" t="str">
        <f t="shared" si="41"/>
        <v/>
      </c>
      <c r="Z109">
        <f t="shared" si="42"/>
        <v>0</v>
      </c>
      <c r="AA109" t="str">
        <f t="shared" si="43"/>
        <v/>
      </c>
      <c r="AC109" t="str">
        <f t="shared" si="33"/>
        <v/>
      </c>
    </row>
    <row r="110" spans="1:29" ht="60" x14ac:dyDescent="0.25">
      <c r="A110" s="112">
        <v>54</v>
      </c>
      <c r="B110" s="14" t="s">
        <v>4973</v>
      </c>
      <c r="C110" t="s">
        <v>6741</v>
      </c>
      <c r="D110" s="25">
        <v>189</v>
      </c>
      <c r="E110" s="25">
        <v>27</v>
      </c>
      <c r="F110" s="25">
        <v>19</v>
      </c>
      <c r="G110" s="133">
        <f t="shared" si="34"/>
        <v>0.70370370370370372</v>
      </c>
      <c r="H110" s="15"/>
      <c r="I110" s="16" t="s">
        <v>14</v>
      </c>
      <c r="J110" s="15"/>
      <c r="K110" s="336" t="s">
        <v>14</v>
      </c>
      <c r="L110" s="15" t="s">
        <v>14</v>
      </c>
      <c r="M110" s="15" t="s">
        <v>40</v>
      </c>
      <c r="N110" s="91"/>
      <c r="P110" s="1" t="str">
        <f>IF($C110&lt;&gt;"",IF(COUNTIF($C:C,$C110)&gt;1,"Plusieurs commentaires",""),"")</f>
        <v>Plusieurs commentaires</v>
      </c>
      <c r="Q110" s="1">
        <f t="shared" si="35"/>
        <v>1</v>
      </c>
      <c r="R110" s="1">
        <f>SUMIFS($Q$5:$Q110,$P$5:$P110,"Plusieurs commentaires",$C$5:$C110,C110)</f>
        <v>2</v>
      </c>
      <c r="S110" t="str">
        <f t="shared" si="36"/>
        <v/>
      </c>
      <c r="T110" t="str">
        <f t="shared" si="37"/>
        <v/>
      </c>
      <c r="U110" t="str">
        <f t="shared" si="38"/>
        <v/>
      </c>
      <c r="V110" s="238" t="str">
        <f t="shared" si="39"/>
        <v/>
      </c>
      <c r="W110" s="238">
        <f t="shared" si="40"/>
        <v>0</v>
      </c>
      <c r="X110" s="238">
        <f>SUMIFS($W$5:$W110,$V$5:$V110,"Plusieurs occurences",$H$5:$H110,H110)</f>
        <v>0</v>
      </c>
      <c r="Y110" t="str">
        <f t="shared" si="41"/>
        <v/>
      </c>
      <c r="Z110" t="str">
        <f t="shared" si="42"/>
        <v/>
      </c>
      <c r="AA110" t="str">
        <f t="shared" si="43"/>
        <v/>
      </c>
      <c r="AC110" t="str">
        <f t="shared" si="33"/>
        <v/>
      </c>
    </row>
    <row r="111" spans="1:29" ht="24" x14ac:dyDescent="0.25">
      <c r="A111" s="112">
        <v>55</v>
      </c>
      <c r="B111" s="14" t="s">
        <v>4974</v>
      </c>
      <c r="C111" t="s">
        <v>6696</v>
      </c>
      <c r="D111" s="25">
        <v>44</v>
      </c>
      <c r="E111" s="25">
        <v>57</v>
      </c>
      <c r="F111" s="25">
        <v>19</v>
      </c>
      <c r="G111" s="133">
        <f t="shared" si="34"/>
        <v>0.33333333333333331</v>
      </c>
      <c r="H111" s="15"/>
      <c r="I111" s="16" t="s">
        <v>14</v>
      </c>
      <c r="J111" s="15"/>
      <c r="K111" s="336" t="s">
        <v>14</v>
      </c>
      <c r="L111" s="15" t="s">
        <v>14</v>
      </c>
      <c r="M111" s="15" t="s">
        <v>40</v>
      </c>
      <c r="N111" s="91"/>
      <c r="P111" s="1" t="str">
        <f>IF($C111&lt;&gt;"",IF(COUNTIF($C:C,$C111)&gt;1,"Plusieurs commentaires",""),"")</f>
        <v/>
      </c>
      <c r="Q111" s="1">
        <f t="shared" si="35"/>
        <v>0</v>
      </c>
      <c r="R111" s="1">
        <f>SUMIFS($Q$5:$Q111,$P$5:$P111,"Plusieurs commentaires",$C$5:$C111,C111)</f>
        <v>0</v>
      </c>
      <c r="S111" t="str">
        <f t="shared" si="36"/>
        <v/>
      </c>
      <c r="T111" t="str">
        <f t="shared" si="37"/>
        <v/>
      </c>
      <c r="U111" t="str">
        <f t="shared" si="38"/>
        <v/>
      </c>
      <c r="V111" s="238" t="str">
        <f t="shared" si="39"/>
        <v/>
      </c>
      <c r="W111" s="238">
        <f t="shared" si="40"/>
        <v>0</v>
      </c>
      <c r="X111" s="238">
        <f>SUMIFS($W$5:$W111,$V$5:$V111,"Plusieurs occurences",$H$5:$H111,H111)</f>
        <v>0</v>
      </c>
      <c r="Y111" t="str">
        <f t="shared" si="41"/>
        <v/>
      </c>
      <c r="Z111">
        <f t="shared" si="42"/>
        <v>0</v>
      </c>
      <c r="AA111" t="str">
        <f t="shared" si="43"/>
        <v/>
      </c>
      <c r="AC111" t="str">
        <f t="shared" si="33"/>
        <v/>
      </c>
    </row>
    <row r="112" spans="1:29" ht="24" x14ac:dyDescent="0.25">
      <c r="A112" s="112">
        <v>69</v>
      </c>
      <c r="B112" s="14" t="s">
        <v>4988</v>
      </c>
      <c r="C112" t="s">
        <v>6697</v>
      </c>
      <c r="D112" s="25">
        <v>3606</v>
      </c>
      <c r="E112" s="25">
        <v>50</v>
      </c>
      <c r="F112" s="25">
        <v>35</v>
      </c>
      <c r="G112" s="133">
        <f t="shared" si="34"/>
        <v>0.7</v>
      </c>
      <c r="H112" s="15"/>
      <c r="I112" s="16" t="s">
        <v>13</v>
      </c>
      <c r="J112" s="15"/>
      <c r="K112" s="336" t="s">
        <v>14</v>
      </c>
      <c r="L112" s="15" t="s">
        <v>14</v>
      </c>
      <c r="M112" s="15" t="s">
        <v>40</v>
      </c>
      <c r="N112" s="91"/>
      <c r="P112" s="1" t="str">
        <f>IF($C112&lt;&gt;"",IF(COUNTIF($C:C,$C112)&gt;1,"Plusieurs commentaires",""),"")</f>
        <v/>
      </c>
      <c r="Q112" s="1">
        <f t="shared" si="35"/>
        <v>0</v>
      </c>
      <c r="R112" s="1">
        <f>SUMIFS($Q$5:$Q112,$P$5:$P112,"Plusieurs commentaires",$C$5:$C112,C112)</f>
        <v>0</v>
      </c>
      <c r="S112" t="str">
        <f t="shared" si="36"/>
        <v/>
      </c>
      <c r="T112" t="str">
        <f t="shared" si="37"/>
        <v/>
      </c>
      <c r="U112" t="str">
        <f t="shared" si="38"/>
        <v/>
      </c>
      <c r="V112" s="238" t="str">
        <f t="shared" si="39"/>
        <v/>
      </c>
      <c r="W112" s="238">
        <f t="shared" si="40"/>
        <v>0</v>
      </c>
      <c r="X112" s="238">
        <f>SUMIFS($W$5:$W112,$V$5:$V112,"Plusieurs occurences",$H$5:$H112,H112)</f>
        <v>0</v>
      </c>
      <c r="Y112" t="str">
        <f t="shared" si="41"/>
        <v/>
      </c>
      <c r="Z112">
        <f t="shared" si="42"/>
        <v>0</v>
      </c>
      <c r="AA112" t="str">
        <f t="shared" si="43"/>
        <v/>
      </c>
      <c r="AC112" t="str">
        <f t="shared" si="33"/>
        <v/>
      </c>
    </row>
    <row r="113" spans="1:29" ht="24" x14ac:dyDescent="0.25">
      <c r="A113" s="112">
        <v>71</v>
      </c>
      <c r="B113" s="14" t="s">
        <v>4990</v>
      </c>
      <c r="C113" t="s">
        <v>6698</v>
      </c>
      <c r="D113" s="25">
        <v>4597</v>
      </c>
      <c r="E113" s="25">
        <v>34</v>
      </c>
      <c r="F113" s="25">
        <v>75</v>
      </c>
      <c r="G113" s="133">
        <f t="shared" si="34"/>
        <v>2.2058823529411766</v>
      </c>
      <c r="H113" s="15"/>
      <c r="I113" s="16" t="s">
        <v>14</v>
      </c>
      <c r="J113" s="15"/>
      <c r="K113" s="336" t="s">
        <v>14</v>
      </c>
      <c r="L113" s="15" t="s">
        <v>14</v>
      </c>
      <c r="M113" s="15" t="s">
        <v>40</v>
      </c>
      <c r="N113" s="91"/>
      <c r="P113" s="1" t="str">
        <f>IF($C113&lt;&gt;"",IF(COUNTIF($C:C,$C113)&gt;1,"Plusieurs commentaires",""),"")</f>
        <v>Plusieurs commentaires</v>
      </c>
      <c r="Q113" s="1">
        <f t="shared" si="35"/>
        <v>1</v>
      </c>
      <c r="R113" s="1">
        <f>SUMIFS($Q$5:$Q113,$P$5:$P113,"Plusieurs commentaires",$C$5:$C113,C113)</f>
        <v>1</v>
      </c>
      <c r="S113" t="str">
        <f t="shared" si="36"/>
        <v/>
      </c>
      <c r="T113" t="str">
        <f t="shared" si="37"/>
        <v/>
      </c>
      <c r="U113" t="str">
        <f t="shared" si="38"/>
        <v/>
      </c>
      <c r="V113" s="238" t="str">
        <f t="shared" si="39"/>
        <v/>
      </c>
      <c r="W113" s="238">
        <f t="shared" si="40"/>
        <v>0</v>
      </c>
      <c r="X113" s="238">
        <f>SUMIFS($W$5:$W113,$V$5:$V113,"Plusieurs occurences",$H$5:$H113,H113)</f>
        <v>0</v>
      </c>
      <c r="Y113" t="str">
        <f t="shared" si="41"/>
        <v/>
      </c>
      <c r="Z113">
        <f t="shared" si="42"/>
        <v>0</v>
      </c>
      <c r="AA113" t="str">
        <f t="shared" si="43"/>
        <v/>
      </c>
      <c r="AC113" t="str">
        <f t="shared" si="33"/>
        <v/>
      </c>
    </row>
    <row r="114" spans="1:29" ht="48" x14ac:dyDescent="0.25">
      <c r="A114" s="112">
        <v>72</v>
      </c>
      <c r="B114" s="14" t="s">
        <v>4991</v>
      </c>
      <c r="C114" t="s">
        <v>6699</v>
      </c>
      <c r="D114" s="25">
        <v>3337</v>
      </c>
      <c r="E114" s="25">
        <v>204</v>
      </c>
      <c r="F114" s="25">
        <v>684</v>
      </c>
      <c r="G114" s="133">
        <f t="shared" si="34"/>
        <v>3.3529411764705883</v>
      </c>
      <c r="H114" s="15"/>
      <c r="I114" s="16" t="s">
        <v>14</v>
      </c>
      <c r="J114" s="15"/>
      <c r="K114" s="336" t="s">
        <v>14</v>
      </c>
      <c r="L114" s="15" t="s">
        <v>14</v>
      </c>
      <c r="M114" s="15" t="s">
        <v>40</v>
      </c>
      <c r="N114" s="91"/>
      <c r="P114" s="1" t="str">
        <f>IF($C114&lt;&gt;"",IF(COUNTIF($C:C,$C114)&gt;1,"Plusieurs commentaires",""),"")</f>
        <v/>
      </c>
      <c r="Q114" s="1">
        <f t="shared" si="35"/>
        <v>0</v>
      </c>
      <c r="R114" s="1">
        <f>SUMIFS($Q$5:$Q114,$P$5:$P114,"Plusieurs commentaires",$C$5:$C114,C114)</f>
        <v>0</v>
      </c>
      <c r="S114" t="str">
        <f t="shared" si="36"/>
        <v/>
      </c>
      <c r="T114" t="str">
        <f t="shared" si="37"/>
        <v/>
      </c>
      <c r="U114" t="str">
        <f t="shared" si="38"/>
        <v/>
      </c>
      <c r="V114" s="238" t="str">
        <f t="shared" si="39"/>
        <v/>
      </c>
      <c r="W114" s="238">
        <f t="shared" si="40"/>
        <v>0</v>
      </c>
      <c r="X114" s="238">
        <f>SUMIFS($W$5:$W114,$V$5:$V114,"Plusieurs occurences",$H$5:$H114,H114)</f>
        <v>0</v>
      </c>
      <c r="Y114" t="str">
        <f t="shared" si="41"/>
        <v/>
      </c>
      <c r="Z114">
        <f t="shared" si="42"/>
        <v>0</v>
      </c>
      <c r="AA114" t="str">
        <f t="shared" si="43"/>
        <v/>
      </c>
      <c r="AC114" t="str">
        <f t="shared" si="33"/>
        <v/>
      </c>
    </row>
    <row r="115" spans="1:29" ht="36" x14ac:dyDescent="0.25">
      <c r="A115" s="112">
        <v>75</v>
      </c>
      <c r="B115" s="14" t="s">
        <v>4996</v>
      </c>
      <c r="C115" t="s">
        <v>6745</v>
      </c>
      <c r="D115" s="25">
        <v>810</v>
      </c>
      <c r="E115" s="25">
        <v>119</v>
      </c>
      <c r="F115" s="25">
        <v>9</v>
      </c>
      <c r="G115" s="133">
        <f t="shared" si="34"/>
        <v>7.5630252100840331E-2</v>
      </c>
      <c r="H115" s="15"/>
      <c r="I115" s="16" t="s">
        <v>14</v>
      </c>
      <c r="J115" s="15"/>
      <c r="K115" s="336" t="s">
        <v>14</v>
      </c>
      <c r="L115" s="15" t="s">
        <v>14</v>
      </c>
      <c r="M115" s="15" t="s">
        <v>40</v>
      </c>
      <c r="N115" s="91"/>
      <c r="P115" s="1" t="str">
        <f>IF($C115&lt;&gt;"",IF(COUNTIF($C:C,$C115)&gt;1,"Plusieurs commentaires",""),"")</f>
        <v/>
      </c>
      <c r="Q115" s="1">
        <f t="shared" si="35"/>
        <v>0</v>
      </c>
      <c r="R115" s="1">
        <f>SUMIFS($Q$5:$Q115,$P$5:$P115,"Plusieurs commentaires",$C$5:$C115,C115)</f>
        <v>0</v>
      </c>
      <c r="S115" t="str">
        <f t="shared" si="36"/>
        <v/>
      </c>
      <c r="T115" t="str">
        <f t="shared" si="37"/>
        <v/>
      </c>
      <c r="U115" t="str">
        <f t="shared" si="38"/>
        <v/>
      </c>
      <c r="V115" s="238" t="str">
        <f t="shared" si="39"/>
        <v/>
      </c>
      <c r="W115" s="238">
        <f t="shared" si="40"/>
        <v>0</v>
      </c>
      <c r="X115" s="238">
        <f>SUMIFS($W$5:$W115,$V$5:$V115,"Plusieurs occurences",$H$5:$H115,H115)</f>
        <v>0</v>
      </c>
      <c r="Y115" t="str">
        <f t="shared" si="41"/>
        <v/>
      </c>
      <c r="Z115">
        <f t="shared" si="42"/>
        <v>0</v>
      </c>
      <c r="AA115" t="str">
        <f t="shared" si="43"/>
        <v/>
      </c>
      <c r="AC115" t="str">
        <f t="shared" si="33"/>
        <v/>
      </c>
    </row>
    <row r="116" spans="1:29" ht="24" x14ac:dyDescent="0.25">
      <c r="A116" s="112">
        <v>84</v>
      </c>
      <c r="B116" s="14" t="s">
        <v>5007</v>
      </c>
      <c r="C116" t="s">
        <v>6672</v>
      </c>
      <c r="D116" s="25">
        <v>4803</v>
      </c>
      <c r="E116" s="25">
        <v>795</v>
      </c>
      <c r="F116" s="25">
        <v>68</v>
      </c>
      <c r="G116" s="133">
        <f t="shared" si="34"/>
        <v>8.5534591194968548E-2</v>
      </c>
      <c r="H116" s="15"/>
      <c r="I116" s="16" t="s">
        <v>14</v>
      </c>
      <c r="J116" s="15"/>
      <c r="K116" s="336" t="s">
        <v>5008</v>
      </c>
      <c r="L116" s="15" t="s">
        <v>13</v>
      </c>
      <c r="M116" s="15" t="s">
        <v>40</v>
      </c>
      <c r="N116" s="91"/>
      <c r="P116" s="1" t="str">
        <f>IF($C116&lt;&gt;"",IF(COUNTIF($C:C,$C116)&gt;1,"Plusieurs commentaires",""),"")</f>
        <v/>
      </c>
      <c r="Q116" s="1">
        <f t="shared" si="35"/>
        <v>0</v>
      </c>
      <c r="R116" s="1">
        <f>SUMIFS($Q$5:$Q116,$P$5:$P116,"Plusieurs commentaires",$C$5:$C116,C116)</f>
        <v>0</v>
      </c>
      <c r="S116" t="str">
        <f t="shared" si="36"/>
        <v/>
      </c>
      <c r="T116" t="str">
        <f t="shared" si="37"/>
        <v/>
      </c>
      <c r="U116" t="str">
        <f t="shared" si="38"/>
        <v/>
      </c>
      <c r="V116" s="238" t="str">
        <f t="shared" si="39"/>
        <v/>
      </c>
      <c r="W116" s="238">
        <f t="shared" si="40"/>
        <v>0</v>
      </c>
      <c r="X116" s="238">
        <f>SUMIFS($W$5:$W116,$V$5:$V116,"Plusieurs occurences",$H$5:$H116,H116)</f>
        <v>0</v>
      </c>
      <c r="Y116" t="str">
        <f t="shared" si="41"/>
        <v/>
      </c>
      <c r="Z116">
        <f t="shared" si="42"/>
        <v>0</v>
      </c>
      <c r="AA116" t="str">
        <f t="shared" si="43"/>
        <v/>
      </c>
      <c r="AC116" t="str">
        <f t="shared" si="33"/>
        <v/>
      </c>
    </row>
    <row r="117" spans="1:29" ht="60" x14ac:dyDescent="0.25">
      <c r="A117" s="112">
        <v>87</v>
      </c>
      <c r="B117" s="14" t="s">
        <v>5011</v>
      </c>
      <c r="C117" t="s">
        <v>6746</v>
      </c>
      <c r="D117" s="25">
        <v>58</v>
      </c>
      <c r="E117" s="25">
        <v>71</v>
      </c>
      <c r="F117" s="25">
        <v>12</v>
      </c>
      <c r="G117" s="133">
        <f t="shared" si="34"/>
        <v>0.16901408450704225</v>
      </c>
      <c r="H117" s="15"/>
      <c r="I117" s="16" t="s">
        <v>13</v>
      </c>
      <c r="J117" s="15"/>
      <c r="K117" s="336" t="s">
        <v>5013</v>
      </c>
      <c r="L117" s="15" t="s">
        <v>13</v>
      </c>
      <c r="M117" s="15" t="s">
        <v>40</v>
      </c>
      <c r="N117" s="91"/>
      <c r="P117" s="1" t="str">
        <f>IF($C117&lt;&gt;"",IF(COUNTIF($C:C,$C117)&gt;1,"Plusieurs commentaires",""),"")</f>
        <v/>
      </c>
      <c r="Q117" s="1">
        <f t="shared" si="35"/>
        <v>0</v>
      </c>
      <c r="R117" s="1">
        <f>SUMIFS($Q$5:$Q117,$P$5:$P117,"Plusieurs commentaires",$C$5:$C117,C117)</f>
        <v>0</v>
      </c>
      <c r="S117" t="str">
        <f t="shared" si="36"/>
        <v/>
      </c>
      <c r="T117" t="str">
        <f t="shared" si="37"/>
        <v/>
      </c>
      <c r="U117" t="str">
        <f t="shared" si="38"/>
        <v/>
      </c>
      <c r="V117" s="238" t="str">
        <f t="shared" si="39"/>
        <v/>
      </c>
      <c r="W117" s="238">
        <f t="shared" si="40"/>
        <v>0</v>
      </c>
      <c r="X117" s="238">
        <f>SUMIFS($W$5:$W117,$V$5:$V117,"Plusieurs occurences",$H$5:$H117,H117)</f>
        <v>0</v>
      </c>
      <c r="Y117" t="str">
        <f t="shared" si="41"/>
        <v/>
      </c>
      <c r="Z117">
        <f t="shared" si="42"/>
        <v>0</v>
      </c>
      <c r="AA117" t="str">
        <f t="shared" si="43"/>
        <v/>
      </c>
      <c r="AC117" t="str">
        <f t="shared" ref="AC117:AC136" si="44">IF(R117&lt;2,IF(M117="Critique",C117,""),"")</f>
        <v/>
      </c>
    </row>
    <row r="118" spans="1:29" x14ac:dyDescent="0.25">
      <c r="A118" s="112">
        <v>90</v>
      </c>
      <c r="B118" s="14" t="s">
        <v>5015</v>
      </c>
      <c r="C118" t="s">
        <v>6700</v>
      </c>
      <c r="D118" s="25">
        <v>171</v>
      </c>
      <c r="E118" s="25">
        <v>6</v>
      </c>
      <c r="F118" s="25">
        <v>2</v>
      </c>
      <c r="G118" s="133">
        <f t="shared" si="34"/>
        <v>0.33333333333333331</v>
      </c>
      <c r="H118" s="15"/>
      <c r="I118" s="16" t="s">
        <v>14</v>
      </c>
      <c r="J118" s="15"/>
      <c r="K118" s="336" t="s">
        <v>14</v>
      </c>
      <c r="L118" s="15" t="s">
        <v>14</v>
      </c>
      <c r="M118" s="15" t="s">
        <v>40</v>
      </c>
      <c r="N118" s="91"/>
      <c r="P118" s="1" t="str">
        <f>IF($C118&lt;&gt;"",IF(COUNTIF($C:C,$C118)&gt;1,"Plusieurs commentaires",""),"")</f>
        <v/>
      </c>
      <c r="Q118" s="1">
        <f t="shared" si="35"/>
        <v>0</v>
      </c>
      <c r="R118" s="1">
        <f>SUMIFS($Q$5:$Q118,$P$5:$P118,"Plusieurs commentaires",$C$5:$C118,C118)</f>
        <v>0</v>
      </c>
      <c r="S118" t="str">
        <f t="shared" si="36"/>
        <v/>
      </c>
      <c r="T118" t="str">
        <f t="shared" si="37"/>
        <v/>
      </c>
      <c r="U118" t="str">
        <f t="shared" si="38"/>
        <v/>
      </c>
      <c r="V118" s="238" t="str">
        <f t="shared" si="39"/>
        <v/>
      </c>
      <c r="W118" s="238">
        <f t="shared" si="40"/>
        <v>0</v>
      </c>
      <c r="X118" s="238">
        <f>SUMIFS($W$5:$W118,$V$5:$V118,"Plusieurs occurences",$H$5:$H118,H118)</f>
        <v>0</v>
      </c>
      <c r="Y118" t="str">
        <f t="shared" si="41"/>
        <v/>
      </c>
      <c r="Z118">
        <f t="shared" si="42"/>
        <v>0</v>
      </c>
      <c r="AA118" t="str">
        <f t="shared" si="43"/>
        <v/>
      </c>
      <c r="AC118" t="str">
        <f t="shared" si="44"/>
        <v/>
      </c>
    </row>
    <row r="119" spans="1:29" ht="60" x14ac:dyDescent="0.25">
      <c r="A119" s="112">
        <v>104</v>
      </c>
      <c r="B119" s="14" t="s">
        <v>5032</v>
      </c>
      <c r="C119" t="s">
        <v>6694</v>
      </c>
      <c r="D119" s="25">
        <v>3600</v>
      </c>
      <c r="E119" s="25">
        <v>546</v>
      </c>
      <c r="F119" s="25">
        <v>104</v>
      </c>
      <c r="G119" s="133">
        <f t="shared" si="34"/>
        <v>0.19047619047619047</v>
      </c>
      <c r="H119" s="15"/>
      <c r="I119" s="16" t="s">
        <v>14</v>
      </c>
      <c r="J119" s="15"/>
      <c r="K119" s="336" t="s">
        <v>14</v>
      </c>
      <c r="L119" s="15" t="s">
        <v>14</v>
      </c>
      <c r="M119" s="15" t="s">
        <v>40</v>
      </c>
      <c r="P119" s="1" t="str">
        <f>IF($C119&lt;&gt;"",IF(COUNTIF($C:C,$C119)&gt;1,"Plusieurs commentaires",""),"")</f>
        <v>Plusieurs commentaires</v>
      </c>
      <c r="Q119" s="1">
        <f t="shared" si="35"/>
        <v>1</v>
      </c>
      <c r="R119" s="1">
        <f>SUMIFS($Q$5:$Q119,$P$5:$P119,"Plusieurs commentaires",$C$5:$C119,C119)</f>
        <v>2</v>
      </c>
      <c r="S119" t="str">
        <f t="shared" si="36"/>
        <v/>
      </c>
      <c r="T119" t="str">
        <f t="shared" si="37"/>
        <v/>
      </c>
      <c r="U119" t="str">
        <f t="shared" si="38"/>
        <v/>
      </c>
      <c r="V119" s="238" t="str">
        <f t="shared" si="39"/>
        <v/>
      </c>
      <c r="W119" s="238">
        <f t="shared" si="40"/>
        <v>0</v>
      </c>
      <c r="X119" s="238">
        <f>SUMIFS($W$5:$W119,$V$5:$V119,"Plusieurs occurences",$H$5:$H119,H119)</f>
        <v>0</v>
      </c>
      <c r="Y119" t="str">
        <f t="shared" si="41"/>
        <v/>
      </c>
      <c r="Z119" t="str">
        <f t="shared" si="42"/>
        <v/>
      </c>
      <c r="AA119" t="str">
        <f t="shared" si="43"/>
        <v/>
      </c>
      <c r="AC119" t="str">
        <f t="shared" si="44"/>
        <v/>
      </c>
    </row>
    <row r="120" spans="1:29" ht="36" x14ac:dyDescent="0.25">
      <c r="A120" s="112">
        <v>112</v>
      </c>
      <c r="B120" s="14" t="s">
        <v>5043</v>
      </c>
      <c r="C120" t="s">
        <v>6747</v>
      </c>
      <c r="D120" s="25">
        <v>22</v>
      </c>
      <c r="E120" s="25">
        <v>17</v>
      </c>
      <c r="F120" s="25">
        <v>5</v>
      </c>
      <c r="G120" s="133">
        <f t="shared" si="34"/>
        <v>0.29411764705882354</v>
      </c>
      <c r="H120" s="15"/>
      <c r="I120" s="16" t="s">
        <v>14</v>
      </c>
      <c r="J120" s="15"/>
      <c r="K120" s="336" t="s">
        <v>14</v>
      </c>
      <c r="L120" s="15" t="s">
        <v>14</v>
      </c>
      <c r="M120" s="15" t="s">
        <v>40</v>
      </c>
      <c r="P120" s="1" t="str">
        <f>IF($C120&lt;&gt;"",IF(COUNTIF($C:C,$C120)&gt;1,"Plusieurs commentaires",""),"")</f>
        <v/>
      </c>
      <c r="Q120" s="1">
        <f t="shared" si="35"/>
        <v>0</v>
      </c>
      <c r="R120" s="1">
        <f>SUMIFS($Q$5:$Q120,$P$5:$P120,"Plusieurs commentaires",$C$5:$C120,C120)</f>
        <v>0</v>
      </c>
      <c r="S120" t="str">
        <f t="shared" si="36"/>
        <v/>
      </c>
      <c r="T120" t="str">
        <f t="shared" si="37"/>
        <v/>
      </c>
      <c r="U120" t="str">
        <f t="shared" si="38"/>
        <v/>
      </c>
      <c r="V120" s="238" t="str">
        <f t="shared" si="39"/>
        <v/>
      </c>
      <c r="W120" s="238">
        <f t="shared" si="40"/>
        <v>0</v>
      </c>
      <c r="X120" s="238">
        <f>SUMIFS($W$5:$W120,$V$5:$V120,"Plusieurs occurences",$H$5:$H120,H120)</f>
        <v>0</v>
      </c>
      <c r="Y120" t="str">
        <f t="shared" si="41"/>
        <v/>
      </c>
      <c r="Z120">
        <f t="shared" si="42"/>
        <v>0</v>
      </c>
      <c r="AA120" t="str">
        <f t="shared" si="43"/>
        <v/>
      </c>
      <c r="AC120" t="str">
        <f t="shared" si="44"/>
        <v/>
      </c>
    </row>
    <row r="121" spans="1:29" ht="36" x14ac:dyDescent="0.25">
      <c r="A121" s="112">
        <v>44</v>
      </c>
      <c r="B121" s="88" t="s">
        <v>4957</v>
      </c>
      <c r="C121" t="s">
        <v>6698</v>
      </c>
      <c r="D121" s="89"/>
      <c r="E121" s="89"/>
      <c r="F121" s="89"/>
      <c r="G121" s="133">
        <f t="shared" si="34"/>
        <v>0</v>
      </c>
      <c r="H121" s="90"/>
      <c r="I121" s="90"/>
      <c r="J121" s="90"/>
      <c r="K121" s="336" t="s">
        <v>14</v>
      </c>
      <c r="L121" s="90"/>
      <c r="M121" s="90"/>
      <c r="N121" s="95" t="s">
        <v>4958</v>
      </c>
      <c r="P121" s="1" t="str">
        <f>IF($C121&lt;&gt;"",IF(COUNTIF($C:C,$C121)&gt;1,"Plusieurs commentaires",""),"")</f>
        <v>Plusieurs commentaires</v>
      </c>
      <c r="Q121" s="1">
        <f t="shared" si="35"/>
        <v>1</v>
      </c>
      <c r="R121" s="1">
        <f>SUMIFS($Q$5:$Q121,$P$5:$P121,"Plusieurs commentaires",$C$5:$C121,C121)</f>
        <v>2</v>
      </c>
      <c r="S121" t="str">
        <f t="shared" si="36"/>
        <v/>
      </c>
      <c r="T121" t="str">
        <f t="shared" si="37"/>
        <v/>
      </c>
      <c r="U121" t="str">
        <f t="shared" si="38"/>
        <v/>
      </c>
      <c r="V121" s="238" t="str">
        <f t="shared" si="39"/>
        <v/>
      </c>
      <c r="W121" s="238">
        <f t="shared" si="40"/>
        <v>0</v>
      </c>
      <c r="X121" s="238">
        <f>SUMIFS($W$5:$W121,$V$5:$V121,"Plusieurs occurences",$H$5:$H121,H121)</f>
        <v>0</v>
      </c>
      <c r="Y121" t="str">
        <f t="shared" si="41"/>
        <v/>
      </c>
      <c r="Z121" t="str">
        <f t="shared" si="42"/>
        <v/>
      </c>
      <c r="AA121" t="str">
        <f t="shared" si="43"/>
        <v/>
      </c>
      <c r="AC121" t="str">
        <f t="shared" si="44"/>
        <v/>
      </c>
    </row>
    <row r="122" spans="1:29" x14ac:dyDescent="0.25">
      <c r="B122" s="98"/>
      <c r="C122" s="99"/>
      <c r="D122" s="100"/>
      <c r="E122" s="100"/>
      <c r="F122" s="100"/>
      <c r="G122" s="100"/>
      <c r="H122" s="101"/>
      <c r="I122" s="102"/>
      <c r="J122" s="101"/>
      <c r="K122" s="101"/>
      <c r="L122" s="101"/>
      <c r="M122" s="101"/>
      <c r="P122" s="1" t="str">
        <f>IF($C122&lt;&gt;"",IF(COUNTIF($C:C,$C122)&gt;1,"Plusieurs commentaires",""),"")</f>
        <v/>
      </c>
      <c r="Q122" s="1">
        <f t="shared" si="35"/>
        <v>0</v>
      </c>
      <c r="R122" s="1">
        <f>SUMIFS($Q$5:$Q122,$P$5:$P122,"Plusieurs commentaires",$C$5:$C122,C122)</f>
        <v>0</v>
      </c>
      <c r="S122" t="str">
        <f t="shared" si="36"/>
        <v/>
      </c>
      <c r="T122" t="str">
        <f t="shared" si="37"/>
        <v/>
      </c>
      <c r="U122" t="str">
        <f t="shared" si="38"/>
        <v/>
      </c>
      <c r="V122" s="238" t="str">
        <f t="shared" si="39"/>
        <v/>
      </c>
      <c r="W122" s="238">
        <f t="shared" si="40"/>
        <v>0</v>
      </c>
      <c r="X122" s="238">
        <f>SUMIFS($W$5:$W122,$V$5:$V122,"Plusieurs occurences",$H$5:$H122,H122)</f>
        <v>0</v>
      </c>
      <c r="Y122" t="str">
        <f t="shared" si="41"/>
        <v/>
      </c>
      <c r="Z122" t="str">
        <f t="shared" si="42"/>
        <v/>
      </c>
      <c r="AA122" t="str">
        <f t="shared" si="43"/>
        <v/>
      </c>
      <c r="AC122" t="str">
        <f t="shared" si="44"/>
        <v/>
      </c>
    </row>
    <row r="123" spans="1:29" x14ac:dyDescent="0.25">
      <c r="P123" s="1" t="str">
        <f>IF($C123&lt;&gt;"",IF(COUNTIF($C:C,$C123)&gt;1,"Plusieurs commentaires",""),"")</f>
        <v/>
      </c>
      <c r="Q123" s="1">
        <f t="shared" si="35"/>
        <v>0</v>
      </c>
      <c r="R123" s="1">
        <f>SUMIFS($Q$5:$Q123,$P$5:$P123,"Plusieurs commentaires",$C$5:$C123,C123)</f>
        <v>0</v>
      </c>
      <c r="S123" t="str">
        <f t="shared" si="36"/>
        <v/>
      </c>
      <c r="T123" t="str">
        <f t="shared" si="37"/>
        <v/>
      </c>
      <c r="U123" t="str">
        <f t="shared" si="38"/>
        <v/>
      </c>
      <c r="V123" s="238" t="str">
        <f t="shared" si="39"/>
        <v/>
      </c>
      <c r="W123" s="238">
        <f t="shared" si="40"/>
        <v>0</v>
      </c>
      <c r="X123" s="238">
        <f>SUMIFS($W$5:$W123,$V$5:$V123,"Plusieurs occurences",$H$5:$H123,H123)</f>
        <v>0</v>
      </c>
      <c r="Y123" t="str">
        <f t="shared" si="41"/>
        <v/>
      </c>
      <c r="Z123" t="str">
        <f t="shared" si="42"/>
        <v/>
      </c>
      <c r="AA123" t="str">
        <f t="shared" si="43"/>
        <v/>
      </c>
      <c r="AC123" t="str">
        <f t="shared" si="44"/>
        <v/>
      </c>
    </row>
    <row r="124" spans="1:29" x14ac:dyDescent="0.25">
      <c r="B124" s="6"/>
      <c r="P124" s="1" t="str">
        <f>IF($C124&lt;&gt;"",IF(COUNTIF($C:C,$C124)&gt;1,"Plusieurs commentaires",""),"")</f>
        <v/>
      </c>
      <c r="Q124" s="1">
        <f t="shared" si="35"/>
        <v>0</v>
      </c>
      <c r="R124" s="1">
        <f>SUMIFS($Q$5:$Q124,$P$5:$P124,"Plusieurs commentaires",$C$5:$C124,C124)</f>
        <v>0</v>
      </c>
      <c r="S124" t="str">
        <f t="shared" si="36"/>
        <v/>
      </c>
      <c r="T124" t="str">
        <f t="shared" si="37"/>
        <v/>
      </c>
      <c r="U124" t="str">
        <f t="shared" si="38"/>
        <v/>
      </c>
      <c r="V124" s="238" t="str">
        <f t="shared" si="39"/>
        <v/>
      </c>
      <c r="W124" s="238">
        <f t="shared" si="40"/>
        <v>0</v>
      </c>
      <c r="X124" s="238">
        <f>SUMIFS($W$5:$W124,$V$5:$V124,"Plusieurs occurences",$H$5:$H124,H124)</f>
        <v>0</v>
      </c>
      <c r="Y124" t="str">
        <f t="shared" si="41"/>
        <v/>
      </c>
      <c r="Z124" t="str">
        <f t="shared" si="42"/>
        <v/>
      </c>
      <c r="AA124" t="str">
        <f t="shared" si="43"/>
        <v/>
      </c>
      <c r="AC124" t="str">
        <f t="shared" si="44"/>
        <v/>
      </c>
    </row>
    <row r="125" spans="1:29" x14ac:dyDescent="0.25">
      <c r="P125" s="1" t="str">
        <f>IF($C125&lt;&gt;"",IF(COUNTIF($C:C,$C125)&gt;1,"Plusieurs commentaires",""),"")</f>
        <v/>
      </c>
      <c r="Q125" s="1">
        <f t="shared" si="35"/>
        <v>0</v>
      </c>
      <c r="R125" s="1">
        <f>SUMIFS($Q$5:$Q125,$P$5:$P125,"Plusieurs commentaires",$C$5:$C125,C125)</f>
        <v>0</v>
      </c>
      <c r="S125" t="str">
        <f t="shared" si="36"/>
        <v/>
      </c>
      <c r="T125" t="str">
        <f t="shared" si="37"/>
        <v/>
      </c>
      <c r="U125" t="str">
        <f t="shared" si="38"/>
        <v/>
      </c>
      <c r="V125" s="238" t="str">
        <f t="shared" si="39"/>
        <v/>
      </c>
      <c r="W125" s="238">
        <f t="shared" si="40"/>
        <v>0</v>
      </c>
      <c r="X125" s="238">
        <f>SUMIFS($W$5:$W125,$V$5:$V125,"Plusieurs occurences",$H$5:$H125,H125)</f>
        <v>0</v>
      </c>
      <c r="Y125" t="str">
        <f t="shared" si="41"/>
        <v/>
      </c>
      <c r="Z125" t="str">
        <f t="shared" si="42"/>
        <v/>
      </c>
      <c r="AA125" t="str">
        <f t="shared" si="43"/>
        <v/>
      </c>
      <c r="AC125" t="str">
        <f t="shared" si="44"/>
        <v/>
      </c>
    </row>
    <row r="126" spans="1:29" x14ac:dyDescent="0.25">
      <c r="P126" s="1" t="str">
        <f>IF($C126&lt;&gt;"",IF(COUNTIF($C:C,$C126)&gt;1,"Plusieurs commentaires",""),"")</f>
        <v/>
      </c>
      <c r="Q126" s="1">
        <f t="shared" si="35"/>
        <v>0</v>
      </c>
      <c r="R126" s="1">
        <f>SUMIFS($Q$5:$Q126,$P$5:$P126,"Plusieurs commentaires",$C$5:$C126,C126)</f>
        <v>0</v>
      </c>
      <c r="S126" t="str">
        <f t="shared" si="36"/>
        <v/>
      </c>
      <c r="T126" t="str">
        <f t="shared" si="37"/>
        <v/>
      </c>
      <c r="U126" t="str">
        <f t="shared" si="38"/>
        <v/>
      </c>
      <c r="V126" s="238" t="str">
        <f t="shared" si="39"/>
        <v/>
      </c>
      <c r="W126" s="238">
        <f t="shared" si="40"/>
        <v>0</v>
      </c>
      <c r="X126" s="238">
        <f>SUMIFS($W$5:$W126,$V$5:$V126,"Plusieurs occurences",$H$5:$H126,H126)</f>
        <v>0</v>
      </c>
      <c r="Y126" t="str">
        <f t="shared" si="41"/>
        <v/>
      </c>
      <c r="Z126" t="str">
        <f t="shared" si="42"/>
        <v/>
      </c>
      <c r="AA126" t="str">
        <f t="shared" si="43"/>
        <v/>
      </c>
      <c r="AC126" t="str">
        <f t="shared" si="44"/>
        <v/>
      </c>
    </row>
    <row r="127" spans="1:29" x14ac:dyDescent="0.25">
      <c r="P127" s="1" t="str">
        <f>IF($C127&lt;&gt;"",IF(COUNTIF($C:C,$C127)&gt;1,"Plusieurs commentaires",""),"")</f>
        <v/>
      </c>
      <c r="Q127" s="1">
        <f t="shared" si="35"/>
        <v>0</v>
      </c>
      <c r="R127" s="1">
        <f>SUMIFS($Q$5:$Q127,$P$5:$P127,"Plusieurs commentaires",$C$5:$C127,C127)</f>
        <v>0</v>
      </c>
      <c r="S127" t="str">
        <f t="shared" si="36"/>
        <v/>
      </c>
      <c r="T127" t="str">
        <f t="shared" si="37"/>
        <v/>
      </c>
      <c r="U127" t="str">
        <f t="shared" si="38"/>
        <v/>
      </c>
      <c r="V127" s="238" t="str">
        <f t="shared" si="39"/>
        <v/>
      </c>
      <c r="W127" s="238">
        <f t="shared" si="40"/>
        <v>0</v>
      </c>
      <c r="X127" s="238">
        <f>SUMIFS($W$5:$W127,$V$5:$V127,"Plusieurs occurences",$H$5:$H127,H127)</f>
        <v>0</v>
      </c>
      <c r="Y127" t="str">
        <f t="shared" si="41"/>
        <v/>
      </c>
      <c r="Z127" t="str">
        <f t="shared" si="42"/>
        <v/>
      </c>
      <c r="AA127" t="str">
        <f t="shared" si="43"/>
        <v/>
      </c>
      <c r="AC127" t="str">
        <f t="shared" si="44"/>
        <v/>
      </c>
    </row>
    <row r="128" spans="1:29" x14ac:dyDescent="0.25">
      <c r="P128" s="1" t="str">
        <f>IF($C128&lt;&gt;"",IF(COUNTIF($C:C,$C128)&gt;1,"Plusieurs commentaires",""),"")</f>
        <v/>
      </c>
      <c r="Q128" s="1">
        <f t="shared" si="35"/>
        <v>0</v>
      </c>
      <c r="R128" s="1">
        <f>SUMIFS($Q$5:$Q128,$P$5:$P128,"Plusieurs commentaires",$C$5:$C128,C128)</f>
        <v>0</v>
      </c>
      <c r="S128" t="str">
        <f t="shared" si="36"/>
        <v/>
      </c>
      <c r="T128" t="str">
        <f t="shared" si="37"/>
        <v/>
      </c>
      <c r="U128" t="str">
        <f t="shared" si="38"/>
        <v/>
      </c>
      <c r="V128" s="238" t="str">
        <f t="shared" si="39"/>
        <v/>
      </c>
      <c r="W128" s="238">
        <f t="shared" si="40"/>
        <v>0</v>
      </c>
      <c r="X128" s="238">
        <f>SUMIFS($W$5:$W128,$V$5:$V128,"Plusieurs occurences",$H$5:$H128,H128)</f>
        <v>0</v>
      </c>
      <c r="Y128" t="str">
        <f t="shared" si="41"/>
        <v/>
      </c>
      <c r="Z128" t="str">
        <f t="shared" si="42"/>
        <v/>
      </c>
      <c r="AA128" t="str">
        <f t="shared" si="43"/>
        <v/>
      </c>
      <c r="AC128" t="str">
        <f t="shared" si="44"/>
        <v/>
      </c>
    </row>
    <row r="129" spans="16:29" x14ac:dyDescent="0.25">
      <c r="P129" s="1" t="str">
        <f>IF($C129&lt;&gt;"",IF(COUNTIF($C:C,$C129)&gt;1,"Plusieurs commentaires",""),"")</f>
        <v/>
      </c>
      <c r="Q129" s="1">
        <f t="shared" si="35"/>
        <v>0</v>
      </c>
      <c r="R129" s="1">
        <f>SUMIFS($Q$5:$Q129,$P$5:$P129,"Plusieurs commentaires",$C$5:$C129,C129)</f>
        <v>0</v>
      </c>
      <c r="S129" t="str">
        <f t="shared" si="36"/>
        <v/>
      </c>
      <c r="T129" t="str">
        <f t="shared" si="37"/>
        <v/>
      </c>
      <c r="U129" t="str">
        <f t="shared" si="38"/>
        <v/>
      </c>
      <c r="V129" s="238" t="str">
        <f t="shared" si="39"/>
        <v/>
      </c>
      <c r="W129" s="238">
        <f t="shared" si="40"/>
        <v>0</v>
      </c>
      <c r="X129" s="238">
        <f>SUMIFS($W$5:$W129,$V$5:$V129,"Plusieurs occurences",$H$5:$H129,H129)</f>
        <v>0</v>
      </c>
      <c r="Y129" t="str">
        <f t="shared" si="41"/>
        <v/>
      </c>
      <c r="Z129" t="str">
        <f t="shared" si="42"/>
        <v/>
      </c>
      <c r="AA129" t="str">
        <f t="shared" si="43"/>
        <v/>
      </c>
      <c r="AC129" t="str">
        <f t="shared" si="44"/>
        <v/>
      </c>
    </row>
    <row r="130" spans="16:29" x14ac:dyDescent="0.25">
      <c r="P130" s="1" t="str">
        <f>IF($C130&lt;&gt;"",IF(COUNTIF($C:C,$C130)&gt;1,"Plusieurs commentaires",""),"")</f>
        <v/>
      </c>
      <c r="Q130" s="1">
        <f t="shared" si="35"/>
        <v>0</v>
      </c>
      <c r="R130" s="1">
        <f>SUMIFS($Q$5:$Q130,$P$5:$P130,"Plusieurs commentaires",$C$5:$C130,C130)</f>
        <v>0</v>
      </c>
      <c r="S130" t="str">
        <f t="shared" si="36"/>
        <v/>
      </c>
      <c r="T130" t="str">
        <f t="shared" si="37"/>
        <v/>
      </c>
      <c r="U130" t="str">
        <f t="shared" si="38"/>
        <v/>
      </c>
      <c r="V130" s="238" t="str">
        <f t="shared" si="39"/>
        <v/>
      </c>
      <c r="W130" s="238">
        <f t="shared" si="40"/>
        <v>0</v>
      </c>
      <c r="X130" s="238">
        <f>SUMIFS($W$5:$W130,$V$5:$V130,"Plusieurs occurences",$H$5:$H130,H130)</f>
        <v>0</v>
      </c>
      <c r="Y130" t="str">
        <f t="shared" si="41"/>
        <v/>
      </c>
      <c r="Z130" t="str">
        <f t="shared" si="42"/>
        <v/>
      </c>
      <c r="AA130" t="str">
        <f t="shared" si="43"/>
        <v/>
      </c>
      <c r="AC130" t="str">
        <f t="shared" si="44"/>
        <v/>
      </c>
    </row>
    <row r="131" spans="16:29" x14ac:dyDescent="0.25">
      <c r="P131" s="1" t="str">
        <f>IF($C131&lt;&gt;"",IF(COUNTIF($C:C,$C131)&gt;1,"Plusieurs commentaires",""),"")</f>
        <v/>
      </c>
      <c r="Q131" s="1">
        <f t="shared" si="35"/>
        <v>0</v>
      </c>
      <c r="R131" s="1">
        <f>SUMIFS($Q$5:$Q131,$P$5:$P131,"Plusieurs commentaires",$C$5:$C131,C131)</f>
        <v>0</v>
      </c>
      <c r="S131" t="str">
        <f t="shared" si="36"/>
        <v/>
      </c>
      <c r="T131" t="str">
        <f t="shared" si="37"/>
        <v/>
      </c>
      <c r="U131" t="str">
        <f t="shared" si="38"/>
        <v/>
      </c>
      <c r="V131" s="238" t="str">
        <f t="shared" si="39"/>
        <v/>
      </c>
      <c r="W131" s="238">
        <f t="shared" si="40"/>
        <v>0</v>
      </c>
      <c r="X131" s="238">
        <f>SUMIFS($W$5:$W131,$V$5:$V131,"Plusieurs occurences",$H$5:$H131,H131)</f>
        <v>0</v>
      </c>
      <c r="Y131" t="str">
        <f t="shared" si="41"/>
        <v/>
      </c>
      <c r="Z131" t="str">
        <f t="shared" si="42"/>
        <v/>
      </c>
      <c r="AA131" t="str">
        <f t="shared" si="43"/>
        <v/>
      </c>
      <c r="AC131" t="str">
        <f t="shared" si="44"/>
        <v/>
      </c>
    </row>
    <row r="132" spans="16:29" x14ac:dyDescent="0.25">
      <c r="P132" s="1" t="str">
        <f>IF($C132&lt;&gt;"",IF(COUNTIF($C:C,$C132)&gt;1,"Plusieurs commentaires",""),"")</f>
        <v/>
      </c>
      <c r="Q132" s="1">
        <f t="shared" si="35"/>
        <v>0</v>
      </c>
      <c r="R132" s="1">
        <f>SUMIFS($Q$5:$Q132,$P$5:$P132,"Plusieurs commentaires",$C$5:$C132,C132)</f>
        <v>0</v>
      </c>
      <c r="S132" t="str">
        <f t="shared" si="36"/>
        <v/>
      </c>
      <c r="T132" t="str">
        <f t="shared" si="37"/>
        <v/>
      </c>
      <c r="U132" t="str">
        <f t="shared" si="38"/>
        <v/>
      </c>
      <c r="V132" s="238" t="str">
        <f t="shared" si="39"/>
        <v/>
      </c>
      <c r="W132" s="238">
        <f t="shared" si="40"/>
        <v>0</v>
      </c>
      <c r="X132" s="238">
        <f>SUMIFS($W$5:$W132,$V$5:$V132,"Plusieurs occurences",$H$5:$H132,H132)</f>
        <v>0</v>
      </c>
      <c r="Y132" t="str">
        <f t="shared" si="41"/>
        <v/>
      </c>
      <c r="Z132" t="str">
        <f t="shared" si="42"/>
        <v/>
      </c>
      <c r="AA132" t="str">
        <f t="shared" si="43"/>
        <v/>
      </c>
      <c r="AC132" t="str">
        <f t="shared" si="44"/>
        <v/>
      </c>
    </row>
    <row r="133" spans="16:29" x14ac:dyDescent="0.25">
      <c r="P133" s="1" t="str">
        <f>IF($C133&lt;&gt;"",IF(COUNTIF($C:C,$C133)&gt;1,"Plusieurs commentaires",""),"")</f>
        <v/>
      </c>
      <c r="Q133" s="1">
        <f t="shared" ref="Q133:Q164" si="45">IF(P133="Plusieurs commentaires",1,0)</f>
        <v>0</v>
      </c>
      <c r="R133" s="1">
        <f>SUMIFS($Q$5:$Q133,$P$5:$P133,"Plusieurs commentaires",$C$5:$C133,C133)</f>
        <v>0</v>
      </c>
      <c r="S133" t="str">
        <f t="shared" ref="S133:S164" si="46">IF(I133="Non",IF(F133&lt;=21,IF(M133="Critique",IF(J133&gt;2017,C133,""),""),""),"")</f>
        <v/>
      </c>
      <c r="T133" t="str">
        <f t="shared" ref="T133:T164" si="47">IF(I133="Non",IF(F133&lt;=21,IF(M133="Soutien",IF(J133&gt;2017,C133,""),""),""),"")</f>
        <v/>
      </c>
      <c r="U133" t="str">
        <f t="shared" ref="U133:U164" si="48">IF(I133="Non",IF(F133&lt;=21,IF(M133="Neutre",IF(J133&gt;2017,C133,""),""),""),"")</f>
        <v/>
      </c>
      <c r="V133" s="238" t="str">
        <f t="shared" ref="V133:V164" si="49">IF($H133&lt;&gt;"",IF(COUNTIF($H:$H,$H133)&gt;1,"Plusieurs occurences",""),"")</f>
        <v/>
      </c>
      <c r="W133" s="238">
        <f t="shared" ref="W133:W164" si="50">IF(V133="Plusieurs occurences",1,0)</f>
        <v>0</v>
      </c>
      <c r="X133" s="238">
        <f>SUMIFS($W$5:$W133,$V$5:$V133,"Plusieurs occurences",$H$5:$H133,H133)</f>
        <v>0</v>
      </c>
      <c r="Y133" t="str">
        <f t="shared" ref="Y133:Y164" si="51">IF(R133&lt;2,IF(M133="Critique",H133,""),"")</f>
        <v/>
      </c>
      <c r="Z133" t="str">
        <f t="shared" ref="Z133:Z164" si="52">IF(R133&lt;2,IF(M133="Soutien",H133,""),"")</f>
        <v/>
      </c>
      <c r="AA133" t="str">
        <f t="shared" ref="AA133:AA164" si="53">IF(R133&lt;2,IF(M133="Neutre",H133,""),"")</f>
        <v/>
      </c>
      <c r="AC133" t="str">
        <f t="shared" si="44"/>
        <v/>
      </c>
    </row>
    <row r="134" spans="16:29" x14ac:dyDescent="0.25">
      <c r="P134" s="1" t="str">
        <f>IF($C134&lt;&gt;"",IF(COUNTIF($C:C,$C134)&gt;1,"Plusieurs commentaires",""),"")</f>
        <v/>
      </c>
      <c r="Q134" s="1">
        <f t="shared" si="45"/>
        <v>0</v>
      </c>
      <c r="R134" s="1">
        <f>SUMIFS($Q$5:$Q134,$P$5:$P134,"Plusieurs commentaires",$C$5:$C134,C134)</f>
        <v>0</v>
      </c>
      <c r="S134" t="str">
        <f t="shared" si="46"/>
        <v/>
      </c>
      <c r="T134" t="str">
        <f t="shared" si="47"/>
        <v/>
      </c>
      <c r="U134" t="str">
        <f t="shared" si="48"/>
        <v/>
      </c>
      <c r="V134" s="238" t="str">
        <f t="shared" si="49"/>
        <v/>
      </c>
      <c r="W134" s="238">
        <f t="shared" si="50"/>
        <v>0</v>
      </c>
      <c r="X134" s="238">
        <f>SUMIFS($W$5:$W134,$V$5:$V134,"Plusieurs occurences",$H$5:$H134,H134)</f>
        <v>0</v>
      </c>
      <c r="Y134" t="str">
        <f t="shared" si="51"/>
        <v/>
      </c>
      <c r="Z134" t="str">
        <f t="shared" si="52"/>
        <v/>
      </c>
      <c r="AA134" t="str">
        <f t="shared" si="53"/>
        <v/>
      </c>
      <c r="AC134" t="str">
        <f t="shared" si="44"/>
        <v/>
      </c>
    </row>
    <row r="135" spans="16:29" x14ac:dyDescent="0.25">
      <c r="P135" s="1" t="str">
        <f>IF($C135&lt;&gt;"",IF(COUNTIF($C:C,$C135)&gt;1,"Plusieurs commentaires",""),"")</f>
        <v/>
      </c>
      <c r="Q135" s="1">
        <f t="shared" si="45"/>
        <v>0</v>
      </c>
      <c r="R135" s="1">
        <f>SUMIFS($Q$5:$Q135,$P$5:$P135,"Plusieurs commentaires",$C$5:$C135,C135)</f>
        <v>0</v>
      </c>
      <c r="S135" t="str">
        <f t="shared" si="46"/>
        <v/>
      </c>
      <c r="T135" t="str">
        <f t="shared" si="47"/>
        <v/>
      </c>
      <c r="U135" t="str">
        <f t="shared" si="48"/>
        <v/>
      </c>
      <c r="V135" s="238" t="str">
        <f t="shared" si="49"/>
        <v/>
      </c>
      <c r="W135" s="238">
        <f t="shared" si="50"/>
        <v>0</v>
      </c>
      <c r="X135" s="238">
        <f>SUMIFS($W$5:$W135,$V$5:$V135,"Plusieurs occurences",$H$5:$H135,H135)</f>
        <v>0</v>
      </c>
      <c r="Y135" t="str">
        <f t="shared" si="51"/>
        <v/>
      </c>
      <c r="Z135" t="str">
        <f t="shared" si="52"/>
        <v/>
      </c>
      <c r="AA135" t="str">
        <f t="shared" si="53"/>
        <v/>
      </c>
      <c r="AC135" t="str">
        <f t="shared" si="44"/>
        <v/>
      </c>
    </row>
    <row r="136" spans="16:29" x14ac:dyDescent="0.25">
      <c r="P136" s="1" t="str">
        <f>IF($C136&lt;&gt;"",IF(COUNTIF($C:C,$C136)&gt;1,"Plusieurs commentaires",""),"")</f>
        <v/>
      </c>
      <c r="Q136" s="1">
        <f t="shared" si="45"/>
        <v>0</v>
      </c>
      <c r="R136" s="1">
        <f>SUMIFS($Q$5:$Q136,$P$5:$P136,"Plusieurs commentaires",$C$5:$C136,C136)</f>
        <v>0</v>
      </c>
      <c r="S136" t="str">
        <f t="shared" si="46"/>
        <v/>
      </c>
      <c r="T136" t="str">
        <f t="shared" si="47"/>
        <v/>
      </c>
      <c r="U136" t="str">
        <f t="shared" si="48"/>
        <v/>
      </c>
      <c r="V136" s="238" t="str">
        <f t="shared" si="49"/>
        <v/>
      </c>
      <c r="W136" s="238">
        <f t="shared" si="50"/>
        <v>0</v>
      </c>
      <c r="X136" s="238">
        <f>SUMIFS($W$5:$W136,$V$5:$V136,"Plusieurs occurences",$H$5:$H136,H136)</f>
        <v>0</v>
      </c>
      <c r="Y136" t="str">
        <f t="shared" si="51"/>
        <v/>
      </c>
      <c r="Z136" t="str">
        <f t="shared" si="52"/>
        <v/>
      </c>
      <c r="AA136" t="str">
        <f t="shared" si="53"/>
        <v/>
      </c>
      <c r="AC136" t="str">
        <f t="shared" si="44"/>
        <v/>
      </c>
    </row>
    <row r="137" spans="16:29" x14ac:dyDescent="0.25">
      <c r="P137" s="1" t="str">
        <f>IF($C137&lt;&gt;"",IF(COUNTIF($C:C,$C137)&gt;1,"Plusieurs commentaires",""),"")</f>
        <v/>
      </c>
      <c r="Q137" s="1">
        <f t="shared" si="45"/>
        <v>0</v>
      </c>
      <c r="R137" s="1">
        <f>SUMIFS($Q$5:$Q137,$P$5:$P137,"Plusieurs commentaires",$C$5:$C137,C137)</f>
        <v>0</v>
      </c>
      <c r="S137" t="str">
        <f t="shared" si="46"/>
        <v/>
      </c>
      <c r="T137" t="str">
        <f t="shared" si="47"/>
        <v/>
      </c>
      <c r="U137" t="str">
        <f t="shared" si="48"/>
        <v/>
      </c>
      <c r="V137" s="1" t="str">
        <f t="shared" si="49"/>
        <v/>
      </c>
      <c r="W137" s="238">
        <f t="shared" si="50"/>
        <v>0</v>
      </c>
      <c r="X137" s="238">
        <f>SUMIFS($W$5:$W137,$V$5:$V137,"Plusieurs occurences",$H$5:$H137,H137)</f>
        <v>0</v>
      </c>
      <c r="Y137" t="str">
        <f t="shared" si="51"/>
        <v/>
      </c>
      <c r="Z137" t="str">
        <f t="shared" si="52"/>
        <v/>
      </c>
      <c r="AA137" t="str">
        <f t="shared" si="53"/>
        <v/>
      </c>
    </row>
    <row r="138" spans="16:29" x14ac:dyDescent="0.25">
      <c r="P138" s="1" t="str">
        <f>IF($C138&lt;&gt;"",IF(COUNTIF($C:C,$C138)&gt;1,"Plusieurs commentaires",""),"")</f>
        <v/>
      </c>
      <c r="Q138" s="1">
        <f t="shared" si="45"/>
        <v>0</v>
      </c>
      <c r="R138" s="1">
        <f>SUMIFS($Q$5:$Q138,$P$5:$P138,"Plusieurs commentaires",$C$5:$C138,C138)</f>
        <v>0</v>
      </c>
      <c r="S138" t="str">
        <f t="shared" si="46"/>
        <v/>
      </c>
      <c r="T138" t="str">
        <f t="shared" si="47"/>
        <v/>
      </c>
      <c r="U138" t="str">
        <f t="shared" si="48"/>
        <v/>
      </c>
      <c r="V138" s="238" t="str">
        <f t="shared" si="49"/>
        <v/>
      </c>
      <c r="W138" s="238">
        <f t="shared" si="50"/>
        <v>0</v>
      </c>
      <c r="X138" s="238">
        <f>SUMIFS($W$5:$W138,$V$5:$V138,"Plusieurs occurences",$H$5:$H138,H138)</f>
        <v>0</v>
      </c>
      <c r="Y138" t="str">
        <f t="shared" si="51"/>
        <v/>
      </c>
      <c r="Z138" t="str">
        <f t="shared" si="52"/>
        <v/>
      </c>
      <c r="AA138" t="str">
        <f t="shared" si="53"/>
        <v/>
      </c>
      <c r="AC138" t="str">
        <f t="shared" ref="AC138:AC181" si="54">IF(R138&lt;2,IF(M138="Critique",C138,""),"")</f>
        <v/>
      </c>
    </row>
    <row r="139" spans="16:29" x14ac:dyDescent="0.25">
      <c r="P139" s="1" t="str">
        <f>IF($C139&lt;&gt;"",IF(COUNTIF($C:C,$C139)&gt;1,"Plusieurs commentaires",""),"")</f>
        <v/>
      </c>
      <c r="Q139" s="1">
        <f t="shared" si="45"/>
        <v>0</v>
      </c>
      <c r="R139" s="1">
        <f>SUMIFS($Q$5:$Q139,$P$5:$P139,"Plusieurs commentaires",$C$5:$C139,C139)</f>
        <v>0</v>
      </c>
      <c r="S139" t="str">
        <f t="shared" si="46"/>
        <v/>
      </c>
      <c r="T139" t="str">
        <f t="shared" si="47"/>
        <v/>
      </c>
      <c r="U139" t="str">
        <f t="shared" si="48"/>
        <v/>
      </c>
      <c r="V139" s="238" t="str">
        <f t="shared" si="49"/>
        <v/>
      </c>
      <c r="W139" s="238">
        <f t="shared" si="50"/>
        <v>0</v>
      </c>
      <c r="X139" s="238">
        <f>SUMIFS($W$5:$W139,$V$5:$V139,"Plusieurs occurences",$H$5:$H139,H139)</f>
        <v>0</v>
      </c>
      <c r="Y139" t="str">
        <f t="shared" si="51"/>
        <v/>
      </c>
      <c r="Z139" t="str">
        <f t="shared" si="52"/>
        <v/>
      </c>
      <c r="AA139" t="str">
        <f t="shared" si="53"/>
        <v/>
      </c>
      <c r="AC139" t="str">
        <f t="shared" si="54"/>
        <v/>
      </c>
    </row>
    <row r="140" spans="16:29" x14ac:dyDescent="0.25">
      <c r="P140" s="1" t="str">
        <f>IF($C140&lt;&gt;"",IF(COUNTIF($C:C,$C140)&gt;1,"Plusieurs commentaires",""),"")</f>
        <v/>
      </c>
      <c r="Q140" s="1">
        <f t="shared" si="45"/>
        <v>0</v>
      </c>
      <c r="R140" s="1">
        <f>SUMIFS($Q$5:$Q140,$P$5:$P140,"Plusieurs commentaires",$C$5:$C140,C140)</f>
        <v>0</v>
      </c>
      <c r="S140" t="str">
        <f t="shared" si="46"/>
        <v/>
      </c>
      <c r="T140" t="str">
        <f t="shared" si="47"/>
        <v/>
      </c>
      <c r="U140" t="str">
        <f t="shared" si="48"/>
        <v/>
      </c>
      <c r="V140" s="238" t="str">
        <f t="shared" si="49"/>
        <v/>
      </c>
      <c r="W140" s="238">
        <f t="shared" si="50"/>
        <v>0</v>
      </c>
      <c r="X140" s="238">
        <f>SUMIFS($W$5:$W140,$V$5:$V140,"Plusieurs occurences",$H$5:$H140,H140)</f>
        <v>0</v>
      </c>
      <c r="Y140" t="str">
        <f t="shared" si="51"/>
        <v/>
      </c>
      <c r="Z140" t="str">
        <f t="shared" si="52"/>
        <v/>
      </c>
      <c r="AA140" t="str">
        <f t="shared" si="53"/>
        <v/>
      </c>
      <c r="AC140" t="str">
        <f t="shared" si="54"/>
        <v/>
      </c>
    </row>
    <row r="141" spans="16:29" x14ac:dyDescent="0.25">
      <c r="P141" s="1" t="str">
        <f>IF($C141&lt;&gt;"",IF(COUNTIF($C:C,$C141)&gt;1,"Plusieurs commentaires",""),"")</f>
        <v/>
      </c>
      <c r="Q141" s="1">
        <f t="shared" si="45"/>
        <v>0</v>
      </c>
      <c r="R141" s="1">
        <f>SUMIFS($Q$5:$Q141,$P$5:$P141,"Plusieurs commentaires",$C$5:$C141,C141)</f>
        <v>0</v>
      </c>
      <c r="S141" t="str">
        <f t="shared" si="46"/>
        <v/>
      </c>
      <c r="T141" t="str">
        <f t="shared" si="47"/>
        <v/>
      </c>
      <c r="U141" t="str">
        <f t="shared" si="48"/>
        <v/>
      </c>
      <c r="V141" s="238" t="str">
        <f t="shared" si="49"/>
        <v/>
      </c>
      <c r="W141" s="238">
        <f t="shared" si="50"/>
        <v>0</v>
      </c>
      <c r="X141" s="238">
        <f>SUMIFS($W$5:$W141,$V$5:$V141,"Plusieurs occurences",$H$5:$H141,H141)</f>
        <v>0</v>
      </c>
      <c r="Y141" t="str">
        <f t="shared" si="51"/>
        <v/>
      </c>
      <c r="Z141" t="str">
        <f t="shared" si="52"/>
        <v/>
      </c>
      <c r="AA141" t="str">
        <f t="shared" si="53"/>
        <v/>
      </c>
      <c r="AC141" t="str">
        <f t="shared" si="54"/>
        <v/>
      </c>
    </row>
    <row r="142" spans="16:29" x14ac:dyDescent="0.25">
      <c r="P142" s="1" t="str">
        <f>IF($C142&lt;&gt;"",IF(COUNTIF($C:C,$C142)&gt;1,"Plusieurs commentaires",""),"")</f>
        <v/>
      </c>
      <c r="Q142" s="1">
        <f t="shared" si="45"/>
        <v>0</v>
      </c>
      <c r="R142" s="1">
        <f>SUMIFS($Q$5:$Q142,$P$5:$P142,"Plusieurs commentaires",$C$5:$C142,C142)</f>
        <v>0</v>
      </c>
      <c r="S142" t="str">
        <f t="shared" si="46"/>
        <v/>
      </c>
      <c r="T142" t="str">
        <f t="shared" si="47"/>
        <v/>
      </c>
      <c r="U142" t="str">
        <f t="shared" si="48"/>
        <v/>
      </c>
      <c r="V142" s="238" t="str">
        <f t="shared" si="49"/>
        <v/>
      </c>
      <c r="W142" s="238">
        <f t="shared" si="50"/>
        <v>0</v>
      </c>
      <c r="X142" s="238">
        <f>SUMIFS($W$5:$W142,$V$5:$V142,"Plusieurs occurences",$H$5:$H142,H142)</f>
        <v>0</v>
      </c>
      <c r="Y142" t="str">
        <f t="shared" si="51"/>
        <v/>
      </c>
      <c r="Z142" t="str">
        <f t="shared" si="52"/>
        <v/>
      </c>
      <c r="AA142" t="str">
        <f t="shared" si="53"/>
        <v/>
      </c>
      <c r="AC142" t="str">
        <f t="shared" si="54"/>
        <v/>
      </c>
    </row>
    <row r="143" spans="16:29" x14ac:dyDescent="0.25">
      <c r="P143" s="1" t="str">
        <f>IF($C143&lt;&gt;"",IF(COUNTIF($C:C,$C143)&gt;1,"Plusieurs commentaires",""),"")</f>
        <v/>
      </c>
      <c r="Q143" s="1">
        <f t="shared" si="45"/>
        <v>0</v>
      </c>
      <c r="R143" s="1">
        <f>SUMIFS($Q$5:$Q143,$P$5:$P143,"Plusieurs commentaires",$C$5:$C143,C143)</f>
        <v>0</v>
      </c>
      <c r="S143" t="str">
        <f t="shared" si="46"/>
        <v/>
      </c>
      <c r="T143" t="str">
        <f t="shared" si="47"/>
        <v/>
      </c>
      <c r="U143" t="str">
        <f t="shared" si="48"/>
        <v/>
      </c>
      <c r="V143" s="238" t="str">
        <f t="shared" si="49"/>
        <v/>
      </c>
      <c r="W143" s="238">
        <f t="shared" si="50"/>
        <v>0</v>
      </c>
      <c r="X143" s="238">
        <f>SUMIFS($W$5:$W143,$V$5:$V143,"Plusieurs occurences",$H$5:$H143,H143)</f>
        <v>0</v>
      </c>
      <c r="Y143" t="str">
        <f t="shared" si="51"/>
        <v/>
      </c>
      <c r="Z143" t="str">
        <f t="shared" si="52"/>
        <v/>
      </c>
      <c r="AA143" t="str">
        <f t="shared" si="53"/>
        <v/>
      </c>
      <c r="AC143" t="str">
        <f t="shared" si="54"/>
        <v/>
      </c>
    </row>
    <row r="144" spans="16:29" x14ac:dyDescent="0.25">
      <c r="P144" s="1" t="str">
        <f>IF($C144&lt;&gt;"",IF(COUNTIF($C:C,$C144)&gt;1,"Plusieurs commentaires",""),"")</f>
        <v/>
      </c>
      <c r="Q144" s="1">
        <f t="shared" si="45"/>
        <v>0</v>
      </c>
      <c r="R144" s="1">
        <f>SUMIFS($Q$5:$Q144,$P$5:$P144,"Plusieurs commentaires",$C$5:$C144,C144)</f>
        <v>0</v>
      </c>
      <c r="S144" t="str">
        <f t="shared" si="46"/>
        <v/>
      </c>
      <c r="T144" t="str">
        <f t="shared" si="47"/>
        <v/>
      </c>
      <c r="U144" t="str">
        <f t="shared" si="48"/>
        <v/>
      </c>
      <c r="V144" s="238" t="str">
        <f t="shared" si="49"/>
        <v/>
      </c>
      <c r="W144" s="238">
        <f t="shared" si="50"/>
        <v>0</v>
      </c>
      <c r="X144" s="238">
        <f>SUMIFS($W$5:$W144,$V$5:$V144,"Plusieurs occurences",$H$5:$H144,H144)</f>
        <v>0</v>
      </c>
      <c r="Y144" t="str">
        <f t="shared" si="51"/>
        <v/>
      </c>
      <c r="Z144" t="str">
        <f t="shared" si="52"/>
        <v/>
      </c>
      <c r="AA144" t="str">
        <f t="shared" si="53"/>
        <v/>
      </c>
      <c r="AC144" t="str">
        <f t="shared" si="54"/>
        <v/>
      </c>
    </row>
    <row r="145" spans="16:29" x14ac:dyDescent="0.25">
      <c r="P145" s="1" t="str">
        <f>IF($C145&lt;&gt;"",IF(COUNTIF($C:C,$C145)&gt;1,"Plusieurs commentaires",""),"")</f>
        <v/>
      </c>
      <c r="Q145" s="1">
        <f t="shared" si="45"/>
        <v>0</v>
      </c>
      <c r="R145" s="1">
        <f>SUMIFS($Q$5:$Q145,$P$5:$P145,"Plusieurs commentaires",$C$5:$C145,C145)</f>
        <v>0</v>
      </c>
      <c r="S145" t="str">
        <f t="shared" si="46"/>
        <v/>
      </c>
      <c r="T145" t="str">
        <f t="shared" si="47"/>
        <v/>
      </c>
      <c r="U145" t="str">
        <f t="shared" si="48"/>
        <v/>
      </c>
      <c r="V145" s="238" t="str">
        <f t="shared" si="49"/>
        <v/>
      </c>
      <c r="W145" s="238">
        <f t="shared" si="50"/>
        <v>0</v>
      </c>
      <c r="X145" s="238">
        <f>SUMIFS($W$5:$W145,$V$5:$V145,"Plusieurs occurences",$H$5:$H145,H145)</f>
        <v>0</v>
      </c>
      <c r="Y145" t="str">
        <f t="shared" si="51"/>
        <v/>
      </c>
      <c r="Z145" t="str">
        <f t="shared" si="52"/>
        <v/>
      </c>
      <c r="AA145" t="str">
        <f t="shared" si="53"/>
        <v/>
      </c>
      <c r="AC145" t="str">
        <f t="shared" si="54"/>
        <v/>
      </c>
    </row>
    <row r="146" spans="16:29" x14ac:dyDescent="0.25">
      <c r="P146" s="1" t="str">
        <f>IF($C146&lt;&gt;"",IF(COUNTIF($C:C,$C146)&gt;1,"Plusieurs commentaires",""),"")</f>
        <v/>
      </c>
      <c r="Q146" s="1">
        <f t="shared" si="45"/>
        <v>0</v>
      </c>
      <c r="R146" s="1">
        <f>SUMIFS($Q$5:$Q146,$P$5:$P146,"Plusieurs commentaires",$C$5:$C146,C146)</f>
        <v>0</v>
      </c>
      <c r="S146" t="str">
        <f t="shared" si="46"/>
        <v/>
      </c>
      <c r="T146" t="str">
        <f t="shared" si="47"/>
        <v/>
      </c>
      <c r="U146" t="str">
        <f t="shared" si="48"/>
        <v/>
      </c>
      <c r="V146" s="238" t="str">
        <f t="shared" si="49"/>
        <v/>
      </c>
      <c r="W146" s="238">
        <f t="shared" si="50"/>
        <v>0</v>
      </c>
      <c r="X146" s="238">
        <f>SUMIFS($W$5:$W146,$V$5:$V146,"Plusieurs occurences",$H$5:$H146,H146)</f>
        <v>0</v>
      </c>
      <c r="Y146" t="str">
        <f t="shared" si="51"/>
        <v/>
      </c>
      <c r="Z146" t="str">
        <f t="shared" si="52"/>
        <v/>
      </c>
      <c r="AA146" t="str">
        <f t="shared" si="53"/>
        <v/>
      </c>
      <c r="AC146" t="str">
        <f t="shared" si="54"/>
        <v/>
      </c>
    </row>
    <row r="147" spans="16:29" x14ac:dyDescent="0.25">
      <c r="P147" s="1" t="str">
        <f>IF($C147&lt;&gt;"",IF(COUNTIF($C:C,$C147)&gt;1,"Plusieurs commentaires",""),"")</f>
        <v/>
      </c>
      <c r="Q147" s="1">
        <f t="shared" si="45"/>
        <v>0</v>
      </c>
      <c r="R147" s="1">
        <f>SUMIFS($Q$5:$Q147,$P$5:$P147,"Plusieurs commentaires",$C$5:$C147,C147)</f>
        <v>0</v>
      </c>
      <c r="S147" t="str">
        <f t="shared" si="46"/>
        <v/>
      </c>
      <c r="T147" t="str">
        <f t="shared" si="47"/>
        <v/>
      </c>
      <c r="U147" t="str">
        <f t="shared" si="48"/>
        <v/>
      </c>
      <c r="V147" s="238" t="str">
        <f t="shared" si="49"/>
        <v/>
      </c>
      <c r="W147" s="238">
        <f t="shared" si="50"/>
        <v>0</v>
      </c>
      <c r="X147" s="238">
        <f>SUMIFS($W$5:$W147,$V$5:$V147,"Plusieurs occurences",$H$5:$H147,H147)</f>
        <v>0</v>
      </c>
      <c r="Y147" t="str">
        <f t="shared" si="51"/>
        <v/>
      </c>
      <c r="Z147" t="str">
        <f t="shared" si="52"/>
        <v/>
      </c>
      <c r="AA147" t="str">
        <f t="shared" si="53"/>
        <v/>
      </c>
      <c r="AC147" t="str">
        <f t="shared" si="54"/>
        <v/>
      </c>
    </row>
    <row r="148" spans="16:29" x14ac:dyDescent="0.25">
      <c r="P148" s="1" t="str">
        <f>IF($C148&lt;&gt;"",IF(COUNTIF($C:C,$C148)&gt;1,"Plusieurs commentaires",""),"")</f>
        <v/>
      </c>
      <c r="Q148" s="1">
        <f t="shared" si="45"/>
        <v>0</v>
      </c>
      <c r="R148" s="1">
        <f>SUMIFS($Q$5:$Q148,$P$5:$P148,"Plusieurs commentaires",$C$5:$C148,C148)</f>
        <v>0</v>
      </c>
      <c r="S148" t="str">
        <f t="shared" si="46"/>
        <v/>
      </c>
      <c r="T148" t="str">
        <f t="shared" si="47"/>
        <v/>
      </c>
      <c r="U148" t="str">
        <f t="shared" si="48"/>
        <v/>
      </c>
      <c r="V148" s="238" t="str">
        <f t="shared" si="49"/>
        <v/>
      </c>
      <c r="W148" s="238">
        <f t="shared" si="50"/>
        <v>0</v>
      </c>
      <c r="X148" s="238">
        <f>SUMIFS($W$5:$W148,$V$5:$V148,"Plusieurs occurences",$H$5:$H148,H148)</f>
        <v>0</v>
      </c>
      <c r="Y148" t="str">
        <f t="shared" si="51"/>
        <v/>
      </c>
      <c r="Z148" t="str">
        <f t="shared" si="52"/>
        <v/>
      </c>
      <c r="AA148" t="str">
        <f t="shared" si="53"/>
        <v/>
      </c>
      <c r="AC148" t="str">
        <f t="shared" si="54"/>
        <v/>
      </c>
    </row>
    <row r="149" spans="16:29" x14ac:dyDescent="0.25">
      <c r="P149" s="1" t="str">
        <f>IF($C149&lt;&gt;"",IF(COUNTIF($C:C,$C149)&gt;1,"Plusieurs commentaires",""),"")</f>
        <v/>
      </c>
      <c r="Q149" s="1">
        <f t="shared" si="45"/>
        <v>0</v>
      </c>
      <c r="R149" s="1">
        <f>SUMIFS($Q$5:$Q149,$P$5:$P149,"Plusieurs commentaires",$C$5:$C149,C149)</f>
        <v>0</v>
      </c>
      <c r="S149" t="str">
        <f t="shared" si="46"/>
        <v/>
      </c>
      <c r="T149" t="str">
        <f t="shared" si="47"/>
        <v/>
      </c>
      <c r="U149" t="str">
        <f t="shared" si="48"/>
        <v/>
      </c>
      <c r="V149" s="238" t="str">
        <f t="shared" si="49"/>
        <v/>
      </c>
      <c r="W149" s="238">
        <f t="shared" si="50"/>
        <v>0</v>
      </c>
      <c r="X149" s="238">
        <f>SUMIFS($W$5:$W149,$V$5:$V149,"Plusieurs occurences",$H$5:$H149,H149)</f>
        <v>0</v>
      </c>
      <c r="Y149" t="str">
        <f t="shared" si="51"/>
        <v/>
      </c>
      <c r="Z149" t="str">
        <f t="shared" si="52"/>
        <v/>
      </c>
      <c r="AA149" t="str">
        <f t="shared" si="53"/>
        <v/>
      </c>
      <c r="AC149" t="str">
        <f t="shared" si="54"/>
        <v/>
      </c>
    </row>
    <row r="150" spans="16:29" x14ac:dyDescent="0.25">
      <c r="P150" s="1" t="str">
        <f>IF($C150&lt;&gt;"",IF(COUNTIF($C:C,$C150)&gt;1,"Plusieurs commentaires",""),"")</f>
        <v/>
      </c>
      <c r="Q150" s="1">
        <f t="shared" si="45"/>
        <v>0</v>
      </c>
      <c r="R150" s="1">
        <f>SUMIFS($Q$5:$Q150,$P$5:$P150,"Plusieurs commentaires",$C$5:$C150,C150)</f>
        <v>0</v>
      </c>
      <c r="S150" t="str">
        <f t="shared" si="46"/>
        <v/>
      </c>
      <c r="T150" t="str">
        <f t="shared" si="47"/>
        <v/>
      </c>
      <c r="U150" t="str">
        <f t="shared" si="48"/>
        <v/>
      </c>
      <c r="V150" s="238" t="str">
        <f t="shared" si="49"/>
        <v/>
      </c>
      <c r="W150" s="238">
        <f t="shared" si="50"/>
        <v>0</v>
      </c>
      <c r="X150" s="238">
        <f>SUMIFS($W$5:$W150,$V$5:$V150,"Plusieurs occurences",$H$5:$H150,H150)</f>
        <v>0</v>
      </c>
      <c r="Y150" t="str">
        <f t="shared" si="51"/>
        <v/>
      </c>
      <c r="Z150" t="str">
        <f t="shared" si="52"/>
        <v/>
      </c>
      <c r="AA150" t="str">
        <f t="shared" si="53"/>
        <v/>
      </c>
      <c r="AC150" t="str">
        <f t="shared" si="54"/>
        <v/>
      </c>
    </row>
    <row r="151" spans="16:29" x14ac:dyDescent="0.25">
      <c r="P151" s="1" t="str">
        <f>IF($C151&lt;&gt;"",IF(COUNTIF($C:C,$C151)&gt;1,"Plusieurs commentaires",""),"")</f>
        <v/>
      </c>
      <c r="Q151" s="1">
        <f t="shared" si="45"/>
        <v>0</v>
      </c>
      <c r="R151" s="1">
        <f>SUMIFS($Q$5:$Q151,$P$5:$P151,"Plusieurs commentaires",$C$5:$C151,C151)</f>
        <v>0</v>
      </c>
      <c r="S151" t="str">
        <f t="shared" si="46"/>
        <v/>
      </c>
      <c r="T151" t="str">
        <f t="shared" si="47"/>
        <v/>
      </c>
      <c r="U151" t="str">
        <f t="shared" si="48"/>
        <v/>
      </c>
      <c r="V151" s="238" t="str">
        <f t="shared" si="49"/>
        <v/>
      </c>
      <c r="W151" s="238">
        <f t="shared" si="50"/>
        <v>0</v>
      </c>
      <c r="X151" s="238">
        <f>SUMIFS($W$5:$W151,$V$5:$V151,"Plusieurs occurences",$H$5:$H151,H151)</f>
        <v>0</v>
      </c>
      <c r="Y151" t="str">
        <f t="shared" si="51"/>
        <v/>
      </c>
      <c r="Z151" t="str">
        <f t="shared" si="52"/>
        <v/>
      </c>
      <c r="AA151" t="str">
        <f t="shared" si="53"/>
        <v/>
      </c>
      <c r="AC151" t="str">
        <f t="shared" si="54"/>
        <v/>
      </c>
    </row>
    <row r="152" spans="16:29" x14ac:dyDescent="0.25">
      <c r="P152" s="1" t="str">
        <f>IF($C152&lt;&gt;"",IF(COUNTIF($C:C,$C152)&gt;1,"Plusieurs commentaires",""),"")</f>
        <v/>
      </c>
      <c r="Q152" s="1">
        <f t="shared" si="45"/>
        <v>0</v>
      </c>
      <c r="R152" s="1">
        <f>SUMIFS($Q$5:$Q152,$P$5:$P152,"Plusieurs commentaires",$C$5:$C152,C152)</f>
        <v>0</v>
      </c>
      <c r="S152" t="str">
        <f t="shared" si="46"/>
        <v/>
      </c>
      <c r="T152" t="str">
        <f t="shared" si="47"/>
        <v/>
      </c>
      <c r="U152" t="str">
        <f t="shared" si="48"/>
        <v/>
      </c>
      <c r="V152" s="238" t="str">
        <f t="shared" si="49"/>
        <v/>
      </c>
      <c r="W152" s="238">
        <f t="shared" si="50"/>
        <v>0</v>
      </c>
      <c r="X152" s="238">
        <f>SUMIFS($W$5:$W152,$V$5:$V152,"Plusieurs occurences",$H$5:$H152,H152)</f>
        <v>0</v>
      </c>
      <c r="Y152" t="str">
        <f t="shared" si="51"/>
        <v/>
      </c>
      <c r="Z152" t="str">
        <f t="shared" si="52"/>
        <v/>
      </c>
      <c r="AA152" t="str">
        <f t="shared" si="53"/>
        <v/>
      </c>
      <c r="AC152" t="str">
        <f t="shared" si="54"/>
        <v/>
      </c>
    </row>
    <row r="153" spans="16:29" x14ac:dyDescent="0.25">
      <c r="P153" s="1" t="str">
        <f>IF($C153&lt;&gt;"",IF(COUNTIF($C:C,$C153)&gt;1,"Plusieurs commentaires",""),"")</f>
        <v/>
      </c>
      <c r="Q153" s="1">
        <f t="shared" si="45"/>
        <v>0</v>
      </c>
      <c r="R153" s="1">
        <f>SUMIFS($Q$5:$Q153,$P$5:$P153,"Plusieurs commentaires",$C$5:$C153,C153)</f>
        <v>0</v>
      </c>
      <c r="S153" t="str">
        <f t="shared" si="46"/>
        <v/>
      </c>
      <c r="T153" t="str">
        <f t="shared" si="47"/>
        <v/>
      </c>
      <c r="U153" t="str">
        <f t="shared" si="48"/>
        <v/>
      </c>
      <c r="V153" s="238" t="str">
        <f t="shared" si="49"/>
        <v/>
      </c>
      <c r="W153" s="238">
        <f t="shared" si="50"/>
        <v>0</v>
      </c>
      <c r="X153" s="238">
        <f>SUMIFS($W$5:$W153,$V$5:$V153,"Plusieurs occurences",$H$5:$H153,H153)</f>
        <v>0</v>
      </c>
      <c r="Y153" t="str">
        <f t="shared" si="51"/>
        <v/>
      </c>
      <c r="Z153" t="str">
        <f t="shared" si="52"/>
        <v/>
      </c>
      <c r="AA153" t="str">
        <f t="shared" si="53"/>
        <v/>
      </c>
      <c r="AC153" t="str">
        <f t="shared" si="54"/>
        <v/>
      </c>
    </row>
    <row r="154" spans="16:29" x14ac:dyDescent="0.25">
      <c r="P154" s="1" t="str">
        <f>IF($C154&lt;&gt;"",IF(COUNTIF($C:C,$C154)&gt;1,"Plusieurs commentaires",""),"")</f>
        <v/>
      </c>
      <c r="Q154" s="1">
        <f t="shared" si="45"/>
        <v>0</v>
      </c>
      <c r="R154" s="1">
        <f>SUMIFS($Q$5:$Q154,$P$5:$P154,"Plusieurs commentaires",$C$5:$C154,C154)</f>
        <v>0</v>
      </c>
      <c r="S154" t="str">
        <f t="shared" si="46"/>
        <v/>
      </c>
      <c r="T154" t="str">
        <f t="shared" si="47"/>
        <v/>
      </c>
      <c r="U154" t="str">
        <f t="shared" si="48"/>
        <v/>
      </c>
      <c r="V154" s="238" t="str">
        <f t="shared" si="49"/>
        <v/>
      </c>
      <c r="W154" s="238">
        <f t="shared" si="50"/>
        <v>0</v>
      </c>
      <c r="X154" s="238">
        <f>SUMIFS($W$5:$W154,$V$5:$V154,"Plusieurs occurences",$H$5:$H154,H154)</f>
        <v>0</v>
      </c>
      <c r="Y154" t="str">
        <f t="shared" si="51"/>
        <v/>
      </c>
      <c r="Z154" t="str">
        <f t="shared" si="52"/>
        <v/>
      </c>
      <c r="AA154" t="str">
        <f t="shared" si="53"/>
        <v/>
      </c>
      <c r="AC154" t="str">
        <f t="shared" si="54"/>
        <v/>
      </c>
    </row>
    <row r="155" spans="16:29" x14ac:dyDescent="0.25">
      <c r="P155" s="1" t="str">
        <f>IF($C155&lt;&gt;"",IF(COUNTIF($C:C,$C155)&gt;1,"Plusieurs commentaires",""),"")</f>
        <v/>
      </c>
      <c r="Q155" s="1">
        <f t="shared" si="45"/>
        <v>0</v>
      </c>
      <c r="R155" s="1">
        <f>SUMIFS($Q$5:$Q155,$P$5:$P155,"Plusieurs commentaires",$C$5:$C155,C155)</f>
        <v>0</v>
      </c>
      <c r="S155" t="str">
        <f t="shared" si="46"/>
        <v/>
      </c>
      <c r="T155" t="str">
        <f t="shared" si="47"/>
        <v/>
      </c>
      <c r="U155" t="str">
        <f t="shared" si="48"/>
        <v/>
      </c>
      <c r="V155" s="238" t="str">
        <f t="shared" si="49"/>
        <v/>
      </c>
      <c r="W155" s="238">
        <f t="shared" si="50"/>
        <v>0</v>
      </c>
      <c r="X155" s="238">
        <f>SUMIFS($W$5:$W155,$V$5:$V155,"Plusieurs occurences",$H$5:$H155,H155)</f>
        <v>0</v>
      </c>
      <c r="Y155" t="str">
        <f t="shared" si="51"/>
        <v/>
      </c>
      <c r="Z155" t="str">
        <f t="shared" si="52"/>
        <v/>
      </c>
      <c r="AA155" t="str">
        <f t="shared" si="53"/>
        <v/>
      </c>
      <c r="AC155" t="str">
        <f t="shared" si="54"/>
        <v/>
      </c>
    </row>
    <row r="156" spans="16:29" x14ac:dyDescent="0.25">
      <c r="P156" s="1" t="str">
        <f>IF($C156&lt;&gt;"",IF(COUNTIF($C:C,$C156)&gt;1,"Plusieurs commentaires",""),"")</f>
        <v/>
      </c>
      <c r="Q156" s="1">
        <f t="shared" si="45"/>
        <v>0</v>
      </c>
      <c r="R156" s="1">
        <f>SUMIFS($Q$5:$Q156,$P$5:$P156,"Plusieurs commentaires",$C$5:$C156,C156)</f>
        <v>0</v>
      </c>
      <c r="S156" t="str">
        <f t="shared" si="46"/>
        <v/>
      </c>
      <c r="T156" t="str">
        <f t="shared" si="47"/>
        <v/>
      </c>
      <c r="U156" t="str">
        <f t="shared" si="48"/>
        <v/>
      </c>
      <c r="V156" s="238" t="str">
        <f t="shared" si="49"/>
        <v/>
      </c>
      <c r="W156" s="238">
        <f t="shared" si="50"/>
        <v>0</v>
      </c>
      <c r="X156" s="238">
        <f>SUMIFS($W$5:$W156,$V$5:$V156,"Plusieurs occurences",$H$5:$H156,H156)</f>
        <v>0</v>
      </c>
      <c r="Y156" t="str">
        <f t="shared" si="51"/>
        <v/>
      </c>
      <c r="Z156" t="str">
        <f t="shared" si="52"/>
        <v/>
      </c>
      <c r="AA156" t="str">
        <f t="shared" si="53"/>
        <v/>
      </c>
      <c r="AC156" t="str">
        <f t="shared" si="54"/>
        <v/>
      </c>
    </row>
    <row r="157" spans="16:29" x14ac:dyDescent="0.25">
      <c r="P157" s="1" t="str">
        <f>IF($C157&lt;&gt;"",IF(COUNTIF($C:C,$C157)&gt;1,"Plusieurs commentaires",""),"")</f>
        <v/>
      </c>
      <c r="Q157" s="1">
        <f t="shared" si="45"/>
        <v>0</v>
      </c>
      <c r="R157" s="1">
        <f>SUMIFS($Q$5:$Q157,$P$5:$P157,"Plusieurs commentaires",$C$5:$C157,C157)</f>
        <v>0</v>
      </c>
      <c r="S157" t="str">
        <f t="shared" si="46"/>
        <v/>
      </c>
      <c r="T157" t="str">
        <f t="shared" si="47"/>
        <v/>
      </c>
      <c r="U157" t="str">
        <f t="shared" si="48"/>
        <v/>
      </c>
      <c r="V157" s="238" t="str">
        <f t="shared" si="49"/>
        <v/>
      </c>
      <c r="W157" s="238">
        <f t="shared" si="50"/>
        <v>0</v>
      </c>
      <c r="X157" s="238">
        <f>SUMIFS($W$5:$W157,$V$5:$V157,"Plusieurs occurences",$H$5:$H157,H157)</f>
        <v>0</v>
      </c>
      <c r="Y157" t="str">
        <f t="shared" si="51"/>
        <v/>
      </c>
      <c r="Z157" t="str">
        <f t="shared" si="52"/>
        <v/>
      </c>
      <c r="AA157" t="str">
        <f t="shared" si="53"/>
        <v/>
      </c>
      <c r="AC157" t="str">
        <f t="shared" si="54"/>
        <v/>
      </c>
    </row>
    <row r="158" spans="16:29" x14ac:dyDescent="0.25">
      <c r="P158" s="1" t="str">
        <f>IF($C158&lt;&gt;"",IF(COUNTIF($C:C,$C158)&gt;1,"Plusieurs commentaires",""),"")</f>
        <v/>
      </c>
      <c r="Q158" s="1">
        <f t="shared" si="45"/>
        <v>0</v>
      </c>
      <c r="R158" s="1">
        <f>SUMIFS($Q$5:$Q158,$P$5:$P158,"Plusieurs commentaires",$C$5:$C158,C158)</f>
        <v>0</v>
      </c>
      <c r="S158" t="str">
        <f t="shared" si="46"/>
        <v/>
      </c>
      <c r="T158" t="str">
        <f t="shared" si="47"/>
        <v/>
      </c>
      <c r="U158" t="str">
        <f t="shared" si="48"/>
        <v/>
      </c>
      <c r="V158" s="238" t="str">
        <f t="shared" si="49"/>
        <v/>
      </c>
      <c r="W158" s="238">
        <f t="shared" si="50"/>
        <v>0</v>
      </c>
      <c r="X158" s="238">
        <f>SUMIFS($W$5:$W158,$V$5:$V158,"Plusieurs occurences",$H$5:$H158,H158)</f>
        <v>0</v>
      </c>
      <c r="Y158" t="str">
        <f t="shared" si="51"/>
        <v/>
      </c>
      <c r="Z158" t="str">
        <f t="shared" si="52"/>
        <v/>
      </c>
      <c r="AA158" t="str">
        <f t="shared" si="53"/>
        <v/>
      </c>
      <c r="AC158" t="str">
        <f t="shared" si="54"/>
        <v/>
      </c>
    </row>
    <row r="159" spans="16:29" x14ac:dyDescent="0.25">
      <c r="P159" s="1" t="str">
        <f>IF($C159&lt;&gt;"",IF(COUNTIF($C:C,$C159)&gt;1,"Plusieurs commentaires",""),"")</f>
        <v/>
      </c>
      <c r="Q159" s="1">
        <f t="shared" si="45"/>
        <v>0</v>
      </c>
      <c r="R159" s="1">
        <f>SUMIFS($Q$5:$Q159,$P$5:$P159,"Plusieurs commentaires",$C$5:$C159,C159)</f>
        <v>0</v>
      </c>
      <c r="S159" t="str">
        <f t="shared" si="46"/>
        <v/>
      </c>
      <c r="T159" t="str">
        <f t="shared" si="47"/>
        <v/>
      </c>
      <c r="U159" t="str">
        <f t="shared" si="48"/>
        <v/>
      </c>
      <c r="V159" s="238" t="str">
        <f t="shared" si="49"/>
        <v/>
      </c>
      <c r="W159" s="238">
        <f t="shared" si="50"/>
        <v>0</v>
      </c>
      <c r="X159" s="238">
        <f>SUMIFS($W$5:$W159,$V$5:$V159,"Plusieurs occurences",$H$5:$H159,H159)</f>
        <v>0</v>
      </c>
      <c r="Y159" t="str">
        <f t="shared" si="51"/>
        <v/>
      </c>
      <c r="Z159" t="str">
        <f t="shared" si="52"/>
        <v/>
      </c>
      <c r="AA159" t="str">
        <f t="shared" si="53"/>
        <v/>
      </c>
      <c r="AC159" t="str">
        <f t="shared" si="54"/>
        <v/>
      </c>
    </row>
    <row r="160" spans="16:29" x14ac:dyDescent="0.25">
      <c r="P160" s="1" t="str">
        <f>IF($C160&lt;&gt;"",IF(COUNTIF($C:C,$C160)&gt;1,"Plusieurs commentaires",""),"")</f>
        <v/>
      </c>
      <c r="Q160" s="1">
        <f t="shared" si="45"/>
        <v>0</v>
      </c>
      <c r="R160" s="1">
        <f>SUMIFS($Q$5:$Q160,$P$5:$P160,"Plusieurs commentaires",$C$5:$C160,C160)</f>
        <v>0</v>
      </c>
      <c r="S160" t="str">
        <f t="shared" si="46"/>
        <v/>
      </c>
      <c r="T160" t="str">
        <f t="shared" si="47"/>
        <v/>
      </c>
      <c r="U160" t="str">
        <f t="shared" si="48"/>
        <v/>
      </c>
      <c r="V160" s="238" t="str">
        <f t="shared" si="49"/>
        <v/>
      </c>
      <c r="W160" s="238">
        <f t="shared" si="50"/>
        <v>0</v>
      </c>
      <c r="X160" s="238">
        <f>SUMIFS($W$5:$W160,$V$5:$V160,"Plusieurs occurences",$H$5:$H160,H160)</f>
        <v>0</v>
      </c>
      <c r="Y160" t="str">
        <f t="shared" si="51"/>
        <v/>
      </c>
      <c r="Z160" t="str">
        <f t="shared" si="52"/>
        <v/>
      </c>
      <c r="AA160" t="str">
        <f t="shared" si="53"/>
        <v/>
      </c>
      <c r="AC160" t="str">
        <f t="shared" si="54"/>
        <v/>
      </c>
    </row>
    <row r="161" spans="16:29" x14ac:dyDescent="0.25">
      <c r="P161" s="1" t="str">
        <f>IF($C161&lt;&gt;"",IF(COUNTIF($C:C,$C161)&gt;1,"Plusieurs commentaires",""),"")</f>
        <v/>
      </c>
      <c r="Q161" s="1">
        <f t="shared" si="45"/>
        <v>0</v>
      </c>
      <c r="R161" s="1">
        <f>SUMIFS($Q$5:$Q161,$P$5:$P161,"Plusieurs commentaires",$C$5:$C161,C161)</f>
        <v>0</v>
      </c>
      <c r="S161" t="str">
        <f t="shared" si="46"/>
        <v/>
      </c>
      <c r="T161" t="str">
        <f t="shared" si="47"/>
        <v/>
      </c>
      <c r="U161" t="str">
        <f t="shared" si="48"/>
        <v/>
      </c>
      <c r="V161" s="238" t="str">
        <f t="shared" si="49"/>
        <v/>
      </c>
      <c r="W161" s="238">
        <f t="shared" si="50"/>
        <v>0</v>
      </c>
      <c r="X161" s="238">
        <f>SUMIFS($W$5:$W161,$V$5:$V161,"Plusieurs occurences",$H$5:$H161,H161)</f>
        <v>0</v>
      </c>
      <c r="Y161" t="str">
        <f t="shared" si="51"/>
        <v/>
      </c>
      <c r="Z161" t="str">
        <f t="shared" si="52"/>
        <v/>
      </c>
      <c r="AA161" t="str">
        <f t="shared" si="53"/>
        <v/>
      </c>
      <c r="AC161" t="str">
        <f t="shared" si="54"/>
        <v/>
      </c>
    </row>
    <row r="162" spans="16:29" x14ac:dyDescent="0.25">
      <c r="P162" s="1" t="str">
        <f>IF($C162&lt;&gt;"",IF(COUNTIF($C:C,$C162)&gt;1,"Plusieurs commentaires",""),"")</f>
        <v/>
      </c>
      <c r="Q162" s="1">
        <f t="shared" si="45"/>
        <v>0</v>
      </c>
      <c r="R162" s="1">
        <f>SUMIFS($Q$5:$Q162,$P$5:$P162,"Plusieurs commentaires",$C$5:$C162,C162)</f>
        <v>0</v>
      </c>
      <c r="S162" t="str">
        <f t="shared" si="46"/>
        <v/>
      </c>
      <c r="T162" t="str">
        <f t="shared" si="47"/>
        <v/>
      </c>
      <c r="U162" t="str">
        <f t="shared" si="48"/>
        <v/>
      </c>
      <c r="V162" s="238" t="str">
        <f t="shared" si="49"/>
        <v/>
      </c>
      <c r="W162" s="238">
        <f t="shared" si="50"/>
        <v>0</v>
      </c>
      <c r="X162" s="238">
        <f>SUMIFS($W$5:$W162,$V$5:$V162,"Plusieurs occurences",$H$5:$H162,H162)</f>
        <v>0</v>
      </c>
      <c r="Y162" t="str">
        <f t="shared" si="51"/>
        <v/>
      </c>
      <c r="Z162" t="str">
        <f t="shared" si="52"/>
        <v/>
      </c>
      <c r="AA162" t="str">
        <f t="shared" si="53"/>
        <v/>
      </c>
      <c r="AC162" t="str">
        <f t="shared" si="54"/>
        <v/>
      </c>
    </row>
    <row r="163" spans="16:29" x14ac:dyDescent="0.25">
      <c r="P163" s="1" t="str">
        <f>IF($C163&lt;&gt;"",IF(COUNTIF($C:C,$C163)&gt;1,"Plusieurs commentaires",""),"")</f>
        <v/>
      </c>
      <c r="Q163" s="1">
        <f t="shared" si="45"/>
        <v>0</v>
      </c>
      <c r="R163" s="1">
        <f>SUMIFS($Q$5:$Q163,$P$5:$P163,"Plusieurs commentaires",$C$5:$C163,C163)</f>
        <v>0</v>
      </c>
      <c r="S163" t="str">
        <f t="shared" si="46"/>
        <v/>
      </c>
      <c r="T163" t="str">
        <f t="shared" si="47"/>
        <v/>
      </c>
      <c r="U163" t="str">
        <f t="shared" si="48"/>
        <v/>
      </c>
      <c r="V163" s="238" t="str">
        <f t="shared" si="49"/>
        <v/>
      </c>
      <c r="W163" s="238">
        <f t="shared" si="50"/>
        <v>0</v>
      </c>
      <c r="X163" s="238">
        <f>SUMIFS($W$5:$W163,$V$5:$V163,"Plusieurs occurences",$H$5:$H163,H163)</f>
        <v>0</v>
      </c>
      <c r="Y163" t="str">
        <f t="shared" si="51"/>
        <v/>
      </c>
      <c r="Z163" t="str">
        <f t="shared" si="52"/>
        <v/>
      </c>
      <c r="AA163" t="str">
        <f t="shared" si="53"/>
        <v/>
      </c>
      <c r="AC163" t="str">
        <f t="shared" si="54"/>
        <v/>
      </c>
    </row>
    <row r="164" spans="16:29" x14ac:dyDescent="0.25">
      <c r="P164" s="1" t="str">
        <f>IF($C164&lt;&gt;"",IF(COUNTIF($C:C,$C164)&gt;1,"Plusieurs commentaires",""),"")</f>
        <v/>
      </c>
      <c r="Q164" s="1">
        <f t="shared" si="45"/>
        <v>0</v>
      </c>
      <c r="R164" s="1">
        <f>SUMIFS($Q$5:$Q164,$P$5:$P164,"Plusieurs commentaires",$C$5:$C164,C164)</f>
        <v>0</v>
      </c>
      <c r="S164" t="str">
        <f t="shared" si="46"/>
        <v/>
      </c>
      <c r="T164" t="str">
        <f t="shared" si="47"/>
        <v/>
      </c>
      <c r="U164" t="str">
        <f t="shared" si="48"/>
        <v/>
      </c>
      <c r="V164" s="238" t="str">
        <f t="shared" si="49"/>
        <v/>
      </c>
      <c r="W164" s="238">
        <f t="shared" si="50"/>
        <v>0</v>
      </c>
      <c r="X164" s="238">
        <f>SUMIFS($W$5:$W164,$V$5:$V164,"Plusieurs occurences",$H$5:$H164,H164)</f>
        <v>0</v>
      </c>
      <c r="Y164" t="str">
        <f t="shared" si="51"/>
        <v/>
      </c>
      <c r="Z164" t="str">
        <f t="shared" si="52"/>
        <v/>
      </c>
      <c r="AA164" t="str">
        <f t="shared" si="53"/>
        <v/>
      </c>
      <c r="AC164" t="str">
        <f t="shared" si="54"/>
        <v/>
      </c>
    </row>
    <row r="165" spans="16:29" x14ac:dyDescent="0.25">
      <c r="P165" s="1" t="str">
        <f>IF($C165&lt;&gt;"",IF(COUNTIF($C:C,$C165)&gt;1,"Plusieurs commentaires",""),"")</f>
        <v/>
      </c>
      <c r="Q165" s="1">
        <f t="shared" ref="Q165:Q181" si="55">IF(P165="Plusieurs commentaires",1,0)</f>
        <v>0</v>
      </c>
      <c r="R165" s="1">
        <f>SUMIFS($Q$5:$Q165,$P$5:$P165,"Plusieurs commentaires",$C$5:$C165,C165)</f>
        <v>0</v>
      </c>
      <c r="S165" t="str">
        <f t="shared" ref="S165:S181" si="56">IF(I165="Non",IF(F165&lt;=21,IF(M165="Critique",IF(J165&gt;2017,C165,""),""),""),"")</f>
        <v/>
      </c>
      <c r="T165" t="str">
        <f t="shared" ref="T165:T181" si="57">IF(I165="Non",IF(F165&lt;=21,IF(M165="Soutien",IF(J165&gt;2017,C165,""),""),""),"")</f>
        <v/>
      </c>
      <c r="U165" t="str">
        <f t="shared" ref="U165:U181" si="58">IF(I165="Non",IF(F165&lt;=21,IF(M165="Neutre",IF(J165&gt;2017,C165,""),""),""),"")</f>
        <v/>
      </c>
      <c r="V165" s="238" t="str">
        <f t="shared" ref="V165:V181" si="59">IF($H165&lt;&gt;"",IF(COUNTIF($H:$H,$H165)&gt;1,"Plusieurs occurences",""),"")</f>
        <v/>
      </c>
      <c r="W165" s="238">
        <f t="shared" ref="W165:W181" si="60">IF(V165="Plusieurs occurences",1,0)</f>
        <v>0</v>
      </c>
      <c r="X165" s="238">
        <f>SUMIFS($W$5:$W165,$V$5:$V165,"Plusieurs occurences",$H$5:$H165,H165)</f>
        <v>0</v>
      </c>
      <c r="Y165" t="str">
        <f t="shared" ref="Y165:Y181" si="61">IF(R165&lt;2,IF(M165="Critique",H165,""),"")</f>
        <v/>
      </c>
      <c r="Z165" t="str">
        <f t="shared" ref="Z165:Z181" si="62">IF(R165&lt;2,IF(M165="Soutien",H165,""),"")</f>
        <v/>
      </c>
      <c r="AA165" t="str">
        <f t="shared" ref="AA165:AA181" si="63">IF(R165&lt;2,IF(M165="Neutre",H165,""),"")</f>
        <v/>
      </c>
      <c r="AC165" t="str">
        <f t="shared" si="54"/>
        <v/>
      </c>
    </row>
    <row r="166" spans="16:29" x14ac:dyDescent="0.25">
      <c r="P166" s="1" t="str">
        <f>IF($C166&lt;&gt;"",IF(COUNTIF($C:C,$C166)&gt;1,"Plusieurs commentaires",""),"")</f>
        <v/>
      </c>
      <c r="Q166" s="1">
        <f t="shared" si="55"/>
        <v>0</v>
      </c>
      <c r="R166" s="1">
        <f>SUMIFS($Q$5:$Q166,$P$5:$P166,"Plusieurs commentaires",$C$5:$C166,C166)</f>
        <v>0</v>
      </c>
      <c r="S166" t="str">
        <f t="shared" si="56"/>
        <v/>
      </c>
      <c r="T166" t="str">
        <f t="shared" si="57"/>
        <v/>
      </c>
      <c r="U166" t="str">
        <f t="shared" si="58"/>
        <v/>
      </c>
      <c r="V166" s="238" t="str">
        <f t="shared" si="59"/>
        <v/>
      </c>
      <c r="W166" s="238">
        <f t="shared" si="60"/>
        <v>0</v>
      </c>
      <c r="X166" s="238">
        <f>SUMIFS($W$5:$W166,$V$5:$V166,"Plusieurs occurences",$H$5:$H166,H166)</f>
        <v>0</v>
      </c>
      <c r="Y166" t="str">
        <f t="shared" si="61"/>
        <v/>
      </c>
      <c r="Z166" t="str">
        <f t="shared" si="62"/>
        <v/>
      </c>
      <c r="AA166" t="str">
        <f t="shared" si="63"/>
        <v/>
      </c>
      <c r="AC166" t="str">
        <f t="shared" si="54"/>
        <v/>
      </c>
    </row>
    <row r="167" spans="16:29" x14ac:dyDescent="0.25">
      <c r="P167" s="1" t="str">
        <f>IF($C167&lt;&gt;"",IF(COUNTIF($C:C,$C167)&gt;1,"Plusieurs commentaires",""),"")</f>
        <v/>
      </c>
      <c r="Q167" s="1">
        <f t="shared" si="55"/>
        <v>0</v>
      </c>
      <c r="R167" s="1">
        <f>SUMIFS($Q$5:$Q167,$P$5:$P167,"Plusieurs commentaires",$C$5:$C167,C167)</f>
        <v>0</v>
      </c>
      <c r="S167" t="str">
        <f t="shared" si="56"/>
        <v/>
      </c>
      <c r="T167" t="str">
        <f t="shared" si="57"/>
        <v/>
      </c>
      <c r="U167" t="str">
        <f t="shared" si="58"/>
        <v/>
      </c>
      <c r="V167" s="238" t="str">
        <f t="shared" si="59"/>
        <v/>
      </c>
      <c r="W167" s="238">
        <f t="shared" si="60"/>
        <v>0</v>
      </c>
      <c r="X167" s="238">
        <f>SUMIFS($W$5:$W167,$V$5:$V167,"Plusieurs occurences",$H$5:$H167,H167)</f>
        <v>0</v>
      </c>
      <c r="Y167" t="str">
        <f t="shared" si="61"/>
        <v/>
      </c>
      <c r="Z167" t="str">
        <f t="shared" si="62"/>
        <v/>
      </c>
      <c r="AA167" t="str">
        <f t="shared" si="63"/>
        <v/>
      </c>
      <c r="AC167" t="str">
        <f t="shared" si="54"/>
        <v/>
      </c>
    </row>
    <row r="168" spans="16:29" x14ac:dyDescent="0.25">
      <c r="P168" s="1" t="str">
        <f>IF($C168&lt;&gt;"",IF(COUNTIF($C:C,$C168)&gt;1,"Plusieurs commentaires",""),"")</f>
        <v/>
      </c>
      <c r="Q168" s="1">
        <f t="shared" si="55"/>
        <v>0</v>
      </c>
      <c r="R168" s="1">
        <f>SUMIFS($Q$5:$Q168,$P$5:$P168,"Plusieurs commentaires",$C$5:$C168,C168)</f>
        <v>0</v>
      </c>
      <c r="S168" t="str">
        <f t="shared" si="56"/>
        <v/>
      </c>
      <c r="T168" t="str">
        <f t="shared" si="57"/>
        <v/>
      </c>
      <c r="U168" t="str">
        <f t="shared" si="58"/>
        <v/>
      </c>
      <c r="V168" s="238" t="str">
        <f t="shared" si="59"/>
        <v/>
      </c>
      <c r="W168" s="238">
        <f t="shared" si="60"/>
        <v>0</v>
      </c>
      <c r="X168" s="238">
        <f>SUMIFS($W$5:$W168,$V$5:$V168,"Plusieurs occurences",$H$5:$H168,H168)</f>
        <v>0</v>
      </c>
      <c r="Y168" t="str">
        <f t="shared" si="61"/>
        <v/>
      </c>
      <c r="Z168" t="str">
        <f t="shared" si="62"/>
        <v/>
      </c>
      <c r="AA168" t="str">
        <f t="shared" si="63"/>
        <v/>
      </c>
      <c r="AC168" t="str">
        <f t="shared" si="54"/>
        <v/>
      </c>
    </row>
    <row r="169" spans="16:29" x14ac:dyDescent="0.25">
      <c r="P169" s="1" t="str">
        <f>IF($C169&lt;&gt;"",IF(COUNTIF($C:C,$C169)&gt;1,"Plusieurs commentaires",""),"")</f>
        <v/>
      </c>
      <c r="Q169" s="1">
        <f t="shared" si="55"/>
        <v>0</v>
      </c>
      <c r="R169" s="1">
        <f>SUMIFS($Q$5:$Q169,$P$5:$P169,"Plusieurs commentaires",$C$5:$C169,C169)</f>
        <v>0</v>
      </c>
      <c r="S169" t="str">
        <f t="shared" si="56"/>
        <v/>
      </c>
      <c r="T169" t="str">
        <f t="shared" si="57"/>
        <v/>
      </c>
      <c r="U169" t="str">
        <f t="shared" si="58"/>
        <v/>
      </c>
      <c r="V169" s="238" t="str">
        <f t="shared" si="59"/>
        <v/>
      </c>
      <c r="W169" s="238">
        <f t="shared" si="60"/>
        <v>0</v>
      </c>
      <c r="X169" s="238">
        <f>SUMIFS($W$5:$W169,$V$5:$V169,"Plusieurs occurences",$H$5:$H169,H169)</f>
        <v>0</v>
      </c>
      <c r="Y169" t="str">
        <f t="shared" si="61"/>
        <v/>
      </c>
      <c r="Z169" t="str">
        <f t="shared" si="62"/>
        <v/>
      </c>
      <c r="AA169" t="str">
        <f t="shared" si="63"/>
        <v/>
      </c>
      <c r="AC169" t="str">
        <f t="shared" si="54"/>
        <v/>
      </c>
    </row>
    <row r="170" spans="16:29" x14ac:dyDescent="0.25">
      <c r="P170" s="1" t="str">
        <f>IF($C170&lt;&gt;"",IF(COUNTIF($C:C,$C170)&gt;1,"Plusieurs commentaires",""),"")</f>
        <v/>
      </c>
      <c r="Q170" s="1">
        <f t="shared" si="55"/>
        <v>0</v>
      </c>
      <c r="R170" s="1">
        <f>SUMIFS($Q$5:$Q170,$P$5:$P170,"Plusieurs commentaires",$C$5:$C170,C170)</f>
        <v>0</v>
      </c>
      <c r="S170" t="str">
        <f t="shared" si="56"/>
        <v/>
      </c>
      <c r="T170" t="str">
        <f t="shared" si="57"/>
        <v/>
      </c>
      <c r="U170" t="str">
        <f t="shared" si="58"/>
        <v/>
      </c>
      <c r="V170" s="238" t="str">
        <f t="shared" si="59"/>
        <v/>
      </c>
      <c r="W170" s="238">
        <f t="shared" si="60"/>
        <v>0</v>
      </c>
      <c r="X170" s="238">
        <f>SUMIFS($W$5:$W170,$V$5:$V170,"Plusieurs occurences",$H$5:$H170,H170)</f>
        <v>0</v>
      </c>
      <c r="Y170" t="str">
        <f t="shared" si="61"/>
        <v/>
      </c>
      <c r="Z170" t="str">
        <f t="shared" si="62"/>
        <v/>
      </c>
      <c r="AA170" t="str">
        <f t="shared" si="63"/>
        <v/>
      </c>
      <c r="AC170" t="str">
        <f t="shared" si="54"/>
        <v/>
      </c>
    </row>
    <row r="171" spans="16:29" x14ac:dyDescent="0.25">
      <c r="P171" s="1" t="str">
        <f>IF($C171&lt;&gt;"",IF(COUNTIF($C:C,$C171)&gt;1,"Plusieurs commentaires",""),"")</f>
        <v/>
      </c>
      <c r="Q171" s="1">
        <f t="shared" si="55"/>
        <v>0</v>
      </c>
      <c r="R171" s="1">
        <f>SUMIFS($Q$5:$Q171,$P$5:$P171,"Plusieurs commentaires",$C$5:$C171,C171)</f>
        <v>0</v>
      </c>
      <c r="S171" t="str">
        <f t="shared" si="56"/>
        <v/>
      </c>
      <c r="T171" t="str">
        <f t="shared" si="57"/>
        <v/>
      </c>
      <c r="U171" t="str">
        <f t="shared" si="58"/>
        <v/>
      </c>
      <c r="V171" s="238" t="str">
        <f t="shared" si="59"/>
        <v/>
      </c>
      <c r="W171" s="238">
        <f t="shared" si="60"/>
        <v>0</v>
      </c>
      <c r="X171" s="238">
        <f>SUMIFS($W$5:$W171,$V$5:$V171,"Plusieurs occurences",$H$5:$H171,H171)</f>
        <v>0</v>
      </c>
      <c r="Y171" t="str">
        <f t="shared" si="61"/>
        <v/>
      </c>
      <c r="Z171" t="str">
        <f t="shared" si="62"/>
        <v/>
      </c>
      <c r="AA171" t="str">
        <f t="shared" si="63"/>
        <v/>
      </c>
      <c r="AC171" t="str">
        <f t="shared" si="54"/>
        <v/>
      </c>
    </row>
    <row r="172" spans="16:29" x14ac:dyDescent="0.25">
      <c r="P172" s="1" t="str">
        <f>IF($C172&lt;&gt;"",IF(COUNTIF($C:C,$C172)&gt;1,"Plusieurs commentaires",""),"")</f>
        <v/>
      </c>
      <c r="Q172" s="1">
        <f t="shared" si="55"/>
        <v>0</v>
      </c>
      <c r="R172" s="1">
        <f>SUMIFS($Q$5:$Q172,$P$5:$P172,"Plusieurs commentaires",$C$5:$C172,C172)</f>
        <v>0</v>
      </c>
      <c r="S172" t="str">
        <f t="shared" si="56"/>
        <v/>
      </c>
      <c r="T172" t="str">
        <f t="shared" si="57"/>
        <v/>
      </c>
      <c r="U172" t="str">
        <f t="shared" si="58"/>
        <v/>
      </c>
      <c r="V172" s="238" t="str">
        <f t="shared" si="59"/>
        <v/>
      </c>
      <c r="W172" s="238">
        <f t="shared" si="60"/>
        <v>0</v>
      </c>
      <c r="X172" s="238">
        <f>SUMIFS($W$5:$W172,$V$5:$V172,"Plusieurs occurences",$H$5:$H172,H172)</f>
        <v>0</v>
      </c>
      <c r="Y172" t="str">
        <f t="shared" si="61"/>
        <v/>
      </c>
      <c r="Z172" t="str">
        <f t="shared" si="62"/>
        <v/>
      </c>
      <c r="AA172" t="str">
        <f t="shared" si="63"/>
        <v/>
      </c>
      <c r="AC172" t="str">
        <f t="shared" si="54"/>
        <v/>
      </c>
    </row>
    <row r="173" spans="16:29" x14ac:dyDescent="0.25">
      <c r="P173" s="1" t="str">
        <f>IF($C173&lt;&gt;"",IF(COUNTIF($C:C,$C173)&gt;1,"Plusieurs commentaires",""),"")</f>
        <v/>
      </c>
      <c r="Q173" s="1">
        <f t="shared" si="55"/>
        <v>0</v>
      </c>
      <c r="R173" s="1">
        <f>SUMIFS($Q$5:$Q173,$P$5:$P173,"Plusieurs commentaires",$C$5:$C173,C173)</f>
        <v>0</v>
      </c>
      <c r="S173" t="str">
        <f t="shared" si="56"/>
        <v/>
      </c>
      <c r="T173" t="str">
        <f t="shared" si="57"/>
        <v/>
      </c>
      <c r="U173" t="str">
        <f t="shared" si="58"/>
        <v/>
      </c>
      <c r="V173" s="238" t="str">
        <f t="shared" si="59"/>
        <v/>
      </c>
      <c r="W173" s="238">
        <f t="shared" si="60"/>
        <v>0</v>
      </c>
      <c r="X173" s="238">
        <f>SUMIFS($W$5:$W173,$V$5:$V173,"Plusieurs occurences",$H$5:$H173,H173)</f>
        <v>0</v>
      </c>
      <c r="Y173" t="str">
        <f t="shared" si="61"/>
        <v/>
      </c>
      <c r="Z173" t="str">
        <f t="shared" si="62"/>
        <v/>
      </c>
      <c r="AA173" t="str">
        <f t="shared" si="63"/>
        <v/>
      </c>
      <c r="AC173" t="str">
        <f t="shared" si="54"/>
        <v/>
      </c>
    </row>
    <row r="174" spans="16:29" x14ac:dyDescent="0.25">
      <c r="P174" s="1" t="str">
        <f>IF($C174&lt;&gt;"",IF(COUNTIF($C:C,$C174)&gt;1,"Plusieurs commentaires",""),"")</f>
        <v/>
      </c>
      <c r="Q174" s="1">
        <f t="shared" si="55"/>
        <v>0</v>
      </c>
      <c r="R174" s="1">
        <f>SUMIFS($Q$5:$Q174,$P$5:$P174,"Plusieurs commentaires",$C$5:$C174,C174)</f>
        <v>0</v>
      </c>
      <c r="S174" t="str">
        <f t="shared" si="56"/>
        <v/>
      </c>
      <c r="T174" t="str">
        <f t="shared" si="57"/>
        <v/>
      </c>
      <c r="U174" t="str">
        <f t="shared" si="58"/>
        <v/>
      </c>
      <c r="V174" s="238" t="str">
        <f t="shared" si="59"/>
        <v/>
      </c>
      <c r="W174" s="238">
        <f t="shared" si="60"/>
        <v>0</v>
      </c>
      <c r="X174" s="238">
        <f>SUMIFS($W$5:$W174,$V$5:$V174,"Plusieurs occurences",$H$5:$H174,H174)</f>
        <v>0</v>
      </c>
      <c r="Y174" t="str">
        <f t="shared" si="61"/>
        <v/>
      </c>
      <c r="Z174" t="str">
        <f t="shared" si="62"/>
        <v/>
      </c>
      <c r="AA174" t="str">
        <f t="shared" si="63"/>
        <v/>
      </c>
      <c r="AC174" t="str">
        <f t="shared" si="54"/>
        <v/>
      </c>
    </row>
    <row r="175" spans="16:29" x14ac:dyDescent="0.25">
      <c r="P175" s="1" t="str">
        <f>IF($C175&lt;&gt;"",IF(COUNTIF($C:C,$C175)&gt;1,"Plusieurs commentaires",""),"")</f>
        <v/>
      </c>
      <c r="Q175" s="1">
        <f t="shared" si="55"/>
        <v>0</v>
      </c>
      <c r="R175" s="1">
        <f>SUMIFS($Q$5:$Q175,$P$5:$P175,"Plusieurs commentaires",$C$5:$C175,C175)</f>
        <v>0</v>
      </c>
      <c r="S175" t="str">
        <f t="shared" si="56"/>
        <v/>
      </c>
      <c r="T175" t="str">
        <f t="shared" si="57"/>
        <v/>
      </c>
      <c r="U175" t="str">
        <f t="shared" si="58"/>
        <v/>
      </c>
      <c r="V175" s="238" t="str">
        <f t="shared" si="59"/>
        <v/>
      </c>
      <c r="W175" s="238">
        <f t="shared" si="60"/>
        <v>0</v>
      </c>
      <c r="X175" s="238">
        <f>SUMIFS($W$5:$W175,$V$5:$V175,"Plusieurs occurences",$H$5:$H175,H175)</f>
        <v>0</v>
      </c>
      <c r="Y175" t="str">
        <f t="shared" si="61"/>
        <v/>
      </c>
      <c r="Z175" t="str">
        <f t="shared" si="62"/>
        <v/>
      </c>
      <c r="AA175" t="str">
        <f t="shared" si="63"/>
        <v/>
      </c>
      <c r="AC175" t="str">
        <f t="shared" si="54"/>
        <v/>
      </c>
    </row>
    <row r="176" spans="16:29" x14ac:dyDescent="0.25">
      <c r="P176" s="1" t="str">
        <f>IF($C176&lt;&gt;"",IF(COUNTIF($C:C,$C176)&gt;1,"Plusieurs commentaires",""),"")</f>
        <v/>
      </c>
      <c r="Q176" s="1">
        <f t="shared" si="55"/>
        <v>0</v>
      </c>
      <c r="R176" s="1">
        <f>SUMIFS($Q$5:$Q176,$P$5:$P176,"Plusieurs commentaires",$C$5:$C176,C176)</f>
        <v>0</v>
      </c>
      <c r="S176" t="str">
        <f t="shared" si="56"/>
        <v/>
      </c>
      <c r="T176" t="str">
        <f t="shared" si="57"/>
        <v/>
      </c>
      <c r="U176" t="str">
        <f t="shared" si="58"/>
        <v/>
      </c>
      <c r="V176" s="238" t="str">
        <f t="shared" si="59"/>
        <v/>
      </c>
      <c r="W176" s="238">
        <f t="shared" si="60"/>
        <v>0</v>
      </c>
      <c r="X176" s="238">
        <f>SUMIFS($W$5:$W176,$V$5:$V176,"Plusieurs occurences",$H$5:$H176,H176)</f>
        <v>0</v>
      </c>
      <c r="Y176" t="str">
        <f t="shared" si="61"/>
        <v/>
      </c>
      <c r="Z176" t="str">
        <f t="shared" si="62"/>
        <v/>
      </c>
      <c r="AA176" t="str">
        <f t="shared" si="63"/>
        <v/>
      </c>
      <c r="AC176" t="str">
        <f t="shared" si="54"/>
        <v/>
      </c>
    </row>
    <row r="177" spans="16:29" x14ac:dyDescent="0.25">
      <c r="P177" s="1" t="str">
        <f>IF($C177&lt;&gt;"",IF(COUNTIF($C:C,$C177)&gt;1,"Plusieurs commentaires",""),"")</f>
        <v/>
      </c>
      <c r="Q177" s="1">
        <f t="shared" si="55"/>
        <v>0</v>
      </c>
      <c r="R177" s="1">
        <f>SUMIFS($Q$5:$Q177,$P$5:$P177,"Plusieurs commentaires",$C$5:$C177,C177)</f>
        <v>0</v>
      </c>
      <c r="S177" t="str">
        <f t="shared" si="56"/>
        <v/>
      </c>
      <c r="T177" t="str">
        <f t="shared" si="57"/>
        <v/>
      </c>
      <c r="U177" t="str">
        <f t="shared" si="58"/>
        <v/>
      </c>
      <c r="V177" s="238" t="str">
        <f t="shared" si="59"/>
        <v/>
      </c>
      <c r="W177" s="238">
        <f t="shared" si="60"/>
        <v>0</v>
      </c>
      <c r="X177" s="238">
        <f>SUMIFS($W$5:$W177,$V$5:$V177,"Plusieurs occurences",$H$5:$H177,H177)</f>
        <v>0</v>
      </c>
      <c r="Y177" t="str">
        <f t="shared" si="61"/>
        <v/>
      </c>
      <c r="Z177" t="str">
        <f t="shared" si="62"/>
        <v/>
      </c>
      <c r="AA177" t="str">
        <f t="shared" si="63"/>
        <v/>
      </c>
      <c r="AC177" t="str">
        <f t="shared" si="54"/>
        <v/>
      </c>
    </row>
    <row r="178" spans="16:29" x14ac:dyDescent="0.25">
      <c r="P178" s="1" t="str">
        <f>IF($C178&lt;&gt;"",IF(COUNTIF($C:C,$C178)&gt;1,"Plusieurs commentaires",""),"")</f>
        <v/>
      </c>
      <c r="Q178" s="1">
        <f t="shared" si="55"/>
        <v>0</v>
      </c>
      <c r="R178" s="1">
        <f>SUMIFS($Q$5:$Q178,$P$5:$P178,"Plusieurs commentaires",$C$5:$C178,C178)</f>
        <v>0</v>
      </c>
      <c r="S178" t="str">
        <f t="shared" si="56"/>
        <v/>
      </c>
      <c r="T178" t="str">
        <f t="shared" si="57"/>
        <v/>
      </c>
      <c r="U178" t="str">
        <f t="shared" si="58"/>
        <v/>
      </c>
      <c r="V178" s="238" t="str">
        <f t="shared" si="59"/>
        <v/>
      </c>
      <c r="W178" s="238">
        <f t="shared" si="60"/>
        <v>0</v>
      </c>
      <c r="X178" s="238">
        <f>SUMIFS($W$5:$W178,$V$5:$V178,"Plusieurs occurences",$H$5:$H178,H178)</f>
        <v>0</v>
      </c>
      <c r="Y178" t="str">
        <f t="shared" si="61"/>
        <v/>
      </c>
      <c r="Z178" t="str">
        <f t="shared" si="62"/>
        <v/>
      </c>
      <c r="AA178" t="str">
        <f t="shared" si="63"/>
        <v/>
      </c>
      <c r="AC178" t="str">
        <f t="shared" si="54"/>
        <v/>
      </c>
    </row>
    <row r="179" spans="16:29" x14ac:dyDescent="0.25">
      <c r="P179" s="1" t="str">
        <f>IF($C179&lt;&gt;"",IF(COUNTIF($C:C,$C179)&gt;1,"Plusieurs commentaires",""),"")</f>
        <v/>
      </c>
      <c r="Q179" s="1">
        <f t="shared" si="55"/>
        <v>0</v>
      </c>
      <c r="R179" s="1">
        <f>SUMIFS($Q$5:$Q179,$P$5:$P179,"Plusieurs commentaires",$C$5:$C179,C179)</f>
        <v>0</v>
      </c>
      <c r="S179" t="str">
        <f t="shared" si="56"/>
        <v/>
      </c>
      <c r="T179" t="str">
        <f t="shared" si="57"/>
        <v/>
      </c>
      <c r="U179" t="str">
        <f t="shared" si="58"/>
        <v/>
      </c>
      <c r="V179" s="238" t="str">
        <f t="shared" si="59"/>
        <v/>
      </c>
      <c r="W179" s="238">
        <f t="shared" si="60"/>
        <v>0</v>
      </c>
      <c r="X179" s="238">
        <f>SUMIFS($W$5:$W179,$V$5:$V179,"Plusieurs occurences",$H$5:$H179,H179)</f>
        <v>0</v>
      </c>
      <c r="Y179" t="str">
        <f t="shared" si="61"/>
        <v/>
      </c>
      <c r="Z179" t="str">
        <f t="shared" si="62"/>
        <v/>
      </c>
      <c r="AA179" t="str">
        <f t="shared" si="63"/>
        <v/>
      </c>
      <c r="AC179" t="str">
        <f t="shared" si="54"/>
        <v/>
      </c>
    </row>
    <row r="180" spans="16:29" x14ac:dyDescent="0.25">
      <c r="P180" s="1" t="str">
        <f>IF($C180&lt;&gt;"",IF(COUNTIF($C:C,$C180)&gt;1,"Plusieurs commentaires",""),"")</f>
        <v/>
      </c>
      <c r="Q180" s="1">
        <f t="shared" si="55"/>
        <v>0</v>
      </c>
      <c r="R180" s="1">
        <f>SUMIFS($Q$5:$Q180,$P$5:$P180,"Plusieurs commentaires",$C$5:$C180,C180)</f>
        <v>0</v>
      </c>
      <c r="S180" t="str">
        <f t="shared" si="56"/>
        <v/>
      </c>
      <c r="T180" t="str">
        <f t="shared" si="57"/>
        <v/>
      </c>
      <c r="U180" t="str">
        <f t="shared" si="58"/>
        <v/>
      </c>
      <c r="V180" s="238" t="str">
        <f t="shared" si="59"/>
        <v/>
      </c>
      <c r="W180" s="238">
        <f t="shared" si="60"/>
        <v>0</v>
      </c>
      <c r="X180" s="238">
        <f>SUMIFS($W$5:$W180,$V$5:$V180,"Plusieurs occurences",$H$5:$H180,H180)</f>
        <v>0</v>
      </c>
      <c r="Y180" t="str">
        <f t="shared" si="61"/>
        <v/>
      </c>
      <c r="Z180" t="str">
        <f t="shared" si="62"/>
        <v/>
      </c>
      <c r="AA180" t="str">
        <f t="shared" si="63"/>
        <v/>
      </c>
      <c r="AC180" t="str">
        <f t="shared" si="54"/>
        <v/>
      </c>
    </row>
    <row r="181" spans="16:29" x14ac:dyDescent="0.25">
      <c r="P181" s="1" t="str">
        <f>IF($C181&lt;&gt;"",IF(COUNTIF($C:C,$C181)&gt;1,"Plusieurs commentaires",""),"")</f>
        <v/>
      </c>
      <c r="Q181" s="1">
        <f t="shared" si="55"/>
        <v>0</v>
      </c>
      <c r="R181" s="1">
        <f>SUMIFS($Q$5:$Q181,$P$5:$P181,"Plusieurs commentaires",$C$5:$C181,C181)</f>
        <v>0</v>
      </c>
      <c r="S181" t="str">
        <f t="shared" si="56"/>
        <v/>
      </c>
      <c r="T181" t="str">
        <f t="shared" si="57"/>
        <v/>
      </c>
      <c r="U181" t="str">
        <f t="shared" si="58"/>
        <v/>
      </c>
      <c r="V181" s="238" t="str">
        <f t="shared" si="59"/>
        <v/>
      </c>
      <c r="W181" s="238">
        <f t="shared" si="60"/>
        <v>0</v>
      </c>
      <c r="X181" s="238">
        <f>SUMIFS($W$5:$W181,$V$5:$V181,"Plusieurs occurences",$H$5:$H181,H181)</f>
        <v>0</v>
      </c>
      <c r="Y181" t="str">
        <f t="shared" si="61"/>
        <v/>
      </c>
      <c r="Z181" t="str">
        <f t="shared" si="62"/>
        <v/>
      </c>
      <c r="AA181" t="str">
        <f t="shared" si="63"/>
        <v/>
      </c>
      <c r="AC181" t="str">
        <f t="shared" si="54"/>
        <v/>
      </c>
    </row>
    <row r="182" spans="16:29" x14ac:dyDescent="0.25">
      <c r="P182" s="1" t="str">
        <f>IF($C182&lt;&gt;"",IF(COUNTIF($C:C,$C182)&gt;1,"Plusieurs commentaires",""),"")</f>
        <v/>
      </c>
      <c r="Q182" s="1">
        <f t="shared" ref="Q182:Q196" si="64">IF(P182="Plusieurs commentaires",1,0)</f>
        <v>0</v>
      </c>
      <c r="R182" s="1">
        <f>SUMIFS($Q$5:$Q182,$P$5:$P182,"Plusieurs commentaires",$C$5:$C182,C182)</f>
        <v>0</v>
      </c>
      <c r="S182" t="str">
        <f t="shared" ref="S182:S196" si="65">IF(I182="Non",IF(F182&lt;=21,IF(M182="Critique",IF(J182&gt;2017,C182,""),""),""),"")</f>
        <v/>
      </c>
      <c r="T182" t="str">
        <f t="shared" ref="T182:T196" si="66">IF(I182="Non",IF(F182&lt;=21,IF(M182="Soutien",IF(J182&gt;2017,C182,""),""),""),"")</f>
        <v/>
      </c>
      <c r="U182" t="str">
        <f t="shared" ref="U182:U196" si="67">IF(I182="Non",IF(F182&lt;=21,IF(M182="Neutre",IF(J182&gt;2017,C182,""),""),""),"")</f>
        <v/>
      </c>
      <c r="V182" s="238" t="str">
        <f t="shared" ref="V182:V196" si="68">IF($H182&lt;&gt;"",IF(COUNTIF($H:$H,$H182)&gt;1,"Plusieurs occurences",""),"")</f>
        <v/>
      </c>
      <c r="W182" s="238">
        <f t="shared" ref="W182:W196" si="69">IF(V182="Plusieurs occurences",1,0)</f>
        <v>0</v>
      </c>
      <c r="X182" s="238">
        <f>SUMIFS($W$5:$W182,$V$5:$V182,"Plusieurs occurences",$H$5:$H182,H182)</f>
        <v>0</v>
      </c>
      <c r="Y182" t="str">
        <f t="shared" ref="Y182:Y196" si="70">IF(R182&lt;2,IF(M182="Critique",H182,""),"")</f>
        <v/>
      </c>
      <c r="Z182" t="str">
        <f t="shared" ref="Z182:Z196" si="71">IF(R182&lt;2,IF(M182="Soutien",H182,""),"")</f>
        <v/>
      </c>
      <c r="AA182" t="str">
        <f t="shared" ref="AA182:AA196" si="72">IF(R182&lt;2,IF(M182="Neutre",H182,""),"")</f>
        <v/>
      </c>
      <c r="AC182" t="str">
        <f t="shared" ref="AC182:AC201" si="73">IF(R182&lt;2,IF(M182="Critique",C182,""),"")</f>
        <v/>
      </c>
    </row>
    <row r="183" spans="16:29" x14ac:dyDescent="0.25">
      <c r="P183" s="1" t="str">
        <f>IF($C183&lt;&gt;"",IF(COUNTIF($C:C,$C183)&gt;1,"Plusieurs commentaires",""),"")</f>
        <v/>
      </c>
      <c r="Q183" s="1">
        <f t="shared" si="64"/>
        <v>0</v>
      </c>
      <c r="R183" s="1">
        <f>SUMIFS($Q$5:$Q183,$P$5:$P183,"Plusieurs commentaires",$C$5:$C183,C183)</f>
        <v>0</v>
      </c>
      <c r="S183" t="str">
        <f t="shared" si="65"/>
        <v/>
      </c>
      <c r="T183" t="str">
        <f t="shared" si="66"/>
        <v/>
      </c>
      <c r="U183" t="str">
        <f t="shared" si="67"/>
        <v/>
      </c>
      <c r="V183" s="238" t="str">
        <f t="shared" si="68"/>
        <v/>
      </c>
      <c r="W183" s="238">
        <f t="shared" si="69"/>
        <v>0</v>
      </c>
      <c r="X183" s="238">
        <f>SUMIFS($W$5:$W183,$V$5:$V183,"Plusieurs occurences",$H$5:$H183,H183)</f>
        <v>0</v>
      </c>
      <c r="Y183" t="str">
        <f t="shared" si="70"/>
        <v/>
      </c>
      <c r="Z183" t="str">
        <f t="shared" si="71"/>
        <v/>
      </c>
      <c r="AA183" t="str">
        <f t="shared" si="72"/>
        <v/>
      </c>
      <c r="AC183" t="str">
        <f t="shared" si="73"/>
        <v/>
      </c>
    </row>
    <row r="184" spans="16:29" x14ac:dyDescent="0.25">
      <c r="P184" s="1" t="str">
        <f>IF($C184&lt;&gt;"",IF(COUNTIF($C:C,$C184)&gt;1,"Plusieurs commentaires",""),"")</f>
        <v/>
      </c>
      <c r="Q184" s="1">
        <f t="shared" si="64"/>
        <v>0</v>
      </c>
      <c r="R184" s="1">
        <f>SUMIFS($Q$5:$Q184,$P$5:$P184,"Plusieurs commentaires",$C$5:$C184,C184)</f>
        <v>0</v>
      </c>
      <c r="S184" t="str">
        <f t="shared" si="65"/>
        <v/>
      </c>
      <c r="T184" t="str">
        <f t="shared" si="66"/>
        <v/>
      </c>
      <c r="U184" t="str">
        <f t="shared" si="67"/>
        <v/>
      </c>
      <c r="V184" s="238" t="str">
        <f t="shared" si="68"/>
        <v/>
      </c>
      <c r="W184" s="238">
        <f t="shared" si="69"/>
        <v>0</v>
      </c>
      <c r="X184" s="238">
        <f>SUMIFS($W$5:$W184,$V$5:$V184,"Plusieurs occurences",$H$5:$H184,H184)</f>
        <v>0</v>
      </c>
      <c r="Y184" t="str">
        <f t="shared" si="70"/>
        <v/>
      </c>
      <c r="Z184" t="str">
        <f t="shared" si="71"/>
        <v/>
      </c>
      <c r="AA184" t="str">
        <f t="shared" si="72"/>
        <v/>
      </c>
      <c r="AC184" t="str">
        <f t="shared" si="73"/>
        <v/>
      </c>
    </row>
    <row r="185" spans="16:29" x14ac:dyDescent="0.25">
      <c r="P185" s="1" t="str">
        <f>IF($C185&lt;&gt;"",IF(COUNTIF($C:C,$C185)&gt;1,"Plusieurs commentaires",""),"")</f>
        <v/>
      </c>
      <c r="Q185" s="1">
        <f t="shared" si="64"/>
        <v>0</v>
      </c>
      <c r="R185" s="1">
        <f>SUMIFS($Q$5:$Q185,$P$5:$P185,"Plusieurs commentaires",$C$5:$C185,C185)</f>
        <v>0</v>
      </c>
      <c r="S185" t="str">
        <f t="shared" si="65"/>
        <v/>
      </c>
      <c r="T185" t="str">
        <f t="shared" si="66"/>
        <v/>
      </c>
      <c r="U185" t="str">
        <f t="shared" si="67"/>
        <v/>
      </c>
      <c r="V185" s="238" t="str">
        <f t="shared" si="68"/>
        <v/>
      </c>
      <c r="W185" s="238">
        <f t="shared" si="69"/>
        <v>0</v>
      </c>
      <c r="X185" s="238">
        <f>SUMIFS($W$5:$W185,$V$5:$V185,"Plusieurs occurences",$H$5:$H185,H185)</f>
        <v>0</v>
      </c>
      <c r="Y185" t="str">
        <f t="shared" si="70"/>
        <v/>
      </c>
      <c r="Z185" t="str">
        <f t="shared" si="71"/>
        <v/>
      </c>
      <c r="AA185" t="str">
        <f t="shared" si="72"/>
        <v/>
      </c>
      <c r="AC185" t="str">
        <f t="shared" si="73"/>
        <v/>
      </c>
    </row>
    <row r="186" spans="16:29" x14ac:dyDescent="0.25">
      <c r="P186" s="1" t="str">
        <f>IF($C186&lt;&gt;"",IF(COUNTIF($C:C,$C186)&gt;1,"Plusieurs commentaires",""),"")</f>
        <v/>
      </c>
      <c r="Q186" s="1">
        <f t="shared" si="64"/>
        <v>0</v>
      </c>
      <c r="R186" s="1">
        <f>SUMIFS($Q$5:$Q186,$P$5:$P186,"Plusieurs commentaires",$C$5:$C186,C186)</f>
        <v>0</v>
      </c>
      <c r="S186" t="str">
        <f t="shared" si="65"/>
        <v/>
      </c>
      <c r="T186" t="str">
        <f t="shared" si="66"/>
        <v/>
      </c>
      <c r="U186" t="str">
        <f t="shared" si="67"/>
        <v/>
      </c>
      <c r="V186" s="238" t="str">
        <f t="shared" si="68"/>
        <v/>
      </c>
      <c r="W186" s="238">
        <f t="shared" si="69"/>
        <v>0</v>
      </c>
      <c r="X186" s="238">
        <f>SUMIFS($W$5:$W186,$V$5:$V186,"Plusieurs occurences",$H$5:$H186,H186)</f>
        <v>0</v>
      </c>
      <c r="Y186" t="str">
        <f t="shared" si="70"/>
        <v/>
      </c>
      <c r="Z186" t="str">
        <f t="shared" si="71"/>
        <v/>
      </c>
      <c r="AA186" t="str">
        <f t="shared" si="72"/>
        <v/>
      </c>
      <c r="AC186" t="str">
        <f t="shared" si="73"/>
        <v/>
      </c>
    </row>
    <row r="187" spans="16:29" x14ac:dyDescent="0.25">
      <c r="P187" s="1" t="str">
        <f>IF($C187&lt;&gt;"",IF(COUNTIF($C:C,$C187)&gt;1,"Plusieurs commentaires",""),"")</f>
        <v/>
      </c>
      <c r="Q187" s="1">
        <f t="shared" si="64"/>
        <v>0</v>
      </c>
      <c r="R187" s="1">
        <f>SUMIFS($Q$5:$Q187,$P$5:$P187,"Plusieurs commentaires",$C$5:$C187,C187)</f>
        <v>0</v>
      </c>
      <c r="S187" t="str">
        <f t="shared" si="65"/>
        <v/>
      </c>
      <c r="T187" t="str">
        <f t="shared" si="66"/>
        <v/>
      </c>
      <c r="U187" t="str">
        <f t="shared" si="67"/>
        <v/>
      </c>
      <c r="V187" s="238" t="str">
        <f t="shared" si="68"/>
        <v/>
      </c>
      <c r="W187" s="238">
        <f t="shared" si="69"/>
        <v>0</v>
      </c>
      <c r="X187" s="238">
        <f>SUMIFS($W$5:$W187,$V$5:$V187,"Plusieurs occurences",$H$5:$H187,H187)</f>
        <v>0</v>
      </c>
      <c r="Y187" t="str">
        <f t="shared" si="70"/>
        <v/>
      </c>
      <c r="Z187" t="str">
        <f t="shared" si="71"/>
        <v/>
      </c>
      <c r="AA187" t="str">
        <f t="shared" si="72"/>
        <v/>
      </c>
      <c r="AC187" t="str">
        <f t="shared" si="73"/>
        <v/>
      </c>
    </row>
    <row r="188" spans="16:29" x14ac:dyDescent="0.25">
      <c r="P188" s="1" t="str">
        <f>IF($C188&lt;&gt;"",IF(COUNTIF($C:C,$C188)&gt;1,"Plusieurs commentaires",""),"")</f>
        <v/>
      </c>
      <c r="Q188" s="1">
        <f t="shared" si="64"/>
        <v>0</v>
      </c>
      <c r="R188" s="1">
        <f>SUMIFS($Q$5:$Q188,$P$5:$P188,"Plusieurs commentaires",$C$5:$C188,C188)</f>
        <v>0</v>
      </c>
      <c r="S188" t="str">
        <f t="shared" si="65"/>
        <v/>
      </c>
      <c r="T188" t="str">
        <f t="shared" si="66"/>
        <v/>
      </c>
      <c r="U188" t="str">
        <f t="shared" si="67"/>
        <v/>
      </c>
      <c r="V188" s="238" t="str">
        <f t="shared" si="68"/>
        <v/>
      </c>
      <c r="W188" s="238">
        <f t="shared" si="69"/>
        <v>0</v>
      </c>
      <c r="X188" s="238">
        <f>SUMIFS($W$5:$W188,$V$5:$V188,"Plusieurs occurences",$H$5:$H188,H188)</f>
        <v>0</v>
      </c>
      <c r="Y188" t="str">
        <f t="shared" si="70"/>
        <v/>
      </c>
      <c r="Z188" t="str">
        <f t="shared" si="71"/>
        <v/>
      </c>
      <c r="AA188" t="str">
        <f t="shared" si="72"/>
        <v/>
      </c>
      <c r="AC188" t="str">
        <f t="shared" si="73"/>
        <v/>
      </c>
    </row>
    <row r="189" spans="16:29" x14ac:dyDescent="0.25">
      <c r="P189" s="1" t="str">
        <f>IF($C189&lt;&gt;"",IF(COUNTIF($C:C,$C189)&gt;1,"Plusieurs commentaires",""),"")</f>
        <v/>
      </c>
      <c r="Q189" s="1">
        <f t="shared" si="64"/>
        <v>0</v>
      </c>
      <c r="R189" s="1">
        <f>SUMIFS($Q$5:$Q189,$P$5:$P189,"Plusieurs commentaires",$C$5:$C189,C189)</f>
        <v>0</v>
      </c>
      <c r="S189" t="str">
        <f t="shared" si="65"/>
        <v/>
      </c>
      <c r="T189" t="str">
        <f t="shared" si="66"/>
        <v/>
      </c>
      <c r="U189" t="str">
        <f t="shared" si="67"/>
        <v/>
      </c>
      <c r="V189" s="238" t="str">
        <f t="shared" si="68"/>
        <v/>
      </c>
      <c r="W189" s="238">
        <f t="shared" si="69"/>
        <v>0</v>
      </c>
      <c r="X189" s="238">
        <f>SUMIFS($W$5:$W189,$V$5:$V189,"Plusieurs occurences",$H$5:$H189,H189)</f>
        <v>0</v>
      </c>
      <c r="Y189" t="str">
        <f t="shared" si="70"/>
        <v/>
      </c>
      <c r="Z189" t="str">
        <f t="shared" si="71"/>
        <v/>
      </c>
      <c r="AA189" t="str">
        <f t="shared" si="72"/>
        <v/>
      </c>
      <c r="AC189" t="str">
        <f t="shared" si="73"/>
        <v/>
      </c>
    </row>
    <row r="190" spans="16:29" x14ac:dyDescent="0.25">
      <c r="P190" s="1" t="str">
        <f>IF($C190&lt;&gt;"",IF(COUNTIF($C:C,$C190)&gt;1,"Plusieurs commentaires",""),"")</f>
        <v/>
      </c>
      <c r="Q190" s="1">
        <f t="shared" si="64"/>
        <v>0</v>
      </c>
      <c r="R190" s="1">
        <f>SUMIFS($Q$5:$Q190,$P$5:$P190,"Plusieurs commentaires",$C$5:$C190,C190)</f>
        <v>0</v>
      </c>
      <c r="S190" t="str">
        <f t="shared" si="65"/>
        <v/>
      </c>
      <c r="T190" t="str">
        <f t="shared" si="66"/>
        <v/>
      </c>
      <c r="U190" t="str">
        <f t="shared" si="67"/>
        <v/>
      </c>
      <c r="V190" s="238" t="str">
        <f t="shared" si="68"/>
        <v/>
      </c>
      <c r="W190" s="238">
        <f t="shared" si="69"/>
        <v>0</v>
      </c>
      <c r="X190" s="238">
        <f>SUMIFS($W$5:$W190,$V$5:$V190,"Plusieurs occurences",$H$5:$H190,H190)</f>
        <v>0</v>
      </c>
      <c r="Y190" t="str">
        <f t="shared" si="70"/>
        <v/>
      </c>
      <c r="Z190" t="str">
        <f t="shared" si="71"/>
        <v/>
      </c>
      <c r="AA190" t="str">
        <f t="shared" si="72"/>
        <v/>
      </c>
      <c r="AC190" t="str">
        <f t="shared" si="73"/>
        <v/>
      </c>
    </row>
    <row r="191" spans="16:29" x14ac:dyDescent="0.25">
      <c r="P191" s="1" t="str">
        <f>IF($C191&lt;&gt;"",IF(COUNTIF($C:C,$C191)&gt;1,"Plusieurs commentaires",""),"")</f>
        <v/>
      </c>
      <c r="Q191" s="1">
        <f t="shared" si="64"/>
        <v>0</v>
      </c>
      <c r="R191" s="1">
        <f>SUMIFS($Q$5:$Q191,$P$5:$P191,"Plusieurs commentaires",$C$5:$C191,C191)</f>
        <v>0</v>
      </c>
      <c r="S191" t="str">
        <f t="shared" si="65"/>
        <v/>
      </c>
      <c r="T191" t="str">
        <f t="shared" si="66"/>
        <v/>
      </c>
      <c r="U191" t="str">
        <f t="shared" si="67"/>
        <v/>
      </c>
      <c r="V191" s="238" t="str">
        <f t="shared" si="68"/>
        <v/>
      </c>
      <c r="W191" s="238">
        <f t="shared" si="69"/>
        <v>0</v>
      </c>
      <c r="X191" s="238">
        <f>SUMIFS($W$5:$W191,$V$5:$V191,"Plusieurs occurences",$H$5:$H191,H191)</f>
        <v>0</v>
      </c>
      <c r="Y191" t="str">
        <f t="shared" si="70"/>
        <v/>
      </c>
      <c r="Z191" t="str">
        <f t="shared" si="71"/>
        <v/>
      </c>
      <c r="AA191" t="str">
        <f t="shared" si="72"/>
        <v/>
      </c>
      <c r="AC191" t="str">
        <f t="shared" si="73"/>
        <v/>
      </c>
    </row>
    <row r="192" spans="16:29" x14ac:dyDescent="0.25">
      <c r="P192" s="1" t="str">
        <f>IF($C192&lt;&gt;"",IF(COUNTIF($C:C,$C192)&gt;1,"Plusieurs commentaires",""),"")</f>
        <v/>
      </c>
      <c r="Q192" s="1">
        <f t="shared" si="64"/>
        <v>0</v>
      </c>
      <c r="R192" s="1">
        <f>SUMIFS($Q$5:$Q192,$P$5:$P192,"Plusieurs commentaires",$C$5:$C192,C192)</f>
        <v>0</v>
      </c>
      <c r="S192" t="str">
        <f t="shared" si="65"/>
        <v/>
      </c>
      <c r="T192" t="str">
        <f t="shared" si="66"/>
        <v/>
      </c>
      <c r="U192" t="str">
        <f t="shared" si="67"/>
        <v/>
      </c>
      <c r="V192" s="238" t="str">
        <f t="shared" si="68"/>
        <v/>
      </c>
      <c r="W192" s="238">
        <f t="shared" si="69"/>
        <v>0</v>
      </c>
      <c r="X192" s="238">
        <f>SUMIFS($W$5:$W192,$V$5:$V192,"Plusieurs occurences",$H$5:$H192,H192)</f>
        <v>0</v>
      </c>
      <c r="Y192" t="str">
        <f t="shared" si="70"/>
        <v/>
      </c>
      <c r="Z192" t="str">
        <f t="shared" si="71"/>
        <v/>
      </c>
      <c r="AA192" t="str">
        <f t="shared" si="72"/>
        <v/>
      </c>
      <c r="AC192" t="str">
        <f t="shared" si="73"/>
        <v/>
      </c>
    </row>
    <row r="193" spans="16:29" x14ac:dyDescent="0.25">
      <c r="P193" s="1" t="str">
        <f>IF($C193&lt;&gt;"",IF(COUNTIF($C:C,$C193)&gt;1,"Plusieurs commentaires",""),"")</f>
        <v/>
      </c>
      <c r="Q193" s="1">
        <f t="shared" si="64"/>
        <v>0</v>
      </c>
      <c r="R193" s="1">
        <f>SUMIFS($Q$5:$Q193,$P$5:$P193,"Plusieurs commentaires",$C$5:$C193,C193)</f>
        <v>0</v>
      </c>
      <c r="S193" t="str">
        <f t="shared" si="65"/>
        <v/>
      </c>
      <c r="T193" t="str">
        <f t="shared" si="66"/>
        <v/>
      </c>
      <c r="U193" t="str">
        <f t="shared" si="67"/>
        <v/>
      </c>
      <c r="V193" s="238" t="str">
        <f t="shared" si="68"/>
        <v/>
      </c>
      <c r="W193" s="238">
        <f t="shared" si="69"/>
        <v>0</v>
      </c>
      <c r="X193" s="238">
        <f>SUMIFS($W$5:$W193,$V$5:$V193,"Plusieurs occurences",$H$5:$H193,H193)</f>
        <v>0</v>
      </c>
      <c r="Y193" t="str">
        <f t="shared" si="70"/>
        <v/>
      </c>
      <c r="Z193" t="str">
        <f t="shared" si="71"/>
        <v/>
      </c>
      <c r="AA193" t="str">
        <f t="shared" si="72"/>
        <v/>
      </c>
      <c r="AC193" t="str">
        <f t="shared" si="73"/>
        <v/>
      </c>
    </row>
    <row r="194" spans="16:29" x14ac:dyDescent="0.25">
      <c r="P194" s="1" t="str">
        <f>IF($C194&lt;&gt;"",IF(COUNTIF($C:C,$C194)&gt;1,"Plusieurs commentaires",""),"")</f>
        <v/>
      </c>
      <c r="Q194" s="1">
        <f t="shared" si="64"/>
        <v>0</v>
      </c>
      <c r="R194" s="1">
        <f>SUMIFS($Q$5:$Q194,$P$5:$P194,"Plusieurs commentaires",$C$5:$C194,C194)</f>
        <v>0</v>
      </c>
      <c r="S194" t="str">
        <f t="shared" si="65"/>
        <v/>
      </c>
      <c r="T194" t="str">
        <f t="shared" si="66"/>
        <v/>
      </c>
      <c r="U194" t="str">
        <f t="shared" si="67"/>
        <v/>
      </c>
      <c r="V194" s="238" t="str">
        <f t="shared" si="68"/>
        <v/>
      </c>
      <c r="W194" s="238">
        <f t="shared" si="69"/>
        <v>0</v>
      </c>
      <c r="X194" s="238">
        <f>SUMIFS($W$5:$W194,$V$5:$V194,"Plusieurs occurences",$H$5:$H194,H194)</f>
        <v>0</v>
      </c>
      <c r="Y194" t="str">
        <f t="shared" si="70"/>
        <v/>
      </c>
      <c r="Z194" t="str">
        <f t="shared" si="71"/>
        <v/>
      </c>
      <c r="AA194" t="str">
        <f t="shared" si="72"/>
        <v/>
      </c>
      <c r="AC194" t="str">
        <f t="shared" si="73"/>
        <v/>
      </c>
    </row>
    <row r="195" spans="16:29" x14ac:dyDescent="0.25">
      <c r="P195" s="1" t="str">
        <f>IF($C195&lt;&gt;"",IF(COUNTIF($C:C,$C195)&gt;1,"Plusieurs commentaires",""),"")</f>
        <v/>
      </c>
      <c r="Q195" s="1">
        <f t="shared" si="64"/>
        <v>0</v>
      </c>
      <c r="R195" s="1">
        <f>SUMIFS($Q$5:$Q195,$P$5:$P195,"Plusieurs commentaires",$C$5:$C195,C195)</f>
        <v>0</v>
      </c>
      <c r="S195" t="str">
        <f t="shared" si="65"/>
        <v/>
      </c>
      <c r="T195" t="str">
        <f t="shared" si="66"/>
        <v/>
      </c>
      <c r="U195" t="str">
        <f t="shared" si="67"/>
        <v/>
      </c>
      <c r="V195" s="238" t="str">
        <f t="shared" si="68"/>
        <v/>
      </c>
      <c r="W195" s="238">
        <f t="shared" si="69"/>
        <v>0</v>
      </c>
      <c r="X195" s="238">
        <f>SUMIFS($W$5:$W195,$V$5:$V195,"Plusieurs occurences",$H$5:$H195,H195)</f>
        <v>0</v>
      </c>
      <c r="Y195" t="str">
        <f t="shared" si="70"/>
        <v/>
      </c>
      <c r="Z195" t="str">
        <f t="shared" si="71"/>
        <v/>
      </c>
      <c r="AA195" t="str">
        <f t="shared" si="72"/>
        <v/>
      </c>
      <c r="AC195" t="str">
        <f t="shared" si="73"/>
        <v/>
      </c>
    </row>
    <row r="196" spans="16:29" x14ac:dyDescent="0.25">
      <c r="P196" s="1" t="str">
        <f>IF($C196&lt;&gt;"",IF(COUNTIF($C:C,$C196)&gt;1,"Plusieurs commentaires",""),"")</f>
        <v/>
      </c>
      <c r="Q196" s="1">
        <f t="shared" si="64"/>
        <v>0</v>
      </c>
      <c r="R196" s="1">
        <f>SUMIFS($Q$5:$Q196,$P$5:$P196,"Plusieurs commentaires",$C$5:$C196,C196)</f>
        <v>0</v>
      </c>
      <c r="S196" t="str">
        <f t="shared" si="65"/>
        <v/>
      </c>
      <c r="T196" t="str">
        <f t="shared" si="66"/>
        <v/>
      </c>
      <c r="U196" t="str">
        <f t="shared" si="67"/>
        <v/>
      </c>
      <c r="V196" s="238" t="str">
        <f t="shared" si="68"/>
        <v/>
      </c>
      <c r="W196" s="238">
        <f t="shared" si="69"/>
        <v>0</v>
      </c>
      <c r="X196" s="238">
        <f>SUMIFS($W$5:$W196,$V$5:$V196,"Plusieurs occurences",$H$5:$H196,H196)</f>
        <v>0</v>
      </c>
      <c r="Y196" t="str">
        <f t="shared" si="70"/>
        <v/>
      </c>
      <c r="Z196" t="str">
        <f t="shared" si="71"/>
        <v/>
      </c>
      <c r="AA196" t="str">
        <f t="shared" si="72"/>
        <v/>
      </c>
      <c r="AC196" t="str">
        <f t="shared" si="73"/>
        <v/>
      </c>
    </row>
    <row r="197" spans="16:29" x14ac:dyDescent="0.25">
      <c r="P197" s="1" t="str">
        <f>IF($C197&lt;&gt;"",IF(COUNTIF($C:C,$C197)&gt;1,"Plusieurs commentaires",""),"")</f>
        <v/>
      </c>
      <c r="Q197" s="1">
        <f t="shared" ref="Q197:Q260" si="74">IF(P197="Plusieurs commentaires",1,0)</f>
        <v>0</v>
      </c>
      <c r="R197" s="1">
        <f>SUMIFS($Q$5:$Q197,$P$5:$P197,"Plusieurs commentaires",$C$5:$C197,C197)</f>
        <v>0</v>
      </c>
      <c r="S197" t="str">
        <f t="shared" ref="S197:S260" si="75">IF(I197="Non",IF(F197&lt;=21,IF(M197="Critique",IF(J197&gt;2017,C197,""),""),""),"")</f>
        <v/>
      </c>
      <c r="T197" t="str">
        <f t="shared" ref="T197:T260" si="76">IF(I197="Non",IF(F197&lt;=21,IF(M197="Soutien",IF(J197&gt;2017,C197,""),""),""),"")</f>
        <v/>
      </c>
      <c r="U197" t="str">
        <f t="shared" ref="U197:U260" si="77">IF(I197="Non",IF(F197&lt;=21,IF(M197="Neutre",IF(J197&gt;2017,C197,""),""),""),"")</f>
        <v/>
      </c>
      <c r="V197" s="238" t="str">
        <f t="shared" ref="V197:V260" si="78">IF($H197&lt;&gt;"",IF(COUNTIF($H:$H,$H197)&gt;1,"Plusieurs occurences",""),"")</f>
        <v/>
      </c>
      <c r="W197" s="238">
        <f t="shared" ref="W197:W260" si="79">IF(V197="Plusieurs occurences",1,0)</f>
        <v>0</v>
      </c>
      <c r="X197" s="238">
        <f>SUMIFS($W$5:$W197,$V$5:$V197,"Plusieurs occurences",$H$5:$H197,H197)</f>
        <v>0</v>
      </c>
      <c r="Y197" t="str">
        <f t="shared" ref="Y197:Y260" si="80">IF(R197&lt;2,IF(M197="Critique",H197,""),"")</f>
        <v/>
      </c>
      <c r="Z197" t="str">
        <f t="shared" ref="Z197:Z260" si="81">IF(R197&lt;2,IF(M197="Soutien",H197,""),"")</f>
        <v/>
      </c>
      <c r="AA197" t="str">
        <f t="shared" ref="AA197:AA260" si="82">IF(R197&lt;2,IF(M197="Neutre",H197,""),"")</f>
        <v/>
      </c>
      <c r="AC197" t="str">
        <f t="shared" si="73"/>
        <v/>
      </c>
    </row>
    <row r="198" spans="16:29" x14ac:dyDescent="0.25">
      <c r="P198" s="1" t="str">
        <f>IF($C198&lt;&gt;"",IF(COUNTIF($C:C,$C198)&gt;1,"Plusieurs commentaires",""),"")</f>
        <v/>
      </c>
      <c r="Q198" s="1">
        <f t="shared" si="74"/>
        <v>0</v>
      </c>
      <c r="R198" s="1">
        <f>SUMIFS($Q$5:$Q198,$P$5:$P198,"Plusieurs commentaires",$C$5:$C198,C198)</f>
        <v>0</v>
      </c>
      <c r="S198" t="str">
        <f t="shared" si="75"/>
        <v/>
      </c>
      <c r="T198" t="str">
        <f t="shared" si="76"/>
        <v/>
      </c>
      <c r="U198" t="str">
        <f t="shared" si="77"/>
        <v/>
      </c>
      <c r="V198" s="238" t="str">
        <f t="shared" si="78"/>
        <v/>
      </c>
      <c r="W198" s="238">
        <f t="shared" si="79"/>
        <v>0</v>
      </c>
      <c r="X198" s="238">
        <f>SUMIFS($W$5:$W198,$V$5:$V198,"Plusieurs occurences",$H$5:$H198,H198)</f>
        <v>0</v>
      </c>
      <c r="Y198" t="str">
        <f t="shared" si="80"/>
        <v/>
      </c>
      <c r="Z198" t="str">
        <f t="shared" si="81"/>
        <v/>
      </c>
      <c r="AA198" t="str">
        <f t="shared" si="82"/>
        <v/>
      </c>
      <c r="AC198" t="str">
        <f t="shared" si="73"/>
        <v/>
      </c>
    </row>
    <row r="199" spans="16:29" x14ac:dyDescent="0.25">
      <c r="P199" s="1" t="str">
        <f>IF($C199&lt;&gt;"",IF(COUNTIF($C:C,$C199)&gt;1,"Plusieurs commentaires",""),"")</f>
        <v/>
      </c>
      <c r="Q199" s="1">
        <f t="shared" si="74"/>
        <v>0</v>
      </c>
      <c r="R199" s="1">
        <f>SUMIFS($Q$5:$Q199,$P$5:$P199,"Plusieurs commentaires",$C$5:$C199,C199)</f>
        <v>0</v>
      </c>
      <c r="S199" t="str">
        <f t="shared" si="75"/>
        <v/>
      </c>
      <c r="T199" t="str">
        <f t="shared" si="76"/>
        <v/>
      </c>
      <c r="U199" t="str">
        <f t="shared" si="77"/>
        <v/>
      </c>
      <c r="V199" s="238" t="str">
        <f t="shared" si="78"/>
        <v/>
      </c>
      <c r="W199" s="238">
        <f t="shared" si="79"/>
        <v>0</v>
      </c>
      <c r="X199" s="238">
        <f>SUMIFS($W$5:$W199,$V$5:$V199,"Plusieurs occurences",$H$5:$H199,H199)</f>
        <v>0</v>
      </c>
      <c r="Y199" t="str">
        <f t="shared" si="80"/>
        <v/>
      </c>
      <c r="Z199" t="str">
        <f t="shared" si="81"/>
        <v/>
      </c>
      <c r="AA199" t="str">
        <f t="shared" si="82"/>
        <v/>
      </c>
      <c r="AC199" t="str">
        <f t="shared" si="73"/>
        <v/>
      </c>
    </row>
    <row r="200" spans="16:29" x14ac:dyDescent="0.25">
      <c r="P200" s="1" t="str">
        <f>IF($C200&lt;&gt;"",IF(COUNTIF($C:C,$C200)&gt;1,"Plusieurs commentaires",""),"")</f>
        <v/>
      </c>
      <c r="Q200" s="1">
        <f t="shared" si="74"/>
        <v>0</v>
      </c>
      <c r="R200" s="1">
        <f>SUMIFS($Q$5:$Q200,$P$5:$P200,"Plusieurs commentaires",$C$5:$C200,C200)</f>
        <v>0</v>
      </c>
      <c r="S200" t="str">
        <f t="shared" si="75"/>
        <v/>
      </c>
      <c r="T200" t="str">
        <f t="shared" si="76"/>
        <v/>
      </c>
      <c r="U200" t="str">
        <f t="shared" si="77"/>
        <v/>
      </c>
      <c r="V200" s="238" t="str">
        <f t="shared" si="78"/>
        <v/>
      </c>
      <c r="W200" s="238">
        <f t="shared" si="79"/>
        <v>0</v>
      </c>
      <c r="X200" s="238">
        <f>SUMIFS($W$5:$W200,$V$5:$V200,"Plusieurs occurences",$H$5:$H200,H200)</f>
        <v>0</v>
      </c>
      <c r="Y200" t="str">
        <f t="shared" si="80"/>
        <v/>
      </c>
      <c r="Z200" t="str">
        <f t="shared" si="81"/>
        <v/>
      </c>
      <c r="AA200" t="str">
        <f t="shared" si="82"/>
        <v/>
      </c>
      <c r="AC200" t="str">
        <f t="shared" si="73"/>
        <v/>
      </c>
    </row>
    <row r="201" spans="16:29" x14ac:dyDescent="0.25">
      <c r="P201" s="1" t="str">
        <f>IF($C201&lt;&gt;"",IF(COUNTIF($C:C,$C201)&gt;1,"Plusieurs commentaires",""),"")</f>
        <v/>
      </c>
      <c r="Q201" s="1">
        <f t="shared" si="74"/>
        <v>0</v>
      </c>
      <c r="R201" s="1">
        <f>SUMIFS($Q$5:$Q201,$P$5:$P201,"Plusieurs commentaires",$C$5:$C201,C201)</f>
        <v>0</v>
      </c>
      <c r="S201" t="str">
        <f t="shared" si="75"/>
        <v/>
      </c>
      <c r="T201" t="str">
        <f t="shared" si="76"/>
        <v/>
      </c>
      <c r="U201" t="str">
        <f t="shared" si="77"/>
        <v/>
      </c>
      <c r="V201" s="238" t="str">
        <f t="shared" si="78"/>
        <v/>
      </c>
      <c r="W201" s="238">
        <f t="shared" si="79"/>
        <v>0</v>
      </c>
      <c r="X201" s="238">
        <f>SUMIFS($W$5:$W201,$V$5:$V201,"Plusieurs occurences",$H$5:$H201,H201)</f>
        <v>0</v>
      </c>
      <c r="Y201" t="str">
        <f t="shared" si="80"/>
        <v/>
      </c>
      <c r="Z201" t="str">
        <f t="shared" si="81"/>
        <v/>
      </c>
      <c r="AA201" t="str">
        <f t="shared" si="82"/>
        <v/>
      </c>
      <c r="AC201" t="str">
        <f t="shared" si="73"/>
        <v/>
      </c>
    </row>
    <row r="202" spans="16:29" x14ac:dyDescent="0.25">
      <c r="P202" s="1" t="str">
        <f>IF($C202&lt;&gt;"",IF(COUNTIF($C:C,$C202)&gt;1,"Plusieurs commentaires",""),"")</f>
        <v/>
      </c>
      <c r="Q202" s="1">
        <f t="shared" si="74"/>
        <v>0</v>
      </c>
      <c r="R202" s="1">
        <f>SUMIFS($Q$5:$Q202,$P$5:$P202,"Plusieurs commentaires",$C$5:$C202,C202)</f>
        <v>0</v>
      </c>
      <c r="S202" t="str">
        <f t="shared" si="75"/>
        <v/>
      </c>
      <c r="T202" t="str">
        <f t="shared" si="76"/>
        <v/>
      </c>
      <c r="U202" t="str">
        <f t="shared" si="77"/>
        <v/>
      </c>
      <c r="V202" s="238" t="str">
        <f t="shared" si="78"/>
        <v/>
      </c>
      <c r="W202" s="238">
        <f t="shared" si="79"/>
        <v>0</v>
      </c>
      <c r="X202" s="238">
        <f>SUMIFS($W$5:$W202,$V$5:$V202,"Plusieurs occurences",$H$5:$H202,H202)</f>
        <v>0</v>
      </c>
      <c r="Y202" t="str">
        <f t="shared" si="80"/>
        <v/>
      </c>
      <c r="Z202" t="str">
        <f t="shared" si="81"/>
        <v/>
      </c>
      <c r="AA202" t="str">
        <f t="shared" si="82"/>
        <v/>
      </c>
      <c r="AC202" t="str">
        <f t="shared" ref="AC202:AC265" si="83">IF(R202&lt;2,IF(M202="Critique",C202,""),"")</f>
        <v/>
      </c>
    </row>
    <row r="203" spans="16:29" x14ac:dyDescent="0.25">
      <c r="P203" s="1" t="str">
        <f>IF($C203&lt;&gt;"",IF(COUNTIF($C:C,$C203)&gt;1,"Plusieurs commentaires",""),"")</f>
        <v/>
      </c>
      <c r="Q203" s="1">
        <f t="shared" si="74"/>
        <v>0</v>
      </c>
      <c r="R203" s="1">
        <f>SUMIFS($Q$5:$Q203,$P$5:$P203,"Plusieurs commentaires",$C$5:$C203,C203)</f>
        <v>0</v>
      </c>
      <c r="S203" t="str">
        <f t="shared" si="75"/>
        <v/>
      </c>
      <c r="T203" t="str">
        <f t="shared" si="76"/>
        <v/>
      </c>
      <c r="U203" t="str">
        <f t="shared" si="77"/>
        <v/>
      </c>
      <c r="V203" s="238" t="str">
        <f t="shared" si="78"/>
        <v/>
      </c>
      <c r="W203" s="238">
        <f t="shared" si="79"/>
        <v>0</v>
      </c>
      <c r="X203" s="238">
        <f>SUMIFS($W$5:$W203,$V$5:$V203,"Plusieurs occurences",$H$5:$H203,H203)</f>
        <v>0</v>
      </c>
      <c r="Y203" t="str">
        <f t="shared" si="80"/>
        <v/>
      </c>
      <c r="Z203" t="str">
        <f t="shared" si="81"/>
        <v/>
      </c>
      <c r="AA203" t="str">
        <f t="shared" si="82"/>
        <v/>
      </c>
      <c r="AC203" t="str">
        <f t="shared" si="83"/>
        <v/>
      </c>
    </row>
    <row r="204" spans="16:29" x14ac:dyDescent="0.25">
      <c r="P204" s="1" t="str">
        <f>IF($C204&lt;&gt;"",IF(COUNTIF($C:C,$C204)&gt;1,"Plusieurs commentaires",""),"")</f>
        <v/>
      </c>
      <c r="Q204" s="1">
        <f t="shared" si="74"/>
        <v>0</v>
      </c>
      <c r="R204" s="1">
        <f>SUMIFS($Q$5:$Q204,$P$5:$P204,"Plusieurs commentaires",$C$5:$C204,C204)</f>
        <v>0</v>
      </c>
      <c r="S204" t="str">
        <f t="shared" si="75"/>
        <v/>
      </c>
      <c r="T204" t="str">
        <f t="shared" si="76"/>
        <v/>
      </c>
      <c r="U204" t="str">
        <f t="shared" si="77"/>
        <v/>
      </c>
      <c r="V204" s="238" t="str">
        <f t="shared" si="78"/>
        <v/>
      </c>
      <c r="W204" s="238">
        <f t="shared" si="79"/>
        <v>0</v>
      </c>
      <c r="X204" s="238">
        <f>SUMIFS($W$5:$W204,$V$5:$V204,"Plusieurs occurences",$H$5:$H204,H204)</f>
        <v>0</v>
      </c>
      <c r="Y204" t="str">
        <f t="shared" si="80"/>
        <v/>
      </c>
      <c r="Z204" t="str">
        <f t="shared" si="81"/>
        <v/>
      </c>
      <c r="AA204" t="str">
        <f t="shared" si="82"/>
        <v/>
      </c>
      <c r="AC204" t="str">
        <f t="shared" si="83"/>
        <v/>
      </c>
    </row>
    <row r="205" spans="16:29" x14ac:dyDescent="0.25">
      <c r="P205" s="1" t="str">
        <f>IF($C205&lt;&gt;"",IF(COUNTIF($C:C,$C205)&gt;1,"Plusieurs commentaires",""),"")</f>
        <v/>
      </c>
      <c r="Q205" s="1">
        <f t="shared" si="74"/>
        <v>0</v>
      </c>
      <c r="R205" s="1">
        <f>SUMIFS($Q$5:$Q205,$P$5:$P205,"Plusieurs commentaires",$C$5:$C205,C205)</f>
        <v>0</v>
      </c>
      <c r="S205" t="str">
        <f t="shared" si="75"/>
        <v/>
      </c>
      <c r="T205" t="str">
        <f t="shared" si="76"/>
        <v/>
      </c>
      <c r="U205" t="str">
        <f t="shared" si="77"/>
        <v/>
      </c>
      <c r="V205" s="238" t="str">
        <f t="shared" si="78"/>
        <v/>
      </c>
      <c r="W205" s="238">
        <f t="shared" si="79"/>
        <v>0</v>
      </c>
      <c r="X205" s="238">
        <f>SUMIFS($W$5:$W205,$V$5:$V205,"Plusieurs occurences",$H$5:$H205,H205)</f>
        <v>0</v>
      </c>
      <c r="Y205" t="str">
        <f t="shared" si="80"/>
        <v/>
      </c>
      <c r="Z205" t="str">
        <f t="shared" si="81"/>
        <v/>
      </c>
      <c r="AA205" t="str">
        <f t="shared" si="82"/>
        <v/>
      </c>
      <c r="AC205" t="str">
        <f t="shared" si="83"/>
        <v/>
      </c>
    </row>
    <row r="206" spans="16:29" x14ac:dyDescent="0.25">
      <c r="P206" s="1" t="str">
        <f>IF($C206&lt;&gt;"",IF(COUNTIF($C:C,$C206)&gt;1,"Plusieurs commentaires",""),"")</f>
        <v/>
      </c>
      <c r="Q206" s="1">
        <f t="shared" si="74"/>
        <v>0</v>
      </c>
      <c r="R206" s="1">
        <f>SUMIFS($Q$5:$Q206,$P$5:$P206,"Plusieurs commentaires",$C$5:$C206,C206)</f>
        <v>0</v>
      </c>
      <c r="S206" t="str">
        <f t="shared" si="75"/>
        <v/>
      </c>
      <c r="T206" t="str">
        <f t="shared" si="76"/>
        <v/>
      </c>
      <c r="U206" t="str">
        <f t="shared" si="77"/>
        <v/>
      </c>
      <c r="V206" s="238" t="str">
        <f t="shared" si="78"/>
        <v/>
      </c>
      <c r="W206" s="238">
        <f t="shared" si="79"/>
        <v>0</v>
      </c>
      <c r="X206" s="238">
        <f>SUMIFS($W$5:$W206,$V$5:$V206,"Plusieurs occurences",$H$5:$H206,H206)</f>
        <v>0</v>
      </c>
      <c r="Y206" t="str">
        <f t="shared" si="80"/>
        <v/>
      </c>
      <c r="Z206" t="str">
        <f t="shared" si="81"/>
        <v/>
      </c>
      <c r="AA206" t="str">
        <f t="shared" si="82"/>
        <v/>
      </c>
      <c r="AC206" t="str">
        <f t="shared" si="83"/>
        <v/>
      </c>
    </row>
    <row r="207" spans="16:29" x14ac:dyDescent="0.25">
      <c r="P207" s="1" t="str">
        <f>IF($C207&lt;&gt;"",IF(COUNTIF($C:C,$C207)&gt;1,"Plusieurs commentaires",""),"")</f>
        <v/>
      </c>
      <c r="Q207" s="1">
        <f t="shared" si="74"/>
        <v>0</v>
      </c>
      <c r="R207" s="1">
        <f>SUMIFS($Q$5:$Q207,$P$5:$P207,"Plusieurs commentaires",$C$5:$C207,C207)</f>
        <v>0</v>
      </c>
      <c r="S207" t="str">
        <f t="shared" si="75"/>
        <v/>
      </c>
      <c r="T207" t="str">
        <f t="shared" si="76"/>
        <v/>
      </c>
      <c r="U207" t="str">
        <f t="shared" si="77"/>
        <v/>
      </c>
      <c r="V207" s="238" t="str">
        <f t="shared" si="78"/>
        <v/>
      </c>
      <c r="W207" s="238">
        <f t="shared" si="79"/>
        <v>0</v>
      </c>
      <c r="X207" s="238">
        <f>SUMIFS($W$5:$W207,$V$5:$V207,"Plusieurs occurences",$H$5:$H207,H207)</f>
        <v>0</v>
      </c>
      <c r="Y207" t="str">
        <f t="shared" si="80"/>
        <v/>
      </c>
      <c r="Z207" t="str">
        <f t="shared" si="81"/>
        <v/>
      </c>
      <c r="AA207" t="str">
        <f t="shared" si="82"/>
        <v/>
      </c>
      <c r="AC207" t="str">
        <f t="shared" si="83"/>
        <v/>
      </c>
    </row>
    <row r="208" spans="16:29" x14ac:dyDescent="0.25">
      <c r="P208" s="1" t="str">
        <f>IF($C208&lt;&gt;"",IF(COUNTIF($C:C,$C208)&gt;1,"Plusieurs commentaires",""),"")</f>
        <v/>
      </c>
      <c r="Q208" s="1">
        <f t="shared" si="74"/>
        <v>0</v>
      </c>
      <c r="R208" s="1">
        <f>SUMIFS($Q$5:$Q208,$P$5:$P208,"Plusieurs commentaires",$C$5:$C208,C208)</f>
        <v>0</v>
      </c>
      <c r="S208" t="str">
        <f t="shared" si="75"/>
        <v/>
      </c>
      <c r="T208" t="str">
        <f t="shared" si="76"/>
        <v/>
      </c>
      <c r="U208" t="str">
        <f t="shared" si="77"/>
        <v/>
      </c>
      <c r="V208" s="238" t="str">
        <f t="shared" si="78"/>
        <v/>
      </c>
      <c r="W208" s="238">
        <f t="shared" si="79"/>
        <v>0</v>
      </c>
      <c r="X208" s="238">
        <f>SUMIFS($W$5:$W208,$V$5:$V208,"Plusieurs occurences",$H$5:$H208,H208)</f>
        <v>0</v>
      </c>
      <c r="Y208" t="str">
        <f t="shared" si="80"/>
        <v/>
      </c>
      <c r="Z208" t="str">
        <f t="shared" si="81"/>
        <v/>
      </c>
      <c r="AA208" t="str">
        <f t="shared" si="82"/>
        <v/>
      </c>
      <c r="AC208" t="str">
        <f t="shared" si="83"/>
        <v/>
      </c>
    </row>
    <row r="209" spans="16:29" x14ac:dyDescent="0.25">
      <c r="P209" s="1" t="str">
        <f>IF($C209&lt;&gt;"",IF(COUNTIF($C:C,$C209)&gt;1,"Plusieurs commentaires",""),"")</f>
        <v/>
      </c>
      <c r="Q209" s="1">
        <f t="shared" si="74"/>
        <v>0</v>
      </c>
      <c r="R209" s="1">
        <f>SUMIFS($Q$5:$Q209,$P$5:$P209,"Plusieurs commentaires",$C$5:$C209,C209)</f>
        <v>0</v>
      </c>
      <c r="S209" t="str">
        <f t="shared" si="75"/>
        <v/>
      </c>
      <c r="T209" t="str">
        <f t="shared" si="76"/>
        <v/>
      </c>
      <c r="U209" t="str">
        <f t="shared" si="77"/>
        <v/>
      </c>
      <c r="V209" s="238" t="str">
        <f t="shared" si="78"/>
        <v/>
      </c>
      <c r="W209" s="238">
        <f t="shared" si="79"/>
        <v>0</v>
      </c>
      <c r="X209" s="238">
        <f>SUMIFS($W$5:$W209,$V$5:$V209,"Plusieurs occurences",$H$5:$H209,H209)</f>
        <v>0</v>
      </c>
      <c r="Y209" t="str">
        <f t="shared" si="80"/>
        <v/>
      </c>
      <c r="Z209" t="str">
        <f t="shared" si="81"/>
        <v/>
      </c>
      <c r="AA209" t="str">
        <f t="shared" si="82"/>
        <v/>
      </c>
      <c r="AC209" t="str">
        <f t="shared" si="83"/>
        <v/>
      </c>
    </row>
    <row r="210" spans="16:29" x14ac:dyDescent="0.25">
      <c r="P210" s="1" t="str">
        <f>IF($C210&lt;&gt;"",IF(COUNTIF($C:C,$C210)&gt;1,"Plusieurs commentaires",""),"")</f>
        <v/>
      </c>
      <c r="Q210" s="1">
        <f t="shared" si="74"/>
        <v>0</v>
      </c>
      <c r="R210" s="1">
        <f>SUMIFS($Q$5:$Q210,$P$5:$P210,"Plusieurs commentaires",$C$5:$C210,C210)</f>
        <v>0</v>
      </c>
      <c r="S210" t="str">
        <f t="shared" si="75"/>
        <v/>
      </c>
      <c r="T210" t="str">
        <f t="shared" si="76"/>
        <v/>
      </c>
      <c r="U210" t="str">
        <f t="shared" si="77"/>
        <v/>
      </c>
      <c r="V210" s="238" t="str">
        <f t="shared" si="78"/>
        <v/>
      </c>
      <c r="W210" s="238">
        <f t="shared" si="79"/>
        <v>0</v>
      </c>
      <c r="X210" s="238">
        <f>SUMIFS($W$5:$W210,$V$5:$V210,"Plusieurs occurences",$H$5:$H210,H210)</f>
        <v>0</v>
      </c>
      <c r="Y210" t="str">
        <f t="shared" si="80"/>
        <v/>
      </c>
      <c r="Z210" t="str">
        <f t="shared" si="81"/>
        <v/>
      </c>
      <c r="AA210" t="str">
        <f t="shared" si="82"/>
        <v/>
      </c>
      <c r="AC210" t="str">
        <f t="shared" si="83"/>
        <v/>
      </c>
    </row>
    <row r="211" spans="16:29" x14ac:dyDescent="0.25">
      <c r="P211" s="1" t="str">
        <f>IF($C211&lt;&gt;"",IF(COUNTIF($C:C,$C211)&gt;1,"Plusieurs commentaires",""),"")</f>
        <v/>
      </c>
      <c r="Q211" s="1">
        <f t="shared" si="74"/>
        <v>0</v>
      </c>
      <c r="R211" s="1">
        <f>SUMIFS($Q$5:$Q211,$P$5:$P211,"Plusieurs commentaires",$C$5:$C211,C211)</f>
        <v>0</v>
      </c>
      <c r="S211" t="str">
        <f t="shared" si="75"/>
        <v/>
      </c>
      <c r="T211" t="str">
        <f t="shared" si="76"/>
        <v/>
      </c>
      <c r="U211" t="str">
        <f t="shared" si="77"/>
        <v/>
      </c>
      <c r="V211" s="238" t="str">
        <f t="shared" si="78"/>
        <v/>
      </c>
      <c r="W211" s="238">
        <f t="shared" si="79"/>
        <v>0</v>
      </c>
      <c r="X211" s="238">
        <f>SUMIFS($W$5:$W211,$V$5:$V211,"Plusieurs occurences",$H$5:$H211,H211)</f>
        <v>0</v>
      </c>
      <c r="Y211" t="str">
        <f t="shared" si="80"/>
        <v/>
      </c>
      <c r="Z211" t="str">
        <f t="shared" si="81"/>
        <v/>
      </c>
      <c r="AA211" t="str">
        <f t="shared" si="82"/>
        <v/>
      </c>
      <c r="AC211" t="str">
        <f t="shared" si="83"/>
        <v/>
      </c>
    </row>
    <row r="212" spans="16:29" x14ac:dyDescent="0.25">
      <c r="P212" s="1" t="str">
        <f>IF($C212&lt;&gt;"",IF(COUNTIF($C:C,$C212)&gt;1,"Plusieurs commentaires",""),"")</f>
        <v/>
      </c>
      <c r="Q212" s="1">
        <f t="shared" si="74"/>
        <v>0</v>
      </c>
      <c r="R212" s="1">
        <f>SUMIFS($Q$5:$Q212,$P$5:$P212,"Plusieurs commentaires",$C$5:$C212,C212)</f>
        <v>0</v>
      </c>
      <c r="S212" t="str">
        <f t="shared" si="75"/>
        <v/>
      </c>
      <c r="T212" t="str">
        <f t="shared" si="76"/>
        <v/>
      </c>
      <c r="U212" t="str">
        <f t="shared" si="77"/>
        <v/>
      </c>
      <c r="V212" s="238" t="str">
        <f t="shared" si="78"/>
        <v/>
      </c>
      <c r="W212" s="238">
        <f t="shared" si="79"/>
        <v>0</v>
      </c>
      <c r="X212" s="238">
        <f>SUMIFS($W$5:$W212,$V$5:$V212,"Plusieurs occurences",$H$5:$H212,H212)</f>
        <v>0</v>
      </c>
      <c r="Y212" t="str">
        <f t="shared" si="80"/>
        <v/>
      </c>
      <c r="Z212" t="str">
        <f t="shared" si="81"/>
        <v/>
      </c>
      <c r="AA212" t="str">
        <f t="shared" si="82"/>
        <v/>
      </c>
      <c r="AC212" t="str">
        <f t="shared" si="83"/>
        <v/>
      </c>
    </row>
    <row r="213" spans="16:29" x14ac:dyDescent="0.25">
      <c r="P213" s="1" t="str">
        <f>IF($C213&lt;&gt;"",IF(COUNTIF($C:C,$C213)&gt;1,"Plusieurs commentaires",""),"")</f>
        <v/>
      </c>
      <c r="Q213" s="1">
        <f t="shared" si="74"/>
        <v>0</v>
      </c>
      <c r="R213" s="1">
        <f>SUMIFS($Q$5:$Q213,$P$5:$P213,"Plusieurs commentaires",$C$5:$C213,C213)</f>
        <v>0</v>
      </c>
      <c r="S213" t="str">
        <f t="shared" si="75"/>
        <v/>
      </c>
      <c r="T213" t="str">
        <f t="shared" si="76"/>
        <v/>
      </c>
      <c r="U213" t="str">
        <f t="shared" si="77"/>
        <v/>
      </c>
      <c r="V213" s="238" t="str">
        <f t="shared" si="78"/>
        <v/>
      </c>
      <c r="W213" s="238">
        <f t="shared" si="79"/>
        <v>0</v>
      </c>
      <c r="X213" s="238">
        <f>SUMIFS($W$5:$W213,$V$5:$V213,"Plusieurs occurences",$H$5:$H213,H213)</f>
        <v>0</v>
      </c>
      <c r="Y213" t="str">
        <f t="shared" si="80"/>
        <v/>
      </c>
      <c r="Z213" t="str">
        <f t="shared" si="81"/>
        <v/>
      </c>
      <c r="AA213" t="str">
        <f t="shared" si="82"/>
        <v/>
      </c>
      <c r="AC213" t="str">
        <f t="shared" si="83"/>
        <v/>
      </c>
    </row>
    <row r="214" spans="16:29" x14ac:dyDescent="0.25">
      <c r="P214" s="1" t="str">
        <f>IF($C214&lt;&gt;"",IF(COUNTIF($C:C,$C214)&gt;1,"Plusieurs commentaires",""),"")</f>
        <v/>
      </c>
      <c r="Q214" s="1">
        <f t="shared" si="74"/>
        <v>0</v>
      </c>
      <c r="R214" s="1">
        <f>SUMIFS($Q$5:$Q214,$P$5:$P214,"Plusieurs commentaires",$C$5:$C214,C214)</f>
        <v>0</v>
      </c>
      <c r="S214" t="str">
        <f t="shared" si="75"/>
        <v/>
      </c>
      <c r="T214" t="str">
        <f t="shared" si="76"/>
        <v/>
      </c>
      <c r="U214" t="str">
        <f t="shared" si="77"/>
        <v/>
      </c>
      <c r="V214" s="238" t="str">
        <f t="shared" si="78"/>
        <v/>
      </c>
      <c r="W214" s="238">
        <f t="shared" si="79"/>
        <v>0</v>
      </c>
      <c r="X214" s="238">
        <f>SUMIFS($W$5:$W214,$V$5:$V214,"Plusieurs occurences",$H$5:$H214,H214)</f>
        <v>0</v>
      </c>
      <c r="Y214" t="str">
        <f t="shared" si="80"/>
        <v/>
      </c>
      <c r="Z214" t="str">
        <f t="shared" si="81"/>
        <v/>
      </c>
      <c r="AA214" t="str">
        <f t="shared" si="82"/>
        <v/>
      </c>
      <c r="AC214" t="str">
        <f t="shared" si="83"/>
        <v/>
      </c>
    </row>
    <row r="215" spans="16:29" x14ac:dyDescent="0.25">
      <c r="P215" s="1" t="str">
        <f>IF($C215&lt;&gt;"",IF(COUNTIF($C:C,$C215)&gt;1,"Plusieurs commentaires",""),"")</f>
        <v/>
      </c>
      <c r="Q215" s="1">
        <f t="shared" si="74"/>
        <v>0</v>
      </c>
      <c r="R215" s="1">
        <f>SUMIFS($Q$5:$Q215,$P$5:$P215,"Plusieurs commentaires",$C$5:$C215,C215)</f>
        <v>0</v>
      </c>
      <c r="S215" t="str">
        <f t="shared" si="75"/>
        <v/>
      </c>
      <c r="T215" t="str">
        <f t="shared" si="76"/>
        <v/>
      </c>
      <c r="U215" t="str">
        <f t="shared" si="77"/>
        <v/>
      </c>
      <c r="V215" s="238" t="str">
        <f t="shared" si="78"/>
        <v/>
      </c>
      <c r="W215" s="238">
        <f t="shared" si="79"/>
        <v>0</v>
      </c>
      <c r="X215" s="238">
        <f>SUMIFS($W$5:$W215,$V$5:$V215,"Plusieurs occurences",$H$5:$H215,H215)</f>
        <v>0</v>
      </c>
      <c r="Y215" t="str">
        <f t="shared" si="80"/>
        <v/>
      </c>
      <c r="Z215" t="str">
        <f t="shared" si="81"/>
        <v/>
      </c>
      <c r="AA215" t="str">
        <f t="shared" si="82"/>
        <v/>
      </c>
      <c r="AC215" t="str">
        <f t="shared" si="83"/>
        <v/>
      </c>
    </row>
    <row r="216" spans="16:29" x14ac:dyDescent="0.25">
      <c r="P216" s="1" t="str">
        <f>IF($C216&lt;&gt;"",IF(COUNTIF($C:C,$C216)&gt;1,"Plusieurs commentaires",""),"")</f>
        <v/>
      </c>
      <c r="Q216" s="1">
        <f t="shared" si="74"/>
        <v>0</v>
      </c>
      <c r="R216" s="1">
        <f>SUMIFS($Q$5:$Q216,$P$5:$P216,"Plusieurs commentaires",$C$5:$C216,C216)</f>
        <v>0</v>
      </c>
      <c r="S216" t="str">
        <f t="shared" si="75"/>
        <v/>
      </c>
      <c r="T216" t="str">
        <f t="shared" si="76"/>
        <v/>
      </c>
      <c r="U216" t="str">
        <f t="shared" si="77"/>
        <v/>
      </c>
      <c r="V216" s="238" t="str">
        <f t="shared" si="78"/>
        <v/>
      </c>
      <c r="W216" s="238">
        <f t="shared" si="79"/>
        <v>0</v>
      </c>
      <c r="X216" s="238">
        <f>SUMIFS($W$5:$W216,$V$5:$V216,"Plusieurs occurences",$H$5:$H216,H216)</f>
        <v>0</v>
      </c>
      <c r="Y216" t="str">
        <f t="shared" si="80"/>
        <v/>
      </c>
      <c r="Z216" t="str">
        <f t="shared" si="81"/>
        <v/>
      </c>
      <c r="AA216" t="str">
        <f t="shared" si="82"/>
        <v/>
      </c>
      <c r="AC216" t="str">
        <f t="shared" si="83"/>
        <v/>
      </c>
    </row>
    <row r="217" spans="16:29" x14ac:dyDescent="0.25">
      <c r="P217" s="1" t="str">
        <f>IF($C217&lt;&gt;"",IF(COUNTIF($C:C,$C217)&gt;1,"Plusieurs commentaires",""),"")</f>
        <v/>
      </c>
      <c r="Q217" s="1">
        <f t="shared" si="74"/>
        <v>0</v>
      </c>
      <c r="R217" s="1">
        <f>SUMIFS($Q$5:$Q217,$P$5:$P217,"Plusieurs commentaires",$C$5:$C217,C217)</f>
        <v>0</v>
      </c>
      <c r="S217" t="str">
        <f t="shared" si="75"/>
        <v/>
      </c>
      <c r="T217" t="str">
        <f t="shared" si="76"/>
        <v/>
      </c>
      <c r="U217" t="str">
        <f t="shared" si="77"/>
        <v/>
      </c>
      <c r="V217" s="238" t="str">
        <f t="shared" si="78"/>
        <v/>
      </c>
      <c r="W217" s="238">
        <f t="shared" si="79"/>
        <v>0</v>
      </c>
      <c r="X217" s="238">
        <f>SUMIFS($W$5:$W217,$V$5:$V217,"Plusieurs occurences",$H$5:$H217,H217)</f>
        <v>0</v>
      </c>
      <c r="Y217" t="str">
        <f t="shared" si="80"/>
        <v/>
      </c>
      <c r="Z217" t="str">
        <f t="shared" si="81"/>
        <v/>
      </c>
      <c r="AA217" t="str">
        <f t="shared" si="82"/>
        <v/>
      </c>
      <c r="AC217" t="str">
        <f t="shared" si="83"/>
        <v/>
      </c>
    </row>
    <row r="218" spans="16:29" x14ac:dyDescent="0.25">
      <c r="P218" s="1" t="str">
        <f>IF($C218&lt;&gt;"",IF(COUNTIF($C:C,$C218)&gt;1,"Plusieurs commentaires",""),"")</f>
        <v/>
      </c>
      <c r="Q218" s="1">
        <f t="shared" si="74"/>
        <v>0</v>
      </c>
      <c r="R218" s="1">
        <f>SUMIFS($Q$5:$Q218,$P$5:$P218,"Plusieurs commentaires",$C$5:$C218,C218)</f>
        <v>0</v>
      </c>
      <c r="S218" t="str">
        <f t="shared" si="75"/>
        <v/>
      </c>
      <c r="T218" t="str">
        <f t="shared" si="76"/>
        <v/>
      </c>
      <c r="U218" t="str">
        <f t="shared" si="77"/>
        <v/>
      </c>
      <c r="V218" s="238" t="str">
        <f t="shared" si="78"/>
        <v/>
      </c>
      <c r="W218" s="238">
        <f t="shared" si="79"/>
        <v>0</v>
      </c>
      <c r="X218" s="238">
        <f>SUMIFS($W$5:$W218,$V$5:$V218,"Plusieurs occurences",$H$5:$H218,H218)</f>
        <v>0</v>
      </c>
      <c r="Y218" t="str">
        <f t="shared" si="80"/>
        <v/>
      </c>
      <c r="Z218" t="str">
        <f t="shared" si="81"/>
        <v/>
      </c>
      <c r="AA218" t="str">
        <f t="shared" si="82"/>
        <v/>
      </c>
      <c r="AC218" t="str">
        <f t="shared" si="83"/>
        <v/>
      </c>
    </row>
    <row r="219" spans="16:29" x14ac:dyDescent="0.25">
      <c r="P219" s="1" t="str">
        <f>IF($C219&lt;&gt;"",IF(COUNTIF($C:C,$C219)&gt;1,"Plusieurs commentaires",""),"")</f>
        <v/>
      </c>
      <c r="Q219" s="1">
        <f t="shared" si="74"/>
        <v>0</v>
      </c>
      <c r="R219" s="1">
        <f>SUMIFS($Q$5:$Q219,$P$5:$P219,"Plusieurs commentaires",$C$5:$C219,C219)</f>
        <v>0</v>
      </c>
      <c r="S219" t="str">
        <f t="shared" si="75"/>
        <v/>
      </c>
      <c r="T219" t="str">
        <f t="shared" si="76"/>
        <v/>
      </c>
      <c r="U219" t="str">
        <f t="shared" si="77"/>
        <v/>
      </c>
      <c r="V219" s="238" t="str">
        <f t="shared" si="78"/>
        <v/>
      </c>
      <c r="W219" s="238">
        <f t="shared" si="79"/>
        <v>0</v>
      </c>
      <c r="X219" s="238">
        <f>SUMIFS($W$5:$W219,$V$5:$V219,"Plusieurs occurences",$H$5:$H219,H219)</f>
        <v>0</v>
      </c>
      <c r="Y219" t="str">
        <f t="shared" si="80"/>
        <v/>
      </c>
      <c r="Z219" t="str">
        <f t="shared" si="81"/>
        <v/>
      </c>
      <c r="AA219" t="str">
        <f t="shared" si="82"/>
        <v/>
      </c>
      <c r="AC219" t="str">
        <f t="shared" si="83"/>
        <v/>
      </c>
    </row>
    <row r="220" spans="16:29" x14ac:dyDescent="0.25">
      <c r="P220" s="1" t="str">
        <f>IF($C220&lt;&gt;"",IF(COUNTIF($C:C,$C220)&gt;1,"Plusieurs commentaires",""),"")</f>
        <v/>
      </c>
      <c r="Q220" s="1">
        <f t="shared" si="74"/>
        <v>0</v>
      </c>
      <c r="R220" s="1">
        <f>SUMIFS($Q$5:$Q220,$P$5:$P220,"Plusieurs commentaires",$C$5:$C220,C220)</f>
        <v>0</v>
      </c>
      <c r="S220" t="str">
        <f t="shared" si="75"/>
        <v/>
      </c>
      <c r="T220" t="str">
        <f t="shared" si="76"/>
        <v/>
      </c>
      <c r="U220" t="str">
        <f t="shared" si="77"/>
        <v/>
      </c>
      <c r="V220" s="238" t="str">
        <f t="shared" si="78"/>
        <v/>
      </c>
      <c r="W220" s="238">
        <f t="shared" si="79"/>
        <v>0</v>
      </c>
      <c r="X220" s="238">
        <f>SUMIFS($W$5:$W220,$V$5:$V220,"Plusieurs occurences",$H$5:$H220,H220)</f>
        <v>0</v>
      </c>
      <c r="Y220" t="str">
        <f t="shared" si="80"/>
        <v/>
      </c>
      <c r="Z220" t="str">
        <f t="shared" si="81"/>
        <v/>
      </c>
      <c r="AA220" t="str">
        <f t="shared" si="82"/>
        <v/>
      </c>
      <c r="AC220" t="str">
        <f t="shared" si="83"/>
        <v/>
      </c>
    </row>
    <row r="221" spans="16:29" x14ac:dyDescent="0.25">
      <c r="P221" s="1" t="str">
        <f>IF($C221&lt;&gt;"",IF(COUNTIF($C:C,$C221)&gt;1,"Plusieurs commentaires",""),"")</f>
        <v/>
      </c>
      <c r="Q221" s="1">
        <f t="shared" si="74"/>
        <v>0</v>
      </c>
      <c r="R221" s="1">
        <f>SUMIFS($Q$5:$Q221,$P$5:$P221,"Plusieurs commentaires",$C$5:$C221,C221)</f>
        <v>0</v>
      </c>
      <c r="S221" t="str">
        <f t="shared" si="75"/>
        <v/>
      </c>
      <c r="T221" t="str">
        <f t="shared" si="76"/>
        <v/>
      </c>
      <c r="U221" t="str">
        <f t="shared" si="77"/>
        <v/>
      </c>
      <c r="V221" s="238" t="str">
        <f t="shared" si="78"/>
        <v/>
      </c>
      <c r="W221" s="238">
        <f t="shared" si="79"/>
        <v>0</v>
      </c>
      <c r="X221" s="238">
        <f>SUMIFS($W$5:$W221,$V$5:$V221,"Plusieurs occurences",$H$5:$H221,H221)</f>
        <v>0</v>
      </c>
      <c r="Y221" t="str">
        <f t="shared" si="80"/>
        <v/>
      </c>
      <c r="Z221" t="str">
        <f t="shared" si="81"/>
        <v/>
      </c>
      <c r="AA221" t="str">
        <f t="shared" si="82"/>
        <v/>
      </c>
      <c r="AC221" t="str">
        <f t="shared" si="83"/>
        <v/>
      </c>
    </row>
    <row r="222" spans="16:29" x14ac:dyDescent="0.25">
      <c r="P222" s="1" t="str">
        <f>IF($C222&lt;&gt;"",IF(COUNTIF($C:C,$C222)&gt;1,"Plusieurs commentaires",""),"")</f>
        <v/>
      </c>
      <c r="Q222" s="1">
        <f t="shared" si="74"/>
        <v>0</v>
      </c>
      <c r="R222" s="1">
        <f>SUMIFS($Q$5:$Q222,$P$5:$P222,"Plusieurs commentaires",$C$5:$C222,C222)</f>
        <v>0</v>
      </c>
      <c r="S222" t="str">
        <f t="shared" si="75"/>
        <v/>
      </c>
      <c r="T222" t="str">
        <f t="shared" si="76"/>
        <v/>
      </c>
      <c r="U222" t="str">
        <f t="shared" si="77"/>
        <v/>
      </c>
      <c r="V222" s="238" t="str">
        <f t="shared" si="78"/>
        <v/>
      </c>
      <c r="W222" s="238">
        <f t="shared" si="79"/>
        <v>0</v>
      </c>
      <c r="X222" s="238">
        <f>SUMIFS($W$5:$W222,$V$5:$V222,"Plusieurs occurences",$H$5:$H222,H222)</f>
        <v>0</v>
      </c>
      <c r="Y222" t="str">
        <f t="shared" si="80"/>
        <v/>
      </c>
      <c r="Z222" t="str">
        <f t="shared" si="81"/>
        <v/>
      </c>
      <c r="AA222" t="str">
        <f t="shared" si="82"/>
        <v/>
      </c>
      <c r="AC222" t="str">
        <f t="shared" si="83"/>
        <v/>
      </c>
    </row>
    <row r="223" spans="16:29" x14ac:dyDescent="0.25">
      <c r="P223" s="1" t="str">
        <f>IF($C223&lt;&gt;"",IF(COUNTIF($C:C,$C223)&gt;1,"Plusieurs commentaires",""),"")</f>
        <v/>
      </c>
      <c r="Q223" s="1">
        <f t="shared" si="74"/>
        <v>0</v>
      </c>
      <c r="R223" s="1">
        <f>SUMIFS($Q$5:$Q223,$P$5:$P223,"Plusieurs commentaires",$C$5:$C223,C223)</f>
        <v>0</v>
      </c>
      <c r="S223" t="str">
        <f t="shared" si="75"/>
        <v/>
      </c>
      <c r="T223" t="str">
        <f t="shared" si="76"/>
        <v/>
      </c>
      <c r="U223" t="str">
        <f t="shared" si="77"/>
        <v/>
      </c>
      <c r="V223" s="238" t="str">
        <f t="shared" si="78"/>
        <v/>
      </c>
      <c r="W223" s="238">
        <f t="shared" si="79"/>
        <v>0</v>
      </c>
      <c r="X223" s="238">
        <f>SUMIFS($W$5:$W223,$V$5:$V223,"Plusieurs occurences",$H$5:$H223,H223)</f>
        <v>0</v>
      </c>
      <c r="Y223" t="str">
        <f t="shared" si="80"/>
        <v/>
      </c>
      <c r="Z223" t="str">
        <f t="shared" si="81"/>
        <v/>
      </c>
      <c r="AA223" t="str">
        <f t="shared" si="82"/>
        <v/>
      </c>
      <c r="AC223" t="str">
        <f t="shared" si="83"/>
        <v/>
      </c>
    </row>
    <row r="224" spans="16:29" x14ac:dyDescent="0.25">
      <c r="P224" s="1" t="str">
        <f>IF($C224&lt;&gt;"",IF(COUNTIF($C:C,$C224)&gt;1,"Plusieurs commentaires",""),"")</f>
        <v/>
      </c>
      <c r="Q224" s="1">
        <f t="shared" si="74"/>
        <v>0</v>
      </c>
      <c r="R224" s="1">
        <f>SUMIFS($Q$5:$Q224,$P$5:$P224,"Plusieurs commentaires",$C$5:$C224,C224)</f>
        <v>0</v>
      </c>
      <c r="S224" t="str">
        <f t="shared" si="75"/>
        <v/>
      </c>
      <c r="T224" t="str">
        <f t="shared" si="76"/>
        <v/>
      </c>
      <c r="U224" t="str">
        <f t="shared" si="77"/>
        <v/>
      </c>
      <c r="V224" s="238" t="str">
        <f t="shared" si="78"/>
        <v/>
      </c>
      <c r="W224" s="238">
        <f t="shared" si="79"/>
        <v>0</v>
      </c>
      <c r="X224" s="238">
        <f>SUMIFS($W$5:$W224,$V$5:$V224,"Plusieurs occurences",$H$5:$H224,H224)</f>
        <v>0</v>
      </c>
      <c r="Y224" t="str">
        <f t="shared" si="80"/>
        <v/>
      </c>
      <c r="Z224" t="str">
        <f t="shared" si="81"/>
        <v/>
      </c>
      <c r="AA224" t="str">
        <f t="shared" si="82"/>
        <v/>
      </c>
      <c r="AC224" t="str">
        <f t="shared" si="83"/>
        <v/>
      </c>
    </row>
    <row r="225" spans="16:29" x14ac:dyDescent="0.25">
      <c r="P225" s="1" t="str">
        <f>IF($C225&lt;&gt;"",IF(COUNTIF($C:C,$C225)&gt;1,"Plusieurs commentaires",""),"")</f>
        <v/>
      </c>
      <c r="Q225" s="1">
        <f t="shared" si="74"/>
        <v>0</v>
      </c>
      <c r="R225" s="1">
        <f>SUMIFS($Q$5:$Q225,$P$5:$P225,"Plusieurs commentaires",$C$5:$C225,C225)</f>
        <v>0</v>
      </c>
      <c r="S225" t="str">
        <f t="shared" si="75"/>
        <v/>
      </c>
      <c r="T225" t="str">
        <f t="shared" si="76"/>
        <v/>
      </c>
      <c r="U225" t="str">
        <f t="shared" si="77"/>
        <v/>
      </c>
      <c r="V225" s="238" t="str">
        <f t="shared" si="78"/>
        <v/>
      </c>
      <c r="W225" s="238">
        <f t="shared" si="79"/>
        <v>0</v>
      </c>
      <c r="X225" s="238">
        <f>SUMIFS($W$5:$W225,$V$5:$V225,"Plusieurs occurences",$H$5:$H225,H225)</f>
        <v>0</v>
      </c>
      <c r="Y225" t="str">
        <f t="shared" si="80"/>
        <v/>
      </c>
      <c r="Z225" t="str">
        <f t="shared" si="81"/>
        <v/>
      </c>
      <c r="AA225" t="str">
        <f t="shared" si="82"/>
        <v/>
      </c>
      <c r="AC225" t="str">
        <f t="shared" si="83"/>
        <v/>
      </c>
    </row>
    <row r="226" spans="16:29" x14ac:dyDescent="0.25">
      <c r="P226" s="1" t="str">
        <f>IF($C226&lt;&gt;"",IF(COUNTIF($C:C,$C226)&gt;1,"Plusieurs commentaires",""),"")</f>
        <v/>
      </c>
      <c r="Q226" s="1">
        <f t="shared" si="74"/>
        <v>0</v>
      </c>
      <c r="R226" s="1">
        <f>SUMIFS($Q$5:$Q226,$P$5:$P226,"Plusieurs commentaires",$C$5:$C226,C226)</f>
        <v>0</v>
      </c>
      <c r="S226" t="str">
        <f t="shared" si="75"/>
        <v/>
      </c>
      <c r="T226" t="str">
        <f t="shared" si="76"/>
        <v/>
      </c>
      <c r="U226" t="str">
        <f t="shared" si="77"/>
        <v/>
      </c>
      <c r="V226" s="238" t="str">
        <f t="shared" si="78"/>
        <v/>
      </c>
      <c r="W226" s="238">
        <f t="shared" si="79"/>
        <v>0</v>
      </c>
      <c r="X226" s="238">
        <f>SUMIFS($W$5:$W226,$V$5:$V226,"Plusieurs occurences",$H$5:$H226,H226)</f>
        <v>0</v>
      </c>
      <c r="Y226" t="str">
        <f t="shared" si="80"/>
        <v/>
      </c>
      <c r="Z226" t="str">
        <f t="shared" si="81"/>
        <v/>
      </c>
      <c r="AA226" t="str">
        <f t="shared" si="82"/>
        <v/>
      </c>
      <c r="AC226" t="str">
        <f t="shared" si="83"/>
        <v/>
      </c>
    </row>
    <row r="227" spans="16:29" x14ac:dyDescent="0.25">
      <c r="P227" s="1" t="str">
        <f>IF($C227&lt;&gt;"",IF(COUNTIF($C:C,$C227)&gt;1,"Plusieurs commentaires",""),"")</f>
        <v/>
      </c>
      <c r="Q227" s="1">
        <f t="shared" si="74"/>
        <v>0</v>
      </c>
      <c r="R227" s="1">
        <f>SUMIFS($Q$5:$Q227,$P$5:$P227,"Plusieurs commentaires",$C$5:$C227,C227)</f>
        <v>0</v>
      </c>
      <c r="S227" t="str">
        <f t="shared" si="75"/>
        <v/>
      </c>
      <c r="T227" t="str">
        <f t="shared" si="76"/>
        <v/>
      </c>
      <c r="U227" t="str">
        <f t="shared" si="77"/>
        <v/>
      </c>
      <c r="V227" s="238" t="str">
        <f t="shared" si="78"/>
        <v/>
      </c>
      <c r="W227" s="238">
        <f t="shared" si="79"/>
        <v>0</v>
      </c>
      <c r="X227" s="238">
        <f>SUMIFS($W$5:$W227,$V$5:$V227,"Plusieurs occurences",$H$5:$H227,H227)</f>
        <v>0</v>
      </c>
      <c r="Y227" t="str">
        <f t="shared" si="80"/>
        <v/>
      </c>
      <c r="Z227" t="str">
        <f t="shared" si="81"/>
        <v/>
      </c>
      <c r="AA227" t="str">
        <f t="shared" si="82"/>
        <v/>
      </c>
      <c r="AC227" t="str">
        <f t="shared" si="83"/>
        <v/>
      </c>
    </row>
    <row r="228" spans="16:29" x14ac:dyDescent="0.25">
      <c r="P228" s="1" t="str">
        <f>IF($C228&lt;&gt;"",IF(COUNTIF($C:C,$C228)&gt;1,"Plusieurs commentaires",""),"")</f>
        <v/>
      </c>
      <c r="Q228" s="1">
        <f t="shared" si="74"/>
        <v>0</v>
      </c>
      <c r="R228" s="1">
        <f>SUMIFS($Q$5:$Q228,$P$5:$P228,"Plusieurs commentaires",$C$5:$C228,C228)</f>
        <v>0</v>
      </c>
      <c r="S228" t="str">
        <f t="shared" si="75"/>
        <v/>
      </c>
      <c r="T228" t="str">
        <f t="shared" si="76"/>
        <v/>
      </c>
      <c r="U228" t="str">
        <f t="shared" si="77"/>
        <v/>
      </c>
      <c r="V228" s="238" t="str">
        <f t="shared" si="78"/>
        <v/>
      </c>
      <c r="W228" s="238">
        <f t="shared" si="79"/>
        <v>0</v>
      </c>
      <c r="X228" s="238">
        <f>SUMIFS($W$5:$W228,$V$5:$V228,"Plusieurs occurences",$H$5:$H228,H228)</f>
        <v>0</v>
      </c>
      <c r="Y228" t="str">
        <f t="shared" si="80"/>
        <v/>
      </c>
      <c r="Z228" t="str">
        <f t="shared" si="81"/>
        <v/>
      </c>
      <c r="AA228" t="str">
        <f t="shared" si="82"/>
        <v/>
      </c>
      <c r="AC228" t="str">
        <f t="shared" si="83"/>
        <v/>
      </c>
    </row>
    <row r="229" spans="16:29" x14ac:dyDescent="0.25">
      <c r="P229" s="1" t="str">
        <f>IF($C229&lt;&gt;"",IF(COUNTIF($C:C,$C229)&gt;1,"Plusieurs commentaires",""),"")</f>
        <v/>
      </c>
      <c r="Q229" s="1">
        <f t="shared" si="74"/>
        <v>0</v>
      </c>
      <c r="R229" s="1">
        <f>SUMIFS($Q$5:$Q229,$P$5:$P229,"Plusieurs commentaires",$C$5:$C229,C229)</f>
        <v>0</v>
      </c>
      <c r="S229" t="str">
        <f t="shared" si="75"/>
        <v/>
      </c>
      <c r="T229" t="str">
        <f t="shared" si="76"/>
        <v/>
      </c>
      <c r="U229" t="str">
        <f t="shared" si="77"/>
        <v/>
      </c>
      <c r="V229" s="238" t="str">
        <f t="shared" si="78"/>
        <v/>
      </c>
      <c r="W229" s="238">
        <f t="shared" si="79"/>
        <v>0</v>
      </c>
      <c r="X229" s="238">
        <f>SUMIFS($W$5:$W229,$V$5:$V229,"Plusieurs occurences",$H$5:$H229,H229)</f>
        <v>0</v>
      </c>
      <c r="Y229" t="str">
        <f t="shared" si="80"/>
        <v/>
      </c>
      <c r="Z229" t="str">
        <f t="shared" si="81"/>
        <v/>
      </c>
      <c r="AA229" t="str">
        <f t="shared" si="82"/>
        <v/>
      </c>
      <c r="AC229" t="str">
        <f t="shared" si="83"/>
        <v/>
      </c>
    </row>
    <row r="230" spans="16:29" x14ac:dyDescent="0.25">
      <c r="P230" s="1" t="str">
        <f>IF($C230&lt;&gt;"",IF(COUNTIF($C:C,$C230)&gt;1,"Plusieurs commentaires",""),"")</f>
        <v/>
      </c>
      <c r="Q230" s="1">
        <f t="shared" si="74"/>
        <v>0</v>
      </c>
      <c r="R230" s="1">
        <f>SUMIFS($Q$5:$Q230,$P$5:$P230,"Plusieurs commentaires",$C$5:$C230,C230)</f>
        <v>0</v>
      </c>
      <c r="S230" t="str">
        <f t="shared" si="75"/>
        <v/>
      </c>
      <c r="T230" t="str">
        <f t="shared" si="76"/>
        <v/>
      </c>
      <c r="U230" t="str">
        <f t="shared" si="77"/>
        <v/>
      </c>
      <c r="V230" s="238" t="str">
        <f t="shared" si="78"/>
        <v/>
      </c>
      <c r="W230" s="238">
        <f t="shared" si="79"/>
        <v>0</v>
      </c>
      <c r="X230" s="238">
        <f>SUMIFS($W$5:$W230,$V$5:$V230,"Plusieurs occurences",$H$5:$H230,H230)</f>
        <v>0</v>
      </c>
      <c r="Y230" t="str">
        <f t="shared" si="80"/>
        <v/>
      </c>
      <c r="Z230" t="str">
        <f t="shared" si="81"/>
        <v/>
      </c>
      <c r="AA230" t="str">
        <f t="shared" si="82"/>
        <v/>
      </c>
      <c r="AC230" t="str">
        <f t="shared" si="83"/>
        <v/>
      </c>
    </row>
    <row r="231" spans="16:29" x14ac:dyDescent="0.25">
      <c r="P231" s="1" t="str">
        <f>IF($C231&lt;&gt;"",IF(COUNTIF($C:C,$C231)&gt;1,"Plusieurs commentaires",""),"")</f>
        <v/>
      </c>
      <c r="Q231" s="1">
        <f t="shared" si="74"/>
        <v>0</v>
      </c>
      <c r="R231" s="1">
        <f>SUMIFS($Q$5:$Q231,$P$5:$P231,"Plusieurs commentaires",$C$5:$C231,C231)</f>
        <v>0</v>
      </c>
      <c r="S231" t="str">
        <f t="shared" si="75"/>
        <v/>
      </c>
      <c r="T231" t="str">
        <f t="shared" si="76"/>
        <v/>
      </c>
      <c r="U231" t="str">
        <f t="shared" si="77"/>
        <v/>
      </c>
      <c r="V231" s="238" t="str">
        <f t="shared" si="78"/>
        <v/>
      </c>
      <c r="W231" s="238">
        <f t="shared" si="79"/>
        <v>0</v>
      </c>
      <c r="X231" s="238">
        <f>SUMIFS($W$5:$W231,$V$5:$V231,"Plusieurs occurences",$H$5:$H231,H231)</f>
        <v>0</v>
      </c>
      <c r="Y231" t="str">
        <f t="shared" si="80"/>
        <v/>
      </c>
      <c r="Z231" t="str">
        <f t="shared" si="81"/>
        <v/>
      </c>
      <c r="AA231" t="str">
        <f t="shared" si="82"/>
        <v/>
      </c>
      <c r="AC231" t="str">
        <f t="shared" si="83"/>
        <v/>
      </c>
    </row>
    <row r="232" spans="16:29" x14ac:dyDescent="0.25">
      <c r="P232" s="1" t="str">
        <f>IF($C232&lt;&gt;"",IF(COUNTIF($C:C,$C232)&gt;1,"Plusieurs commentaires",""),"")</f>
        <v/>
      </c>
      <c r="Q232" s="1">
        <f t="shared" si="74"/>
        <v>0</v>
      </c>
      <c r="R232" s="1">
        <f>SUMIFS($Q$5:$Q232,$P$5:$P232,"Plusieurs commentaires",$C$5:$C232,C232)</f>
        <v>0</v>
      </c>
      <c r="S232" t="str">
        <f t="shared" si="75"/>
        <v/>
      </c>
      <c r="T232" t="str">
        <f t="shared" si="76"/>
        <v/>
      </c>
      <c r="U232" t="str">
        <f t="shared" si="77"/>
        <v/>
      </c>
      <c r="V232" s="238" t="str">
        <f t="shared" si="78"/>
        <v/>
      </c>
      <c r="W232" s="238">
        <f t="shared" si="79"/>
        <v>0</v>
      </c>
      <c r="X232" s="238">
        <f>SUMIFS($W$5:$W232,$V$5:$V232,"Plusieurs occurences",$H$5:$H232,H232)</f>
        <v>0</v>
      </c>
      <c r="Y232" t="str">
        <f t="shared" si="80"/>
        <v/>
      </c>
      <c r="Z232" t="str">
        <f t="shared" si="81"/>
        <v/>
      </c>
      <c r="AA232" t="str">
        <f t="shared" si="82"/>
        <v/>
      </c>
      <c r="AC232" t="str">
        <f t="shared" si="83"/>
        <v/>
      </c>
    </row>
    <row r="233" spans="16:29" x14ac:dyDescent="0.25">
      <c r="P233" s="1" t="str">
        <f>IF($C233&lt;&gt;"",IF(COUNTIF($C:C,$C233)&gt;1,"Plusieurs commentaires",""),"")</f>
        <v/>
      </c>
      <c r="Q233" s="1">
        <f t="shared" si="74"/>
        <v>0</v>
      </c>
      <c r="R233" s="1">
        <f>SUMIFS($Q$5:$Q233,$P$5:$P233,"Plusieurs commentaires",$C$5:$C233,C233)</f>
        <v>0</v>
      </c>
      <c r="S233" t="str">
        <f t="shared" si="75"/>
        <v/>
      </c>
      <c r="T233" t="str">
        <f t="shared" si="76"/>
        <v/>
      </c>
      <c r="U233" t="str">
        <f t="shared" si="77"/>
        <v/>
      </c>
      <c r="V233" s="238" t="str">
        <f t="shared" si="78"/>
        <v/>
      </c>
      <c r="W233" s="238">
        <f t="shared" si="79"/>
        <v>0</v>
      </c>
      <c r="X233" s="238">
        <f>SUMIFS($W$5:$W233,$V$5:$V233,"Plusieurs occurences",$H$5:$H233,H233)</f>
        <v>0</v>
      </c>
      <c r="Y233" t="str">
        <f t="shared" si="80"/>
        <v/>
      </c>
      <c r="Z233" t="str">
        <f t="shared" si="81"/>
        <v/>
      </c>
      <c r="AA233" t="str">
        <f t="shared" si="82"/>
        <v/>
      </c>
      <c r="AC233" t="str">
        <f t="shared" si="83"/>
        <v/>
      </c>
    </row>
    <row r="234" spans="16:29" x14ac:dyDescent="0.25">
      <c r="P234" s="1" t="str">
        <f>IF($C234&lt;&gt;"",IF(COUNTIF($C:C,$C234)&gt;1,"Plusieurs commentaires",""),"")</f>
        <v/>
      </c>
      <c r="Q234" s="1">
        <f t="shared" si="74"/>
        <v>0</v>
      </c>
      <c r="R234" s="1">
        <f>SUMIFS($Q$5:$Q234,$P$5:$P234,"Plusieurs commentaires",$C$5:$C234,C234)</f>
        <v>0</v>
      </c>
      <c r="S234" t="str">
        <f t="shared" si="75"/>
        <v/>
      </c>
      <c r="T234" t="str">
        <f t="shared" si="76"/>
        <v/>
      </c>
      <c r="U234" t="str">
        <f t="shared" si="77"/>
        <v/>
      </c>
      <c r="V234" s="238" t="str">
        <f t="shared" si="78"/>
        <v/>
      </c>
      <c r="W234" s="238">
        <f t="shared" si="79"/>
        <v>0</v>
      </c>
      <c r="X234" s="238">
        <f>SUMIFS($W$5:$W234,$V$5:$V234,"Plusieurs occurences",$H$5:$H234,H234)</f>
        <v>0</v>
      </c>
      <c r="Y234" t="str">
        <f t="shared" si="80"/>
        <v/>
      </c>
      <c r="Z234" t="str">
        <f t="shared" si="81"/>
        <v/>
      </c>
      <c r="AA234" t="str">
        <f t="shared" si="82"/>
        <v/>
      </c>
      <c r="AC234" t="str">
        <f t="shared" si="83"/>
        <v/>
      </c>
    </row>
    <row r="235" spans="16:29" x14ac:dyDescent="0.25">
      <c r="P235" s="1" t="str">
        <f>IF($C235&lt;&gt;"",IF(COUNTIF($C:C,$C235)&gt;1,"Plusieurs commentaires",""),"")</f>
        <v/>
      </c>
      <c r="Q235" s="1">
        <f t="shared" si="74"/>
        <v>0</v>
      </c>
      <c r="R235" s="1">
        <f>SUMIFS($Q$5:$Q235,$P$5:$P235,"Plusieurs commentaires",$C$5:$C235,C235)</f>
        <v>0</v>
      </c>
      <c r="S235" t="str">
        <f t="shared" si="75"/>
        <v/>
      </c>
      <c r="T235" t="str">
        <f t="shared" si="76"/>
        <v/>
      </c>
      <c r="U235" t="str">
        <f t="shared" si="77"/>
        <v/>
      </c>
      <c r="V235" s="238" t="str">
        <f t="shared" si="78"/>
        <v/>
      </c>
      <c r="W235" s="238">
        <f t="shared" si="79"/>
        <v>0</v>
      </c>
      <c r="X235" s="238">
        <f>SUMIFS($W$5:$W235,$V$5:$V235,"Plusieurs occurences",$H$5:$H235,H235)</f>
        <v>0</v>
      </c>
      <c r="Y235" t="str">
        <f t="shared" si="80"/>
        <v/>
      </c>
      <c r="Z235" t="str">
        <f t="shared" si="81"/>
        <v/>
      </c>
      <c r="AA235" t="str">
        <f t="shared" si="82"/>
        <v/>
      </c>
      <c r="AC235" t="str">
        <f t="shared" si="83"/>
        <v/>
      </c>
    </row>
    <row r="236" spans="16:29" x14ac:dyDescent="0.25">
      <c r="P236" s="1" t="str">
        <f>IF($C236&lt;&gt;"",IF(COUNTIF($C:C,$C236)&gt;1,"Plusieurs commentaires",""),"")</f>
        <v/>
      </c>
      <c r="Q236" s="1">
        <f t="shared" si="74"/>
        <v>0</v>
      </c>
      <c r="R236" s="1">
        <f>SUMIFS($Q$5:$Q236,$P$5:$P236,"Plusieurs commentaires",$C$5:$C236,C236)</f>
        <v>0</v>
      </c>
      <c r="S236" t="str">
        <f t="shared" si="75"/>
        <v/>
      </c>
      <c r="T236" t="str">
        <f t="shared" si="76"/>
        <v/>
      </c>
      <c r="U236" t="str">
        <f t="shared" si="77"/>
        <v/>
      </c>
      <c r="V236" s="238" t="str">
        <f t="shared" si="78"/>
        <v/>
      </c>
      <c r="W236" s="238">
        <f t="shared" si="79"/>
        <v>0</v>
      </c>
      <c r="X236" s="238">
        <f>SUMIFS($W$5:$W236,$V$5:$V236,"Plusieurs occurences",$H$5:$H236,H236)</f>
        <v>0</v>
      </c>
      <c r="Y236" t="str">
        <f t="shared" si="80"/>
        <v/>
      </c>
      <c r="Z236" t="str">
        <f t="shared" si="81"/>
        <v/>
      </c>
      <c r="AA236" t="str">
        <f t="shared" si="82"/>
        <v/>
      </c>
      <c r="AC236" t="str">
        <f t="shared" si="83"/>
        <v/>
      </c>
    </row>
    <row r="237" spans="16:29" x14ac:dyDescent="0.25">
      <c r="P237" s="1" t="str">
        <f>IF($C237&lt;&gt;"",IF(COUNTIF($C:C,$C237)&gt;1,"Plusieurs commentaires",""),"")</f>
        <v/>
      </c>
      <c r="Q237" s="1">
        <f t="shared" si="74"/>
        <v>0</v>
      </c>
      <c r="R237" s="1">
        <f>SUMIFS($Q$5:$Q237,$P$5:$P237,"Plusieurs commentaires",$C$5:$C237,C237)</f>
        <v>0</v>
      </c>
      <c r="S237" t="str">
        <f t="shared" si="75"/>
        <v/>
      </c>
      <c r="T237" t="str">
        <f t="shared" si="76"/>
        <v/>
      </c>
      <c r="U237" t="str">
        <f t="shared" si="77"/>
        <v/>
      </c>
      <c r="V237" s="238" t="str">
        <f t="shared" si="78"/>
        <v/>
      </c>
      <c r="W237" s="238">
        <f t="shared" si="79"/>
        <v>0</v>
      </c>
      <c r="X237" s="238">
        <f>SUMIFS($W$5:$W237,$V$5:$V237,"Plusieurs occurences",$H$5:$H237,H237)</f>
        <v>0</v>
      </c>
      <c r="Y237" t="str">
        <f t="shared" si="80"/>
        <v/>
      </c>
      <c r="Z237" t="str">
        <f t="shared" si="81"/>
        <v/>
      </c>
      <c r="AA237" t="str">
        <f t="shared" si="82"/>
        <v/>
      </c>
      <c r="AC237" t="str">
        <f t="shared" si="83"/>
        <v/>
      </c>
    </row>
    <row r="238" spans="16:29" x14ac:dyDescent="0.25">
      <c r="P238" s="1" t="str">
        <f>IF($C238&lt;&gt;"",IF(COUNTIF($C:C,$C238)&gt;1,"Plusieurs commentaires",""),"")</f>
        <v/>
      </c>
      <c r="Q238" s="1">
        <f t="shared" si="74"/>
        <v>0</v>
      </c>
      <c r="R238" s="1">
        <f>SUMIFS($Q$5:$Q238,$P$5:$P238,"Plusieurs commentaires",$C$5:$C238,C238)</f>
        <v>0</v>
      </c>
      <c r="S238" t="str">
        <f t="shared" si="75"/>
        <v/>
      </c>
      <c r="T238" t="str">
        <f t="shared" si="76"/>
        <v/>
      </c>
      <c r="U238" t="str">
        <f t="shared" si="77"/>
        <v/>
      </c>
      <c r="V238" s="238" t="str">
        <f t="shared" si="78"/>
        <v/>
      </c>
      <c r="W238" s="238">
        <f t="shared" si="79"/>
        <v>0</v>
      </c>
      <c r="X238" s="238">
        <f>SUMIFS($W$5:$W238,$V$5:$V238,"Plusieurs occurences",$H$5:$H238,H238)</f>
        <v>0</v>
      </c>
      <c r="Y238" t="str">
        <f t="shared" si="80"/>
        <v/>
      </c>
      <c r="Z238" t="str">
        <f t="shared" si="81"/>
        <v/>
      </c>
      <c r="AA238" t="str">
        <f t="shared" si="82"/>
        <v/>
      </c>
      <c r="AC238" t="str">
        <f t="shared" si="83"/>
        <v/>
      </c>
    </row>
    <row r="239" spans="16:29" x14ac:dyDescent="0.25">
      <c r="P239" s="1" t="str">
        <f>IF($C239&lt;&gt;"",IF(COUNTIF($C:C,$C239)&gt;1,"Plusieurs commentaires",""),"")</f>
        <v/>
      </c>
      <c r="Q239" s="1">
        <f t="shared" si="74"/>
        <v>0</v>
      </c>
      <c r="R239" s="1">
        <f>SUMIFS($Q$5:$Q239,$P$5:$P239,"Plusieurs commentaires",$C$5:$C239,C239)</f>
        <v>0</v>
      </c>
      <c r="S239" t="str">
        <f t="shared" si="75"/>
        <v/>
      </c>
      <c r="T239" t="str">
        <f t="shared" si="76"/>
        <v/>
      </c>
      <c r="U239" t="str">
        <f t="shared" si="77"/>
        <v/>
      </c>
      <c r="V239" s="238" t="str">
        <f t="shared" si="78"/>
        <v/>
      </c>
      <c r="W239" s="238">
        <f t="shared" si="79"/>
        <v>0</v>
      </c>
      <c r="X239" s="238">
        <f>SUMIFS($W$5:$W239,$V$5:$V239,"Plusieurs occurences",$H$5:$H239,H239)</f>
        <v>0</v>
      </c>
      <c r="Y239" t="str">
        <f t="shared" si="80"/>
        <v/>
      </c>
      <c r="Z239" t="str">
        <f t="shared" si="81"/>
        <v/>
      </c>
      <c r="AA239" t="str">
        <f t="shared" si="82"/>
        <v/>
      </c>
      <c r="AC239" t="str">
        <f t="shared" si="83"/>
        <v/>
      </c>
    </row>
    <row r="240" spans="16:29" x14ac:dyDescent="0.25">
      <c r="P240" s="1" t="str">
        <f>IF($C240&lt;&gt;"",IF(COUNTIF($C:C,$C240)&gt;1,"Plusieurs commentaires",""),"")</f>
        <v/>
      </c>
      <c r="Q240" s="1">
        <f t="shared" si="74"/>
        <v>0</v>
      </c>
      <c r="R240" s="1">
        <f>SUMIFS($Q$5:$Q240,$P$5:$P240,"Plusieurs commentaires",$C$5:$C240,C240)</f>
        <v>0</v>
      </c>
      <c r="S240" t="str">
        <f t="shared" si="75"/>
        <v/>
      </c>
      <c r="T240" t="str">
        <f t="shared" si="76"/>
        <v/>
      </c>
      <c r="U240" t="str">
        <f t="shared" si="77"/>
        <v/>
      </c>
      <c r="V240" s="238" t="str">
        <f t="shared" si="78"/>
        <v/>
      </c>
      <c r="W240" s="238">
        <f t="shared" si="79"/>
        <v>0</v>
      </c>
      <c r="X240" s="238">
        <f>SUMIFS($W$5:$W240,$V$5:$V240,"Plusieurs occurences",$H$5:$H240,H240)</f>
        <v>0</v>
      </c>
      <c r="Y240" t="str">
        <f t="shared" si="80"/>
        <v/>
      </c>
      <c r="Z240" t="str">
        <f t="shared" si="81"/>
        <v/>
      </c>
      <c r="AA240" t="str">
        <f t="shared" si="82"/>
        <v/>
      </c>
      <c r="AC240" t="str">
        <f t="shared" si="83"/>
        <v/>
      </c>
    </row>
    <row r="241" spans="16:29" x14ac:dyDescent="0.25">
      <c r="P241" s="1" t="str">
        <f>IF($C241&lt;&gt;"",IF(COUNTIF($C:C,$C241)&gt;1,"Plusieurs commentaires",""),"")</f>
        <v/>
      </c>
      <c r="Q241" s="1">
        <f t="shared" si="74"/>
        <v>0</v>
      </c>
      <c r="R241" s="1">
        <f>SUMIFS($Q$5:$Q241,$P$5:$P241,"Plusieurs commentaires",$C$5:$C241,C241)</f>
        <v>0</v>
      </c>
      <c r="S241" t="str">
        <f t="shared" si="75"/>
        <v/>
      </c>
      <c r="T241" t="str">
        <f t="shared" si="76"/>
        <v/>
      </c>
      <c r="U241" t="str">
        <f t="shared" si="77"/>
        <v/>
      </c>
      <c r="V241" s="238" t="str">
        <f t="shared" si="78"/>
        <v/>
      </c>
      <c r="W241" s="238">
        <f t="shared" si="79"/>
        <v>0</v>
      </c>
      <c r="X241" s="238">
        <f>SUMIFS($W$5:$W241,$V$5:$V241,"Plusieurs occurences",$H$5:$H241,H241)</f>
        <v>0</v>
      </c>
      <c r="Y241" t="str">
        <f t="shared" si="80"/>
        <v/>
      </c>
      <c r="Z241" t="str">
        <f t="shared" si="81"/>
        <v/>
      </c>
      <c r="AA241" t="str">
        <f t="shared" si="82"/>
        <v/>
      </c>
      <c r="AC241" t="str">
        <f t="shared" si="83"/>
        <v/>
      </c>
    </row>
    <row r="242" spans="16:29" x14ac:dyDescent="0.25">
      <c r="P242" s="1" t="str">
        <f>IF($C242&lt;&gt;"",IF(COUNTIF($C:C,$C242)&gt;1,"Plusieurs commentaires",""),"")</f>
        <v/>
      </c>
      <c r="Q242" s="1">
        <f t="shared" si="74"/>
        <v>0</v>
      </c>
      <c r="R242" s="1">
        <f>SUMIFS($Q$5:$Q242,$P$5:$P242,"Plusieurs commentaires",$C$5:$C242,C242)</f>
        <v>0</v>
      </c>
      <c r="S242" t="str">
        <f t="shared" si="75"/>
        <v/>
      </c>
      <c r="T242" t="str">
        <f t="shared" si="76"/>
        <v/>
      </c>
      <c r="U242" t="str">
        <f t="shared" si="77"/>
        <v/>
      </c>
      <c r="V242" s="238" t="str">
        <f t="shared" si="78"/>
        <v/>
      </c>
      <c r="W242" s="238">
        <f t="shared" si="79"/>
        <v>0</v>
      </c>
      <c r="X242" s="238">
        <f>SUMIFS($W$5:$W242,$V$5:$V242,"Plusieurs occurences",$H$5:$H242,H242)</f>
        <v>0</v>
      </c>
      <c r="Y242" t="str">
        <f t="shared" si="80"/>
        <v/>
      </c>
      <c r="Z242" t="str">
        <f t="shared" si="81"/>
        <v/>
      </c>
      <c r="AA242" t="str">
        <f t="shared" si="82"/>
        <v/>
      </c>
      <c r="AC242" t="str">
        <f t="shared" si="83"/>
        <v/>
      </c>
    </row>
    <row r="243" spans="16:29" x14ac:dyDescent="0.25">
      <c r="P243" s="1" t="str">
        <f>IF($C243&lt;&gt;"",IF(COUNTIF($C:C,$C243)&gt;1,"Plusieurs commentaires",""),"")</f>
        <v/>
      </c>
      <c r="Q243" s="1">
        <f t="shared" si="74"/>
        <v>0</v>
      </c>
      <c r="R243" s="1">
        <f>SUMIFS($Q$5:$Q243,$P$5:$P243,"Plusieurs commentaires",$C$5:$C243,C243)</f>
        <v>0</v>
      </c>
      <c r="S243" t="str">
        <f t="shared" si="75"/>
        <v/>
      </c>
      <c r="T243" t="str">
        <f t="shared" si="76"/>
        <v/>
      </c>
      <c r="U243" t="str">
        <f t="shared" si="77"/>
        <v/>
      </c>
      <c r="V243" s="238" t="str">
        <f t="shared" si="78"/>
        <v/>
      </c>
      <c r="W243" s="238">
        <f t="shared" si="79"/>
        <v>0</v>
      </c>
      <c r="X243" s="238">
        <f>SUMIFS($W$5:$W243,$V$5:$V243,"Plusieurs occurences",$H$5:$H243,H243)</f>
        <v>0</v>
      </c>
      <c r="Y243" t="str">
        <f t="shared" si="80"/>
        <v/>
      </c>
      <c r="Z243" t="str">
        <f t="shared" si="81"/>
        <v/>
      </c>
      <c r="AA243" t="str">
        <f t="shared" si="82"/>
        <v/>
      </c>
      <c r="AC243" t="str">
        <f t="shared" si="83"/>
        <v/>
      </c>
    </row>
    <row r="244" spans="16:29" x14ac:dyDescent="0.25">
      <c r="P244" s="1" t="str">
        <f>IF($C244&lt;&gt;"",IF(COUNTIF($C:C,$C244)&gt;1,"Plusieurs commentaires",""),"")</f>
        <v/>
      </c>
      <c r="Q244" s="1">
        <f t="shared" si="74"/>
        <v>0</v>
      </c>
      <c r="R244" s="1">
        <f>SUMIFS($Q$5:$Q244,$P$5:$P244,"Plusieurs commentaires",$C$5:$C244,C244)</f>
        <v>0</v>
      </c>
      <c r="S244" t="str">
        <f t="shared" si="75"/>
        <v/>
      </c>
      <c r="T244" t="str">
        <f t="shared" si="76"/>
        <v/>
      </c>
      <c r="U244" t="str">
        <f t="shared" si="77"/>
        <v/>
      </c>
      <c r="V244" s="238" t="str">
        <f t="shared" si="78"/>
        <v/>
      </c>
      <c r="W244" s="238">
        <f t="shared" si="79"/>
        <v>0</v>
      </c>
      <c r="X244" s="238">
        <f>SUMIFS($W$5:$W244,$V$5:$V244,"Plusieurs occurences",$H$5:$H244,H244)</f>
        <v>0</v>
      </c>
      <c r="Y244" t="str">
        <f t="shared" si="80"/>
        <v/>
      </c>
      <c r="Z244" t="str">
        <f t="shared" si="81"/>
        <v/>
      </c>
      <c r="AA244" t="str">
        <f t="shared" si="82"/>
        <v/>
      </c>
      <c r="AC244" t="str">
        <f t="shared" si="83"/>
        <v/>
      </c>
    </row>
    <row r="245" spans="16:29" x14ac:dyDescent="0.25">
      <c r="P245" s="1" t="str">
        <f>IF($C245&lt;&gt;"",IF(COUNTIF($C:C,$C245)&gt;1,"Plusieurs commentaires",""),"")</f>
        <v/>
      </c>
      <c r="Q245" s="1">
        <f t="shared" si="74"/>
        <v>0</v>
      </c>
      <c r="R245" s="1">
        <f>SUMIFS($Q$5:$Q245,$P$5:$P245,"Plusieurs commentaires",$C$5:$C245,C245)</f>
        <v>0</v>
      </c>
      <c r="S245" t="str">
        <f t="shared" si="75"/>
        <v/>
      </c>
      <c r="T245" t="str">
        <f t="shared" si="76"/>
        <v/>
      </c>
      <c r="U245" t="str">
        <f t="shared" si="77"/>
        <v/>
      </c>
      <c r="V245" s="238" t="str">
        <f t="shared" si="78"/>
        <v/>
      </c>
      <c r="W245" s="238">
        <f t="shared" si="79"/>
        <v>0</v>
      </c>
      <c r="X245" s="238">
        <f>SUMIFS($W$5:$W245,$V$5:$V245,"Plusieurs occurences",$H$5:$H245,H245)</f>
        <v>0</v>
      </c>
      <c r="Y245" t="str">
        <f t="shared" si="80"/>
        <v/>
      </c>
      <c r="Z245" t="str">
        <f t="shared" si="81"/>
        <v/>
      </c>
      <c r="AA245" t="str">
        <f t="shared" si="82"/>
        <v/>
      </c>
      <c r="AC245" t="str">
        <f t="shared" si="83"/>
        <v/>
      </c>
    </row>
    <row r="246" spans="16:29" x14ac:dyDescent="0.25">
      <c r="P246" s="1" t="str">
        <f>IF($C246&lt;&gt;"",IF(COUNTIF($C:C,$C246)&gt;1,"Plusieurs commentaires",""),"")</f>
        <v/>
      </c>
      <c r="Q246" s="1">
        <f t="shared" si="74"/>
        <v>0</v>
      </c>
      <c r="R246" s="1">
        <f>SUMIFS($Q$5:$Q246,$P$5:$P246,"Plusieurs commentaires",$C$5:$C246,C246)</f>
        <v>0</v>
      </c>
      <c r="S246" t="str">
        <f t="shared" si="75"/>
        <v/>
      </c>
      <c r="T246" t="str">
        <f t="shared" si="76"/>
        <v/>
      </c>
      <c r="U246" t="str">
        <f t="shared" si="77"/>
        <v/>
      </c>
      <c r="V246" s="238" t="str">
        <f t="shared" si="78"/>
        <v/>
      </c>
      <c r="W246" s="238">
        <f t="shared" si="79"/>
        <v>0</v>
      </c>
      <c r="X246" s="238">
        <f>SUMIFS($W$5:$W246,$V$5:$V246,"Plusieurs occurences",$H$5:$H246,H246)</f>
        <v>0</v>
      </c>
      <c r="Y246" t="str">
        <f t="shared" si="80"/>
        <v/>
      </c>
      <c r="Z246" t="str">
        <f t="shared" si="81"/>
        <v/>
      </c>
      <c r="AA246" t="str">
        <f t="shared" si="82"/>
        <v/>
      </c>
      <c r="AC246" t="str">
        <f t="shared" si="83"/>
        <v/>
      </c>
    </row>
    <row r="247" spans="16:29" x14ac:dyDescent="0.25">
      <c r="P247" s="1" t="str">
        <f>IF($C247&lt;&gt;"",IF(COUNTIF($C:C,$C247)&gt;1,"Plusieurs commentaires",""),"")</f>
        <v/>
      </c>
      <c r="Q247" s="1">
        <f t="shared" si="74"/>
        <v>0</v>
      </c>
      <c r="R247" s="1">
        <f>SUMIFS($Q$5:$Q247,$P$5:$P247,"Plusieurs commentaires",$C$5:$C247,C247)</f>
        <v>0</v>
      </c>
      <c r="S247" t="str">
        <f t="shared" si="75"/>
        <v/>
      </c>
      <c r="T247" t="str">
        <f t="shared" si="76"/>
        <v/>
      </c>
      <c r="U247" t="str">
        <f t="shared" si="77"/>
        <v/>
      </c>
      <c r="V247" s="238" t="str">
        <f t="shared" si="78"/>
        <v/>
      </c>
      <c r="W247" s="238">
        <f t="shared" si="79"/>
        <v>0</v>
      </c>
      <c r="X247" s="238">
        <f>SUMIFS($W$5:$W247,$V$5:$V247,"Plusieurs occurences",$H$5:$H247,H247)</f>
        <v>0</v>
      </c>
      <c r="Y247" t="str">
        <f t="shared" si="80"/>
        <v/>
      </c>
      <c r="Z247" t="str">
        <f t="shared" si="81"/>
        <v/>
      </c>
      <c r="AA247" t="str">
        <f t="shared" si="82"/>
        <v/>
      </c>
      <c r="AC247" t="str">
        <f t="shared" si="83"/>
        <v/>
      </c>
    </row>
    <row r="248" spans="16:29" x14ac:dyDescent="0.25">
      <c r="P248" s="1" t="str">
        <f>IF($C248&lt;&gt;"",IF(COUNTIF($C:C,$C248)&gt;1,"Plusieurs commentaires",""),"")</f>
        <v/>
      </c>
      <c r="Q248" s="1">
        <f t="shared" si="74"/>
        <v>0</v>
      </c>
      <c r="R248" s="1">
        <f>SUMIFS($Q$5:$Q248,$P$5:$P248,"Plusieurs commentaires",$C$5:$C248,C248)</f>
        <v>0</v>
      </c>
      <c r="S248" t="str">
        <f t="shared" si="75"/>
        <v/>
      </c>
      <c r="T248" t="str">
        <f t="shared" si="76"/>
        <v/>
      </c>
      <c r="U248" t="str">
        <f t="shared" si="77"/>
        <v/>
      </c>
      <c r="V248" s="238" t="str">
        <f t="shared" si="78"/>
        <v/>
      </c>
      <c r="W248" s="238">
        <f t="shared" si="79"/>
        <v>0</v>
      </c>
      <c r="X248" s="238">
        <f>SUMIFS($W$5:$W248,$V$5:$V248,"Plusieurs occurences",$H$5:$H248,H248)</f>
        <v>0</v>
      </c>
      <c r="Y248" t="str">
        <f t="shared" si="80"/>
        <v/>
      </c>
      <c r="Z248" t="str">
        <f t="shared" si="81"/>
        <v/>
      </c>
      <c r="AA248" t="str">
        <f t="shared" si="82"/>
        <v/>
      </c>
      <c r="AC248" t="str">
        <f t="shared" si="83"/>
        <v/>
      </c>
    </row>
    <row r="249" spans="16:29" x14ac:dyDescent="0.25">
      <c r="P249" s="1" t="str">
        <f>IF($C249&lt;&gt;"",IF(COUNTIF($C:C,$C249)&gt;1,"Plusieurs commentaires",""),"")</f>
        <v/>
      </c>
      <c r="Q249" s="1">
        <f t="shared" si="74"/>
        <v>0</v>
      </c>
      <c r="R249" s="1">
        <f>SUMIFS($Q$5:$Q249,$P$5:$P249,"Plusieurs commentaires",$C$5:$C249,C249)</f>
        <v>0</v>
      </c>
      <c r="S249" t="str">
        <f t="shared" si="75"/>
        <v/>
      </c>
      <c r="T249" t="str">
        <f t="shared" si="76"/>
        <v/>
      </c>
      <c r="U249" t="str">
        <f t="shared" si="77"/>
        <v/>
      </c>
      <c r="V249" s="238" t="str">
        <f t="shared" si="78"/>
        <v/>
      </c>
      <c r="W249" s="238">
        <f t="shared" si="79"/>
        <v>0</v>
      </c>
      <c r="X249" s="238">
        <f>SUMIFS($W$5:$W249,$V$5:$V249,"Plusieurs occurences",$H$5:$H249,H249)</f>
        <v>0</v>
      </c>
      <c r="Y249" t="str">
        <f t="shared" si="80"/>
        <v/>
      </c>
      <c r="Z249" t="str">
        <f t="shared" si="81"/>
        <v/>
      </c>
      <c r="AA249" t="str">
        <f t="shared" si="82"/>
        <v/>
      </c>
      <c r="AC249" t="str">
        <f t="shared" si="83"/>
        <v/>
      </c>
    </row>
    <row r="250" spans="16:29" x14ac:dyDescent="0.25">
      <c r="P250" s="1" t="str">
        <f>IF($C250&lt;&gt;"",IF(COUNTIF($C:C,$C250)&gt;1,"Plusieurs commentaires",""),"")</f>
        <v/>
      </c>
      <c r="Q250" s="1">
        <f t="shared" si="74"/>
        <v>0</v>
      </c>
      <c r="R250" s="1">
        <f>SUMIFS($Q$5:$Q250,$P$5:$P250,"Plusieurs commentaires",$C$5:$C250,C250)</f>
        <v>0</v>
      </c>
      <c r="S250" t="str">
        <f t="shared" si="75"/>
        <v/>
      </c>
      <c r="T250" t="str">
        <f t="shared" si="76"/>
        <v/>
      </c>
      <c r="U250" t="str">
        <f t="shared" si="77"/>
        <v/>
      </c>
      <c r="V250" s="238" t="str">
        <f t="shared" si="78"/>
        <v/>
      </c>
      <c r="W250" s="238">
        <f t="shared" si="79"/>
        <v>0</v>
      </c>
      <c r="X250" s="238">
        <f>SUMIFS($W$5:$W250,$V$5:$V250,"Plusieurs occurences",$H$5:$H250,H250)</f>
        <v>0</v>
      </c>
      <c r="Y250" t="str">
        <f t="shared" si="80"/>
        <v/>
      </c>
      <c r="Z250" t="str">
        <f t="shared" si="81"/>
        <v/>
      </c>
      <c r="AA250" t="str">
        <f t="shared" si="82"/>
        <v/>
      </c>
      <c r="AC250" t="str">
        <f t="shared" si="83"/>
        <v/>
      </c>
    </row>
    <row r="251" spans="16:29" x14ac:dyDescent="0.25">
      <c r="P251" s="1" t="str">
        <f>IF($C251&lt;&gt;"",IF(COUNTIF($C:C,$C251)&gt;1,"Plusieurs commentaires",""),"")</f>
        <v/>
      </c>
      <c r="Q251" s="1">
        <f t="shared" si="74"/>
        <v>0</v>
      </c>
      <c r="R251" s="1">
        <f>SUMIFS($Q$5:$Q251,$P$5:$P251,"Plusieurs commentaires",$C$5:$C251,C251)</f>
        <v>0</v>
      </c>
      <c r="S251" t="str">
        <f t="shared" si="75"/>
        <v/>
      </c>
      <c r="T251" t="str">
        <f t="shared" si="76"/>
        <v/>
      </c>
      <c r="U251" t="str">
        <f t="shared" si="77"/>
        <v/>
      </c>
      <c r="V251" s="238" t="str">
        <f t="shared" si="78"/>
        <v/>
      </c>
      <c r="W251" s="238">
        <f t="shared" si="79"/>
        <v>0</v>
      </c>
      <c r="X251" s="238">
        <f>SUMIFS($W$5:$W251,$V$5:$V251,"Plusieurs occurences",$H$5:$H251,H251)</f>
        <v>0</v>
      </c>
      <c r="Y251" t="str">
        <f t="shared" si="80"/>
        <v/>
      </c>
      <c r="Z251" t="str">
        <f t="shared" si="81"/>
        <v/>
      </c>
      <c r="AA251" t="str">
        <f t="shared" si="82"/>
        <v/>
      </c>
      <c r="AC251" t="str">
        <f t="shared" si="83"/>
        <v/>
      </c>
    </row>
    <row r="252" spans="16:29" x14ac:dyDescent="0.25">
      <c r="P252" s="1" t="str">
        <f>IF($C252&lt;&gt;"",IF(COUNTIF($C:C,$C252)&gt;1,"Plusieurs commentaires",""),"")</f>
        <v/>
      </c>
      <c r="Q252" s="1">
        <f t="shared" si="74"/>
        <v>0</v>
      </c>
      <c r="R252" s="1">
        <f>SUMIFS($Q$5:$Q252,$P$5:$P252,"Plusieurs commentaires",$C$5:$C252,C252)</f>
        <v>0</v>
      </c>
      <c r="S252" t="str">
        <f t="shared" si="75"/>
        <v/>
      </c>
      <c r="T252" t="str">
        <f t="shared" si="76"/>
        <v/>
      </c>
      <c r="U252" t="str">
        <f t="shared" si="77"/>
        <v/>
      </c>
      <c r="V252" s="238" t="str">
        <f t="shared" si="78"/>
        <v/>
      </c>
      <c r="W252" s="238">
        <f t="shared" si="79"/>
        <v>0</v>
      </c>
      <c r="X252" s="238">
        <f>SUMIFS($W$5:$W252,$V$5:$V252,"Plusieurs occurences",$H$5:$H252,H252)</f>
        <v>0</v>
      </c>
      <c r="Y252" t="str">
        <f t="shared" si="80"/>
        <v/>
      </c>
      <c r="Z252" t="str">
        <f t="shared" si="81"/>
        <v/>
      </c>
      <c r="AA252" t="str">
        <f t="shared" si="82"/>
        <v/>
      </c>
      <c r="AC252" t="str">
        <f t="shared" si="83"/>
        <v/>
      </c>
    </row>
    <row r="253" spans="16:29" x14ac:dyDescent="0.25">
      <c r="P253" s="1" t="str">
        <f>IF($C253&lt;&gt;"",IF(COUNTIF($C:C,$C253)&gt;1,"Plusieurs commentaires",""),"")</f>
        <v/>
      </c>
      <c r="Q253" s="1">
        <f t="shared" si="74"/>
        <v>0</v>
      </c>
      <c r="R253" s="1">
        <f>SUMIFS($Q$5:$Q253,$P$5:$P253,"Plusieurs commentaires",$C$5:$C253,C253)</f>
        <v>0</v>
      </c>
      <c r="S253" t="str">
        <f t="shared" si="75"/>
        <v/>
      </c>
      <c r="T253" t="str">
        <f t="shared" si="76"/>
        <v/>
      </c>
      <c r="U253" t="str">
        <f t="shared" si="77"/>
        <v/>
      </c>
      <c r="V253" s="238" t="str">
        <f t="shared" si="78"/>
        <v/>
      </c>
      <c r="W253" s="238">
        <f t="shared" si="79"/>
        <v>0</v>
      </c>
      <c r="X253" s="238">
        <f>SUMIFS($W$5:$W253,$V$5:$V253,"Plusieurs occurences",$H$5:$H253,H253)</f>
        <v>0</v>
      </c>
      <c r="Y253" t="str">
        <f t="shared" si="80"/>
        <v/>
      </c>
      <c r="Z253" t="str">
        <f t="shared" si="81"/>
        <v/>
      </c>
      <c r="AA253" t="str">
        <f t="shared" si="82"/>
        <v/>
      </c>
      <c r="AC253" t="str">
        <f t="shared" si="83"/>
        <v/>
      </c>
    </row>
    <row r="254" spans="16:29" x14ac:dyDescent="0.25">
      <c r="P254" s="1" t="str">
        <f>IF($C254&lt;&gt;"",IF(COUNTIF($C:C,$C254)&gt;1,"Plusieurs commentaires",""),"")</f>
        <v/>
      </c>
      <c r="Q254" s="1">
        <f t="shared" si="74"/>
        <v>0</v>
      </c>
      <c r="R254" s="1">
        <f>SUMIFS($Q$5:$Q254,$P$5:$P254,"Plusieurs commentaires",$C$5:$C254,C254)</f>
        <v>0</v>
      </c>
      <c r="S254" t="str">
        <f t="shared" si="75"/>
        <v/>
      </c>
      <c r="T254" t="str">
        <f t="shared" si="76"/>
        <v/>
      </c>
      <c r="U254" t="str">
        <f t="shared" si="77"/>
        <v/>
      </c>
      <c r="V254" s="238" t="str">
        <f t="shared" si="78"/>
        <v/>
      </c>
      <c r="W254" s="238">
        <f t="shared" si="79"/>
        <v>0</v>
      </c>
      <c r="X254" s="238">
        <f>SUMIFS($W$5:$W254,$V$5:$V254,"Plusieurs occurences",$H$5:$H254,H254)</f>
        <v>0</v>
      </c>
      <c r="Y254" t="str">
        <f t="shared" si="80"/>
        <v/>
      </c>
      <c r="Z254" t="str">
        <f t="shared" si="81"/>
        <v/>
      </c>
      <c r="AA254" t="str">
        <f t="shared" si="82"/>
        <v/>
      </c>
      <c r="AC254" t="str">
        <f t="shared" si="83"/>
        <v/>
      </c>
    </row>
    <row r="255" spans="16:29" x14ac:dyDescent="0.25">
      <c r="P255" s="1" t="str">
        <f>IF($C255&lt;&gt;"",IF(COUNTIF($C:C,$C255)&gt;1,"Plusieurs commentaires",""),"")</f>
        <v/>
      </c>
      <c r="Q255" s="1">
        <f t="shared" si="74"/>
        <v>0</v>
      </c>
      <c r="R255" s="1">
        <f>SUMIFS($Q$5:$Q255,$P$5:$P255,"Plusieurs commentaires",$C$5:$C255,C255)</f>
        <v>0</v>
      </c>
      <c r="S255" t="str">
        <f t="shared" si="75"/>
        <v/>
      </c>
      <c r="T255" t="str">
        <f t="shared" si="76"/>
        <v/>
      </c>
      <c r="U255" t="str">
        <f t="shared" si="77"/>
        <v/>
      </c>
      <c r="V255" s="238" t="str">
        <f t="shared" si="78"/>
        <v/>
      </c>
      <c r="W255" s="238">
        <f t="shared" si="79"/>
        <v>0</v>
      </c>
      <c r="X255" s="238">
        <f>SUMIFS($W$5:$W255,$V$5:$V255,"Plusieurs occurences",$H$5:$H255,H255)</f>
        <v>0</v>
      </c>
      <c r="Y255" t="str">
        <f t="shared" si="80"/>
        <v/>
      </c>
      <c r="Z255" t="str">
        <f t="shared" si="81"/>
        <v/>
      </c>
      <c r="AA255" t="str">
        <f t="shared" si="82"/>
        <v/>
      </c>
      <c r="AC255" t="str">
        <f t="shared" si="83"/>
        <v/>
      </c>
    </row>
    <row r="256" spans="16:29" x14ac:dyDescent="0.25">
      <c r="P256" s="1" t="str">
        <f>IF($C256&lt;&gt;"",IF(COUNTIF($C:C,$C256)&gt;1,"Plusieurs commentaires",""),"")</f>
        <v/>
      </c>
      <c r="Q256" s="1">
        <f t="shared" si="74"/>
        <v>0</v>
      </c>
      <c r="R256" s="1">
        <f>SUMIFS($Q$5:$Q256,$P$5:$P256,"Plusieurs commentaires",$C$5:$C256,C256)</f>
        <v>0</v>
      </c>
      <c r="S256" t="str">
        <f t="shared" si="75"/>
        <v/>
      </c>
      <c r="T256" t="str">
        <f t="shared" si="76"/>
        <v/>
      </c>
      <c r="U256" t="str">
        <f t="shared" si="77"/>
        <v/>
      </c>
      <c r="V256" s="238" t="str">
        <f t="shared" si="78"/>
        <v/>
      </c>
      <c r="W256" s="238">
        <f t="shared" si="79"/>
        <v>0</v>
      </c>
      <c r="X256" s="238">
        <f>SUMIFS($W$5:$W256,$V$5:$V256,"Plusieurs occurences",$H$5:$H256,H256)</f>
        <v>0</v>
      </c>
      <c r="Y256" t="str">
        <f t="shared" si="80"/>
        <v/>
      </c>
      <c r="Z256" t="str">
        <f t="shared" si="81"/>
        <v/>
      </c>
      <c r="AA256" t="str">
        <f t="shared" si="82"/>
        <v/>
      </c>
      <c r="AC256" t="str">
        <f t="shared" si="83"/>
        <v/>
      </c>
    </row>
    <row r="257" spans="16:29" x14ac:dyDescent="0.25">
      <c r="P257" s="1" t="str">
        <f>IF($C257&lt;&gt;"",IF(COUNTIF($C:C,$C257)&gt;1,"Plusieurs commentaires",""),"")</f>
        <v/>
      </c>
      <c r="Q257" s="1">
        <f t="shared" si="74"/>
        <v>0</v>
      </c>
      <c r="R257" s="1">
        <f>SUMIFS($Q$5:$Q257,$P$5:$P257,"Plusieurs commentaires",$C$5:$C257,C257)</f>
        <v>0</v>
      </c>
      <c r="S257" t="str">
        <f t="shared" si="75"/>
        <v/>
      </c>
      <c r="T257" t="str">
        <f t="shared" si="76"/>
        <v/>
      </c>
      <c r="U257" t="str">
        <f t="shared" si="77"/>
        <v/>
      </c>
      <c r="V257" s="238" t="str">
        <f t="shared" si="78"/>
        <v/>
      </c>
      <c r="W257" s="238">
        <f t="shared" si="79"/>
        <v>0</v>
      </c>
      <c r="X257" s="238">
        <f>SUMIFS($W$5:$W257,$V$5:$V257,"Plusieurs occurences",$H$5:$H257,H257)</f>
        <v>0</v>
      </c>
      <c r="Y257" t="str">
        <f t="shared" si="80"/>
        <v/>
      </c>
      <c r="Z257" t="str">
        <f t="shared" si="81"/>
        <v/>
      </c>
      <c r="AA257" t="str">
        <f t="shared" si="82"/>
        <v/>
      </c>
      <c r="AC257" t="str">
        <f t="shared" si="83"/>
        <v/>
      </c>
    </row>
    <row r="258" spans="16:29" x14ac:dyDescent="0.25">
      <c r="P258" s="1" t="str">
        <f>IF($C258&lt;&gt;"",IF(COUNTIF($C:C,$C258)&gt;1,"Plusieurs commentaires",""),"")</f>
        <v/>
      </c>
      <c r="Q258" s="1">
        <f t="shared" si="74"/>
        <v>0</v>
      </c>
      <c r="R258" s="1">
        <f>SUMIFS($Q$5:$Q258,$P$5:$P258,"Plusieurs commentaires",$C$5:$C258,C258)</f>
        <v>0</v>
      </c>
      <c r="S258" t="str">
        <f t="shared" si="75"/>
        <v/>
      </c>
      <c r="T258" t="str">
        <f t="shared" si="76"/>
        <v/>
      </c>
      <c r="U258" t="str">
        <f t="shared" si="77"/>
        <v/>
      </c>
      <c r="V258" s="238" t="str">
        <f t="shared" si="78"/>
        <v/>
      </c>
      <c r="W258" s="238">
        <f t="shared" si="79"/>
        <v>0</v>
      </c>
      <c r="X258" s="238">
        <f>SUMIFS($W$5:$W258,$V$5:$V258,"Plusieurs occurences",$H$5:$H258,H258)</f>
        <v>0</v>
      </c>
      <c r="Y258" t="str">
        <f t="shared" si="80"/>
        <v/>
      </c>
      <c r="Z258" t="str">
        <f t="shared" si="81"/>
        <v/>
      </c>
      <c r="AA258" t="str">
        <f t="shared" si="82"/>
        <v/>
      </c>
      <c r="AC258" t="str">
        <f t="shared" si="83"/>
        <v/>
      </c>
    </row>
    <row r="259" spans="16:29" x14ac:dyDescent="0.25">
      <c r="P259" s="1" t="str">
        <f>IF($C259&lt;&gt;"",IF(COUNTIF($C:C,$C259)&gt;1,"Plusieurs commentaires",""),"")</f>
        <v/>
      </c>
      <c r="Q259" s="1">
        <f t="shared" si="74"/>
        <v>0</v>
      </c>
      <c r="R259" s="1">
        <f>SUMIFS($Q$5:$Q259,$P$5:$P259,"Plusieurs commentaires",$C$5:$C259,C259)</f>
        <v>0</v>
      </c>
      <c r="S259" t="str">
        <f t="shared" si="75"/>
        <v/>
      </c>
      <c r="T259" t="str">
        <f t="shared" si="76"/>
        <v/>
      </c>
      <c r="U259" t="str">
        <f t="shared" si="77"/>
        <v/>
      </c>
      <c r="V259" s="238" t="str">
        <f t="shared" si="78"/>
        <v/>
      </c>
      <c r="W259" s="238">
        <f t="shared" si="79"/>
        <v>0</v>
      </c>
      <c r="X259" s="238">
        <f>SUMIFS($W$5:$W259,$V$5:$V259,"Plusieurs occurences",$H$5:$H259,H259)</f>
        <v>0</v>
      </c>
      <c r="Y259" t="str">
        <f t="shared" si="80"/>
        <v/>
      </c>
      <c r="Z259" t="str">
        <f t="shared" si="81"/>
        <v/>
      </c>
      <c r="AA259" t="str">
        <f t="shared" si="82"/>
        <v/>
      </c>
      <c r="AC259" t="str">
        <f t="shared" si="83"/>
        <v/>
      </c>
    </row>
    <row r="260" spans="16:29" x14ac:dyDescent="0.25">
      <c r="P260" s="1" t="str">
        <f>IF($C260&lt;&gt;"",IF(COUNTIF($C:C,$C260)&gt;1,"Plusieurs commentaires",""),"")</f>
        <v/>
      </c>
      <c r="Q260" s="1">
        <f t="shared" si="74"/>
        <v>0</v>
      </c>
      <c r="R260" s="1">
        <f>SUMIFS($Q$5:$Q260,$P$5:$P260,"Plusieurs commentaires",$C$5:$C260,C260)</f>
        <v>0</v>
      </c>
      <c r="S260" t="str">
        <f t="shared" si="75"/>
        <v/>
      </c>
      <c r="T260" t="str">
        <f t="shared" si="76"/>
        <v/>
      </c>
      <c r="U260" t="str">
        <f t="shared" si="77"/>
        <v/>
      </c>
      <c r="V260" s="238" t="str">
        <f t="shared" si="78"/>
        <v/>
      </c>
      <c r="W260" s="238">
        <f t="shared" si="79"/>
        <v>0</v>
      </c>
      <c r="X260" s="238">
        <f>SUMIFS($W$5:$W260,$V$5:$V260,"Plusieurs occurences",$H$5:$H260,H260)</f>
        <v>0</v>
      </c>
      <c r="Y260" t="str">
        <f t="shared" si="80"/>
        <v/>
      </c>
      <c r="Z260" t="str">
        <f t="shared" si="81"/>
        <v/>
      </c>
      <c r="AA260" t="str">
        <f t="shared" si="82"/>
        <v/>
      </c>
      <c r="AC260" t="str">
        <f t="shared" si="83"/>
        <v/>
      </c>
    </row>
    <row r="261" spans="16:29" x14ac:dyDescent="0.25">
      <c r="P261" s="1" t="str">
        <f>IF($C261&lt;&gt;"",IF(COUNTIF($C:C,$C261)&gt;1,"Plusieurs commentaires",""),"")</f>
        <v/>
      </c>
      <c r="Q261" s="1">
        <f t="shared" ref="Q261:Q324" si="84">IF(P261="Plusieurs commentaires",1,0)</f>
        <v>0</v>
      </c>
      <c r="R261" s="1">
        <f>SUMIFS($Q$5:$Q261,$P$5:$P261,"Plusieurs commentaires",$C$5:$C261,C261)</f>
        <v>0</v>
      </c>
      <c r="S261" t="str">
        <f t="shared" ref="S261:S324" si="85">IF(I261="Non",IF(F261&lt;=21,IF(M261="Critique",IF(J261&gt;2017,C261,""),""),""),"")</f>
        <v/>
      </c>
      <c r="T261" t="str">
        <f t="shared" ref="T261:T324" si="86">IF(I261="Non",IF(F261&lt;=21,IF(M261="Soutien",IF(J261&gt;2017,C261,""),""),""),"")</f>
        <v/>
      </c>
      <c r="U261" t="str">
        <f t="shared" ref="U261:U324" si="87">IF(I261="Non",IF(F261&lt;=21,IF(M261="Neutre",IF(J261&gt;2017,C261,""),""),""),"")</f>
        <v/>
      </c>
      <c r="V261" s="238" t="str">
        <f t="shared" ref="V261:V324" si="88">IF($H261&lt;&gt;"",IF(COUNTIF($H:$H,$H261)&gt;1,"Plusieurs occurences",""),"")</f>
        <v/>
      </c>
      <c r="W261" s="238">
        <f t="shared" ref="W261:W324" si="89">IF(V261="Plusieurs occurences",1,0)</f>
        <v>0</v>
      </c>
      <c r="X261" s="238">
        <f>SUMIFS($W$5:$W261,$V$5:$V261,"Plusieurs occurences",$H$5:$H261,H261)</f>
        <v>0</v>
      </c>
      <c r="Y261" t="str">
        <f t="shared" ref="Y261:Y324" si="90">IF(R261&lt;2,IF(M261="Critique",H261,""),"")</f>
        <v/>
      </c>
      <c r="Z261" t="str">
        <f t="shared" ref="Z261:Z324" si="91">IF(R261&lt;2,IF(M261="Soutien",H261,""),"")</f>
        <v/>
      </c>
      <c r="AA261" t="str">
        <f t="shared" ref="AA261:AA324" si="92">IF(R261&lt;2,IF(M261="Neutre",H261,""),"")</f>
        <v/>
      </c>
      <c r="AC261" t="str">
        <f t="shared" si="83"/>
        <v/>
      </c>
    </row>
    <row r="262" spans="16:29" x14ac:dyDescent="0.25">
      <c r="P262" s="1" t="str">
        <f>IF($C262&lt;&gt;"",IF(COUNTIF($C:C,$C262)&gt;1,"Plusieurs commentaires",""),"")</f>
        <v/>
      </c>
      <c r="Q262" s="1">
        <f t="shared" si="84"/>
        <v>0</v>
      </c>
      <c r="R262" s="1">
        <f>SUMIFS($Q$5:$Q262,$P$5:$P262,"Plusieurs commentaires",$C$5:$C262,C262)</f>
        <v>0</v>
      </c>
      <c r="S262" t="str">
        <f t="shared" si="85"/>
        <v/>
      </c>
      <c r="T262" t="str">
        <f t="shared" si="86"/>
        <v/>
      </c>
      <c r="U262" t="str">
        <f t="shared" si="87"/>
        <v/>
      </c>
      <c r="V262" s="238" t="str">
        <f t="shared" si="88"/>
        <v/>
      </c>
      <c r="W262" s="238">
        <f t="shared" si="89"/>
        <v>0</v>
      </c>
      <c r="X262" s="238">
        <f>SUMIFS($W$5:$W262,$V$5:$V262,"Plusieurs occurences",$H$5:$H262,H262)</f>
        <v>0</v>
      </c>
      <c r="Y262" t="str">
        <f t="shared" si="90"/>
        <v/>
      </c>
      <c r="Z262" t="str">
        <f t="shared" si="91"/>
        <v/>
      </c>
      <c r="AA262" t="str">
        <f t="shared" si="92"/>
        <v/>
      </c>
      <c r="AC262" t="str">
        <f t="shared" si="83"/>
        <v/>
      </c>
    </row>
    <row r="263" spans="16:29" x14ac:dyDescent="0.25">
      <c r="P263" s="1" t="str">
        <f>IF($C263&lt;&gt;"",IF(COUNTIF($C:C,$C263)&gt;1,"Plusieurs commentaires",""),"")</f>
        <v/>
      </c>
      <c r="Q263" s="1">
        <f t="shared" si="84"/>
        <v>0</v>
      </c>
      <c r="R263" s="1">
        <f>SUMIFS($Q$5:$Q263,$P$5:$P263,"Plusieurs commentaires",$C$5:$C263,C263)</f>
        <v>0</v>
      </c>
      <c r="S263" t="str">
        <f t="shared" si="85"/>
        <v/>
      </c>
      <c r="T263" t="str">
        <f t="shared" si="86"/>
        <v/>
      </c>
      <c r="U263" t="str">
        <f t="shared" si="87"/>
        <v/>
      </c>
      <c r="V263" s="238" t="str">
        <f t="shared" si="88"/>
        <v/>
      </c>
      <c r="W263" s="238">
        <f t="shared" si="89"/>
        <v>0</v>
      </c>
      <c r="X263" s="238">
        <f>SUMIFS($W$5:$W263,$V$5:$V263,"Plusieurs occurences",$H$5:$H263,H263)</f>
        <v>0</v>
      </c>
      <c r="Y263" t="str">
        <f t="shared" si="90"/>
        <v/>
      </c>
      <c r="Z263" t="str">
        <f t="shared" si="91"/>
        <v/>
      </c>
      <c r="AA263" t="str">
        <f t="shared" si="92"/>
        <v/>
      </c>
      <c r="AC263" t="str">
        <f t="shared" si="83"/>
        <v/>
      </c>
    </row>
    <row r="264" spans="16:29" x14ac:dyDescent="0.25">
      <c r="P264" s="1" t="str">
        <f>IF($C264&lt;&gt;"",IF(COUNTIF($C:C,$C264)&gt;1,"Plusieurs commentaires",""),"")</f>
        <v/>
      </c>
      <c r="Q264" s="1">
        <f t="shared" si="84"/>
        <v>0</v>
      </c>
      <c r="R264" s="1">
        <f>SUMIFS($Q$5:$Q264,$P$5:$P264,"Plusieurs commentaires",$C$5:$C264,C264)</f>
        <v>0</v>
      </c>
      <c r="S264" t="str">
        <f t="shared" si="85"/>
        <v/>
      </c>
      <c r="T264" t="str">
        <f t="shared" si="86"/>
        <v/>
      </c>
      <c r="U264" t="str">
        <f t="shared" si="87"/>
        <v/>
      </c>
      <c r="V264" s="238" t="str">
        <f t="shared" si="88"/>
        <v/>
      </c>
      <c r="W264" s="238">
        <f t="shared" si="89"/>
        <v>0</v>
      </c>
      <c r="X264" s="238">
        <f>SUMIFS($W$5:$W264,$V$5:$V264,"Plusieurs occurences",$H$5:$H264,H264)</f>
        <v>0</v>
      </c>
      <c r="Y264" t="str">
        <f t="shared" si="90"/>
        <v/>
      </c>
      <c r="Z264" t="str">
        <f t="shared" si="91"/>
        <v/>
      </c>
      <c r="AA264" t="str">
        <f t="shared" si="92"/>
        <v/>
      </c>
      <c r="AC264" t="str">
        <f t="shared" si="83"/>
        <v/>
      </c>
    </row>
    <row r="265" spans="16:29" x14ac:dyDescent="0.25">
      <c r="P265" s="1" t="str">
        <f>IF($C265&lt;&gt;"",IF(COUNTIF($C:C,$C265)&gt;1,"Plusieurs commentaires",""),"")</f>
        <v/>
      </c>
      <c r="Q265" s="1">
        <f t="shared" si="84"/>
        <v>0</v>
      </c>
      <c r="R265" s="1">
        <f>SUMIFS($Q$5:$Q265,$P$5:$P265,"Plusieurs commentaires",$C$5:$C265,C265)</f>
        <v>0</v>
      </c>
      <c r="S265" t="str">
        <f t="shared" si="85"/>
        <v/>
      </c>
      <c r="T265" t="str">
        <f t="shared" si="86"/>
        <v/>
      </c>
      <c r="U265" t="str">
        <f t="shared" si="87"/>
        <v/>
      </c>
      <c r="V265" s="238" t="str">
        <f t="shared" si="88"/>
        <v/>
      </c>
      <c r="W265" s="238">
        <f t="shared" si="89"/>
        <v>0</v>
      </c>
      <c r="X265" s="238">
        <f>SUMIFS($W$5:$W265,$V$5:$V265,"Plusieurs occurences",$H$5:$H265,H265)</f>
        <v>0</v>
      </c>
      <c r="Y265" t="str">
        <f t="shared" si="90"/>
        <v/>
      </c>
      <c r="Z265" t="str">
        <f t="shared" si="91"/>
        <v/>
      </c>
      <c r="AA265" t="str">
        <f t="shared" si="92"/>
        <v/>
      </c>
      <c r="AC265" t="str">
        <f t="shared" si="83"/>
        <v/>
      </c>
    </row>
    <row r="266" spans="16:29" x14ac:dyDescent="0.25">
      <c r="P266" s="1" t="str">
        <f>IF($C266&lt;&gt;"",IF(COUNTIF($C:C,$C266)&gt;1,"Plusieurs commentaires",""),"")</f>
        <v/>
      </c>
      <c r="Q266" s="1">
        <f t="shared" si="84"/>
        <v>0</v>
      </c>
      <c r="R266" s="1">
        <f>SUMIFS($Q$5:$Q266,$P$5:$P266,"Plusieurs commentaires",$C$5:$C266,C266)</f>
        <v>0</v>
      </c>
      <c r="S266" t="str">
        <f t="shared" si="85"/>
        <v/>
      </c>
      <c r="T266" t="str">
        <f t="shared" si="86"/>
        <v/>
      </c>
      <c r="U266" t="str">
        <f t="shared" si="87"/>
        <v/>
      </c>
      <c r="V266" s="238" t="str">
        <f t="shared" si="88"/>
        <v/>
      </c>
      <c r="W266" s="238">
        <f t="shared" si="89"/>
        <v>0</v>
      </c>
      <c r="X266" s="238">
        <f>SUMIFS($W$5:$W266,$V$5:$V266,"Plusieurs occurences",$H$5:$H266,H266)</f>
        <v>0</v>
      </c>
      <c r="Y266" t="str">
        <f t="shared" si="90"/>
        <v/>
      </c>
      <c r="Z266" t="str">
        <f t="shared" si="91"/>
        <v/>
      </c>
      <c r="AA266" t="str">
        <f t="shared" si="92"/>
        <v/>
      </c>
      <c r="AC266" t="str">
        <f t="shared" ref="AC266:AC329" si="93">IF(R266&lt;2,IF(M266="Critique",C266,""),"")</f>
        <v/>
      </c>
    </row>
    <row r="267" spans="16:29" x14ac:dyDescent="0.25">
      <c r="P267" s="1" t="str">
        <f>IF($C267&lt;&gt;"",IF(COUNTIF($C:C,$C267)&gt;1,"Plusieurs commentaires",""),"")</f>
        <v/>
      </c>
      <c r="Q267" s="1">
        <f t="shared" si="84"/>
        <v>0</v>
      </c>
      <c r="R267" s="1">
        <f>SUMIFS($Q$5:$Q267,$P$5:$P267,"Plusieurs commentaires",$C$5:$C267,C267)</f>
        <v>0</v>
      </c>
      <c r="S267" t="str">
        <f t="shared" si="85"/>
        <v/>
      </c>
      <c r="T267" t="str">
        <f t="shared" si="86"/>
        <v/>
      </c>
      <c r="U267" t="str">
        <f t="shared" si="87"/>
        <v/>
      </c>
      <c r="V267" s="238" t="str">
        <f t="shared" si="88"/>
        <v/>
      </c>
      <c r="W267" s="238">
        <f t="shared" si="89"/>
        <v>0</v>
      </c>
      <c r="X267" s="238">
        <f>SUMIFS($W$5:$W267,$V$5:$V267,"Plusieurs occurences",$H$5:$H267,H267)</f>
        <v>0</v>
      </c>
      <c r="Y267" t="str">
        <f t="shared" si="90"/>
        <v/>
      </c>
      <c r="Z267" t="str">
        <f t="shared" si="91"/>
        <v/>
      </c>
      <c r="AA267" t="str">
        <f t="shared" si="92"/>
        <v/>
      </c>
      <c r="AC267" t="str">
        <f t="shared" si="93"/>
        <v/>
      </c>
    </row>
    <row r="268" spans="16:29" x14ac:dyDescent="0.25">
      <c r="P268" s="1" t="str">
        <f>IF($C268&lt;&gt;"",IF(COUNTIF($C:C,$C268)&gt;1,"Plusieurs commentaires",""),"")</f>
        <v/>
      </c>
      <c r="Q268" s="1">
        <f t="shared" si="84"/>
        <v>0</v>
      </c>
      <c r="R268" s="1">
        <f>SUMIFS($Q$5:$Q268,$P$5:$P268,"Plusieurs commentaires",$C$5:$C268,C268)</f>
        <v>0</v>
      </c>
      <c r="S268" t="str">
        <f t="shared" si="85"/>
        <v/>
      </c>
      <c r="T268" t="str">
        <f t="shared" si="86"/>
        <v/>
      </c>
      <c r="U268" t="str">
        <f t="shared" si="87"/>
        <v/>
      </c>
      <c r="V268" s="238" t="str">
        <f t="shared" si="88"/>
        <v/>
      </c>
      <c r="W268" s="238">
        <f t="shared" si="89"/>
        <v>0</v>
      </c>
      <c r="X268" s="238">
        <f>SUMIFS($W$5:$W268,$V$5:$V268,"Plusieurs occurences",$H$5:$H268,H268)</f>
        <v>0</v>
      </c>
      <c r="Y268" t="str">
        <f t="shared" si="90"/>
        <v/>
      </c>
      <c r="Z268" t="str">
        <f t="shared" si="91"/>
        <v/>
      </c>
      <c r="AA268" t="str">
        <f t="shared" si="92"/>
        <v/>
      </c>
      <c r="AC268" t="str">
        <f t="shared" si="93"/>
        <v/>
      </c>
    </row>
    <row r="269" spans="16:29" x14ac:dyDescent="0.25">
      <c r="P269" s="1" t="str">
        <f>IF($C269&lt;&gt;"",IF(COUNTIF($C:C,$C269)&gt;1,"Plusieurs commentaires",""),"")</f>
        <v/>
      </c>
      <c r="Q269" s="1">
        <f t="shared" si="84"/>
        <v>0</v>
      </c>
      <c r="R269" s="1">
        <f>SUMIFS($Q$5:$Q269,$P$5:$P269,"Plusieurs commentaires",$C$5:$C269,C269)</f>
        <v>0</v>
      </c>
      <c r="S269" t="str">
        <f t="shared" si="85"/>
        <v/>
      </c>
      <c r="T269" t="str">
        <f t="shared" si="86"/>
        <v/>
      </c>
      <c r="U269" t="str">
        <f t="shared" si="87"/>
        <v/>
      </c>
      <c r="V269" s="238" t="str">
        <f t="shared" si="88"/>
        <v/>
      </c>
      <c r="W269" s="238">
        <f t="shared" si="89"/>
        <v>0</v>
      </c>
      <c r="X269" s="238">
        <f>SUMIFS($W$5:$W269,$V$5:$V269,"Plusieurs occurences",$H$5:$H269,H269)</f>
        <v>0</v>
      </c>
      <c r="Y269" t="str">
        <f t="shared" si="90"/>
        <v/>
      </c>
      <c r="Z269" t="str">
        <f t="shared" si="91"/>
        <v/>
      </c>
      <c r="AA269" t="str">
        <f t="shared" si="92"/>
        <v/>
      </c>
      <c r="AC269" t="str">
        <f t="shared" si="93"/>
        <v/>
      </c>
    </row>
    <row r="270" spans="16:29" x14ac:dyDescent="0.25">
      <c r="P270" s="1" t="str">
        <f>IF($C270&lt;&gt;"",IF(COUNTIF($C:C,$C270)&gt;1,"Plusieurs commentaires",""),"")</f>
        <v/>
      </c>
      <c r="Q270" s="1">
        <f t="shared" si="84"/>
        <v>0</v>
      </c>
      <c r="R270" s="1">
        <f>SUMIFS($Q$5:$Q270,$P$5:$P270,"Plusieurs commentaires",$C$5:$C270,C270)</f>
        <v>0</v>
      </c>
      <c r="S270" t="str">
        <f t="shared" si="85"/>
        <v/>
      </c>
      <c r="T270" t="str">
        <f t="shared" si="86"/>
        <v/>
      </c>
      <c r="U270" t="str">
        <f t="shared" si="87"/>
        <v/>
      </c>
      <c r="V270" s="238" t="str">
        <f t="shared" si="88"/>
        <v/>
      </c>
      <c r="W270" s="238">
        <f t="shared" si="89"/>
        <v>0</v>
      </c>
      <c r="X270" s="238">
        <f>SUMIFS($W$5:$W270,$V$5:$V270,"Plusieurs occurences",$H$5:$H270,H270)</f>
        <v>0</v>
      </c>
      <c r="Y270" t="str">
        <f t="shared" si="90"/>
        <v/>
      </c>
      <c r="Z270" t="str">
        <f t="shared" si="91"/>
        <v/>
      </c>
      <c r="AA270" t="str">
        <f t="shared" si="92"/>
        <v/>
      </c>
      <c r="AC270" t="str">
        <f t="shared" si="93"/>
        <v/>
      </c>
    </row>
    <row r="271" spans="16:29" x14ac:dyDescent="0.25">
      <c r="P271" s="1" t="str">
        <f>IF($C271&lt;&gt;"",IF(COUNTIF($C:C,$C271)&gt;1,"Plusieurs commentaires",""),"")</f>
        <v/>
      </c>
      <c r="Q271" s="1">
        <f t="shared" si="84"/>
        <v>0</v>
      </c>
      <c r="R271" s="1">
        <f>SUMIFS($Q$5:$Q271,$P$5:$P271,"Plusieurs commentaires",$C$5:$C271,C271)</f>
        <v>0</v>
      </c>
      <c r="S271" t="str">
        <f t="shared" si="85"/>
        <v/>
      </c>
      <c r="T271" t="str">
        <f t="shared" si="86"/>
        <v/>
      </c>
      <c r="U271" t="str">
        <f t="shared" si="87"/>
        <v/>
      </c>
      <c r="V271" s="238" t="str">
        <f t="shared" si="88"/>
        <v/>
      </c>
      <c r="W271" s="238">
        <f t="shared" si="89"/>
        <v>0</v>
      </c>
      <c r="X271" s="238">
        <f>SUMIFS($W$5:$W271,$V$5:$V271,"Plusieurs occurences",$H$5:$H271,H271)</f>
        <v>0</v>
      </c>
      <c r="Y271" t="str">
        <f t="shared" si="90"/>
        <v/>
      </c>
      <c r="Z271" t="str">
        <f t="shared" si="91"/>
        <v/>
      </c>
      <c r="AA271" t="str">
        <f t="shared" si="92"/>
        <v/>
      </c>
      <c r="AC271" t="str">
        <f t="shared" si="93"/>
        <v/>
      </c>
    </row>
    <row r="272" spans="16:29" x14ac:dyDescent="0.25">
      <c r="P272" s="1" t="str">
        <f>IF($C272&lt;&gt;"",IF(COUNTIF($C:C,$C272)&gt;1,"Plusieurs commentaires",""),"")</f>
        <v/>
      </c>
      <c r="Q272" s="1">
        <f t="shared" si="84"/>
        <v>0</v>
      </c>
      <c r="R272" s="1">
        <f>SUMIFS($Q$5:$Q272,$P$5:$P272,"Plusieurs commentaires",$C$5:$C272,C272)</f>
        <v>0</v>
      </c>
      <c r="S272" t="str">
        <f t="shared" si="85"/>
        <v/>
      </c>
      <c r="T272" t="str">
        <f t="shared" si="86"/>
        <v/>
      </c>
      <c r="U272" t="str">
        <f t="shared" si="87"/>
        <v/>
      </c>
      <c r="V272" s="238" t="str">
        <f t="shared" si="88"/>
        <v/>
      </c>
      <c r="W272" s="238">
        <f t="shared" si="89"/>
        <v>0</v>
      </c>
      <c r="X272" s="238">
        <f>SUMIFS($W$5:$W272,$V$5:$V272,"Plusieurs occurences",$H$5:$H272,H272)</f>
        <v>0</v>
      </c>
      <c r="Y272" t="str">
        <f t="shared" si="90"/>
        <v/>
      </c>
      <c r="Z272" t="str">
        <f t="shared" si="91"/>
        <v/>
      </c>
      <c r="AA272" t="str">
        <f t="shared" si="92"/>
        <v/>
      </c>
      <c r="AC272" t="str">
        <f t="shared" si="93"/>
        <v/>
      </c>
    </row>
    <row r="273" spans="16:29" x14ac:dyDescent="0.25">
      <c r="P273" s="1" t="str">
        <f>IF($C273&lt;&gt;"",IF(COUNTIF($C:C,$C273)&gt;1,"Plusieurs commentaires",""),"")</f>
        <v/>
      </c>
      <c r="Q273" s="1">
        <f t="shared" si="84"/>
        <v>0</v>
      </c>
      <c r="R273" s="1">
        <f>SUMIFS($Q$5:$Q273,$P$5:$P273,"Plusieurs commentaires",$C$5:$C273,C273)</f>
        <v>0</v>
      </c>
      <c r="S273" t="str">
        <f t="shared" si="85"/>
        <v/>
      </c>
      <c r="T273" t="str">
        <f t="shared" si="86"/>
        <v/>
      </c>
      <c r="U273" t="str">
        <f t="shared" si="87"/>
        <v/>
      </c>
      <c r="V273" s="238" t="str">
        <f t="shared" si="88"/>
        <v/>
      </c>
      <c r="W273" s="238">
        <f t="shared" si="89"/>
        <v>0</v>
      </c>
      <c r="X273" s="238">
        <f>SUMIFS($W$5:$W273,$V$5:$V273,"Plusieurs occurences",$H$5:$H273,H273)</f>
        <v>0</v>
      </c>
      <c r="Y273" t="str">
        <f t="shared" si="90"/>
        <v/>
      </c>
      <c r="Z273" t="str">
        <f t="shared" si="91"/>
        <v/>
      </c>
      <c r="AA273" t="str">
        <f t="shared" si="92"/>
        <v/>
      </c>
      <c r="AC273" t="str">
        <f t="shared" si="93"/>
        <v/>
      </c>
    </row>
    <row r="274" spans="16:29" x14ac:dyDescent="0.25">
      <c r="P274" s="1" t="str">
        <f>IF($C274&lt;&gt;"",IF(COUNTIF($C:C,$C274)&gt;1,"Plusieurs commentaires",""),"")</f>
        <v/>
      </c>
      <c r="Q274" s="1">
        <f t="shared" si="84"/>
        <v>0</v>
      </c>
      <c r="R274" s="1">
        <f>SUMIFS($Q$5:$Q274,$P$5:$P274,"Plusieurs commentaires",$C$5:$C274,C274)</f>
        <v>0</v>
      </c>
      <c r="S274" t="str">
        <f t="shared" si="85"/>
        <v/>
      </c>
      <c r="T274" t="str">
        <f t="shared" si="86"/>
        <v/>
      </c>
      <c r="U274" t="str">
        <f t="shared" si="87"/>
        <v/>
      </c>
      <c r="V274" s="238" t="str">
        <f t="shared" si="88"/>
        <v/>
      </c>
      <c r="W274" s="238">
        <f t="shared" si="89"/>
        <v>0</v>
      </c>
      <c r="X274" s="238">
        <f>SUMIFS($W$5:$W274,$V$5:$V274,"Plusieurs occurences",$H$5:$H274,H274)</f>
        <v>0</v>
      </c>
      <c r="Y274" t="str">
        <f t="shared" si="90"/>
        <v/>
      </c>
      <c r="Z274" t="str">
        <f t="shared" si="91"/>
        <v/>
      </c>
      <c r="AA274" t="str">
        <f t="shared" si="92"/>
        <v/>
      </c>
      <c r="AC274" t="str">
        <f t="shared" si="93"/>
        <v/>
      </c>
    </row>
    <row r="275" spans="16:29" x14ac:dyDescent="0.25">
      <c r="P275" s="1" t="str">
        <f>IF($C275&lt;&gt;"",IF(COUNTIF($C:C,$C275)&gt;1,"Plusieurs commentaires",""),"")</f>
        <v/>
      </c>
      <c r="Q275" s="1">
        <f t="shared" si="84"/>
        <v>0</v>
      </c>
      <c r="R275" s="1">
        <f>SUMIFS($Q$5:$Q275,$P$5:$P275,"Plusieurs commentaires",$C$5:$C275,C275)</f>
        <v>0</v>
      </c>
      <c r="S275" t="str">
        <f t="shared" si="85"/>
        <v/>
      </c>
      <c r="T275" t="str">
        <f t="shared" si="86"/>
        <v/>
      </c>
      <c r="U275" t="str">
        <f t="shared" si="87"/>
        <v/>
      </c>
      <c r="V275" s="238" t="str">
        <f t="shared" si="88"/>
        <v/>
      </c>
      <c r="W275" s="238">
        <f t="shared" si="89"/>
        <v>0</v>
      </c>
      <c r="X275" s="238">
        <f>SUMIFS($W$5:$W275,$V$5:$V275,"Plusieurs occurences",$H$5:$H275,H275)</f>
        <v>0</v>
      </c>
      <c r="Y275" t="str">
        <f t="shared" si="90"/>
        <v/>
      </c>
      <c r="Z275" t="str">
        <f t="shared" si="91"/>
        <v/>
      </c>
      <c r="AA275" t="str">
        <f t="shared" si="92"/>
        <v/>
      </c>
      <c r="AC275" t="str">
        <f t="shared" si="93"/>
        <v/>
      </c>
    </row>
    <row r="276" spans="16:29" x14ac:dyDescent="0.25">
      <c r="P276" s="1" t="str">
        <f>IF($C276&lt;&gt;"",IF(COUNTIF($C:C,$C276)&gt;1,"Plusieurs commentaires",""),"")</f>
        <v/>
      </c>
      <c r="Q276" s="1">
        <f t="shared" si="84"/>
        <v>0</v>
      </c>
      <c r="R276" s="1">
        <f>SUMIFS($Q$5:$Q276,$P$5:$P276,"Plusieurs commentaires",$C$5:$C276,C276)</f>
        <v>0</v>
      </c>
      <c r="S276" t="str">
        <f t="shared" si="85"/>
        <v/>
      </c>
      <c r="T276" t="str">
        <f t="shared" si="86"/>
        <v/>
      </c>
      <c r="U276" t="str">
        <f t="shared" si="87"/>
        <v/>
      </c>
      <c r="V276" s="238" t="str">
        <f t="shared" si="88"/>
        <v/>
      </c>
      <c r="W276" s="238">
        <f t="shared" si="89"/>
        <v>0</v>
      </c>
      <c r="X276" s="238">
        <f>SUMIFS($W$5:$W276,$V$5:$V276,"Plusieurs occurences",$H$5:$H276,H276)</f>
        <v>0</v>
      </c>
      <c r="Y276" t="str">
        <f t="shared" si="90"/>
        <v/>
      </c>
      <c r="Z276" t="str">
        <f t="shared" si="91"/>
        <v/>
      </c>
      <c r="AA276" t="str">
        <f t="shared" si="92"/>
        <v/>
      </c>
      <c r="AC276" t="str">
        <f t="shared" si="93"/>
        <v/>
      </c>
    </row>
    <row r="277" spans="16:29" x14ac:dyDescent="0.25">
      <c r="P277" s="1" t="str">
        <f>IF($C277&lt;&gt;"",IF(COUNTIF($C:C,$C277)&gt;1,"Plusieurs commentaires",""),"")</f>
        <v/>
      </c>
      <c r="Q277" s="1">
        <f t="shared" si="84"/>
        <v>0</v>
      </c>
      <c r="R277" s="1">
        <f>SUMIFS($Q$5:$Q277,$P$5:$P277,"Plusieurs commentaires",$C$5:$C277,C277)</f>
        <v>0</v>
      </c>
      <c r="S277" t="str">
        <f t="shared" si="85"/>
        <v/>
      </c>
      <c r="T277" t="str">
        <f t="shared" si="86"/>
        <v/>
      </c>
      <c r="U277" t="str">
        <f t="shared" si="87"/>
        <v/>
      </c>
      <c r="V277" s="238" t="str">
        <f t="shared" si="88"/>
        <v/>
      </c>
      <c r="W277" s="238">
        <f t="shared" si="89"/>
        <v>0</v>
      </c>
      <c r="X277" s="238">
        <f>SUMIFS($W$5:$W277,$V$5:$V277,"Plusieurs occurences",$H$5:$H277,H277)</f>
        <v>0</v>
      </c>
      <c r="Y277" t="str">
        <f t="shared" si="90"/>
        <v/>
      </c>
      <c r="Z277" t="str">
        <f t="shared" si="91"/>
        <v/>
      </c>
      <c r="AA277" t="str">
        <f t="shared" si="92"/>
        <v/>
      </c>
      <c r="AC277" t="str">
        <f t="shared" si="93"/>
        <v/>
      </c>
    </row>
    <row r="278" spans="16:29" x14ac:dyDescent="0.25">
      <c r="P278" s="1" t="str">
        <f>IF($C278&lt;&gt;"",IF(COUNTIF($C:C,$C278)&gt;1,"Plusieurs commentaires",""),"")</f>
        <v/>
      </c>
      <c r="Q278" s="1">
        <f t="shared" si="84"/>
        <v>0</v>
      </c>
      <c r="R278" s="1">
        <f>SUMIFS($Q$5:$Q278,$P$5:$P278,"Plusieurs commentaires",$C$5:$C278,C278)</f>
        <v>0</v>
      </c>
      <c r="S278" t="str">
        <f t="shared" si="85"/>
        <v/>
      </c>
      <c r="T278" t="str">
        <f t="shared" si="86"/>
        <v/>
      </c>
      <c r="U278" t="str">
        <f t="shared" si="87"/>
        <v/>
      </c>
      <c r="V278" s="238" t="str">
        <f t="shared" si="88"/>
        <v/>
      </c>
      <c r="W278" s="238">
        <f t="shared" si="89"/>
        <v>0</v>
      </c>
      <c r="X278" s="238">
        <f>SUMIFS($W$5:$W278,$V$5:$V278,"Plusieurs occurences",$H$5:$H278,H278)</f>
        <v>0</v>
      </c>
      <c r="Y278" t="str">
        <f t="shared" si="90"/>
        <v/>
      </c>
      <c r="Z278" t="str">
        <f t="shared" si="91"/>
        <v/>
      </c>
      <c r="AA278" t="str">
        <f t="shared" si="92"/>
        <v/>
      </c>
      <c r="AC278" t="str">
        <f t="shared" si="93"/>
        <v/>
      </c>
    </row>
    <row r="279" spans="16:29" x14ac:dyDescent="0.25">
      <c r="P279" s="1" t="str">
        <f>IF($C279&lt;&gt;"",IF(COUNTIF($C:C,$C279)&gt;1,"Plusieurs commentaires",""),"")</f>
        <v/>
      </c>
      <c r="Q279" s="1">
        <f t="shared" si="84"/>
        <v>0</v>
      </c>
      <c r="R279" s="1">
        <f>SUMIFS($Q$5:$Q279,$P$5:$P279,"Plusieurs commentaires",$C$5:$C279,C279)</f>
        <v>0</v>
      </c>
      <c r="S279" t="str">
        <f t="shared" si="85"/>
        <v/>
      </c>
      <c r="T279" t="str">
        <f t="shared" si="86"/>
        <v/>
      </c>
      <c r="U279" t="str">
        <f t="shared" si="87"/>
        <v/>
      </c>
      <c r="V279" s="238" t="str">
        <f t="shared" si="88"/>
        <v/>
      </c>
      <c r="W279" s="238">
        <f t="shared" si="89"/>
        <v>0</v>
      </c>
      <c r="X279" s="238">
        <f>SUMIFS($W$5:$W279,$V$5:$V279,"Plusieurs occurences",$H$5:$H279,H279)</f>
        <v>0</v>
      </c>
      <c r="Y279" t="str">
        <f t="shared" si="90"/>
        <v/>
      </c>
      <c r="Z279" t="str">
        <f t="shared" si="91"/>
        <v/>
      </c>
      <c r="AA279" t="str">
        <f t="shared" si="92"/>
        <v/>
      </c>
      <c r="AC279" t="str">
        <f t="shared" si="93"/>
        <v/>
      </c>
    </row>
    <row r="280" spans="16:29" x14ac:dyDescent="0.25">
      <c r="P280" s="1" t="str">
        <f>IF($C280&lt;&gt;"",IF(COUNTIF($C:C,$C280)&gt;1,"Plusieurs commentaires",""),"")</f>
        <v/>
      </c>
      <c r="Q280" s="1">
        <f t="shared" si="84"/>
        <v>0</v>
      </c>
      <c r="R280" s="1">
        <f>SUMIFS($Q$5:$Q280,$P$5:$P280,"Plusieurs commentaires",$C$5:$C280,C280)</f>
        <v>0</v>
      </c>
      <c r="S280" t="str">
        <f t="shared" si="85"/>
        <v/>
      </c>
      <c r="T280" t="str">
        <f t="shared" si="86"/>
        <v/>
      </c>
      <c r="U280" t="str">
        <f t="shared" si="87"/>
        <v/>
      </c>
      <c r="V280" s="238" t="str">
        <f t="shared" si="88"/>
        <v/>
      </c>
      <c r="W280" s="238">
        <f t="shared" si="89"/>
        <v>0</v>
      </c>
      <c r="X280" s="238">
        <f>SUMIFS($W$5:$W280,$V$5:$V280,"Plusieurs occurences",$H$5:$H280,H280)</f>
        <v>0</v>
      </c>
      <c r="Y280" t="str">
        <f t="shared" si="90"/>
        <v/>
      </c>
      <c r="Z280" t="str">
        <f t="shared" si="91"/>
        <v/>
      </c>
      <c r="AA280" t="str">
        <f t="shared" si="92"/>
        <v/>
      </c>
      <c r="AC280" t="str">
        <f t="shared" si="93"/>
        <v/>
      </c>
    </row>
    <row r="281" spans="16:29" x14ac:dyDescent="0.25">
      <c r="P281" s="1" t="str">
        <f>IF($C281&lt;&gt;"",IF(COUNTIF($C:C,$C281)&gt;1,"Plusieurs commentaires",""),"")</f>
        <v/>
      </c>
      <c r="Q281" s="1">
        <f t="shared" si="84"/>
        <v>0</v>
      </c>
      <c r="R281" s="1">
        <f>SUMIFS($Q$5:$Q281,$P$5:$P281,"Plusieurs commentaires",$C$5:$C281,C281)</f>
        <v>0</v>
      </c>
      <c r="S281" t="str">
        <f t="shared" si="85"/>
        <v/>
      </c>
      <c r="T281" t="str">
        <f t="shared" si="86"/>
        <v/>
      </c>
      <c r="U281" t="str">
        <f t="shared" si="87"/>
        <v/>
      </c>
      <c r="V281" s="238" t="str">
        <f t="shared" si="88"/>
        <v/>
      </c>
      <c r="W281" s="238">
        <f t="shared" si="89"/>
        <v>0</v>
      </c>
      <c r="X281" s="238">
        <f>SUMIFS($W$5:$W281,$V$5:$V281,"Plusieurs occurences",$H$5:$H281,H281)</f>
        <v>0</v>
      </c>
      <c r="Y281" t="str">
        <f t="shared" si="90"/>
        <v/>
      </c>
      <c r="Z281" t="str">
        <f t="shared" si="91"/>
        <v/>
      </c>
      <c r="AA281" t="str">
        <f t="shared" si="92"/>
        <v/>
      </c>
      <c r="AC281" t="str">
        <f t="shared" si="93"/>
        <v/>
      </c>
    </row>
    <row r="282" spans="16:29" x14ac:dyDescent="0.25">
      <c r="P282" s="1" t="str">
        <f>IF($C282&lt;&gt;"",IF(COUNTIF($C:C,$C282)&gt;1,"Plusieurs commentaires",""),"")</f>
        <v/>
      </c>
      <c r="Q282" s="1">
        <f t="shared" si="84"/>
        <v>0</v>
      </c>
      <c r="R282" s="1">
        <f>SUMIFS($Q$5:$Q282,$P$5:$P282,"Plusieurs commentaires",$C$5:$C282,C282)</f>
        <v>0</v>
      </c>
      <c r="S282" t="str">
        <f t="shared" si="85"/>
        <v/>
      </c>
      <c r="T282" t="str">
        <f t="shared" si="86"/>
        <v/>
      </c>
      <c r="U282" t="str">
        <f t="shared" si="87"/>
        <v/>
      </c>
      <c r="V282" s="238" t="str">
        <f t="shared" si="88"/>
        <v/>
      </c>
      <c r="W282" s="238">
        <f t="shared" si="89"/>
        <v>0</v>
      </c>
      <c r="X282" s="238">
        <f>SUMIFS($W$5:$W282,$V$5:$V282,"Plusieurs occurences",$H$5:$H282,H282)</f>
        <v>0</v>
      </c>
      <c r="Y282" t="str">
        <f t="shared" si="90"/>
        <v/>
      </c>
      <c r="Z282" t="str">
        <f t="shared" si="91"/>
        <v/>
      </c>
      <c r="AA282" t="str">
        <f t="shared" si="92"/>
        <v/>
      </c>
      <c r="AC282" t="str">
        <f t="shared" si="93"/>
        <v/>
      </c>
    </row>
    <row r="283" spans="16:29" x14ac:dyDescent="0.25">
      <c r="P283" s="1" t="str">
        <f>IF($C283&lt;&gt;"",IF(COUNTIF($C:C,$C283)&gt;1,"Plusieurs commentaires",""),"")</f>
        <v/>
      </c>
      <c r="Q283" s="1">
        <f t="shared" si="84"/>
        <v>0</v>
      </c>
      <c r="R283" s="1">
        <f>SUMIFS($Q$5:$Q283,$P$5:$P283,"Plusieurs commentaires",$C$5:$C283,C283)</f>
        <v>0</v>
      </c>
      <c r="S283" t="str">
        <f t="shared" si="85"/>
        <v/>
      </c>
      <c r="T283" t="str">
        <f t="shared" si="86"/>
        <v/>
      </c>
      <c r="U283" t="str">
        <f t="shared" si="87"/>
        <v/>
      </c>
      <c r="V283" s="238" t="str">
        <f t="shared" si="88"/>
        <v/>
      </c>
      <c r="W283" s="238">
        <f t="shared" si="89"/>
        <v>0</v>
      </c>
      <c r="X283" s="238">
        <f>SUMIFS($W$5:$W283,$V$5:$V283,"Plusieurs occurences",$H$5:$H283,H283)</f>
        <v>0</v>
      </c>
      <c r="Y283" t="str">
        <f t="shared" si="90"/>
        <v/>
      </c>
      <c r="Z283" t="str">
        <f t="shared" si="91"/>
        <v/>
      </c>
      <c r="AA283" t="str">
        <f t="shared" si="92"/>
        <v/>
      </c>
      <c r="AC283" t="str">
        <f t="shared" si="93"/>
        <v/>
      </c>
    </row>
    <row r="284" spans="16:29" x14ac:dyDescent="0.25">
      <c r="P284" s="1" t="str">
        <f>IF($C284&lt;&gt;"",IF(COUNTIF($C:C,$C284)&gt;1,"Plusieurs commentaires",""),"")</f>
        <v/>
      </c>
      <c r="Q284" s="1">
        <f t="shared" si="84"/>
        <v>0</v>
      </c>
      <c r="R284" s="1">
        <f>SUMIFS($Q$5:$Q284,$P$5:$P284,"Plusieurs commentaires",$C$5:$C284,C284)</f>
        <v>0</v>
      </c>
      <c r="S284" t="str">
        <f t="shared" si="85"/>
        <v/>
      </c>
      <c r="T284" t="str">
        <f t="shared" si="86"/>
        <v/>
      </c>
      <c r="U284" t="str">
        <f t="shared" si="87"/>
        <v/>
      </c>
      <c r="V284" s="238" t="str">
        <f t="shared" si="88"/>
        <v/>
      </c>
      <c r="W284" s="238">
        <f t="shared" si="89"/>
        <v>0</v>
      </c>
      <c r="X284" s="238">
        <f>SUMIFS($W$5:$W284,$V$5:$V284,"Plusieurs occurences",$H$5:$H284,H284)</f>
        <v>0</v>
      </c>
      <c r="Y284" t="str">
        <f t="shared" si="90"/>
        <v/>
      </c>
      <c r="Z284" t="str">
        <f t="shared" si="91"/>
        <v/>
      </c>
      <c r="AA284" t="str">
        <f t="shared" si="92"/>
        <v/>
      </c>
      <c r="AC284" t="str">
        <f t="shared" si="93"/>
        <v/>
      </c>
    </row>
    <row r="285" spans="16:29" x14ac:dyDescent="0.25">
      <c r="P285" s="1" t="str">
        <f>IF($C285&lt;&gt;"",IF(COUNTIF($C:C,$C285)&gt;1,"Plusieurs commentaires",""),"")</f>
        <v/>
      </c>
      <c r="Q285" s="1">
        <f t="shared" si="84"/>
        <v>0</v>
      </c>
      <c r="R285" s="1">
        <f>SUMIFS($Q$5:$Q285,$P$5:$P285,"Plusieurs commentaires",$C$5:$C285,C285)</f>
        <v>0</v>
      </c>
      <c r="S285" t="str">
        <f t="shared" si="85"/>
        <v/>
      </c>
      <c r="T285" t="str">
        <f t="shared" si="86"/>
        <v/>
      </c>
      <c r="U285" t="str">
        <f t="shared" si="87"/>
        <v/>
      </c>
      <c r="V285" s="238" t="str">
        <f t="shared" si="88"/>
        <v/>
      </c>
      <c r="W285" s="238">
        <f t="shared" si="89"/>
        <v>0</v>
      </c>
      <c r="X285" s="238">
        <f>SUMIFS($W$5:$W285,$V$5:$V285,"Plusieurs occurences",$H$5:$H285,H285)</f>
        <v>0</v>
      </c>
      <c r="Y285" t="str">
        <f t="shared" si="90"/>
        <v/>
      </c>
      <c r="Z285" t="str">
        <f t="shared" si="91"/>
        <v/>
      </c>
      <c r="AA285" t="str">
        <f t="shared" si="92"/>
        <v/>
      </c>
      <c r="AC285" t="str">
        <f t="shared" si="93"/>
        <v/>
      </c>
    </row>
    <row r="286" spans="16:29" x14ac:dyDescent="0.25">
      <c r="P286" s="1" t="str">
        <f>IF($C286&lt;&gt;"",IF(COUNTIF($C:C,$C286)&gt;1,"Plusieurs commentaires",""),"")</f>
        <v/>
      </c>
      <c r="Q286" s="1">
        <f t="shared" si="84"/>
        <v>0</v>
      </c>
      <c r="R286" s="1">
        <f>SUMIFS($Q$5:$Q286,$P$5:$P286,"Plusieurs commentaires",$C$5:$C286,C286)</f>
        <v>0</v>
      </c>
      <c r="S286" t="str">
        <f t="shared" si="85"/>
        <v/>
      </c>
      <c r="T286" t="str">
        <f t="shared" si="86"/>
        <v/>
      </c>
      <c r="U286" t="str">
        <f t="shared" si="87"/>
        <v/>
      </c>
      <c r="V286" s="238" t="str">
        <f t="shared" si="88"/>
        <v/>
      </c>
      <c r="W286" s="238">
        <f t="shared" si="89"/>
        <v>0</v>
      </c>
      <c r="X286" s="238">
        <f>SUMIFS($W$5:$W286,$V$5:$V286,"Plusieurs occurences",$H$5:$H286,H286)</f>
        <v>0</v>
      </c>
      <c r="Y286" t="str">
        <f t="shared" si="90"/>
        <v/>
      </c>
      <c r="Z286" t="str">
        <f t="shared" si="91"/>
        <v/>
      </c>
      <c r="AA286" t="str">
        <f t="shared" si="92"/>
        <v/>
      </c>
      <c r="AC286" t="str">
        <f t="shared" si="93"/>
        <v/>
      </c>
    </row>
    <row r="287" spans="16:29" x14ac:dyDescent="0.25">
      <c r="P287" s="1" t="str">
        <f>IF($C287&lt;&gt;"",IF(COUNTIF($C:C,$C287)&gt;1,"Plusieurs commentaires",""),"")</f>
        <v/>
      </c>
      <c r="Q287" s="1">
        <f t="shared" si="84"/>
        <v>0</v>
      </c>
      <c r="R287" s="1">
        <f>SUMIFS($Q$5:$Q287,$P$5:$P287,"Plusieurs commentaires",$C$5:$C287,C287)</f>
        <v>0</v>
      </c>
      <c r="S287" t="str">
        <f t="shared" si="85"/>
        <v/>
      </c>
      <c r="T287" t="str">
        <f t="shared" si="86"/>
        <v/>
      </c>
      <c r="U287" t="str">
        <f t="shared" si="87"/>
        <v/>
      </c>
      <c r="V287" s="238" t="str">
        <f t="shared" si="88"/>
        <v/>
      </c>
      <c r="W287" s="238">
        <f t="shared" si="89"/>
        <v>0</v>
      </c>
      <c r="X287" s="238">
        <f>SUMIFS($W$5:$W287,$V$5:$V287,"Plusieurs occurences",$H$5:$H287,H287)</f>
        <v>0</v>
      </c>
      <c r="Y287" t="str">
        <f t="shared" si="90"/>
        <v/>
      </c>
      <c r="Z287" t="str">
        <f t="shared" si="91"/>
        <v/>
      </c>
      <c r="AA287" t="str">
        <f t="shared" si="92"/>
        <v/>
      </c>
      <c r="AC287" t="str">
        <f t="shared" si="93"/>
        <v/>
      </c>
    </row>
    <row r="288" spans="16:29" x14ac:dyDescent="0.25">
      <c r="P288" s="1" t="str">
        <f>IF($C288&lt;&gt;"",IF(COUNTIF($C:C,$C288)&gt;1,"Plusieurs commentaires",""),"")</f>
        <v/>
      </c>
      <c r="Q288" s="1">
        <f t="shared" si="84"/>
        <v>0</v>
      </c>
      <c r="R288" s="1">
        <f>SUMIFS($Q$5:$Q288,$P$5:$P288,"Plusieurs commentaires",$C$5:$C288,C288)</f>
        <v>0</v>
      </c>
      <c r="S288" t="str">
        <f t="shared" si="85"/>
        <v/>
      </c>
      <c r="T288" t="str">
        <f t="shared" si="86"/>
        <v/>
      </c>
      <c r="U288" t="str">
        <f t="shared" si="87"/>
        <v/>
      </c>
      <c r="V288" s="238" t="str">
        <f t="shared" si="88"/>
        <v/>
      </c>
      <c r="W288" s="238">
        <f t="shared" si="89"/>
        <v>0</v>
      </c>
      <c r="X288" s="238">
        <f>SUMIFS($W$5:$W288,$V$5:$V288,"Plusieurs occurences",$H$5:$H288,H288)</f>
        <v>0</v>
      </c>
      <c r="Y288" t="str">
        <f t="shared" si="90"/>
        <v/>
      </c>
      <c r="Z288" t="str">
        <f t="shared" si="91"/>
        <v/>
      </c>
      <c r="AA288" t="str">
        <f t="shared" si="92"/>
        <v/>
      </c>
      <c r="AC288" t="str">
        <f t="shared" si="93"/>
        <v/>
      </c>
    </row>
    <row r="289" spans="16:29" x14ac:dyDescent="0.25">
      <c r="P289" s="1" t="str">
        <f>IF($C289&lt;&gt;"",IF(COUNTIF($C:C,$C289)&gt;1,"Plusieurs commentaires",""),"")</f>
        <v/>
      </c>
      <c r="Q289" s="1">
        <f t="shared" si="84"/>
        <v>0</v>
      </c>
      <c r="R289" s="1">
        <f>SUMIFS($Q$5:$Q289,$P$5:$P289,"Plusieurs commentaires",$C$5:$C289,C289)</f>
        <v>0</v>
      </c>
      <c r="S289" t="str">
        <f t="shared" si="85"/>
        <v/>
      </c>
      <c r="T289" t="str">
        <f t="shared" si="86"/>
        <v/>
      </c>
      <c r="U289" t="str">
        <f t="shared" si="87"/>
        <v/>
      </c>
      <c r="V289" s="238" t="str">
        <f t="shared" si="88"/>
        <v/>
      </c>
      <c r="W289" s="238">
        <f t="shared" si="89"/>
        <v>0</v>
      </c>
      <c r="X289" s="238">
        <f>SUMIFS($W$5:$W289,$V$5:$V289,"Plusieurs occurences",$H$5:$H289,H289)</f>
        <v>0</v>
      </c>
      <c r="Y289" t="str">
        <f t="shared" si="90"/>
        <v/>
      </c>
      <c r="Z289" t="str">
        <f t="shared" si="91"/>
        <v/>
      </c>
      <c r="AA289" t="str">
        <f t="shared" si="92"/>
        <v/>
      </c>
      <c r="AC289" t="str">
        <f t="shared" si="93"/>
        <v/>
      </c>
    </row>
    <row r="290" spans="16:29" x14ac:dyDescent="0.25">
      <c r="P290" s="1" t="str">
        <f>IF($C290&lt;&gt;"",IF(COUNTIF($C:C,$C290)&gt;1,"Plusieurs commentaires",""),"")</f>
        <v/>
      </c>
      <c r="Q290" s="1">
        <f t="shared" si="84"/>
        <v>0</v>
      </c>
      <c r="R290" s="1">
        <f>SUMIFS($Q$5:$Q290,$P$5:$P290,"Plusieurs commentaires",$C$5:$C290,C290)</f>
        <v>0</v>
      </c>
      <c r="S290" t="str">
        <f t="shared" si="85"/>
        <v/>
      </c>
      <c r="T290" t="str">
        <f t="shared" si="86"/>
        <v/>
      </c>
      <c r="U290" t="str">
        <f t="shared" si="87"/>
        <v/>
      </c>
      <c r="V290" s="238" t="str">
        <f t="shared" si="88"/>
        <v/>
      </c>
      <c r="W290" s="238">
        <f t="shared" si="89"/>
        <v>0</v>
      </c>
      <c r="X290" s="238">
        <f>SUMIFS($W$5:$W290,$V$5:$V290,"Plusieurs occurences",$H$5:$H290,H290)</f>
        <v>0</v>
      </c>
      <c r="Y290" t="str">
        <f t="shared" si="90"/>
        <v/>
      </c>
      <c r="Z290" t="str">
        <f t="shared" si="91"/>
        <v/>
      </c>
      <c r="AA290" t="str">
        <f t="shared" si="92"/>
        <v/>
      </c>
      <c r="AC290" t="str">
        <f t="shared" si="93"/>
        <v/>
      </c>
    </row>
    <row r="291" spans="16:29" x14ac:dyDescent="0.25">
      <c r="P291" s="1" t="str">
        <f>IF($C291&lt;&gt;"",IF(COUNTIF($C:C,$C291)&gt;1,"Plusieurs commentaires",""),"")</f>
        <v/>
      </c>
      <c r="Q291" s="1">
        <f t="shared" si="84"/>
        <v>0</v>
      </c>
      <c r="R291" s="1">
        <f>SUMIFS($Q$5:$Q291,$P$5:$P291,"Plusieurs commentaires",$C$5:$C291,C291)</f>
        <v>0</v>
      </c>
      <c r="S291" t="str">
        <f t="shared" si="85"/>
        <v/>
      </c>
      <c r="T291" t="str">
        <f t="shared" si="86"/>
        <v/>
      </c>
      <c r="U291" t="str">
        <f t="shared" si="87"/>
        <v/>
      </c>
      <c r="V291" s="238" t="str">
        <f t="shared" si="88"/>
        <v/>
      </c>
      <c r="W291" s="238">
        <f t="shared" si="89"/>
        <v>0</v>
      </c>
      <c r="X291" s="238">
        <f>SUMIFS($W$5:$W291,$V$5:$V291,"Plusieurs occurences",$H$5:$H291,H291)</f>
        <v>0</v>
      </c>
      <c r="Y291" t="str">
        <f t="shared" si="90"/>
        <v/>
      </c>
      <c r="Z291" t="str">
        <f t="shared" si="91"/>
        <v/>
      </c>
      <c r="AA291" t="str">
        <f t="shared" si="92"/>
        <v/>
      </c>
      <c r="AC291" t="str">
        <f t="shared" si="93"/>
        <v/>
      </c>
    </row>
    <row r="292" spans="16:29" x14ac:dyDescent="0.25">
      <c r="P292" s="1" t="str">
        <f>IF($C292&lt;&gt;"",IF(COUNTIF($C:C,$C292)&gt;1,"Plusieurs commentaires",""),"")</f>
        <v/>
      </c>
      <c r="Q292" s="1">
        <f t="shared" si="84"/>
        <v>0</v>
      </c>
      <c r="R292" s="1">
        <f>SUMIFS($Q$5:$Q292,$P$5:$P292,"Plusieurs commentaires",$C$5:$C292,C292)</f>
        <v>0</v>
      </c>
      <c r="S292" t="str">
        <f t="shared" si="85"/>
        <v/>
      </c>
      <c r="T292" t="str">
        <f t="shared" si="86"/>
        <v/>
      </c>
      <c r="U292" t="str">
        <f t="shared" si="87"/>
        <v/>
      </c>
      <c r="V292" s="238" t="str">
        <f t="shared" si="88"/>
        <v/>
      </c>
      <c r="W292" s="238">
        <f t="shared" si="89"/>
        <v>0</v>
      </c>
      <c r="X292" s="238">
        <f>SUMIFS($W$5:$W292,$V$5:$V292,"Plusieurs occurences",$H$5:$H292,H292)</f>
        <v>0</v>
      </c>
      <c r="Y292" t="str">
        <f t="shared" si="90"/>
        <v/>
      </c>
      <c r="Z292" t="str">
        <f t="shared" si="91"/>
        <v/>
      </c>
      <c r="AA292" t="str">
        <f t="shared" si="92"/>
        <v/>
      </c>
      <c r="AC292" t="str">
        <f t="shared" si="93"/>
        <v/>
      </c>
    </row>
    <row r="293" spans="16:29" x14ac:dyDescent="0.25">
      <c r="P293" s="1" t="str">
        <f>IF($C293&lt;&gt;"",IF(COUNTIF($C:C,$C293)&gt;1,"Plusieurs commentaires",""),"")</f>
        <v/>
      </c>
      <c r="Q293" s="1">
        <f t="shared" si="84"/>
        <v>0</v>
      </c>
      <c r="R293" s="1">
        <f>SUMIFS($Q$5:$Q293,$P$5:$P293,"Plusieurs commentaires",$C$5:$C293,C293)</f>
        <v>0</v>
      </c>
      <c r="S293" t="str">
        <f t="shared" si="85"/>
        <v/>
      </c>
      <c r="T293" t="str">
        <f t="shared" si="86"/>
        <v/>
      </c>
      <c r="U293" t="str">
        <f t="shared" si="87"/>
        <v/>
      </c>
      <c r="V293" s="238" t="str">
        <f t="shared" si="88"/>
        <v/>
      </c>
      <c r="W293" s="238">
        <f t="shared" si="89"/>
        <v>0</v>
      </c>
      <c r="X293" s="238">
        <f>SUMIFS($W$5:$W293,$V$5:$V293,"Plusieurs occurences",$H$5:$H293,H293)</f>
        <v>0</v>
      </c>
      <c r="Y293" t="str">
        <f t="shared" si="90"/>
        <v/>
      </c>
      <c r="Z293" t="str">
        <f t="shared" si="91"/>
        <v/>
      </c>
      <c r="AA293" t="str">
        <f t="shared" si="92"/>
        <v/>
      </c>
      <c r="AC293" t="str">
        <f t="shared" si="93"/>
        <v/>
      </c>
    </row>
    <row r="294" spans="16:29" x14ac:dyDescent="0.25">
      <c r="P294" s="1" t="str">
        <f>IF($C294&lt;&gt;"",IF(COUNTIF($C:C,$C294)&gt;1,"Plusieurs commentaires",""),"")</f>
        <v/>
      </c>
      <c r="Q294" s="1">
        <f t="shared" si="84"/>
        <v>0</v>
      </c>
      <c r="R294" s="1">
        <f>SUMIFS($Q$5:$Q294,$P$5:$P294,"Plusieurs commentaires",$C$5:$C294,C294)</f>
        <v>0</v>
      </c>
      <c r="S294" t="str">
        <f t="shared" si="85"/>
        <v/>
      </c>
      <c r="T294" t="str">
        <f t="shared" si="86"/>
        <v/>
      </c>
      <c r="U294" t="str">
        <f t="shared" si="87"/>
        <v/>
      </c>
      <c r="V294" s="238" t="str">
        <f t="shared" si="88"/>
        <v/>
      </c>
      <c r="W294" s="238">
        <f t="shared" si="89"/>
        <v>0</v>
      </c>
      <c r="X294" s="238">
        <f>SUMIFS($W$5:$W294,$V$5:$V294,"Plusieurs occurences",$H$5:$H294,H294)</f>
        <v>0</v>
      </c>
      <c r="Y294" t="str">
        <f t="shared" si="90"/>
        <v/>
      </c>
      <c r="Z294" t="str">
        <f t="shared" si="91"/>
        <v/>
      </c>
      <c r="AA294" t="str">
        <f t="shared" si="92"/>
        <v/>
      </c>
      <c r="AC294" t="str">
        <f t="shared" si="93"/>
        <v/>
      </c>
    </row>
    <row r="295" spans="16:29" x14ac:dyDescent="0.25">
      <c r="P295" s="1" t="str">
        <f>IF($C295&lt;&gt;"",IF(COUNTIF($C:C,$C295)&gt;1,"Plusieurs commentaires",""),"")</f>
        <v/>
      </c>
      <c r="Q295" s="1">
        <f t="shared" si="84"/>
        <v>0</v>
      </c>
      <c r="R295" s="1">
        <f>SUMIFS($Q$5:$Q295,$P$5:$P295,"Plusieurs commentaires",$C$5:$C295,C295)</f>
        <v>0</v>
      </c>
      <c r="S295" t="str">
        <f t="shared" si="85"/>
        <v/>
      </c>
      <c r="T295" t="str">
        <f t="shared" si="86"/>
        <v/>
      </c>
      <c r="U295" t="str">
        <f t="shared" si="87"/>
        <v/>
      </c>
      <c r="V295" s="238" t="str">
        <f t="shared" si="88"/>
        <v/>
      </c>
      <c r="W295" s="238">
        <f t="shared" si="89"/>
        <v>0</v>
      </c>
      <c r="X295" s="238">
        <f>SUMIFS($W$5:$W295,$V$5:$V295,"Plusieurs occurences",$H$5:$H295,H295)</f>
        <v>0</v>
      </c>
      <c r="Y295" t="str">
        <f t="shared" si="90"/>
        <v/>
      </c>
      <c r="Z295" t="str">
        <f t="shared" si="91"/>
        <v/>
      </c>
      <c r="AA295" t="str">
        <f t="shared" si="92"/>
        <v/>
      </c>
      <c r="AC295" t="str">
        <f t="shared" si="93"/>
        <v/>
      </c>
    </row>
    <row r="296" spans="16:29" x14ac:dyDescent="0.25">
      <c r="P296" s="1" t="str">
        <f>IF($C296&lt;&gt;"",IF(COUNTIF($C:C,$C296)&gt;1,"Plusieurs commentaires",""),"")</f>
        <v/>
      </c>
      <c r="Q296" s="1">
        <f t="shared" si="84"/>
        <v>0</v>
      </c>
      <c r="R296" s="1">
        <f>SUMIFS($Q$5:$Q296,$P$5:$P296,"Plusieurs commentaires",$C$5:$C296,C296)</f>
        <v>0</v>
      </c>
      <c r="S296" t="str">
        <f t="shared" si="85"/>
        <v/>
      </c>
      <c r="T296" t="str">
        <f t="shared" si="86"/>
        <v/>
      </c>
      <c r="U296" t="str">
        <f t="shared" si="87"/>
        <v/>
      </c>
      <c r="V296" s="238" t="str">
        <f t="shared" si="88"/>
        <v/>
      </c>
      <c r="W296" s="238">
        <f t="shared" si="89"/>
        <v>0</v>
      </c>
      <c r="X296" s="238">
        <f>SUMIFS($W$5:$W296,$V$5:$V296,"Plusieurs occurences",$H$5:$H296,H296)</f>
        <v>0</v>
      </c>
      <c r="Y296" t="str">
        <f t="shared" si="90"/>
        <v/>
      </c>
      <c r="Z296" t="str">
        <f t="shared" si="91"/>
        <v/>
      </c>
      <c r="AA296" t="str">
        <f t="shared" si="92"/>
        <v/>
      </c>
      <c r="AC296" t="str">
        <f t="shared" si="93"/>
        <v/>
      </c>
    </row>
    <row r="297" spans="16:29" x14ac:dyDescent="0.25">
      <c r="P297" s="1" t="str">
        <f>IF($C297&lt;&gt;"",IF(COUNTIF($C:C,$C297)&gt;1,"Plusieurs commentaires",""),"")</f>
        <v/>
      </c>
      <c r="Q297" s="1">
        <f t="shared" si="84"/>
        <v>0</v>
      </c>
      <c r="R297" s="1">
        <f>SUMIFS($Q$5:$Q297,$P$5:$P297,"Plusieurs commentaires",$C$5:$C297,C297)</f>
        <v>0</v>
      </c>
      <c r="S297" t="str">
        <f t="shared" si="85"/>
        <v/>
      </c>
      <c r="T297" t="str">
        <f t="shared" si="86"/>
        <v/>
      </c>
      <c r="U297" t="str">
        <f t="shared" si="87"/>
        <v/>
      </c>
      <c r="V297" s="238" t="str">
        <f t="shared" si="88"/>
        <v/>
      </c>
      <c r="W297" s="238">
        <f t="shared" si="89"/>
        <v>0</v>
      </c>
      <c r="X297" s="238">
        <f>SUMIFS($W$5:$W297,$V$5:$V297,"Plusieurs occurences",$H$5:$H297,H297)</f>
        <v>0</v>
      </c>
      <c r="Y297" t="str">
        <f t="shared" si="90"/>
        <v/>
      </c>
      <c r="Z297" t="str">
        <f t="shared" si="91"/>
        <v/>
      </c>
      <c r="AA297" t="str">
        <f t="shared" si="92"/>
        <v/>
      </c>
      <c r="AC297" t="str">
        <f t="shared" si="93"/>
        <v/>
      </c>
    </row>
    <row r="298" spans="16:29" x14ac:dyDescent="0.25">
      <c r="P298" s="1" t="str">
        <f>IF($C298&lt;&gt;"",IF(COUNTIF($C:C,$C298)&gt;1,"Plusieurs commentaires",""),"")</f>
        <v/>
      </c>
      <c r="Q298" s="1">
        <f t="shared" si="84"/>
        <v>0</v>
      </c>
      <c r="R298" s="1">
        <f>SUMIFS($Q$5:$Q298,$P$5:$P298,"Plusieurs commentaires",$C$5:$C298,C298)</f>
        <v>0</v>
      </c>
      <c r="S298" t="str">
        <f t="shared" si="85"/>
        <v/>
      </c>
      <c r="T298" t="str">
        <f t="shared" si="86"/>
        <v/>
      </c>
      <c r="U298" t="str">
        <f t="shared" si="87"/>
        <v/>
      </c>
      <c r="V298" s="238" t="str">
        <f t="shared" si="88"/>
        <v/>
      </c>
      <c r="W298" s="238">
        <f t="shared" si="89"/>
        <v>0</v>
      </c>
      <c r="X298" s="238">
        <f>SUMIFS($W$5:$W298,$V$5:$V298,"Plusieurs occurences",$H$5:$H298,H298)</f>
        <v>0</v>
      </c>
      <c r="Y298" t="str">
        <f t="shared" si="90"/>
        <v/>
      </c>
      <c r="Z298" t="str">
        <f t="shared" si="91"/>
        <v/>
      </c>
      <c r="AA298" t="str">
        <f t="shared" si="92"/>
        <v/>
      </c>
      <c r="AC298" t="str">
        <f t="shared" si="93"/>
        <v/>
      </c>
    </row>
    <row r="299" spans="16:29" x14ac:dyDescent="0.25">
      <c r="P299" s="1" t="str">
        <f>IF($C299&lt;&gt;"",IF(COUNTIF($C:C,$C299)&gt;1,"Plusieurs commentaires",""),"")</f>
        <v/>
      </c>
      <c r="Q299" s="1">
        <f t="shared" si="84"/>
        <v>0</v>
      </c>
      <c r="R299" s="1">
        <f>SUMIFS($Q$5:$Q299,$P$5:$P299,"Plusieurs commentaires",$C$5:$C299,C299)</f>
        <v>0</v>
      </c>
      <c r="S299" t="str">
        <f t="shared" si="85"/>
        <v/>
      </c>
      <c r="T299" t="str">
        <f t="shared" si="86"/>
        <v/>
      </c>
      <c r="U299" t="str">
        <f t="shared" si="87"/>
        <v/>
      </c>
      <c r="V299" s="238" t="str">
        <f t="shared" si="88"/>
        <v/>
      </c>
      <c r="W299" s="238">
        <f t="shared" si="89"/>
        <v>0</v>
      </c>
      <c r="X299" s="238">
        <f>SUMIFS($W$5:$W299,$V$5:$V299,"Plusieurs occurences",$H$5:$H299,H299)</f>
        <v>0</v>
      </c>
      <c r="Y299" t="str">
        <f t="shared" si="90"/>
        <v/>
      </c>
      <c r="Z299" t="str">
        <f t="shared" si="91"/>
        <v/>
      </c>
      <c r="AA299" t="str">
        <f t="shared" si="92"/>
        <v/>
      </c>
      <c r="AC299" t="str">
        <f t="shared" si="93"/>
        <v/>
      </c>
    </row>
    <row r="300" spans="16:29" x14ac:dyDescent="0.25">
      <c r="P300" s="1" t="str">
        <f>IF($C300&lt;&gt;"",IF(COUNTIF($C:C,$C300)&gt;1,"Plusieurs commentaires",""),"")</f>
        <v/>
      </c>
      <c r="Q300" s="1">
        <f t="shared" si="84"/>
        <v>0</v>
      </c>
      <c r="R300" s="1">
        <f>SUMIFS($Q$5:$Q300,$P$5:$P300,"Plusieurs commentaires",$C$5:$C300,C300)</f>
        <v>0</v>
      </c>
      <c r="S300" t="str">
        <f t="shared" si="85"/>
        <v/>
      </c>
      <c r="T300" t="str">
        <f t="shared" si="86"/>
        <v/>
      </c>
      <c r="U300" t="str">
        <f t="shared" si="87"/>
        <v/>
      </c>
      <c r="V300" s="238" t="str">
        <f t="shared" si="88"/>
        <v/>
      </c>
      <c r="W300" s="238">
        <f t="shared" si="89"/>
        <v>0</v>
      </c>
      <c r="X300" s="238">
        <f>SUMIFS($W$5:$W300,$V$5:$V300,"Plusieurs occurences",$H$5:$H300,H300)</f>
        <v>0</v>
      </c>
      <c r="Y300" t="str">
        <f t="shared" si="90"/>
        <v/>
      </c>
      <c r="Z300" t="str">
        <f t="shared" si="91"/>
        <v/>
      </c>
      <c r="AA300" t="str">
        <f t="shared" si="92"/>
        <v/>
      </c>
      <c r="AC300" t="str">
        <f t="shared" si="93"/>
        <v/>
      </c>
    </row>
    <row r="301" spans="16:29" x14ac:dyDescent="0.25">
      <c r="P301" s="1" t="str">
        <f>IF($C301&lt;&gt;"",IF(COUNTIF($C:C,$C301)&gt;1,"Plusieurs commentaires",""),"")</f>
        <v/>
      </c>
      <c r="Q301" s="1">
        <f t="shared" si="84"/>
        <v>0</v>
      </c>
      <c r="R301" s="1">
        <f>SUMIFS($Q$5:$Q301,$P$5:$P301,"Plusieurs commentaires",$C$5:$C301,C301)</f>
        <v>0</v>
      </c>
      <c r="S301" t="str">
        <f t="shared" si="85"/>
        <v/>
      </c>
      <c r="T301" t="str">
        <f t="shared" si="86"/>
        <v/>
      </c>
      <c r="U301" t="str">
        <f t="shared" si="87"/>
        <v/>
      </c>
      <c r="V301" s="238" t="str">
        <f t="shared" si="88"/>
        <v/>
      </c>
      <c r="W301" s="238">
        <f t="shared" si="89"/>
        <v>0</v>
      </c>
      <c r="X301" s="238">
        <f>SUMIFS($W$5:$W301,$V$5:$V301,"Plusieurs occurences",$H$5:$H301,H301)</f>
        <v>0</v>
      </c>
      <c r="Y301" t="str">
        <f t="shared" si="90"/>
        <v/>
      </c>
      <c r="Z301" t="str">
        <f t="shared" si="91"/>
        <v/>
      </c>
      <c r="AA301" t="str">
        <f t="shared" si="92"/>
        <v/>
      </c>
      <c r="AC301" t="str">
        <f t="shared" si="93"/>
        <v/>
      </c>
    </row>
    <row r="302" spans="16:29" x14ac:dyDescent="0.25">
      <c r="P302" s="1" t="str">
        <f>IF($C302&lt;&gt;"",IF(COUNTIF($C:C,$C302)&gt;1,"Plusieurs commentaires",""),"")</f>
        <v/>
      </c>
      <c r="Q302" s="1">
        <f t="shared" si="84"/>
        <v>0</v>
      </c>
      <c r="R302" s="1">
        <f>SUMIFS($Q$5:$Q302,$P$5:$P302,"Plusieurs commentaires",$C$5:$C302,C302)</f>
        <v>0</v>
      </c>
      <c r="S302" t="str">
        <f t="shared" si="85"/>
        <v/>
      </c>
      <c r="T302" t="str">
        <f t="shared" si="86"/>
        <v/>
      </c>
      <c r="U302" t="str">
        <f t="shared" si="87"/>
        <v/>
      </c>
      <c r="V302" s="238" t="str">
        <f t="shared" si="88"/>
        <v/>
      </c>
      <c r="W302" s="238">
        <f t="shared" si="89"/>
        <v>0</v>
      </c>
      <c r="X302" s="238">
        <f>SUMIFS($W$5:$W302,$V$5:$V302,"Plusieurs occurences",$H$5:$H302,H302)</f>
        <v>0</v>
      </c>
      <c r="Y302" t="str">
        <f t="shared" si="90"/>
        <v/>
      </c>
      <c r="Z302" t="str">
        <f t="shared" si="91"/>
        <v/>
      </c>
      <c r="AA302" t="str">
        <f t="shared" si="92"/>
        <v/>
      </c>
      <c r="AC302" t="str">
        <f t="shared" si="93"/>
        <v/>
      </c>
    </row>
    <row r="303" spans="16:29" x14ac:dyDescent="0.25">
      <c r="P303" s="1" t="str">
        <f>IF($C303&lt;&gt;"",IF(COUNTIF($C:C,$C303)&gt;1,"Plusieurs commentaires",""),"")</f>
        <v/>
      </c>
      <c r="Q303" s="1">
        <f t="shared" si="84"/>
        <v>0</v>
      </c>
      <c r="R303" s="1">
        <f>SUMIFS($Q$5:$Q303,$P$5:$P303,"Plusieurs commentaires",$C$5:$C303,C303)</f>
        <v>0</v>
      </c>
      <c r="S303" t="str">
        <f t="shared" si="85"/>
        <v/>
      </c>
      <c r="T303" t="str">
        <f t="shared" si="86"/>
        <v/>
      </c>
      <c r="U303" t="str">
        <f t="shared" si="87"/>
        <v/>
      </c>
      <c r="V303" s="238" t="str">
        <f t="shared" si="88"/>
        <v/>
      </c>
      <c r="W303" s="238">
        <f t="shared" si="89"/>
        <v>0</v>
      </c>
      <c r="X303" s="238">
        <f>SUMIFS($W$5:$W303,$V$5:$V303,"Plusieurs occurences",$H$5:$H303,H303)</f>
        <v>0</v>
      </c>
      <c r="Y303" t="str">
        <f t="shared" si="90"/>
        <v/>
      </c>
      <c r="Z303" t="str">
        <f t="shared" si="91"/>
        <v/>
      </c>
      <c r="AA303" t="str">
        <f t="shared" si="92"/>
        <v/>
      </c>
      <c r="AC303" t="str">
        <f t="shared" si="93"/>
        <v/>
      </c>
    </row>
    <row r="304" spans="16:29" x14ac:dyDescent="0.25">
      <c r="P304" s="1" t="str">
        <f>IF($C304&lt;&gt;"",IF(COUNTIF($C:C,$C304)&gt;1,"Plusieurs commentaires",""),"")</f>
        <v/>
      </c>
      <c r="Q304" s="1">
        <f t="shared" si="84"/>
        <v>0</v>
      </c>
      <c r="R304" s="1">
        <f>SUMIFS($Q$5:$Q304,$P$5:$P304,"Plusieurs commentaires",$C$5:$C304,C304)</f>
        <v>0</v>
      </c>
      <c r="S304" t="str">
        <f t="shared" si="85"/>
        <v/>
      </c>
      <c r="T304" t="str">
        <f t="shared" si="86"/>
        <v/>
      </c>
      <c r="U304" t="str">
        <f t="shared" si="87"/>
        <v/>
      </c>
      <c r="V304" s="238" t="str">
        <f t="shared" si="88"/>
        <v/>
      </c>
      <c r="W304" s="238">
        <f t="shared" si="89"/>
        <v>0</v>
      </c>
      <c r="X304" s="238">
        <f>SUMIFS($W$5:$W304,$V$5:$V304,"Plusieurs occurences",$H$5:$H304,H304)</f>
        <v>0</v>
      </c>
      <c r="Y304" t="str">
        <f t="shared" si="90"/>
        <v/>
      </c>
      <c r="Z304" t="str">
        <f t="shared" si="91"/>
        <v/>
      </c>
      <c r="AA304" t="str">
        <f t="shared" si="92"/>
        <v/>
      </c>
      <c r="AC304" t="str">
        <f t="shared" si="93"/>
        <v/>
      </c>
    </row>
    <row r="305" spans="16:29" x14ac:dyDescent="0.25">
      <c r="P305" s="1" t="str">
        <f>IF($C305&lt;&gt;"",IF(COUNTIF($C:C,$C305)&gt;1,"Plusieurs commentaires",""),"")</f>
        <v/>
      </c>
      <c r="Q305" s="1">
        <f t="shared" si="84"/>
        <v>0</v>
      </c>
      <c r="R305" s="1">
        <f>SUMIFS($Q$5:$Q305,$P$5:$P305,"Plusieurs commentaires",$C$5:$C305,C305)</f>
        <v>0</v>
      </c>
      <c r="S305" t="str">
        <f t="shared" si="85"/>
        <v/>
      </c>
      <c r="T305" t="str">
        <f t="shared" si="86"/>
        <v/>
      </c>
      <c r="U305" t="str">
        <f t="shared" si="87"/>
        <v/>
      </c>
      <c r="V305" s="238" t="str">
        <f t="shared" si="88"/>
        <v/>
      </c>
      <c r="W305" s="238">
        <f t="shared" si="89"/>
        <v>0</v>
      </c>
      <c r="X305" s="238">
        <f>SUMIFS($W$5:$W305,$V$5:$V305,"Plusieurs occurences",$H$5:$H305,H305)</f>
        <v>0</v>
      </c>
      <c r="Y305" t="str">
        <f t="shared" si="90"/>
        <v/>
      </c>
      <c r="Z305" t="str">
        <f t="shared" si="91"/>
        <v/>
      </c>
      <c r="AA305" t="str">
        <f t="shared" si="92"/>
        <v/>
      </c>
      <c r="AC305" t="str">
        <f t="shared" si="93"/>
        <v/>
      </c>
    </row>
    <row r="306" spans="16:29" x14ac:dyDescent="0.25">
      <c r="P306" s="1" t="str">
        <f>IF($C306&lt;&gt;"",IF(COUNTIF($C:C,$C306)&gt;1,"Plusieurs commentaires",""),"")</f>
        <v/>
      </c>
      <c r="Q306" s="1">
        <f t="shared" si="84"/>
        <v>0</v>
      </c>
      <c r="R306" s="1">
        <f>SUMIFS($Q$5:$Q306,$P$5:$P306,"Plusieurs commentaires",$C$5:$C306,C306)</f>
        <v>0</v>
      </c>
      <c r="S306" t="str">
        <f t="shared" si="85"/>
        <v/>
      </c>
      <c r="T306" t="str">
        <f t="shared" si="86"/>
        <v/>
      </c>
      <c r="U306" t="str">
        <f t="shared" si="87"/>
        <v/>
      </c>
      <c r="V306" s="238" t="str">
        <f t="shared" si="88"/>
        <v/>
      </c>
      <c r="W306" s="238">
        <f t="shared" si="89"/>
        <v>0</v>
      </c>
      <c r="X306" s="238">
        <f>SUMIFS($W$5:$W306,$V$5:$V306,"Plusieurs occurences",$H$5:$H306,H306)</f>
        <v>0</v>
      </c>
      <c r="Y306" t="str">
        <f t="shared" si="90"/>
        <v/>
      </c>
      <c r="Z306" t="str">
        <f t="shared" si="91"/>
        <v/>
      </c>
      <c r="AA306" t="str">
        <f t="shared" si="92"/>
        <v/>
      </c>
      <c r="AC306" t="str">
        <f t="shared" si="93"/>
        <v/>
      </c>
    </row>
    <row r="307" spans="16:29" x14ac:dyDescent="0.25">
      <c r="P307" s="1" t="str">
        <f>IF($C307&lt;&gt;"",IF(COUNTIF($C:C,$C307)&gt;1,"Plusieurs commentaires",""),"")</f>
        <v/>
      </c>
      <c r="Q307" s="1">
        <f t="shared" si="84"/>
        <v>0</v>
      </c>
      <c r="R307" s="1">
        <f>SUMIFS($Q$5:$Q307,$P$5:$P307,"Plusieurs commentaires",$C$5:$C307,C307)</f>
        <v>0</v>
      </c>
      <c r="S307" t="str">
        <f t="shared" si="85"/>
        <v/>
      </c>
      <c r="T307" t="str">
        <f t="shared" si="86"/>
        <v/>
      </c>
      <c r="U307" t="str">
        <f t="shared" si="87"/>
        <v/>
      </c>
      <c r="V307" s="238" t="str">
        <f t="shared" si="88"/>
        <v/>
      </c>
      <c r="W307" s="238">
        <f t="shared" si="89"/>
        <v>0</v>
      </c>
      <c r="X307" s="238">
        <f>SUMIFS($W$5:$W307,$V$5:$V307,"Plusieurs occurences",$H$5:$H307,H307)</f>
        <v>0</v>
      </c>
      <c r="Y307" t="str">
        <f t="shared" si="90"/>
        <v/>
      </c>
      <c r="Z307" t="str">
        <f t="shared" si="91"/>
        <v/>
      </c>
      <c r="AA307" t="str">
        <f t="shared" si="92"/>
        <v/>
      </c>
      <c r="AC307" t="str">
        <f t="shared" si="93"/>
        <v/>
      </c>
    </row>
    <row r="308" spans="16:29" x14ac:dyDescent="0.25">
      <c r="P308" s="1" t="str">
        <f>IF($C308&lt;&gt;"",IF(COUNTIF($C:C,$C308)&gt;1,"Plusieurs commentaires",""),"")</f>
        <v/>
      </c>
      <c r="Q308" s="1">
        <f t="shared" si="84"/>
        <v>0</v>
      </c>
      <c r="R308" s="1">
        <f>SUMIFS($Q$5:$Q308,$P$5:$P308,"Plusieurs commentaires",$C$5:$C308,C308)</f>
        <v>0</v>
      </c>
      <c r="S308" t="str">
        <f t="shared" si="85"/>
        <v/>
      </c>
      <c r="T308" t="str">
        <f t="shared" si="86"/>
        <v/>
      </c>
      <c r="U308" t="str">
        <f t="shared" si="87"/>
        <v/>
      </c>
      <c r="V308" s="238" t="str">
        <f t="shared" si="88"/>
        <v/>
      </c>
      <c r="W308" s="238">
        <f t="shared" si="89"/>
        <v>0</v>
      </c>
      <c r="X308" s="238">
        <f>SUMIFS($W$5:$W308,$V$5:$V308,"Plusieurs occurences",$H$5:$H308,H308)</f>
        <v>0</v>
      </c>
      <c r="Y308" t="str">
        <f t="shared" si="90"/>
        <v/>
      </c>
      <c r="Z308" t="str">
        <f t="shared" si="91"/>
        <v/>
      </c>
      <c r="AA308" t="str">
        <f t="shared" si="92"/>
        <v/>
      </c>
      <c r="AC308" t="str">
        <f t="shared" si="93"/>
        <v/>
      </c>
    </row>
    <row r="309" spans="16:29" x14ac:dyDescent="0.25">
      <c r="P309" s="1" t="str">
        <f>IF($C309&lt;&gt;"",IF(COUNTIF($C:C,$C309)&gt;1,"Plusieurs commentaires",""),"")</f>
        <v/>
      </c>
      <c r="Q309" s="1">
        <f t="shared" si="84"/>
        <v>0</v>
      </c>
      <c r="R309" s="1">
        <f>SUMIFS($Q$5:$Q309,$P$5:$P309,"Plusieurs commentaires",$C$5:$C309,C309)</f>
        <v>0</v>
      </c>
      <c r="S309" t="str">
        <f t="shared" si="85"/>
        <v/>
      </c>
      <c r="T309" t="str">
        <f t="shared" si="86"/>
        <v/>
      </c>
      <c r="U309" t="str">
        <f t="shared" si="87"/>
        <v/>
      </c>
      <c r="V309" s="238" t="str">
        <f t="shared" si="88"/>
        <v/>
      </c>
      <c r="W309" s="238">
        <f t="shared" si="89"/>
        <v>0</v>
      </c>
      <c r="X309" s="238">
        <f>SUMIFS($W$5:$W309,$V$5:$V309,"Plusieurs occurences",$H$5:$H309,H309)</f>
        <v>0</v>
      </c>
      <c r="Y309" t="str">
        <f t="shared" si="90"/>
        <v/>
      </c>
      <c r="Z309" t="str">
        <f t="shared" si="91"/>
        <v/>
      </c>
      <c r="AA309" t="str">
        <f t="shared" si="92"/>
        <v/>
      </c>
      <c r="AC309" t="str">
        <f t="shared" si="93"/>
        <v/>
      </c>
    </row>
    <row r="310" spans="16:29" x14ac:dyDescent="0.25">
      <c r="P310" s="1" t="str">
        <f>IF($C310&lt;&gt;"",IF(COUNTIF($C:C,$C310)&gt;1,"Plusieurs commentaires",""),"")</f>
        <v/>
      </c>
      <c r="Q310" s="1">
        <f t="shared" si="84"/>
        <v>0</v>
      </c>
      <c r="R310" s="1">
        <f>SUMIFS($Q$5:$Q310,$P$5:$P310,"Plusieurs commentaires",$C$5:$C310,C310)</f>
        <v>0</v>
      </c>
      <c r="S310" t="str">
        <f t="shared" si="85"/>
        <v/>
      </c>
      <c r="T310" t="str">
        <f t="shared" si="86"/>
        <v/>
      </c>
      <c r="U310" t="str">
        <f t="shared" si="87"/>
        <v/>
      </c>
      <c r="V310" s="238" t="str">
        <f t="shared" si="88"/>
        <v/>
      </c>
      <c r="W310" s="238">
        <f t="shared" si="89"/>
        <v>0</v>
      </c>
      <c r="X310" s="238">
        <f>SUMIFS($W$5:$W310,$V$5:$V310,"Plusieurs occurences",$H$5:$H310,H310)</f>
        <v>0</v>
      </c>
      <c r="Y310" t="str">
        <f t="shared" si="90"/>
        <v/>
      </c>
      <c r="Z310" t="str">
        <f t="shared" si="91"/>
        <v/>
      </c>
      <c r="AA310" t="str">
        <f t="shared" si="92"/>
        <v/>
      </c>
      <c r="AC310" t="str">
        <f t="shared" si="93"/>
        <v/>
      </c>
    </row>
    <row r="311" spans="16:29" x14ac:dyDescent="0.25">
      <c r="P311" s="1" t="str">
        <f>IF($C311&lt;&gt;"",IF(COUNTIF($C:C,$C311)&gt;1,"Plusieurs commentaires",""),"")</f>
        <v/>
      </c>
      <c r="Q311" s="1">
        <f t="shared" si="84"/>
        <v>0</v>
      </c>
      <c r="R311" s="1">
        <f>SUMIFS($Q$5:$Q311,$P$5:$P311,"Plusieurs commentaires",$C$5:$C311,C311)</f>
        <v>0</v>
      </c>
      <c r="S311" t="str">
        <f t="shared" si="85"/>
        <v/>
      </c>
      <c r="T311" t="str">
        <f t="shared" si="86"/>
        <v/>
      </c>
      <c r="U311" t="str">
        <f t="shared" si="87"/>
        <v/>
      </c>
      <c r="V311" s="238" t="str">
        <f t="shared" si="88"/>
        <v/>
      </c>
      <c r="W311" s="238">
        <f t="shared" si="89"/>
        <v>0</v>
      </c>
      <c r="X311" s="238">
        <f>SUMIFS($W$5:$W311,$V$5:$V311,"Plusieurs occurences",$H$5:$H311,H311)</f>
        <v>0</v>
      </c>
      <c r="Y311" t="str">
        <f t="shared" si="90"/>
        <v/>
      </c>
      <c r="Z311" t="str">
        <f t="shared" si="91"/>
        <v/>
      </c>
      <c r="AA311" t="str">
        <f t="shared" si="92"/>
        <v/>
      </c>
      <c r="AC311" t="str">
        <f t="shared" si="93"/>
        <v/>
      </c>
    </row>
    <row r="312" spans="16:29" x14ac:dyDescent="0.25">
      <c r="P312" s="1" t="str">
        <f>IF($C312&lt;&gt;"",IF(COUNTIF($C:C,$C312)&gt;1,"Plusieurs commentaires",""),"")</f>
        <v/>
      </c>
      <c r="Q312" s="1">
        <f t="shared" si="84"/>
        <v>0</v>
      </c>
      <c r="R312" s="1">
        <f>SUMIFS($Q$5:$Q312,$P$5:$P312,"Plusieurs commentaires",$C$5:$C312,C312)</f>
        <v>0</v>
      </c>
      <c r="S312" t="str">
        <f t="shared" si="85"/>
        <v/>
      </c>
      <c r="T312" t="str">
        <f t="shared" si="86"/>
        <v/>
      </c>
      <c r="U312" t="str">
        <f t="shared" si="87"/>
        <v/>
      </c>
      <c r="V312" s="238" t="str">
        <f t="shared" si="88"/>
        <v/>
      </c>
      <c r="W312" s="238">
        <f t="shared" si="89"/>
        <v>0</v>
      </c>
      <c r="X312" s="238">
        <f>SUMIFS($W$5:$W312,$V$5:$V312,"Plusieurs occurences",$H$5:$H312,H312)</f>
        <v>0</v>
      </c>
      <c r="Y312" t="str">
        <f t="shared" si="90"/>
        <v/>
      </c>
      <c r="Z312" t="str">
        <f t="shared" si="91"/>
        <v/>
      </c>
      <c r="AA312" t="str">
        <f t="shared" si="92"/>
        <v/>
      </c>
      <c r="AC312" t="str">
        <f t="shared" si="93"/>
        <v/>
      </c>
    </row>
    <row r="313" spans="16:29" x14ac:dyDescent="0.25">
      <c r="P313" s="1" t="str">
        <f>IF($C313&lt;&gt;"",IF(COUNTIF($C:C,$C313)&gt;1,"Plusieurs commentaires",""),"")</f>
        <v/>
      </c>
      <c r="Q313" s="1">
        <f t="shared" si="84"/>
        <v>0</v>
      </c>
      <c r="R313" s="1">
        <f>SUMIFS($Q$5:$Q313,$P$5:$P313,"Plusieurs commentaires",$C$5:$C313,C313)</f>
        <v>0</v>
      </c>
      <c r="S313" t="str">
        <f t="shared" si="85"/>
        <v/>
      </c>
      <c r="T313" t="str">
        <f t="shared" si="86"/>
        <v/>
      </c>
      <c r="U313" t="str">
        <f t="shared" si="87"/>
        <v/>
      </c>
      <c r="V313" s="238" t="str">
        <f t="shared" si="88"/>
        <v/>
      </c>
      <c r="W313" s="238">
        <f t="shared" si="89"/>
        <v>0</v>
      </c>
      <c r="X313" s="238">
        <f>SUMIFS($W$5:$W313,$V$5:$V313,"Plusieurs occurences",$H$5:$H313,H313)</f>
        <v>0</v>
      </c>
      <c r="Y313" t="str">
        <f t="shared" si="90"/>
        <v/>
      </c>
      <c r="Z313" t="str">
        <f t="shared" si="91"/>
        <v/>
      </c>
      <c r="AA313" t="str">
        <f t="shared" si="92"/>
        <v/>
      </c>
      <c r="AC313" t="str">
        <f t="shared" si="93"/>
        <v/>
      </c>
    </row>
    <row r="314" spans="16:29" x14ac:dyDescent="0.25">
      <c r="P314" s="1" t="str">
        <f>IF($C314&lt;&gt;"",IF(COUNTIF($C:C,$C314)&gt;1,"Plusieurs commentaires",""),"")</f>
        <v/>
      </c>
      <c r="Q314" s="1">
        <f t="shared" si="84"/>
        <v>0</v>
      </c>
      <c r="R314" s="1">
        <f>SUMIFS($Q$5:$Q314,$P$5:$P314,"Plusieurs commentaires",$C$5:$C314,C314)</f>
        <v>0</v>
      </c>
      <c r="S314" t="str">
        <f t="shared" si="85"/>
        <v/>
      </c>
      <c r="T314" t="str">
        <f t="shared" si="86"/>
        <v/>
      </c>
      <c r="U314" t="str">
        <f t="shared" si="87"/>
        <v/>
      </c>
      <c r="V314" s="238" t="str">
        <f t="shared" si="88"/>
        <v/>
      </c>
      <c r="W314" s="238">
        <f t="shared" si="89"/>
        <v>0</v>
      </c>
      <c r="X314" s="238">
        <f>SUMIFS($W$5:$W314,$V$5:$V314,"Plusieurs occurences",$H$5:$H314,H314)</f>
        <v>0</v>
      </c>
      <c r="Y314" t="str">
        <f t="shared" si="90"/>
        <v/>
      </c>
      <c r="Z314" t="str">
        <f t="shared" si="91"/>
        <v/>
      </c>
      <c r="AA314" t="str">
        <f t="shared" si="92"/>
        <v/>
      </c>
      <c r="AC314" t="str">
        <f t="shared" si="93"/>
        <v/>
      </c>
    </row>
    <row r="315" spans="16:29" x14ac:dyDescent="0.25">
      <c r="P315" s="1" t="str">
        <f>IF($C315&lt;&gt;"",IF(COUNTIF($C:C,$C315)&gt;1,"Plusieurs commentaires",""),"")</f>
        <v/>
      </c>
      <c r="Q315" s="1">
        <f t="shared" si="84"/>
        <v>0</v>
      </c>
      <c r="R315" s="1">
        <f>SUMIFS($Q$5:$Q315,$P$5:$P315,"Plusieurs commentaires",$C$5:$C315,C315)</f>
        <v>0</v>
      </c>
      <c r="S315" t="str">
        <f t="shared" si="85"/>
        <v/>
      </c>
      <c r="T315" t="str">
        <f t="shared" si="86"/>
        <v/>
      </c>
      <c r="U315" t="str">
        <f t="shared" si="87"/>
        <v/>
      </c>
      <c r="V315" s="238" t="str">
        <f t="shared" si="88"/>
        <v/>
      </c>
      <c r="W315" s="238">
        <f t="shared" si="89"/>
        <v>0</v>
      </c>
      <c r="X315" s="238">
        <f>SUMIFS($W$5:$W315,$V$5:$V315,"Plusieurs occurences",$H$5:$H315,H315)</f>
        <v>0</v>
      </c>
      <c r="Y315" t="str">
        <f t="shared" si="90"/>
        <v/>
      </c>
      <c r="Z315" t="str">
        <f t="shared" si="91"/>
        <v/>
      </c>
      <c r="AA315" t="str">
        <f t="shared" si="92"/>
        <v/>
      </c>
      <c r="AC315" t="str">
        <f t="shared" si="93"/>
        <v/>
      </c>
    </row>
    <row r="316" spans="16:29" x14ac:dyDescent="0.25">
      <c r="P316" s="1" t="str">
        <f>IF($C316&lt;&gt;"",IF(COUNTIF($C:C,$C316)&gt;1,"Plusieurs commentaires",""),"")</f>
        <v/>
      </c>
      <c r="Q316" s="1">
        <f t="shared" si="84"/>
        <v>0</v>
      </c>
      <c r="R316" s="1">
        <f>SUMIFS($Q$5:$Q316,$P$5:$P316,"Plusieurs commentaires",$C$5:$C316,C316)</f>
        <v>0</v>
      </c>
      <c r="S316" t="str">
        <f t="shared" si="85"/>
        <v/>
      </c>
      <c r="T316" t="str">
        <f t="shared" si="86"/>
        <v/>
      </c>
      <c r="U316" t="str">
        <f t="shared" si="87"/>
        <v/>
      </c>
      <c r="V316" s="238" t="str">
        <f t="shared" si="88"/>
        <v/>
      </c>
      <c r="W316" s="238">
        <f t="shared" si="89"/>
        <v>0</v>
      </c>
      <c r="X316" s="238">
        <f>SUMIFS($W$5:$W316,$V$5:$V316,"Plusieurs occurences",$H$5:$H316,H316)</f>
        <v>0</v>
      </c>
      <c r="Y316" t="str">
        <f t="shared" si="90"/>
        <v/>
      </c>
      <c r="Z316" t="str">
        <f t="shared" si="91"/>
        <v/>
      </c>
      <c r="AA316" t="str">
        <f t="shared" si="92"/>
        <v/>
      </c>
      <c r="AC316" t="str">
        <f t="shared" si="93"/>
        <v/>
      </c>
    </row>
    <row r="317" spans="16:29" x14ac:dyDescent="0.25">
      <c r="P317" s="1" t="str">
        <f>IF($C317&lt;&gt;"",IF(COUNTIF($C:C,$C317)&gt;1,"Plusieurs commentaires",""),"")</f>
        <v/>
      </c>
      <c r="Q317" s="1">
        <f t="shared" si="84"/>
        <v>0</v>
      </c>
      <c r="R317" s="1">
        <f>SUMIFS($Q$5:$Q317,$P$5:$P317,"Plusieurs commentaires",$C$5:$C317,C317)</f>
        <v>0</v>
      </c>
      <c r="S317" t="str">
        <f t="shared" si="85"/>
        <v/>
      </c>
      <c r="T317" t="str">
        <f t="shared" si="86"/>
        <v/>
      </c>
      <c r="U317" t="str">
        <f t="shared" si="87"/>
        <v/>
      </c>
      <c r="V317" s="238" t="str">
        <f t="shared" si="88"/>
        <v/>
      </c>
      <c r="W317" s="238">
        <f t="shared" si="89"/>
        <v>0</v>
      </c>
      <c r="X317" s="238">
        <f>SUMIFS($W$5:$W317,$V$5:$V317,"Plusieurs occurences",$H$5:$H317,H317)</f>
        <v>0</v>
      </c>
      <c r="Y317" t="str">
        <f t="shared" si="90"/>
        <v/>
      </c>
      <c r="Z317" t="str">
        <f t="shared" si="91"/>
        <v/>
      </c>
      <c r="AA317" t="str">
        <f t="shared" si="92"/>
        <v/>
      </c>
      <c r="AC317" t="str">
        <f t="shared" si="93"/>
        <v/>
      </c>
    </row>
    <row r="318" spans="16:29" x14ac:dyDescent="0.25">
      <c r="P318" s="1" t="str">
        <f>IF($C318&lt;&gt;"",IF(COUNTIF($C:C,$C318)&gt;1,"Plusieurs commentaires",""),"")</f>
        <v/>
      </c>
      <c r="Q318" s="1">
        <f t="shared" si="84"/>
        <v>0</v>
      </c>
      <c r="R318" s="1">
        <f>SUMIFS($Q$5:$Q318,$P$5:$P318,"Plusieurs commentaires",$C$5:$C318,C318)</f>
        <v>0</v>
      </c>
      <c r="S318" t="str">
        <f t="shared" si="85"/>
        <v/>
      </c>
      <c r="T318" t="str">
        <f t="shared" si="86"/>
        <v/>
      </c>
      <c r="U318" t="str">
        <f t="shared" si="87"/>
        <v/>
      </c>
      <c r="V318" s="238" t="str">
        <f t="shared" si="88"/>
        <v/>
      </c>
      <c r="W318" s="238">
        <f t="shared" si="89"/>
        <v>0</v>
      </c>
      <c r="X318" s="238">
        <f>SUMIFS($W$5:$W318,$V$5:$V318,"Plusieurs occurences",$H$5:$H318,H318)</f>
        <v>0</v>
      </c>
      <c r="Y318" t="str">
        <f t="shared" si="90"/>
        <v/>
      </c>
      <c r="Z318" t="str">
        <f t="shared" si="91"/>
        <v/>
      </c>
      <c r="AA318" t="str">
        <f t="shared" si="92"/>
        <v/>
      </c>
      <c r="AC318" t="str">
        <f t="shared" si="93"/>
        <v/>
      </c>
    </row>
    <row r="319" spans="16:29" x14ac:dyDescent="0.25">
      <c r="P319" s="1" t="str">
        <f>IF($C319&lt;&gt;"",IF(COUNTIF($C:C,$C319)&gt;1,"Plusieurs commentaires",""),"")</f>
        <v/>
      </c>
      <c r="Q319" s="1">
        <f t="shared" si="84"/>
        <v>0</v>
      </c>
      <c r="R319" s="1">
        <f>SUMIFS($Q$5:$Q319,$P$5:$P319,"Plusieurs commentaires",$C$5:$C319,C319)</f>
        <v>0</v>
      </c>
      <c r="S319" t="str">
        <f t="shared" si="85"/>
        <v/>
      </c>
      <c r="T319" t="str">
        <f t="shared" si="86"/>
        <v/>
      </c>
      <c r="U319" t="str">
        <f t="shared" si="87"/>
        <v/>
      </c>
      <c r="V319" s="238" t="str">
        <f t="shared" si="88"/>
        <v/>
      </c>
      <c r="W319" s="238">
        <f t="shared" si="89"/>
        <v>0</v>
      </c>
      <c r="X319" s="238">
        <f>SUMIFS($W$5:$W319,$V$5:$V319,"Plusieurs occurences",$H$5:$H319,H319)</f>
        <v>0</v>
      </c>
      <c r="Y319" t="str">
        <f t="shared" si="90"/>
        <v/>
      </c>
      <c r="Z319" t="str">
        <f t="shared" si="91"/>
        <v/>
      </c>
      <c r="AA319" t="str">
        <f t="shared" si="92"/>
        <v/>
      </c>
      <c r="AC319" t="str">
        <f t="shared" si="93"/>
        <v/>
      </c>
    </row>
    <row r="320" spans="16:29" x14ac:dyDescent="0.25">
      <c r="P320" s="1" t="str">
        <f>IF($C320&lt;&gt;"",IF(COUNTIF($C:C,$C320)&gt;1,"Plusieurs commentaires",""),"")</f>
        <v/>
      </c>
      <c r="Q320" s="1">
        <f t="shared" si="84"/>
        <v>0</v>
      </c>
      <c r="R320" s="1">
        <f>SUMIFS($Q$5:$Q320,$P$5:$P320,"Plusieurs commentaires",$C$5:$C320,C320)</f>
        <v>0</v>
      </c>
      <c r="S320" t="str">
        <f t="shared" si="85"/>
        <v/>
      </c>
      <c r="T320" t="str">
        <f t="shared" si="86"/>
        <v/>
      </c>
      <c r="U320" t="str">
        <f t="shared" si="87"/>
        <v/>
      </c>
      <c r="V320" s="238" t="str">
        <f t="shared" si="88"/>
        <v/>
      </c>
      <c r="W320" s="238">
        <f t="shared" si="89"/>
        <v>0</v>
      </c>
      <c r="X320" s="238">
        <f>SUMIFS($W$5:$W320,$V$5:$V320,"Plusieurs occurences",$H$5:$H320,H320)</f>
        <v>0</v>
      </c>
      <c r="Y320" t="str">
        <f t="shared" si="90"/>
        <v/>
      </c>
      <c r="Z320" t="str">
        <f t="shared" si="91"/>
        <v/>
      </c>
      <c r="AA320" t="str">
        <f t="shared" si="92"/>
        <v/>
      </c>
      <c r="AC320" t="str">
        <f t="shared" si="93"/>
        <v/>
      </c>
    </row>
    <row r="321" spans="16:29" x14ac:dyDescent="0.25">
      <c r="P321" s="1" t="str">
        <f>IF($C321&lt;&gt;"",IF(COUNTIF($C:C,$C321)&gt;1,"Plusieurs commentaires",""),"")</f>
        <v/>
      </c>
      <c r="Q321" s="1">
        <f t="shared" si="84"/>
        <v>0</v>
      </c>
      <c r="R321" s="1">
        <f>SUMIFS($Q$5:$Q321,$P$5:$P321,"Plusieurs commentaires",$C$5:$C321,C321)</f>
        <v>0</v>
      </c>
      <c r="S321" t="str">
        <f t="shared" si="85"/>
        <v/>
      </c>
      <c r="T321" t="str">
        <f t="shared" si="86"/>
        <v/>
      </c>
      <c r="U321" t="str">
        <f t="shared" si="87"/>
        <v/>
      </c>
      <c r="V321" s="238" t="str">
        <f t="shared" si="88"/>
        <v/>
      </c>
      <c r="W321" s="238">
        <f t="shared" si="89"/>
        <v>0</v>
      </c>
      <c r="X321" s="238">
        <f>SUMIFS($W$5:$W321,$V$5:$V321,"Plusieurs occurences",$H$5:$H321,H321)</f>
        <v>0</v>
      </c>
      <c r="Y321" t="str">
        <f t="shared" si="90"/>
        <v/>
      </c>
      <c r="Z321" t="str">
        <f t="shared" si="91"/>
        <v/>
      </c>
      <c r="AA321" t="str">
        <f t="shared" si="92"/>
        <v/>
      </c>
      <c r="AC321" t="str">
        <f t="shared" si="93"/>
        <v/>
      </c>
    </row>
    <row r="322" spans="16:29" x14ac:dyDescent="0.25">
      <c r="P322" s="1" t="str">
        <f>IF($C322&lt;&gt;"",IF(COUNTIF($C:C,$C322)&gt;1,"Plusieurs commentaires",""),"")</f>
        <v/>
      </c>
      <c r="Q322" s="1">
        <f t="shared" si="84"/>
        <v>0</v>
      </c>
      <c r="R322" s="1">
        <f>SUMIFS($Q$5:$Q322,$P$5:$P322,"Plusieurs commentaires",$C$5:$C322,C322)</f>
        <v>0</v>
      </c>
      <c r="S322" t="str">
        <f t="shared" si="85"/>
        <v/>
      </c>
      <c r="T322" t="str">
        <f t="shared" si="86"/>
        <v/>
      </c>
      <c r="U322" t="str">
        <f t="shared" si="87"/>
        <v/>
      </c>
      <c r="V322" s="238" t="str">
        <f t="shared" si="88"/>
        <v/>
      </c>
      <c r="W322" s="238">
        <f t="shared" si="89"/>
        <v>0</v>
      </c>
      <c r="X322" s="238">
        <f>SUMIFS($W$5:$W322,$V$5:$V322,"Plusieurs occurences",$H$5:$H322,H322)</f>
        <v>0</v>
      </c>
      <c r="Y322" t="str">
        <f t="shared" si="90"/>
        <v/>
      </c>
      <c r="Z322" t="str">
        <f t="shared" si="91"/>
        <v/>
      </c>
      <c r="AA322" t="str">
        <f t="shared" si="92"/>
        <v/>
      </c>
      <c r="AC322" t="str">
        <f t="shared" si="93"/>
        <v/>
      </c>
    </row>
    <row r="323" spans="16:29" x14ac:dyDescent="0.25">
      <c r="P323" s="1" t="str">
        <f>IF($C323&lt;&gt;"",IF(COUNTIF($C:C,$C323)&gt;1,"Plusieurs commentaires",""),"")</f>
        <v/>
      </c>
      <c r="Q323" s="1">
        <f t="shared" si="84"/>
        <v>0</v>
      </c>
      <c r="R323" s="1">
        <f>SUMIFS($Q$5:$Q323,$P$5:$P323,"Plusieurs commentaires",$C$5:$C323,C323)</f>
        <v>0</v>
      </c>
      <c r="S323" t="str">
        <f t="shared" si="85"/>
        <v/>
      </c>
      <c r="T323" t="str">
        <f t="shared" si="86"/>
        <v/>
      </c>
      <c r="U323" t="str">
        <f t="shared" si="87"/>
        <v/>
      </c>
      <c r="V323" s="238" t="str">
        <f t="shared" si="88"/>
        <v/>
      </c>
      <c r="W323" s="238">
        <f t="shared" si="89"/>
        <v>0</v>
      </c>
      <c r="X323" s="238">
        <f>SUMIFS($W$5:$W323,$V$5:$V323,"Plusieurs occurences",$H$5:$H323,H323)</f>
        <v>0</v>
      </c>
      <c r="Y323" t="str">
        <f t="shared" si="90"/>
        <v/>
      </c>
      <c r="Z323" t="str">
        <f t="shared" si="91"/>
        <v/>
      </c>
      <c r="AA323" t="str">
        <f t="shared" si="92"/>
        <v/>
      </c>
      <c r="AC323" t="str">
        <f t="shared" si="93"/>
        <v/>
      </c>
    </row>
    <row r="324" spans="16:29" x14ac:dyDescent="0.25">
      <c r="P324" s="1" t="str">
        <f>IF($C324&lt;&gt;"",IF(COUNTIF($C:C,$C324)&gt;1,"Plusieurs commentaires",""),"")</f>
        <v/>
      </c>
      <c r="Q324" s="1">
        <f t="shared" si="84"/>
        <v>0</v>
      </c>
      <c r="R324" s="1">
        <f>SUMIFS($Q$5:$Q324,$P$5:$P324,"Plusieurs commentaires",$C$5:$C324,C324)</f>
        <v>0</v>
      </c>
      <c r="S324" t="str">
        <f t="shared" si="85"/>
        <v/>
      </c>
      <c r="T324" t="str">
        <f t="shared" si="86"/>
        <v/>
      </c>
      <c r="U324" t="str">
        <f t="shared" si="87"/>
        <v/>
      </c>
      <c r="V324" s="238" t="str">
        <f t="shared" si="88"/>
        <v/>
      </c>
      <c r="W324" s="238">
        <f t="shared" si="89"/>
        <v>0</v>
      </c>
      <c r="X324" s="238">
        <f>SUMIFS($W$5:$W324,$V$5:$V324,"Plusieurs occurences",$H$5:$H324,H324)</f>
        <v>0</v>
      </c>
      <c r="Y324" t="str">
        <f t="shared" si="90"/>
        <v/>
      </c>
      <c r="Z324" t="str">
        <f t="shared" si="91"/>
        <v/>
      </c>
      <c r="AA324" t="str">
        <f t="shared" si="92"/>
        <v/>
      </c>
      <c r="AC324" t="str">
        <f t="shared" si="93"/>
        <v/>
      </c>
    </row>
    <row r="325" spans="16:29" x14ac:dyDescent="0.25">
      <c r="P325" s="1" t="str">
        <f>IF($C325&lt;&gt;"",IF(COUNTIF($C:C,$C325)&gt;1,"Plusieurs commentaires",""),"")</f>
        <v/>
      </c>
      <c r="Q325" s="1">
        <f t="shared" ref="Q325:Q388" si="94">IF(P325="Plusieurs commentaires",1,0)</f>
        <v>0</v>
      </c>
      <c r="R325" s="1">
        <f>SUMIFS($Q$5:$Q325,$P$5:$P325,"Plusieurs commentaires",$C$5:$C325,C325)</f>
        <v>0</v>
      </c>
      <c r="S325" t="str">
        <f t="shared" ref="S325:S388" si="95">IF(I325="Non",IF(F325&lt;=21,IF(M325="Critique",IF(J325&gt;2017,C325,""),""),""),"")</f>
        <v/>
      </c>
      <c r="T325" t="str">
        <f t="shared" ref="T325:T388" si="96">IF(I325="Non",IF(F325&lt;=21,IF(M325="Soutien",IF(J325&gt;2017,C325,""),""),""),"")</f>
        <v/>
      </c>
      <c r="U325" t="str">
        <f t="shared" ref="U325:U388" si="97">IF(I325="Non",IF(F325&lt;=21,IF(M325="Neutre",IF(J325&gt;2017,C325,""),""),""),"")</f>
        <v/>
      </c>
      <c r="V325" s="238" t="str">
        <f t="shared" ref="V325:V388" si="98">IF($H325&lt;&gt;"",IF(COUNTIF($H:$H,$H325)&gt;1,"Plusieurs occurences",""),"")</f>
        <v/>
      </c>
      <c r="W325" s="238">
        <f t="shared" ref="W325:W388" si="99">IF(V325="Plusieurs occurences",1,0)</f>
        <v>0</v>
      </c>
      <c r="X325" s="238">
        <f>SUMIFS($W$5:$W325,$V$5:$V325,"Plusieurs occurences",$H$5:$H325,H325)</f>
        <v>0</v>
      </c>
      <c r="Y325" t="str">
        <f t="shared" ref="Y325:Y388" si="100">IF(R325&lt;2,IF(M325="Critique",H325,""),"")</f>
        <v/>
      </c>
      <c r="Z325" t="str">
        <f t="shared" ref="Z325:Z388" si="101">IF(R325&lt;2,IF(M325="Soutien",H325,""),"")</f>
        <v/>
      </c>
      <c r="AA325" t="str">
        <f t="shared" ref="AA325:AA388" si="102">IF(R325&lt;2,IF(M325="Neutre",H325,""),"")</f>
        <v/>
      </c>
      <c r="AC325" t="str">
        <f t="shared" si="93"/>
        <v/>
      </c>
    </row>
    <row r="326" spans="16:29" x14ac:dyDescent="0.25">
      <c r="P326" s="1" t="str">
        <f>IF($C326&lt;&gt;"",IF(COUNTIF($C:C,$C326)&gt;1,"Plusieurs commentaires",""),"")</f>
        <v/>
      </c>
      <c r="Q326" s="1">
        <f t="shared" si="94"/>
        <v>0</v>
      </c>
      <c r="R326" s="1">
        <f>SUMIFS($Q$5:$Q326,$P$5:$P326,"Plusieurs commentaires",$C$5:$C326,C326)</f>
        <v>0</v>
      </c>
      <c r="S326" t="str">
        <f t="shared" si="95"/>
        <v/>
      </c>
      <c r="T326" t="str">
        <f t="shared" si="96"/>
        <v/>
      </c>
      <c r="U326" t="str">
        <f t="shared" si="97"/>
        <v/>
      </c>
      <c r="V326" s="238" t="str">
        <f t="shared" si="98"/>
        <v/>
      </c>
      <c r="W326" s="238">
        <f t="shared" si="99"/>
        <v>0</v>
      </c>
      <c r="X326" s="238">
        <f>SUMIFS($W$5:$W326,$V$5:$V326,"Plusieurs occurences",$H$5:$H326,H326)</f>
        <v>0</v>
      </c>
      <c r="Y326" t="str">
        <f t="shared" si="100"/>
        <v/>
      </c>
      <c r="Z326" t="str">
        <f t="shared" si="101"/>
        <v/>
      </c>
      <c r="AA326" t="str">
        <f t="shared" si="102"/>
        <v/>
      </c>
      <c r="AC326" t="str">
        <f t="shared" si="93"/>
        <v/>
      </c>
    </row>
    <row r="327" spans="16:29" x14ac:dyDescent="0.25">
      <c r="P327" s="1" t="str">
        <f>IF($C327&lt;&gt;"",IF(COUNTIF($C:C,$C327)&gt;1,"Plusieurs commentaires",""),"")</f>
        <v/>
      </c>
      <c r="Q327" s="1">
        <f t="shared" si="94"/>
        <v>0</v>
      </c>
      <c r="R327" s="1">
        <f>SUMIFS($Q$5:$Q327,$P$5:$P327,"Plusieurs commentaires",$C$5:$C327,C327)</f>
        <v>0</v>
      </c>
      <c r="S327" t="str">
        <f t="shared" si="95"/>
        <v/>
      </c>
      <c r="T327" t="str">
        <f t="shared" si="96"/>
        <v/>
      </c>
      <c r="U327" t="str">
        <f t="shared" si="97"/>
        <v/>
      </c>
      <c r="V327" s="238" t="str">
        <f t="shared" si="98"/>
        <v/>
      </c>
      <c r="W327" s="238">
        <f t="shared" si="99"/>
        <v>0</v>
      </c>
      <c r="X327" s="238">
        <f>SUMIFS($W$5:$W327,$V$5:$V327,"Plusieurs occurences",$H$5:$H327,H327)</f>
        <v>0</v>
      </c>
      <c r="Y327" t="str">
        <f t="shared" si="100"/>
        <v/>
      </c>
      <c r="Z327" t="str">
        <f t="shared" si="101"/>
        <v/>
      </c>
      <c r="AA327" t="str">
        <f t="shared" si="102"/>
        <v/>
      </c>
      <c r="AC327" t="str">
        <f t="shared" si="93"/>
        <v/>
      </c>
    </row>
    <row r="328" spans="16:29" x14ac:dyDescent="0.25">
      <c r="P328" s="1" t="str">
        <f>IF($C328&lt;&gt;"",IF(COUNTIF($C:C,$C328)&gt;1,"Plusieurs commentaires",""),"")</f>
        <v/>
      </c>
      <c r="Q328" s="1">
        <f t="shared" si="94"/>
        <v>0</v>
      </c>
      <c r="R328" s="1">
        <f>SUMIFS($Q$5:$Q328,$P$5:$P328,"Plusieurs commentaires",$C$5:$C328,C328)</f>
        <v>0</v>
      </c>
      <c r="S328" t="str">
        <f t="shared" si="95"/>
        <v/>
      </c>
      <c r="T328" t="str">
        <f t="shared" si="96"/>
        <v/>
      </c>
      <c r="U328" t="str">
        <f t="shared" si="97"/>
        <v/>
      </c>
      <c r="V328" s="238" t="str">
        <f t="shared" si="98"/>
        <v/>
      </c>
      <c r="W328" s="238">
        <f t="shared" si="99"/>
        <v>0</v>
      </c>
      <c r="X328" s="238">
        <f>SUMIFS($W$5:$W328,$V$5:$V328,"Plusieurs occurences",$H$5:$H328,H328)</f>
        <v>0</v>
      </c>
      <c r="Y328" t="str">
        <f t="shared" si="100"/>
        <v/>
      </c>
      <c r="Z328" t="str">
        <f t="shared" si="101"/>
        <v/>
      </c>
      <c r="AA328" t="str">
        <f t="shared" si="102"/>
        <v/>
      </c>
      <c r="AC328" t="str">
        <f t="shared" si="93"/>
        <v/>
      </c>
    </row>
    <row r="329" spans="16:29" x14ac:dyDescent="0.25">
      <c r="P329" s="1" t="str">
        <f>IF($C329&lt;&gt;"",IF(COUNTIF($C:C,$C329)&gt;1,"Plusieurs commentaires",""),"")</f>
        <v/>
      </c>
      <c r="Q329" s="1">
        <f t="shared" si="94"/>
        <v>0</v>
      </c>
      <c r="R329" s="1">
        <f>SUMIFS($Q$5:$Q329,$P$5:$P329,"Plusieurs commentaires",$C$5:$C329,C329)</f>
        <v>0</v>
      </c>
      <c r="S329" t="str">
        <f t="shared" si="95"/>
        <v/>
      </c>
      <c r="T329" t="str">
        <f t="shared" si="96"/>
        <v/>
      </c>
      <c r="U329" t="str">
        <f t="shared" si="97"/>
        <v/>
      </c>
      <c r="V329" s="238" t="str">
        <f t="shared" si="98"/>
        <v/>
      </c>
      <c r="W329" s="238">
        <f t="shared" si="99"/>
        <v>0</v>
      </c>
      <c r="X329" s="238">
        <f>SUMIFS($W$5:$W329,$V$5:$V329,"Plusieurs occurences",$H$5:$H329,H329)</f>
        <v>0</v>
      </c>
      <c r="Y329" t="str">
        <f t="shared" si="100"/>
        <v/>
      </c>
      <c r="Z329" t="str">
        <f t="shared" si="101"/>
        <v/>
      </c>
      <c r="AA329" t="str">
        <f t="shared" si="102"/>
        <v/>
      </c>
      <c r="AC329" t="str">
        <f t="shared" si="93"/>
        <v/>
      </c>
    </row>
    <row r="330" spans="16:29" x14ac:dyDescent="0.25">
      <c r="P330" s="1" t="str">
        <f>IF($C330&lt;&gt;"",IF(COUNTIF($C:C,$C330)&gt;1,"Plusieurs commentaires",""),"")</f>
        <v/>
      </c>
      <c r="Q330" s="1">
        <f t="shared" si="94"/>
        <v>0</v>
      </c>
      <c r="R330" s="1">
        <f>SUMIFS($Q$5:$Q330,$P$5:$P330,"Plusieurs commentaires",$C$5:$C330,C330)</f>
        <v>0</v>
      </c>
      <c r="S330" t="str">
        <f t="shared" si="95"/>
        <v/>
      </c>
      <c r="T330" t="str">
        <f t="shared" si="96"/>
        <v/>
      </c>
      <c r="U330" t="str">
        <f t="shared" si="97"/>
        <v/>
      </c>
      <c r="V330" s="238" t="str">
        <f t="shared" si="98"/>
        <v/>
      </c>
      <c r="W330" s="238">
        <f t="shared" si="99"/>
        <v>0</v>
      </c>
      <c r="X330" s="238">
        <f>SUMIFS($W$5:$W330,$V$5:$V330,"Plusieurs occurences",$H$5:$H330,H330)</f>
        <v>0</v>
      </c>
      <c r="Y330" t="str">
        <f t="shared" si="100"/>
        <v/>
      </c>
      <c r="Z330" t="str">
        <f t="shared" si="101"/>
        <v/>
      </c>
      <c r="AA330" t="str">
        <f t="shared" si="102"/>
        <v/>
      </c>
      <c r="AC330" t="str">
        <f t="shared" ref="AC330:AC393" si="103">IF(R330&lt;2,IF(M330="Critique",C330,""),"")</f>
        <v/>
      </c>
    </row>
    <row r="331" spans="16:29" x14ac:dyDescent="0.25">
      <c r="P331" s="1" t="str">
        <f>IF($C331&lt;&gt;"",IF(COUNTIF($C:C,$C331)&gt;1,"Plusieurs commentaires",""),"")</f>
        <v/>
      </c>
      <c r="Q331" s="1">
        <f t="shared" si="94"/>
        <v>0</v>
      </c>
      <c r="R331" s="1">
        <f>SUMIFS($Q$5:$Q331,$P$5:$P331,"Plusieurs commentaires",$C$5:$C331,C331)</f>
        <v>0</v>
      </c>
      <c r="S331" t="str">
        <f t="shared" si="95"/>
        <v/>
      </c>
      <c r="T331" t="str">
        <f t="shared" si="96"/>
        <v/>
      </c>
      <c r="U331" t="str">
        <f t="shared" si="97"/>
        <v/>
      </c>
      <c r="V331" s="238" t="str">
        <f t="shared" si="98"/>
        <v/>
      </c>
      <c r="W331" s="238">
        <f t="shared" si="99"/>
        <v>0</v>
      </c>
      <c r="X331" s="238">
        <f>SUMIFS($W$5:$W331,$V$5:$V331,"Plusieurs occurences",$H$5:$H331,H331)</f>
        <v>0</v>
      </c>
      <c r="Y331" t="str">
        <f t="shared" si="100"/>
        <v/>
      </c>
      <c r="Z331" t="str">
        <f t="shared" si="101"/>
        <v/>
      </c>
      <c r="AA331" t="str">
        <f t="shared" si="102"/>
        <v/>
      </c>
      <c r="AC331" t="str">
        <f t="shared" si="103"/>
        <v/>
      </c>
    </row>
    <row r="332" spans="16:29" x14ac:dyDescent="0.25">
      <c r="P332" s="1" t="str">
        <f>IF($C332&lt;&gt;"",IF(COUNTIF($C:C,$C332)&gt;1,"Plusieurs commentaires",""),"")</f>
        <v/>
      </c>
      <c r="Q332" s="1">
        <f t="shared" si="94"/>
        <v>0</v>
      </c>
      <c r="R332" s="1">
        <f>SUMIFS($Q$5:$Q332,$P$5:$P332,"Plusieurs commentaires",$C$5:$C332,C332)</f>
        <v>0</v>
      </c>
      <c r="S332" t="str">
        <f t="shared" si="95"/>
        <v/>
      </c>
      <c r="T332" t="str">
        <f t="shared" si="96"/>
        <v/>
      </c>
      <c r="U332" t="str">
        <f t="shared" si="97"/>
        <v/>
      </c>
      <c r="V332" s="238" t="str">
        <f t="shared" si="98"/>
        <v/>
      </c>
      <c r="W332" s="238">
        <f t="shared" si="99"/>
        <v>0</v>
      </c>
      <c r="X332" s="238">
        <f>SUMIFS($W$5:$W332,$V$5:$V332,"Plusieurs occurences",$H$5:$H332,H332)</f>
        <v>0</v>
      </c>
      <c r="Y332" t="str">
        <f t="shared" si="100"/>
        <v/>
      </c>
      <c r="Z332" t="str">
        <f t="shared" si="101"/>
        <v/>
      </c>
      <c r="AA332" t="str">
        <f t="shared" si="102"/>
        <v/>
      </c>
      <c r="AC332" t="str">
        <f t="shared" si="103"/>
        <v/>
      </c>
    </row>
    <row r="333" spans="16:29" x14ac:dyDescent="0.25">
      <c r="P333" s="1" t="str">
        <f>IF($C333&lt;&gt;"",IF(COUNTIF($C:C,$C333)&gt;1,"Plusieurs commentaires",""),"")</f>
        <v/>
      </c>
      <c r="Q333" s="1">
        <f t="shared" si="94"/>
        <v>0</v>
      </c>
      <c r="R333" s="1">
        <f>SUMIFS($Q$5:$Q333,$P$5:$P333,"Plusieurs commentaires",$C$5:$C333,C333)</f>
        <v>0</v>
      </c>
      <c r="S333" t="str">
        <f t="shared" si="95"/>
        <v/>
      </c>
      <c r="T333" t="str">
        <f t="shared" si="96"/>
        <v/>
      </c>
      <c r="U333" t="str">
        <f t="shared" si="97"/>
        <v/>
      </c>
      <c r="V333" s="238" t="str">
        <f t="shared" si="98"/>
        <v/>
      </c>
      <c r="W333" s="238">
        <f t="shared" si="99"/>
        <v>0</v>
      </c>
      <c r="X333" s="238">
        <f>SUMIFS($W$5:$W333,$V$5:$V333,"Plusieurs occurences",$H$5:$H333,H333)</f>
        <v>0</v>
      </c>
      <c r="Y333" t="str">
        <f t="shared" si="100"/>
        <v/>
      </c>
      <c r="Z333" t="str">
        <f t="shared" si="101"/>
        <v/>
      </c>
      <c r="AA333" t="str">
        <f t="shared" si="102"/>
        <v/>
      </c>
      <c r="AC333" t="str">
        <f t="shared" si="103"/>
        <v/>
      </c>
    </row>
    <row r="334" spans="16:29" x14ac:dyDescent="0.25">
      <c r="P334" s="1" t="str">
        <f>IF($C334&lt;&gt;"",IF(COUNTIF($C:C,$C334)&gt;1,"Plusieurs commentaires",""),"")</f>
        <v/>
      </c>
      <c r="Q334" s="1">
        <f t="shared" si="94"/>
        <v>0</v>
      </c>
      <c r="R334" s="1">
        <f>SUMIFS($Q$5:$Q334,$P$5:$P334,"Plusieurs commentaires",$C$5:$C334,C334)</f>
        <v>0</v>
      </c>
      <c r="S334" t="str">
        <f t="shared" si="95"/>
        <v/>
      </c>
      <c r="T334" t="str">
        <f t="shared" si="96"/>
        <v/>
      </c>
      <c r="U334" t="str">
        <f t="shared" si="97"/>
        <v/>
      </c>
      <c r="V334" s="238" t="str">
        <f t="shared" si="98"/>
        <v/>
      </c>
      <c r="W334" s="238">
        <f t="shared" si="99"/>
        <v>0</v>
      </c>
      <c r="X334" s="238">
        <f>SUMIFS($W$5:$W334,$V$5:$V334,"Plusieurs occurences",$H$5:$H334,H334)</f>
        <v>0</v>
      </c>
      <c r="Y334" t="str">
        <f t="shared" si="100"/>
        <v/>
      </c>
      <c r="Z334" t="str">
        <f t="shared" si="101"/>
        <v/>
      </c>
      <c r="AA334" t="str">
        <f t="shared" si="102"/>
        <v/>
      </c>
      <c r="AC334" t="str">
        <f t="shared" si="103"/>
        <v/>
      </c>
    </row>
    <row r="335" spans="16:29" x14ac:dyDescent="0.25">
      <c r="P335" s="1" t="str">
        <f>IF($C335&lt;&gt;"",IF(COUNTIF($C:C,$C335)&gt;1,"Plusieurs commentaires",""),"")</f>
        <v/>
      </c>
      <c r="Q335" s="1">
        <f t="shared" si="94"/>
        <v>0</v>
      </c>
      <c r="R335" s="1">
        <f>SUMIFS($Q$5:$Q335,$P$5:$P335,"Plusieurs commentaires",$C$5:$C335,C335)</f>
        <v>0</v>
      </c>
      <c r="S335" t="str">
        <f t="shared" si="95"/>
        <v/>
      </c>
      <c r="T335" t="str">
        <f t="shared" si="96"/>
        <v/>
      </c>
      <c r="U335" t="str">
        <f t="shared" si="97"/>
        <v/>
      </c>
      <c r="V335" s="238" t="str">
        <f t="shared" si="98"/>
        <v/>
      </c>
      <c r="W335" s="238">
        <f t="shared" si="99"/>
        <v>0</v>
      </c>
      <c r="X335" s="238">
        <f>SUMIFS($W$5:$W335,$V$5:$V335,"Plusieurs occurences",$H$5:$H335,H335)</f>
        <v>0</v>
      </c>
      <c r="Y335" t="str">
        <f t="shared" si="100"/>
        <v/>
      </c>
      <c r="Z335" t="str">
        <f t="shared" si="101"/>
        <v/>
      </c>
      <c r="AA335" t="str">
        <f t="shared" si="102"/>
        <v/>
      </c>
      <c r="AC335" t="str">
        <f t="shared" si="103"/>
        <v/>
      </c>
    </row>
    <row r="336" spans="16:29" x14ac:dyDescent="0.25">
      <c r="P336" s="1" t="str">
        <f>IF($C336&lt;&gt;"",IF(COUNTIF($C:C,$C336)&gt;1,"Plusieurs commentaires",""),"")</f>
        <v/>
      </c>
      <c r="Q336" s="1">
        <f t="shared" si="94"/>
        <v>0</v>
      </c>
      <c r="R336" s="1">
        <f>SUMIFS($Q$5:$Q336,$P$5:$P336,"Plusieurs commentaires",$C$5:$C336,C336)</f>
        <v>0</v>
      </c>
      <c r="S336" t="str">
        <f t="shared" si="95"/>
        <v/>
      </c>
      <c r="T336" t="str">
        <f t="shared" si="96"/>
        <v/>
      </c>
      <c r="U336" t="str">
        <f t="shared" si="97"/>
        <v/>
      </c>
      <c r="V336" s="238" t="str">
        <f t="shared" si="98"/>
        <v/>
      </c>
      <c r="W336" s="238">
        <f t="shared" si="99"/>
        <v>0</v>
      </c>
      <c r="X336" s="238">
        <f>SUMIFS($W$5:$W336,$V$5:$V336,"Plusieurs occurences",$H$5:$H336,H336)</f>
        <v>0</v>
      </c>
      <c r="Y336" t="str">
        <f t="shared" si="100"/>
        <v/>
      </c>
      <c r="Z336" t="str">
        <f t="shared" si="101"/>
        <v/>
      </c>
      <c r="AA336" t="str">
        <f t="shared" si="102"/>
        <v/>
      </c>
      <c r="AC336" t="str">
        <f t="shared" si="103"/>
        <v/>
      </c>
    </row>
    <row r="337" spans="16:29" x14ac:dyDescent="0.25">
      <c r="P337" s="1" t="str">
        <f>IF($C337&lt;&gt;"",IF(COUNTIF($C:C,$C337)&gt;1,"Plusieurs commentaires",""),"")</f>
        <v/>
      </c>
      <c r="Q337" s="1">
        <f t="shared" si="94"/>
        <v>0</v>
      </c>
      <c r="R337" s="1">
        <f>SUMIFS($Q$5:$Q337,$P$5:$P337,"Plusieurs commentaires",$C$5:$C337,C337)</f>
        <v>0</v>
      </c>
      <c r="S337" t="str">
        <f t="shared" si="95"/>
        <v/>
      </c>
      <c r="T337" t="str">
        <f t="shared" si="96"/>
        <v/>
      </c>
      <c r="U337" t="str">
        <f t="shared" si="97"/>
        <v/>
      </c>
      <c r="V337" s="238" t="str">
        <f t="shared" si="98"/>
        <v/>
      </c>
      <c r="W337" s="238">
        <f t="shared" si="99"/>
        <v>0</v>
      </c>
      <c r="X337" s="238">
        <f>SUMIFS($W$5:$W337,$V$5:$V337,"Plusieurs occurences",$H$5:$H337,H337)</f>
        <v>0</v>
      </c>
      <c r="Y337" t="str">
        <f t="shared" si="100"/>
        <v/>
      </c>
      <c r="Z337" t="str">
        <f t="shared" si="101"/>
        <v/>
      </c>
      <c r="AA337" t="str">
        <f t="shared" si="102"/>
        <v/>
      </c>
      <c r="AC337" t="str">
        <f t="shared" si="103"/>
        <v/>
      </c>
    </row>
    <row r="338" spans="16:29" x14ac:dyDescent="0.25">
      <c r="P338" s="1" t="str">
        <f>IF($C338&lt;&gt;"",IF(COUNTIF($C:C,$C338)&gt;1,"Plusieurs commentaires",""),"")</f>
        <v/>
      </c>
      <c r="Q338" s="1">
        <f t="shared" si="94"/>
        <v>0</v>
      </c>
      <c r="R338" s="1">
        <f>SUMIFS($Q$5:$Q338,$P$5:$P338,"Plusieurs commentaires",$C$5:$C338,C338)</f>
        <v>0</v>
      </c>
      <c r="S338" t="str">
        <f t="shared" si="95"/>
        <v/>
      </c>
      <c r="T338" t="str">
        <f t="shared" si="96"/>
        <v/>
      </c>
      <c r="U338" t="str">
        <f t="shared" si="97"/>
        <v/>
      </c>
      <c r="V338" s="238" t="str">
        <f t="shared" si="98"/>
        <v/>
      </c>
      <c r="W338" s="238">
        <f t="shared" si="99"/>
        <v>0</v>
      </c>
      <c r="X338" s="238">
        <f>SUMIFS($W$5:$W338,$V$5:$V338,"Plusieurs occurences",$H$5:$H338,H338)</f>
        <v>0</v>
      </c>
      <c r="Y338" t="str">
        <f t="shared" si="100"/>
        <v/>
      </c>
      <c r="Z338" t="str">
        <f t="shared" si="101"/>
        <v/>
      </c>
      <c r="AA338" t="str">
        <f t="shared" si="102"/>
        <v/>
      </c>
      <c r="AC338" t="str">
        <f t="shared" si="103"/>
        <v/>
      </c>
    </row>
    <row r="339" spans="16:29" x14ac:dyDescent="0.25">
      <c r="P339" s="1" t="str">
        <f>IF($C339&lt;&gt;"",IF(COUNTIF($C:C,$C339)&gt;1,"Plusieurs commentaires",""),"")</f>
        <v/>
      </c>
      <c r="Q339" s="1">
        <f t="shared" si="94"/>
        <v>0</v>
      </c>
      <c r="R339" s="1">
        <f>SUMIFS($Q$5:$Q339,$P$5:$P339,"Plusieurs commentaires",$C$5:$C339,C339)</f>
        <v>0</v>
      </c>
      <c r="S339" t="str">
        <f t="shared" si="95"/>
        <v/>
      </c>
      <c r="T339" t="str">
        <f t="shared" si="96"/>
        <v/>
      </c>
      <c r="U339" t="str">
        <f t="shared" si="97"/>
        <v/>
      </c>
      <c r="V339" s="238" t="str">
        <f t="shared" si="98"/>
        <v/>
      </c>
      <c r="W339" s="238">
        <f t="shared" si="99"/>
        <v>0</v>
      </c>
      <c r="X339" s="238">
        <f>SUMIFS($W$5:$W339,$V$5:$V339,"Plusieurs occurences",$H$5:$H339,H339)</f>
        <v>0</v>
      </c>
      <c r="Y339" t="str">
        <f t="shared" si="100"/>
        <v/>
      </c>
      <c r="Z339" t="str">
        <f t="shared" si="101"/>
        <v/>
      </c>
      <c r="AA339" t="str">
        <f t="shared" si="102"/>
        <v/>
      </c>
      <c r="AC339" t="str">
        <f t="shared" si="103"/>
        <v/>
      </c>
    </row>
    <row r="340" spans="16:29" x14ac:dyDescent="0.25">
      <c r="P340" s="1" t="str">
        <f>IF($C340&lt;&gt;"",IF(COUNTIF($C:C,$C340)&gt;1,"Plusieurs commentaires",""),"")</f>
        <v/>
      </c>
      <c r="Q340" s="1">
        <f t="shared" si="94"/>
        <v>0</v>
      </c>
      <c r="R340" s="1">
        <f>SUMIFS($Q$5:$Q340,$P$5:$P340,"Plusieurs commentaires",$C$5:$C340,C340)</f>
        <v>0</v>
      </c>
      <c r="S340" t="str">
        <f t="shared" si="95"/>
        <v/>
      </c>
      <c r="T340" t="str">
        <f t="shared" si="96"/>
        <v/>
      </c>
      <c r="U340" t="str">
        <f t="shared" si="97"/>
        <v/>
      </c>
      <c r="V340" s="238" t="str">
        <f t="shared" si="98"/>
        <v/>
      </c>
      <c r="W340" s="238">
        <f t="shared" si="99"/>
        <v>0</v>
      </c>
      <c r="X340" s="238">
        <f>SUMIFS($W$5:$W340,$V$5:$V340,"Plusieurs occurences",$H$5:$H340,H340)</f>
        <v>0</v>
      </c>
      <c r="Y340" t="str">
        <f t="shared" si="100"/>
        <v/>
      </c>
      <c r="Z340" t="str">
        <f t="shared" si="101"/>
        <v/>
      </c>
      <c r="AA340" t="str">
        <f t="shared" si="102"/>
        <v/>
      </c>
      <c r="AC340" t="str">
        <f t="shared" si="103"/>
        <v/>
      </c>
    </row>
    <row r="341" spans="16:29" x14ac:dyDescent="0.25">
      <c r="P341" s="1" t="str">
        <f>IF($C341&lt;&gt;"",IF(COUNTIF($C:C,$C341)&gt;1,"Plusieurs commentaires",""),"")</f>
        <v/>
      </c>
      <c r="Q341" s="1">
        <f t="shared" si="94"/>
        <v>0</v>
      </c>
      <c r="R341" s="1">
        <f>SUMIFS($Q$5:$Q341,$P$5:$P341,"Plusieurs commentaires",$C$5:$C341,C341)</f>
        <v>0</v>
      </c>
      <c r="S341" t="str">
        <f t="shared" si="95"/>
        <v/>
      </c>
      <c r="T341" t="str">
        <f t="shared" si="96"/>
        <v/>
      </c>
      <c r="U341" t="str">
        <f t="shared" si="97"/>
        <v/>
      </c>
      <c r="V341" s="238" t="str">
        <f t="shared" si="98"/>
        <v/>
      </c>
      <c r="W341" s="238">
        <f t="shared" si="99"/>
        <v>0</v>
      </c>
      <c r="X341" s="238">
        <f>SUMIFS($W$5:$W341,$V$5:$V341,"Plusieurs occurences",$H$5:$H341,H341)</f>
        <v>0</v>
      </c>
      <c r="Y341" t="str">
        <f t="shared" si="100"/>
        <v/>
      </c>
      <c r="Z341" t="str">
        <f t="shared" si="101"/>
        <v/>
      </c>
      <c r="AA341" t="str">
        <f t="shared" si="102"/>
        <v/>
      </c>
      <c r="AC341" t="str">
        <f t="shared" si="103"/>
        <v/>
      </c>
    </row>
    <row r="342" spans="16:29" x14ac:dyDescent="0.25">
      <c r="P342" s="1" t="str">
        <f>IF($C342&lt;&gt;"",IF(COUNTIF($C:C,$C342)&gt;1,"Plusieurs commentaires",""),"")</f>
        <v/>
      </c>
      <c r="Q342" s="1">
        <f t="shared" si="94"/>
        <v>0</v>
      </c>
      <c r="R342" s="1">
        <f>SUMIFS($Q$5:$Q342,$P$5:$P342,"Plusieurs commentaires",$C$5:$C342,C342)</f>
        <v>0</v>
      </c>
      <c r="S342" t="str">
        <f t="shared" si="95"/>
        <v/>
      </c>
      <c r="T342" t="str">
        <f t="shared" si="96"/>
        <v/>
      </c>
      <c r="U342" t="str">
        <f t="shared" si="97"/>
        <v/>
      </c>
      <c r="V342" s="238" t="str">
        <f t="shared" si="98"/>
        <v/>
      </c>
      <c r="W342" s="238">
        <f t="shared" si="99"/>
        <v>0</v>
      </c>
      <c r="X342" s="238">
        <f>SUMIFS($W$5:$W342,$V$5:$V342,"Plusieurs occurences",$H$5:$H342,H342)</f>
        <v>0</v>
      </c>
      <c r="Y342" t="str">
        <f t="shared" si="100"/>
        <v/>
      </c>
      <c r="Z342" t="str">
        <f t="shared" si="101"/>
        <v/>
      </c>
      <c r="AA342" t="str">
        <f t="shared" si="102"/>
        <v/>
      </c>
      <c r="AC342" t="str">
        <f t="shared" si="103"/>
        <v/>
      </c>
    </row>
    <row r="343" spans="16:29" x14ac:dyDescent="0.25">
      <c r="P343" s="1" t="str">
        <f>IF($C343&lt;&gt;"",IF(COUNTIF($C:C,$C343)&gt;1,"Plusieurs commentaires",""),"")</f>
        <v/>
      </c>
      <c r="Q343" s="1">
        <f t="shared" si="94"/>
        <v>0</v>
      </c>
      <c r="R343" s="1">
        <f>SUMIFS($Q$5:$Q343,$P$5:$P343,"Plusieurs commentaires",$C$5:$C343,C343)</f>
        <v>0</v>
      </c>
      <c r="S343" t="str">
        <f t="shared" si="95"/>
        <v/>
      </c>
      <c r="T343" t="str">
        <f t="shared" si="96"/>
        <v/>
      </c>
      <c r="U343" t="str">
        <f t="shared" si="97"/>
        <v/>
      </c>
      <c r="V343" s="238" t="str">
        <f t="shared" si="98"/>
        <v/>
      </c>
      <c r="W343" s="238">
        <f t="shared" si="99"/>
        <v>0</v>
      </c>
      <c r="X343" s="238">
        <f>SUMIFS($W$5:$W343,$V$5:$V343,"Plusieurs occurences",$H$5:$H343,H343)</f>
        <v>0</v>
      </c>
      <c r="Y343" t="str">
        <f t="shared" si="100"/>
        <v/>
      </c>
      <c r="Z343" t="str">
        <f t="shared" si="101"/>
        <v/>
      </c>
      <c r="AA343" t="str">
        <f t="shared" si="102"/>
        <v/>
      </c>
      <c r="AC343" t="str">
        <f t="shared" si="103"/>
        <v/>
      </c>
    </row>
    <row r="344" spans="16:29" x14ac:dyDescent="0.25">
      <c r="P344" s="1" t="str">
        <f>IF($C344&lt;&gt;"",IF(COUNTIF($C:C,$C344)&gt;1,"Plusieurs commentaires",""),"")</f>
        <v/>
      </c>
      <c r="Q344" s="1">
        <f t="shared" si="94"/>
        <v>0</v>
      </c>
      <c r="R344" s="1">
        <f>SUMIFS($Q$5:$Q344,$P$5:$P344,"Plusieurs commentaires",$C$5:$C344,C344)</f>
        <v>0</v>
      </c>
      <c r="S344" t="str">
        <f t="shared" si="95"/>
        <v/>
      </c>
      <c r="T344" t="str">
        <f t="shared" si="96"/>
        <v/>
      </c>
      <c r="U344" t="str">
        <f t="shared" si="97"/>
        <v/>
      </c>
      <c r="V344" s="238" t="str">
        <f t="shared" si="98"/>
        <v/>
      </c>
      <c r="W344" s="238">
        <f t="shared" si="99"/>
        <v>0</v>
      </c>
      <c r="X344" s="238">
        <f>SUMIFS($W$5:$W344,$V$5:$V344,"Plusieurs occurences",$H$5:$H344,H344)</f>
        <v>0</v>
      </c>
      <c r="Y344" t="str">
        <f t="shared" si="100"/>
        <v/>
      </c>
      <c r="Z344" t="str">
        <f t="shared" si="101"/>
        <v/>
      </c>
      <c r="AA344" t="str">
        <f t="shared" si="102"/>
        <v/>
      </c>
      <c r="AC344" t="str">
        <f t="shared" si="103"/>
        <v/>
      </c>
    </row>
    <row r="345" spans="16:29" x14ac:dyDescent="0.25">
      <c r="P345" s="1" t="str">
        <f>IF($C345&lt;&gt;"",IF(COUNTIF($C:C,$C345)&gt;1,"Plusieurs commentaires",""),"")</f>
        <v/>
      </c>
      <c r="Q345" s="1">
        <f t="shared" si="94"/>
        <v>0</v>
      </c>
      <c r="R345" s="1">
        <f>SUMIFS($Q$5:$Q345,$P$5:$P345,"Plusieurs commentaires",$C$5:$C345,C345)</f>
        <v>0</v>
      </c>
      <c r="S345" t="str">
        <f t="shared" si="95"/>
        <v/>
      </c>
      <c r="T345" t="str">
        <f t="shared" si="96"/>
        <v/>
      </c>
      <c r="U345" t="str">
        <f t="shared" si="97"/>
        <v/>
      </c>
      <c r="V345" s="238" t="str">
        <f t="shared" si="98"/>
        <v/>
      </c>
      <c r="W345" s="238">
        <f t="shared" si="99"/>
        <v>0</v>
      </c>
      <c r="X345" s="238">
        <f>SUMIFS($W$5:$W345,$V$5:$V345,"Plusieurs occurences",$H$5:$H345,H345)</f>
        <v>0</v>
      </c>
      <c r="Y345" t="str">
        <f t="shared" si="100"/>
        <v/>
      </c>
      <c r="Z345" t="str">
        <f t="shared" si="101"/>
        <v/>
      </c>
      <c r="AA345" t="str">
        <f t="shared" si="102"/>
        <v/>
      </c>
      <c r="AC345" t="str">
        <f t="shared" si="103"/>
        <v/>
      </c>
    </row>
    <row r="346" spans="16:29" x14ac:dyDescent="0.25">
      <c r="P346" s="1" t="str">
        <f>IF($C346&lt;&gt;"",IF(COUNTIF($C:C,$C346)&gt;1,"Plusieurs commentaires",""),"")</f>
        <v/>
      </c>
      <c r="Q346" s="1">
        <f t="shared" si="94"/>
        <v>0</v>
      </c>
      <c r="R346" s="1">
        <f>SUMIFS($Q$5:$Q346,$P$5:$P346,"Plusieurs commentaires",$C$5:$C346,C346)</f>
        <v>0</v>
      </c>
      <c r="S346" t="str">
        <f t="shared" si="95"/>
        <v/>
      </c>
      <c r="T346" t="str">
        <f t="shared" si="96"/>
        <v/>
      </c>
      <c r="U346" t="str">
        <f t="shared" si="97"/>
        <v/>
      </c>
      <c r="V346" s="238" t="str">
        <f t="shared" si="98"/>
        <v/>
      </c>
      <c r="W346" s="238">
        <f t="shared" si="99"/>
        <v>0</v>
      </c>
      <c r="X346" s="238">
        <f>SUMIFS($W$5:$W346,$V$5:$V346,"Plusieurs occurences",$H$5:$H346,H346)</f>
        <v>0</v>
      </c>
      <c r="Y346" t="str">
        <f t="shared" si="100"/>
        <v/>
      </c>
      <c r="Z346" t="str">
        <f t="shared" si="101"/>
        <v/>
      </c>
      <c r="AA346" t="str">
        <f t="shared" si="102"/>
        <v/>
      </c>
      <c r="AC346" t="str">
        <f t="shared" si="103"/>
        <v/>
      </c>
    </row>
    <row r="347" spans="16:29" x14ac:dyDescent="0.25">
      <c r="P347" s="1" t="str">
        <f>IF($C347&lt;&gt;"",IF(COUNTIF($C:C,$C347)&gt;1,"Plusieurs commentaires",""),"")</f>
        <v/>
      </c>
      <c r="Q347" s="1">
        <f t="shared" si="94"/>
        <v>0</v>
      </c>
      <c r="R347" s="1">
        <f>SUMIFS($Q$5:$Q347,$P$5:$P347,"Plusieurs commentaires",$C$5:$C347,C347)</f>
        <v>0</v>
      </c>
      <c r="S347" t="str">
        <f t="shared" si="95"/>
        <v/>
      </c>
      <c r="T347" t="str">
        <f t="shared" si="96"/>
        <v/>
      </c>
      <c r="U347" t="str">
        <f t="shared" si="97"/>
        <v/>
      </c>
      <c r="V347" s="238" t="str">
        <f t="shared" si="98"/>
        <v/>
      </c>
      <c r="W347" s="238">
        <f t="shared" si="99"/>
        <v>0</v>
      </c>
      <c r="X347" s="238">
        <f>SUMIFS($W$5:$W347,$V$5:$V347,"Plusieurs occurences",$H$5:$H347,H347)</f>
        <v>0</v>
      </c>
      <c r="Y347" t="str">
        <f t="shared" si="100"/>
        <v/>
      </c>
      <c r="Z347" t="str">
        <f t="shared" si="101"/>
        <v/>
      </c>
      <c r="AA347" t="str">
        <f t="shared" si="102"/>
        <v/>
      </c>
      <c r="AC347" t="str">
        <f t="shared" si="103"/>
        <v/>
      </c>
    </row>
    <row r="348" spans="16:29" x14ac:dyDescent="0.25">
      <c r="P348" s="1" t="str">
        <f>IF($C348&lt;&gt;"",IF(COUNTIF($C:C,$C348)&gt;1,"Plusieurs commentaires",""),"")</f>
        <v/>
      </c>
      <c r="Q348" s="1">
        <f t="shared" si="94"/>
        <v>0</v>
      </c>
      <c r="R348" s="1">
        <f>SUMIFS($Q$5:$Q348,$P$5:$P348,"Plusieurs commentaires",$C$5:$C348,C348)</f>
        <v>0</v>
      </c>
      <c r="S348" t="str">
        <f t="shared" si="95"/>
        <v/>
      </c>
      <c r="T348" t="str">
        <f t="shared" si="96"/>
        <v/>
      </c>
      <c r="U348" t="str">
        <f t="shared" si="97"/>
        <v/>
      </c>
      <c r="V348" s="238" t="str">
        <f t="shared" si="98"/>
        <v/>
      </c>
      <c r="W348" s="238">
        <f t="shared" si="99"/>
        <v>0</v>
      </c>
      <c r="X348" s="238">
        <f>SUMIFS($W$5:$W348,$V$5:$V348,"Plusieurs occurences",$H$5:$H348,H348)</f>
        <v>0</v>
      </c>
      <c r="Y348" t="str">
        <f t="shared" si="100"/>
        <v/>
      </c>
      <c r="Z348" t="str">
        <f t="shared" si="101"/>
        <v/>
      </c>
      <c r="AA348" t="str">
        <f t="shared" si="102"/>
        <v/>
      </c>
      <c r="AC348" t="str">
        <f t="shared" si="103"/>
        <v/>
      </c>
    </row>
    <row r="349" spans="16:29" x14ac:dyDescent="0.25">
      <c r="P349" s="1" t="str">
        <f>IF($C349&lt;&gt;"",IF(COUNTIF($C:C,$C349)&gt;1,"Plusieurs commentaires",""),"")</f>
        <v/>
      </c>
      <c r="Q349" s="1">
        <f t="shared" si="94"/>
        <v>0</v>
      </c>
      <c r="R349" s="1">
        <f>SUMIFS($Q$5:$Q349,$P$5:$P349,"Plusieurs commentaires",$C$5:$C349,C349)</f>
        <v>0</v>
      </c>
      <c r="S349" t="str">
        <f t="shared" si="95"/>
        <v/>
      </c>
      <c r="T349" t="str">
        <f t="shared" si="96"/>
        <v/>
      </c>
      <c r="U349" t="str">
        <f t="shared" si="97"/>
        <v/>
      </c>
      <c r="V349" s="238" t="str">
        <f t="shared" si="98"/>
        <v/>
      </c>
      <c r="W349" s="238">
        <f t="shared" si="99"/>
        <v>0</v>
      </c>
      <c r="X349" s="238">
        <f>SUMIFS($W$5:$W349,$V$5:$V349,"Plusieurs occurences",$H$5:$H349,H349)</f>
        <v>0</v>
      </c>
      <c r="Y349" t="str">
        <f t="shared" si="100"/>
        <v/>
      </c>
      <c r="Z349" t="str">
        <f t="shared" si="101"/>
        <v/>
      </c>
      <c r="AA349" t="str">
        <f t="shared" si="102"/>
        <v/>
      </c>
      <c r="AC349" t="str">
        <f t="shared" si="103"/>
        <v/>
      </c>
    </row>
    <row r="350" spans="16:29" x14ac:dyDescent="0.25">
      <c r="P350" s="1" t="str">
        <f>IF($C350&lt;&gt;"",IF(COUNTIF($C:C,$C350)&gt;1,"Plusieurs commentaires",""),"")</f>
        <v/>
      </c>
      <c r="Q350" s="1">
        <f t="shared" si="94"/>
        <v>0</v>
      </c>
      <c r="R350" s="1">
        <f>SUMIFS($Q$5:$Q350,$P$5:$P350,"Plusieurs commentaires",$C$5:$C350,C350)</f>
        <v>0</v>
      </c>
      <c r="S350" t="str">
        <f t="shared" si="95"/>
        <v/>
      </c>
      <c r="T350" t="str">
        <f t="shared" si="96"/>
        <v/>
      </c>
      <c r="U350" t="str">
        <f t="shared" si="97"/>
        <v/>
      </c>
      <c r="V350" s="238" t="str">
        <f t="shared" si="98"/>
        <v/>
      </c>
      <c r="W350" s="238">
        <f t="shared" si="99"/>
        <v>0</v>
      </c>
      <c r="X350" s="238">
        <f>SUMIFS($W$5:$W350,$V$5:$V350,"Plusieurs occurences",$H$5:$H350,H350)</f>
        <v>0</v>
      </c>
      <c r="Y350" t="str">
        <f t="shared" si="100"/>
        <v/>
      </c>
      <c r="Z350" t="str">
        <f t="shared" si="101"/>
        <v/>
      </c>
      <c r="AA350" t="str">
        <f t="shared" si="102"/>
        <v/>
      </c>
      <c r="AC350" t="str">
        <f t="shared" si="103"/>
        <v/>
      </c>
    </row>
    <row r="351" spans="16:29" x14ac:dyDescent="0.25">
      <c r="P351" s="1" t="str">
        <f>IF($C351&lt;&gt;"",IF(COUNTIF($C:C,$C351)&gt;1,"Plusieurs commentaires",""),"")</f>
        <v/>
      </c>
      <c r="Q351" s="1">
        <f t="shared" si="94"/>
        <v>0</v>
      </c>
      <c r="R351" s="1">
        <f>SUMIFS($Q$5:$Q351,$P$5:$P351,"Plusieurs commentaires",$C$5:$C351,C351)</f>
        <v>0</v>
      </c>
      <c r="S351" t="str">
        <f t="shared" si="95"/>
        <v/>
      </c>
      <c r="T351" t="str">
        <f t="shared" si="96"/>
        <v/>
      </c>
      <c r="U351" t="str">
        <f t="shared" si="97"/>
        <v/>
      </c>
      <c r="V351" s="238" t="str">
        <f t="shared" si="98"/>
        <v/>
      </c>
      <c r="W351" s="238">
        <f t="shared" si="99"/>
        <v>0</v>
      </c>
      <c r="X351" s="238">
        <f>SUMIFS($W$5:$W351,$V$5:$V351,"Plusieurs occurences",$H$5:$H351,H351)</f>
        <v>0</v>
      </c>
      <c r="Y351" t="str">
        <f t="shared" si="100"/>
        <v/>
      </c>
      <c r="Z351" t="str">
        <f t="shared" si="101"/>
        <v/>
      </c>
      <c r="AA351" t="str">
        <f t="shared" si="102"/>
        <v/>
      </c>
      <c r="AC351" t="str">
        <f t="shared" si="103"/>
        <v/>
      </c>
    </row>
    <row r="352" spans="16:29" x14ac:dyDescent="0.25">
      <c r="P352" s="1" t="str">
        <f>IF($C352&lt;&gt;"",IF(COUNTIF($C:C,$C352)&gt;1,"Plusieurs commentaires",""),"")</f>
        <v/>
      </c>
      <c r="Q352" s="1">
        <f t="shared" si="94"/>
        <v>0</v>
      </c>
      <c r="R352" s="1">
        <f>SUMIFS($Q$5:$Q352,$P$5:$P352,"Plusieurs commentaires",$C$5:$C352,C352)</f>
        <v>0</v>
      </c>
      <c r="S352" t="str">
        <f t="shared" si="95"/>
        <v/>
      </c>
      <c r="T352" t="str">
        <f t="shared" si="96"/>
        <v/>
      </c>
      <c r="U352" t="str">
        <f t="shared" si="97"/>
        <v/>
      </c>
      <c r="V352" s="238" t="str">
        <f t="shared" si="98"/>
        <v/>
      </c>
      <c r="W352" s="238">
        <f t="shared" si="99"/>
        <v>0</v>
      </c>
      <c r="X352" s="238">
        <f>SUMIFS($W$5:$W352,$V$5:$V352,"Plusieurs occurences",$H$5:$H352,H352)</f>
        <v>0</v>
      </c>
      <c r="Y352" t="str">
        <f t="shared" si="100"/>
        <v/>
      </c>
      <c r="Z352" t="str">
        <f t="shared" si="101"/>
        <v/>
      </c>
      <c r="AA352" t="str">
        <f t="shared" si="102"/>
        <v/>
      </c>
      <c r="AC352" t="str">
        <f t="shared" si="103"/>
        <v/>
      </c>
    </row>
    <row r="353" spans="16:29" x14ac:dyDescent="0.25">
      <c r="P353" s="1" t="str">
        <f>IF($C353&lt;&gt;"",IF(COUNTIF($C:C,$C353)&gt;1,"Plusieurs commentaires",""),"")</f>
        <v/>
      </c>
      <c r="Q353" s="1">
        <f t="shared" si="94"/>
        <v>0</v>
      </c>
      <c r="R353" s="1">
        <f>SUMIFS($Q$5:$Q353,$P$5:$P353,"Plusieurs commentaires",$C$5:$C353,C353)</f>
        <v>0</v>
      </c>
      <c r="S353" t="str">
        <f t="shared" si="95"/>
        <v/>
      </c>
      <c r="T353" t="str">
        <f t="shared" si="96"/>
        <v/>
      </c>
      <c r="U353" t="str">
        <f t="shared" si="97"/>
        <v/>
      </c>
      <c r="V353" s="238" t="str">
        <f t="shared" si="98"/>
        <v/>
      </c>
      <c r="W353" s="238">
        <f t="shared" si="99"/>
        <v>0</v>
      </c>
      <c r="X353" s="238">
        <f>SUMIFS($W$5:$W353,$V$5:$V353,"Plusieurs occurences",$H$5:$H353,H353)</f>
        <v>0</v>
      </c>
      <c r="Y353" t="str">
        <f t="shared" si="100"/>
        <v/>
      </c>
      <c r="Z353" t="str">
        <f t="shared" si="101"/>
        <v/>
      </c>
      <c r="AA353" t="str">
        <f t="shared" si="102"/>
        <v/>
      </c>
      <c r="AC353" t="str">
        <f t="shared" si="103"/>
        <v/>
      </c>
    </row>
    <row r="354" spans="16:29" x14ac:dyDescent="0.25">
      <c r="P354" s="1" t="str">
        <f>IF($C354&lt;&gt;"",IF(COUNTIF($C:C,$C354)&gt;1,"Plusieurs commentaires",""),"")</f>
        <v/>
      </c>
      <c r="Q354" s="1">
        <f t="shared" si="94"/>
        <v>0</v>
      </c>
      <c r="R354" s="1">
        <f>SUMIFS($Q$5:$Q354,$P$5:$P354,"Plusieurs commentaires",$C$5:$C354,C354)</f>
        <v>0</v>
      </c>
      <c r="S354" t="str">
        <f t="shared" si="95"/>
        <v/>
      </c>
      <c r="T354" t="str">
        <f t="shared" si="96"/>
        <v/>
      </c>
      <c r="U354" t="str">
        <f t="shared" si="97"/>
        <v/>
      </c>
      <c r="V354" s="238" t="str">
        <f t="shared" si="98"/>
        <v/>
      </c>
      <c r="W354" s="238">
        <f t="shared" si="99"/>
        <v>0</v>
      </c>
      <c r="X354" s="238">
        <f>SUMIFS($W$5:$W354,$V$5:$V354,"Plusieurs occurences",$H$5:$H354,H354)</f>
        <v>0</v>
      </c>
      <c r="Y354" t="str">
        <f t="shared" si="100"/>
        <v/>
      </c>
      <c r="Z354" t="str">
        <f t="shared" si="101"/>
        <v/>
      </c>
      <c r="AA354" t="str">
        <f t="shared" si="102"/>
        <v/>
      </c>
      <c r="AC354" t="str">
        <f t="shared" si="103"/>
        <v/>
      </c>
    </row>
    <row r="355" spans="16:29" x14ac:dyDescent="0.25">
      <c r="P355" s="1" t="str">
        <f>IF($C355&lt;&gt;"",IF(COUNTIF($C:C,$C355)&gt;1,"Plusieurs commentaires",""),"")</f>
        <v/>
      </c>
      <c r="Q355" s="1">
        <f t="shared" si="94"/>
        <v>0</v>
      </c>
      <c r="R355" s="1">
        <f>SUMIFS($Q$5:$Q355,$P$5:$P355,"Plusieurs commentaires",$C$5:$C355,C355)</f>
        <v>0</v>
      </c>
      <c r="S355" t="str">
        <f t="shared" si="95"/>
        <v/>
      </c>
      <c r="T355" t="str">
        <f t="shared" si="96"/>
        <v/>
      </c>
      <c r="U355" t="str">
        <f t="shared" si="97"/>
        <v/>
      </c>
      <c r="V355" s="238" t="str">
        <f t="shared" si="98"/>
        <v/>
      </c>
      <c r="W355" s="238">
        <f t="shared" si="99"/>
        <v>0</v>
      </c>
      <c r="X355" s="238">
        <f>SUMIFS($W$5:$W355,$V$5:$V355,"Plusieurs occurences",$H$5:$H355,H355)</f>
        <v>0</v>
      </c>
      <c r="Y355" t="str">
        <f t="shared" si="100"/>
        <v/>
      </c>
      <c r="Z355" t="str">
        <f t="shared" si="101"/>
        <v/>
      </c>
      <c r="AA355" t="str">
        <f t="shared" si="102"/>
        <v/>
      </c>
      <c r="AC355" t="str">
        <f t="shared" si="103"/>
        <v/>
      </c>
    </row>
    <row r="356" spans="16:29" x14ac:dyDescent="0.25">
      <c r="P356" s="1" t="str">
        <f>IF($C356&lt;&gt;"",IF(COUNTIF($C:C,$C356)&gt;1,"Plusieurs commentaires",""),"")</f>
        <v/>
      </c>
      <c r="Q356" s="1">
        <f t="shared" si="94"/>
        <v>0</v>
      </c>
      <c r="R356" s="1">
        <f>SUMIFS($Q$5:$Q356,$P$5:$P356,"Plusieurs commentaires",$C$5:$C356,C356)</f>
        <v>0</v>
      </c>
      <c r="S356" t="str">
        <f t="shared" si="95"/>
        <v/>
      </c>
      <c r="T356" t="str">
        <f t="shared" si="96"/>
        <v/>
      </c>
      <c r="U356" t="str">
        <f t="shared" si="97"/>
        <v/>
      </c>
      <c r="V356" s="238" t="str">
        <f t="shared" si="98"/>
        <v/>
      </c>
      <c r="W356" s="238">
        <f t="shared" si="99"/>
        <v>0</v>
      </c>
      <c r="X356" s="238">
        <f>SUMIFS($W$5:$W356,$V$5:$V356,"Plusieurs occurences",$H$5:$H356,H356)</f>
        <v>0</v>
      </c>
      <c r="Y356" t="str">
        <f t="shared" si="100"/>
        <v/>
      </c>
      <c r="Z356" t="str">
        <f t="shared" si="101"/>
        <v/>
      </c>
      <c r="AA356" t="str">
        <f t="shared" si="102"/>
        <v/>
      </c>
      <c r="AC356" t="str">
        <f t="shared" si="103"/>
        <v/>
      </c>
    </row>
    <row r="357" spans="16:29" x14ac:dyDescent="0.25">
      <c r="P357" s="1" t="str">
        <f>IF($C357&lt;&gt;"",IF(COUNTIF($C:C,$C357)&gt;1,"Plusieurs commentaires",""),"")</f>
        <v/>
      </c>
      <c r="Q357" s="1">
        <f t="shared" si="94"/>
        <v>0</v>
      </c>
      <c r="R357" s="1">
        <f>SUMIFS($Q$5:$Q357,$P$5:$P357,"Plusieurs commentaires",$C$5:$C357,C357)</f>
        <v>0</v>
      </c>
      <c r="S357" t="str">
        <f t="shared" si="95"/>
        <v/>
      </c>
      <c r="T357" t="str">
        <f t="shared" si="96"/>
        <v/>
      </c>
      <c r="U357" t="str">
        <f t="shared" si="97"/>
        <v/>
      </c>
      <c r="V357" s="238" t="str">
        <f t="shared" si="98"/>
        <v/>
      </c>
      <c r="W357" s="238">
        <f t="shared" si="99"/>
        <v>0</v>
      </c>
      <c r="X357" s="238">
        <f>SUMIFS($W$5:$W357,$V$5:$V357,"Plusieurs occurences",$H$5:$H357,H357)</f>
        <v>0</v>
      </c>
      <c r="Y357" t="str">
        <f t="shared" si="100"/>
        <v/>
      </c>
      <c r="Z357" t="str">
        <f t="shared" si="101"/>
        <v/>
      </c>
      <c r="AA357" t="str">
        <f t="shared" si="102"/>
        <v/>
      </c>
      <c r="AC357" t="str">
        <f t="shared" si="103"/>
        <v/>
      </c>
    </row>
    <row r="358" spans="16:29" x14ac:dyDescent="0.25">
      <c r="P358" s="1" t="str">
        <f>IF($C358&lt;&gt;"",IF(COUNTIF($C:C,$C358)&gt;1,"Plusieurs commentaires",""),"")</f>
        <v/>
      </c>
      <c r="Q358" s="1">
        <f t="shared" si="94"/>
        <v>0</v>
      </c>
      <c r="R358" s="1">
        <f>SUMIFS($Q$5:$Q358,$P$5:$P358,"Plusieurs commentaires",$C$5:$C358,C358)</f>
        <v>0</v>
      </c>
      <c r="S358" t="str">
        <f t="shared" si="95"/>
        <v/>
      </c>
      <c r="T358" t="str">
        <f t="shared" si="96"/>
        <v/>
      </c>
      <c r="U358" t="str">
        <f t="shared" si="97"/>
        <v/>
      </c>
      <c r="V358" s="238" t="str">
        <f t="shared" si="98"/>
        <v/>
      </c>
      <c r="W358" s="238">
        <f t="shared" si="99"/>
        <v>0</v>
      </c>
      <c r="X358" s="238">
        <f>SUMIFS($W$5:$W358,$V$5:$V358,"Plusieurs occurences",$H$5:$H358,H358)</f>
        <v>0</v>
      </c>
      <c r="Y358" t="str">
        <f t="shared" si="100"/>
        <v/>
      </c>
      <c r="Z358" t="str">
        <f t="shared" si="101"/>
        <v/>
      </c>
      <c r="AA358" t="str">
        <f t="shared" si="102"/>
        <v/>
      </c>
      <c r="AC358" t="str">
        <f t="shared" si="103"/>
        <v/>
      </c>
    </row>
    <row r="359" spans="16:29" x14ac:dyDescent="0.25">
      <c r="P359" s="1" t="str">
        <f>IF($C359&lt;&gt;"",IF(COUNTIF($C:C,$C359)&gt;1,"Plusieurs commentaires",""),"")</f>
        <v/>
      </c>
      <c r="Q359" s="1">
        <f t="shared" si="94"/>
        <v>0</v>
      </c>
      <c r="R359" s="1">
        <f>SUMIFS($Q$5:$Q359,$P$5:$P359,"Plusieurs commentaires",$C$5:$C359,C359)</f>
        <v>0</v>
      </c>
      <c r="S359" t="str">
        <f t="shared" si="95"/>
        <v/>
      </c>
      <c r="T359" t="str">
        <f t="shared" si="96"/>
        <v/>
      </c>
      <c r="U359" t="str">
        <f t="shared" si="97"/>
        <v/>
      </c>
      <c r="V359" s="238" t="str">
        <f t="shared" si="98"/>
        <v/>
      </c>
      <c r="W359" s="238">
        <f t="shared" si="99"/>
        <v>0</v>
      </c>
      <c r="X359" s="238">
        <f>SUMIFS($W$5:$W359,$V$5:$V359,"Plusieurs occurences",$H$5:$H359,H359)</f>
        <v>0</v>
      </c>
      <c r="Y359" t="str">
        <f t="shared" si="100"/>
        <v/>
      </c>
      <c r="Z359" t="str">
        <f t="shared" si="101"/>
        <v/>
      </c>
      <c r="AA359" t="str">
        <f t="shared" si="102"/>
        <v/>
      </c>
      <c r="AC359" t="str">
        <f t="shared" si="103"/>
        <v/>
      </c>
    </row>
    <row r="360" spans="16:29" x14ac:dyDescent="0.25">
      <c r="P360" s="1" t="str">
        <f>IF($C360&lt;&gt;"",IF(COUNTIF($C:C,$C360)&gt;1,"Plusieurs commentaires",""),"")</f>
        <v/>
      </c>
      <c r="Q360" s="1">
        <f t="shared" si="94"/>
        <v>0</v>
      </c>
      <c r="R360" s="1">
        <f>SUMIFS($Q$5:$Q360,$P$5:$P360,"Plusieurs commentaires",$C$5:$C360,C360)</f>
        <v>0</v>
      </c>
      <c r="S360" t="str">
        <f t="shared" si="95"/>
        <v/>
      </c>
      <c r="T360" t="str">
        <f t="shared" si="96"/>
        <v/>
      </c>
      <c r="U360" t="str">
        <f t="shared" si="97"/>
        <v/>
      </c>
      <c r="V360" s="238" t="str">
        <f t="shared" si="98"/>
        <v/>
      </c>
      <c r="W360" s="238">
        <f t="shared" si="99"/>
        <v>0</v>
      </c>
      <c r="X360" s="238">
        <f>SUMIFS($W$5:$W360,$V$5:$V360,"Plusieurs occurences",$H$5:$H360,H360)</f>
        <v>0</v>
      </c>
      <c r="Y360" t="str">
        <f t="shared" si="100"/>
        <v/>
      </c>
      <c r="Z360" t="str">
        <f t="shared" si="101"/>
        <v/>
      </c>
      <c r="AA360" t="str">
        <f t="shared" si="102"/>
        <v/>
      </c>
      <c r="AC360" t="str">
        <f t="shared" si="103"/>
        <v/>
      </c>
    </row>
    <row r="361" spans="16:29" x14ac:dyDescent="0.25">
      <c r="P361" s="1" t="str">
        <f>IF($C361&lt;&gt;"",IF(COUNTIF($C:C,$C361)&gt;1,"Plusieurs commentaires",""),"")</f>
        <v/>
      </c>
      <c r="Q361" s="1">
        <f t="shared" si="94"/>
        <v>0</v>
      </c>
      <c r="R361" s="1">
        <f>SUMIFS($Q$5:$Q361,$P$5:$P361,"Plusieurs commentaires",$C$5:$C361,C361)</f>
        <v>0</v>
      </c>
      <c r="S361" t="str">
        <f t="shared" si="95"/>
        <v/>
      </c>
      <c r="T361" t="str">
        <f t="shared" si="96"/>
        <v/>
      </c>
      <c r="U361" t="str">
        <f t="shared" si="97"/>
        <v/>
      </c>
      <c r="V361" s="238" t="str">
        <f t="shared" si="98"/>
        <v/>
      </c>
      <c r="W361" s="238">
        <f t="shared" si="99"/>
        <v>0</v>
      </c>
      <c r="X361" s="238">
        <f>SUMIFS($W$5:$W361,$V$5:$V361,"Plusieurs occurences",$H$5:$H361,H361)</f>
        <v>0</v>
      </c>
      <c r="Y361" t="str">
        <f t="shared" si="100"/>
        <v/>
      </c>
      <c r="Z361" t="str">
        <f t="shared" si="101"/>
        <v/>
      </c>
      <c r="AA361" t="str">
        <f t="shared" si="102"/>
        <v/>
      </c>
      <c r="AC361" t="str">
        <f t="shared" si="103"/>
        <v/>
      </c>
    </row>
    <row r="362" spans="16:29" x14ac:dyDescent="0.25">
      <c r="P362" s="1" t="str">
        <f>IF($C362&lt;&gt;"",IF(COUNTIF($C:C,$C362)&gt;1,"Plusieurs commentaires",""),"")</f>
        <v/>
      </c>
      <c r="Q362" s="1">
        <f t="shared" si="94"/>
        <v>0</v>
      </c>
      <c r="R362" s="1">
        <f>SUMIFS($Q$5:$Q362,$P$5:$P362,"Plusieurs commentaires",$C$5:$C362,C362)</f>
        <v>0</v>
      </c>
      <c r="S362" t="str">
        <f t="shared" si="95"/>
        <v/>
      </c>
      <c r="T362" t="str">
        <f t="shared" si="96"/>
        <v/>
      </c>
      <c r="U362" t="str">
        <f t="shared" si="97"/>
        <v/>
      </c>
      <c r="V362" s="238" t="str">
        <f t="shared" si="98"/>
        <v/>
      </c>
      <c r="W362" s="238">
        <f t="shared" si="99"/>
        <v>0</v>
      </c>
      <c r="X362" s="238">
        <f>SUMIFS($W$5:$W362,$V$5:$V362,"Plusieurs occurences",$H$5:$H362,H362)</f>
        <v>0</v>
      </c>
      <c r="Y362" t="str">
        <f t="shared" si="100"/>
        <v/>
      </c>
      <c r="Z362" t="str">
        <f t="shared" si="101"/>
        <v/>
      </c>
      <c r="AA362" t="str">
        <f t="shared" si="102"/>
        <v/>
      </c>
      <c r="AC362" t="str">
        <f t="shared" si="103"/>
        <v/>
      </c>
    </row>
    <row r="363" spans="16:29" x14ac:dyDescent="0.25">
      <c r="P363" s="1" t="str">
        <f>IF($C363&lt;&gt;"",IF(COUNTIF($C:C,$C363)&gt;1,"Plusieurs commentaires",""),"")</f>
        <v/>
      </c>
      <c r="Q363" s="1">
        <f t="shared" si="94"/>
        <v>0</v>
      </c>
      <c r="R363" s="1">
        <f>SUMIFS($Q$5:$Q363,$P$5:$P363,"Plusieurs commentaires",$C$5:$C363,C363)</f>
        <v>0</v>
      </c>
      <c r="S363" t="str">
        <f t="shared" si="95"/>
        <v/>
      </c>
      <c r="T363" t="str">
        <f t="shared" si="96"/>
        <v/>
      </c>
      <c r="U363" t="str">
        <f t="shared" si="97"/>
        <v/>
      </c>
      <c r="V363" s="238" t="str">
        <f t="shared" si="98"/>
        <v/>
      </c>
      <c r="W363" s="238">
        <f t="shared" si="99"/>
        <v>0</v>
      </c>
      <c r="X363" s="238">
        <f>SUMIFS($W$5:$W363,$V$5:$V363,"Plusieurs occurences",$H$5:$H363,H363)</f>
        <v>0</v>
      </c>
      <c r="Y363" t="str">
        <f t="shared" si="100"/>
        <v/>
      </c>
      <c r="Z363" t="str">
        <f t="shared" si="101"/>
        <v/>
      </c>
      <c r="AA363" t="str">
        <f t="shared" si="102"/>
        <v/>
      </c>
      <c r="AC363" t="str">
        <f t="shared" si="103"/>
        <v/>
      </c>
    </row>
    <row r="364" spans="16:29" x14ac:dyDescent="0.25">
      <c r="P364" s="1" t="str">
        <f>IF($C364&lt;&gt;"",IF(COUNTIF($C:C,$C364)&gt;1,"Plusieurs commentaires",""),"")</f>
        <v/>
      </c>
      <c r="Q364" s="1">
        <f t="shared" si="94"/>
        <v>0</v>
      </c>
      <c r="R364" s="1">
        <f>SUMIFS($Q$5:$Q364,$P$5:$P364,"Plusieurs commentaires",$C$5:$C364,C364)</f>
        <v>0</v>
      </c>
      <c r="S364" t="str">
        <f t="shared" si="95"/>
        <v/>
      </c>
      <c r="T364" t="str">
        <f t="shared" si="96"/>
        <v/>
      </c>
      <c r="U364" t="str">
        <f t="shared" si="97"/>
        <v/>
      </c>
      <c r="V364" s="238" t="str">
        <f t="shared" si="98"/>
        <v/>
      </c>
      <c r="W364" s="238">
        <f t="shared" si="99"/>
        <v>0</v>
      </c>
      <c r="X364" s="238">
        <f>SUMIFS($W$5:$W364,$V$5:$V364,"Plusieurs occurences",$H$5:$H364,H364)</f>
        <v>0</v>
      </c>
      <c r="Y364" t="str">
        <f t="shared" si="100"/>
        <v/>
      </c>
      <c r="Z364" t="str">
        <f t="shared" si="101"/>
        <v/>
      </c>
      <c r="AA364" t="str">
        <f t="shared" si="102"/>
        <v/>
      </c>
      <c r="AC364" t="str">
        <f t="shared" si="103"/>
        <v/>
      </c>
    </row>
    <row r="365" spans="16:29" x14ac:dyDescent="0.25">
      <c r="P365" s="1" t="str">
        <f>IF($C365&lt;&gt;"",IF(COUNTIF($C:C,$C365)&gt;1,"Plusieurs commentaires",""),"")</f>
        <v/>
      </c>
      <c r="Q365" s="1">
        <f t="shared" si="94"/>
        <v>0</v>
      </c>
      <c r="R365" s="1">
        <f>SUMIFS($Q$5:$Q365,$P$5:$P365,"Plusieurs commentaires",$C$5:$C365,C365)</f>
        <v>0</v>
      </c>
      <c r="S365" t="str">
        <f t="shared" si="95"/>
        <v/>
      </c>
      <c r="T365" t="str">
        <f t="shared" si="96"/>
        <v/>
      </c>
      <c r="U365" t="str">
        <f t="shared" si="97"/>
        <v/>
      </c>
      <c r="V365" s="238" t="str">
        <f t="shared" si="98"/>
        <v/>
      </c>
      <c r="W365" s="238">
        <f t="shared" si="99"/>
        <v>0</v>
      </c>
      <c r="X365" s="238">
        <f>SUMIFS($W$5:$W365,$V$5:$V365,"Plusieurs occurences",$H$5:$H365,H365)</f>
        <v>0</v>
      </c>
      <c r="Y365" t="str">
        <f t="shared" si="100"/>
        <v/>
      </c>
      <c r="Z365" t="str">
        <f t="shared" si="101"/>
        <v/>
      </c>
      <c r="AA365" t="str">
        <f t="shared" si="102"/>
        <v/>
      </c>
      <c r="AC365" t="str">
        <f t="shared" si="103"/>
        <v/>
      </c>
    </row>
    <row r="366" spans="16:29" x14ac:dyDescent="0.25">
      <c r="P366" s="1" t="str">
        <f>IF($C366&lt;&gt;"",IF(COUNTIF($C:C,$C366)&gt;1,"Plusieurs commentaires",""),"")</f>
        <v/>
      </c>
      <c r="Q366" s="1">
        <f t="shared" si="94"/>
        <v>0</v>
      </c>
      <c r="R366" s="1">
        <f>SUMIFS($Q$5:$Q366,$P$5:$P366,"Plusieurs commentaires",$C$5:$C366,C366)</f>
        <v>0</v>
      </c>
      <c r="S366" t="str">
        <f t="shared" si="95"/>
        <v/>
      </c>
      <c r="T366" t="str">
        <f t="shared" si="96"/>
        <v/>
      </c>
      <c r="U366" t="str">
        <f t="shared" si="97"/>
        <v/>
      </c>
      <c r="V366" s="238" t="str">
        <f t="shared" si="98"/>
        <v/>
      </c>
      <c r="W366" s="238">
        <f t="shared" si="99"/>
        <v>0</v>
      </c>
      <c r="X366" s="238">
        <f>SUMIFS($W$5:$W366,$V$5:$V366,"Plusieurs occurences",$H$5:$H366,H366)</f>
        <v>0</v>
      </c>
      <c r="Y366" t="str">
        <f t="shared" si="100"/>
        <v/>
      </c>
      <c r="Z366" t="str">
        <f t="shared" si="101"/>
        <v/>
      </c>
      <c r="AA366" t="str">
        <f t="shared" si="102"/>
        <v/>
      </c>
      <c r="AC366" t="str">
        <f t="shared" si="103"/>
        <v/>
      </c>
    </row>
    <row r="367" spans="16:29" x14ac:dyDescent="0.25">
      <c r="P367" s="1" t="str">
        <f>IF($C367&lt;&gt;"",IF(COUNTIF($C:C,$C367)&gt;1,"Plusieurs commentaires",""),"")</f>
        <v/>
      </c>
      <c r="Q367" s="1">
        <f t="shared" si="94"/>
        <v>0</v>
      </c>
      <c r="R367" s="1">
        <f>SUMIFS($Q$5:$Q367,$P$5:$P367,"Plusieurs commentaires",$C$5:$C367,C367)</f>
        <v>0</v>
      </c>
      <c r="S367" t="str">
        <f t="shared" si="95"/>
        <v/>
      </c>
      <c r="T367" t="str">
        <f t="shared" si="96"/>
        <v/>
      </c>
      <c r="U367" t="str">
        <f t="shared" si="97"/>
        <v/>
      </c>
      <c r="V367" s="238" t="str">
        <f t="shared" si="98"/>
        <v/>
      </c>
      <c r="W367" s="238">
        <f t="shared" si="99"/>
        <v>0</v>
      </c>
      <c r="X367" s="238">
        <f>SUMIFS($W$5:$W367,$V$5:$V367,"Plusieurs occurences",$H$5:$H367,H367)</f>
        <v>0</v>
      </c>
      <c r="Y367" t="str">
        <f t="shared" si="100"/>
        <v/>
      </c>
      <c r="Z367" t="str">
        <f t="shared" si="101"/>
        <v/>
      </c>
      <c r="AA367" t="str">
        <f t="shared" si="102"/>
        <v/>
      </c>
      <c r="AC367" t="str">
        <f t="shared" si="103"/>
        <v/>
      </c>
    </row>
    <row r="368" spans="16:29" x14ac:dyDescent="0.25">
      <c r="P368" s="1" t="str">
        <f>IF($C368&lt;&gt;"",IF(COUNTIF($C:C,$C368)&gt;1,"Plusieurs commentaires",""),"")</f>
        <v/>
      </c>
      <c r="Q368" s="1">
        <f t="shared" si="94"/>
        <v>0</v>
      </c>
      <c r="R368" s="1">
        <f>SUMIFS($Q$5:$Q368,$P$5:$P368,"Plusieurs commentaires",$C$5:$C368,C368)</f>
        <v>0</v>
      </c>
      <c r="S368" t="str">
        <f t="shared" si="95"/>
        <v/>
      </c>
      <c r="T368" t="str">
        <f t="shared" si="96"/>
        <v/>
      </c>
      <c r="U368" t="str">
        <f t="shared" si="97"/>
        <v/>
      </c>
      <c r="V368" s="238" t="str">
        <f t="shared" si="98"/>
        <v/>
      </c>
      <c r="W368" s="238">
        <f t="shared" si="99"/>
        <v>0</v>
      </c>
      <c r="X368" s="238">
        <f>SUMIFS($W$5:$W368,$V$5:$V368,"Plusieurs occurences",$H$5:$H368,H368)</f>
        <v>0</v>
      </c>
      <c r="Y368" t="str">
        <f t="shared" si="100"/>
        <v/>
      </c>
      <c r="Z368" t="str">
        <f t="shared" si="101"/>
        <v/>
      </c>
      <c r="AA368" t="str">
        <f t="shared" si="102"/>
        <v/>
      </c>
      <c r="AC368" t="str">
        <f t="shared" si="103"/>
        <v/>
      </c>
    </row>
    <row r="369" spans="16:29" x14ac:dyDescent="0.25">
      <c r="P369" s="1" t="str">
        <f>IF($C369&lt;&gt;"",IF(COUNTIF($C:C,$C369)&gt;1,"Plusieurs commentaires",""),"")</f>
        <v/>
      </c>
      <c r="Q369" s="1">
        <f t="shared" si="94"/>
        <v>0</v>
      </c>
      <c r="R369" s="1">
        <f>SUMIFS($Q$5:$Q369,$P$5:$P369,"Plusieurs commentaires",$C$5:$C369,C369)</f>
        <v>0</v>
      </c>
      <c r="S369" t="str">
        <f t="shared" si="95"/>
        <v/>
      </c>
      <c r="T369" t="str">
        <f t="shared" si="96"/>
        <v/>
      </c>
      <c r="U369" t="str">
        <f t="shared" si="97"/>
        <v/>
      </c>
      <c r="V369" s="238" t="str">
        <f t="shared" si="98"/>
        <v/>
      </c>
      <c r="W369" s="238">
        <f t="shared" si="99"/>
        <v>0</v>
      </c>
      <c r="X369" s="238">
        <f>SUMIFS($W$5:$W369,$V$5:$V369,"Plusieurs occurences",$H$5:$H369,H369)</f>
        <v>0</v>
      </c>
      <c r="Y369" t="str">
        <f t="shared" si="100"/>
        <v/>
      </c>
      <c r="Z369" t="str">
        <f t="shared" si="101"/>
        <v/>
      </c>
      <c r="AA369" t="str">
        <f t="shared" si="102"/>
        <v/>
      </c>
      <c r="AC369" t="str">
        <f t="shared" si="103"/>
        <v/>
      </c>
    </row>
    <row r="370" spans="16:29" x14ac:dyDescent="0.25">
      <c r="P370" s="1" t="str">
        <f>IF($C370&lt;&gt;"",IF(COUNTIF($C:C,$C370)&gt;1,"Plusieurs commentaires",""),"")</f>
        <v/>
      </c>
      <c r="Q370" s="1">
        <f t="shared" si="94"/>
        <v>0</v>
      </c>
      <c r="R370" s="1">
        <f>SUMIFS($Q$5:$Q370,$P$5:$P370,"Plusieurs commentaires",$C$5:$C370,C370)</f>
        <v>0</v>
      </c>
      <c r="S370" t="str">
        <f t="shared" si="95"/>
        <v/>
      </c>
      <c r="T370" t="str">
        <f t="shared" si="96"/>
        <v/>
      </c>
      <c r="U370" t="str">
        <f t="shared" si="97"/>
        <v/>
      </c>
      <c r="V370" s="238" t="str">
        <f t="shared" si="98"/>
        <v/>
      </c>
      <c r="W370" s="238">
        <f t="shared" si="99"/>
        <v>0</v>
      </c>
      <c r="X370" s="238">
        <f>SUMIFS($W$5:$W370,$V$5:$V370,"Plusieurs occurences",$H$5:$H370,H370)</f>
        <v>0</v>
      </c>
      <c r="Y370" t="str">
        <f t="shared" si="100"/>
        <v/>
      </c>
      <c r="Z370" t="str">
        <f t="shared" si="101"/>
        <v/>
      </c>
      <c r="AA370" t="str">
        <f t="shared" si="102"/>
        <v/>
      </c>
      <c r="AC370" t="str">
        <f t="shared" si="103"/>
        <v/>
      </c>
    </row>
    <row r="371" spans="16:29" x14ac:dyDescent="0.25">
      <c r="P371" s="1" t="str">
        <f>IF($C371&lt;&gt;"",IF(COUNTIF($C:C,$C371)&gt;1,"Plusieurs commentaires",""),"")</f>
        <v/>
      </c>
      <c r="Q371" s="1">
        <f t="shared" si="94"/>
        <v>0</v>
      </c>
      <c r="R371" s="1">
        <f>SUMIFS($Q$5:$Q371,$P$5:$P371,"Plusieurs commentaires",$C$5:$C371,C371)</f>
        <v>0</v>
      </c>
      <c r="S371" t="str">
        <f t="shared" si="95"/>
        <v/>
      </c>
      <c r="T371" t="str">
        <f t="shared" si="96"/>
        <v/>
      </c>
      <c r="U371" t="str">
        <f t="shared" si="97"/>
        <v/>
      </c>
      <c r="V371" s="238" t="str">
        <f t="shared" si="98"/>
        <v/>
      </c>
      <c r="W371" s="238">
        <f t="shared" si="99"/>
        <v>0</v>
      </c>
      <c r="X371" s="238">
        <f>SUMIFS($W$5:$W371,$V$5:$V371,"Plusieurs occurences",$H$5:$H371,H371)</f>
        <v>0</v>
      </c>
      <c r="Y371" t="str">
        <f t="shared" si="100"/>
        <v/>
      </c>
      <c r="Z371" t="str">
        <f t="shared" si="101"/>
        <v/>
      </c>
      <c r="AA371" t="str">
        <f t="shared" si="102"/>
        <v/>
      </c>
      <c r="AC371" t="str">
        <f t="shared" si="103"/>
        <v/>
      </c>
    </row>
    <row r="372" spans="16:29" x14ac:dyDescent="0.25">
      <c r="P372" s="1" t="str">
        <f>IF($C372&lt;&gt;"",IF(COUNTIF($C:C,$C372)&gt;1,"Plusieurs commentaires",""),"")</f>
        <v/>
      </c>
      <c r="Q372" s="1">
        <f t="shared" si="94"/>
        <v>0</v>
      </c>
      <c r="R372" s="1">
        <f>SUMIFS($Q$5:$Q372,$P$5:$P372,"Plusieurs commentaires",$C$5:$C372,C372)</f>
        <v>0</v>
      </c>
      <c r="S372" t="str">
        <f t="shared" si="95"/>
        <v/>
      </c>
      <c r="T372" t="str">
        <f t="shared" si="96"/>
        <v/>
      </c>
      <c r="U372" t="str">
        <f t="shared" si="97"/>
        <v/>
      </c>
      <c r="V372" s="238" t="str">
        <f t="shared" si="98"/>
        <v/>
      </c>
      <c r="W372" s="238">
        <f t="shared" si="99"/>
        <v>0</v>
      </c>
      <c r="X372" s="238">
        <f>SUMIFS($W$5:$W372,$V$5:$V372,"Plusieurs occurences",$H$5:$H372,H372)</f>
        <v>0</v>
      </c>
      <c r="Y372" t="str">
        <f t="shared" si="100"/>
        <v/>
      </c>
      <c r="Z372" t="str">
        <f t="shared" si="101"/>
        <v/>
      </c>
      <c r="AA372" t="str">
        <f t="shared" si="102"/>
        <v/>
      </c>
      <c r="AC372" t="str">
        <f t="shared" si="103"/>
        <v/>
      </c>
    </row>
    <row r="373" spans="16:29" x14ac:dyDescent="0.25">
      <c r="P373" s="1" t="str">
        <f>IF($C373&lt;&gt;"",IF(COUNTIF($C:C,$C373)&gt;1,"Plusieurs commentaires",""),"")</f>
        <v/>
      </c>
      <c r="Q373" s="1">
        <f t="shared" si="94"/>
        <v>0</v>
      </c>
      <c r="R373" s="1">
        <f>SUMIFS($Q$5:$Q373,$P$5:$P373,"Plusieurs commentaires",$C$5:$C373,C373)</f>
        <v>0</v>
      </c>
      <c r="S373" t="str">
        <f t="shared" si="95"/>
        <v/>
      </c>
      <c r="T373" t="str">
        <f t="shared" si="96"/>
        <v/>
      </c>
      <c r="U373" t="str">
        <f t="shared" si="97"/>
        <v/>
      </c>
      <c r="V373" s="238" t="str">
        <f t="shared" si="98"/>
        <v/>
      </c>
      <c r="W373" s="238">
        <f t="shared" si="99"/>
        <v>0</v>
      </c>
      <c r="X373" s="238">
        <f>SUMIFS($W$5:$W373,$V$5:$V373,"Plusieurs occurences",$H$5:$H373,H373)</f>
        <v>0</v>
      </c>
      <c r="Y373" t="str">
        <f t="shared" si="100"/>
        <v/>
      </c>
      <c r="Z373" t="str">
        <f t="shared" si="101"/>
        <v/>
      </c>
      <c r="AA373" t="str">
        <f t="shared" si="102"/>
        <v/>
      </c>
      <c r="AC373" t="str">
        <f t="shared" si="103"/>
        <v/>
      </c>
    </row>
    <row r="374" spans="16:29" x14ac:dyDescent="0.25">
      <c r="P374" s="1" t="str">
        <f>IF($C374&lt;&gt;"",IF(COUNTIF($C:C,$C374)&gt;1,"Plusieurs commentaires",""),"")</f>
        <v/>
      </c>
      <c r="Q374" s="1">
        <f t="shared" si="94"/>
        <v>0</v>
      </c>
      <c r="R374" s="1">
        <f>SUMIFS($Q$5:$Q374,$P$5:$P374,"Plusieurs commentaires",$C$5:$C374,C374)</f>
        <v>0</v>
      </c>
      <c r="S374" t="str">
        <f t="shared" si="95"/>
        <v/>
      </c>
      <c r="T374" t="str">
        <f t="shared" si="96"/>
        <v/>
      </c>
      <c r="U374" t="str">
        <f t="shared" si="97"/>
        <v/>
      </c>
      <c r="V374" s="238" t="str">
        <f t="shared" si="98"/>
        <v/>
      </c>
      <c r="W374" s="238">
        <f t="shared" si="99"/>
        <v>0</v>
      </c>
      <c r="X374" s="238">
        <f>SUMIFS($W$5:$W374,$V$5:$V374,"Plusieurs occurences",$H$5:$H374,H374)</f>
        <v>0</v>
      </c>
      <c r="Y374" t="str">
        <f t="shared" si="100"/>
        <v/>
      </c>
      <c r="Z374" t="str">
        <f t="shared" si="101"/>
        <v/>
      </c>
      <c r="AA374" t="str">
        <f t="shared" si="102"/>
        <v/>
      </c>
      <c r="AC374" t="str">
        <f t="shared" si="103"/>
        <v/>
      </c>
    </row>
    <row r="375" spans="16:29" x14ac:dyDescent="0.25">
      <c r="P375" s="1" t="str">
        <f>IF($C375&lt;&gt;"",IF(COUNTIF($C:C,$C375)&gt;1,"Plusieurs commentaires",""),"")</f>
        <v/>
      </c>
      <c r="Q375" s="1">
        <f t="shared" si="94"/>
        <v>0</v>
      </c>
      <c r="R375" s="1">
        <f>SUMIFS($Q$5:$Q375,$P$5:$P375,"Plusieurs commentaires",$C$5:$C375,C375)</f>
        <v>0</v>
      </c>
      <c r="S375" t="str">
        <f t="shared" si="95"/>
        <v/>
      </c>
      <c r="T375" t="str">
        <f t="shared" si="96"/>
        <v/>
      </c>
      <c r="U375" t="str">
        <f t="shared" si="97"/>
        <v/>
      </c>
      <c r="V375" s="238" t="str">
        <f t="shared" si="98"/>
        <v/>
      </c>
      <c r="W375" s="238">
        <f t="shared" si="99"/>
        <v>0</v>
      </c>
      <c r="X375" s="238">
        <f>SUMIFS($W$5:$W375,$V$5:$V375,"Plusieurs occurences",$H$5:$H375,H375)</f>
        <v>0</v>
      </c>
      <c r="Y375" t="str">
        <f t="shared" si="100"/>
        <v/>
      </c>
      <c r="Z375" t="str">
        <f t="shared" si="101"/>
        <v/>
      </c>
      <c r="AA375" t="str">
        <f t="shared" si="102"/>
        <v/>
      </c>
      <c r="AC375" t="str">
        <f t="shared" si="103"/>
        <v/>
      </c>
    </row>
    <row r="376" spans="16:29" x14ac:dyDescent="0.25">
      <c r="P376" s="1" t="str">
        <f>IF($C376&lt;&gt;"",IF(COUNTIF($C:C,$C376)&gt;1,"Plusieurs commentaires",""),"")</f>
        <v/>
      </c>
      <c r="Q376" s="1">
        <f t="shared" si="94"/>
        <v>0</v>
      </c>
      <c r="R376" s="1">
        <f>SUMIFS($Q$5:$Q376,$P$5:$P376,"Plusieurs commentaires",$C$5:$C376,C376)</f>
        <v>0</v>
      </c>
      <c r="S376" t="str">
        <f t="shared" si="95"/>
        <v/>
      </c>
      <c r="T376" t="str">
        <f t="shared" si="96"/>
        <v/>
      </c>
      <c r="U376" t="str">
        <f t="shared" si="97"/>
        <v/>
      </c>
      <c r="V376" s="238" t="str">
        <f t="shared" si="98"/>
        <v/>
      </c>
      <c r="W376" s="238">
        <f t="shared" si="99"/>
        <v>0</v>
      </c>
      <c r="X376" s="238">
        <f>SUMIFS($W$5:$W376,$V$5:$V376,"Plusieurs occurences",$H$5:$H376,H376)</f>
        <v>0</v>
      </c>
      <c r="Y376" t="str">
        <f t="shared" si="100"/>
        <v/>
      </c>
      <c r="Z376" t="str">
        <f t="shared" si="101"/>
        <v/>
      </c>
      <c r="AA376" t="str">
        <f t="shared" si="102"/>
        <v/>
      </c>
      <c r="AC376" t="str">
        <f t="shared" si="103"/>
        <v/>
      </c>
    </row>
    <row r="377" spans="16:29" x14ac:dyDescent="0.25">
      <c r="P377" s="1" t="str">
        <f>IF($C377&lt;&gt;"",IF(COUNTIF($C:C,$C377)&gt;1,"Plusieurs commentaires",""),"")</f>
        <v/>
      </c>
      <c r="Q377" s="1">
        <f t="shared" si="94"/>
        <v>0</v>
      </c>
      <c r="R377" s="1">
        <f>SUMIFS($Q$5:$Q377,$P$5:$P377,"Plusieurs commentaires",$C$5:$C377,C377)</f>
        <v>0</v>
      </c>
      <c r="S377" t="str">
        <f t="shared" si="95"/>
        <v/>
      </c>
      <c r="T377" t="str">
        <f t="shared" si="96"/>
        <v/>
      </c>
      <c r="U377" t="str">
        <f t="shared" si="97"/>
        <v/>
      </c>
      <c r="V377" s="238" t="str">
        <f t="shared" si="98"/>
        <v/>
      </c>
      <c r="W377" s="238">
        <f t="shared" si="99"/>
        <v>0</v>
      </c>
      <c r="X377" s="238">
        <f>SUMIFS($W$5:$W377,$V$5:$V377,"Plusieurs occurences",$H$5:$H377,H377)</f>
        <v>0</v>
      </c>
      <c r="Y377" t="str">
        <f t="shared" si="100"/>
        <v/>
      </c>
      <c r="Z377" t="str">
        <f t="shared" si="101"/>
        <v/>
      </c>
      <c r="AA377" t="str">
        <f t="shared" si="102"/>
        <v/>
      </c>
      <c r="AC377" t="str">
        <f t="shared" si="103"/>
        <v/>
      </c>
    </row>
    <row r="378" spans="16:29" x14ac:dyDescent="0.25">
      <c r="P378" s="1" t="str">
        <f>IF($C378&lt;&gt;"",IF(COUNTIF($C:C,$C378)&gt;1,"Plusieurs commentaires",""),"")</f>
        <v/>
      </c>
      <c r="Q378" s="1">
        <f t="shared" si="94"/>
        <v>0</v>
      </c>
      <c r="R378" s="1">
        <f>SUMIFS($Q$5:$Q378,$P$5:$P378,"Plusieurs commentaires",$C$5:$C378,C378)</f>
        <v>0</v>
      </c>
      <c r="S378" t="str">
        <f t="shared" si="95"/>
        <v/>
      </c>
      <c r="T378" t="str">
        <f t="shared" si="96"/>
        <v/>
      </c>
      <c r="U378" t="str">
        <f t="shared" si="97"/>
        <v/>
      </c>
      <c r="V378" s="238" t="str">
        <f t="shared" si="98"/>
        <v/>
      </c>
      <c r="W378" s="238">
        <f t="shared" si="99"/>
        <v>0</v>
      </c>
      <c r="X378" s="238">
        <f>SUMIFS($W$5:$W378,$V$5:$V378,"Plusieurs occurences",$H$5:$H378,H378)</f>
        <v>0</v>
      </c>
      <c r="Y378" t="str">
        <f t="shared" si="100"/>
        <v/>
      </c>
      <c r="Z378" t="str">
        <f t="shared" si="101"/>
        <v/>
      </c>
      <c r="AA378" t="str">
        <f t="shared" si="102"/>
        <v/>
      </c>
      <c r="AC378" t="str">
        <f t="shared" si="103"/>
        <v/>
      </c>
    </row>
    <row r="379" spans="16:29" x14ac:dyDescent="0.25">
      <c r="P379" s="1" t="str">
        <f>IF($C379&lt;&gt;"",IF(COUNTIF($C:C,$C379)&gt;1,"Plusieurs commentaires",""),"")</f>
        <v/>
      </c>
      <c r="Q379" s="1">
        <f t="shared" si="94"/>
        <v>0</v>
      </c>
      <c r="R379" s="1">
        <f>SUMIFS($Q$5:$Q379,$P$5:$P379,"Plusieurs commentaires",$C$5:$C379,C379)</f>
        <v>0</v>
      </c>
      <c r="S379" t="str">
        <f t="shared" si="95"/>
        <v/>
      </c>
      <c r="T379" t="str">
        <f t="shared" si="96"/>
        <v/>
      </c>
      <c r="U379" t="str">
        <f t="shared" si="97"/>
        <v/>
      </c>
      <c r="V379" s="238" t="str">
        <f t="shared" si="98"/>
        <v/>
      </c>
      <c r="W379" s="238">
        <f t="shared" si="99"/>
        <v>0</v>
      </c>
      <c r="X379" s="238">
        <f>SUMIFS($W$5:$W379,$V$5:$V379,"Plusieurs occurences",$H$5:$H379,H379)</f>
        <v>0</v>
      </c>
      <c r="Y379" t="str">
        <f t="shared" si="100"/>
        <v/>
      </c>
      <c r="Z379" t="str">
        <f t="shared" si="101"/>
        <v/>
      </c>
      <c r="AA379" t="str">
        <f t="shared" si="102"/>
        <v/>
      </c>
      <c r="AC379" t="str">
        <f t="shared" si="103"/>
        <v/>
      </c>
    </row>
    <row r="380" spans="16:29" x14ac:dyDescent="0.25">
      <c r="P380" s="1" t="str">
        <f>IF($C380&lt;&gt;"",IF(COUNTIF($C:C,$C380)&gt;1,"Plusieurs commentaires",""),"")</f>
        <v/>
      </c>
      <c r="Q380" s="1">
        <f t="shared" si="94"/>
        <v>0</v>
      </c>
      <c r="R380" s="1">
        <f>SUMIFS($Q$5:$Q380,$P$5:$P380,"Plusieurs commentaires",$C$5:$C380,C380)</f>
        <v>0</v>
      </c>
      <c r="S380" t="str">
        <f t="shared" si="95"/>
        <v/>
      </c>
      <c r="T380" t="str">
        <f t="shared" si="96"/>
        <v/>
      </c>
      <c r="U380" t="str">
        <f t="shared" si="97"/>
        <v/>
      </c>
      <c r="V380" s="238" t="str">
        <f t="shared" si="98"/>
        <v/>
      </c>
      <c r="W380" s="238">
        <f t="shared" si="99"/>
        <v>0</v>
      </c>
      <c r="X380" s="238">
        <f>SUMIFS($W$5:$W380,$V$5:$V380,"Plusieurs occurences",$H$5:$H380,H380)</f>
        <v>0</v>
      </c>
      <c r="Y380" t="str">
        <f t="shared" si="100"/>
        <v/>
      </c>
      <c r="Z380" t="str">
        <f t="shared" si="101"/>
        <v/>
      </c>
      <c r="AA380" t="str">
        <f t="shared" si="102"/>
        <v/>
      </c>
      <c r="AC380" t="str">
        <f t="shared" si="103"/>
        <v/>
      </c>
    </row>
    <row r="381" spans="16:29" x14ac:dyDescent="0.25">
      <c r="P381" s="1" t="str">
        <f>IF($C381&lt;&gt;"",IF(COUNTIF($C:C,$C381)&gt;1,"Plusieurs commentaires",""),"")</f>
        <v/>
      </c>
      <c r="Q381" s="1">
        <f t="shared" si="94"/>
        <v>0</v>
      </c>
      <c r="R381" s="1">
        <f>SUMIFS($Q$5:$Q381,$P$5:$P381,"Plusieurs commentaires",$C$5:$C381,C381)</f>
        <v>0</v>
      </c>
      <c r="S381" t="str">
        <f t="shared" si="95"/>
        <v/>
      </c>
      <c r="T381" t="str">
        <f t="shared" si="96"/>
        <v/>
      </c>
      <c r="U381" t="str">
        <f t="shared" si="97"/>
        <v/>
      </c>
      <c r="V381" s="238" t="str">
        <f t="shared" si="98"/>
        <v/>
      </c>
      <c r="W381" s="238">
        <f t="shared" si="99"/>
        <v>0</v>
      </c>
      <c r="X381" s="238">
        <f>SUMIFS($W$5:$W381,$V$5:$V381,"Plusieurs occurences",$H$5:$H381,H381)</f>
        <v>0</v>
      </c>
      <c r="Y381" t="str">
        <f t="shared" si="100"/>
        <v/>
      </c>
      <c r="Z381" t="str">
        <f t="shared" si="101"/>
        <v/>
      </c>
      <c r="AA381" t="str">
        <f t="shared" si="102"/>
        <v/>
      </c>
      <c r="AC381" t="str">
        <f t="shared" si="103"/>
        <v/>
      </c>
    </row>
    <row r="382" spans="16:29" x14ac:dyDescent="0.25">
      <c r="P382" s="1" t="str">
        <f>IF($C382&lt;&gt;"",IF(COUNTIF($C:C,$C382)&gt;1,"Plusieurs commentaires",""),"")</f>
        <v/>
      </c>
      <c r="Q382" s="1">
        <f t="shared" si="94"/>
        <v>0</v>
      </c>
      <c r="R382" s="1">
        <f>SUMIFS($Q$5:$Q382,$P$5:$P382,"Plusieurs commentaires",$C$5:$C382,C382)</f>
        <v>0</v>
      </c>
      <c r="S382" t="str">
        <f t="shared" si="95"/>
        <v/>
      </c>
      <c r="T382" t="str">
        <f t="shared" si="96"/>
        <v/>
      </c>
      <c r="U382" t="str">
        <f t="shared" si="97"/>
        <v/>
      </c>
      <c r="V382" s="238" t="str">
        <f t="shared" si="98"/>
        <v/>
      </c>
      <c r="W382" s="238">
        <f t="shared" si="99"/>
        <v>0</v>
      </c>
      <c r="X382" s="238">
        <f>SUMIFS($W$5:$W382,$V$5:$V382,"Plusieurs occurences",$H$5:$H382,H382)</f>
        <v>0</v>
      </c>
      <c r="Y382" t="str">
        <f t="shared" si="100"/>
        <v/>
      </c>
      <c r="Z382" t="str">
        <f t="shared" si="101"/>
        <v/>
      </c>
      <c r="AA382" t="str">
        <f t="shared" si="102"/>
        <v/>
      </c>
      <c r="AC382" t="str">
        <f t="shared" si="103"/>
        <v/>
      </c>
    </row>
    <row r="383" spans="16:29" x14ac:dyDescent="0.25">
      <c r="P383" s="1" t="str">
        <f>IF($C383&lt;&gt;"",IF(COUNTIF($C:C,$C383)&gt;1,"Plusieurs commentaires",""),"")</f>
        <v/>
      </c>
      <c r="Q383" s="1">
        <f t="shared" si="94"/>
        <v>0</v>
      </c>
      <c r="R383" s="1">
        <f>SUMIFS($Q$5:$Q383,$P$5:$P383,"Plusieurs commentaires",$C$5:$C383,C383)</f>
        <v>0</v>
      </c>
      <c r="S383" t="str">
        <f t="shared" si="95"/>
        <v/>
      </c>
      <c r="T383" t="str">
        <f t="shared" si="96"/>
        <v/>
      </c>
      <c r="U383" t="str">
        <f t="shared" si="97"/>
        <v/>
      </c>
      <c r="V383" s="238" t="str">
        <f t="shared" si="98"/>
        <v/>
      </c>
      <c r="W383" s="238">
        <f t="shared" si="99"/>
        <v>0</v>
      </c>
      <c r="X383" s="238">
        <f>SUMIFS($W$5:$W383,$V$5:$V383,"Plusieurs occurences",$H$5:$H383,H383)</f>
        <v>0</v>
      </c>
      <c r="Y383" t="str">
        <f t="shared" si="100"/>
        <v/>
      </c>
      <c r="Z383" t="str">
        <f t="shared" si="101"/>
        <v/>
      </c>
      <c r="AA383" t="str">
        <f t="shared" si="102"/>
        <v/>
      </c>
      <c r="AC383" t="str">
        <f t="shared" si="103"/>
        <v/>
      </c>
    </row>
    <row r="384" spans="16:29" x14ac:dyDescent="0.25">
      <c r="P384" s="1" t="str">
        <f>IF($C384&lt;&gt;"",IF(COUNTIF($C:C,$C384)&gt;1,"Plusieurs commentaires",""),"")</f>
        <v/>
      </c>
      <c r="Q384" s="1">
        <f t="shared" si="94"/>
        <v>0</v>
      </c>
      <c r="R384" s="1">
        <f>SUMIFS($Q$5:$Q384,$P$5:$P384,"Plusieurs commentaires",$C$5:$C384,C384)</f>
        <v>0</v>
      </c>
      <c r="S384" t="str">
        <f t="shared" si="95"/>
        <v/>
      </c>
      <c r="T384" t="str">
        <f t="shared" si="96"/>
        <v/>
      </c>
      <c r="U384" t="str">
        <f t="shared" si="97"/>
        <v/>
      </c>
      <c r="V384" s="238" t="str">
        <f t="shared" si="98"/>
        <v/>
      </c>
      <c r="W384" s="238">
        <f t="shared" si="99"/>
        <v>0</v>
      </c>
      <c r="X384" s="238">
        <f>SUMIFS($W$5:$W384,$V$5:$V384,"Plusieurs occurences",$H$5:$H384,H384)</f>
        <v>0</v>
      </c>
      <c r="Y384" t="str">
        <f t="shared" si="100"/>
        <v/>
      </c>
      <c r="Z384" t="str">
        <f t="shared" si="101"/>
        <v/>
      </c>
      <c r="AA384" t="str">
        <f t="shared" si="102"/>
        <v/>
      </c>
      <c r="AC384" t="str">
        <f t="shared" si="103"/>
        <v/>
      </c>
    </row>
    <row r="385" spans="16:29" x14ac:dyDescent="0.25">
      <c r="P385" s="1" t="str">
        <f>IF($C385&lt;&gt;"",IF(COUNTIF($C:C,$C385)&gt;1,"Plusieurs commentaires",""),"")</f>
        <v/>
      </c>
      <c r="Q385" s="1">
        <f t="shared" si="94"/>
        <v>0</v>
      </c>
      <c r="R385" s="1">
        <f>SUMIFS($Q$5:$Q385,$P$5:$P385,"Plusieurs commentaires",$C$5:$C385,C385)</f>
        <v>0</v>
      </c>
      <c r="S385" t="str">
        <f t="shared" si="95"/>
        <v/>
      </c>
      <c r="T385" t="str">
        <f t="shared" si="96"/>
        <v/>
      </c>
      <c r="U385" t="str">
        <f t="shared" si="97"/>
        <v/>
      </c>
      <c r="V385" s="238" t="str">
        <f t="shared" si="98"/>
        <v/>
      </c>
      <c r="W385" s="238">
        <f t="shared" si="99"/>
        <v>0</v>
      </c>
      <c r="X385" s="238">
        <f>SUMIFS($W$5:$W385,$V$5:$V385,"Plusieurs occurences",$H$5:$H385,H385)</f>
        <v>0</v>
      </c>
      <c r="Y385" t="str">
        <f t="shared" si="100"/>
        <v/>
      </c>
      <c r="Z385" t="str">
        <f t="shared" si="101"/>
        <v/>
      </c>
      <c r="AA385" t="str">
        <f t="shared" si="102"/>
        <v/>
      </c>
      <c r="AC385" t="str">
        <f t="shared" si="103"/>
        <v/>
      </c>
    </row>
    <row r="386" spans="16:29" x14ac:dyDescent="0.25">
      <c r="P386" s="1" t="str">
        <f>IF($C386&lt;&gt;"",IF(COUNTIF($C:C,$C386)&gt;1,"Plusieurs commentaires",""),"")</f>
        <v/>
      </c>
      <c r="Q386" s="1">
        <f t="shared" si="94"/>
        <v>0</v>
      </c>
      <c r="R386" s="1">
        <f>SUMIFS($Q$5:$Q386,$P$5:$P386,"Plusieurs commentaires",$C$5:$C386,C386)</f>
        <v>0</v>
      </c>
      <c r="S386" t="str">
        <f t="shared" si="95"/>
        <v/>
      </c>
      <c r="T386" t="str">
        <f t="shared" si="96"/>
        <v/>
      </c>
      <c r="U386" t="str">
        <f t="shared" si="97"/>
        <v/>
      </c>
      <c r="V386" s="238" t="str">
        <f t="shared" si="98"/>
        <v/>
      </c>
      <c r="W386" s="238">
        <f t="shared" si="99"/>
        <v>0</v>
      </c>
      <c r="X386" s="238">
        <f>SUMIFS($W$5:$W386,$V$5:$V386,"Plusieurs occurences",$H$5:$H386,H386)</f>
        <v>0</v>
      </c>
      <c r="Y386" t="str">
        <f t="shared" si="100"/>
        <v/>
      </c>
      <c r="Z386" t="str">
        <f t="shared" si="101"/>
        <v/>
      </c>
      <c r="AA386" t="str">
        <f t="shared" si="102"/>
        <v/>
      </c>
      <c r="AC386" t="str">
        <f t="shared" si="103"/>
        <v/>
      </c>
    </row>
    <row r="387" spans="16:29" x14ac:dyDescent="0.25">
      <c r="P387" s="1" t="str">
        <f>IF($C387&lt;&gt;"",IF(COUNTIF($C:C,$C387)&gt;1,"Plusieurs commentaires",""),"")</f>
        <v/>
      </c>
      <c r="Q387" s="1">
        <f t="shared" si="94"/>
        <v>0</v>
      </c>
      <c r="R387" s="1">
        <f>SUMIFS($Q$5:$Q387,$P$5:$P387,"Plusieurs commentaires",$C$5:$C387,C387)</f>
        <v>0</v>
      </c>
      <c r="S387" t="str">
        <f t="shared" si="95"/>
        <v/>
      </c>
      <c r="T387" t="str">
        <f t="shared" si="96"/>
        <v/>
      </c>
      <c r="U387" t="str">
        <f t="shared" si="97"/>
        <v/>
      </c>
      <c r="V387" s="238" t="str">
        <f t="shared" si="98"/>
        <v/>
      </c>
      <c r="W387" s="238">
        <f t="shared" si="99"/>
        <v>0</v>
      </c>
      <c r="X387" s="238">
        <f>SUMIFS($W$5:$W387,$V$5:$V387,"Plusieurs occurences",$H$5:$H387,H387)</f>
        <v>0</v>
      </c>
      <c r="Y387" t="str">
        <f t="shared" si="100"/>
        <v/>
      </c>
      <c r="Z387" t="str">
        <f t="shared" si="101"/>
        <v/>
      </c>
      <c r="AA387" t="str">
        <f t="shared" si="102"/>
        <v/>
      </c>
      <c r="AC387" t="str">
        <f t="shared" si="103"/>
        <v/>
      </c>
    </row>
    <row r="388" spans="16:29" x14ac:dyDescent="0.25">
      <c r="P388" s="1" t="str">
        <f>IF($C388&lt;&gt;"",IF(COUNTIF($C:C,$C388)&gt;1,"Plusieurs commentaires",""),"")</f>
        <v/>
      </c>
      <c r="Q388" s="1">
        <f t="shared" si="94"/>
        <v>0</v>
      </c>
      <c r="R388" s="1">
        <f>SUMIFS($Q$5:$Q388,$P$5:$P388,"Plusieurs commentaires",$C$5:$C388,C388)</f>
        <v>0</v>
      </c>
      <c r="S388" t="str">
        <f t="shared" si="95"/>
        <v/>
      </c>
      <c r="T388" t="str">
        <f t="shared" si="96"/>
        <v/>
      </c>
      <c r="U388" t="str">
        <f t="shared" si="97"/>
        <v/>
      </c>
      <c r="V388" s="238" t="str">
        <f t="shared" si="98"/>
        <v/>
      </c>
      <c r="W388" s="238">
        <f t="shared" si="99"/>
        <v>0</v>
      </c>
      <c r="X388" s="238">
        <f>SUMIFS($W$5:$W388,$V$5:$V388,"Plusieurs occurences",$H$5:$H388,H388)</f>
        <v>0</v>
      </c>
      <c r="Y388" t="str">
        <f t="shared" si="100"/>
        <v/>
      </c>
      <c r="Z388" t="str">
        <f t="shared" si="101"/>
        <v/>
      </c>
      <c r="AA388" t="str">
        <f t="shared" si="102"/>
        <v/>
      </c>
      <c r="AC388" t="str">
        <f t="shared" si="103"/>
        <v/>
      </c>
    </row>
    <row r="389" spans="16:29" x14ac:dyDescent="0.25">
      <c r="P389" s="1" t="str">
        <f>IF($C389&lt;&gt;"",IF(COUNTIF($C:C,$C389)&gt;1,"Plusieurs commentaires",""),"")</f>
        <v/>
      </c>
      <c r="Q389" s="1">
        <f t="shared" ref="Q389:Q452" si="104">IF(P389="Plusieurs commentaires",1,0)</f>
        <v>0</v>
      </c>
      <c r="R389" s="1">
        <f>SUMIFS($Q$5:$Q389,$P$5:$P389,"Plusieurs commentaires",$C$5:$C389,C389)</f>
        <v>0</v>
      </c>
      <c r="S389" t="str">
        <f t="shared" ref="S389:S452" si="105">IF(I389="Non",IF(F389&lt;=21,IF(M389="Critique",IF(J389&gt;2017,C389,""),""),""),"")</f>
        <v/>
      </c>
      <c r="T389" t="str">
        <f t="shared" ref="T389:T452" si="106">IF(I389="Non",IF(F389&lt;=21,IF(M389="Soutien",IF(J389&gt;2017,C389,""),""),""),"")</f>
        <v/>
      </c>
      <c r="U389" t="str">
        <f t="shared" ref="U389:U452" si="107">IF(I389="Non",IF(F389&lt;=21,IF(M389="Neutre",IF(J389&gt;2017,C389,""),""),""),"")</f>
        <v/>
      </c>
      <c r="V389" s="238" t="str">
        <f t="shared" ref="V389:V452" si="108">IF($H389&lt;&gt;"",IF(COUNTIF($H:$H,$H389)&gt;1,"Plusieurs occurences",""),"")</f>
        <v/>
      </c>
      <c r="W389" s="238">
        <f t="shared" ref="W389:W452" si="109">IF(V389="Plusieurs occurences",1,0)</f>
        <v>0</v>
      </c>
      <c r="X389" s="238">
        <f>SUMIFS($W$5:$W389,$V$5:$V389,"Plusieurs occurences",$H$5:$H389,H389)</f>
        <v>0</v>
      </c>
      <c r="Y389" t="str">
        <f t="shared" ref="Y389:Y452" si="110">IF(R389&lt;2,IF(M389="Critique",H389,""),"")</f>
        <v/>
      </c>
      <c r="Z389" t="str">
        <f t="shared" ref="Z389:Z452" si="111">IF(R389&lt;2,IF(M389="Soutien",H389,""),"")</f>
        <v/>
      </c>
      <c r="AA389" t="str">
        <f t="shared" ref="AA389:AA452" si="112">IF(R389&lt;2,IF(M389="Neutre",H389,""),"")</f>
        <v/>
      </c>
      <c r="AC389" t="str">
        <f t="shared" si="103"/>
        <v/>
      </c>
    </row>
    <row r="390" spans="16:29" x14ac:dyDescent="0.25">
      <c r="P390" s="1" t="str">
        <f>IF($C390&lt;&gt;"",IF(COUNTIF($C:C,$C390)&gt;1,"Plusieurs commentaires",""),"")</f>
        <v/>
      </c>
      <c r="Q390" s="1">
        <f t="shared" si="104"/>
        <v>0</v>
      </c>
      <c r="R390" s="1">
        <f>SUMIFS($Q$5:$Q390,$P$5:$P390,"Plusieurs commentaires",$C$5:$C390,C390)</f>
        <v>0</v>
      </c>
      <c r="S390" t="str">
        <f t="shared" si="105"/>
        <v/>
      </c>
      <c r="T390" t="str">
        <f t="shared" si="106"/>
        <v/>
      </c>
      <c r="U390" t="str">
        <f t="shared" si="107"/>
        <v/>
      </c>
      <c r="V390" s="238" t="str">
        <f t="shared" si="108"/>
        <v/>
      </c>
      <c r="W390" s="238">
        <f t="shared" si="109"/>
        <v>0</v>
      </c>
      <c r="X390" s="238">
        <f>SUMIFS($W$5:$W390,$V$5:$V390,"Plusieurs occurences",$H$5:$H390,H390)</f>
        <v>0</v>
      </c>
      <c r="Y390" t="str">
        <f t="shared" si="110"/>
        <v/>
      </c>
      <c r="Z390" t="str">
        <f t="shared" si="111"/>
        <v/>
      </c>
      <c r="AA390" t="str">
        <f t="shared" si="112"/>
        <v/>
      </c>
      <c r="AC390" t="str">
        <f t="shared" si="103"/>
        <v/>
      </c>
    </row>
    <row r="391" spans="16:29" x14ac:dyDescent="0.25">
      <c r="P391" s="1" t="str">
        <f>IF($C391&lt;&gt;"",IF(COUNTIF($C:C,$C391)&gt;1,"Plusieurs commentaires",""),"")</f>
        <v/>
      </c>
      <c r="Q391" s="1">
        <f t="shared" si="104"/>
        <v>0</v>
      </c>
      <c r="R391" s="1">
        <f>SUMIFS($Q$5:$Q391,$P$5:$P391,"Plusieurs commentaires",$C$5:$C391,C391)</f>
        <v>0</v>
      </c>
      <c r="S391" t="str">
        <f t="shared" si="105"/>
        <v/>
      </c>
      <c r="T391" t="str">
        <f t="shared" si="106"/>
        <v/>
      </c>
      <c r="U391" t="str">
        <f t="shared" si="107"/>
        <v/>
      </c>
      <c r="V391" s="238" t="str">
        <f t="shared" si="108"/>
        <v/>
      </c>
      <c r="W391" s="238">
        <f t="shared" si="109"/>
        <v>0</v>
      </c>
      <c r="X391" s="238">
        <f>SUMIFS($W$5:$W391,$V$5:$V391,"Plusieurs occurences",$H$5:$H391,H391)</f>
        <v>0</v>
      </c>
      <c r="Y391" t="str">
        <f t="shared" si="110"/>
        <v/>
      </c>
      <c r="Z391" t="str">
        <f t="shared" si="111"/>
        <v/>
      </c>
      <c r="AA391" t="str">
        <f t="shared" si="112"/>
        <v/>
      </c>
      <c r="AC391" t="str">
        <f t="shared" si="103"/>
        <v/>
      </c>
    </row>
    <row r="392" spans="16:29" x14ac:dyDescent="0.25">
      <c r="P392" s="1" t="str">
        <f>IF($C392&lt;&gt;"",IF(COUNTIF($C:C,$C392)&gt;1,"Plusieurs commentaires",""),"")</f>
        <v/>
      </c>
      <c r="Q392" s="1">
        <f t="shared" si="104"/>
        <v>0</v>
      </c>
      <c r="R392" s="1">
        <f>SUMIFS($Q$5:$Q392,$P$5:$P392,"Plusieurs commentaires",$C$5:$C392,C392)</f>
        <v>0</v>
      </c>
      <c r="S392" t="str">
        <f t="shared" si="105"/>
        <v/>
      </c>
      <c r="T392" t="str">
        <f t="shared" si="106"/>
        <v/>
      </c>
      <c r="U392" t="str">
        <f t="shared" si="107"/>
        <v/>
      </c>
      <c r="V392" s="238" t="str">
        <f t="shared" si="108"/>
        <v/>
      </c>
      <c r="W392" s="238">
        <f t="shared" si="109"/>
        <v>0</v>
      </c>
      <c r="X392" s="238">
        <f>SUMIFS($W$5:$W392,$V$5:$V392,"Plusieurs occurences",$H$5:$H392,H392)</f>
        <v>0</v>
      </c>
      <c r="Y392" t="str">
        <f t="shared" si="110"/>
        <v/>
      </c>
      <c r="Z392" t="str">
        <f t="shared" si="111"/>
        <v/>
      </c>
      <c r="AA392" t="str">
        <f t="shared" si="112"/>
        <v/>
      </c>
      <c r="AC392" t="str">
        <f t="shared" si="103"/>
        <v/>
      </c>
    </row>
    <row r="393" spans="16:29" x14ac:dyDescent="0.25">
      <c r="P393" s="1" t="str">
        <f>IF($C393&lt;&gt;"",IF(COUNTIF($C:C,$C393)&gt;1,"Plusieurs commentaires",""),"")</f>
        <v/>
      </c>
      <c r="Q393" s="1">
        <f t="shared" si="104"/>
        <v>0</v>
      </c>
      <c r="R393" s="1">
        <f>SUMIFS($Q$5:$Q393,$P$5:$P393,"Plusieurs commentaires",$C$5:$C393,C393)</f>
        <v>0</v>
      </c>
      <c r="S393" t="str">
        <f t="shared" si="105"/>
        <v/>
      </c>
      <c r="T393" t="str">
        <f t="shared" si="106"/>
        <v/>
      </c>
      <c r="U393" t="str">
        <f t="shared" si="107"/>
        <v/>
      </c>
      <c r="V393" s="238" t="str">
        <f t="shared" si="108"/>
        <v/>
      </c>
      <c r="W393" s="238">
        <f t="shared" si="109"/>
        <v>0</v>
      </c>
      <c r="X393" s="238">
        <f>SUMIFS($W$5:$W393,$V$5:$V393,"Plusieurs occurences",$H$5:$H393,H393)</f>
        <v>0</v>
      </c>
      <c r="Y393" t="str">
        <f t="shared" si="110"/>
        <v/>
      </c>
      <c r="Z393" t="str">
        <f t="shared" si="111"/>
        <v/>
      </c>
      <c r="AA393" t="str">
        <f t="shared" si="112"/>
        <v/>
      </c>
      <c r="AC393" t="str">
        <f t="shared" si="103"/>
        <v/>
      </c>
    </row>
    <row r="394" spans="16:29" x14ac:dyDescent="0.25">
      <c r="P394" s="1" t="str">
        <f>IF($C394&lt;&gt;"",IF(COUNTIF($C:C,$C394)&gt;1,"Plusieurs commentaires",""),"")</f>
        <v/>
      </c>
      <c r="Q394" s="1">
        <f t="shared" si="104"/>
        <v>0</v>
      </c>
      <c r="R394" s="1">
        <f>SUMIFS($Q$5:$Q394,$P$5:$P394,"Plusieurs commentaires",$C$5:$C394,C394)</f>
        <v>0</v>
      </c>
      <c r="S394" t="str">
        <f t="shared" si="105"/>
        <v/>
      </c>
      <c r="T394" t="str">
        <f t="shared" si="106"/>
        <v/>
      </c>
      <c r="U394" t="str">
        <f t="shared" si="107"/>
        <v/>
      </c>
      <c r="V394" s="238" t="str">
        <f t="shared" si="108"/>
        <v/>
      </c>
      <c r="W394" s="238">
        <f t="shared" si="109"/>
        <v>0</v>
      </c>
      <c r="X394" s="238">
        <f>SUMIFS($W$5:$W394,$V$5:$V394,"Plusieurs occurences",$H$5:$H394,H394)</f>
        <v>0</v>
      </c>
      <c r="Y394" t="str">
        <f t="shared" si="110"/>
        <v/>
      </c>
      <c r="Z394" t="str">
        <f t="shared" si="111"/>
        <v/>
      </c>
      <c r="AA394" t="str">
        <f t="shared" si="112"/>
        <v/>
      </c>
      <c r="AC394" t="str">
        <f t="shared" ref="AC394:AC457" si="113">IF(R394&lt;2,IF(M394="Critique",C394,""),"")</f>
        <v/>
      </c>
    </row>
    <row r="395" spans="16:29" x14ac:dyDescent="0.25">
      <c r="P395" s="1" t="str">
        <f>IF($C395&lt;&gt;"",IF(COUNTIF($C:C,$C395)&gt;1,"Plusieurs commentaires",""),"")</f>
        <v/>
      </c>
      <c r="Q395" s="1">
        <f t="shared" si="104"/>
        <v>0</v>
      </c>
      <c r="R395" s="1">
        <f>SUMIFS($Q$5:$Q395,$P$5:$P395,"Plusieurs commentaires",$C$5:$C395,C395)</f>
        <v>0</v>
      </c>
      <c r="S395" t="str">
        <f t="shared" si="105"/>
        <v/>
      </c>
      <c r="T395" t="str">
        <f t="shared" si="106"/>
        <v/>
      </c>
      <c r="U395" t="str">
        <f t="shared" si="107"/>
        <v/>
      </c>
      <c r="V395" s="238" t="str">
        <f t="shared" si="108"/>
        <v/>
      </c>
      <c r="W395" s="238">
        <f t="shared" si="109"/>
        <v>0</v>
      </c>
      <c r="X395" s="238">
        <f>SUMIFS($W$5:$W395,$V$5:$V395,"Plusieurs occurences",$H$5:$H395,H395)</f>
        <v>0</v>
      </c>
      <c r="Y395" t="str">
        <f t="shared" si="110"/>
        <v/>
      </c>
      <c r="Z395" t="str">
        <f t="shared" si="111"/>
        <v/>
      </c>
      <c r="AA395" t="str">
        <f t="shared" si="112"/>
        <v/>
      </c>
      <c r="AC395" t="str">
        <f t="shared" si="113"/>
        <v/>
      </c>
    </row>
    <row r="396" spans="16:29" x14ac:dyDescent="0.25">
      <c r="P396" s="1" t="str">
        <f>IF($C396&lt;&gt;"",IF(COUNTIF($C:C,$C396)&gt;1,"Plusieurs commentaires",""),"")</f>
        <v/>
      </c>
      <c r="Q396" s="1">
        <f t="shared" si="104"/>
        <v>0</v>
      </c>
      <c r="R396" s="1">
        <f>SUMIFS($Q$5:$Q396,$P$5:$P396,"Plusieurs commentaires",$C$5:$C396,C396)</f>
        <v>0</v>
      </c>
      <c r="S396" t="str">
        <f t="shared" si="105"/>
        <v/>
      </c>
      <c r="T396" t="str">
        <f t="shared" si="106"/>
        <v/>
      </c>
      <c r="U396" t="str">
        <f t="shared" si="107"/>
        <v/>
      </c>
      <c r="V396" s="238" t="str">
        <f t="shared" si="108"/>
        <v/>
      </c>
      <c r="W396" s="238">
        <f t="shared" si="109"/>
        <v>0</v>
      </c>
      <c r="X396" s="238">
        <f>SUMIFS($W$5:$W396,$V$5:$V396,"Plusieurs occurences",$H$5:$H396,H396)</f>
        <v>0</v>
      </c>
      <c r="Y396" t="str">
        <f t="shared" si="110"/>
        <v/>
      </c>
      <c r="Z396" t="str">
        <f t="shared" si="111"/>
        <v/>
      </c>
      <c r="AA396" t="str">
        <f t="shared" si="112"/>
        <v/>
      </c>
      <c r="AC396" t="str">
        <f t="shared" si="113"/>
        <v/>
      </c>
    </row>
    <row r="397" spans="16:29" x14ac:dyDescent="0.25">
      <c r="P397" s="1" t="str">
        <f>IF($C397&lt;&gt;"",IF(COUNTIF($C:C,$C397)&gt;1,"Plusieurs commentaires",""),"")</f>
        <v/>
      </c>
      <c r="Q397" s="1">
        <f t="shared" si="104"/>
        <v>0</v>
      </c>
      <c r="R397" s="1">
        <f>SUMIFS($Q$5:$Q397,$P$5:$P397,"Plusieurs commentaires",$C$5:$C397,C397)</f>
        <v>0</v>
      </c>
      <c r="S397" t="str">
        <f t="shared" si="105"/>
        <v/>
      </c>
      <c r="T397" t="str">
        <f t="shared" si="106"/>
        <v/>
      </c>
      <c r="U397" t="str">
        <f t="shared" si="107"/>
        <v/>
      </c>
      <c r="V397" s="238" t="str">
        <f t="shared" si="108"/>
        <v/>
      </c>
      <c r="W397" s="238">
        <f t="shared" si="109"/>
        <v>0</v>
      </c>
      <c r="X397" s="238">
        <f>SUMIFS($W$5:$W397,$V$5:$V397,"Plusieurs occurences",$H$5:$H397,H397)</f>
        <v>0</v>
      </c>
      <c r="Y397" t="str">
        <f t="shared" si="110"/>
        <v/>
      </c>
      <c r="Z397" t="str">
        <f t="shared" si="111"/>
        <v/>
      </c>
      <c r="AA397" t="str">
        <f t="shared" si="112"/>
        <v/>
      </c>
      <c r="AC397" t="str">
        <f t="shared" si="113"/>
        <v/>
      </c>
    </row>
    <row r="398" spans="16:29" x14ac:dyDescent="0.25">
      <c r="P398" s="1" t="str">
        <f>IF($C398&lt;&gt;"",IF(COUNTIF($C:C,$C398)&gt;1,"Plusieurs commentaires",""),"")</f>
        <v/>
      </c>
      <c r="Q398" s="1">
        <f t="shared" si="104"/>
        <v>0</v>
      </c>
      <c r="R398" s="1">
        <f>SUMIFS($Q$5:$Q398,$P$5:$P398,"Plusieurs commentaires",$C$5:$C398,C398)</f>
        <v>0</v>
      </c>
      <c r="S398" t="str">
        <f t="shared" si="105"/>
        <v/>
      </c>
      <c r="T398" t="str">
        <f t="shared" si="106"/>
        <v/>
      </c>
      <c r="U398" t="str">
        <f t="shared" si="107"/>
        <v/>
      </c>
      <c r="V398" s="238" t="str">
        <f t="shared" si="108"/>
        <v/>
      </c>
      <c r="W398" s="238">
        <f t="shared" si="109"/>
        <v>0</v>
      </c>
      <c r="X398" s="238">
        <f>SUMIFS($W$5:$W398,$V$5:$V398,"Plusieurs occurences",$H$5:$H398,H398)</f>
        <v>0</v>
      </c>
      <c r="Y398" t="str">
        <f t="shared" si="110"/>
        <v/>
      </c>
      <c r="Z398" t="str">
        <f t="shared" si="111"/>
        <v/>
      </c>
      <c r="AA398" t="str">
        <f t="shared" si="112"/>
        <v/>
      </c>
      <c r="AC398" t="str">
        <f t="shared" si="113"/>
        <v/>
      </c>
    </row>
    <row r="399" spans="16:29" x14ac:dyDescent="0.25">
      <c r="P399" s="1" t="str">
        <f>IF($C399&lt;&gt;"",IF(COUNTIF($C:C,$C399)&gt;1,"Plusieurs commentaires",""),"")</f>
        <v/>
      </c>
      <c r="Q399" s="1">
        <f t="shared" si="104"/>
        <v>0</v>
      </c>
      <c r="R399" s="1">
        <f>SUMIFS($Q$5:$Q399,$P$5:$P399,"Plusieurs commentaires",$C$5:$C399,C399)</f>
        <v>0</v>
      </c>
      <c r="S399" t="str">
        <f t="shared" si="105"/>
        <v/>
      </c>
      <c r="T399" t="str">
        <f t="shared" si="106"/>
        <v/>
      </c>
      <c r="U399" t="str">
        <f t="shared" si="107"/>
        <v/>
      </c>
      <c r="V399" s="238" t="str">
        <f t="shared" si="108"/>
        <v/>
      </c>
      <c r="W399" s="238">
        <f t="shared" si="109"/>
        <v>0</v>
      </c>
      <c r="X399" s="238">
        <f>SUMIFS($W$5:$W399,$V$5:$V399,"Plusieurs occurences",$H$5:$H399,H399)</f>
        <v>0</v>
      </c>
      <c r="Y399" t="str">
        <f t="shared" si="110"/>
        <v/>
      </c>
      <c r="Z399" t="str">
        <f t="shared" si="111"/>
        <v/>
      </c>
      <c r="AA399" t="str">
        <f t="shared" si="112"/>
        <v/>
      </c>
      <c r="AC399" t="str">
        <f t="shared" si="113"/>
        <v/>
      </c>
    </row>
    <row r="400" spans="16:29" x14ac:dyDescent="0.25">
      <c r="P400" s="1" t="str">
        <f>IF($C400&lt;&gt;"",IF(COUNTIF($C:C,$C400)&gt;1,"Plusieurs commentaires",""),"")</f>
        <v/>
      </c>
      <c r="Q400" s="1">
        <f t="shared" si="104"/>
        <v>0</v>
      </c>
      <c r="R400" s="1">
        <f>SUMIFS($Q$5:$Q400,$P$5:$P400,"Plusieurs commentaires",$C$5:$C400,C400)</f>
        <v>0</v>
      </c>
      <c r="S400" t="str">
        <f t="shared" si="105"/>
        <v/>
      </c>
      <c r="T400" t="str">
        <f t="shared" si="106"/>
        <v/>
      </c>
      <c r="U400" t="str">
        <f t="shared" si="107"/>
        <v/>
      </c>
      <c r="V400" s="238" t="str">
        <f t="shared" si="108"/>
        <v/>
      </c>
      <c r="W400" s="238">
        <f t="shared" si="109"/>
        <v>0</v>
      </c>
      <c r="X400" s="238">
        <f>SUMIFS($W$5:$W400,$V$5:$V400,"Plusieurs occurences",$H$5:$H400,H400)</f>
        <v>0</v>
      </c>
      <c r="Y400" t="str">
        <f t="shared" si="110"/>
        <v/>
      </c>
      <c r="Z400" t="str">
        <f t="shared" si="111"/>
        <v/>
      </c>
      <c r="AA400" t="str">
        <f t="shared" si="112"/>
        <v/>
      </c>
      <c r="AC400" t="str">
        <f t="shared" si="113"/>
        <v/>
      </c>
    </row>
    <row r="401" spans="16:29" x14ac:dyDescent="0.25">
      <c r="P401" s="1" t="str">
        <f>IF($C401&lt;&gt;"",IF(COUNTIF($C:C,$C401)&gt;1,"Plusieurs commentaires",""),"")</f>
        <v/>
      </c>
      <c r="Q401" s="1">
        <f t="shared" si="104"/>
        <v>0</v>
      </c>
      <c r="R401" s="1">
        <f>SUMIFS($Q$5:$Q401,$P$5:$P401,"Plusieurs commentaires",$C$5:$C401,C401)</f>
        <v>0</v>
      </c>
      <c r="S401" t="str">
        <f t="shared" si="105"/>
        <v/>
      </c>
      <c r="T401" t="str">
        <f t="shared" si="106"/>
        <v/>
      </c>
      <c r="U401" t="str">
        <f t="shared" si="107"/>
        <v/>
      </c>
      <c r="V401" s="238" t="str">
        <f t="shared" si="108"/>
        <v/>
      </c>
      <c r="W401" s="238">
        <f t="shared" si="109"/>
        <v>0</v>
      </c>
      <c r="X401" s="238">
        <f>SUMIFS($W$5:$W401,$V$5:$V401,"Plusieurs occurences",$H$5:$H401,H401)</f>
        <v>0</v>
      </c>
      <c r="Y401" t="str">
        <f t="shared" si="110"/>
        <v/>
      </c>
      <c r="Z401" t="str">
        <f t="shared" si="111"/>
        <v/>
      </c>
      <c r="AA401" t="str">
        <f t="shared" si="112"/>
        <v/>
      </c>
      <c r="AC401" t="str">
        <f t="shared" si="113"/>
        <v/>
      </c>
    </row>
    <row r="402" spans="16:29" x14ac:dyDescent="0.25">
      <c r="P402" s="1" t="str">
        <f>IF($C402&lt;&gt;"",IF(COUNTIF($C:C,$C402)&gt;1,"Plusieurs commentaires",""),"")</f>
        <v/>
      </c>
      <c r="Q402" s="1">
        <f t="shared" si="104"/>
        <v>0</v>
      </c>
      <c r="R402" s="1">
        <f>SUMIFS($Q$5:$Q402,$P$5:$P402,"Plusieurs commentaires",$C$5:$C402,C402)</f>
        <v>0</v>
      </c>
      <c r="S402" t="str">
        <f t="shared" si="105"/>
        <v/>
      </c>
      <c r="T402" t="str">
        <f t="shared" si="106"/>
        <v/>
      </c>
      <c r="U402" t="str">
        <f t="shared" si="107"/>
        <v/>
      </c>
      <c r="V402" s="238" t="str">
        <f t="shared" si="108"/>
        <v/>
      </c>
      <c r="W402" s="238">
        <f t="shared" si="109"/>
        <v>0</v>
      </c>
      <c r="X402" s="238">
        <f>SUMIFS($W$5:$W402,$V$5:$V402,"Plusieurs occurences",$H$5:$H402,H402)</f>
        <v>0</v>
      </c>
      <c r="Y402" t="str">
        <f t="shared" si="110"/>
        <v/>
      </c>
      <c r="Z402" t="str">
        <f t="shared" si="111"/>
        <v/>
      </c>
      <c r="AA402" t="str">
        <f t="shared" si="112"/>
        <v/>
      </c>
      <c r="AC402" t="str">
        <f t="shared" si="113"/>
        <v/>
      </c>
    </row>
    <row r="403" spans="16:29" x14ac:dyDescent="0.25">
      <c r="P403" s="1" t="str">
        <f>IF($C403&lt;&gt;"",IF(COUNTIF($C:C,$C403)&gt;1,"Plusieurs commentaires",""),"")</f>
        <v/>
      </c>
      <c r="Q403" s="1">
        <f t="shared" si="104"/>
        <v>0</v>
      </c>
      <c r="R403" s="1">
        <f>SUMIFS($Q$5:$Q403,$P$5:$P403,"Plusieurs commentaires",$C$5:$C403,C403)</f>
        <v>0</v>
      </c>
      <c r="S403" t="str">
        <f t="shared" si="105"/>
        <v/>
      </c>
      <c r="T403" t="str">
        <f t="shared" si="106"/>
        <v/>
      </c>
      <c r="U403" t="str">
        <f t="shared" si="107"/>
        <v/>
      </c>
      <c r="V403" s="238" t="str">
        <f t="shared" si="108"/>
        <v/>
      </c>
      <c r="W403" s="238">
        <f t="shared" si="109"/>
        <v>0</v>
      </c>
      <c r="X403" s="238">
        <f>SUMIFS($W$5:$W403,$V$5:$V403,"Plusieurs occurences",$H$5:$H403,H403)</f>
        <v>0</v>
      </c>
      <c r="Y403" t="str">
        <f t="shared" si="110"/>
        <v/>
      </c>
      <c r="Z403" t="str">
        <f t="shared" si="111"/>
        <v/>
      </c>
      <c r="AA403" t="str">
        <f t="shared" si="112"/>
        <v/>
      </c>
      <c r="AC403" t="str">
        <f t="shared" si="113"/>
        <v/>
      </c>
    </row>
    <row r="404" spans="16:29" x14ac:dyDescent="0.25">
      <c r="P404" s="1" t="str">
        <f>IF($C404&lt;&gt;"",IF(COUNTIF($C:C,$C404)&gt;1,"Plusieurs commentaires",""),"")</f>
        <v/>
      </c>
      <c r="Q404" s="1">
        <f t="shared" si="104"/>
        <v>0</v>
      </c>
      <c r="R404" s="1">
        <f>SUMIFS($Q$5:$Q404,$P$5:$P404,"Plusieurs commentaires",$C$5:$C404,C404)</f>
        <v>0</v>
      </c>
      <c r="S404" t="str">
        <f t="shared" si="105"/>
        <v/>
      </c>
      <c r="T404" t="str">
        <f t="shared" si="106"/>
        <v/>
      </c>
      <c r="U404" t="str">
        <f t="shared" si="107"/>
        <v/>
      </c>
      <c r="V404" s="238" t="str">
        <f t="shared" si="108"/>
        <v/>
      </c>
      <c r="W404" s="238">
        <f t="shared" si="109"/>
        <v>0</v>
      </c>
      <c r="X404" s="238">
        <f>SUMIFS($W$5:$W404,$V$5:$V404,"Plusieurs occurences",$H$5:$H404,H404)</f>
        <v>0</v>
      </c>
      <c r="Y404" t="str">
        <f t="shared" si="110"/>
        <v/>
      </c>
      <c r="Z404" t="str">
        <f t="shared" si="111"/>
        <v/>
      </c>
      <c r="AA404" t="str">
        <f t="shared" si="112"/>
        <v/>
      </c>
      <c r="AC404" t="str">
        <f t="shared" si="113"/>
        <v/>
      </c>
    </row>
    <row r="405" spans="16:29" x14ac:dyDescent="0.25">
      <c r="P405" s="1" t="str">
        <f>IF($C405&lt;&gt;"",IF(COUNTIF($C:C,$C405)&gt;1,"Plusieurs commentaires",""),"")</f>
        <v/>
      </c>
      <c r="Q405" s="1">
        <f t="shared" si="104"/>
        <v>0</v>
      </c>
      <c r="R405" s="1">
        <f>SUMIFS($Q$5:$Q405,$P$5:$P405,"Plusieurs commentaires",$C$5:$C405,C405)</f>
        <v>0</v>
      </c>
      <c r="S405" t="str">
        <f t="shared" si="105"/>
        <v/>
      </c>
      <c r="T405" t="str">
        <f t="shared" si="106"/>
        <v/>
      </c>
      <c r="U405" t="str">
        <f t="shared" si="107"/>
        <v/>
      </c>
      <c r="V405" s="238" t="str">
        <f t="shared" si="108"/>
        <v/>
      </c>
      <c r="W405" s="238">
        <f t="shared" si="109"/>
        <v>0</v>
      </c>
      <c r="X405" s="238">
        <f>SUMIFS($W$5:$W405,$V$5:$V405,"Plusieurs occurences",$H$5:$H405,H405)</f>
        <v>0</v>
      </c>
      <c r="Y405" t="str">
        <f t="shared" si="110"/>
        <v/>
      </c>
      <c r="Z405" t="str">
        <f t="shared" si="111"/>
        <v/>
      </c>
      <c r="AA405" t="str">
        <f t="shared" si="112"/>
        <v/>
      </c>
      <c r="AC405" t="str">
        <f t="shared" si="113"/>
        <v/>
      </c>
    </row>
    <row r="406" spans="16:29" x14ac:dyDescent="0.25">
      <c r="P406" s="1" t="str">
        <f>IF($C406&lt;&gt;"",IF(COUNTIF($C:C,$C406)&gt;1,"Plusieurs commentaires",""),"")</f>
        <v/>
      </c>
      <c r="Q406" s="1">
        <f t="shared" si="104"/>
        <v>0</v>
      </c>
      <c r="R406" s="1">
        <f>SUMIFS($Q$5:$Q406,$P$5:$P406,"Plusieurs commentaires",$C$5:$C406,C406)</f>
        <v>0</v>
      </c>
      <c r="S406" t="str">
        <f t="shared" si="105"/>
        <v/>
      </c>
      <c r="T406" t="str">
        <f t="shared" si="106"/>
        <v/>
      </c>
      <c r="U406" t="str">
        <f t="shared" si="107"/>
        <v/>
      </c>
      <c r="V406" s="238" t="str">
        <f t="shared" si="108"/>
        <v/>
      </c>
      <c r="W406" s="238">
        <f t="shared" si="109"/>
        <v>0</v>
      </c>
      <c r="X406" s="238">
        <f>SUMIFS($W$5:$W406,$V$5:$V406,"Plusieurs occurences",$H$5:$H406,H406)</f>
        <v>0</v>
      </c>
      <c r="Y406" t="str">
        <f t="shared" si="110"/>
        <v/>
      </c>
      <c r="Z406" t="str">
        <f t="shared" si="111"/>
        <v/>
      </c>
      <c r="AA406" t="str">
        <f t="shared" si="112"/>
        <v/>
      </c>
      <c r="AC406" t="str">
        <f t="shared" si="113"/>
        <v/>
      </c>
    </row>
    <row r="407" spans="16:29" x14ac:dyDescent="0.25">
      <c r="P407" s="1" t="str">
        <f>IF($C407&lt;&gt;"",IF(COUNTIF($C:C,$C407)&gt;1,"Plusieurs commentaires",""),"")</f>
        <v/>
      </c>
      <c r="Q407" s="1">
        <f t="shared" si="104"/>
        <v>0</v>
      </c>
      <c r="R407" s="1">
        <f>SUMIFS($Q$5:$Q407,$P$5:$P407,"Plusieurs commentaires",$C$5:$C407,C407)</f>
        <v>0</v>
      </c>
      <c r="S407" t="str">
        <f t="shared" si="105"/>
        <v/>
      </c>
      <c r="T407" t="str">
        <f t="shared" si="106"/>
        <v/>
      </c>
      <c r="U407" t="str">
        <f t="shared" si="107"/>
        <v/>
      </c>
      <c r="V407" s="238" t="str">
        <f t="shared" si="108"/>
        <v/>
      </c>
      <c r="W407" s="238">
        <f t="shared" si="109"/>
        <v>0</v>
      </c>
      <c r="X407" s="238">
        <f>SUMIFS($W$5:$W407,$V$5:$V407,"Plusieurs occurences",$H$5:$H407,H407)</f>
        <v>0</v>
      </c>
      <c r="Y407" t="str">
        <f t="shared" si="110"/>
        <v/>
      </c>
      <c r="Z407" t="str">
        <f t="shared" si="111"/>
        <v/>
      </c>
      <c r="AA407" t="str">
        <f t="shared" si="112"/>
        <v/>
      </c>
      <c r="AC407" t="str">
        <f t="shared" si="113"/>
        <v/>
      </c>
    </row>
    <row r="408" spans="16:29" x14ac:dyDescent="0.25">
      <c r="P408" s="1" t="str">
        <f>IF($C408&lt;&gt;"",IF(COUNTIF($C:C,$C408)&gt;1,"Plusieurs commentaires",""),"")</f>
        <v/>
      </c>
      <c r="Q408" s="1">
        <f t="shared" si="104"/>
        <v>0</v>
      </c>
      <c r="R408" s="1">
        <f>SUMIFS($Q$5:$Q408,$P$5:$P408,"Plusieurs commentaires",$C$5:$C408,C408)</f>
        <v>0</v>
      </c>
      <c r="S408" t="str">
        <f t="shared" si="105"/>
        <v/>
      </c>
      <c r="T408" t="str">
        <f t="shared" si="106"/>
        <v/>
      </c>
      <c r="U408" t="str">
        <f t="shared" si="107"/>
        <v/>
      </c>
      <c r="V408" s="238" t="str">
        <f t="shared" si="108"/>
        <v/>
      </c>
      <c r="W408" s="238">
        <f t="shared" si="109"/>
        <v>0</v>
      </c>
      <c r="X408" s="238">
        <f>SUMIFS($W$5:$W408,$V$5:$V408,"Plusieurs occurences",$H$5:$H408,H408)</f>
        <v>0</v>
      </c>
      <c r="Y408" t="str">
        <f t="shared" si="110"/>
        <v/>
      </c>
      <c r="Z408" t="str">
        <f t="shared" si="111"/>
        <v/>
      </c>
      <c r="AA408" t="str">
        <f t="shared" si="112"/>
        <v/>
      </c>
      <c r="AC408" t="str">
        <f t="shared" si="113"/>
        <v/>
      </c>
    </row>
    <row r="409" spans="16:29" x14ac:dyDescent="0.25">
      <c r="P409" s="1" t="str">
        <f>IF($C409&lt;&gt;"",IF(COUNTIF($C:C,$C409)&gt;1,"Plusieurs commentaires",""),"")</f>
        <v/>
      </c>
      <c r="Q409" s="1">
        <f t="shared" si="104"/>
        <v>0</v>
      </c>
      <c r="R409" s="1">
        <f>SUMIFS($Q$5:$Q409,$P$5:$P409,"Plusieurs commentaires",$C$5:$C409,C409)</f>
        <v>0</v>
      </c>
      <c r="S409" t="str">
        <f t="shared" si="105"/>
        <v/>
      </c>
      <c r="T409" t="str">
        <f t="shared" si="106"/>
        <v/>
      </c>
      <c r="U409" t="str">
        <f t="shared" si="107"/>
        <v/>
      </c>
      <c r="V409" s="238" t="str">
        <f t="shared" si="108"/>
        <v/>
      </c>
      <c r="W409" s="238">
        <f t="shared" si="109"/>
        <v>0</v>
      </c>
      <c r="X409" s="238">
        <f>SUMIFS($W$5:$W409,$V$5:$V409,"Plusieurs occurences",$H$5:$H409,H409)</f>
        <v>0</v>
      </c>
      <c r="Y409" t="str">
        <f t="shared" si="110"/>
        <v/>
      </c>
      <c r="Z409" t="str">
        <f t="shared" si="111"/>
        <v/>
      </c>
      <c r="AA409" t="str">
        <f t="shared" si="112"/>
        <v/>
      </c>
      <c r="AC409" t="str">
        <f t="shared" si="113"/>
        <v/>
      </c>
    </row>
    <row r="410" spans="16:29" x14ac:dyDescent="0.25">
      <c r="P410" s="1" t="str">
        <f>IF($C410&lt;&gt;"",IF(COUNTIF($C:C,$C410)&gt;1,"Plusieurs commentaires",""),"")</f>
        <v/>
      </c>
      <c r="Q410" s="1">
        <f t="shared" si="104"/>
        <v>0</v>
      </c>
      <c r="R410" s="1">
        <f>SUMIFS($Q$5:$Q410,$P$5:$P410,"Plusieurs commentaires",$C$5:$C410,C410)</f>
        <v>0</v>
      </c>
      <c r="S410" t="str">
        <f t="shared" si="105"/>
        <v/>
      </c>
      <c r="T410" t="str">
        <f t="shared" si="106"/>
        <v/>
      </c>
      <c r="U410" t="str">
        <f t="shared" si="107"/>
        <v/>
      </c>
      <c r="V410" s="238" t="str">
        <f t="shared" si="108"/>
        <v/>
      </c>
      <c r="W410" s="238">
        <f t="shared" si="109"/>
        <v>0</v>
      </c>
      <c r="X410" s="238">
        <f>SUMIFS($W$5:$W410,$V$5:$V410,"Plusieurs occurences",$H$5:$H410,H410)</f>
        <v>0</v>
      </c>
      <c r="Y410" t="str">
        <f t="shared" si="110"/>
        <v/>
      </c>
      <c r="Z410" t="str">
        <f t="shared" si="111"/>
        <v/>
      </c>
      <c r="AA410" t="str">
        <f t="shared" si="112"/>
        <v/>
      </c>
      <c r="AC410" t="str">
        <f t="shared" si="113"/>
        <v/>
      </c>
    </row>
    <row r="411" spans="16:29" x14ac:dyDescent="0.25">
      <c r="P411" s="1" t="str">
        <f>IF($C411&lt;&gt;"",IF(COUNTIF($C:C,$C411)&gt;1,"Plusieurs commentaires",""),"")</f>
        <v/>
      </c>
      <c r="Q411" s="1">
        <f t="shared" si="104"/>
        <v>0</v>
      </c>
      <c r="R411" s="1">
        <f>SUMIFS($Q$5:$Q411,$P$5:$P411,"Plusieurs commentaires",$C$5:$C411,C411)</f>
        <v>0</v>
      </c>
      <c r="S411" t="str">
        <f t="shared" si="105"/>
        <v/>
      </c>
      <c r="T411" t="str">
        <f t="shared" si="106"/>
        <v/>
      </c>
      <c r="U411" t="str">
        <f t="shared" si="107"/>
        <v/>
      </c>
      <c r="V411" s="238" t="str">
        <f t="shared" si="108"/>
        <v/>
      </c>
      <c r="W411" s="238">
        <f t="shared" si="109"/>
        <v>0</v>
      </c>
      <c r="X411" s="238">
        <f>SUMIFS($W$5:$W411,$V$5:$V411,"Plusieurs occurences",$H$5:$H411,H411)</f>
        <v>0</v>
      </c>
      <c r="Y411" t="str">
        <f t="shared" si="110"/>
        <v/>
      </c>
      <c r="Z411" t="str">
        <f t="shared" si="111"/>
        <v/>
      </c>
      <c r="AA411" t="str">
        <f t="shared" si="112"/>
        <v/>
      </c>
      <c r="AC411" t="str">
        <f t="shared" si="113"/>
        <v/>
      </c>
    </row>
    <row r="412" spans="16:29" x14ac:dyDescent="0.25">
      <c r="P412" s="1" t="str">
        <f>IF($C412&lt;&gt;"",IF(COUNTIF($C:C,$C412)&gt;1,"Plusieurs commentaires",""),"")</f>
        <v/>
      </c>
      <c r="Q412" s="1">
        <f t="shared" si="104"/>
        <v>0</v>
      </c>
      <c r="R412" s="1">
        <f>SUMIFS($Q$5:$Q412,$P$5:$P412,"Plusieurs commentaires",$C$5:$C412,C412)</f>
        <v>0</v>
      </c>
      <c r="S412" t="str">
        <f t="shared" si="105"/>
        <v/>
      </c>
      <c r="T412" t="str">
        <f t="shared" si="106"/>
        <v/>
      </c>
      <c r="U412" t="str">
        <f t="shared" si="107"/>
        <v/>
      </c>
      <c r="V412" s="238" t="str">
        <f t="shared" si="108"/>
        <v/>
      </c>
      <c r="W412" s="238">
        <f t="shared" si="109"/>
        <v>0</v>
      </c>
      <c r="X412" s="238">
        <f>SUMIFS($W$5:$W412,$V$5:$V412,"Plusieurs occurences",$H$5:$H412,H412)</f>
        <v>0</v>
      </c>
      <c r="Y412" t="str">
        <f t="shared" si="110"/>
        <v/>
      </c>
      <c r="Z412" t="str">
        <f t="shared" si="111"/>
        <v/>
      </c>
      <c r="AA412" t="str">
        <f t="shared" si="112"/>
        <v/>
      </c>
      <c r="AC412" t="str">
        <f t="shared" si="113"/>
        <v/>
      </c>
    </row>
    <row r="413" spans="16:29" x14ac:dyDescent="0.25">
      <c r="P413" s="1" t="str">
        <f>IF($C413&lt;&gt;"",IF(COUNTIF($C:C,$C413)&gt;1,"Plusieurs commentaires",""),"")</f>
        <v/>
      </c>
      <c r="Q413" s="1">
        <f t="shared" si="104"/>
        <v>0</v>
      </c>
      <c r="R413" s="1">
        <f>SUMIFS($Q$5:$Q413,$P$5:$P413,"Plusieurs commentaires",$C$5:$C413,C413)</f>
        <v>0</v>
      </c>
      <c r="S413" t="str">
        <f t="shared" si="105"/>
        <v/>
      </c>
      <c r="T413" t="str">
        <f t="shared" si="106"/>
        <v/>
      </c>
      <c r="U413" t="str">
        <f t="shared" si="107"/>
        <v/>
      </c>
      <c r="V413" s="238" t="str">
        <f t="shared" si="108"/>
        <v/>
      </c>
      <c r="W413" s="238">
        <f t="shared" si="109"/>
        <v>0</v>
      </c>
      <c r="X413" s="238">
        <f>SUMIFS($W$5:$W413,$V$5:$V413,"Plusieurs occurences",$H$5:$H413,H413)</f>
        <v>0</v>
      </c>
      <c r="Y413" t="str">
        <f t="shared" si="110"/>
        <v/>
      </c>
      <c r="Z413" t="str">
        <f t="shared" si="111"/>
        <v/>
      </c>
      <c r="AA413" t="str">
        <f t="shared" si="112"/>
        <v/>
      </c>
      <c r="AC413" t="str">
        <f t="shared" si="113"/>
        <v/>
      </c>
    </row>
    <row r="414" spans="16:29" x14ac:dyDescent="0.25">
      <c r="P414" s="1" t="str">
        <f>IF($C414&lt;&gt;"",IF(COUNTIF($C:C,$C414)&gt;1,"Plusieurs commentaires",""),"")</f>
        <v/>
      </c>
      <c r="Q414" s="1">
        <f t="shared" si="104"/>
        <v>0</v>
      </c>
      <c r="R414" s="1">
        <f>SUMIFS($Q$5:$Q414,$P$5:$P414,"Plusieurs commentaires",$C$5:$C414,C414)</f>
        <v>0</v>
      </c>
      <c r="S414" t="str">
        <f t="shared" si="105"/>
        <v/>
      </c>
      <c r="T414" t="str">
        <f t="shared" si="106"/>
        <v/>
      </c>
      <c r="U414" t="str">
        <f t="shared" si="107"/>
        <v/>
      </c>
      <c r="V414" s="238" t="str">
        <f t="shared" si="108"/>
        <v/>
      </c>
      <c r="W414" s="238">
        <f t="shared" si="109"/>
        <v>0</v>
      </c>
      <c r="X414" s="238">
        <f>SUMIFS($W$5:$W414,$V$5:$V414,"Plusieurs occurences",$H$5:$H414,H414)</f>
        <v>0</v>
      </c>
      <c r="Y414" t="str">
        <f t="shared" si="110"/>
        <v/>
      </c>
      <c r="Z414" t="str">
        <f t="shared" si="111"/>
        <v/>
      </c>
      <c r="AA414" t="str">
        <f t="shared" si="112"/>
        <v/>
      </c>
      <c r="AC414" t="str">
        <f t="shared" si="113"/>
        <v/>
      </c>
    </row>
    <row r="415" spans="16:29" x14ac:dyDescent="0.25">
      <c r="P415" s="1" t="str">
        <f>IF($C415&lt;&gt;"",IF(COUNTIF($C:C,$C415)&gt;1,"Plusieurs commentaires",""),"")</f>
        <v/>
      </c>
      <c r="Q415" s="1">
        <f t="shared" si="104"/>
        <v>0</v>
      </c>
      <c r="R415" s="1">
        <f>SUMIFS($Q$5:$Q415,$P$5:$P415,"Plusieurs commentaires",$C$5:$C415,C415)</f>
        <v>0</v>
      </c>
      <c r="S415" t="str">
        <f t="shared" si="105"/>
        <v/>
      </c>
      <c r="T415" t="str">
        <f t="shared" si="106"/>
        <v/>
      </c>
      <c r="U415" t="str">
        <f t="shared" si="107"/>
        <v/>
      </c>
      <c r="V415" s="238" t="str">
        <f t="shared" si="108"/>
        <v/>
      </c>
      <c r="W415" s="238">
        <f t="shared" si="109"/>
        <v>0</v>
      </c>
      <c r="X415" s="238">
        <f>SUMIFS($W$5:$W415,$V$5:$V415,"Plusieurs occurences",$H$5:$H415,H415)</f>
        <v>0</v>
      </c>
      <c r="Y415" t="str">
        <f t="shared" si="110"/>
        <v/>
      </c>
      <c r="Z415" t="str">
        <f t="shared" si="111"/>
        <v/>
      </c>
      <c r="AA415" t="str">
        <f t="shared" si="112"/>
        <v/>
      </c>
      <c r="AC415" t="str">
        <f t="shared" si="113"/>
        <v/>
      </c>
    </row>
    <row r="416" spans="16:29" x14ac:dyDescent="0.25">
      <c r="P416" s="1" t="str">
        <f>IF($C416&lt;&gt;"",IF(COUNTIF($C:C,$C416)&gt;1,"Plusieurs commentaires",""),"")</f>
        <v/>
      </c>
      <c r="Q416" s="1">
        <f t="shared" si="104"/>
        <v>0</v>
      </c>
      <c r="R416" s="1">
        <f>SUMIFS($Q$5:$Q416,$P$5:$P416,"Plusieurs commentaires",$C$5:$C416,C416)</f>
        <v>0</v>
      </c>
      <c r="S416" t="str">
        <f t="shared" si="105"/>
        <v/>
      </c>
      <c r="T416" t="str">
        <f t="shared" si="106"/>
        <v/>
      </c>
      <c r="U416" t="str">
        <f t="shared" si="107"/>
        <v/>
      </c>
      <c r="V416" s="238" t="str">
        <f t="shared" si="108"/>
        <v/>
      </c>
      <c r="W416" s="238">
        <f t="shared" si="109"/>
        <v>0</v>
      </c>
      <c r="X416" s="238">
        <f>SUMIFS($W$5:$W416,$V$5:$V416,"Plusieurs occurences",$H$5:$H416,H416)</f>
        <v>0</v>
      </c>
      <c r="Y416" t="str">
        <f t="shared" si="110"/>
        <v/>
      </c>
      <c r="Z416" t="str">
        <f t="shared" si="111"/>
        <v/>
      </c>
      <c r="AA416" t="str">
        <f t="shared" si="112"/>
        <v/>
      </c>
      <c r="AC416" t="str">
        <f t="shared" si="113"/>
        <v/>
      </c>
    </row>
    <row r="417" spans="16:29" x14ac:dyDescent="0.25">
      <c r="P417" s="1" t="str">
        <f>IF($C417&lt;&gt;"",IF(COUNTIF($C:C,$C417)&gt;1,"Plusieurs commentaires",""),"")</f>
        <v/>
      </c>
      <c r="Q417" s="1">
        <f t="shared" si="104"/>
        <v>0</v>
      </c>
      <c r="R417" s="1">
        <f>SUMIFS($Q$5:$Q417,$P$5:$P417,"Plusieurs commentaires",$C$5:$C417,C417)</f>
        <v>0</v>
      </c>
      <c r="S417" t="str">
        <f t="shared" si="105"/>
        <v/>
      </c>
      <c r="T417" t="str">
        <f t="shared" si="106"/>
        <v/>
      </c>
      <c r="U417" t="str">
        <f t="shared" si="107"/>
        <v/>
      </c>
      <c r="V417" s="238" t="str">
        <f t="shared" si="108"/>
        <v/>
      </c>
      <c r="W417" s="238">
        <f t="shared" si="109"/>
        <v>0</v>
      </c>
      <c r="X417" s="238">
        <f>SUMIFS($W$5:$W417,$V$5:$V417,"Plusieurs occurences",$H$5:$H417,H417)</f>
        <v>0</v>
      </c>
      <c r="Y417" t="str">
        <f t="shared" si="110"/>
        <v/>
      </c>
      <c r="Z417" t="str">
        <f t="shared" si="111"/>
        <v/>
      </c>
      <c r="AA417" t="str">
        <f t="shared" si="112"/>
        <v/>
      </c>
      <c r="AC417" t="str">
        <f t="shared" si="113"/>
        <v/>
      </c>
    </row>
    <row r="418" spans="16:29" x14ac:dyDescent="0.25">
      <c r="P418" s="1" t="str">
        <f>IF($C418&lt;&gt;"",IF(COUNTIF($C:C,$C418)&gt;1,"Plusieurs commentaires",""),"")</f>
        <v/>
      </c>
      <c r="Q418" s="1">
        <f t="shared" si="104"/>
        <v>0</v>
      </c>
      <c r="R418" s="1">
        <f>SUMIFS($Q$5:$Q418,$P$5:$P418,"Plusieurs commentaires",$C$5:$C418,C418)</f>
        <v>0</v>
      </c>
      <c r="S418" t="str">
        <f t="shared" si="105"/>
        <v/>
      </c>
      <c r="T418" t="str">
        <f t="shared" si="106"/>
        <v/>
      </c>
      <c r="U418" t="str">
        <f t="shared" si="107"/>
        <v/>
      </c>
      <c r="V418" s="238" t="str">
        <f t="shared" si="108"/>
        <v/>
      </c>
      <c r="W418" s="238">
        <f t="shared" si="109"/>
        <v>0</v>
      </c>
      <c r="X418" s="238">
        <f>SUMIFS($W$5:$W418,$V$5:$V418,"Plusieurs occurences",$H$5:$H418,H418)</f>
        <v>0</v>
      </c>
      <c r="Y418" t="str">
        <f t="shared" si="110"/>
        <v/>
      </c>
      <c r="Z418" t="str">
        <f t="shared" si="111"/>
        <v/>
      </c>
      <c r="AA418" t="str">
        <f t="shared" si="112"/>
        <v/>
      </c>
      <c r="AC418" t="str">
        <f t="shared" si="113"/>
        <v/>
      </c>
    </row>
    <row r="419" spans="16:29" x14ac:dyDescent="0.25">
      <c r="P419" s="1" t="str">
        <f>IF($C419&lt;&gt;"",IF(COUNTIF($C:C,$C419)&gt;1,"Plusieurs commentaires",""),"")</f>
        <v/>
      </c>
      <c r="Q419" s="1">
        <f t="shared" si="104"/>
        <v>0</v>
      </c>
      <c r="R419" s="1">
        <f>SUMIFS($Q$5:$Q419,$P$5:$P419,"Plusieurs commentaires",$C$5:$C419,C419)</f>
        <v>0</v>
      </c>
      <c r="S419" t="str">
        <f t="shared" si="105"/>
        <v/>
      </c>
      <c r="T419" t="str">
        <f t="shared" si="106"/>
        <v/>
      </c>
      <c r="U419" t="str">
        <f t="shared" si="107"/>
        <v/>
      </c>
      <c r="V419" s="238" t="str">
        <f t="shared" si="108"/>
        <v/>
      </c>
      <c r="W419" s="238">
        <f t="shared" si="109"/>
        <v>0</v>
      </c>
      <c r="X419" s="238">
        <f>SUMIFS($W$5:$W419,$V$5:$V419,"Plusieurs occurences",$H$5:$H419,H419)</f>
        <v>0</v>
      </c>
      <c r="Y419" t="str">
        <f t="shared" si="110"/>
        <v/>
      </c>
      <c r="Z419" t="str">
        <f t="shared" si="111"/>
        <v/>
      </c>
      <c r="AA419" t="str">
        <f t="shared" si="112"/>
        <v/>
      </c>
      <c r="AC419" t="str">
        <f t="shared" si="113"/>
        <v/>
      </c>
    </row>
    <row r="420" spans="16:29" x14ac:dyDescent="0.25">
      <c r="P420" s="1" t="str">
        <f>IF($C420&lt;&gt;"",IF(COUNTIF($C:C,$C420)&gt;1,"Plusieurs commentaires",""),"")</f>
        <v/>
      </c>
      <c r="Q420" s="1">
        <f t="shared" si="104"/>
        <v>0</v>
      </c>
      <c r="R420" s="1">
        <f>SUMIFS($Q$5:$Q420,$P$5:$P420,"Plusieurs commentaires",$C$5:$C420,C420)</f>
        <v>0</v>
      </c>
      <c r="S420" t="str">
        <f t="shared" si="105"/>
        <v/>
      </c>
      <c r="T420" t="str">
        <f t="shared" si="106"/>
        <v/>
      </c>
      <c r="U420" t="str">
        <f t="shared" si="107"/>
        <v/>
      </c>
      <c r="V420" s="238" t="str">
        <f t="shared" si="108"/>
        <v/>
      </c>
      <c r="W420" s="238">
        <f t="shared" si="109"/>
        <v>0</v>
      </c>
      <c r="X420" s="238">
        <f>SUMIFS($W$5:$W420,$V$5:$V420,"Plusieurs occurences",$H$5:$H420,H420)</f>
        <v>0</v>
      </c>
      <c r="Y420" t="str">
        <f t="shared" si="110"/>
        <v/>
      </c>
      <c r="Z420" t="str">
        <f t="shared" si="111"/>
        <v/>
      </c>
      <c r="AA420" t="str">
        <f t="shared" si="112"/>
        <v/>
      </c>
      <c r="AC420" t="str">
        <f t="shared" si="113"/>
        <v/>
      </c>
    </row>
    <row r="421" spans="16:29" x14ac:dyDescent="0.25">
      <c r="P421" s="1" t="str">
        <f>IF($C421&lt;&gt;"",IF(COUNTIF($C:C,$C421)&gt;1,"Plusieurs commentaires",""),"")</f>
        <v/>
      </c>
      <c r="Q421" s="1">
        <f t="shared" si="104"/>
        <v>0</v>
      </c>
      <c r="R421" s="1">
        <f>SUMIFS($Q$5:$Q421,$P$5:$P421,"Plusieurs commentaires",$C$5:$C421,C421)</f>
        <v>0</v>
      </c>
      <c r="S421" t="str">
        <f t="shared" si="105"/>
        <v/>
      </c>
      <c r="T421" t="str">
        <f t="shared" si="106"/>
        <v/>
      </c>
      <c r="U421" t="str">
        <f t="shared" si="107"/>
        <v/>
      </c>
      <c r="V421" s="238" t="str">
        <f t="shared" si="108"/>
        <v/>
      </c>
      <c r="W421" s="238">
        <f t="shared" si="109"/>
        <v>0</v>
      </c>
      <c r="X421" s="238">
        <f>SUMIFS($W$5:$W421,$V$5:$V421,"Plusieurs occurences",$H$5:$H421,H421)</f>
        <v>0</v>
      </c>
      <c r="Y421" t="str">
        <f t="shared" si="110"/>
        <v/>
      </c>
      <c r="Z421" t="str">
        <f t="shared" si="111"/>
        <v/>
      </c>
      <c r="AA421" t="str">
        <f t="shared" si="112"/>
        <v/>
      </c>
      <c r="AC421" t="str">
        <f t="shared" si="113"/>
        <v/>
      </c>
    </row>
    <row r="422" spans="16:29" x14ac:dyDescent="0.25">
      <c r="P422" s="1" t="str">
        <f>IF($C422&lt;&gt;"",IF(COUNTIF($C:C,$C422)&gt;1,"Plusieurs commentaires",""),"")</f>
        <v/>
      </c>
      <c r="Q422" s="1">
        <f t="shared" si="104"/>
        <v>0</v>
      </c>
      <c r="R422" s="1">
        <f>SUMIFS($Q$5:$Q422,$P$5:$P422,"Plusieurs commentaires",$C$5:$C422,C422)</f>
        <v>0</v>
      </c>
      <c r="S422" t="str">
        <f t="shared" si="105"/>
        <v/>
      </c>
      <c r="T422" t="str">
        <f t="shared" si="106"/>
        <v/>
      </c>
      <c r="U422" t="str">
        <f t="shared" si="107"/>
        <v/>
      </c>
      <c r="V422" s="238" t="str">
        <f t="shared" si="108"/>
        <v/>
      </c>
      <c r="W422" s="238">
        <f t="shared" si="109"/>
        <v>0</v>
      </c>
      <c r="X422" s="238">
        <f>SUMIFS($W$5:$W422,$V$5:$V422,"Plusieurs occurences",$H$5:$H422,H422)</f>
        <v>0</v>
      </c>
      <c r="Y422" t="str">
        <f t="shared" si="110"/>
        <v/>
      </c>
      <c r="Z422" t="str">
        <f t="shared" si="111"/>
        <v/>
      </c>
      <c r="AA422" t="str">
        <f t="shared" si="112"/>
        <v/>
      </c>
      <c r="AC422" t="str">
        <f t="shared" si="113"/>
        <v/>
      </c>
    </row>
    <row r="423" spans="16:29" x14ac:dyDescent="0.25">
      <c r="P423" s="1" t="str">
        <f>IF($C423&lt;&gt;"",IF(COUNTIF($C:C,$C423)&gt;1,"Plusieurs commentaires",""),"")</f>
        <v/>
      </c>
      <c r="Q423" s="1">
        <f t="shared" si="104"/>
        <v>0</v>
      </c>
      <c r="R423" s="1">
        <f>SUMIFS($Q$5:$Q423,$P$5:$P423,"Plusieurs commentaires",$C$5:$C423,C423)</f>
        <v>0</v>
      </c>
      <c r="S423" t="str">
        <f t="shared" si="105"/>
        <v/>
      </c>
      <c r="T423" t="str">
        <f t="shared" si="106"/>
        <v/>
      </c>
      <c r="U423" t="str">
        <f t="shared" si="107"/>
        <v/>
      </c>
      <c r="V423" s="238" t="str">
        <f t="shared" si="108"/>
        <v/>
      </c>
      <c r="W423" s="238">
        <f t="shared" si="109"/>
        <v>0</v>
      </c>
      <c r="X423" s="238">
        <f>SUMIFS($W$5:$W423,$V$5:$V423,"Plusieurs occurences",$H$5:$H423,H423)</f>
        <v>0</v>
      </c>
      <c r="Y423" t="str">
        <f t="shared" si="110"/>
        <v/>
      </c>
      <c r="Z423" t="str">
        <f t="shared" si="111"/>
        <v/>
      </c>
      <c r="AA423" t="str">
        <f t="shared" si="112"/>
        <v/>
      </c>
      <c r="AC423" t="str">
        <f t="shared" si="113"/>
        <v/>
      </c>
    </row>
    <row r="424" spans="16:29" x14ac:dyDescent="0.25">
      <c r="P424" s="1" t="str">
        <f>IF($C424&lt;&gt;"",IF(COUNTIF($C:C,$C424)&gt;1,"Plusieurs commentaires",""),"")</f>
        <v/>
      </c>
      <c r="Q424" s="1">
        <f t="shared" si="104"/>
        <v>0</v>
      </c>
      <c r="R424" s="1">
        <f>SUMIFS($Q$5:$Q424,$P$5:$P424,"Plusieurs commentaires",$C$5:$C424,C424)</f>
        <v>0</v>
      </c>
      <c r="S424" t="str">
        <f t="shared" si="105"/>
        <v/>
      </c>
      <c r="T424" t="str">
        <f t="shared" si="106"/>
        <v/>
      </c>
      <c r="U424" t="str">
        <f t="shared" si="107"/>
        <v/>
      </c>
      <c r="V424" s="238" t="str">
        <f t="shared" si="108"/>
        <v/>
      </c>
      <c r="W424" s="238">
        <f t="shared" si="109"/>
        <v>0</v>
      </c>
      <c r="X424" s="238">
        <f>SUMIFS($W$5:$W424,$V$5:$V424,"Plusieurs occurences",$H$5:$H424,H424)</f>
        <v>0</v>
      </c>
      <c r="Y424" t="str">
        <f t="shared" si="110"/>
        <v/>
      </c>
      <c r="Z424" t="str">
        <f t="shared" si="111"/>
        <v/>
      </c>
      <c r="AA424" t="str">
        <f t="shared" si="112"/>
        <v/>
      </c>
      <c r="AC424" t="str">
        <f t="shared" si="113"/>
        <v/>
      </c>
    </row>
    <row r="425" spans="16:29" x14ac:dyDescent="0.25">
      <c r="P425" s="1" t="str">
        <f>IF($C425&lt;&gt;"",IF(COUNTIF($C:C,$C425)&gt;1,"Plusieurs commentaires",""),"")</f>
        <v/>
      </c>
      <c r="Q425" s="1">
        <f t="shared" si="104"/>
        <v>0</v>
      </c>
      <c r="R425" s="1">
        <f>SUMIFS($Q$5:$Q425,$P$5:$P425,"Plusieurs commentaires",$C$5:$C425,C425)</f>
        <v>0</v>
      </c>
      <c r="S425" t="str">
        <f t="shared" si="105"/>
        <v/>
      </c>
      <c r="T425" t="str">
        <f t="shared" si="106"/>
        <v/>
      </c>
      <c r="U425" t="str">
        <f t="shared" si="107"/>
        <v/>
      </c>
      <c r="V425" s="238" t="str">
        <f t="shared" si="108"/>
        <v/>
      </c>
      <c r="W425" s="238">
        <f t="shared" si="109"/>
        <v>0</v>
      </c>
      <c r="X425" s="238">
        <f>SUMIFS($W$5:$W425,$V$5:$V425,"Plusieurs occurences",$H$5:$H425,H425)</f>
        <v>0</v>
      </c>
      <c r="Y425" t="str">
        <f t="shared" si="110"/>
        <v/>
      </c>
      <c r="Z425" t="str">
        <f t="shared" si="111"/>
        <v/>
      </c>
      <c r="AA425" t="str">
        <f t="shared" si="112"/>
        <v/>
      </c>
      <c r="AC425" t="str">
        <f t="shared" si="113"/>
        <v/>
      </c>
    </row>
    <row r="426" spans="16:29" x14ac:dyDescent="0.25">
      <c r="P426" s="1" t="str">
        <f>IF($C426&lt;&gt;"",IF(COUNTIF($C:C,$C426)&gt;1,"Plusieurs commentaires",""),"")</f>
        <v/>
      </c>
      <c r="Q426" s="1">
        <f t="shared" si="104"/>
        <v>0</v>
      </c>
      <c r="R426" s="1">
        <f>SUMIFS($Q$5:$Q426,$P$5:$P426,"Plusieurs commentaires",$C$5:$C426,C426)</f>
        <v>0</v>
      </c>
      <c r="S426" t="str">
        <f t="shared" si="105"/>
        <v/>
      </c>
      <c r="T426" t="str">
        <f t="shared" si="106"/>
        <v/>
      </c>
      <c r="U426" t="str">
        <f t="shared" si="107"/>
        <v/>
      </c>
      <c r="V426" s="238" t="str">
        <f t="shared" si="108"/>
        <v/>
      </c>
      <c r="W426" s="238">
        <f t="shared" si="109"/>
        <v>0</v>
      </c>
      <c r="X426" s="238">
        <f>SUMIFS($W$5:$W426,$V$5:$V426,"Plusieurs occurences",$H$5:$H426,H426)</f>
        <v>0</v>
      </c>
      <c r="Y426" t="str">
        <f t="shared" si="110"/>
        <v/>
      </c>
      <c r="Z426" t="str">
        <f t="shared" si="111"/>
        <v/>
      </c>
      <c r="AA426" t="str">
        <f t="shared" si="112"/>
        <v/>
      </c>
      <c r="AC426" t="str">
        <f t="shared" si="113"/>
        <v/>
      </c>
    </row>
    <row r="427" spans="16:29" x14ac:dyDescent="0.25">
      <c r="P427" s="1" t="str">
        <f>IF($C427&lt;&gt;"",IF(COUNTIF($C:C,$C427)&gt;1,"Plusieurs commentaires",""),"")</f>
        <v/>
      </c>
      <c r="Q427" s="1">
        <f t="shared" si="104"/>
        <v>0</v>
      </c>
      <c r="R427" s="1">
        <f>SUMIFS($Q$5:$Q427,$P$5:$P427,"Plusieurs commentaires",$C$5:$C427,C427)</f>
        <v>0</v>
      </c>
      <c r="S427" t="str">
        <f t="shared" si="105"/>
        <v/>
      </c>
      <c r="T427" t="str">
        <f t="shared" si="106"/>
        <v/>
      </c>
      <c r="U427" t="str">
        <f t="shared" si="107"/>
        <v/>
      </c>
      <c r="V427" s="238" t="str">
        <f t="shared" si="108"/>
        <v/>
      </c>
      <c r="W427" s="238">
        <f t="shared" si="109"/>
        <v>0</v>
      </c>
      <c r="X427" s="238">
        <f>SUMIFS($W$5:$W427,$V$5:$V427,"Plusieurs occurences",$H$5:$H427,H427)</f>
        <v>0</v>
      </c>
      <c r="Y427" t="str">
        <f t="shared" si="110"/>
        <v/>
      </c>
      <c r="Z427" t="str">
        <f t="shared" si="111"/>
        <v/>
      </c>
      <c r="AA427" t="str">
        <f t="shared" si="112"/>
        <v/>
      </c>
      <c r="AC427" t="str">
        <f t="shared" si="113"/>
        <v/>
      </c>
    </row>
    <row r="428" spans="16:29" x14ac:dyDescent="0.25">
      <c r="P428" s="1" t="str">
        <f>IF($C428&lt;&gt;"",IF(COUNTIF($C:C,$C428)&gt;1,"Plusieurs commentaires",""),"")</f>
        <v/>
      </c>
      <c r="Q428" s="1">
        <f t="shared" si="104"/>
        <v>0</v>
      </c>
      <c r="R428" s="1">
        <f>SUMIFS($Q$5:$Q428,$P$5:$P428,"Plusieurs commentaires",$C$5:$C428,C428)</f>
        <v>0</v>
      </c>
      <c r="S428" t="str">
        <f t="shared" si="105"/>
        <v/>
      </c>
      <c r="T428" t="str">
        <f t="shared" si="106"/>
        <v/>
      </c>
      <c r="U428" t="str">
        <f t="shared" si="107"/>
        <v/>
      </c>
      <c r="V428" s="238" t="str">
        <f t="shared" si="108"/>
        <v/>
      </c>
      <c r="W428" s="238">
        <f t="shared" si="109"/>
        <v>0</v>
      </c>
      <c r="X428" s="238">
        <f>SUMIFS($W$5:$W428,$V$5:$V428,"Plusieurs occurences",$H$5:$H428,H428)</f>
        <v>0</v>
      </c>
      <c r="Y428" t="str">
        <f t="shared" si="110"/>
        <v/>
      </c>
      <c r="Z428" t="str">
        <f t="shared" si="111"/>
        <v/>
      </c>
      <c r="AA428" t="str">
        <f t="shared" si="112"/>
        <v/>
      </c>
      <c r="AC428" t="str">
        <f t="shared" si="113"/>
        <v/>
      </c>
    </row>
    <row r="429" spans="16:29" x14ac:dyDescent="0.25">
      <c r="P429" s="1" t="str">
        <f>IF($C429&lt;&gt;"",IF(COUNTIF($C:C,$C429)&gt;1,"Plusieurs commentaires",""),"")</f>
        <v/>
      </c>
      <c r="Q429" s="1">
        <f t="shared" si="104"/>
        <v>0</v>
      </c>
      <c r="R429" s="1">
        <f>SUMIFS($Q$5:$Q429,$P$5:$P429,"Plusieurs commentaires",$C$5:$C429,C429)</f>
        <v>0</v>
      </c>
      <c r="S429" t="str">
        <f t="shared" si="105"/>
        <v/>
      </c>
      <c r="T429" t="str">
        <f t="shared" si="106"/>
        <v/>
      </c>
      <c r="U429" t="str">
        <f t="shared" si="107"/>
        <v/>
      </c>
      <c r="V429" s="238" t="str">
        <f t="shared" si="108"/>
        <v/>
      </c>
      <c r="W429" s="238">
        <f t="shared" si="109"/>
        <v>0</v>
      </c>
      <c r="X429" s="238">
        <f>SUMIFS($W$5:$W429,$V$5:$V429,"Plusieurs occurences",$H$5:$H429,H429)</f>
        <v>0</v>
      </c>
      <c r="Y429" t="str">
        <f t="shared" si="110"/>
        <v/>
      </c>
      <c r="Z429" t="str">
        <f t="shared" si="111"/>
        <v/>
      </c>
      <c r="AA429" t="str">
        <f t="shared" si="112"/>
        <v/>
      </c>
      <c r="AC429" t="str">
        <f t="shared" si="113"/>
        <v/>
      </c>
    </row>
    <row r="430" spans="16:29" x14ac:dyDescent="0.25">
      <c r="P430" s="1" t="str">
        <f>IF($C430&lt;&gt;"",IF(COUNTIF($C:C,$C430)&gt;1,"Plusieurs commentaires",""),"")</f>
        <v/>
      </c>
      <c r="Q430" s="1">
        <f t="shared" si="104"/>
        <v>0</v>
      </c>
      <c r="R430" s="1">
        <f>SUMIFS($Q$5:$Q430,$P$5:$P430,"Plusieurs commentaires",$C$5:$C430,C430)</f>
        <v>0</v>
      </c>
      <c r="S430" t="str">
        <f t="shared" si="105"/>
        <v/>
      </c>
      <c r="T430" t="str">
        <f t="shared" si="106"/>
        <v/>
      </c>
      <c r="U430" t="str">
        <f t="shared" si="107"/>
        <v/>
      </c>
      <c r="V430" s="238" t="str">
        <f t="shared" si="108"/>
        <v/>
      </c>
      <c r="W430" s="238">
        <f t="shared" si="109"/>
        <v>0</v>
      </c>
      <c r="X430" s="238">
        <f>SUMIFS($W$5:$W430,$V$5:$V430,"Plusieurs occurences",$H$5:$H430,H430)</f>
        <v>0</v>
      </c>
      <c r="Y430" t="str">
        <f t="shared" si="110"/>
        <v/>
      </c>
      <c r="Z430" t="str">
        <f t="shared" si="111"/>
        <v/>
      </c>
      <c r="AA430" t="str">
        <f t="shared" si="112"/>
        <v/>
      </c>
      <c r="AC430" t="str">
        <f t="shared" si="113"/>
        <v/>
      </c>
    </row>
    <row r="431" spans="16:29" x14ac:dyDescent="0.25">
      <c r="P431" s="1" t="str">
        <f>IF($C431&lt;&gt;"",IF(COUNTIF($C:C,$C431)&gt;1,"Plusieurs commentaires",""),"")</f>
        <v/>
      </c>
      <c r="Q431" s="1">
        <f t="shared" si="104"/>
        <v>0</v>
      </c>
      <c r="R431" s="1">
        <f>SUMIFS($Q$5:$Q431,$P$5:$P431,"Plusieurs commentaires",$C$5:$C431,C431)</f>
        <v>0</v>
      </c>
      <c r="S431" t="str">
        <f t="shared" si="105"/>
        <v/>
      </c>
      <c r="T431" t="str">
        <f t="shared" si="106"/>
        <v/>
      </c>
      <c r="U431" t="str">
        <f t="shared" si="107"/>
        <v/>
      </c>
      <c r="V431" s="238" t="str">
        <f t="shared" si="108"/>
        <v/>
      </c>
      <c r="W431" s="238">
        <f t="shared" si="109"/>
        <v>0</v>
      </c>
      <c r="X431" s="238">
        <f>SUMIFS($W$5:$W431,$V$5:$V431,"Plusieurs occurences",$H$5:$H431,H431)</f>
        <v>0</v>
      </c>
      <c r="Y431" t="str">
        <f t="shared" si="110"/>
        <v/>
      </c>
      <c r="Z431" t="str">
        <f t="shared" si="111"/>
        <v/>
      </c>
      <c r="AA431" t="str">
        <f t="shared" si="112"/>
        <v/>
      </c>
      <c r="AC431" t="str">
        <f t="shared" si="113"/>
        <v/>
      </c>
    </row>
    <row r="432" spans="16:29" x14ac:dyDescent="0.25">
      <c r="P432" s="1" t="str">
        <f>IF($C432&lt;&gt;"",IF(COUNTIF($C:C,$C432)&gt;1,"Plusieurs commentaires",""),"")</f>
        <v/>
      </c>
      <c r="Q432" s="1">
        <f t="shared" si="104"/>
        <v>0</v>
      </c>
      <c r="R432" s="1">
        <f>SUMIFS($Q$5:$Q432,$P$5:$P432,"Plusieurs commentaires",$C$5:$C432,C432)</f>
        <v>0</v>
      </c>
      <c r="S432" t="str">
        <f t="shared" si="105"/>
        <v/>
      </c>
      <c r="T432" t="str">
        <f t="shared" si="106"/>
        <v/>
      </c>
      <c r="U432" t="str">
        <f t="shared" si="107"/>
        <v/>
      </c>
      <c r="V432" s="238" t="str">
        <f t="shared" si="108"/>
        <v/>
      </c>
      <c r="W432" s="238">
        <f t="shared" si="109"/>
        <v>0</v>
      </c>
      <c r="X432" s="238">
        <f>SUMIFS($W$5:$W432,$V$5:$V432,"Plusieurs occurences",$H$5:$H432,H432)</f>
        <v>0</v>
      </c>
      <c r="Y432" t="str">
        <f t="shared" si="110"/>
        <v/>
      </c>
      <c r="Z432" t="str">
        <f t="shared" si="111"/>
        <v/>
      </c>
      <c r="AA432" t="str">
        <f t="shared" si="112"/>
        <v/>
      </c>
      <c r="AC432" t="str">
        <f t="shared" si="113"/>
        <v/>
      </c>
    </row>
    <row r="433" spans="16:29" x14ac:dyDescent="0.25">
      <c r="P433" s="1" t="str">
        <f>IF($C433&lt;&gt;"",IF(COUNTIF($C:C,$C433)&gt;1,"Plusieurs commentaires",""),"")</f>
        <v/>
      </c>
      <c r="Q433" s="1">
        <f t="shared" si="104"/>
        <v>0</v>
      </c>
      <c r="R433" s="1">
        <f>SUMIFS($Q$5:$Q433,$P$5:$P433,"Plusieurs commentaires",$C$5:$C433,C433)</f>
        <v>0</v>
      </c>
      <c r="S433" t="str">
        <f t="shared" si="105"/>
        <v/>
      </c>
      <c r="T433" t="str">
        <f t="shared" si="106"/>
        <v/>
      </c>
      <c r="U433" t="str">
        <f t="shared" si="107"/>
        <v/>
      </c>
      <c r="V433" s="238" t="str">
        <f t="shared" si="108"/>
        <v/>
      </c>
      <c r="W433" s="238">
        <f t="shared" si="109"/>
        <v>0</v>
      </c>
      <c r="X433" s="238">
        <f>SUMIFS($W$5:$W433,$V$5:$V433,"Plusieurs occurences",$H$5:$H433,H433)</f>
        <v>0</v>
      </c>
      <c r="Y433" t="str">
        <f t="shared" si="110"/>
        <v/>
      </c>
      <c r="Z433" t="str">
        <f t="shared" si="111"/>
        <v/>
      </c>
      <c r="AA433" t="str">
        <f t="shared" si="112"/>
        <v/>
      </c>
      <c r="AC433" t="str">
        <f t="shared" si="113"/>
        <v/>
      </c>
    </row>
    <row r="434" spans="16:29" x14ac:dyDescent="0.25">
      <c r="P434" s="1" t="str">
        <f>IF($C434&lt;&gt;"",IF(COUNTIF($C:C,$C434)&gt;1,"Plusieurs commentaires",""),"")</f>
        <v/>
      </c>
      <c r="Q434" s="1">
        <f t="shared" si="104"/>
        <v>0</v>
      </c>
      <c r="R434" s="1">
        <f>SUMIFS($Q$5:$Q434,$P$5:$P434,"Plusieurs commentaires",$C$5:$C434,C434)</f>
        <v>0</v>
      </c>
      <c r="S434" t="str">
        <f t="shared" si="105"/>
        <v/>
      </c>
      <c r="T434" t="str">
        <f t="shared" si="106"/>
        <v/>
      </c>
      <c r="U434" t="str">
        <f t="shared" si="107"/>
        <v/>
      </c>
      <c r="V434" s="238" t="str">
        <f t="shared" si="108"/>
        <v/>
      </c>
      <c r="W434" s="238">
        <f t="shared" si="109"/>
        <v>0</v>
      </c>
      <c r="X434" s="238">
        <f>SUMIFS($W$5:$W434,$V$5:$V434,"Plusieurs occurences",$H$5:$H434,H434)</f>
        <v>0</v>
      </c>
      <c r="Y434" t="str">
        <f t="shared" si="110"/>
        <v/>
      </c>
      <c r="Z434" t="str">
        <f t="shared" si="111"/>
        <v/>
      </c>
      <c r="AA434" t="str">
        <f t="shared" si="112"/>
        <v/>
      </c>
      <c r="AC434" t="str">
        <f t="shared" si="113"/>
        <v/>
      </c>
    </row>
    <row r="435" spans="16:29" x14ac:dyDescent="0.25">
      <c r="P435" s="1" t="str">
        <f>IF($C435&lt;&gt;"",IF(COUNTIF($C:C,$C435)&gt;1,"Plusieurs commentaires",""),"")</f>
        <v/>
      </c>
      <c r="Q435" s="1">
        <f t="shared" si="104"/>
        <v>0</v>
      </c>
      <c r="R435" s="1">
        <f>SUMIFS($Q$5:$Q435,$P$5:$P435,"Plusieurs commentaires",$C$5:$C435,C435)</f>
        <v>0</v>
      </c>
      <c r="S435" t="str">
        <f t="shared" si="105"/>
        <v/>
      </c>
      <c r="T435" t="str">
        <f t="shared" si="106"/>
        <v/>
      </c>
      <c r="U435" t="str">
        <f t="shared" si="107"/>
        <v/>
      </c>
      <c r="V435" s="238" t="str">
        <f t="shared" si="108"/>
        <v/>
      </c>
      <c r="W435" s="238">
        <f t="shared" si="109"/>
        <v>0</v>
      </c>
      <c r="X435" s="238">
        <f>SUMIFS($W$5:$W435,$V$5:$V435,"Plusieurs occurences",$H$5:$H435,H435)</f>
        <v>0</v>
      </c>
      <c r="Y435" t="str">
        <f t="shared" si="110"/>
        <v/>
      </c>
      <c r="Z435" t="str">
        <f t="shared" si="111"/>
        <v/>
      </c>
      <c r="AA435" t="str">
        <f t="shared" si="112"/>
        <v/>
      </c>
      <c r="AC435" t="str">
        <f t="shared" si="113"/>
        <v/>
      </c>
    </row>
    <row r="436" spans="16:29" x14ac:dyDescent="0.25">
      <c r="P436" s="1" t="str">
        <f>IF($C436&lt;&gt;"",IF(COUNTIF($C:C,$C436)&gt;1,"Plusieurs commentaires",""),"")</f>
        <v/>
      </c>
      <c r="Q436" s="1">
        <f t="shared" si="104"/>
        <v>0</v>
      </c>
      <c r="R436" s="1">
        <f>SUMIFS($Q$5:$Q436,$P$5:$P436,"Plusieurs commentaires",$C$5:$C436,C436)</f>
        <v>0</v>
      </c>
      <c r="S436" t="str">
        <f t="shared" si="105"/>
        <v/>
      </c>
      <c r="T436" t="str">
        <f t="shared" si="106"/>
        <v/>
      </c>
      <c r="U436" t="str">
        <f t="shared" si="107"/>
        <v/>
      </c>
      <c r="V436" s="238" t="str">
        <f t="shared" si="108"/>
        <v/>
      </c>
      <c r="W436" s="238">
        <f t="shared" si="109"/>
        <v>0</v>
      </c>
      <c r="X436" s="238">
        <f>SUMIFS($W$5:$W436,$V$5:$V436,"Plusieurs occurences",$H$5:$H436,H436)</f>
        <v>0</v>
      </c>
      <c r="Y436" t="str">
        <f t="shared" si="110"/>
        <v/>
      </c>
      <c r="Z436" t="str">
        <f t="shared" si="111"/>
        <v/>
      </c>
      <c r="AA436" t="str">
        <f t="shared" si="112"/>
        <v/>
      </c>
      <c r="AC436" t="str">
        <f t="shared" si="113"/>
        <v/>
      </c>
    </row>
    <row r="437" spans="16:29" x14ac:dyDescent="0.25">
      <c r="P437" s="1" t="str">
        <f>IF($C437&lt;&gt;"",IF(COUNTIF($C:C,$C437)&gt;1,"Plusieurs commentaires",""),"")</f>
        <v/>
      </c>
      <c r="Q437" s="1">
        <f t="shared" si="104"/>
        <v>0</v>
      </c>
      <c r="R437" s="1">
        <f>SUMIFS($Q$5:$Q437,$P$5:$P437,"Plusieurs commentaires",$C$5:$C437,C437)</f>
        <v>0</v>
      </c>
      <c r="S437" t="str">
        <f t="shared" si="105"/>
        <v/>
      </c>
      <c r="T437" t="str">
        <f t="shared" si="106"/>
        <v/>
      </c>
      <c r="U437" t="str">
        <f t="shared" si="107"/>
        <v/>
      </c>
      <c r="V437" s="238" t="str">
        <f t="shared" si="108"/>
        <v/>
      </c>
      <c r="W437" s="238">
        <f t="shared" si="109"/>
        <v>0</v>
      </c>
      <c r="X437" s="238">
        <f>SUMIFS($W$5:$W437,$V$5:$V437,"Plusieurs occurences",$H$5:$H437,H437)</f>
        <v>0</v>
      </c>
      <c r="Y437" t="str">
        <f t="shared" si="110"/>
        <v/>
      </c>
      <c r="Z437" t="str">
        <f t="shared" si="111"/>
        <v/>
      </c>
      <c r="AA437" t="str">
        <f t="shared" si="112"/>
        <v/>
      </c>
      <c r="AC437" t="str">
        <f t="shared" si="113"/>
        <v/>
      </c>
    </row>
    <row r="438" spans="16:29" x14ac:dyDescent="0.25">
      <c r="P438" s="1" t="str">
        <f>IF($C438&lt;&gt;"",IF(COUNTIF($C:C,$C438)&gt;1,"Plusieurs commentaires",""),"")</f>
        <v/>
      </c>
      <c r="Q438" s="1">
        <f t="shared" si="104"/>
        <v>0</v>
      </c>
      <c r="R438" s="1">
        <f>SUMIFS($Q$5:$Q438,$P$5:$P438,"Plusieurs commentaires",$C$5:$C438,C438)</f>
        <v>0</v>
      </c>
      <c r="S438" t="str">
        <f t="shared" si="105"/>
        <v/>
      </c>
      <c r="T438" t="str">
        <f t="shared" si="106"/>
        <v/>
      </c>
      <c r="U438" t="str">
        <f t="shared" si="107"/>
        <v/>
      </c>
      <c r="V438" s="238" t="str">
        <f t="shared" si="108"/>
        <v/>
      </c>
      <c r="W438" s="238">
        <f t="shared" si="109"/>
        <v>0</v>
      </c>
      <c r="X438" s="238">
        <f>SUMIFS($W$5:$W438,$V$5:$V438,"Plusieurs occurences",$H$5:$H438,H438)</f>
        <v>0</v>
      </c>
      <c r="Y438" t="str">
        <f t="shared" si="110"/>
        <v/>
      </c>
      <c r="Z438" t="str">
        <f t="shared" si="111"/>
        <v/>
      </c>
      <c r="AA438" t="str">
        <f t="shared" si="112"/>
        <v/>
      </c>
      <c r="AC438" t="str">
        <f t="shared" si="113"/>
        <v/>
      </c>
    </row>
    <row r="439" spans="16:29" x14ac:dyDescent="0.25">
      <c r="P439" s="1" t="str">
        <f>IF($C439&lt;&gt;"",IF(COUNTIF($C:C,$C439)&gt;1,"Plusieurs commentaires",""),"")</f>
        <v/>
      </c>
      <c r="Q439" s="1">
        <f t="shared" si="104"/>
        <v>0</v>
      </c>
      <c r="R439" s="1">
        <f>SUMIFS($Q$5:$Q439,$P$5:$P439,"Plusieurs commentaires",$C$5:$C439,C439)</f>
        <v>0</v>
      </c>
      <c r="S439" t="str">
        <f t="shared" si="105"/>
        <v/>
      </c>
      <c r="T439" t="str">
        <f t="shared" si="106"/>
        <v/>
      </c>
      <c r="U439" t="str">
        <f t="shared" si="107"/>
        <v/>
      </c>
      <c r="V439" s="238" t="str">
        <f t="shared" si="108"/>
        <v/>
      </c>
      <c r="W439" s="238">
        <f t="shared" si="109"/>
        <v>0</v>
      </c>
      <c r="X439" s="238">
        <f>SUMIFS($W$5:$W439,$V$5:$V439,"Plusieurs occurences",$H$5:$H439,H439)</f>
        <v>0</v>
      </c>
      <c r="Y439" t="str">
        <f t="shared" si="110"/>
        <v/>
      </c>
      <c r="Z439" t="str">
        <f t="shared" si="111"/>
        <v/>
      </c>
      <c r="AA439" t="str">
        <f t="shared" si="112"/>
        <v/>
      </c>
      <c r="AC439" t="str">
        <f t="shared" si="113"/>
        <v/>
      </c>
    </row>
    <row r="440" spans="16:29" x14ac:dyDescent="0.25">
      <c r="P440" s="1" t="str">
        <f>IF($C440&lt;&gt;"",IF(COUNTIF($C:C,$C440)&gt;1,"Plusieurs commentaires",""),"")</f>
        <v/>
      </c>
      <c r="Q440" s="1">
        <f t="shared" si="104"/>
        <v>0</v>
      </c>
      <c r="R440" s="1">
        <f>SUMIFS($Q$5:$Q440,$P$5:$P440,"Plusieurs commentaires",$C$5:$C440,C440)</f>
        <v>0</v>
      </c>
      <c r="S440" t="str">
        <f t="shared" si="105"/>
        <v/>
      </c>
      <c r="T440" t="str">
        <f t="shared" si="106"/>
        <v/>
      </c>
      <c r="U440" t="str">
        <f t="shared" si="107"/>
        <v/>
      </c>
      <c r="V440" s="238" t="str">
        <f t="shared" si="108"/>
        <v/>
      </c>
      <c r="W440" s="238">
        <f t="shared" si="109"/>
        <v>0</v>
      </c>
      <c r="X440" s="238">
        <f>SUMIFS($W$5:$W440,$V$5:$V440,"Plusieurs occurences",$H$5:$H440,H440)</f>
        <v>0</v>
      </c>
      <c r="Y440" t="str">
        <f t="shared" si="110"/>
        <v/>
      </c>
      <c r="Z440" t="str">
        <f t="shared" si="111"/>
        <v/>
      </c>
      <c r="AA440" t="str">
        <f t="shared" si="112"/>
        <v/>
      </c>
      <c r="AC440" t="str">
        <f t="shared" si="113"/>
        <v/>
      </c>
    </row>
    <row r="441" spans="16:29" x14ac:dyDescent="0.25">
      <c r="P441" s="1" t="str">
        <f>IF($C441&lt;&gt;"",IF(COUNTIF($C:C,$C441)&gt;1,"Plusieurs commentaires",""),"")</f>
        <v/>
      </c>
      <c r="Q441" s="1">
        <f t="shared" si="104"/>
        <v>0</v>
      </c>
      <c r="R441" s="1">
        <f>SUMIFS($Q$5:$Q441,$P$5:$P441,"Plusieurs commentaires",$C$5:$C441,C441)</f>
        <v>0</v>
      </c>
      <c r="S441" t="str">
        <f t="shared" si="105"/>
        <v/>
      </c>
      <c r="T441" t="str">
        <f t="shared" si="106"/>
        <v/>
      </c>
      <c r="U441" t="str">
        <f t="shared" si="107"/>
        <v/>
      </c>
      <c r="V441" s="238" t="str">
        <f t="shared" si="108"/>
        <v/>
      </c>
      <c r="W441" s="238">
        <f t="shared" si="109"/>
        <v>0</v>
      </c>
      <c r="X441" s="238">
        <f>SUMIFS($W$5:$W441,$V$5:$V441,"Plusieurs occurences",$H$5:$H441,H441)</f>
        <v>0</v>
      </c>
      <c r="Y441" t="str">
        <f t="shared" si="110"/>
        <v/>
      </c>
      <c r="Z441" t="str">
        <f t="shared" si="111"/>
        <v/>
      </c>
      <c r="AA441" t="str">
        <f t="shared" si="112"/>
        <v/>
      </c>
      <c r="AC441" t="str">
        <f t="shared" si="113"/>
        <v/>
      </c>
    </row>
    <row r="442" spans="16:29" x14ac:dyDescent="0.25">
      <c r="P442" s="1" t="str">
        <f>IF($C442&lt;&gt;"",IF(COUNTIF($C:C,$C442)&gt;1,"Plusieurs commentaires",""),"")</f>
        <v/>
      </c>
      <c r="Q442" s="1">
        <f t="shared" si="104"/>
        <v>0</v>
      </c>
      <c r="R442" s="1">
        <f>SUMIFS($Q$5:$Q442,$P$5:$P442,"Plusieurs commentaires",$C$5:$C442,C442)</f>
        <v>0</v>
      </c>
      <c r="S442" t="str">
        <f t="shared" si="105"/>
        <v/>
      </c>
      <c r="T442" t="str">
        <f t="shared" si="106"/>
        <v/>
      </c>
      <c r="U442" t="str">
        <f t="shared" si="107"/>
        <v/>
      </c>
      <c r="V442" s="238" t="str">
        <f t="shared" si="108"/>
        <v/>
      </c>
      <c r="W442" s="238">
        <f t="shared" si="109"/>
        <v>0</v>
      </c>
      <c r="X442" s="238">
        <f>SUMIFS($W$5:$W442,$V$5:$V442,"Plusieurs occurences",$H$5:$H442,H442)</f>
        <v>0</v>
      </c>
      <c r="Y442" t="str">
        <f t="shared" si="110"/>
        <v/>
      </c>
      <c r="Z442" t="str">
        <f t="shared" si="111"/>
        <v/>
      </c>
      <c r="AA442" t="str">
        <f t="shared" si="112"/>
        <v/>
      </c>
      <c r="AC442" t="str">
        <f t="shared" si="113"/>
        <v/>
      </c>
    </row>
    <row r="443" spans="16:29" x14ac:dyDescent="0.25">
      <c r="P443" s="1" t="str">
        <f>IF($C443&lt;&gt;"",IF(COUNTIF($C:C,$C443)&gt;1,"Plusieurs commentaires",""),"")</f>
        <v/>
      </c>
      <c r="Q443" s="1">
        <f t="shared" si="104"/>
        <v>0</v>
      </c>
      <c r="R443" s="1">
        <f>SUMIFS($Q$5:$Q443,$P$5:$P443,"Plusieurs commentaires",$C$5:$C443,C443)</f>
        <v>0</v>
      </c>
      <c r="S443" t="str">
        <f t="shared" si="105"/>
        <v/>
      </c>
      <c r="T443" t="str">
        <f t="shared" si="106"/>
        <v/>
      </c>
      <c r="U443" t="str">
        <f t="shared" si="107"/>
        <v/>
      </c>
      <c r="V443" s="238" t="str">
        <f t="shared" si="108"/>
        <v/>
      </c>
      <c r="W443" s="238">
        <f t="shared" si="109"/>
        <v>0</v>
      </c>
      <c r="X443" s="238">
        <f>SUMIFS($W$5:$W443,$V$5:$V443,"Plusieurs occurences",$H$5:$H443,H443)</f>
        <v>0</v>
      </c>
      <c r="Y443" t="str">
        <f t="shared" si="110"/>
        <v/>
      </c>
      <c r="Z443" t="str">
        <f t="shared" si="111"/>
        <v/>
      </c>
      <c r="AA443" t="str">
        <f t="shared" si="112"/>
        <v/>
      </c>
      <c r="AC443" t="str">
        <f t="shared" si="113"/>
        <v/>
      </c>
    </row>
    <row r="444" spans="16:29" x14ac:dyDescent="0.25">
      <c r="P444" s="1" t="str">
        <f>IF($C444&lt;&gt;"",IF(COUNTIF($C:C,$C444)&gt;1,"Plusieurs commentaires",""),"")</f>
        <v/>
      </c>
      <c r="Q444" s="1">
        <f t="shared" si="104"/>
        <v>0</v>
      </c>
      <c r="R444" s="1">
        <f>SUMIFS($Q$5:$Q444,$P$5:$P444,"Plusieurs commentaires",$C$5:$C444,C444)</f>
        <v>0</v>
      </c>
      <c r="S444" t="str">
        <f t="shared" si="105"/>
        <v/>
      </c>
      <c r="T444" t="str">
        <f t="shared" si="106"/>
        <v/>
      </c>
      <c r="U444" t="str">
        <f t="shared" si="107"/>
        <v/>
      </c>
      <c r="V444" s="238" t="str">
        <f t="shared" si="108"/>
        <v/>
      </c>
      <c r="W444" s="238">
        <f t="shared" si="109"/>
        <v>0</v>
      </c>
      <c r="X444" s="238">
        <f>SUMIFS($W$5:$W444,$V$5:$V444,"Plusieurs occurences",$H$5:$H444,H444)</f>
        <v>0</v>
      </c>
      <c r="Y444" t="str">
        <f t="shared" si="110"/>
        <v/>
      </c>
      <c r="Z444" t="str">
        <f t="shared" si="111"/>
        <v/>
      </c>
      <c r="AA444" t="str">
        <f t="shared" si="112"/>
        <v/>
      </c>
      <c r="AC444" t="str">
        <f t="shared" si="113"/>
        <v/>
      </c>
    </row>
    <row r="445" spans="16:29" x14ac:dyDescent="0.25">
      <c r="P445" s="1" t="str">
        <f>IF($C445&lt;&gt;"",IF(COUNTIF($C:C,$C445)&gt;1,"Plusieurs commentaires",""),"")</f>
        <v/>
      </c>
      <c r="Q445" s="1">
        <f t="shared" si="104"/>
        <v>0</v>
      </c>
      <c r="R445" s="1">
        <f>SUMIFS($Q$5:$Q445,$P$5:$P445,"Plusieurs commentaires",$C$5:$C445,C445)</f>
        <v>0</v>
      </c>
      <c r="S445" t="str">
        <f t="shared" si="105"/>
        <v/>
      </c>
      <c r="T445" t="str">
        <f t="shared" si="106"/>
        <v/>
      </c>
      <c r="U445" t="str">
        <f t="shared" si="107"/>
        <v/>
      </c>
      <c r="V445" s="238" t="str">
        <f t="shared" si="108"/>
        <v/>
      </c>
      <c r="W445" s="238">
        <f t="shared" si="109"/>
        <v>0</v>
      </c>
      <c r="X445" s="238">
        <f>SUMIFS($W$5:$W445,$V$5:$V445,"Plusieurs occurences",$H$5:$H445,H445)</f>
        <v>0</v>
      </c>
      <c r="Y445" t="str">
        <f t="shared" si="110"/>
        <v/>
      </c>
      <c r="Z445" t="str">
        <f t="shared" si="111"/>
        <v/>
      </c>
      <c r="AA445" t="str">
        <f t="shared" si="112"/>
        <v/>
      </c>
      <c r="AC445" t="str">
        <f t="shared" si="113"/>
        <v/>
      </c>
    </row>
    <row r="446" spans="16:29" x14ac:dyDescent="0.25">
      <c r="P446" s="1" t="str">
        <f>IF($C446&lt;&gt;"",IF(COUNTIF($C:C,$C446)&gt;1,"Plusieurs commentaires",""),"")</f>
        <v/>
      </c>
      <c r="Q446" s="1">
        <f t="shared" si="104"/>
        <v>0</v>
      </c>
      <c r="R446" s="1">
        <f>SUMIFS($Q$5:$Q446,$P$5:$P446,"Plusieurs commentaires",$C$5:$C446,C446)</f>
        <v>0</v>
      </c>
      <c r="S446" t="str">
        <f t="shared" si="105"/>
        <v/>
      </c>
      <c r="T446" t="str">
        <f t="shared" si="106"/>
        <v/>
      </c>
      <c r="U446" t="str">
        <f t="shared" si="107"/>
        <v/>
      </c>
      <c r="V446" s="238" t="str">
        <f t="shared" si="108"/>
        <v/>
      </c>
      <c r="W446" s="238">
        <f t="shared" si="109"/>
        <v>0</v>
      </c>
      <c r="X446" s="238">
        <f>SUMIFS($W$5:$W446,$V$5:$V446,"Plusieurs occurences",$H$5:$H446,H446)</f>
        <v>0</v>
      </c>
      <c r="Y446" t="str">
        <f t="shared" si="110"/>
        <v/>
      </c>
      <c r="Z446" t="str">
        <f t="shared" si="111"/>
        <v/>
      </c>
      <c r="AA446" t="str">
        <f t="shared" si="112"/>
        <v/>
      </c>
      <c r="AC446" t="str">
        <f t="shared" si="113"/>
        <v/>
      </c>
    </row>
    <row r="447" spans="16:29" x14ac:dyDescent="0.25">
      <c r="P447" s="1" t="str">
        <f>IF($C447&lt;&gt;"",IF(COUNTIF($C:C,$C447)&gt;1,"Plusieurs commentaires",""),"")</f>
        <v/>
      </c>
      <c r="Q447" s="1">
        <f t="shared" si="104"/>
        <v>0</v>
      </c>
      <c r="R447" s="1">
        <f>SUMIFS($Q$5:$Q447,$P$5:$P447,"Plusieurs commentaires",$C$5:$C447,C447)</f>
        <v>0</v>
      </c>
      <c r="S447" t="str">
        <f t="shared" si="105"/>
        <v/>
      </c>
      <c r="T447" t="str">
        <f t="shared" si="106"/>
        <v/>
      </c>
      <c r="U447" t="str">
        <f t="shared" si="107"/>
        <v/>
      </c>
      <c r="V447" s="238" t="str">
        <f t="shared" si="108"/>
        <v/>
      </c>
      <c r="W447" s="238">
        <f t="shared" si="109"/>
        <v>0</v>
      </c>
      <c r="X447" s="238">
        <f>SUMIFS($W$5:$W447,$V$5:$V447,"Plusieurs occurences",$H$5:$H447,H447)</f>
        <v>0</v>
      </c>
      <c r="Y447" t="str">
        <f t="shared" si="110"/>
        <v/>
      </c>
      <c r="Z447" t="str">
        <f t="shared" si="111"/>
        <v/>
      </c>
      <c r="AA447" t="str">
        <f t="shared" si="112"/>
        <v/>
      </c>
      <c r="AC447" t="str">
        <f t="shared" si="113"/>
        <v/>
      </c>
    </row>
    <row r="448" spans="16:29" x14ac:dyDescent="0.25">
      <c r="P448" s="1" t="str">
        <f>IF($C448&lt;&gt;"",IF(COUNTIF($C:C,$C448)&gt;1,"Plusieurs commentaires",""),"")</f>
        <v/>
      </c>
      <c r="Q448" s="1">
        <f t="shared" si="104"/>
        <v>0</v>
      </c>
      <c r="R448" s="1">
        <f>SUMIFS($Q$5:$Q448,$P$5:$P448,"Plusieurs commentaires",$C$5:$C448,C448)</f>
        <v>0</v>
      </c>
      <c r="S448" t="str">
        <f t="shared" si="105"/>
        <v/>
      </c>
      <c r="T448" t="str">
        <f t="shared" si="106"/>
        <v/>
      </c>
      <c r="U448" t="str">
        <f t="shared" si="107"/>
        <v/>
      </c>
      <c r="V448" s="238" t="str">
        <f t="shared" si="108"/>
        <v/>
      </c>
      <c r="W448" s="238">
        <f t="shared" si="109"/>
        <v>0</v>
      </c>
      <c r="X448" s="238">
        <f>SUMIFS($W$5:$W448,$V$5:$V448,"Plusieurs occurences",$H$5:$H448,H448)</f>
        <v>0</v>
      </c>
      <c r="Y448" t="str">
        <f t="shared" si="110"/>
        <v/>
      </c>
      <c r="Z448" t="str">
        <f t="shared" si="111"/>
        <v/>
      </c>
      <c r="AA448" t="str">
        <f t="shared" si="112"/>
        <v/>
      </c>
      <c r="AC448" t="str">
        <f t="shared" si="113"/>
        <v/>
      </c>
    </row>
    <row r="449" spans="16:29" x14ac:dyDescent="0.25">
      <c r="P449" s="1" t="str">
        <f>IF($C449&lt;&gt;"",IF(COUNTIF($C:C,$C449)&gt;1,"Plusieurs commentaires",""),"")</f>
        <v/>
      </c>
      <c r="Q449" s="1">
        <f t="shared" si="104"/>
        <v>0</v>
      </c>
      <c r="R449" s="1">
        <f>SUMIFS($Q$5:$Q449,$P$5:$P449,"Plusieurs commentaires",$C$5:$C449,C449)</f>
        <v>0</v>
      </c>
      <c r="S449" t="str">
        <f t="shared" si="105"/>
        <v/>
      </c>
      <c r="T449" t="str">
        <f t="shared" si="106"/>
        <v/>
      </c>
      <c r="U449" t="str">
        <f t="shared" si="107"/>
        <v/>
      </c>
      <c r="V449" s="238" t="str">
        <f t="shared" si="108"/>
        <v/>
      </c>
      <c r="W449" s="238">
        <f t="shared" si="109"/>
        <v>0</v>
      </c>
      <c r="X449" s="238">
        <f>SUMIFS($W$5:$W449,$V$5:$V449,"Plusieurs occurences",$H$5:$H449,H449)</f>
        <v>0</v>
      </c>
      <c r="Y449" t="str">
        <f t="shared" si="110"/>
        <v/>
      </c>
      <c r="Z449" t="str">
        <f t="shared" si="111"/>
        <v/>
      </c>
      <c r="AA449" t="str">
        <f t="shared" si="112"/>
        <v/>
      </c>
      <c r="AC449" t="str">
        <f t="shared" si="113"/>
        <v/>
      </c>
    </row>
    <row r="450" spans="16:29" x14ac:dyDescent="0.25">
      <c r="P450" s="1" t="str">
        <f>IF($C450&lt;&gt;"",IF(COUNTIF($C:C,$C450)&gt;1,"Plusieurs commentaires",""),"")</f>
        <v/>
      </c>
      <c r="Q450" s="1">
        <f t="shared" si="104"/>
        <v>0</v>
      </c>
      <c r="R450" s="1">
        <f>SUMIFS($Q$5:$Q450,$P$5:$P450,"Plusieurs commentaires",$C$5:$C450,C450)</f>
        <v>0</v>
      </c>
      <c r="S450" t="str">
        <f t="shared" si="105"/>
        <v/>
      </c>
      <c r="T450" t="str">
        <f t="shared" si="106"/>
        <v/>
      </c>
      <c r="U450" t="str">
        <f t="shared" si="107"/>
        <v/>
      </c>
      <c r="V450" s="238" t="str">
        <f t="shared" si="108"/>
        <v/>
      </c>
      <c r="W450" s="238">
        <f t="shared" si="109"/>
        <v>0</v>
      </c>
      <c r="X450" s="238">
        <f>SUMIFS($W$5:$W450,$V$5:$V450,"Plusieurs occurences",$H$5:$H450,H450)</f>
        <v>0</v>
      </c>
      <c r="Y450" t="str">
        <f t="shared" si="110"/>
        <v/>
      </c>
      <c r="Z450" t="str">
        <f t="shared" si="111"/>
        <v/>
      </c>
      <c r="AA450" t="str">
        <f t="shared" si="112"/>
        <v/>
      </c>
      <c r="AC450" t="str">
        <f t="shared" si="113"/>
        <v/>
      </c>
    </row>
    <row r="451" spans="16:29" x14ac:dyDescent="0.25">
      <c r="P451" s="1" t="str">
        <f>IF($C451&lt;&gt;"",IF(COUNTIF($C:C,$C451)&gt;1,"Plusieurs commentaires",""),"")</f>
        <v/>
      </c>
      <c r="Q451" s="1">
        <f t="shared" si="104"/>
        <v>0</v>
      </c>
      <c r="R451" s="1">
        <f>SUMIFS($Q$5:$Q451,$P$5:$P451,"Plusieurs commentaires",$C$5:$C451,C451)</f>
        <v>0</v>
      </c>
      <c r="S451" t="str">
        <f t="shared" si="105"/>
        <v/>
      </c>
      <c r="T451" t="str">
        <f t="shared" si="106"/>
        <v/>
      </c>
      <c r="U451" t="str">
        <f t="shared" si="107"/>
        <v/>
      </c>
      <c r="V451" s="238" t="str">
        <f t="shared" si="108"/>
        <v/>
      </c>
      <c r="W451" s="238">
        <f t="shared" si="109"/>
        <v>0</v>
      </c>
      <c r="X451" s="238">
        <f>SUMIFS($W$5:$W451,$V$5:$V451,"Plusieurs occurences",$H$5:$H451,H451)</f>
        <v>0</v>
      </c>
      <c r="Y451" t="str">
        <f t="shared" si="110"/>
        <v/>
      </c>
      <c r="Z451" t="str">
        <f t="shared" si="111"/>
        <v/>
      </c>
      <c r="AA451" t="str">
        <f t="shared" si="112"/>
        <v/>
      </c>
      <c r="AC451" t="str">
        <f t="shared" si="113"/>
        <v/>
      </c>
    </row>
    <row r="452" spans="16:29" x14ac:dyDescent="0.25">
      <c r="P452" s="1" t="str">
        <f>IF($C452&lt;&gt;"",IF(COUNTIF($C:C,$C452)&gt;1,"Plusieurs commentaires",""),"")</f>
        <v/>
      </c>
      <c r="Q452" s="1">
        <f t="shared" si="104"/>
        <v>0</v>
      </c>
      <c r="R452" s="1">
        <f>SUMIFS($Q$5:$Q452,$P$5:$P452,"Plusieurs commentaires",$C$5:$C452,C452)</f>
        <v>0</v>
      </c>
      <c r="S452" t="str">
        <f t="shared" si="105"/>
        <v/>
      </c>
      <c r="T452" t="str">
        <f t="shared" si="106"/>
        <v/>
      </c>
      <c r="U452" t="str">
        <f t="shared" si="107"/>
        <v/>
      </c>
      <c r="V452" s="238" t="str">
        <f t="shared" si="108"/>
        <v/>
      </c>
      <c r="W452" s="238">
        <f t="shared" si="109"/>
        <v>0</v>
      </c>
      <c r="X452" s="238">
        <f>SUMIFS($W$5:$W452,$V$5:$V452,"Plusieurs occurences",$H$5:$H452,H452)</f>
        <v>0</v>
      </c>
      <c r="Y452" t="str">
        <f t="shared" si="110"/>
        <v/>
      </c>
      <c r="Z452" t="str">
        <f t="shared" si="111"/>
        <v/>
      </c>
      <c r="AA452" t="str">
        <f t="shared" si="112"/>
        <v/>
      </c>
      <c r="AC452" t="str">
        <f t="shared" si="113"/>
        <v/>
      </c>
    </row>
    <row r="453" spans="16:29" x14ac:dyDescent="0.25">
      <c r="P453" s="1" t="str">
        <f>IF($C453&lt;&gt;"",IF(COUNTIF($C:C,$C453)&gt;1,"Plusieurs commentaires",""),"")</f>
        <v/>
      </c>
      <c r="Q453" s="1">
        <f t="shared" ref="Q453:Q516" si="114">IF(P453="Plusieurs commentaires",1,0)</f>
        <v>0</v>
      </c>
      <c r="R453" s="1">
        <f>SUMIFS($Q$5:$Q453,$P$5:$P453,"Plusieurs commentaires",$C$5:$C453,C453)</f>
        <v>0</v>
      </c>
      <c r="S453" t="str">
        <f t="shared" ref="S453:S516" si="115">IF(I453="Non",IF(F453&lt;=21,IF(M453="Critique",IF(J453&gt;2017,C453,""),""),""),"")</f>
        <v/>
      </c>
      <c r="T453" t="str">
        <f t="shared" ref="T453:T516" si="116">IF(I453="Non",IF(F453&lt;=21,IF(M453="Soutien",IF(J453&gt;2017,C453,""),""),""),"")</f>
        <v/>
      </c>
      <c r="U453" t="str">
        <f t="shared" ref="U453:U516" si="117">IF(I453="Non",IF(F453&lt;=21,IF(M453="Neutre",IF(J453&gt;2017,C453,""),""),""),"")</f>
        <v/>
      </c>
      <c r="V453" s="238" t="str">
        <f t="shared" ref="V453:V516" si="118">IF($H453&lt;&gt;"",IF(COUNTIF($H:$H,$H453)&gt;1,"Plusieurs occurences",""),"")</f>
        <v/>
      </c>
      <c r="W453" s="238">
        <f t="shared" ref="W453:W516" si="119">IF(V453="Plusieurs occurences",1,0)</f>
        <v>0</v>
      </c>
      <c r="X453" s="238">
        <f>SUMIFS($W$5:$W453,$V$5:$V453,"Plusieurs occurences",$H$5:$H453,H453)</f>
        <v>0</v>
      </c>
      <c r="Y453" t="str">
        <f t="shared" ref="Y453:Y516" si="120">IF(R453&lt;2,IF(M453="Critique",H453,""),"")</f>
        <v/>
      </c>
      <c r="Z453" t="str">
        <f t="shared" ref="Z453:Z516" si="121">IF(R453&lt;2,IF(M453="Soutien",H453,""),"")</f>
        <v/>
      </c>
      <c r="AA453" t="str">
        <f t="shared" ref="AA453:AA516" si="122">IF(R453&lt;2,IF(M453="Neutre",H453,""),"")</f>
        <v/>
      </c>
      <c r="AC453" t="str">
        <f t="shared" si="113"/>
        <v/>
      </c>
    </row>
    <row r="454" spans="16:29" x14ac:dyDescent="0.25">
      <c r="P454" s="1" t="str">
        <f>IF($C454&lt;&gt;"",IF(COUNTIF($C:C,$C454)&gt;1,"Plusieurs commentaires",""),"")</f>
        <v/>
      </c>
      <c r="Q454" s="1">
        <f t="shared" si="114"/>
        <v>0</v>
      </c>
      <c r="R454" s="1">
        <f>SUMIFS($Q$5:$Q454,$P$5:$P454,"Plusieurs commentaires",$C$5:$C454,C454)</f>
        <v>0</v>
      </c>
      <c r="S454" t="str">
        <f t="shared" si="115"/>
        <v/>
      </c>
      <c r="T454" t="str">
        <f t="shared" si="116"/>
        <v/>
      </c>
      <c r="U454" t="str">
        <f t="shared" si="117"/>
        <v/>
      </c>
      <c r="V454" s="238" t="str">
        <f t="shared" si="118"/>
        <v/>
      </c>
      <c r="W454" s="238">
        <f t="shared" si="119"/>
        <v>0</v>
      </c>
      <c r="X454" s="238">
        <f>SUMIFS($W$5:$W454,$V$5:$V454,"Plusieurs occurences",$H$5:$H454,H454)</f>
        <v>0</v>
      </c>
      <c r="Y454" t="str">
        <f t="shared" si="120"/>
        <v/>
      </c>
      <c r="Z454" t="str">
        <f t="shared" si="121"/>
        <v/>
      </c>
      <c r="AA454" t="str">
        <f t="shared" si="122"/>
        <v/>
      </c>
      <c r="AC454" t="str">
        <f t="shared" si="113"/>
        <v/>
      </c>
    </row>
    <row r="455" spans="16:29" x14ac:dyDescent="0.25">
      <c r="P455" s="1" t="str">
        <f>IF($C455&lt;&gt;"",IF(COUNTIF($C:C,$C455)&gt;1,"Plusieurs commentaires",""),"")</f>
        <v/>
      </c>
      <c r="Q455" s="1">
        <f t="shared" si="114"/>
        <v>0</v>
      </c>
      <c r="R455" s="1">
        <f>SUMIFS($Q$5:$Q455,$P$5:$P455,"Plusieurs commentaires",$C$5:$C455,C455)</f>
        <v>0</v>
      </c>
      <c r="S455" t="str">
        <f t="shared" si="115"/>
        <v/>
      </c>
      <c r="T455" t="str">
        <f t="shared" si="116"/>
        <v/>
      </c>
      <c r="U455" t="str">
        <f t="shared" si="117"/>
        <v/>
      </c>
      <c r="V455" s="238" t="str">
        <f t="shared" si="118"/>
        <v/>
      </c>
      <c r="W455" s="238">
        <f t="shared" si="119"/>
        <v>0</v>
      </c>
      <c r="X455" s="238">
        <f>SUMIFS($W$5:$W455,$V$5:$V455,"Plusieurs occurences",$H$5:$H455,H455)</f>
        <v>0</v>
      </c>
      <c r="Y455" t="str">
        <f t="shared" si="120"/>
        <v/>
      </c>
      <c r="Z455" t="str">
        <f t="shared" si="121"/>
        <v/>
      </c>
      <c r="AA455" t="str">
        <f t="shared" si="122"/>
        <v/>
      </c>
      <c r="AC455" t="str">
        <f t="shared" si="113"/>
        <v/>
      </c>
    </row>
    <row r="456" spans="16:29" x14ac:dyDescent="0.25">
      <c r="P456" s="1" t="str">
        <f>IF($C456&lt;&gt;"",IF(COUNTIF($C:C,$C456)&gt;1,"Plusieurs commentaires",""),"")</f>
        <v/>
      </c>
      <c r="Q456" s="1">
        <f t="shared" si="114"/>
        <v>0</v>
      </c>
      <c r="R456" s="1">
        <f>SUMIFS($Q$5:$Q456,$P$5:$P456,"Plusieurs commentaires",$C$5:$C456,C456)</f>
        <v>0</v>
      </c>
      <c r="S456" t="str">
        <f t="shared" si="115"/>
        <v/>
      </c>
      <c r="T456" t="str">
        <f t="shared" si="116"/>
        <v/>
      </c>
      <c r="U456" t="str">
        <f t="shared" si="117"/>
        <v/>
      </c>
      <c r="V456" s="238" t="str">
        <f t="shared" si="118"/>
        <v/>
      </c>
      <c r="W456" s="238">
        <f t="shared" si="119"/>
        <v>0</v>
      </c>
      <c r="X456" s="238">
        <f>SUMIFS($W$5:$W456,$V$5:$V456,"Plusieurs occurences",$H$5:$H456,H456)</f>
        <v>0</v>
      </c>
      <c r="Y456" t="str">
        <f t="shared" si="120"/>
        <v/>
      </c>
      <c r="Z456" t="str">
        <f t="shared" si="121"/>
        <v/>
      </c>
      <c r="AA456" t="str">
        <f t="shared" si="122"/>
        <v/>
      </c>
      <c r="AC456" t="str">
        <f t="shared" si="113"/>
        <v/>
      </c>
    </row>
    <row r="457" spans="16:29" x14ac:dyDescent="0.25">
      <c r="P457" s="1" t="str">
        <f>IF($C457&lt;&gt;"",IF(COUNTIF($C:C,$C457)&gt;1,"Plusieurs commentaires",""),"")</f>
        <v/>
      </c>
      <c r="Q457" s="1">
        <f t="shared" si="114"/>
        <v>0</v>
      </c>
      <c r="R457" s="1">
        <f>SUMIFS($Q$5:$Q457,$P$5:$P457,"Plusieurs commentaires",$C$5:$C457,C457)</f>
        <v>0</v>
      </c>
      <c r="S457" t="str">
        <f t="shared" si="115"/>
        <v/>
      </c>
      <c r="T457" t="str">
        <f t="shared" si="116"/>
        <v/>
      </c>
      <c r="U457" t="str">
        <f t="shared" si="117"/>
        <v/>
      </c>
      <c r="V457" s="238" t="str">
        <f t="shared" si="118"/>
        <v/>
      </c>
      <c r="W457" s="238">
        <f t="shared" si="119"/>
        <v>0</v>
      </c>
      <c r="X457" s="238">
        <f>SUMIFS($W$5:$W457,$V$5:$V457,"Plusieurs occurences",$H$5:$H457,H457)</f>
        <v>0</v>
      </c>
      <c r="Y457" t="str">
        <f t="shared" si="120"/>
        <v/>
      </c>
      <c r="Z457" t="str">
        <f t="shared" si="121"/>
        <v/>
      </c>
      <c r="AA457" t="str">
        <f t="shared" si="122"/>
        <v/>
      </c>
      <c r="AC457" t="str">
        <f t="shared" si="113"/>
        <v/>
      </c>
    </row>
    <row r="458" spans="16:29" x14ac:dyDescent="0.25">
      <c r="P458" s="1" t="str">
        <f>IF($C458&lt;&gt;"",IF(COUNTIF($C:C,$C458)&gt;1,"Plusieurs commentaires",""),"")</f>
        <v/>
      </c>
      <c r="Q458" s="1">
        <f t="shared" si="114"/>
        <v>0</v>
      </c>
      <c r="R458" s="1">
        <f>SUMIFS($Q$5:$Q458,$P$5:$P458,"Plusieurs commentaires",$C$5:$C458,C458)</f>
        <v>0</v>
      </c>
      <c r="S458" t="str">
        <f t="shared" si="115"/>
        <v/>
      </c>
      <c r="T458" t="str">
        <f t="shared" si="116"/>
        <v/>
      </c>
      <c r="U458" t="str">
        <f t="shared" si="117"/>
        <v/>
      </c>
      <c r="V458" s="238" t="str">
        <f t="shared" si="118"/>
        <v/>
      </c>
      <c r="W458" s="238">
        <f t="shared" si="119"/>
        <v>0</v>
      </c>
      <c r="X458" s="238">
        <f>SUMIFS($W$5:$W458,$V$5:$V458,"Plusieurs occurences",$H$5:$H458,H458)</f>
        <v>0</v>
      </c>
      <c r="Y458" t="str">
        <f t="shared" si="120"/>
        <v/>
      </c>
      <c r="Z458" t="str">
        <f t="shared" si="121"/>
        <v/>
      </c>
      <c r="AA458" t="str">
        <f t="shared" si="122"/>
        <v/>
      </c>
      <c r="AC458" t="str">
        <f t="shared" ref="AC458:AC521" si="123">IF(R458&lt;2,IF(M458="Critique",C458,""),"")</f>
        <v/>
      </c>
    </row>
    <row r="459" spans="16:29" x14ac:dyDescent="0.25">
      <c r="P459" s="1" t="str">
        <f>IF($C459&lt;&gt;"",IF(COUNTIF($C:C,$C459)&gt;1,"Plusieurs commentaires",""),"")</f>
        <v/>
      </c>
      <c r="Q459" s="1">
        <f t="shared" si="114"/>
        <v>0</v>
      </c>
      <c r="R459" s="1">
        <f>SUMIFS($Q$5:$Q459,$P$5:$P459,"Plusieurs commentaires",$C$5:$C459,C459)</f>
        <v>0</v>
      </c>
      <c r="S459" t="str">
        <f t="shared" si="115"/>
        <v/>
      </c>
      <c r="T459" t="str">
        <f t="shared" si="116"/>
        <v/>
      </c>
      <c r="U459" t="str">
        <f t="shared" si="117"/>
        <v/>
      </c>
      <c r="V459" s="238" t="str">
        <f t="shared" si="118"/>
        <v/>
      </c>
      <c r="W459" s="238">
        <f t="shared" si="119"/>
        <v>0</v>
      </c>
      <c r="X459" s="238">
        <f>SUMIFS($W$5:$W459,$V$5:$V459,"Plusieurs occurences",$H$5:$H459,H459)</f>
        <v>0</v>
      </c>
      <c r="Y459" t="str">
        <f t="shared" si="120"/>
        <v/>
      </c>
      <c r="Z459" t="str">
        <f t="shared" si="121"/>
        <v/>
      </c>
      <c r="AA459" t="str">
        <f t="shared" si="122"/>
        <v/>
      </c>
      <c r="AC459" t="str">
        <f t="shared" si="123"/>
        <v/>
      </c>
    </row>
    <row r="460" spans="16:29" x14ac:dyDescent="0.25">
      <c r="P460" s="1" t="str">
        <f>IF($C460&lt;&gt;"",IF(COUNTIF($C:C,$C460)&gt;1,"Plusieurs commentaires",""),"")</f>
        <v/>
      </c>
      <c r="Q460" s="1">
        <f t="shared" si="114"/>
        <v>0</v>
      </c>
      <c r="R460" s="1">
        <f>SUMIFS($Q$5:$Q460,$P$5:$P460,"Plusieurs commentaires",$C$5:$C460,C460)</f>
        <v>0</v>
      </c>
      <c r="S460" t="str">
        <f t="shared" si="115"/>
        <v/>
      </c>
      <c r="T460" t="str">
        <f t="shared" si="116"/>
        <v/>
      </c>
      <c r="U460" t="str">
        <f t="shared" si="117"/>
        <v/>
      </c>
      <c r="V460" s="238" t="str">
        <f t="shared" si="118"/>
        <v/>
      </c>
      <c r="W460" s="238">
        <f t="shared" si="119"/>
        <v>0</v>
      </c>
      <c r="X460" s="238">
        <f>SUMIFS($W$5:$W460,$V$5:$V460,"Plusieurs occurences",$H$5:$H460,H460)</f>
        <v>0</v>
      </c>
      <c r="Y460" t="str">
        <f t="shared" si="120"/>
        <v/>
      </c>
      <c r="Z460" t="str">
        <f t="shared" si="121"/>
        <v/>
      </c>
      <c r="AA460" t="str">
        <f t="shared" si="122"/>
        <v/>
      </c>
      <c r="AC460" t="str">
        <f t="shared" si="123"/>
        <v/>
      </c>
    </row>
    <row r="461" spans="16:29" x14ac:dyDescent="0.25">
      <c r="P461" s="1" t="str">
        <f>IF($C461&lt;&gt;"",IF(COUNTIF($C:C,$C461)&gt;1,"Plusieurs commentaires",""),"")</f>
        <v/>
      </c>
      <c r="Q461" s="1">
        <f t="shared" si="114"/>
        <v>0</v>
      </c>
      <c r="R461" s="1">
        <f>SUMIFS($Q$5:$Q461,$P$5:$P461,"Plusieurs commentaires",$C$5:$C461,C461)</f>
        <v>0</v>
      </c>
      <c r="S461" t="str">
        <f t="shared" si="115"/>
        <v/>
      </c>
      <c r="T461" t="str">
        <f t="shared" si="116"/>
        <v/>
      </c>
      <c r="U461" t="str">
        <f t="shared" si="117"/>
        <v/>
      </c>
      <c r="V461" s="238" t="str">
        <f t="shared" si="118"/>
        <v/>
      </c>
      <c r="W461" s="238">
        <f t="shared" si="119"/>
        <v>0</v>
      </c>
      <c r="X461" s="238">
        <f>SUMIFS($W$5:$W461,$V$5:$V461,"Plusieurs occurences",$H$5:$H461,H461)</f>
        <v>0</v>
      </c>
      <c r="Y461" t="str">
        <f t="shared" si="120"/>
        <v/>
      </c>
      <c r="Z461" t="str">
        <f t="shared" si="121"/>
        <v/>
      </c>
      <c r="AA461" t="str">
        <f t="shared" si="122"/>
        <v/>
      </c>
      <c r="AC461" t="str">
        <f t="shared" si="123"/>
        <v/>
      </c>
    </row>
    <row r="462" spans="16:29" x14ac:dyDescent="0.25">
      <c r="P462" s="1" t="str">
        <f>IF($C462&lt;&gt;"",IF(COUNTIF($C:C,$C462)&gt;1,"Plusieurs commentaires",""),"")</f>
        <v/>
      </c>
      <c r="Q462" s="1">
        <f t="shared" si="114"/>
        <v>0</v>
      </c>
      <c r="R462" s="1">
        <f>SUMIFS($Q$5:$Q462,$P$5:$P462,"Plusieurs commentaires",$C$5:$C462,C462)</f>
        <v>0</v>
      </c>
      <c r="S462" t="str">
        <f t="shared" si="115"/>
        <v/>
      </c>
      <c r="T462" t="str">
        <f t="shared" si="116"/>
        <v/>
      </c>
      <c r="U462" t="str">
        <f t="shared" si="117"/>
        <v/>
      </c>
      <c r="V462" s="238" t="str">
        <f t="shared" si="118"/>
        <v/>
      </c>
      <c r="W462" s="238">
        <f t="shared" si="119"/>
        <v>0</v>
      </c>
      <c r="X462" s="238">
        <f>SUMIFS($W$5:$W462,$V$5:$V462,"Plusieurs occurences",$H$5:$H462,H462)</f>
        <v>0</v>
      </c>
      <c r="Y462" t="str">
        <f t="shared" si="120"/>
        <v/>
      </c>
      <c r="Z462" t="str">
        <f t="shared" si="121"/>
        <v/>
      </c>
      <c r="AA462" t="str">
        <f t="shared" si="122"/>
        <v/>
      </c>
      <c r="AC462" t="str">
        <f t="shared" si="123"/>
        <v/>
      </c>
    </row>
    <row r="463" spans="16:29" x14ac:dyDescent="0.25">
      <c r="P463" s="1" t="str">
        <f>IF($C463&lt;&gt;"",IF(COUNTIF($C:C,$C463)&gt;1,"Plusieurs commentaires",""),"")</f>
        <v/>
      </c>
      <c r="Q463" s="1">
        <f t="shared" si="114"/>
        <v>0</v>
      </c>
      <c r="R463" s="1">
        <f>SUMIFS($Q$5:$Q463,$P$5:$P463,"Plusieurs commentaires",$C$5:$C463,C463)</f>
        <v>0</v>
      </c>
      <c r="S463" t="str">
        <f t="shared" si="115"/>
        <v/>
      </c>
      <c r="T463" t="str">
        <f t="shared" si="116"/>
        <v/>
      </c>
      <c r="U463" t="str">
        <f t="shared" si="117"/>
        <v/>
      </c>
      <c r="V463" s="238" t="str">
        <f t="shared" si="118"/>
        <v/>
      </c>
      <c r="W463" s="238">
        <f t="shared" si="119"/>
        <v>0</v>
      </c>
      <c r="X463" s="238">
        <f>SUMIFS($W$5:$W463,$V$5:$V463,"Plusieurs occurences",$H$5:$H463,H463)</f>
        <v>0</v>
      </c>
      <c r="Y463" t="str">
        <f t="shared" si="120"/>
        <v/>
      </c>
      <c r="Z463" t="str">
        <f t="shared" si="121"/>
        <v/>
      </c>
      <c r="AA463" t="str">
        <f t="shared" si="122"/>
        <v/>
      </c>
      <c r="AC463" t="str">
        <f t="shared" si="123"/>
        <v/>
      </c>
    </row>
    <row r="464" spans="16:29" x14ac:dyDescent="0.25">
      <c r="P464" s="1" t="str">
        <f>IF($C464&lt;&gt;"",IF(COUNTIF($C:C,$C464)&gt;1,"Plusieurs commentaires",""),"")</f>
        <v/>
      </c>
      <c r="Q464" s="1">
        <f t="shared" si="114"/>
        <v>0</v>
      </c>
      <c r="R464" s="1">
        <f>SUMIFS($Q$5:$Q464,$P$5:$P464,"Plusieurs commentaires",$C$5:$C464,C464)</f>
        <v>0</v>
      </c>
      <c r="S464" t="str">
        <f t="shared" si="115"/>
        <v/>
      </c>
      <c r="T464" t="str">
        <f t="shared" si="116"/>
        <v/>
      </c>
      <c r="U464" t="str">
        <f t="shared" si="117"/>
        <v/>
      </c>
      <c r="V464" s="238" t="str">
        <f t="shared" si="118"/>
        <v/>
      </c>
      <c r="W464" s="238">
        <f t="shared" si="119"/>
        <v>0</v>
      </c>
      <c r="X464" s="238">
        <f>SUMIFS($W$5:$W464,$V$5:$V464,"Plusieurs occurences",$H$5:$H464,H464)</f>
        <v>0</v>
      </c>
      <c r="Y464" t="str">
        <f t="shared" si="120"/>
        <v/>
      </c>
      <c r="Z464" t="str">
        <f t="shared" si="121"/>
        <v/>
      </c>
      <c r="AA464" t="str">
        <f t="shared" si="122"/>
        <v/>
      </c>
      <c r="AC464" t="str">
        <f t="shared" si="123"/>
        <v/>
      </c>
    </row>
    <row r="465" spans="16:29" x14ac:dyDescent="0.25">
      <c r="P465" s="1" t="str">
        <f>IF($C465&lt;&gt;"",IF(COUNTIF($C:C,$C465)&gt;1,"Plusieurs commentaires",""),"")</f>
        <v/>
      </c>
      <c r="Q465" s="1">
        <f t="shared" si="114"/>
        <v>0</v>
      </c>
      <c r="R465" s="1">
        <f>SUMIFS($Q$5:$Q465,$P$5:$P465,"Plusieurs commentaires",$C$5:$C465,C465)</f>
        <v>0</v>
      </c>
      <c r="S465" t="str">
        <f t="shared" si="115"/>
        <v/>
      </c>
      <c r="T465" t="str">
        <f t="shared" si="116"/>
        <v/>
      </c>
      <c r="U465" t="str">
        <f t="shared" si="117"/>
        <v/>
      </c>
      <c r="V465" s="238" t="str">
        <f t="shared" si="118"/>
        <v/>
      </c>
      <c r="W465" s="238">
        <f t="shared" si="119"/>
        <v>0</v>
      </c>
      <c r="X465" s="238">
        <f>SUMIFS($W$5:$W465,$V$5:$V465,"Plusieurs occurences",$H$5:$H465,H465)</f>
        <v>0</v>
      </c>
      <c r="Y465" t="str">
        <f t="shared" si="120"/>
        <v/>
      </c>
      <c r="Z465" t="str">
        <f t="shared" si="121"/>
        <v/>
      </c>
      <c r="AA465" t="str">
        <f t="shared" si="122"/>
        <v/>
      </c>
      <c r="AC465" t="str">
        <f t="shared" si="123"/>
        <v/>
      </c>
    </row>
    <row r="466" spans="16:29" x14ac:dyDescent="0.25">
      <c r="P466" s="1" t="str">
        <f>IF($C466&lt;&gt;"",IF(COUNTIF($C:C,$C466)&gt;1,"Plusieurs commentaires",""),"")</f>
        <v/>
      </c>
      <c r="Q466" s="1">
        <f t="shared" si="114"/>
        <v>0</v>
      </c>
      <c r="R466" s="1">
        <f>SUMIFS($Q$5:$Q466,$P$5:$P466,"Plusieurs commentaires",$C$5:$C466,C466)</f>
        <v>0</v>
      </c>
      <c r="S466" t="str">
        <f t="shared" si="115"/>
        <v/>
      </c>
      <c r="T466" t="str">
        <f t="shared" si="116"/>
        <v/>
      </c>
      <c r="U466" t="str">
        <f t="shared" si="117"/>
        <v/>
      </c>
      <c r="V466" s="238" t="str">
        <f t="shared" si="118"/>
        <v/>
      </c>
      <c r="W466" s="238">
        <f t="shared" si="119"/>
        <v>0</v>
      </c>
      <c r="X466" s="238">
        <f>SUMIFS($W$5:$W466,$V$5:$V466,"Plusieurs occurences",$H$5:$H466,H466)</f>
        <v>0</v>
      </c>
      <c r="Y466" t="str">
        <f t="shared" si="120"/>
        <v/>
      </c>
      <c r="Z466" t="str">
        <f t="shared" si="121"/>
        <v/>
      </c>
      <c r="AA466" t="str">
        <f t="shared" si="122"/>
        <v/>
      </c>
      <c r="AC466" t="str">
        <f t="shared" si="123"/>
        <v/>
      </c>
    </row>
    <row r="467" spans="16:29" x14ac:dyDescent="0.25">
      <c r="P467" s="1" t="str">
        <f>IF($C467&lt;&gt;"",IF(COUNTIF($C:C,$C467)&gt;1,"Plusieurs commentaires",""),"")</f>
        <v/>
      </c>
      <c r="Q467" s="1">
        <f t="shared" si="114"/>
        <v>0</v>
      </c>
      <c r="R467" s="1">
        <f>SUMIFS($Q$5:$Q467,$P$5:$P467,"Plusieurs commentaires",$C$5:$C467,C467)</f>
        <v>0</v>
      </c>
      <c r="S467" t="str">
        <f t="shared" si="115"/>
        <v/>
      </c>
      <c r="T467" t="str">
        <f t="shared" si="116"/>
        <v/>
      </c>
      <c r="U467" t="str">
        <f t="shared" si="117"/>
        <v/>
      </c>
      <c r="V467" s="238" t="str">
        <f t="shared" si="118"/>
        <v/>
      </c>
      <c r="W467" s="238">
        <f t="shared" si="119"/>
        <v>0</v>
      </c>
      <c r="X467" s="238">
        <f>SUMIFS($W$5:$W467,$V$5:$V467,"Plusieurs occurences",$H$5:$H467,H467)</f>
        <v>0</v>
      </c>
      <c r="Y467" t="str">
        <f t="shared" si="120"/>
        <v/>
      </c>
      <c r="Z467" t="str">
        <f t="shared" si="121"/>
        <v/>
      </c>
      <c r="AA467" t="str">
        <f t="shared" si="122"/>
        <v/>
      </c>
      <c r="AC467" t="str">
        <f t="shared" si="123"/>
        <v/>
      </c>
    </row>
    <row r="468" spans="16:29" x14ac:dyDescent="0.25">
      <c r="P468" s="1" t="str">
        <f>IF($C468&lt;&gt;"",IF(COUNTIF($C:C,$C468)&gt;1,"Plusieurs commentaires",""),"")</f>
        <v/>
      </c>
      <c r="Q468" s="1">
        <f t="shared" si="114"/>
        <v>0</v>
      </c>
      <c r="R468" s="1">
        <f>SUMIFS($Q$5:$Q468,$P$5:$P468,"Plusieurs commentaires",$C$5:$C468,C468)</f>
        <v>0</v>
      </c>
      <c r="S468" t="str">
        <f t="shared" si="115"/>
        <v/>
      </c>
      <c r="T468" t="str">
        <f t="shared" si="116"/>
        <v/>
      </c>
      <c r="U468" t="str">
        <f t="shared" si="117"/>
        <v/>
      </c>
      <c r="V468" s="238" t="str">
        <f t="shared" si="118"/>
        <v/>
      </c>
      <c r="W468" s="238">
        <f t="shared" si="119"/>
        <v>0</v>
      </c>
      <c r="X468" s="238">
        <f>SUMIFS($W$5:$W468,$V$5:$V468,"Plusieurs occurences",$H$5:$H468,H468)</f>
        <v>0</v>
      </c>
      <c r="Y468" t="str">
        <f t="shared" si="120"/>
        <v/>
      </c>
      <c r="Z468" t="str">
        <f t="shared" si="121"/>
        <v/>
      </c>
      <c r="AA468" t="str">
        <f t="shared" si="122"/>
        <v/>
      </c>
      <c r="AC468" t="str">
        <f t="shared" si="123"/>
        <v/>
      </c>
    </row>
    <row r="469" spans="16:29" x14ac:dyDescent="0.25">
      <c r="P469" s="1" t="str">
        <f>IF($C469&lt;&gt;"",IF(COUNTIF($C:C,$C469)&gt;1,"Plusieurs commentaires",""),"")</f>
        <v/>
      </c>
      <c r="Q469" s="1">
        <f t="shared" si="114"/>
        <v>0</v>
      </c>
      <c r="R469" s="1">
        <f>SUMIFS($Q$5:$Q469,$P$5:$P469,"Plusieurs commentaires",$C$5:$C469,C469)</f>
        <v>0</v>
      </c>
      <c r="S469" t="str">
        <f t="shared" si="115"/>
        <v/>
      </c>
      <c r="T469" t="str">
        <f t="shared" si="116"/>
        <v/>
      </c>
      <c r="U469" t="str">
        <f t="shared" si="117"/>
        <v/>
      </c>
      <c r="V469" s="238" t="str">
        <f t="shared" si="118"/>
        <v/>
      </c>
      <c r="W469" s="238">
        <f t="shared" si="119"/>
        <v>0</v>
      </c>
      <c r="X469" s="238">
        <f>SUMIFS($W$5:$W469,$V$5:$V469,"Plusieurs occurences",$H$5:$H469,H469)</f>
        <v>0</v>
      </c>
      <c r="Y469" t="str">
        <f t="shared" si="120"/>
        <v/>
      </c>
      <c r="Z469" t="str">
        <f t="shared" si="121"/>
        <v/>
      </c>
      <c r="AA469" t="str">
        <f t="shared" si="122"/>
        <v/>
      </c>
      <c r="AC469" t="str">
        <f t="shared" si="123"/>
        <v/>
      </c>
    </row>
    <row r="470" spans="16:29" x14ac:dyDescent="0.25">
      <c r="P470" s="1" t="str">
        <f>IF($C470&lt;&gt;"",IF(COUNTIF($C:C,$C470)&gt;1,"Plusieurs commentaires",""),"")</f>
        <v/>
      </c>
      <c r="Q470" s="1">
        <f t="shared" si="114"/>
        <v>0</v>
      </c>
      <c r="R470" s="1">
        <f>SUMIFS($Q$5:$Q470,$P$5:$P470,"Plusieurs commentaires",$C$5:$C470,C470)</f>
        <v>0</v>
      </c>
      <c r="S470" t="str">
        <f t="shared" si="115"/>
        <v/>
      </c>
      <c r="T470" t="str">
        <f t="shared" si="116"/>
        <v/>
      </c>
      <c r="U470" t="str">
        <f t="shared" si="117"/>
        <v/>
      </c>
      <c r="V470" s="238" t="str">
        <f t="shared" si="118"/>
        <v/>
      </c>
      <c r="W470" s="238">
        <f t="shared" si="119"/>
        <v>0</v>
      </c>
      <c r="X470" s="238">
        <f>SUMIFS($W$5:$W470,$V$5:$V470,"Plusieurs occurences",$H$5:$H470,H470)</f>
        <v>0</v>
      </c>
      <c r="Y470" t="str">
        <f t="shared" si="120"/>
        <v/>
      </c>
      <c r="Z470" t="str">
        <f t="shared" si="121"/>
        <v/>
      </c>
      <c r="AA470" t="str">
        <f t="shared" si="122"/>
        <v/>
      </c>
      <c r="AC470" t="str">
        <f t="shared" si="123"/>
        <v/>
      </c>
    </row>
    <row r="471" spans="16:29" x14ac:dyDescent="0.25">
      <c r="P471" s="1" t="str">
        <f>IF($C471&lt;&gt;"",IF(COUNTIF($C:C,$C471)&gt;1,"Plusieurs commentaires",""),"")</f>
        <v/>
      </c>
      <c r="Q471" s="1">
        <f t="shared" si="114"/>
        <v>0</v>
      </c>
      <c r="R471" s="1">
        <f>SUMIFS($Q$5:$Q471,$P$5:$P471,"Plusieurs commentaires",$C$5:$C471,C471)</f>
        <v>0</v>
      </c>
      <c r="S471" t="str">
        <f t="shared" si="115"/>
        <v/>
      </c>
      <c r="T471" t="str">
        <f t="shared" si="116"/>
        <v/>
      </c>
      <c r="U471" t="str">
        <f t="shared" si="117"/>
        <v/>
      </c>
      <c r="V471" s="238" t="str">
        <f t="shared" si="118"/>
        <v/>
      </c>
      <c r="W471" s="238">
        <f t="shared" si="119"/>
        <v>0</v>
      </c>
      <c r="X471" s="238">
        <f>SUMIFS($W$5:$W471,$V$5:$V471,"Plusieurs occurences",$H$5:$H471,H471)</f>
        <v>0</v>
      </c>
      <c r="Y471" t="str">
        <f t="shared" si="120"/>
        <v/>
      </c>
      <c r="Z471" t="str">
        <f t="shared" si="121"/>
        <v/>
      </c>
      <c r="AA471" t="str">
        <f t="shared" si="122"/>
        <v/>
      </c>
      <c r="AC471" t="str">
        <f t="shared" si="123"/>
        <v/>
      </c>
    </row>
    <row r="472" spans="16:29" x14ac:dyDescent="0.25">
      <c r="P472" s="1" t="str">
        <f>IF($C472&lt;&gt;"",IF(COUNTIF($C:C,$C472)&gt;1,"Plusieurs commentaires",""),"")</f>
        <v/>
      </c>
      <c r="Q472" s="1">
        <f t="shared" si="114"/>
        <v>0</v>
      </c>
      <c r="R472" s="1">
        <f>SUMIFS($Q$5:$Q472,$P$5:$P472,"Plusieurs commentaires",$C$5:$C472,C472)</f>
        <v>0</v>
      </c>
      <c r="S472" t="str">
        <f t="shared" si="115"/>
        <v/>
      </c>
      <c r="T472" t="str">
        <f t="shared" si="116"/>
        <v/>
      </c>
      <c r="U472" t="str">
        <f t="shared" si="117"/>
        <v/>
      </c>
      <c r="V472" s="238" t="str">
        <f t="shared" si="118"/>
        <v/>
      </c>
      <c r="W472" s="238">
        <f t="shared" si="119"/>
        <v>0</v>
      </c>
      <c r="X472" s="238">
        <f>SUMIFS($W$5:$W472,$V$5:$V472,"Plusieurs occurences",$H$5:$H472,H472)</f>
        <v>0</v>
      </c>
      <c r="Y472" t="str">
        <f t="shared" si="120"/>
        <v/>
      </c>
      <c r="Z472" t="str">
        <f t="shared" si="121"/>
        <v/>
      </c>
      <c r="AA472" t="str">
        <f t="shared" si="122"/>
        <v/>
      </c>
      <c r="AC472" t="str">
        <f t="shared" si="123"/>
        <v/>
      </c>
    </row>
    <row r="473" spans="16:29" x14ac:dyDescent="0.25">
      <c r="P473" s="1" t="str">
        <f>IF($C473&lt;&gt;"",IF(COUNTIF($C:C,$C473)&gt;1,"Plusieurs commentaires",""),"")</f>
        <v/>
      </c>
      <c r="Q473" s="1">
        <f t="shared" si="114"/>
        <v>0</v>
      </c>
      <c r="R473" s="1">
        <f>SUMIFS($Q$5:$Q473,$P$5:$P473,"Plusieurs commentaires",$C$5:$C473,C473)</f>
        <v>0</v>
      </c>
      <c r="S473" t="str">
        <f t="shared" si="115"/>
        <v/>
      </c>
      <c r="T473" t="str">
        <f t="shared" si="116"/>
        <v/>
      </c>
      <c r="U473" t="str">
        <f t="shared" si="117"/>
        <v/>
      </c>
      <c r="V473" s="238" t="str">
        <f t="shared" si="118"/>
        <v/>
      </c>
      <c r="W473" s="238">
        <f t="shared" si="119"/>
        <v>0</v>
      </c>
      <c r="X473" s="238">
        <f>SUMIFS($W$5:$W473,$V$5:$V473,"Plusieurs occurences",$H$5:$H473,H473)</f>
        <v>0</v>
      </c>
      <c r="Y473" t="str">
        <f t="shared" si="120"/>
        <v/>
      </c>
      <c r="Z473" t="str">
        <f t="shared" si="121"/>
        <v/>
      </c>
      <c r="AA473" t="str">
        <f t="shared" si="122"/>
        <v/>
      </c>
      <c r="AC473" t="str">
        <f t="shared" si="123"/>
        <v/>
      </c>
    </row>
    <row r="474" spans="16:29" x14ac:dyDescent="0.25">
      <c r="P474" s="1" t="str">
        <f>IF($C474&lt;&gt;"",IF(COUNTIF($C:C,$C474)&gt;1,"Plusieurs commentaires",""),"")</f>
        <v/>
      </c>
      <c r="Q474" s="1">
        <f t="shared" si="114"/>
        <v>0</v>
      </c>
      <c r="R474" s="1">
        <f>SUMIFS($Q$5:$Q474,$P$5:$P474,"Plusieurs commentaires",$C$5:$C474,C474)</f>
        <v>0</v>
      </c>
      <c r="S474" t="str">
        <f t="shared" si="115"/>
        <v/>
      </c>
      <c r="T474" t="str">
        <f t="shared" si="116"/>
        <v/>
      </c>
      <c r="U474" t="str">
        <f t="shared" si="117"/>
        <v/>
      </c>
      <c r="V474" s="238" t="str">
        <f t="shared" si="118"/>
        <v/>
      </c>
      <c r="W474" s="238">
        <f t="shared" si="119"/>
        <v>0</v>
      </c>
      <c r="X474" s="238">
        <f>SUMIFS($W$5:$W474,$V$5:$V474,"Plusieurs occurences",$H$5:$H474,H474)</f>
        <v>0</v>
      </c>
      <c r="Y474" t="str">
        <f t="shared" si="120"/>
        <v/>
      </c>
      <c r="Z474" t="str">
        <f t="shared" si="121"/>
        <v/>
      </c>
      <c r="AA474" t="str">
        <f t="shared" si="122"/>
        <v/>
      </c>
      <c r="AC474" t="str">
        <f t="shared" si="123"/>
        <v/>
      </c>
    </row>
    <row r="475" spans="16:29" x14ac:dyDescent="0.25">
      <c r="P475" s="1" t="str">
        <f>IF($C475&lt;&gt;"",IF(COUNTIF($C:C,$C475)&gt;1,"Plusieurs commentaires",""),"")</f>
        <v/>
      </c>
      <c r="Q475" s="1">
        <f t="shared" si="114"/>
        <v>0</v>
      </c>
      <c r="R475" s="1">
        <f>SUMIFS($Q$5:$Q475,$P$5:$P475,"Plusieurs commentaires",$C$5:$C475,C475)</f>
        <v>0</v>
      </c>
      <c r="S475" t="str">
        <f t="shared" si="115"/>
        <v/>
      </c>
      <c r="T475" t="str">
        <f t="shared" si="116"/>
        <v/>
      </c>
      <c r="U475" t="str">
        <f t="shared" si="117"/>
        <v/>
      </c>
      <c r="V475" s="238" t="str">
        <f t="shared" si="118"/>
        <v/>
      </c>
      <c r="W475" s="238">
        <f t="shared" si="119"/>
        <v>0</v>
      </c>
      <c r="X475" s="238">
        <f>SUMIFS($W$5:$W475,$V$5:$V475,"Plusieurs occurences",$H$5:$H475,H475)</f>
        <v>0</v>
      </c>
      <c r="Y475" t="str">
        <f t="shared" si="120"/>
        <v/>
      </c>
      <c r="Z475" t="str">
        <f t="shared" si="121"/>
        <v/>
      </c>
      <c r="AA475" t="str">
        <f t="shared" si="122"/>
        <v/>
      </c>
      <c r="AC475" t="str">
        <f t="shared" si="123"/>
        <v/>
      </c>
    </row>
    <row r="476" spans="16:29" x14ac:dyDescent="0.25">
      <c r="P476" s="1" t="str">
        <f>IF($C476&lt;&gt;"",IF(COUNTIF($C:C,$C476)&gt;1,"Plusieurs commentaires",""),"")</f>
        <v/>
      </c>
      <c r="Q476" s="1">
        <f t="shared" si="114"/>
        <v>0</v>
      </c>
      <c r="R476" s="1">
        <f>SUMIFS($Q$5:$Q476,$P$5:$P476,"Plusieurs commentaires",$C$5:$C476,C476)</f>
        <v>0</v>
      </c>
      <c r="S476" t="str">
        <f t="shared" si="115"/>
        <v/>
      </c>
      <c r="T476" t="str">
        <f t="shared" si="116"/>
        <v/>
      </c>
      <c r="U476" t="str">
        <f t="shared" si="117"/>
        <v/>
      </c>
      <c r="V476" s="238" t="str">
        <f t="shared" si="118"/>
        <v/>
      </c>
      <c r="W476" s="238">
        <f t="shared" si="119"/>
        <v>0</v>
      </c>
      <c r="X476" s="238">
        <f>SUMIFS($W$5:$W476,$V$5:$V476,"Plusieurs occurences",$H$5:$H476,H476)</f>
        <v>0</v>
      </c>
      <c r="Y476" t="str">
        <f t="shared" si="120"/>
        <v/>
      </c>
      <c r="Z476" t="str">
        <f t="shared" si="121"/>
        <v/>
      </c>
      <c r="AA476" t="str">
        <f t="shared" si="122"/>
        <v/>
      </c>
      <c r="AC476" t="str">
        <f t="shared" si="123"/>
        <v/>
      </c>
    </row>
    <row r="477" spans="16:29" x14ac:dyDescent="0.25">
      <c r="P477" s="1" t="str">
        <f>IF($C477&lt;&gt;"",IF(COUNTIF($C:C,$C477)&gt;1,"Plusieurs commentaires",""),"")</f>
        <v/>
      </c>
      <c r="Q477" s="1">
        <f t="shared" si="114"/>
        <v>0</v>
      </c>
      <c r="R477" s="1">
        <f>SUMIFS($Q$5:$Q477,$P$5:$P477,"Plusieurs commentaires",$C$5:$C477,C477)</f>
        <v>0</v>
      </c>
      <c r="S477" t="str">
        <f t="shared" si="115"/>
        <v/>
      </c>
      <c r="T477" t="str">
        <f t="shared" si="116"/>
        <v/>
      </c>
      <c r="U477" t="str">
        <f t="shared" si="117"/>
        <v/>
      </c>
      <c r="V477" s="238" t="str">
        <f t="shared" si="118"/>
        <v/>
      </c>
      <c r="W477" s="238">
        <f t="shared" si="119"/>
        <v>0</v>
      </c>
      <c r="X477" s="238">
        <f>SUMIFS($W$5:$W477,$V$5:$V477,"Plusieurs occurences",$H$5:$H477,H477)</f>
        <v>0</v>
      </c>
      <c r="Y477" t="str">
        <f t="shared" si="120"/>
        <v/>
      </c>
      <c r="Z477" t="str">
        <f t="shared" si="121"/>
        <v/>
      </c>
      <c r="AA477" t="str">
        <f t="shared" si="122"/>
        <v/>
      </c>
      <c r="AC477" t="str">
        <f t="shared" si="123"/>
        <v/>
      </c>
    </row>
    <row r="478" spans="16:29" x14ac:dyDescent="0.25">
      <c r="P478" s="1" t="str">
        <f>IF($C478&lt;&gt;"",IF(COUNTIF($C:C,$C478)&gt;1,"Plusieurs commentaires",""),"")</f>
        <v/>
      </c>
      <c r="Q478" s="1">
        <f t="shared" si="114"/>
        <v>0</v>
      </c>
      <c r="R478" s="1">
        <f>SUMIFS($Q$5:$Q478,$P$5:$P478,"Plusieurs commentaires",$C$5:$C478,C478)</f>
        <v>0</v>
      </c>
      <c r="S478" t="str">
        <f t="shared" si="115"/>
        <v/>
      </c>
      <c r="T478" t="str">
        <f t="shared" si="116"/>
        <v/>
      </c>
      <c r="U478" t="str">
        <f t="shared" si="117"/>
        <v/>
      </c>
      <c r="V478" s="238" t="str">
        <f t="shared" si="118"/>
        <v/>
      </c>
      <c r="W478" s="238">
        <f t="shared" si="119"/>
        <v>0</v>
      </c>
      <c r="X478" s="238">
        <f>SUMIFS($W$5:$W478,$V$5:$V478,"Plusieurs occurences",$H$5:$H478,H478)</f>
        <v>0</v>
      </c>
      <c r="Y478" t="str">
        <f t="shared" si="120"/>
        <v/>
      </c>
      <c r="Z478" t="str">
        <f t="shared" si="121"/>
        <v/>
      </c>
      <c r="AA478" t="str">
        <f t="shared" si="122"/>
        <v/>
      </c>
      <c r="AC478" t="str">
        <f t="shared" si="123"/>
        <v/>
      </c>
    </row>
    <row r="479" spans="16:29" x14ac:dyDescent="0.25">
      <c r="P479" s="1" t="str">
        <f>IF($C479&lt;&gt;"",IF(COUNTIF($C:C,$C479)&gt;1,"Plusieurs commentaires",""),"")</f>
        <v/>
      </c>
      <c r="Q479" s="1">
        <f t="shared" si="114"/>
        <v>0</v>
      </c>
      <c r="R479" s="1">
        <f>SUMIFS($Q$5:$Q479,$P$5:$P479,"Plusieurs commentaires",$C$5:$C479,C479)</f>
        <v>0</v>
      </c>
      <c r="S479" t="str">
        <f t="shared" si="115"/>
        <v/>
      </c>
      <c r="T479" t="str">
        <f t="shared" si="116"/>
        <v/>
      </c>
      <c r="U479" t="str">
        <f t="shared" si="117"/>
        <v/>
      </c>
      <c r="V479" s="238" t="str">
        <f t="shared" si="118"/>
        <v/>
      </c>
      <c r="W479" s="238">
        <f t="shared" si="119"/>
        <v>0</v>
      </c>
      <c r="X479" s="238">
        <f>SUMIFS($W$5:$W479,$V$5:$V479,"Plusieurs occurences",$H$5:$H479,H479)</f>
        <v>0</v>
      </c>
      <c r="Y479" t="str">
        <f t="shared" si="120"/>
        <v/>
      </c>
      <c r="Z479" t="str">
        <f t="shared" si="121"/>
        <v/>
      </c>
      <c r="AA479" t="str">
        <f t="shared" si="122"/>
        <v/>
      </c>
      <c r="AC479" t="str">
        <f t="shared" si="123"/>
        <v/>
      </c>
    </row>
    <row r="480" spans="16:29" x14ac:dyDescent="0.25">
      <c r="P480" s="1" t="str">
        <f>IF($C480&lt;&gt;"",IF(COUNTIF($C:C,$C480)&gt;1,"Plusieurs commentaires",""),"")</f>
        <v/>
      </c>
      <c r="Q480" s="1">
        <f t="shared" si="114"/>
        <v>0</v>
      </c>
      <c r="R480" s="1">
        <f>SUMIFS($Q$5:$Q480,$P$5:$P480,"Plusieurs commentaires",$C$5:$C480,C480)</f>
        <v>0</v>
      </c>
      <c r="S480" t="str">
        <f t="shared" si="115"/>
        <v/>
      </c>
      <c r="T480" t="str">
        <f t="shared" si="116"/>
        <v/>
      </c>
      <c r="U480" t="str">
        <f t="shared" si="117"/>
        <v/>
      </c>
      <c r="V480" s="238" t="str">
        <f t="shared" si="118"/>
        <v/>
      </c>
      <c r="W480" s="238">
        <f t="shared" si="119"/>
        <v>0</v>
      </c>
      <c r="X480" s="238">
        <f>SUMIFS($W$5:$W480,$V$5:$V480,"Plusieurs occurences",$H$5:$H480,H480)</f>
        <v>0</v>
      </c>
      <c r="Y480" t="str">
        <f t="shared" si="120"/>
        <v/>
      </c>
      <c r="Z480" t="str">
        <f t="shared" si="121"/>
        <v/>
      </c>
      <c r="AA480" t="str">
        <f t="shared" si="122"/>
        <v/>
      </c>
      <c r="AC480" t="str">
        <f t="shared" si="123"/>
        <v/>
      </c>
    </row>
    <row r="481" spans="16:29" x14ac:dyDescent="0.25">
      <c r="P481" s="1" t="str">
        <f>IF($C481&lt;&gt;"",IF(COUNTIF($C:C,$C481)&gt;1,"Plusieurs commentaires",""),"")</f>
        <v/>
      </c>
      <c r="Q481" s="1">
        <f t="shared" si="114"/>
        <v>0</v>
      </c>
      <c r="R481" s="1">
        <f>SUMIFS($Q$5:$Q481,$P$5:$P481,"Plusieurs commentaires",$C$5:$C481,C481)</f>
        <v>0</v>
      </c>
      <c r="S481" t="str">
        <f t="shared" si="115"/>
        <v/>
      </c>
      <c r="T481" t="str">
        <f t="shared" si="116"/>
        <v/>
      </c>
      <c r="U481" t="str">
        <f t="shared" si="117"/>
        <v/>
      </c>
      <c r="V481" s="238" t="str">
        <f t="shared" si="118"/>
        <v/>
      </c>
      <c r="W481" s="238">
        <f t="shared" si="119"/>
        <v>0</v>
      </c>
      <c r="X481" s="238">
        <f>SUMIFS($W$5:$W481,$V$5:$V481,"Plusieurs occurences",$H$5:$H481,H481)</f>
        <v>0</v>
      </c>
      <c r="Y481" t="str">
        <f t="shared" si="120"/>
        <v/>
      </c>
      <c r="Z481" t="str">
        <f t="shared" si="121"/>
        <v/>
      </c>
      <c r="AA481" t="str">
        <f t="shared" si="122"/>
        <v/>
      </c>
      <c r="AC481" t="str">
        <f t="shared" si="123"/>
        <v/>
      </c>
    </row>
    <row r="482" spans="16:29" x14ac:dyDescent="0.25">
      <c r="P482" s="1" t="str">
        <f>IF($C482&lt;&gt;"",IF(COUNTIF($C:C,$C482)&gt;1,"Plusieurs commentaires",""),"")</f>
        <v/>
      </c>
      <c r="Q482" s="1">
        <f t="shared" si="114"/>
        <v>0</v>
      </c>
      <c r="R482" s="1">
        <f>SUMIFS($Q$5:$Q482,$P$5:$P482,"Plusieurs commentaires",$C$5:$C482,C482)</f>
        <v>0</v>
      </c>
      <c r="S482" t="str">
        <f t="shared" si="115"/>
        <v/>
      </c>
      <c r="T482" t="str">
        <f t="shared" si="116"/>
        <v/>
      </c>
      <c r="U482" t="str">
        <f t="shared" si="117"/>
        <v/>
      </c>
      <c r="V482" s="238" t="str">
        <f t="shared" si="118"/>
        <v/>
      </c>
      <c r="W482" s="238">
        <f t="shared" si="119"/>
        <v>0</v>
      </c>
      <c r="X482" s="238">
        <f>SUMIFS($W$5:$W482,$V$5:$V482,"Plusieurs occurences",$H$5:$H482,H482)</f>
        <v>0</v>
      </c>
      <c r="Y482" t="str">
        <f t="shared" si="120"/>
        <v/>
      </c>
      <c r="Z482" t="str">
        <f t="shared" si="121"/>
        <v/>
      </c>
      <c r="AA482" t="str">
        <f t="shared" si="122"/>
        <v/>
      </c>
      <c r="AC482" t="str">
        <f t="shared" si="123"/>
        <v/>
      </c>
    </row>
    <row r="483" spans="16:29" x14ac:dyDescent="0.25">
      <c r="P483" s="1" t="str">
        <f>IF($C483&lt;&gt;"",IF(COUNTIF($C:C,$C483)&gt;1,"Plusieurs commentaires",""),"")</f>
        <v/>
      </c>
      <c r="Q483" s="1">
        <f t="shared" si="114"/>
        <v>0</v>
      </c>
      <c r="R483" s="1">
        <f>SUMIFS($Q$5:$Q483,$P$5:$P483,"Plusieurs commentaires",$C$5:$C483,C483)</f>
        <v>0</v>
      </c>
      <c r="S483" t="str">
        <f t="shared" si="115"/>
        <v/>
      </c>
      <c r="T483" t="str">
        <f t="shared" si="116"/>
        <v/>
      </c>
      <c r="U483" t="str">
        <f t="shared" si="117"/>
        <v/>
      </c>
      <c r="V483" s="238" t="str">
        <f t="shared" si="118"/>
        <v/>
      </c>
      <c r="W483" s="238">
        <f t="shared" si="119"/>
        <v>0</v>
      </c>
      <c r="X483" s="238">
        <f>SUMIFS($W$5:$W483,$V$5:$V483,"Plusieurs occurences",$H$5:$H483,H483)</f>
        <v>0</v>
      </c>
      <c r="Y483" t="str">
        <f t="shared" si="120"/>
        <v/>
      </c>
      <c r="Z483" t="str">
        <f t="shared" si="121"/>
        <v/>
      </c>
      <c r="AA483" t="str">
        <f t="shared" si="122"/>
        <v/>
      </c>
      <c r="AC483" t="str">
        <f t="shared" si="123"/>
        <v/>
      </c>
    </row>
    <row r="484" spans="16:29" x14ac:dyDescent="0.25">
      <c r="P484" s="1" t="str">
        <f>IF($C484&lt;&gt;"",IF(COUNTIF($C:C,$C484)&gt;1,"Plusieurs commentaires",""),"")</f>
        <v/>
      </c>
      <c r="Q484" s="1">
        <f t="shared" si="114"/>
        <v>0</v>
      </c>
      <c r="R484" s="1">
        <f>SUMIFS($Q$5:$Q484,$P$5:$P484,"Plusieurs commentaires",$C$5:$C484,C484)</f>
        <v>0</v>
      </c>
      <c r="S484" t="str">
        <f t="shared" si="115"/>
        <v/>
      </c>
      <c r="T484" t="str">
        <f t="shared" si="116"/>
        <v/>
      </c>
      <c r="U484" t="str">
        <f t="shared" si="117"/>
        <v/>
      </c>
      <c r="V484" s="238" t="str">
        <f t="shared" si="118"/>
        <v/>
      </c>
      <c r="W484" s="238">
        <f t="shared" si="119"/>
        <v>0</v>
      </c>
      <c r="X484" s="238">
        <f>SUMIFS($W$5:$W484,$V$5:$V484,"Plusieurs occurences",$H$5:$H484,H484)</f>
        <v>0</v>
      </c>
      <c r="Y484" t="str">
        <f t="shared" si="120"/>
        <v/>
      </c>
      <c r="Z484" t="str">
        <f t="shared" si="121"/>
        <v/>
      </c>
      <c r="AA484" t="str">
        <f t="shared" si="122"/>
        <v/>
      </c>
      <c r="AC484" t="str">
        <f t="shared" si="123"/>
        <v/>
      </c>
    </row>
    <row r="485" spans="16:29" x14ac:dyDescent="0.25">
      <c r="P485" s="1" t="str">
        <f>IF($C485&lt;&gt;"",IF(COUNTIF($C:C,$C485)&gt;1,"Plusieurs commentaires",""),"")</f>
        <v/>
      </c>
      <c r="Q485" s="1">
        <f t="shared" si="114"/>
        <v>0</v>
      </c>
      <c r="R485" s="1">
        <f>SUMIFS($Q$5:$Q485,$P$5:$P485,"Plusieurs commentaires",$C$5:$C485,C485)</f>
        <v>0</v>
      </c>
      <c r="S485" t="str">
        <f t="shared" si="115"/>
        <v/>
      </c>
      <c r="T485" t="str">
        <f t="shared" si="116"/>
        <v/>
      </c>
      <c r="U485" t="str">
        <f t="shared" si="117"/>
        <v/>
      </c>
      <c r="V485" s="238" t="str">
        <f t="shared" si="118"/>
        <v/>
      </c>
      <c r="W485" s="238">
        <f t="shared" si="119"/>
        <v>0</v>
      </c>
      <c r="X485" s="238">
        <f>SUMIFS($W$5:$W485,$V$5:$V485,"Plusieurs occurences",$H$5:$H485,H485)</f>
        <v>0</v>
      </c>
      <c r="Y485" t="str">
        <f t="shared" si="120"/>
        <v/>
      </c>
      <c r="Z485" t="str">
        <f t="shared" si="121"/>
        <v/>
      </c>
      <c r="AA485" t="str">
        <f t="shared" si="122"/>
        <v/>
      </c>
      <c r="AC485" t="str">
        <f t="shared" si="123"/>
        <v/>
      </c>
    </row>
    <row r="486" spans="16:29" x14ac:dyDescent="0.25">
      <c r="P486" s="1" t="str">
        <f>IF($C486&lt;&gt;"",IF(COUNTIF($C:C,$C486)&gt;1,"Plusieurs commentaires",""),"")</f>
        <v/>
      </c>
      <c r="Q486" s="1">
        <f t="shared" si="114"/>
        <v>0</v>
      </c>
      <c r="R486" s="1">
        <f>SUMIFS($Q$5:$Q486,$P$5:$P486,"Plusieurs commentaires",$C$5:$C486,C486)</f>
        <v>0</v>
      </c>
      <c r="S486" t="str">
        <f t="shared" si="115"/>
        <v/>
      </c>
      <c r="T486" t="str">
        <f t="shared" si="116"/>
        <v/>
      </c>
      <c r="U486" t="str">
        <f t="shared" si="117"/>
        <v/>
      </c>
      <c r="V486" s="238" t="str">
        <f t="shared" si="118"/>
        <v/>
      </c>
      <c r="W486" s="238">
        <f t="shared" si="119"/>
        <v>0</v>
      </c>
      <c r="X486" s="238">
        <f>SUMIFS($W$5:$W486,$V$5:$V486,"Plusieurs occurences",$H$5:$H486,H486)</f>
        <v>0</v>
      </c>
      <c r="Y486" t="str">
        <f t="shared" si="120"/>
        <v/>
      </c>
      <c r="Z486" t="str">
        <f t="shared" si="121"/>
        <v/>
      </c>
      <c r="AA486" t="str">
        <f t="shared" si="122"/>
        <v/>
      </c>
      <c r="AC486" t="str">
        <f t="shared" si="123"/>
        <v/>
      </c>
    </row>
    <row r="487" spans="16:29" x14ac:dyDescent="0.25">
      <c r="P487" s="1" t="str">
        <f>IF($C487&lt;&gt;"",IF(COUNTIF($C:C,$C487)&gt;1,"Plusieurs commentaires",""),"")</f>
        <v/>
      </c>
      <c r="Q487" s="1">
        <f t="shared" si="114"/>
        <v>0</v>
      </c>
      <c r="R487" s="1">
        <f>SUMIFS($Q$5:$Q487,$P$5:$P487,"Plusieurs commentaires",$C$5:$C487,C487)</f>
        <v>0</v>
      </c>
      <c r="S487" t="str">
        <f t="shared" si="115"/>
        <v/>
      </c>
      <c r="T487" t="str">
        <f t="shared" si="116"/>
        <v/>
      </c>
      <c r="U487" t="str">
        <f t="shared" si="117"/>
        <v/>
      </c>
      <c r="V487" s="238" t="str">
        <f t="shared" si="118"/>
        <v/>
      </c>
      <c r="W487" s="238">
        <f t="shared" si="119"/>
        <v>0</v>
      </c>
      <c r="X487" s="238">
        <f>SUMIFS($W$5:$W487,$V$5:$V487,"Plusieurs occurences",$H$5:$H487,H487)</f>
        <v>0</v>
      </c>
      <c r="Y487" t="str">
        <f t="shared" si="120"/>
        <v/>
      </c>
      <c r="Z487" t="str">
        <f t="shared" si="121"/>
        <v/>
      </c>
      <c r="AA487" t="str">
        <f t="shared" si="122"/>
        <v/>
      </c>
      <c r="AC487" t="str">
        <f t="shared" si="123"/>
        <v/>
      </c>
    </row>
    <row r="488" spans="16:29" x14ac:dyDescent="0.25">
      <c r="P488" s="1" t="str">
        <f>IF($C488&lt;&gt;"",IF(COUNTIF($C:C,$C488)&gt;1,"Plusieurs commentaires",""),"")</f>
        <v/>
      </c>
      <c r="Q488" s="1">
        <f t="shared" si="114"/>
        <v>0</v>
      </c>
      <c r="R488" s="1">
        <f>SUMIFS($Q$5:$Q488,$P$5:$P488,"Plusieurs commentaires",$C$5:$C488,C488)</f>
        <v>0</v>
      </c>
      <c r="S488" t="str">
        <f t="shared" si="115"/>
        <v/>
      </c>
      <c r="T488" t="str">
        <f t="shared" si="116"/>
        <v/>
      </c>
      <c r="U488" t="str">
        <f t="shared" si="117"/>
        <v/>
      </c>
      <c r="V488" s="238" t="str">
        <f t="shared" si="118"/>
        <v/>
      </c>
      <c r="W488" s="238">
        <f t="shared" si="119"/>
        <v>0</v>
      </c>
      <c r="X488" s="238">
        <f>SUMIFS($W$5:$W488,$V$5:$V488,"Plusieurs occurences",$H$5:$H488,H488)</f>
        <v>0</v>
      </c>
      <c r="Y488" t="str">
        <f t="shared" si="120"/>
        <v/>
      </c>
      <c r="Z488" t="str">
        <f t="shared" si="121"/>
        <v/>
      </c>
      <c r="AA488" t="str">
        <f t="shared" si="122"/>
        <v/>
      </c>
      <c r="AC488" t="str">
        <f t="shared" si="123"/>
        <v/>
      </c>
    </row>
    <row r="489" spans="16:29" x14ac:dyDescent="0.25">
      <c r="P489" s="1" t="str">
        <f>IF($C489&lt;&gt;"",IF(COUNTIF($C:C,$C489)&gt;1,"Plusieurs commentaires",""),"")</f>
        <v/>
      </c>
      <c r="Q489" s="1">
        <f t="shared" si="114"/>
        <v>0</v>
      </c>
      <c r="R489" s="1">
        <f>SUMIFS($Q$5:$Q489,$P$5:$P489,"Plusieurs commentaires",$C$5:$C489,C489)</f>
        <v>0</v>
      </c>
      <c r="S489" t="str">
        <f t="shared" si="115"/>
        <v/>
      </c>
      <c r="T489" t="str">
        <f t="shared" si="116"/>
        <v/>
      </c>
      <c r="U489" t="str">
        <f t="shared" si="117"/>
        <v/>
      </c>
      <c r="V489" s="238" t="str">
        <f t="shared" si="118"/>
        <v/>
      </c>
      <c r="W489" s="238">
        <f t="shared" si="119"/>
        <v>0</v>
      </c>
      <c r="X489" s="238">
        <f>SUMIFS($W$5:$W489,$V$5:$V489,"Plusieurs occurences",$H$5:$H489,H489)</f>
        <v>0</v>
      </c>
      <c r="Y489" t="str">
        <f t="shared" si="120"/>
        <v/>
      </c>
      <c r="Z489" t="str">
        <f t="shared" si="121"/>
        <v/>
      </c>
      <c r="AA489" t="str">
        <f t="shared" si="122"/>
        <v/>
      </c>
      <c r="AC489" t="str">
        <f t="shared" si="123"/>
        <v/>
      </c>
    </row>
    <row r="490" spans="16:29" x14ac:dyDescent="0.25">
      <c r="P490" s="1" t="str">
        <f>IF($C490&lt;&gt;"",IF(COUNTIF($C:C,$C490)&gt;1,"Plusieurs commentaires",""),"")</f>
        <v/>
      </c>
      <c r="Q490" s="1">
        <f t="shared" si="114"/>
        <v>0</v>
      </c>
      <c r="R490" s="1">
        <f>SUMIFS($Q$5:$Q490,$P$5:$P490,"Plusieurs commentaires",$C$5:$C490,C490)</f>
        <v>0</v>
      </c>
      <c r="S490" t="str">
        <f t="shared" si="115"/>
        <v/>
      </c>
      <c r="T490" t="str">
        <f t="shared" si="116"/>
        <v/>
      </c>
      <c r="U490" t="str">
        <f t="shared" si="117"/>
        <v/>
      </c>
      <c r="V490" s="238" t="str">
        <f t="shared" si="118"/>
        <v/>
      </c>
      <c r="W490" s="238">
        <f t="shared" si="119"/>
        <v>0</v>
      </c>
      <c r="X490" s="238">
        <f>SUMIFS($W$5:$W490,$V$5:$V490,"Plusieurs occurences",$H$5:$H490,H490)</f>
        <v>0</v>
      </c>
      <c r="Y490" t="str">
        <f t="shared" si="120"/>
        <v/>
      </c>
      <c r="Z490" t="str">
        <f t="shared" si="121"/>
        <v/>
      </c>
      <c r="AA490" t="str">
        <f t="shared" si="122"/>
        <v/>
      </c>
      <c r="AC490" t="str">
        <f t="shared" si="123"/>
        <v/>
      </c>
    </row>
    <row r="491" spans="16:29" x14ac:dyDescent="0.25">
      <c r="P491" s="1" t="str">
        <f>IF($C491&lt;&gt;"",IF(COUNTIF($C:C,$C491)&gt;1,"Plusieurs commentaires",""),"")</f>
        <v/>
      </c>
      <c r="Q491" s="1">
        <f t="shared" si="114"/>
        <v>0</v>
      </c>
      <c r="R491" s="1">
        <f>SUMIFS($Q$5:$Q491,$P$5:$P491,"Plusieurs commentaires",$C$5:$C491,C491)</f>
        <v>0</v>
      </c>
      <c r="S491" t="str">
        <f t="shared" si="115"/>
        <v/>
      </c>
      <c r="T491" t="str">
        <f t="shared" si="116"/>
        <v/>
      </c>
      <c r="U491" t="str">
        <f t="shared" si="117"/>
        <v/>
      </c>
      <c r="V491" s="238" t="str">
        <f t="shared" si="118"/>
        <v/>
      </c>
      <c r="W491" s="238">
        <f t="shared" si="119"/>
        <v>0</v>
      </c>
      <c r="X491" s="238">
        <f>SUMIFS($W$5:$W491,$V$5:$V491,"Plusieurs occurences",$H$5:$H491,H491)</f>
        <v>0</v>
      </c>
      <c r="Y491" t="str">
        <f t="shared" si="120"/>
        <v/>
      </c>
      <c r="Z491" t="str">
        <f t="shared" si="121"/>
        <v/>
      </c>
      <c r="AA491" t="str">
        <f t="shared" si="122"/>
        <v/>
      </c>
      <c r="AC491" t="str">
        <f t="shared" si="123"/>
        <v/>
      </c>
    </row>
    <row r="492" spans="16:29" x14ac:dyDescent="0.25">
      <c r="P492" s="1" t="str">
        <f>IF($C492&lt;&gt;"",IF(COUNTIF($C:C,$C492)&gt;1,"Plusieurs commentaires",""),"")</f>
        <v/>
      </c>
      <c r="Q492" s="1">
        <f t="shared" si="114"/>
        <v>0</v>
      </c>
      <c r="R492" s="1">
        <f>SUMIFS($Q$5:$Q492,$P$5:$P492,"Plusieurs commentaires",$C$5:$C492,C492)</f>
        <v>0</v>
      </c>
      <c r="S492" t="str">
        <f t="shared" si="115"/>
        <v/>
      </c>
      <c r="T492" t="str">
        <f t="shared" si="116"/>
        <v/>
      </c>
      <c r="U492" t="str">
        <f t="shared" si="117"/>
        <v/>
      </c>
      <c r="V492" s="238" t="str">
        <f t="shared" si="118"/>
        <v/>
      </c>
      <c r="W492" s="238">
        <f t="shared" si="119"/>
        <v>0</v>
      </c>
      <c r="X492" s="238">
        <f>SUMIFS($W$5:$W492,$V$5:$V492,"Plusieurs occurences",$H$5:$H492,H492)</f>
        <v>0</v>
      </c>
      <c r="Y492" t="str">
        <f t="shared" si="120"/>
        <v/>
      </c>
      <c r="Z492" t="str">
        <f t="shared" si="121"/>
        <v/>
      </c>
      <c r="AA492" t="str">
        <f t="shared" si="122"/>
        <v/>
      </c>
      <c r="AC492" t="str">
        <f t="shared" si="123"/>
        <v/>
      </c>
    </row>
    <row r="493" spans="16:29" x14ac:dyDescent="0.25">
      <c r="P493" s="1" t="str">
        <f>IF($C493&lt;&gt;"",IF(COUNTIF($C:C,$C493)&gt;1,"Plusieurs commentaires",""),"")</f>
        <v/>
      </c>
      <c r="Q493" s="1">
        <f t="shared" si="114"/>
        <v>0</v>
      </c>
      <c r="R493" s="1">
        <f>SUMIFS($Q$5:$Q493,$P$5:$P493,"Plusieurs commentaires",$C$5:$C493,C493)</f>
        <v>0</v>
      </c>
      <c r="S493" t="str">
        <f t="shared" si="115"/>
        <v/>
      </c>
      <c r="T493" t="str">
        <f t="shared" si="116"/>
        <v/>
      </c>
      <c r="U493" t="str">
        <f t="shared" si="117"/>
        <v/>
      </c>
      <c r="V493" s="238" t="str">
        <f t="shared" si="118"/>
        <v/>
      </c>
      <c r="W493" s="238">
        <f t="shared" si="119"/>
        <v>0</v>
      </c>
      <c r="X493" s="238">
        <f>SUMIFS($W$5:$W493,$V$5:$V493,"Plusieurs occurences",$H$5:$H493,H493)</f>
        <v>0</v>
      </c>
      <c r="Y493" t="str">
        <f t="shared" si="120"/>
        <v/>
      </c>
      <c r="Z493" t="str">
        <f t="shared" si="121"/>
        <v/>
      </c>
      <c r="AA493" t="str">
        <f t="shared" si="122"/>
        <v/>
      </c>
      <c r="AC493" t="str">
        <f t="shared" si="123"/>
        <v/>
      </c>
    </row>
    <row r="494" spans="16:29" x14ac:dyDescent="0.25">
      <c r="P494" s="1" t="str">
        <f>IF($C494&lt;&gt;"",IF(COUNTIF($C:C,$C494)&gt;1,"Plusieurs commentaires",""),"")</f>
        <v/>
      </c>
      <c r="Q494" s="1">
        <f t="shared" si="114"/>
        <v>0</v>
      </c>
      <c r="R494" s="1">
        <f>SUMIFS($Q$5:$Q494,$P$5:$P494,"Plusieurs commentaires",$C$5:$C494,C494)</f>
        <v>0</v>
      </c>
      <c r="S494" t="str">
        <f t="shared" si="115"/>
        <v/>
      </c>
      <c r="T494" t="str">
        <f t="shared" si="116"/>
        <v/>
      </c>
      <c r="U494" t="str">
        <f t="shared" si="117"/>
        <v/>
      </c>
      <c r="V494" s="238" t="str">
        <f t="shared" si="118"/>
        <v/>
      </c>
      <c r="W494" s="238">
        <f t="shared" si="119"/>
        <v>0</v>
      </c>
      <c r="X494" s="238">
        <f>SUMIFS($W$5:$W494,$V$5:$V494,"Plusieurs occurences",$H$5:$H494,H494)</f>
        <v>0</v>
      </c>
      <c r="Y494" t="str">
        <f t="shared" si="120"/>
        <v/>
      </c>
      <c r="Z494" t="str">
        <f t="shared" si="121"/>
        <v/>
      </c>
      <c r="AA494" t="str">
        <f t="shared" si="122"/>
        <v/>
      </c>
      <c r="AC494" t="str">
        <f t="shared" si="123"/>
        <v/>
      </c>
    </row>
    <row r="495" spans="16:29" x14ac:dyDescent="0.25">
      <c r="P495" s="1" t="str">
        <f>IF($C495&lt;&gt;"",IF(COUNTIF($C:C,$C495)&gt;1,"Plusieurs commentaires",""),"")</f>
        <v/>
      </c>
      <c r="Q495" s="1">
        <f t="shared" si="114"/>
        <v>0</v>
      </c>
      <c r="R495" s="1">
        <f>SUMIFS($Q$5:$Q495,$P$5:$P495,"Plusieurs commentaires",$C$5:$C495,C495)</f>
        <v>0</v>
      </c>
      <c r="S495" t="str">
        <f t="shared" si="115"/>
        <v/>
      </c>
      <c r="T495" t="str">
        <f t="shared" si="116"/>
        <v/>
      </c>
      <c r="U495" t="str">
        <f t="shared" si="117"/>
        <v/>
      </c>
      <c r="V495" s="238" t="str">
        <f t="shared" si="118"/>
        <v/>
      </c>
      <c r="W495" s="238">
        <f t="shared" si="119"/>
        <v>0</v>
      </c>
      <c r="X495" s="238">
        <f>SUMIFS($W$5:$W495,$V$5:$V495,"Plusieurs occurences",$H$5:$H495,H495)</f>
        <v>0</v>
      </c>
      <c r="Y495" t="str">
        <f t="shared" si="120"/>
        <v/>
      </c>
      <c r="Z495" t="str">
        <f t="shared" si="121"/>
        <v/>
      </c>
      <c r="AA495" t="str">
        <f t="shared" si="122"/>
        <v/>
      </c>
      <c r="AC495" t="str">
        <f t="shared" si="123"/>
        <v/>
      </c>
    </row>
    <row r="496" spans="16:29" x14ac:dyDescent="0.25">
      <c r="P496" s="1" t="str">
        <f>IF($C496&lt;&gt;"",IF(COUNTIF($C:C,$C496)&gt;1,"Plusieurs commentaires",""),"")</f>
        <v/>
      </c>
      <c r="Q496" s="1">
        <f t="shared" si="114"/>
        <v>0</v>
      </c>
      <c r="R496" s="1">
        <f>SUMIFS($Q$5:$Q496,$P$5:$P496,"Plusieurs commentaires",$C$5:$C496,C496)</f>
        <v>0</v>
      </c>
      <c r="S496" t="str">
        <f t="shared" si="115"/>
        <v/>
      </c>
      <c r="T496" t="str">
        <f t="shared" si="116"/>
        <v/>
      </c>
      <c r="U496" t="str">
        <f t="shared" si="117"/>
        <v/>
      </c>
      <c r="V496" s="238" t="str">
        <f t="shared" si="118"/>
        <v/>
      </c>
      <c r="W496" s="238">
        <f t="shared" si="119"/>
        <v>0</v>
      </c>
      <c r="X496" s="238">
        <f>SUMIFS($W$5:$W496,$V$5:$V496,"Plusieurs occurences",$H$5:$H496,H496)</f>
        <v>0</v>
      </c>
      <c r="Y496" t="str">
        <f t="shared" si="120"/>
        <v/>
      </c>
      <c r="Z496" t="str">
        <f t="shared" si="121"/>
        <v/>
      </c>
      <c r="AA496" t="str">
        <f t="shared" si="122"/>
        <v/>
      </c>
      <c r="AC496" t="str">
        <f t="shared" si="123"/>
        <v/>
      </c>
    </row>
    <row r="497" spans="16:29" x14ac:dyDescent="0.25">
      <c r="P497" s="1" t="str">
        <f>IF($C497&lt;&gt;"",IF(COUNTIF($C:C,$C497)&gt;1,"Plusieurs commentaires",""),"")</f>
        <v/>
      </c>
      <c r="Q497" s="1">
        <f t="shared" si="114"/>
        <v>0</v>
      </c>
      <c r="R497" s="1">
        <f>SUMIFS($Q$5:$Q497,$P$5:$P497,"Plusieurs commentaires",$C$5:$C497,C497)</f>
        <v>0</v>
      </c>
      <c r="S497" t="str">
        <f t="shared" si="115"/>
        <v/>
      </c>
      <c r="T497" t="str">
        <f t="shared" si="116"/>
        <v/>
      </c>
      <c r="U497" t="str">
        <f t="shared" si="117"/>
        <v/>
      </c>
      <c r="V497" s="238" t="str">
        <f t="shared" si="118"/>
        <v/>
      </c>
      <c r="W497" s="238">
        <f t="shared" si="119"/>
        <v>0</v>
      </c>
      <c r="X497" s="238">
        <f>SUMIFS($W$5:$W497,$V$5:$V497,"Plusieurs occurences",$H$5:$H497,H497)</f>
        <v>0</v>
      </c>
      <c r="Y497" t="str">
        <f t="shared" si="120"/>
        <v/>
      </c>
      <c r="Z497" t="str">
        <f t="shared" si="121"/>
        <v/>
      </c>
      <c r="AA497" t="str">
        <f t="shared" si="122"/>
        <v/>
      </c>
      <c r="AC497" t="str">
        <f t="shared" si="123"/>
        <v/>
      </c>
    </row>
    <row r="498" spans="16:29" x14ac:dyDescent="0.25">
      <c r="P498" s="1" t="str">
        <f>IF($C498&lt;&gt;"",IF(COUNTIF($C:C,$C498)&gt;1,"Plusieurs commentaires",""),"")</f>
        <v/>
      </c>
      <c r="Q498" s="1">
        <f t="shared" si="114"/>
        <v>0</v>
      </c>
      <c r="R498" s="1">
        <f>SUMIFS($Q$5:$Q498,$P$5:$P498,"Plusieurs commentaires",$C$5:$C498,C498)</f>
        <v>0</v>
      </c>
      <c r="S498" t="str">
        <f t="shared" si="115"/>
        <v/>
      </c>
      <c r="T498" t="str">
        <f t="shared" si="116"/>
        <v/>
      </c>
      <c r="U498" t="str">
        <f t="shared" si="117"/>
        <v/>
      </c>
      <c r="V498" s="238" t="str">
        <f t="shared" si="118"/>
        <v/>
      </c>
      <c r="W498" s="238">
        <f t="shared" si="119"/>
        <v>0</v>
      </c>
      <c r="X498" s="238">
        <f>SUMIFS($W$5:$W498,$V$5:$V498,"Plusieurs occurences",$H$5:$H498,H498)</f>
        <v>0</v>
      </c>
      <c r="Y498" t="str">
        <f t="shared" si="120"/>
        <v/>
      </c>
      <c r="Z498" t="str">
        <f t="shared" si="121"/>
        <v/>
      </c>
      <c r="AA498" t="str">
        <f t="shared" si="122"/>
        <v/>
      </c>
      <c r="AC498" t="str">
        <f t="shared" si="123"/>
        <v/>
      </c>
    </row>
    <row r="499" spans="16:29" x14ac:dyDescent="0.25">
      <c r="P499" s="1" t="str">
        <f>IF($C499&lt;&gt;"",IF(COUNTIF($C:C,$C499)&gt;1,"Plusieurs commentaires",""),"")</f>
        <v/>
      </c>
      <c r="Q499" s="1">
        <f t="shared" si="114"/>
        <v>0</v>
      </c>
      <c r="R499" s="1">
        <f>SUMIFS($Q$5:$Q499,$P$5:$P499,"Plusieurs commentaires",$C$5:$C499,C499)</f>
        <v>0</v>
      </c>
      <c r="S499" t="str">
        <f t="shared" si="115"/>
        <v/>
      </c>
      <c r="T499" t="str">
        <f t="shared" si="116"/>
        <v/>
      </c>
      <c r="U499" t="str">
        <f t="shared" si="117"/>
        <v/>
      </c>
      <c r="V499" s="238" t="str">
        <f t="shared" si="118"/>
        <v/>
      </c>
      <c r="W499" s="238">
        <f t="shared" si="119"/>
        <v>0</v>
      </c>
      <c r="X499" s="238">
        <f>SUMIFS($W$5:$W499,$V$5:$V499,"Plusieurs occurences",$H$5:$H499,H499)</f>
        <v>0</v>
      </c>
      <c r="Y499" t="str">
        <f t="shared" si="120"/>
        <v/>
      </c>
      <c r="Z499" t="str">
        <f t="shared" si="121"/>
        <v/>
      </c>
      <c r="AA499" t="str">
        <f t="shared" si="122"/>
        <v/>
      </c>
      <c r="AC499" t="str">
        <f t="shared" si="123"/>
        <v/>
      </c>
    </row>
    <row r="500" spans="16:29" x14ac:dyDescent="0.25">
      <c r="P500" s="1" t="str">
        <f>IF($C500&lt;&gt;"",IF(COUNTIF($C:C,$C500)&gt;1,"Plusieurs commentaires",""),"")</f>
        <v/>
      </c>
      <c r="Q500" s="1">
        <f t="shared" si="114"/>
        <v>0</v>
      </c>
      <c r="R500" s="1">
        <f>SUMIFS($Q$5:$Q500,$P$5:$P500,"Plusieurs commentaires",$C$5:$C500,C500)</f>
        <v>0</v>
      </c>
      <c r="S500" t="str">
        <f t="shared" si="115"/>
        <v/>
      </c>
      <c r="T500" t="str">
        <f t="shared" si="116"/>
        <v/>
      </c>
      <c r="U500" t="str">
        <f t="shared" si="117"/>
        <v/>
      </c>
      <c r="V500" s="238" t="str">
        <f t="shared" si="118"/>
        <v/>
      </c>
      <c r="W500" s="238">
        <f t="shared" si="119"/>
        <v>0</v>
      </c>
      <c r="X500" s="238">
        <f>SUMIFS($W$5:$W500,$V$5:$V500,"Plusieurs occurences",$H$5:$H500,H500)</f>
        <v>0</v>
      </c>
      <c r="Y500" t="str">
        <f t="shared" si="120"/>
        <v/>
      </c>
      <c r="Z500" t="str">
        <f t="shared" si="121"/>
        <v/>
      </c>
      <c r="AA500" t="str">
        <f t="shared" si="122"/>
        <v/>
      </c>
      <c r="AC500" t="str">
        <f t="shared" si="123"/>
        <v/>
      </c>
    </row>
    <row r="501" spans="16:29" x14ac:dyDescent="0.25">
      <c r="P501" s="1" t="str">
        <f>IF($C501&lt;&gt;"",IF(COUNTIF($C:C,$C501)&gt;1,"Plusieurs commentaires",""),"")</f>
        <v/>
      </c>
      <c r="Q501" s="1">
        <f t="shared" si="114"/>
        <v>0</v>
      </c>
      <c r="R501" s="1">
        <f>SUMIFS($Q$5:$Q501,$P$5:$P501,"Plusieurs commentaires",$C$5:$C501,C501)</f>
        <v>0</v>
      </c>
      <c r="S501" t="str">
        <f t="shared" si="115"/>
        <v/>
      </c>
      <c r="T501" t="str">
        <f t="shared" si="116"/>
        <v/>
      </c>
      <c r="U501" t="str">
        <f t="shared" si="117"/>
        <v/>
      </c>
      <c r="V501" s="238" t="str">
        <f t="shared" si="118"/>
        <v/>
      </c>
      <c r="W501" s="238">
        <f t="shared" si="119"/>
        <v>0</v>
      </c>
      <c r="X501" s="238">
        <f>SUMIFS($W$5:$W501,$V$5:$V501,"Plusieurs occurences",$H$5:$H501,H501)</f>
        <v>0</v>
      </c>
      <c r="Y501" t="str">
        <f t="shared" si="120"/>
        <v/>
      </c>
      <c r="Z501" t="str">
        <f t="shared" si="121"/>
        <v/>
      </c>
      <c r="AA501" t="str">
        <f t="shared" si="122"/>
        <v/>
      </c>
      <c r="AC501" t="str">
        <f t="shared" si="123"/>
        <v/>
      </c>
    </row>
    <row r="502" spans="16:29" x14ac:dyDescent="0.25">
      <c r="P502" s="1" t="str">
        <f>IF($C502&lt;&gt;"",IF(COUNTIF($C:C,$C502)&gt;1,"Plusieurs commentaires",""),"")</f>
        <v/>
      </c>
      <c r="Q502" s="1">
        <f t="shared" si="114"/>
        <v>0</v>
      </c>
      <c r="R502" s="1">
        <f>SUMIFS($Q$5:$Q502,$P$5:$P502,"Plusieurs commentaires",$C$5:$C502,C502)</f>
        <v>0</v>
      </c>
      <c r="S502" t="str">
        <f t="shared" si="115"/>
        <v/>
      </c>
      <c r="T502" t="str">
        <f t="shared" si="116"/>
        <v/>
      </c>
      <c r="U502" t="str">
        <f t="shared" si="117"/>
        <v/>
      </c>
      <c r="V502" s="238" t="str">
        <f t="shared" si="118"/>
        <v/>
      </c>
      <c r="W502" s="238">
        <f t="shared" si="119"/>
        <v>0</v>
      </c>
      <c r="X502" s="238">
        <f>SUMIFS($W$5:$W502,$V$5:$V502,"Plusieurs occurences",$H$5:$H502,H502)</f>
        <v>0</v>
      </c>
      <c r="Y502" t="str">
        <f t="shared" si="120"/>
        <v/>
      </c>
      <c r="Z502" t="str">
        <f t="shared" si="121"/>
        <v/>
      </c>
      <c r="AA502" t="str">
        <f t="shared" si="122"/>
        <v/>
      </c>
      <c r="AC502" t="str">
        <f t="shared" si="123"/>
        <v/>
      </c>
    </row>
    <row r="503" spans="16:29" x14ac:dyDescent="0.25">
      <c r="P503" s="1" t="str">
        <f>IF($C503&lt;&gt;"",IF(COUNTIF($C:C,$C503)&gt;1,"Plusieurs commentaires",""),"")</f>
        <v/>
      </c>
      <c r="Q503" s="1">
        <f t="shared" si="114"/>
        <v>0</v>
      </c>
      <c r="R503" s="1">
        <f>SUMIFS($Q$5:$Q503,$P$5:$P503,"Plusieurs commentaires",$C$5:$C503,C503)</f>
        <v>0</v>
      </c>
      <c r="S503" t="str">
        <f t="shared" si="115"/>
        <v/>
      </c>
      <c r="T503" t="str">
        <f t="shared" si="116"/>
        <v/>
      </c>
      <c r="U503" t="str">
        <f t="shared" si="117"/>
        <v/>
      </c>
      <c r="V503" s="238" t="str">
        <f t="shared" si="118"/>
        <v/>
      </c>
      <c r="W503" s="238">
        <f t="shared" si="119"/>
        <v>0</v>
      </c>
      <c r="X503" s="238">
        <f>SUMIFS($W$5:$W503,$V$5:$V503,"Plusieurs occurences",$H$5:$H503,H503)</f>
        <v>0</v>
      </c>
      <c r="Y503" t="str">
        <f t="shared" si="120"/>
        <v/>
      </c>
      <c r="Z503" t="str">
        <f t="shared" si="121"/>
        <v/>
      </c>
      <c r="AA503" t="str">
        <f t="shared" si="122"/>
        <v/>
      </c>
      <c r="AC503" t="str">
        <f t="shared" si="123"/>
        <v/>
      </c>
    </row>
    <row r="504" spans="16:29" x14ac:dyDescent="0.25">
      <c r="P504" s="1" t="str">
        <f>IF($C504&lt;&gt;"",IF(COUNTIF($C:C,$C504)&gt;1,"Plusieurs commentaires",""),"")</f>
        <v/>
      </c>
      <c r="Q504" s="1">
        <f t="shared" si="114"/>
        <v>0</v>
      </c>
      <c r="R504" s="1">
        <f>SUMIFS($Q$5:$Q504,$P$5:$P504,"Plusieurs commentaires",$C$5:$C504,C504)</f>
        <v>0</v>
      </c>
      <c r="S504" t="str">
        <f t="shared" si="115"/>
        <v/>
      </c>
      <c r="T504" t="str">
        <f t="shared" si="116"/>
        <v/>
      </c>
      <c r="U504" t="str">
        <f t="shared" si="117"/>
        <v/>
      </c>
      <c r="V504" s="238" t="str">
        <f t="shared" si="118"/>
        <v/>
      </c>
      <c r="W504" s="238">
        <f t="shared" si="119"/>
        <v>0</v>
      </c>
      <c r="X504" s="238">
        <f>SUMIFS($W$5:$W504,$V$5:$V504,"Plusieurs occurences",$H$5:$H504,H504)</f>
        <v>0</v>
      </c>
      <c r="Y504" t="str">
        <f t="shared" si="120"/>
        <v/>
      </c>
      <c r="Z504" t="str">
        <f t="shared" si="121"/>
        <v/>
      </c>
      <c r="AA504" t="str">
        <f t="shared" si="122"/>
        <v/>
      </c>
      <c r="AC504" t="str">
        <f t="shared" si="123"/>
        <v/>
      </c>
    </row>
    <row r="505" spans="16:29" x14ac:dyDescent="0.25">
      <c r="P505" s="1" t="str">
        <f>IF($C505&lt;&gt;"",IF(COUNTIF($C:C,$C505)&gt;1,"Plusieurs commentaires",""),"")</f>
        <v/>
      </c>
      <c r="Q505" s="1">
        <f t="shared" si="114"/>
        <v>0</v>
      </c>
      <c r="R505" s="1">
        <f>SUMIFS($Q$5:$Q505,$P$5:$P505,"Plusieurs commentaires",$C$5:$C505,C505)</f>
        <v>0</v>
      </c>
      <c r="S505" t="str">
        <f t="shared" si="115"/>
        <v/>
      </c>
      <c r="T505" t="str">
        <f t="shared" si="116"/>
        <v/>
      </c>
      <c r="U505" t="str">
        <f t="shared" si="117"/>
        <v/>
      </c>
      <c r="V505" s="238" t="str">
        <f t="shared" si="118"/>
        <v/>
      </c>
      <c r="W505" s="238">
        <f t="shared" si="119"/>
        <v>0</v>
      </c>
      <c r="X505" s="238">
        <f>SUMIFS($W$5:$W505,$V$5:$V505,"Plusieurs occurences",$H$5:$H505,H505)</f>
        <v>0</v>
      </c>
      <c r="Y505" t="str">
        <f t="shared" si="120"/>
        <v/>
      </c>
      <c r="Z505" t="str">
        <f t="shared" si="121"/>
        <v/>
      </c>
      <c r="AA505" t="str">
        <f t="shared" si="122"/>
        <v/>
      </c>
      <c r="AC505" t="str">
        <f t="shared" si="123"/>
        <v/>
      </c>
    </row>
    <row r="506" spans="16:29" x14ac:dyDescent="0.25">
      <c r="P506" s="1" t="str">
        <f>IF($C506&lt;&gt;"",IF(COUNTIF($C:C,$C506)&gt;1,"Plusieurs commentaires",""),"")</f>
        <v/>
      </c>
      <c r="Q506" s="1">
        <f t="shared" si="114"/>
        <v>0</v>
      </c>
      <c r="R506" s="1">
        <f>SUMIFS($Q$5:$Q506,$P$5:$P506,"Plusieurs commentaires",$C$5:$C506,C506)</f>
        <v>0</v>
      </c>
      <c r="S506" t="str">
        <f t="shared" si="115"/>
        <v/>
      </c>
      <c r="T506" t="str">
        <f t="shared" si="116"/>
        <v/>
      </c>
      <c r="U506" t="str">
        <f t="shared" si="117"/>
        <v/>
      </c>
      <c r="V506" s="238" t="str">
        <f t="shared" si="118"/>
        <v/>
      </c>
      <c r="W506" s="238">
        <f t="shared" si="119"/>
        <v>0</v>
      </c>
      <c r="X506" s="238">
        <f>SUMIFS($W$5:$W506,$V$5:$V506,"Plusieurs occurences",$H$5:$H506,H506)</f>
        <v>0</v>
      </c>
      <c r="Y506" t="str">
        <f t="shared" si="120"/>
        <v/>
      </c>
      <c r="Z506" t="str">
        <f t="shared" si="121"/>
        <v/>
      </c>
      <c r="AA506" t="str">
        <f t="shared" si="122"/>
        <v/>
      </c>
      <c r="AC506" t="str">
        <f t="shared" si="123"/>
        <v/>
      </c>
    </row>
    <row r="507" spans="16:29" x14ac:dyDescent="0.25">
      <c r="P507" s="1" t="str">
        <f>IF($C507&lt;&gt;"",IF(COUNTIF($C:C,$C507)&gt;1,"Plusieurs commentaires",""),"")</f>
        <v/>
      </c>
      <c r="Q507" s="1">
        <f t="shared" si="114"/>
        <v>0</v>
      </c>
      <c r="R507" s="1">
        <f>SUMIFS($Q$5:$Q507,$P$5:$P507,"Plusieurs commentaires",$C$5:$C507,C507)</f>
        <v>0</v>
      </c>
      <c r="S507" t="str">
        <f t="shared" si="115"/>
        <v/>
      </c>
      <c r="T507" t="str">
        <f t="shared" si="116"/>
        <v/>
      </c>
      <c r="U507" t="str">
        <f t="shared" si="117"/>
        <v/>
      </c>
      <c r="V507" s="238" t="str">
        <f t="shared" si="118"/>
        <v/>
      </c>
      <c r="W507" s="238">
        <f t="shared" si="119"/>
        <v>0</v>
      </c>
      <c r="X507" s="238">
        <f>SUMIFS($W$5:$W507,$V$5:$V507,"Plusieurs occurences",$H$5:$H507,H507)</f>
        <v>0</v>
      </c>
      <c r="Y507" t="str">
        <f t="shared" si="120"/>
        <v/>
      </c>
      <c r="Z507" t="str">
        <f t="shared" si="121"/>
        <v/>
      </c>
      <c r="AA507" t="str">
        <f t="shared" si="122"/>
        <v/>
      </c>
      <c r="AC507" t="str">
        <f t="shared" si="123"/>
        <v/>
      </c>
    </row>
    <row r="508" spans="16:29" x14ac:dyDescent="0.25">
      <c r="P508" s="1" t="str">
        <f>IF($C508&lt;&gt;"",IF(COUNTIF($C:C,$C508)&gt;1,"Plusieurs commentaires",""),"")</f>
        <v/>
      </c>
      <c r="Q508" s="1">
        <f t="shared" si="114"/>
        <v>0</v>
      </c>
      <c r="R508" s="1">
        <f>SUMIFS($Q$5:$Q508,$P$5:$P508,"Plusieurs commentaires",$C$5:$C508,C508)</f>
        <v>0</v>
      </c>
      <c r="S508" t="str">
        <f t="shared" si="115"/>
        <v/>
      </c>
      <c r="T508" t="str">
        <f t="shared" si="116"/>
        <v/>
      </c>
      <c r="U508" t="str">
        <f t="shared" si="117"/>
        <v/>
      </c>
      <c r="V508" s="238" t="str">
        <f t="shared" si="118"/>
        <v/>
      </c>
      <c r="W508" s="238">
        <f t="shared" si="119"/>
        <v>0</v>
      </c>
      <c r="X508" s="238">
        <f>SUMIFS($W$5:$W508,$V$5:$V508,"Plusieurs occurences",$H$5:$H508,H508)</f>
        <v>0</v>
      </c>
      <c r="Y508" t="str">
        <f t="shared" si="120"/>
        <v/>
      </c>
      <c r="Z508" t="str">
        <f t="shared" si="121"/>
        <v/>
      </c>
      <c r="AA508" t="str">
        <f t="shared" si="122"/>
        <v/>
      </c>
      <c r="AC508" t="str">
        <f t="shared" si="123"/>
        <v/>
      </c>
    </row>
    <row r="509" spans="16:29" x14ac:dyDescent="0.25">
      <c r="P509" s="1" t="str">
        <f>IF($C509&lt;&gt;"",IF(COUNTIF($C:C,$C509)&gt;1,"Plusieurs commentaires",""),"")</f>
        <v/>
      </c>
      <c r="Q509" s="1">
        <f t="shared" si="114"/>
        <v>0</v>
      </c>
      <c r="R509" s="1">
        <f>SUMIFS($Q$5:$Q509,$P$5:$P509,"Plusieurs commentaires",$C$5:$C509,C509)</f>
        <v>0</v>
      </c>
      <c r="S509" t="str">
        <f t="shared" si="115"/>
        <v/>
      </c>
      <c r="T509" t="str">
        <f t="shared" si="116"/>
        <v/>
      </c>
      <c r="U509" t="str">
        <f t="shared" si="117"/>
        <v/>
      </c>
      <c r="V509" s="238" t="str">
        <f t="shared" si="118"/>
        <v/>
      </c>
      <c r="W509" s="238">
        <f t="shared" si="119"/>
        <v>0</v>
      </c>
      <c r="X509" s="238">
        <f>SUMIFS($W$5:$W509,$V$5:$V509,"Plusieurs occurences",$H$5:$H509,H509)</f>
        <v>0</v>
      </c>
      <c r="Y509" t="str">
        <f t="shared" si="120"/>
        <v/>
      </c>
      <c r="Z509" t="str">
        <f t="shared" si="121"/>
        <v/>
      </c>
      <c r="AA509" t="str">
        <f t="shared" si="122"/>
        <v/>
      </c>
      <c r="AC509" t="str">
        <f t="shared" si="123"/>
        <v/>
      </c>
    </row>
    <row r="510" spans="16:29" x14ac:dyDescent="0.25">
      <c r="P510" s="1" t="str">
        <f>IF($C510&lt;&gt;"",IF(COUNTIF($C:C,$C510)&gt;1,"Plusieurs commentaires",""),"")</f>
        <v/>
      </c>
      <c r="Q510" s="1">
        <f t="shared" si="114"/>
        <v>0</v>
      </c>
      <c r="R510" s="1">
        <f>SUMIFS($Q$5:$Q510,$P$5:$P510,"Plusieurs commentaires",$C$5:$C510,C510)</f>
        <v>0</v>
      </c>
      <c r="S510" t="str">
        <f t="shared" si="115"/>
        <v/>
      </c>
      <c r="T510" t="str">
        <f t="shared" si="116"/>
        <v/>
      </c>
      <c r="U510" t="str">
        <f t="shared" si="117"/>
        <v/>
      </c>
      <c r="V510" s="238" t="str">
        <f t="shared" si="118"/>
        <v/>
      </c>
      <c r="W510" s="238">
        <f t="shared" si="119"/>
        <v>0</v>
      </c>
      <c r="X510" s="238">
        <f>SUMIFS($W$5:$W510,$V$5:$V510,"Plusieurs occurences",$H$5:$H510,H510)</f>
        <v>0</v>
      </c>
      <c r="Y510" t="str">
        <f t="shared" si="120"/>
        <v/>
      </c>
      <c r="Z510" t="str">
        <f t="shared" si="121"/>
        <v/>
      </c>
      <c r="AA510" t="str">
        <f t="shared" si="122"/>
        <v/>
      </c>
      <c r="AC510" t="str">
        <f t="shared" si="123"/>
        <v/>
      </c>
    </row>
    <row r="511" spans="16:29" x14ac:dyDescent="0.25">
      <c r="P511" s="1" t="str">
        <f>IF($C511&lt;&gt;"",IF(COUNTIF($C:C,$C511)&gt;1,"Plusieurs commentaires",""),"")</f>
        <v/>
      </c>
      <c r="Q511" s="1">
        <f t="shared" si="114"/>
        <v>0</v>
      </c>
      <c r="R511" s="1">
        <f>SUMIFS($Q$5:$Q511,$P$5:$P511,"Plusieurs commentaires",$C$5:$C511,C511)</f>
        <v>0</v>
      </c>
      <c r="S511" t="str">
        <f t="shared" si="115"/>
        <v/>
      </c>
      <c r="T511" t="str">
        <f t="shared" si="116"/>
        <v/>
      </c>
      <c r="U511" t="str">
        <f t="shared" si="117"/>
        <v/>
      </c>
      <c r="V511" s="238" t="str">
        <f t="shared" si="118"/>
        <v/>
      </c>
      <c r="W511" s="238">
        <f t="shared" si="119"/>
        <v>0</v>
      </c>
      <c r="X511" s="238">
        <f>SUMIFS($W$5:$W511,$V$5:$V511,"Plusieurs occurences",$H$5:$H511,H511)</f>
        <v>0</v>
      </c>
      <c r="Y511" t="str">
        <f t="shared" si="120"/>
        <v/>
      </c>
      <c r="Z511" t="str">
        <f t="shared" si="121"/>
        <v/>
      </c>
      <c r="AA511" t="str">
        <f t="shared" si="122"/>
        <v/>
      </c>
      <c r="AC511" t="str">
        <f t="shared" si="123"/>
        <v/>
      </c>
    </row>
    <row r="512" spans="16:29" x14ac:dyDescent="0.25">
      <c r="P512" s="1" t="str">
        <f>IF($C512&lt;&gt;"",IF(COUNTIF($C:C,$C512)&gt;1,"Plusieurs commentaires",""),"")</f>
        <v/>
      </c>
      <c r="Q512" s="1">
        <f t="shared" si="114"/>
        <v>0</v>
      </c>
      <c r="R512" s="1">
        <f>SUMIFS($Q$5:$Q512,$P$5:$P512,"Plusieurs commentaires",$C$5:$C512,C512)</f>
        <v>0</v>
      </c>
      <c r="S512" t="str">
        <f t="shared" si="115"/>
        <v/>
      </c>
      <c r="T512" t="str">
        <f t="shared" si="116"/>
        <v/>
      </c>
      <c r="U512" t="str">
        <f t="shared" si="117"/>
        <v/>
      </c>
      <c r="V512" s="238" t="str">
        <f t="shared" si="118"/>
        <v/>
      </c>
      <c r="W512" s="238">
        <f t="shared" si="119"/>
        <v>0</v>
      </c>
      <c r="X512" s="238">
        <f>SUMIFS($W$5:$W512,$V$5:$V512,"Plusieurs occurences",$H$5:$H512,H512)</f>
        <v>0</v>
      </c>
      <c r="Y512" t="str">
        <f t="shared" si="120"/>
        <v/>
      </c>
      <c r="Z512" t="str">
        <f t="shared" si="121"/>
        <v/>
      </c>
      <c r="AA512" t="str">
        <f t="shared" si="122"/>
        <v/>
      </c>
      <c r="AC512" t="str">
        <f t="shared" si="123"/>
        <v/>
      </c>
    </row>
    <row r="513" spans="16:29" x14ac:dyDescent="0.25">
      <c r="P513" s="1" t="str">
        <f>IF($C513&lt;&gt;"",IF(COUNTIF($C:C,$C513)&gt;1,"Plusieurs commentaires",""),"")</f>
        <v/>
      </c>
      <c r="Q513" s="1">
        <f t="shared" si="114"/>
        <v>0</v>
      </c>
      <c r="R513" s="1">
        <f>SUMIFS($Q$5:$Q513,$P$5:$P513,"Plusieurs commentaires",$C$5:$C513,C513)</f>
        <v>0</v>
      </c>
      <c r="S513" t="str">
        <f t="shared" si="115"/>
        <v/>
      </c>
      <c r="T513" t="str">
        <f t="shared" si="116"/>
        <v/>
      </c>
      <c r="U513" t="str">
        <f t="shared" si="117"/>
        <v/>
      </c>
      <c r="V513" s="238" t="str">
        <f t="shared" si="118"/>
        <v/>
      </c>
      <c r="W513" s="238">
        <f t="shared" si="119"/>
        <v>0</v>
      </c>
      <c r="X513" s="238">
        <f>SUMIFS($W$5:$W513,$V$5:$V513,"Plusieurs occurences",$H$5:$H513,H513)</f>
        <v>0</v>
      </c>
      <c r="Y513" t="str">
        <f t="shared" si="120"/>
        <v/>
      </c>
      <c r="Z513" t="str">
        <f t="shared" si="121"/>
        <v/>
      </c>
      <c r="AA513" t="str">
        <f t="shared" si="122"/>
        <v/>
      </c>
      <c r="AC513" t="str">
        <f t="shared" si="123"/>
        <v/>
      </c>
    </row>
    <row r="514" spans="16:29" x14ac:dyDescent="0.25">
      <c r="P514" s="1" t="str">
        <f>IF($C514&lt;&gt;"",IF(COUNTIF($C:C,$C514)&gt;1,"Plusieurs commentaires",""),"")</f>
        <v/>
      </c>
      <c r="Q514" s="1">
        <f t="shared" si="114"/>
        <v>0</v>
      </c>
      <c r="R514" s="1">
        <f>SUMIFS($Q$5:$Q514,$P$5:$P514,"Plusieurs commentaires",$C$5:$C514,C514)</f>
        <v>0</v>
      </c>
      <c r="S514" t="str">
        <f t="shared" si="115"/>
        <v/>
      </c>
      <c r="T514" t="str">
        <f t="shared" si="116"/>
        <v/>
      </c>
      <c r="U514" t="str">
        <f t="shared" si="117"/>
        <v/>
      </c>
      <c r="V514" s="238" t="str">
        <f t="shared" si="118"/>
        <v/>
      </c>
      <c r="W514" s="238">
        <f t="shared" si="119"/>
        <v>0</v>
      </c>
      <c r="X514" s="238">
        <f>SUMIFS($W$5:$W514,$V$5:$V514,"Plusieurs occurences",$H$5:$H514,H514)</f>
        <v>0</v>
      </c>
      <c r="Y514" t="str">
        <f t="shared" si="120"/>
        <v/>
      </c>
      <c r="Z514" t="str">
        <f t="shared" si="121"/>
        <v/>
      </c>
      <c r="AA514" t="str">
        <f t="shared" si="122"/>
        <v/>
      </c>
      <c r="AC514" t="str">
        <f t="shared" si="123"/>
        <v/>
      </c>
    </row>
    <row r="515" spans="16:29" x14ac:dyDescent="0.25">
      <c r="P515" s="1" t="str">
        <f>IF($C515&lt;&gt;"",IF(COUNTIF($C:C,$C515)&gt;1,"Plusieurs commentaires",""),"")</f>
        <v/>
      </c>
      <c r="Q515" s="1">
        <f t="shared" si="114"/>
        <v>0</v>
      </c>
      <c r="R515" s="1">
        <f>SUMIFS($Q$5:$Q515,$P$5:$P515,"Plusieurs commentaires",$C$5:$C515,C515)</f>
        <v>0</v>
      </c>
      <c r="S515" t="str">
        <f t="shared" si="115"/>
        <v/>
      </c>
      <c r="T515" t="str">
        <f t="shared" si="116"/>
        <v/>
      </c>
      <c r="U515" t="str">
        <f t="shared" si="117"/>
        <v/>
      </c>
      <c r="V515" s="238" t="str">
        <f t="shared" si="118"/>
        <v/>
      </c>
      <c r="W515" s="238">
        <f t="shared" si="119"/>
        <v>0</v>
      </c>
      <c r="X515" s="238">
        <f>SUMIFS($W$5:$W515,$V$5:$V515,"Plusieurs occurences",$H$5:$H515,H515)</f>
        <v>0</v>
      </c>
      <c r="Y515" t="str">
        <f t="shared" si="120"/>
        <v/>
      </c>
      <c r="Z515" t="str">
        <f t="shared" si="121"/>
        <v/>
      </c>
      <c r="AA515" t="str">
        <f t="shared" si="122"/>
        <v/>
      </c>
      <c r="AC515" t="str">
        <f t="shared" si="123"/>
        <v/>
      </c>
    </row>
    <row r="516" spans="16:29" x14ac:dyDescent="0.25">
      <c r="P516" s="1" t="str">
        <f>IF($C516&lt;&gt;"",IF(COUNTIF($C:C,$C516)&gt;1,"Plusieurs commentaires",""),"")</f>
        <v/>
      </c>
      <c r="Q516" s="1">
        <f t="shared" si="114"/>
        <v>0</v>
      </c>
      <c r="R516" s="1">
        <f>SUMIFS($Q$5:$Q516,$P$5:$P516,"Plusieurs commentaires",$C$5:$C516,C516)</f>
        <v>0</v>
      </c>
      <c r="S516" t="str">
        <f t="shared" si="115"/>
        <v/>
      </c>
      <c r="T516" t="str">
        <f t="shared" si="116"/>
        <v/>
      </c>
      <c r="U516" t="str">
        <f t="shared" si="117"/>
        <v/>
      </c>
      <c r="V516" s="238" t="str">
        <f t="shared" si="118"/>
        <v/>
      </c>
      <c r="W516" s="238">
        <f t="shared" si="119"/>
        <v>0</v>
      </c>
      <c r="X516" s="238">
        <f>SUMIFS($W$5:$W516,$V$5:$V516,"Plusieurs occurences",$H$5:$H516,H516)</f>
        <v>0</v>
      </c>
      <c r="Y516" t="str">
        <f t="shared" si="120"/>
        <v/>
      </c>
      <c r="Z516" t="str">
        <f t="shared" si="121"/>
        <v/>
      </c>
      <c r="AA516" t="str">
        <f t="shared" si="122"/>
        <v/>
      </c>
      <c r="AC516" t="str">
        <f t="shared" si="123"/>
        <v/>
      </c>
    </row>
    <row r="517" spans="16:29" x14ac:dyDescent="0.25">
      <c r="P517" s="1" t="str">
        <f>IF($C517&lt;&gt;"",IF(COUNTIF($C:C,$C517)&gt;1,"Plusieurs commentaires",""),"")</f>
        <v/>
      </c>
      <c r="Q517" s="1">
        <f t="shared" ref="Q517:Q580" si="124">IF(P517="Plusieurs commentaires",1,0)</f>
        <v>0</v>
      </c>
      <c r="R517" s="1">
        <f>SUMIFS($Q$5:$Q517,$P$5:$P517,"Plusieurs commentaires",$C$5:$C517,C517)</f>
        <v>0</v>
      </c>
      <c r="S517" t="str">
        <f t="shared" ref="S517:S580" si="125">IF(I517="Non",IF(F517&lt;=21,IF(M517="Critique",IF(J517&gt;2017,C517,""),""),""),"")</f>
        <v/>
      </c>
      <c r="T517" t="str">
        <f t="shared" ref="T517:T580" si="126">IF(I517="Non",IF(F517&lt;=21,IF(M517="Soutien",IF(J517&gt;2017,C517,""),""),""),"")</f>
        <v/>
      </c>
      <c r="U517" t="str">
        <f t="shared" ref="U517:U580" si="127">IF(I517="Non",IF(F517&lt;=21,IF(M517="Neutre",IF(J517&gt;2017,C517,""),""),""),"")</f>
        <v/>
      </c>
      <c r="V517" s="238" t="str">
        <f t="shared" ref="V517:V580" si="128">IF($H517&lt;&gt;"",IF(COUNTIF($H:$H,$H517)&gt;1,"Plusieurs occurences",""),"")</f>
        <v/>
      </c>
      <c r="W517" s="238">
        <f t="shared" ref="W517:W580" si="129">IF(V517="Plusieurs occurences",1,0)</f>
        <v>0</v>
      </c>
      <c r="X517" s="238">
        <f>SUMIFS($W$5:$W517,$V$5:$V517,"Plusieurs occurences",$H$5:$H517,H517)</f>
        <v>0</v>
      </c>
      <c r="Y517" t="str">
        <f t="shared" ref="Y517:Y580" si="130">IF(R517&lt;2,IF(M517="Critique",H517,""),"")</f>
        <v/>
      </c>
      <c r="Z517" t="str">
        <f t="shared" ref="Z517:Z580" si="131">IF(R517&lt;2,IF(M517="Soutien",H517,""),"")</f>
        <v/>
      </c>
      <c r="AA517" t="str">
        <f t="shared" ref="AA517:AA580" si="132">IF(R517&lt;2,IF(M517="Neutre",H517,""),"")</f>
        <v/>
      </c>
      <c r="AC517" t="str">
        <f t="shared" si="123"/>
        <v/>
      </c>
    </row>
    <row r="518" spans="16:29" x14ac:dyDescent="0.25">
      <c r="P518" s="1" t="str">
        <f>IF($C518&lt;&gt;"",IF(COUNTIF($C:C,$C518)&gt;1,"Plusieurs commentaires",""),"")</f>
        <v/>
      </c>
      <c r="Q518" s="1">
        <f t="shared" si="124"/>
        <v>0</v>
      </c>
      <c r="R518" s="1">
        <f>SUMIFS($Q$5:$Q518,$P$5:$P518,"Plusieurs commentaires",$C$5:$C518,C518)</f>
        <v>0</v>
      </c>
      <c r="S518" t="str">
        <f t="shared" si="125"/>
        <v/>
      </c>
      <c r="T518" t="str">
        <f t="shared" si="126"/>
        <v/>
      </c>
      <c r="U518" t="str">
        <f t="shared" si="127"/>
        <v/>
      </c>
      <c r="V518" s="238" t="str">
        <f t="shared" si="128"/>
        <v/>
      </c>
      <c r="W518" s="238">
        <f t="shared" si="129"/>
        <v>0</v>
      </c>
      <c r="X518" s="238">
        <f>SUMIFS($W$5:$W518,$V$5:$V518,"Plusieurs occurences",$H$5:$H518,H518)</f>
        <v>0</v>
      </c>
      <c r="Y518" t="str">
        <f t="shared" si="130"/>
        <v/>
      </c>
      <c r="Z518" t="str">
        <f t="shared" si="131"/>
        <v/>
      </c>
      <c r="AA518" t="str">
        <f t="shared" si="132"/>
        <v/>
      </c>
      <c r="AC518" t="str">
        <f t="shared" si="123"/>
        <v/>
      </c>
    </row>
    <row r="519" spans="16:29" x14ac:dyDescent="0.25">
      <c r="P519" s="1" t="str">
        <f>IF($C519&lt;&gt;"",IF(COUNTIF($C:C,$C519)&gt;1,"Plusieurs commentaires",""),"")</f>
        <v/>
      </c>
      <c r="Q519" s="1">
        <f t="shared" si="124"/>
        <v>0</v>
      </c>
      <c r="R519" s="1">
        <f>SUMIFS($Q$5:$Q519,$P$5:$P519,"Plusieurs commentaires",$C$5:$C519,C519)</f>
        <v>0</v>
      </c>
      <c r="S519" t="str">
        <f t="shared" si="125"/>
        <v/>
      </c>
      <c r="T519" t="str">
        <f t="shared" si="126"/>
        <v/>
      </c>
      <c r="U519" t="str">
        <f t="shared" si="127"/>
        <v/>
      </c>
      <c r="V519" s="238" t="str">
        <f t="shared" si="128"/>
        <v/>
      </c>
      <c r="W519" s="238">
        <f t="shared" si="129"/>
        <v>0</v>
      </c>
      <c r="X519" s="238">
        <f>SUMIFS($W$5:$W519,$V$5:$V519,"Plusieurs occurences",$H$5:$H519,H519)</f>
        <v>0</v>
      </c>
      <c r="Y519" t="str">
        <f t="shared" si="130"/>
        <v/>
      </c>
      <c r="Z519" t="str">
        <f t="shared" si="131"/>
        <v/>
      </c>
      <c r="AA519" t="str">
        <f t="shared" si="132"/>
        <v/>
      </c>
      <c r="AC519" t="str">
        <f t="shared" si="123"/>
        <v/>
      </c>
    </row>
    <row r="520" spans="16:29" x14ac:dyDescent="0.25">
      <c r="P520" s="1" t="str">
        <f>IF($C520&lt;&gt;"",IF(COUNTIF($C:C,$C520)&gt;1,"Plusieurs commentaires",""),"")</f>
        <v/>
      </c>
      <c r="Q520" s="1">
        <f t="shared" si="124"/>
        <v>0</v>
      </c>
      <c r="R520" s="1">
        <f>SUMIFS($Q$5:$Q520,$P$5:$P520,"Plusieurs commentaires",$C$5:$C520,C520)</f>
        <v>0</v>
      </c>
      <c r="S520" t="str">
        <f t="shared" si="125"/>
        <v/>
      </c>
      <c r="T520" t="str">
        <f t="shared" si="126"/>
        <v/>
      </c>
      <c r="U520" t="str">
        <f t="shared" si="127"/>
        <v/>
      </c>
      <c r="V520" s="238" t="str">
        <f t="shared" si="128"/>
        <v/>
      </c>
      <c r="W520" s="238">
        <f t="shared" si="129"/>
        <v>0</v>
      </c>
      <c r="X520" s="238">
        <f>SUMIFS($W$5:$W520,$V$5:$V520,"Plusieurs occurences",$H$5:$H520,H520)</f>
        <v>0</v>
      </c>
      <c r="Y520" t="str">
        <f t="shared" si="130"/>
        <v/>
      </c>
      <c r="Z520" t="str">
        <f t="shared" si="131"/>
        <v/>
      </c>
      <c r="AA520" t="str">
        <f t="shared" si="132"/>
        <v/>
      </c>
      <c r="AC520" t="str">
        <f t="shared" si="123"/>
        <v/>
      </c>
    </row>
    <row r="521" spans="16:29" x14ac:dyDescent="0.25">
      <c r="P521" s="1" t="str">
        <f>IF($C521&lt;&gt;"",IF(COUNTIF($C:C,$C521)&gt;1,"Plusieurs commentaires",""),"")</f>
        <v/>
      </c>
      <c r="Q521" s="1">
        <f t="shared" si="124"/>
        <v>0</v>
      </c>
      <c r="R521" s="1">
        <f>SUMIFS($Q$5:$Q521,$P$5:$P521,"Plusieurs commentaires",$C$5:$C521,C521)</f>
        <v>0</v>
      </c>
      <c r="S521" t="str">
        <f t="shared" si="125"/>
        <v/>
      </c>
      <c r="T521" t="str">
        <f t="shared" si="126"/>
        <v/>
      </c>
      <c r="U521" t="str">
        <f t="shared" si="127"/>
        <v/>
      </c>
      <c r="V521" s="238" t="str">
        <f t="shared" si="128"/>
        <v/>
      </c>
      <c r="W521" s="238">
        <f t="shared" si="129"/>
        <v>0</v>
      </c>
      <c r="X521" s="238">
        <f>SUMIFS($W$5:$W521,$V$5:$V521,"Plusieurs occurences",$H$5:$H521,H521)</f>
        <v>0</v>
      </c>
      <c r="Y521" t="str">
        <f t="shared" si="130"/>
        <v/>
      </c>
      <c r="Z521" t="str">
        <f t="shared" si="131"/>
        <v/>
      </c>
      <c r="AA521" t="str">
        <f t="shared" si="132"/>
        <v/>
      </c>
      <c r="AC521" t="str">
        <f t="shared" si="123"/>
        <v/>
      </c>
    </row>
    <row r="522" spans="16:29" x14ac:dyDescent="0.25">
      <c r="P522" s="1" t="str">
        <f>IF($C522&lt;&gt;"",IF(COUNTIF($C:C,$C522)&gt;1,"Plusieurs commentaires",""),"")</f>
        <v/>
      </c>
      <c r="Q522" s="1">
        <f t="shared" si="124"/>
        <v>0</v>
      </c>
      <c r="R522" s="1">
        <f>SUMIFS($Q$5:$Q522,$P$5:$P522,"Plusieurs commentaires",$C$5:$C522,C522)</f>
        <v>0</v>
      </c>
      <c r="S522" t="str">
        <f t="shared" si="125"/>
        <v/>
      </c>
      <c r="T522" t="str">
        <f t="shared" si="126"/>
        <v/>
      </c>
      <c r="U522" t="str">
        <f t="shared" si="127"/>
        <v/>
      </c>
      <c r="V522" s="238" t="str">
        <f t="shared" si="128"/>
        <v/>
      </c>
      <c r="W522" s="238">
        <f t="shared" si="129"/>
        <v>0</v>
      </c>
      <c r="X522" s="238">
        <f>SUMIFS($W$5:$W522,$V$5:$V522,"Plusieurs occurences",$H$5:$H522,H522)</f>
        <v>0</v>
      </c>
      <c r="Y522" t="str">
        <f t="shared" si="130"/>
        <v/>
      </c>
      <c r="Z522" t="str">
        <f t="shared" si="131"/>
        <v/>
      </c>
      <c r="AA522" t="str">
        <f t="shared" si="132"/>
        <v/>
      </c>
      <c r="AC522" t="str">
        <f t="shared" ref="AC522:AC585" si="133">IF(R522&lt;2,IF(M522="Critique",C522,""),"")</f>
        <v/>
      </c>
    </row>
    <row r="523" spans="16:29" x14ac:dyDescent="0.25">
      <c r="P523" s="1" t="str">
        <f>IF($C523&lt;&gt;"",IF(COUNTIF($C:C,$C523)&gt;1,"Plusieurs commentaires",""),"")</f>
        <v/>
      </c>
      <c r="Q523" s="1">
        <f t="shared" si="124"/>
        <v>0</v>
      </c>
      <c r="R523" s="1">
        <f>SUMIFS($Q$5:$Q523,$P$5:$P523,"Plusieurs commentaires",$C$5:$C523,C523)</f>
        <v>0</v>
      </c>
      <c r="S523" t="str">
        <f t="shared" si="125"/>
        <v/>
      </c>
      <c r="T523" t="str">
        <f t="shared" si="126"/>
        <v/>
      </c>
      <c r="U523" t="str">
        <f t="shared" si="127"/>
        <v/>
      </c>
      <c r="V523" s="238" t="str">
        <f t="shared" si="128"/>
        <v/>
      </c>
      <c r="W523" s="238">
        <f t="shared" si="129"/>
        <v>0</v>
      </c>
      <c r="X523" s="238">
        <f>SUMIFS($W$5:$W523,$V$5:$V523,"Plusieurs occurences",$H$5:$H523,H523)</f>
        <v>0</v>
      </c>
      <c r="Y523" t="str">
        <f t="shared" si="130"/>
        <v/>
      </c>
      <c r="Z523" t="str">
        <f t="shared" si="131"/>
        <v/>
      </c>
      <c r="AA523" t="str">
        <f t="shared" si="132"/>
        <v/>
      </c>
      <c r="AC523" t="str">
        <f t="shared" si="133"/>
        <v/>
      </c>
    </row>
    <row r="524" spans="16:29" x14ac:dyDescent="0.25">
      <c r="P524" s="1" t="str">
        <f>IF($C524&lt;&gt;"",IF(COUNTIF($C:C,$C524)&gt;1,"Plusieurs commentaires",""),"")</f>
        <v/>
      </c>
      <c r="Q524" s="1">
        <f t="shared" si="124"/>
        <v>0</v>
      </c>
      <c r="R524" s="1">
        <f>SUMIFS($Q$5:$Q524,$P$5:$P524,"Plusieurs commentaires",$C$5:$C524,C524)</f>
        <v>0</v>
      </c>
      <c r="S524" t="str">
        <f t="shared" si="125"/>
        <v/>
      </c>
      <c r="T524" t="str">
        <f t="shared" si="126"/>
        <v/>
      </c>
      <c r="U524" t="str">
        <f t="shared" si="127"/>
        <v/>
      </c>
      <c r="V524" s="238" t="str">
        <f t="shared" si="128"/>
        <v/>
      </c>
      <c r="W524" s="238">
        <f t="shared" si="129"/>
        <v>0</v>
      </c>
      <c r="X524" s="238">
        <f>SUMIFS($W$5:$W524,$V$5:$V524,"Plusieurs occurences",$H$5:$H524,H524)</f>
        <v>0</v>
      </c>
      <c r="Y524" t="str">
        <f t="shared" si="130"/>
        <v/>
      </c>
      <c r="Z524" t="str">
        <f t="shared" si="131"/>
        <v/>
      </c>
      <c r="AA524" t="str">
        <f t="shared" si="132"/>
        <v/>
      </c>
      <c r="AC524" t="str">
        <f t="shared" si="133"/>
        <v/>
      </c>
    </row>
    <row r="525" spans="16:29" x14ac:dyDescent="0.25">
      <c r="P525" s="1" t="str">
        <f>IF($C525&lt;&gt;"",IF(COUNTIF($C:C,$C525)&gt;1,"Plusieurs commentaires",""),"")</f>
        <v/>
      </c>
      <c r="Q525" s="1">
        <f t="shared" si="124"/>
        <v>0</v>
      </c>
      <c r="R525" s="1">
        <f>SUMIFS($Q$5:$Q525,$P$5:$P525,"Plusieurs commentaires",$C$5:$C525,C525)</f>
        <v>0</v>
      </c>
      <c r="S525" t="str">
        <f t="shared" si="125"/>
        <v/>
      </c>
      <c r="T525" t="str">
        <f t="shared" si="126"/>
        <v/>
      </c>
      <c r="U525" t="str">
        <f t="shared" si="127"/>
        <v/>
      </c>
      <c r="V525" s="238" t="str">
        <f t="shared" si="128"/>
        <v/>
      </c>
      <c r="W525" s="238">
        <f t="shared" si="129"/>
        <v>0</v>
      </c>
      <c r="X525" s="238">
        <f>SUMIFS($W$5:$W525,$V$5:$V525,"Plusieurs occurences",$H$5:$H525,H525)</f>
        <v>0</v>
      </c>
      <c r="Y525" t="str">
        <f t="shared" si="130"/>
        <v/>
      </c>
      <c r="Z525" t="str">
        <f t="shared" si="131"/>
        <v/>
      </c>
      <c r="AA525" t="str">
        <f t="shared" si="132"/>
        <v/>
      </c>
      <c r="AC525" t="str">
        <f t="shared" si="133"/>
        <v/>
      </c>
    </row>
    <row r="526" spans="16:29" x14ac:dyDescent="0.25">
      <c r="P526" s="1" t="str">
        <f>IF($C526&lt;&gt;"",IF(COUNTIF($C:C,$C526)&gt;1,"Plusieurs commentaires",""),"")</f>
        <v/>
      </c>
      <c r="Q526" s="1">
        <f t="shared" si="124"/>
        <v>0</v>
      </c>
      <c r="R526" s="1">
        <f>SUMIFS($Q$5:$Q526,$P$5:$P526,"Plusieurs commentaires",$C$5:$C526,C526)</f>
        <v>0</v>
      </c>
      <c r="S526" t="str">
        <f t="shared" si="125"/>
        <v/>
      </c>
      <c r="T526" t="str">
        <f t="shared" si="126"/>
        <v/>
      </c>
      <c r="U526" t="str">
        <f t="shared" si="127"/>
        <v/>
      </c>
      <c r="V526" s="238" t="str">
        <f t="shared" si="128"/>
        <v/>
      </c>
      <c r="W526" s="238">
        <f t="shared" si="129"/>
        <v>0</v>
      </c>
      <c r="X526" s="238">
        <f>SUMIFS($W$5:$W526,$V$5:$V526,"Plusieurs occurences",$H$5:$H526,H526)</f>
        <v>0</v>
      </c>
      <c r="Y526" t="str">
        <f t="shared" si="130"/>
        <v/>
      </c>
      <c r="Z526" t="str">
        <f t="shared" si="131"/>
        <v/>
      </c>
      <c r="AA526" t="str">
        <f t="shared" si="132"/>
        <v/>
      </c>
      <c r="AC526" t="str">
        <f t="shared" si="133"/>
        <v/>
      </c>
    </row>
    <row r="527" spans="16:29" x14ac:dyDescent="0.25">
      <c r="P527" s="1" t="str">
        <f>IF($C527&lt;&gt;"",IF(COUNTIF($C:C,$C527)&gt;1,"Plusieurs commentaires",""),"")</f>
        <v/>
      </c>
      <c r="Q527" s="1">
        <f t="shared" si="124"/>
        <v>0</v>
      </c>
      <c r="R527" s="1">
        <f>SUMIFS($Q$5:$Q527,$P$5:$P527,"Plusieurs commentaires",$C$5:$C527,C527)</f>
        <v>0</v>
      </c>
      <c r="S527" t="str">
        <f t="shared" si="125"/>
        <v/>
      </c>
      <c r="T527" t="str">
        <f t="shared" si="126"/>
        <v/>
      </c>
      <c r="U527" t="str">
        <f t="shared" si="127"/>
        <v/>
      </c>
      <c r="V527" s="238" t="str">
        <f t="shared" si="128"/>
        <v/>
      </c>
      <c r="W527" s="238">
        <f t="shared" si="129"/>
        <v>0</v>
      </c>
      <c r="X527" s="238">
        <f>SUMIFS($W$5:$W527,$V$5:$V527,"Plusieurs occurences",$H$5:$H527,H527)</f>
        <v>0</v>
      </c>
      <c r="Y527" t="str">
        <f t="shared" si="130"/>
        <v/>
      </c>
      <c r="Z527" t="str">
        <f t="shared" si="131"/>
        <v/>
      </c>
      <c r="AA527" t="str">
        <f t="shared" si="132"/>
        <v/>
      </c>
      <c r="AC527" t="str">
        <f t="shared" si="133"/>
        <v/>
      </c>
    </row>
    <row r="528" spans="16:29" x14ac:dyDescent="0.25">
      <c r="P528" s="1" t="str">
        <f>IF($C528&lt;&gt;"",IF(COUNTIF($C:C,$C528)&gt;1,"Plusieurs commentaires",""),"")</f>
        <v/>
      </c>
      <c r="Q528" s="1">
        <f t="shared" si="124"/>
        <v>0</v>
      </c>
      <c r="R528" s="1">
        <f>SUMIFS($Q$5:$Q528,$P$5:$P528,"Plusieurs commentaires",$C$5:$C528,C528)</f>
        <v>0</v>
      </c>
      <c r="S528" t="str">
        <f t="shared" si="125"/>
        <v/>
      </c>
      <c r="T528" t="str">
        <f t="shared" si="126"/>
        <v/>
      </c>
      <c r="U528" t="str">
        <f t="shared" si="127"/>
        <v/>
      </c>
      <c r="V528" s="238" t="str">
        <f t="shared" si="128"/>
        <v/>
      </c>
      <c r="W528" s="238">
        <f t="shared" si="129"/>
        <v>0</v>
      </c>
      <c r="X528" s="238">
        <f>SUMIFS($W$5:$W528,$V$5:$V528,"Plusieurs occurences",$H$5:$H528,H528)</f>
        <v>0</v>
      </c>
      <c r="Y528" t="str">
        <f t="shared" si="130"/>
        <v/>
      </c>
      <c r="Z528" t="str">
        <f t="shared" si="131"/>
        <v/>
      </c>
      <c r="AA528" t="str">
        <f t="shared" si="132"/>
        <v/>
      </c>
      <c r="AC528" t="str">
        <f t="shared" si="133"/>
        <v/>
      </c>
    </row>
    <row r="529" spans="16:29" x14ac:dyDescent="0.25">
      <c r="P529" s="1" t="str">
        <f>IF($C529&lt;&gt;"",IF(COUNTIF($C:C,$C529)&gt;1,"Plusieurs commentaires",""),"")</f>
        <v/>
      </c>
      <c r="Q529" s="1">
        <f t="shared" si="124"/>
        <v>0</v>
      </c>
      <c r="R529" s="1">
        <f>SUMIFS($Q$5:$Q529,$P$5:$P529,"Plusieurs commentaires",$C$5:$C529,C529)</f>
        <v>0</v>
      </c>
      <c r="S529" t="str">
        <f t="shared" si="125"/>
        <v/>
      </c>
      <c r="T529" t="str">
        <f t="shared" si="126"/>
        <v/>
      </c>
      <c r="U529" t="str">
        <f t="shared" si="127"/>
        <v/>
      </c>
      <c r="V529" s="238" t="str">
        <f t="shared" si="128"/>
        <v/>
      </c>
      <c r="W529" s="238">
        <f t="shared" si="129"/>
        <v>0</v>
      </c>
      <c r="X529" s="238">
        <f>SUMIFS($W$5:$W529,$V$5:$V529,"Plusieurs occurences",$H$5:$H529,H529)</f>
        <v>0</v>
      </c>
      <c r="Y529" t="str">
        <f t="shared" si="130"/>
        <v/>
      </c>
      <c r="Z529" t="str">
        <f t="shared" si="131"/>
        <v/>
      </c>
      <c r="AA529" t="str">
        <f t="shared" si="132"/>
        <v/>
      </c>
      <c r="AC529" t="str">
        <f t="shared" si="133"/>
        <v/>
      </c>
    </row>
    <row r="530" spans="16:29" x14ac:dyDescent="0.25">
      <c r="P530" s="1" t="str">
        <f>IF($C530&lt;&gt;"",IF(COUNTIF($C:C,$C530)&gt;1,"Plusieurs commentaires",""),"")</f>
        <v/>
      </c>
      <c r="Q530" s="1">
        <f t="shared" si="124"/>
        <v>0</v>
      </c>
      <c r="R530" s="1">
        <f>SUMIFS($Q$5:$Q530,$P$5:$P530,"Plusieurs commentaires",$C$5:$C530,C530)</f>
        <v>0</v>
      </c>
      <c r="S530" t="str">
        <f t="shared" si="125"/>
        <v/>
      </c>
      <c r="T530" t="str">
        <f t="shared" si="126"/>
        <v/>
      </c>
      <c r="U530" t="str">
        <f t="shared" si="127"/>
        <v/>
      </c>
      <c r="V530" s="238" t="str">
        <f t="shared" si="128"/>
        <v/>
      </c>
      <c r="W530" s="238">
        <f t="shared" si="129"/>
        <v>0</v>
      </c>
      <c r="X530" s="238">
        <f>SUMIFS($W$5:$W530,$V$5:$V530,"Plusieurs occurences",$H$5:$H530,H530)</f>
        <v>0</v>
      </c>
      <c r="Y530" t="str">
        <f t="shared" si="130"/>
        <v/>
      </c>
      <c r="Z530" t="str">
        <f t="shared" si="131"/>
        <v/>
      </c>
      <c r="AA530" t="str">
        <f t="shared" si="132"/>
        <v/>
      </c>
      <c r="AC530" t="str">
        <f t="shared" si="133"/>
        <v/>
      </c>
    </row>
    <row r="531" spans="16:29" x14ac:dyDescent="0.25">
      <c r="P531" s="1" t="str">
        <f>IF($C531&lt;&gt;"",IF(COUNTIF($C:C,$C531)&gt;1,"Plusieurs commentaires",""),"")</f>
        <v/>
      </c>
      <c r="Q531" s="1">
        <f t="shared" si="124"/>
        <v>0</v>
      </c>
      <c r="R531" s="1">
        <f>SUMIFS($Q$5:$Q531,$P$5:$P531,"Plusieurs commentaires",$C$5:$C531,C531)</f>
        <v>0</v>
      </c>
      <c r="S531" t="str">
        <f t="shared" si="125"/>
        <v/>
      </c>
      <c r="T531" t="str">
        <f t="shared" si="126"/>
        <v/>
      </c>
      <c r="U531" t="str">
        <f t="shared" si="127"/>
        <v/>
      </c>
      <c r="V531" s="238" t="str">
        <f t="shared" si="128"/>
        <v/>
      </c>
      <c r="W531" s="238">
        <f t="shared" si="129"/>
        <v>0</v>
      </c>
      <c r="X531" s="238">
        <f>SUMIFS($W$5:$W531,$V$5:$V531,"Plusieurs occurences",$H$5:$H531,H531)</f>
        <v>0</v>
      </c>
      <c r="Y531" t="str">
        <f t="shared" si="130"/>
        <v/>
      </c>
      <c r="Z531" t="str">
        <f t="shared" si="131"/>
        <v/>
      </c>
      <c r="AA531" t="str">
        <f t="shared" si="132"/>
        <v/>
      </c>
      <c r="AC531" t="str">
        <f t="shared" si="133"/>
        <v/>
      </c>
    </row>
    <row r="532" spans="16:29" x14ac:dyDescent="0.25">
      <c r="P532" s="1" t="str">
        <f>IF($C532&lt;&gt;"",IF(COUNTIF($C:C,$C532)&gt;1,"Plusieurs commentaires",""),"")</f>
        <v/>
      </c>
      <c r="Q532" s="1">
        <f t="shared" si="124"/>
        <v>0</v>
      </c>
      <c r="R532" s="1">
        <f>SUMIFS($Q$5:$Q532,$P$5:$P532,"Plusieurs commentaires",$C$5:$C532,C532)</f>
        <v>0</v>
      </c>
      <c r="S532" t="str">
        <f t="shared" si="125"/>
        <v/>
      </c>
      <c r="T532" t="str">
        <f t="shared" si="126"/>
        <v/>
      </c>
      <c r="U532" t="str">
        <f t="shared" si="127"/>
        <v/>
      </c>
      <c r="V532" s="238" t="str">
        <f t="shared" si="128"/>
        <v/>
      </c>
      <c r="W532" s="238">
        <f t="shared" si="129"/>
        <v>0</v>
      </c>
      <c r="X532" s="238">
        <f>SUMIFS($W$5:$W532,$V$5:$V532,"Plusieurs occurences",$H$5:$H532,H532)</f>
        <v>0</v>
      </c>
      <c r="Y532" t="str">
        <f t="shared" si="130"/>
        <v/>
      </c>
      <c r="Z532" t="str">
        <f t="shared" si="131"/>
        <v/>
      </c>
      <c r="AA532" t="str">
        <f t="shared" si="132"/>
        <v/>
      </c>
      <c r="AC532" t="str">
        <f t="shared" si="133"/>
        <v/>
      </c>
    </row>
    <row r="533" spans="16:29" x14ac:dyDescent="0.25">
      <c r="P533" s="1" t="str">
        <f>IF($C533&lt;&gt;"",IF(COUNTIF($C:C,$C533)&gt;1,"Plusieurs commentaires",""),"")</f>
        <v/>
      </c>
      <c r="Q533" s="1">
        <f t="shared" si="124"/>
        <v>0</v>
      </c>
      <c r="R533" s="1">
        <f>SUMIFS($Q$5:$Q533,$P$5:$P533,"Plusieurs commentaires",$C$5:$C533,C533)</f>
        <v>0</v>
      </c>
      <c r="S533" t="str">
        <f t="shared" si="125"/>
        <v/>
      </c>
      <c r="T533" t="str">
        <f t="shared" si="126"/>
        <v/>
      </c>
      <c r="U533" t="str">
        <f t="shared" si="127"/>
        <v/>
      </c>
      <c r="V533" s="238" t="str">
        <f t="shared" si="128"/>
        <v/>
      </c>
      <c r="W533" s="238">
        <f t="shared" si="129"/>
        <v>0</v>
      </c>
      <c r="X533" s="238">
        <f>SUMIFS($W$5:$W533,$V$5:$V533,"Plusieurs occurences",$H$5:$H533,H533)</f>
        <v>0</v>
      </c>
      <c r="Y533" t="str">
        <f t="shared" si="130"/>
        <v/>
      </c>
      <c r="Z533" t="str">
        <f t="shared" si="131"/>
        <v/>
      </c>
      <c r="AA533" t="str">
        <f t="shared" si="132"/>
        <v/>
      </c>
      <c r="AC533" t="str">
        <f t="shared" si="133"/>
        <v/>
      </c>
    </row>
    <row r="534" spans="16:29" x14ac:dyDescent="0.25">
      <c r="P534" s="1" t="str">
        <f>IF($C534&lt;&gt;"",IF(COUNTIF($C:C,$C534)&gt;1,"Plusieurs commentaires",""),"")</f>
        <v/>
      </c>
      <c r="Q534" s="1">
        <f t="shared" si="124"/>
        <v>0</v>
      </c>
      <c r="R534" s="1">
        <f>SUMIFS($Q$5:$Q534,$P$5:$P534,"Plusieurs commentaires",$C$5:$C534,C534)</f>
        <v>0</v>
      </c>
      <c r="S534" t="str">
        <f t="shared" si="125"/>
        <v/>
      </c>
      <c r="T534" t="str">
        <f t="shared" si="126"/>
        <v/>
      </c>
      <c r="U534" t="str">
        <f t="shared" si="127"/>
        <v/>
      </c>
      <c r="V534" s="238" t="str">
        <f t="shared" si="128"/>
        <v/>
      </c>
      <c r="W534" s="238">
        <f t="shared" si="129"/>
        <v>0</v>
      </c>
      <c r="X534" s="238">
        <f>SUMIFS($W$5:$W534,$V$5:$V534,"Plusieurs occurences",$H$5:$H534,H534)</f>
        <v>0</v>
      </c>
      <c r="Y534" t="str">
        <f t="shared" si="130"/>
        <v/>
      </c>
      <c r="Z534" t="str">
        <f t="shared" si="131"/>
        <v/>
      </c>
      <c r="AA534" t="str">
        <f t="shared" si="132"/>
        <v/>
      </c>
      <c r="AC534" t="str">
        <f t="shared" si="133"/>
        <v/>
      </c>
    </row>
    <row r="535" spans="16:29" x14ac:dyDescent="0.25">
      <c r="P535" s="1" t="str">
        <f>IF($C535&lt;&gt;"",IF(COUNTIF($C:C,$C535)&gt;1,"Plusieurs commentaires",""),"")</f>
        <v/>
      </c>
      <c r="Q535" s="1">
        <f t="shared" si="124"/>
        <v>0</v>
      </c>
      <c r="R535" s="1">
        <f>SUMIFS($Q$5:$Q535,$P$5:$P535,"Plusieurs commentaires",$C$5:$C535,C535)</f>
        <v>0</v>
      </c>
      <c r="S535" t="str">
        <f t="shared" si="125"/>
        <v/>
      </c>
      <c r="T535" t="str">
        <f t="shared" si="126"/>
        <v/>
      </c>
      <c r="U535" t="str">
        <f t="shared" si="127"/>
        <v/>
      </c>
      <c r="V535" s="238" t="str">
        <f t="shared" si="128"/>
        <v/>
      </c>
      <c r="W535" s="238">
        <f t="shared" si="129"/>
        <v>0</v>
      </c>
      <c r="X535" s="238">
        <f>SUMIFS($W$5:$W535,$V$5:$V535,"Plusieurs occurences",$H$5:$H535,H535)</f>
        <v>0</v>
      </c>
      <c r="Y535" t="str">
        <f t="shared" si="130"/>
        <v/>
      </c>
      <c r="Z535" t="str">
        <f t="shared" si="131"/>
        <v/>
      </c>
      <c r="AA535" t="str">
        <f t="shared" si="132"/>
        <v/>
      </c>
      <c r="AC535" t="str">
        <f t="shared" si="133"/>
        <v/>
      </c>
    </row>
    <row r="536" spans="16:29" x14ac:dyDescent="0.25">
      <c r="P536" s="1" t="str">
        <f>IF($C536&lt;&gt;"",IF(COUNTIF($C:C,$C536)&gt;1,"Plusieurs commentaires",""),"")</f>
        <v/>
      </c>
      <c r="Q536" s="1">
        <f t="shared" si="124"/>
        <v>0</v>
      </c>
      <c r="R536" s="1">
        <f>SUMIFS($Q$5:$Q536,$P$5:$P536,"Plusieurs commentaires",$C$5:$C536,C536)</f>
        <v>0</v>
      </c>
      <c r="S536" t="str">
        <f t="shared" si="125"/>
        <v/>
      </c>
      <c r="T536" t="str">
        <f t="shared" si="126"/>
        <v/>
      </c>
      <c r="U536" t="str">
        <f t="shared" si="127"/>
        <v/>
      </c>
      <c r="V536" s="238" t="str">
        <f t="shared" si="128"/>
        <v/>
      </c>
      <c r="W536" s="238">
        <f t="shared" si="129"/>
        <v>0</v>
      </c>
      <c r="X536" s="238">
        <f>SUMIFS($W$5:$W536,$V$5:$V536,"Plusieurs occurences",$H$5:$H536,H536)</f>
        <v>0</v>
      </c>
      <c r="Y536" t="str">
        <f t="shared" si="130"/>
        <v/>
      </c>
      <c r="Z536" t="str">
        <f t="shared" si="131"/>
        <v/>
      </c>
      <c r="AA536" t="str">
        <f t="shared" si="132"/>
        <v/>
      </c>
      <c r="AC536" t="str">
        <f t="shared" si="133"/>
        <v/>
      </c>
    </row>
    <row r="537" spans="16:29" x14ac:dyDescent="0.25">
      <c r="P537" s="1" t="str">
        <f>IF($C537&lt;&gt;"",IF(COUNTIF($C:C,$C537)&gt;1,"Plusieurs commentaires",""),"")</f>
        <v/>
      </c>
      <c r="Q537" s="1">
        <f t="shared" si="124"/>
        <v>0</v>
      </c>
      <c r="R537" s="1">
        <f>SUMIFS($Q$5:$Q537,$P$5:$P537,"Plusieurs commentaires",$C$5:$C537,C537)</f>
        <v>0</v>
      </c>
      <c r="S537" t="str">
        <f t="shared" si="125"/>
        <v/>
      </c>
      <c r="T537" t="str">
        <f t="shared" si="126"/>
        <v/>
      </c>
      <c r="U537" t="str">
        <f t="shared" si="127"/>
        <v/>
      </c>
      <c r="V537" s="238" t="str">
        <f t="shared" si="128"/>
        <v/>
      </c>
      <c r="W537" s="238">
        <f t="shared" si="129"/>
        <v>0</v>
      </c>
      <c r="X537" s="238">
        <f>SUMIFS($W$5:$W537,$V$5:$V537,"Plusieurs occurences",$H$5:$H537,H537)</f>
        <v>0</v>
      </c>
      <c r="Y537" t="str">
        <f t="shared" si="130"/>
        <v/>
      </c>
      <c r="Z537" t="str">
        <f t="shared" si="131"/>
        <v/>
      </c>
      <c r="AA537" t="str">
        <f t="shared" si="132"/>
        <v/>
      </c>
      <c r="AC537" t="str">
        <f t="shared" si="133"/>
        <v/>
      </c>
    </row>
    <row r="538" spans="16:29" x14ac:dyDescent="0.25">
      <c r="P538" s="1" t="str">
        <f>IF($C538&lt;&gt;"",IF(COUNTIF($C:C,$C538)&gt;1,"Plusieurs commentaires",""),"")</f>
        <v/>
      </c>
      <c r="Q538" s="1">
        <f t="shared" si="124"/>
        <v>0</v>
      </c>
      <c r="R538" s="1">
        <f>SUMIFS($Q$5:$Q538,$P$5:$P538,"Plusieurs commentaires",$C$5:$C538,C538)</f>
        <v>0</v>
      </c>
      <c r="S538" t="str">
        <f t="shared" si="125"/>
        <v/>
      </c>
      <c r="T538" t="str">
        <f t="shared" si="126"/>
        <v/>
      </c>
      <c r="U538" t="str">
        <f t="shared" si="127"/>
        <v/>
      </c>
      <c r="V538" s="238" t="str">
        <f t="shared" si="128"/>
        <v/>
      </c>
      <c r="W538" s="238">
        <f t="shared" si="129"/>
        <v>0</v>
      </c>
      <c r="X538" s="238">
        <f>SUMIFS($W$5:$W538,$V$5:$V538,"Plusieurs occurences",$H$5:$H538,H538)</f>
        <v>0</v>
      </c>
      <c r="Y538" t="str">
        <f t="shared" si="130"/>
        <v/>
      </c>
      <c r="Z538" t="str">
        <f t="shared" si="131"/>
        <v/>
      </c>
      <c r="AA538" t="str">
        <f t="shared" si="132"/>
        <v/>
      </c>
      <c r="AC538" t="str">
        <f t="shared" si="133"/>
        <v/>
      </c>
    </row>
    <row r="539" spans="16:29" x14ac:dyDescent="0.25">
      <c r="P539" s="1" t="str">
        <f>IF($C539&lt;&gt;"",IF(COUNTIF($C:C,$C539)&gt;1,"Plusieurs commentaires",""),"")</f>
        <v/>
      </c>
      <c r="Q539" s="1">
        <f t="shared" si="124"/>
        <v>0</v>
      </c>
      <c r="R539" s="1">
        <f>SUMIFS($Q$5:$Q539,$P$5:$P539,"Plusieurs commentaires",$C$5:$C539,C539)</f>
        <v>0</v>
      </c>
      <c r="S539" t="str">
        <f t="shared" si="125"/>
        <v/>
      </c>
      <c r="T539" t="str">
        <f t="shared" si="126"/>
        <v/>
      </c>
      <c r="U539" t="str">
        <f t="shared" si="127"/>
        <v/>
      </c>
      <c r="V539" s="238" t="str">
        <f t="shared" si="128"/>
        <v/>
      </c>
      <c r="W539" s="238">
        <f t="shared" si="129"/>
        <v>0</v>
      </c>
      <c r="X539" s="238">
        <f>SUMIFS($W$5:$W539,$V$5:$V539,"Plusieurs occurences",$H$5:$H539,H539)</f>
        <v>0</v>
      </c>
      <c r="Y539" t="str">
        <f t="shared" si="130"/>
        <v/>
      </c>
      <c r="Z539" t="str">
        <f t="shared" si="131"/>
        <v/>
      </c>
      <c r="AA539" t="str">
        <f t="shared" si="132"/>
        <v/>
      </c>
      <c r="AC539" t="str">
        <f t="shared" si="133"/>
        <v/>
      </c>
    </row>
    <row r="540" spans="16:29" x14ac:dyDescent="0.25">
      <c r="P540" s="1" t="str">
        <f>IF($C540&lt;&gt;"",IF(COUNTIF($C:C,$C540)&gt;1,"Plusieurs commentaires",""),"")</f>
        <v/>
      </c>
      <c r="Q540" s="1">
        <f t="shared" si="124"/>
        <v>0</v>
      </c>
      <c r="R540" s="1">
        <f>SUMIFS($Q$5:$Q540,$P$5:$P540,"Plusieurs commentaires",$C$5:$C540,C540)</f>
        <v>0</v>
      </c>
      <c r="S540" t="str">
        <f t="shared" si="125"/>
        <v/>
      </c>
      <c r="T540" t="str">
        <f t="shared" si="126"/>
        <v/>
      </c>
      <c r="U540" t="str">
        <f t="shared" si="127"/>
        <v/>
      </c>
      <c r="V540" s="238" t="str">
        <f t="shared" si="128"/>
        <v/>
      </c>
      <c r="W540" s="238">
        <f t="shared" si="129"/>
        <v>0</v>
      </c>
      <c r="X540" s="238">
        <f>SUMIFS($W$5:$W540,$V$5:$V540,"Plusieurs occurences",$H$5:$H540,H540)</f>
        <v>0</v>
      </c>
      <c r="Y540" t="str">
        <f t="shared" si="130"/>
        <v/>
      </c>
      <c r="Z540" t="str">
        <f t="shared" si="131"/>
        <v/>
      </c>
      <c r="AA540" t="str">
        <f t="shared" si="132"/>
        <v/>
      </c>
      <c r="AC540" t="str">
        <f t="shared" si="133"/>
        <v/>
      </c>
    </row>
    <row r="541" spans="16:29" x14ac:dyDescent="0.25">
      <c r="P541" s="1" t="str">
        <f>IF($C541&lt;&gt;"",IF(COUNTIF($C:C,$C541)&gt;1,"Plusieurs commentaires",""),"")</f>
        <v/>
      </c>
      <c r="Q541" s="1">
        <f t="shared" si="124"/>
        <v>0</v>
      </c>
      <c r="R541" s="1">
        <f>SUMIFS($Q$5:$Q541,$P$5:$P541,"Plusieurs commentaires",$C$5:$C541,C541)</f>
        <v>0</v>
      </c>
      <c r="S541" t="str">
        <f t="shared" si="125"/>
        <v/>
      </c>
      <c r="T541" t="str">
        <f t="shared" si="126"/>
        <v/>
      </c>
      <c r="U541" t="str">
        <f t="shared" si="127"/>
        <v/>
      </c>
      <c r="V541" s="238" t="str">
        <f t="shared" si="128"/>
        <v/>
      </c>
      <c r="W541" s="238">
        <f t="shared" si="129"/>
        <v>0</v>
      </c>
      <c r="X541" s="238">
        <f>SUMIFS($W$5:$W541,$V$5:$V541,"Plusieurs occurences",$H$5:$H541,H541)</f>
        <v>0</v>
      </c>
      <c r="Y541" t="str">
        <f t="shared" si="130"/>
        <v/>
      </c>
      <c r="Z541" t="str">
        <f t="shared" si="131"/>
        <v/>
      </c>
      <c r="AA541" t="str">
        <f t="shared" si="132"/>
        <v/>
      </c>
      <c r="AC541" t="str">
        <f t="shared" si="133"/>
        <v/>
      </c>
    </row>
    <row r="542" spans="16:29" x14ac:dyDescent="0.25">
      <c r="P542" s="1" t="str">
        <f>IF($C542&lt;&gt;"",IF(COUNTIF($C:C,$C542)&gt;1,"Plusieurs commentaires",""),"")</f>
        <v/>
      </c>
      <c r="Q542" s="1">
        <f t="shared" si="124"/>
        <v>0</v>
      </c>
      <c r="R542" s="1">
        <f>SUMIFS($Q$5:$Q542,$P$5:$P542,"Plusieurs commentaires",$C$5:$C542,C542)</f>
        <v>0</v>
      </c>
      <c r="S542" t="str">
        <f t="shared" si="125"/>
        <v/>
      </c>
      <c r="T542" t="str">
        <f t="shared" si="126"/>
        <v/>
      </c>
      <c r="U542" t="str">
        <f t="shared" si="127"/>
        <v/>
      </c>
      <c r="V542" s="238" t="str">
        <f t="shared" si="128"/>
        <v/>
      </c>
      <c r="W542" s="238">
        <f t="shared" si="129"/>
        <v>0</v>
      </c>
      <c r="X542" s="238">
        <f>SUMIFS($W$5:$W542,$V$5:$V542,"Plusieurs occurences",$H$5:$H542,H542)</f>
        <v>0</v>
      </c>
      <c r="Y542" t="str">
        <f t="shared" si="130"/>
        <v/>
      </c>
      <c r="Z542" t="str">
        <f t="shared" si="131"/>
        <v/>
      </c>
      <c r="AA542" t="str">
        <f t="shared" si="132"/>
        <v/>
      </c>
      <c r="AC542" t="str">
        <f t="shared" si="133"/>
        <v/>
      </c>
    </row>
    <row r="543" spans="16:29" x14ac:dyDescent="0.25">
      <c r="P543" s="1" t="str">
        <f>IF($C543&lt;&gt;"",IF(COUNTIF($C:C,$C543)&gt;1,"Plusieurs commentaires",""),"")</f>
        <v/>
      </c>
      <c r="Q543" s="1">
        <f t="shared" si="124"/>
        <v>0</v>
      </c>
      <c r="R543" s="1">
        <f>SUMIFS($Q$5:$Q543,$P$5:$P543,"Plusieurs commentaires",$C$5:$C543,C543)</f>
        <v>0</v>
      </c>
      <c r="S543" t="str">
        <f t="shared" si="125"/>
        <v/>
      </c>
      <c r="T543" t="str">
        <f t="shared" si="126"/>
        <v/>
      </c>
      <c r="U543" t="str">
        <f t="shared" si="127"/>
        <v/>
      </c>
      <c r="V543" s="238" t="str">
        <f t="shared" si="128"/>
        <v/>
      </c>
      <c r="W543" s="238">
        <f t="shared" si="129"/>
        <v>0</v>
      </c>
      <c r="X543" s="238">
        <f>SUMIFS($W$5:$W543,$V$5:$V543,"Plusieurs occurences",$H$5:$H543,H543)</f>
        <v>0</v>
      </c>
      <c r="Y543" t="str">
        <f t="shared" si="130"/>
        <v/>
      </c>
      <c r="Z543" t="str">
        <f t="shared" si="131"/>
        <v/>
      </c>
      <c r="AA543" t="str">
        <f t="shared" si="132"/>
        <v/>
      </c>
      <c r="AC543" t="str">
        <f t="shared" si="133"/>
        <v/>
      </c>
    </row>
    <row r="544" spans="16:29" x14ac:dyDescent="0.25">
      <c r="P544" s="1" t="str">
        <f>IF($C544&lt;&gt;"",IF(COUNTIF($C:C,$C544)&gt;1,"Plusieurs commentaires",""),"")</f>
        <v/>
      </c>
      <c r="Q544" s="1">
        <f t="shared" si="124"/>
        <v>0</v>
      </c>
      <c r="R544" s="1">
        <f>SUMIFS($Q$5:$Q544,$P$5:$P544,"Plusieurs commentaires",$C$5:$C544,C544)</f>
        <v>0</v>
      </c>
      <c r="S544" t="str">
        <f t="shared" si="125"/>
        <v/>
      </c>
      <c r="T544" t="str">
        <f t="shared" si="126"/>
        <v/>
      </c>
      <c r="U544" t="str">
        <f t="shared" si="127"/>
        <v/>
      </c>
      <c r="V544" s="238" t="str">
        <f t="shared" si="128"/>
        <v/>
      </c>
      <c r="W544" s="238">
        <f t="shared" si="129"/>
        <v>0</v>
      </c>
      <c r="X544" s="238">
        <f>SUMIFS($W$5:$W544,$V$5:$V544,"Plusieurs occurences",$H$5:$H544,H544)</f>
        <v>0</v>
      </c>
      <c r="Y544" t="str">
        <f t="shared" si="130"/>
        <v/>
      </c>
      <c r="Z544" t="str">
        <f t="shared" si="131"/>
        <v/>
      </c>
      <c r="AA544" t="str">
        <f t="shared" si="132"/>
        <v/>
      </c>
      <c r="AC544" t="str">
        <f t="shared" si="133"/>
        <v/>
      </c>
    </row>
    <row r="545" spans="16:29" x14ac:dyDescent="0.25">
      <c r="P545" s="1" t="str">
        <f>IF($C545&lt;&gt;"",IF(COUNTIF($C:C,$C545)&gt;1,"Plusieurs commentaires",""),"")</f>
        <v/>
      </c>
      <c r="Q545" s="1">
        <f t="shared" si="124"/>
        <v>0</v>
      </c>
      <c r="R545" s="1">
        <f>SUMIFS($Q$5:$Q545,$P$5:$P545,"Plusieurs commentaires",$C$5:$C545,C545)</f>
        <v>0</v>
      </c>
      <c r="S545" t="str">
        <f t="shared" si="125"/>
        <v/>
      </c>
      <c r="T545" t="str">
        <f t="shared" si="126"/>
        <v/>
      </c>
      <c r="U545" t="str">
        <f t="shared" si="127"/>
        <v/>
      </c>
      <c r="V545" s="238" t="str">
        <f t="shared" si="128"/>
        <v/>
      </c>
      <c r="W545" s="238">
        <f t="shared" si="129"/>
        <v>0</v>
      </c>
      <c r="X545" s="238">
        <f>SUMIFS($W$5:$W545,$V$5:$V545,"Plusieurs occurences",$H$5:$H545,H545)</f>
        <v>0</v>
      </c>
      <c r="Y545" t="str">
        <f t="shared" si="130"/>
        <v/>
      </c>
      <c r="Z545" t="str">
        <f t="shared" si="131"/>
        <v/>
      </c>
      <c r="AA545" t="str">
        <f t="shared" si="132"/>
        <v/>
      </c>
      <c r="AC545" t="str">
        <f t="shared" si="133"/>
        <v/>
      </c>
    </row>
    <row r="546" spans="16:29" x14ac:dyDescent="0.25">
      <c r="P546" s="1" t="str">
        <f>IF($C546&lt;&gt;"",IF(COUNTIF($C:C,$C546)&gt;1,"Plusieurs commentaires",""),"")</f>
        <v/>
      </c>
      <c r="Q546" s="1">
        <f t="shared" si="124"/>
        <v>0</v>
      </c>
      <c r="R546" s="1">
        <f>SUMIFS($Q$5:$Q546,$P$5:$P546,"Plusieurs commentaires",$C$5:$C546,C546)</f>
        <v>0</v>
      </c>
      <c r="S546" t="str">
        <f t="shared" si="125"/>
        <v/>
      </c>
      <c r="T546" t="str">
        <f t="shared" si="126"/>
        <v/>
      </c>
      <c r="U546" t="str">
        <f t="shared" si="127"/>
        <v/>
      </c>
      <c r="V546" s="238" t="str">
        <f t="shared" si="128"/>
        <v/>
      </c>
      <c r="W546" s="238">
        <f t="shared" si="129"/>
        <v>0</v>
      </c>
      <c r="X546" s="238">
        <f>SUMIFS($W$5:$W546,$V$5:$V546,"Plusieurs occurences",$H$5:$H546,H546)</f>
        <v>0</v>
      </c>
      <c r="Y546" t="str">
        <f t="shared" si="130"/>
        <v/>
      </c>
      <c r="Z546" t="str">
        <f t="shared" si="131"/>
        <v/>
      </c>
      <c r="AA546" t="str">
        <f t="shared" si="132"/>
        <v/>
      </c>
      <c r="AC546" t="str">
        <f t="shared" si="133"/>
        <v/>
      </c>
    </row>
    <row r="547" spans="16:29" x14ac:dyDescent="0.25">
      <c r="P547" s="1" t="str">
        <f>IF($C547&lt;&gt;"",IF(COUNTIF($C:C,$C547)&gt;1,"Plusieurs commentaires",""),"")</f>
        <v/>
      </c>
      <c r="Q547" s="1">
        <f t="shared" si="124"/>
        <v>0</v>
      </c>
      <c r="R547" s="1">
        <f>SUMIFS($Q$5:$Q547,$P$5:$P547,"Plusieurs commentaires",$C$5:$C547,C547)</f>
        <v>0</v>
      </c>
      <c r="S547" t="str">
        <f t="shared" si="125"/>
        <v/>
      </c>
      <c r="T547" t="str">
        <f t="shared" si="126"/>
        <v/>
      </c>
      <c r="U547" t="str">
        <f t="shared" si="127"/>
        <v/>
      </c>
      <c r="V547" s="238" t="str">
        <f t="shared" si="128"/>
        <v/>
      </c>
      <c r="W547" s="238">
        <f t="shared" si="129"/>
        <v>0</v>
      </c>
      <c r="X547" s="238">
        <f>SUMIFS($W$5:$W547,$V$5:$V547,"Plusieurs occurences",$H$5:$H547,H547)</f>
        <v>0</v>
      </c>
      <c r="Y547" t="str">
        <f t="shared" si="130"/>
        <v/>
      </c>
      <c r="Z547" t="str">
        <f t="shared" si="131"/>
        <v/>
      </c>
      <c r="AA547" t="str">
        <f t="shared" si="132"/>
        <v/>
      </c>
      <c r="AC547" t="str">
        <f t="shared" si="133"/>
        <v/>
      </c>
    </row>
    <row r="548" spans="16:29" x14ac:dyDescent="0.25">
      <c r="P548" s="1" t="str">
        <f>IF($C548&lt;&gt;"",IF(COUNTIF($C:C,$C548)&gt;1,"Plusieurs commentaires",""),"")</f>
        <v/>
      </c>
      <c r="Q548" s="1">
        <f t="shared" si="124"/>
        <v>0</v>
      </c>
      <c r="R548" s="1">
        <f>SUMIFS($Q$5:$Q548,$P$5:$P548,"Plusieurs commentaires",$C$5:$C548,C548)</f>
        <v>0</v>
      </c>
      <c r="S548" t="str">
        <f t="shared" si="125"/>
        <v/>
      </c>
      <c r="T548" t="str">
        <f t="shared" si="126"/>
        <v/>
      </c>
      <c r="U548" t="str">
        <f t="shared" si="127"/>
        <v/>
      </c>
      <c r="V548" s="238" t="str">
        <f t="shared" si="128"/>
        <v/>
      </c>
      <c r="W548" s="238">
        <f t="shared" si="129"/>
        <v>0</v>
      </c>
      <c r="X548" s="238">
        <f>SUMIFS($W$5:$W548,$V$5:$V548,"Plusieurs occurences",$H$5:$H548,H548)</f>
        <v>0</v>
      </c>
      <c r="Y548" t="str">
        <f t="shared" si="130"/>
        <v/>
      </c>
      <c r="Z548" t="str">
        <f t="shared" si="131"/>
        <v/>
      </c>
      <c r="AA548" t="str">
        <f t="shared" si="132"/>
        <v/>
      </c>
      <c r="AC548" t="str">
        <f t="shared" si="133"/>
        <v/>
      </c>
    </row>
    <row r="549" spans="16:29" x14ac:dyDescent="0.25">
      <c r="P549" s="1" t="str">
        <f>IF($C549&lt;&gt;"",IF(COUNTIF($C:C,$C549)&gt;1,"Plusieurs commentaires",""),"")</f>
        <v/>
      </c>
      <c r="Q549" s="1">
        <f t="shared" si="124"/>
        <v>0</v>
      </c>
      <c r="R549" s="1">
        <f>SUMIFS($Q$5:$Q549,$P$5:$P549,"Plusieurs commentaires",$C$5:$C549,C549)</f>
        <v>0</v>
      </c>
      <c r="S549" t="str">
        <f t="shared" si="125"/>
        <v/>
      </c>
      <c r="T549" t="str">
        <f t="shared" si="126"/>
        <v/>
      </c>
      <c r="U549" t="str">
        <f t="shared" si="127"/>
        <v/>
      </c>
      <c r="V549" s="238" t="str">
        <f t="shared" si="128"/>
        <v/>
      </c>
      <c r="W549" s="238">
        <f t="shared" si="129"/>
        <v>0</v>
      </c>
      <c r="X549" s="238">
        <f>SUMIFS($W$5:$W549,$V$5:$V549,"Plusieurs occurences",$H$5:$H549,H549)</f>
        <v>0</v>
      </c>
      <c r="Y549" t="str">
        <f t="shared" si="130"/>
        <v/>
      </c>
      <c r="Z549" t="str">
        <f t="shared" si="131"/>
        <v/>
      </c>
      <c r="AA549" t="str">
        <f t="shared" si="132"/>
        <v/>
      </c>
      <c r="AC549" t="str">
        <f t="shared" si="133"/>
        <v/>
      </c>
    </row>
    <row r="550" spans="16:29" x14ac:dyDescent="0.25">
      <c r="P550" s="1" t="str">
        <f>IF($C550&lt;&gt;"",IF(COUNTIF($C:C,$C550)&gt;1,"Plusieurs commentaires",""),"")</f>
        <v/>
      </c>
      <c r="Q550" s="1">
        <f t="shared" si="124"/>
        <v>0</v>
      </c>
      <c r="R550" s="1">
        <f>SUMIFS($Q$5:$Q550,$P$5:$P550,"Plusieurs commentaires",$C$5:$C550,C550)</f>
        <v>0</v>
      </c>
      <c r="S550" t="str">
        <f t="shared" si="125"/>
        <v/>
      </c>
      <c r="T550" t="str">
        <f t="shared" si="126"/>
        <v/>
      </c>
      <c r="U550" t="str">
        <f t="shared" si="127"/>
        <v/>
      </c>
      <c r="V550" s="238" t="str">
        <f t="shared" si="128"/>
        <v/>
      </c>
      <c r="W550" s="238">
        <f t="shared" si="129"/>
        <v>0</v>
      </c>
      <c r="X550" s="238">
        <f>SUMIFS($W$5:$W550,$V$5:$V550,"Plusieurs occurences",$H$5:$H550,H550)</f>
        <v>0</v>
      </c>
      <c r="Y550" t="str">
        <f t="shared" si="130"/>
        <v/>
      </c>
      <c r="Z550" t="str">
        <f t="shared" si="131"/>
        <v/>
      </c>
      <c r="AA550" t="str">
        <f t="shared" si="132"/>
        <v/>
      </c>
      <c r="AC550" t="str">
        <f t="shared" si="133"/>
        <v/>
      </c>
    </row>
    <row r="551" spans="16:29" x14ac:dyDescent="0.25">
      <c r="P551" s="1" t="str">
        <f>IF($C551&lt;&gt;"",IF(COUNTIF($C:C,$C551)&gt;1,"Plusieurs commentaires",""),"")</f>
        <v/>
      </c>
      <c r="Q551" s="1">
        <f t="shared" si="124"/>
        <v>0</v>
      </c>
      <c r="R551" s="1">
        <f>SUMIFS($Q$5:$Q551,$P$5:$P551,"Plusieurs commentaires",$C$5:$C551,C551)</f>
        <v>0</v>
      </c>
      <c r="S551" t="str">
        <f t="shared" si="125"/>
        <v/>
      </c>
      <c r="T551" t="str">
        <f t="shared" si="126"/>
        <v/>
      </c>
      <c r="U551" t="str">
        <f t="shared" si="127"/>
        <v/>
      </c>
      <c r="V551" s="238" t="str">
        <f t="shared" si="128"/>
        <v/>
      </c>
      <c r="W551" s="238">
        <f t="shared" si="129"/>
        <v>0</v>
      </c>
      <c r="X551" s="238">
        <f>SUMIFS($W$5:$W551,$V$5:$V551,"Plusieurs occurences",$H$5:$H551,H551)</f>
        <v>0</v>
      </c>
      <c r="Y551" t="str">
        <f t="shared" si="130"/>
        <v/>
      </c>
      <c r="Z551" t="str">
        <f t="shared" si="131"/>
        <v/>
      </c>
      <c r="AA551" t="str">
        <f t="shared" si="132"/>
        <v/>
      </c>
      <c r="AC551" t="str">
        <f t="shared" si="133"/>
        <v/>
      </c>
    </row>
    <row r="552" spans="16:29" x14ac:dyDescent="0.25">
      <c r="P552" s="1" t="str">
        <f>IF($C552&lt;&gt;"",IF(COUNTIF($C:C,$C552)&gt;1,"Plusieurs commentaires",""),"")</f>
        <v/>
      </c>
      <c r="Q552" s="1">
        <f t="shared" si="124"/>
        <v>0</v>
      </c>
      <c r="R552" s="1">
        <f>SUMIFS($Q$5:$Q552,$P$5:$P552,"Plusieurs commentaires",$C$5:$C552,C552)</f>
        <v>0</v>
      </c>
      <c r="S552" t="str">
        <f t="shared" si="125"/>
        <v/>
      </c>
      <c r="T552" t="str">
        <f t="shared" si="126"/>
        <v/>
      </c>
      <c r="U552" t="str">
        <f t="shared" si="127"/>
        <v/>
      </c>
      <c r="V552" s="238" t="str">
        <f t="shared" si="128"/>
        <v/>
      </c>
      <c r="W552" s="238">
        <f t="shared" si="129"/>
        <v>0</v>
      </c>
      <c r="X552" s="238">
        <f>SUMIFS($W$5:$W552,$V$5:$V552,"Plusieurs occurences",$H$5:$H552,H552)</f>
        <v>0</v>
      </c>
      <c r="Y552" t="str">
        <f t="shared" si="130"/>
        <v/>
      </c>
      <c r="Z552" t="str">
        <f t="shared" si="131"/>
        <v/>
      </c>
      <c r="AA552" t="str">
        <f t="shared" si="132"/>
        <v/>
      </c>
      <c r="AC552" t="str">
        <f t="shared" si="133"/>
        <v/>
      </c>
    </row>
    <row r="553" spans="16:29" x14ac:dyDescent="0.25">
      <c r="P553" s="1" t="str">
        <f>IF($C553&lt;&gt;"",IF(COUNTIF($C:C,$C553)&gt;1,"Plusieurs commentaires",""),"")</f>
        <v/>
      </c>
      <c r="Q553" s="1">
        <f t="shared" si="124"/>
        <v>0</v>
      </c>
      <c r="R553" s="1">
        <f>SUMIFS($Q$5:$Q553,$P$5:$P553,"Plusieurs commentaires",$C$5:$C553,C553)</f>
        <v>0</v>
      </c>
      <c r="S553" t="str">
        <f t="shared" si="125"/>
        <v/>
      </c>
      <c r="T553" t="str">
        <f t="shared" si="126"/>
        <v/>
      </c>
      <c r="U553" t="str">
        <f t="shared" si="127"/>
        <v/>
      </c>
      <c r="V553" s="238" t="str">
        <f t="shared" si="128"/>
        <v/>
      </c>
      <c r="W553" s="238">
        <f t="shared" si="129"/>
        <v>0</v>
      </c>
      <c r="X553" s="238">
        <f>SUMIFS($W$5:$W553,$V$5:$V553,"Plusieurs occurences",$H$5:$H553,H553)</f>
        <v>0</v>
      </c>
      <c r="Y553" t="str">
        <f t="shared" si="130"/>
        <v/>
      </c>
      <c r="Z553" t="str">
        <f t="shared" si="131"/>
        <v/>
      </c>
      <c r="AA553" t="str">
        <f t="shared" si="132"/>
        <v/>
      </c>
      <c r="AC553" t="str">
        <f t="shared" si="133"/>
        <v/>
      </c>
    </row>
    <row r="554" spans="16:29" x14ac:dyDescent="0.25">
      <c r="P554" s="1" t="str">
        <f>IF($C554&lt;&gt;"",IF(COUNTIF($C:C,$C554)&gt;1,"Plusieurs commentaires",""),"")</f>
        <v/>
      </c>
      <c r="Q554" s="1">
        <f t="shared" si="124"/>
        <v>0</v>
      </c>
      <c r="R554" s="1">
        <f>SUMIFS($Q$5:$Q554,$P$5:$P554,"Plusieurs commentaires",$C$5:$C554,C554)</f>
        <v>0</v>
      </c>
      <c r="S554" t="str">
        <f t="shared" si="125"/>
        <v/>
      </c>
      <c r="T554" t="str">
        <f t="shared" si="126"/>
        <v/>
      </c>
      <c r="U554" t="str">
        <f t="shared" si="127"/>
        <v/>
      </c>
      <c r="V554" s="238" t="str">
        <f t="shared" si="128"/>
        <v/>
      </c>
      <c r="W554" s="238">
        <f t="shared" si="129"/>
        <v>0</v>
      </c>
      <c r="X554" s="238">
        <f>SUMIFS($W$5:$W554,$V$5:$V554,"Plusieurs occurences",$H$5:$H554,H554)</f>
        <v>0</v>
      </c>
      <c r="Y554" t="str">
        <f t="shared" si="130"/>
        <v/>
      </c>
      <c r="Z554" t="str">
        <f t="shared" si="131"/>
        <v/>
      </c>
      <c r="AA554" t="str">
        <f t="shared" si="132"/>
        <v/>
      </c>
      <c r="AC554" t="str">
        <f t="shared" si="133"/>
        <v/>
      </c>
    </row>
    <row r="555" spans="16:29" x14ac:dyDescent="0.25">
      <c r="P555" s="1" t="str">
        <f>IF($C555&lt;&gt;"",IF(COUNTIF($C:C,$C555)&gt;1,"Plusieurs commentaires",""),"")</f>
        <v/>
      </c>
      <c r="Q555" s="1">
        <f t="shared" si="124"/>
        <v>0</v>
      </c>
      <c r="R555" s="1">
        <f>SUMIFS($Q$5:$Q555,$P$5:$P555,"Plusieurs commentaires",$C$5:$C555,C555)</f>
        <v>0</v>
      </c>
      <c r="S555" t="str">
        <f t="shared" si="125"/>
        <v/>
      </c>
      <c r="T555" t="str">
        <f t="shared" si="126"/>
        <v/>
      </c>
      <c r="U555" t="str">
        <f t="shared" si="127"/>
        <v/>
      </c>
      <c r="V555" s="238" t="str">
        <f t="shared" si="128"/>
        <v/>
      </c>
      <c r="W555" s="238">
        <f t="shared" si="129"/>
        <v>0</v>
      </c>
      <c r="X555" s="238">
        <f>SUMIFS($W$5:$W555,$V$5:$V555,"Plusieurs occurences",$H$5:$H555,H555)</f>
        <v>0</v>
      </c>
      <c r="Y555" t="str">
        <f t="shared" si="130"/>
        <v/>
      </c>
      <c r="Z555" t="str">
        <f t="shared" si="131"/>
        <v/>
      </c>
      <c r="AA555" t="str">
        <f t="shared" si="132"/>
        <v/>
      </c>
      <c r="AC555" t="str">
        <f t="shared" si="133"/>
        <v/>
      </c>
    </row>
    <row r="556" spans="16:29" x14ac:dyDescent="0.25">
      <c r="P556" s="1" t="str">
        <f>IF($C556&lt;&gt;"",IF(COUNTIF($C:C,$C556)&gt;1,"Plusieurs commentaires",""),"")</f>
        <v/>
      </c>
      <c r="Q556" s="1">
        <f t="shared" si="124"/>
        <v>0</v>
      </c>
      <c r="R556" s="1">
        <f>SUMIFS($Q$5:$Q556,$P$5:$P556,"Plusieurs commentaires",$C$5:$C556,C556)</f>
        <v>0</v>
      </c>
      <c r="S556" t="str">
        <f t="shared" si="125"/>
        <v/>
      </c>
      <c r="T556" t="str">
        <f t="shared" si="126"/>
        <v/>
      </c>
      <c r="U556" t="str">
        <f t="shared" si="127"/>
        <v/>
      </c>
      <c r="V556" s="238" t="str">
        <f t="shared" si="128"/>
        <v/>
      </c>
      <c r="W556" s="238">
        <f t="shared" si="129"/>
        <v>0</v>
      </c>
      <c r="X556" s="238">
        <f>SUMIFS($W$5:$W556,$V$5:$V556,"Plusieurs occurences",$H$5:$H556,H556)</f>
        <v>0</v>
      </c>
      <c r="Y556" t="str">
        <f t="shared" si="130"/>
        <v/>
      </c>
      <c r="Z556" t="str">
        <f t="shared" si="131"/>
        <v/>
      </c>
      <c r="AA556" t="str">
        <f t="shared" si="132"/>
        <v/>
      </c>
      <c r="AC556" t="str">
        <f t="shared" si="133"/>
        <v/>
      </c>
    </row>
    <row r="557" spans="16:29" x14ac:dyDescent="0.25">
      <c r="P557" s="1" t="str">
        <f>IF($C557&lt;&gt;"",IF(COUNTIF($C:C,$C557)&gt;1,"Plusieurs commentaires",""),"")</f>
        <v/>
      </c>
      <c r="Q557" s="1">
        <f t="shared" si="124"/>
        <v>0</v>
      </c>
      <c r="R557" s="1">
        <f>SUMIFS($Q$5:$Q557,$P$5:$P557,"Plusieurs commentaires",$C$5:$C557,C557)</f>
        <v>0</v>
      </c>
      <c r="S557" t="str">
        <f t="shared" si="125"/>
        <v/>
      </c>
      <c r="T557" t="str">
        <f t="shared" si="126"/>
        <v/>
      </c>
      <c r="U557" t="str">
        <f t="shared" si="127"/>
        <v/>
      </c>
      <c r="V557" s="238" t="str">
        <f t="shared" si="128"/>
        <v/>
      </c>
      <c r="W557" s="238">
        <f t="shared" si="129"/>
        <v>0</v>
      </c>
      <c r="X557" s="238">
        <f>SUMIFS($W$5:$W557,$V$5:$V557,"Plusieurs occurences",$H$5:$H557,H557)</f>
        <v>0</v>
      </c>
      <c r="Y557" t="str">
        <f t="shared" si="130"/>
        <v/>
      </c>
      <c r="Z557" t="str">
        <f t="shared" si="131"/>
        <v/>
      </c>
      <c r="AA557" t="str">
        <f t="shared" si="132"/>
        <v/>
      </c>
      <c r="AC557" t="str">
        <f t="shared" si="133"/>
        <v/>
      </c>
    </row>
    <row r="558" spans="16:29" x14ac:dyDescent="0.25">
      <c r="P558" s="1" t="str">
        <f>IF($C558&lt;&gt;"",IF(COUNTIF($C:C,$C558)&gt;1,"Plusieurs commentaires",""),"")</f>
        <v/>
      </c>
      <c r="Q558" s="1">
        <f t="shared" si="124"/>
        <v>0</v>
      </c>
      <c r="R558" s="1">
        <f>SUMIFS($Q$5:$Q558,$P$5:$P558,"Plusieurs commentaires",$C$5:$C558,C558)</f>
        <v>0</v>
      </c>
      <c r="S558" t="str">
        <f t="shared" si="125"/>
        <v/>
      </c>
      <c r="T558" t="str">
        <f t="shared" si="126"/>
        <v/>
      </c>
      <c r="U558" t="str">
        <f t="shared" si="127"/>
        <v/>
      </c>
      <c r="V558" s="238" t="str">
        <f t="shared" si="128"/>
        <v/>
      </c>
      <c r="W558" s="238">
        <f t="shared" si="129"/>
        <v>0</v>
      </c>
      <c r="X558" s="238">
        <f>SUMIFS($W$5:$W558,$V$5:$V558,"Plusieurs occurences",$H$5:$H558,H558)</f>
        <v>0</v>
      </c>
      <c r="Y558" t="str">
        <f t="shared" si="130"/>
        <v/>
      </c>
      <c r="Z558" t="str">
        <f t="shared" si="131"/>
        <v/>
      </c>
      <c r="AA558" t="str">
        <f t="shared" si="132"/>
        <v/>
      </c>
      <c r="AC558" t="str">
        <f t="shared" si="133"/>
        <v/>
      </c>
    </row>
    <row r="559" spans="16:29" x14ac:dyDescent="0.25">
      <c r="P559" s="1" t="str">
        <f>IF($C559&lt;&gt;"",IF(COUNTIF($C:C,$C559)&gt;1,"Plusieurs commentaires",""),"")</f>
        <v/>
      </c>
      <c r="Q559" s="1">
        <f t="shared" si="124"/>
        <v>0</v>
      </c>
      <c r="R559" s="1">
        <f>SUMIFS($Q$5:$Q559,$P$5:$P559,"Plusieurs commentaires",$C$5:$C559,C559)</f>
        <v>0</v>
      </c>
      <c r="S559" t="str">
        <f t="shared" si="125"/>
        <v/>
      </c>
      <c r="T559" t="str">
        <f t="shared" si="126"/>
        <v/>
      </c>
      <c r="U559" t="str">
        <f t="shared" si="127"/>
        <v/>
      </c>
      <c r="V559" s="238" t="str">
        <f t="shared" si="128"/>
        <v/>
      </c>
      <c r="W559" s="238">
        <f t="shared" si="129"/>
        <v>0</v>
      </c>
      <c r="X559" s="238">
        <f>SUMIFS($W$5:$W559,$V$5:$V559,"Plusieurs occurences",$H$5:$H559,H559)</f>
        <v>0</v>
      </c>
      <c r="Y559" t="str">
        <f t="shared" si="130"/>
        <v/>
      </c>
      <c r="Z559" t="str">
        <f t="shared" si="131"/>
        <v/>
      </c>
      <c r="AA559" t="str">
        <f t="shared" si="132"/>
        <v/>
      </c>
      <c r="AC559" t="str">
        <f t="shared" si="133"/>
        <v/>
      </c>
    </row>
    <row r="560" spans="16:29" x14ac:dyDescent="0.25">
      <c r="P560" s="1" t="str">
        <f>IF($C560&lt;&gt;"",IF(COUNTIF($C:C,$C560)&gt;1,"Plusieurs commentaires",""),"")</f>
        <v/>
      </c>
      <c r="Q560" s="1">
        <f t="shared" si="124"/>
        <v>0</v>
      </c>
      <c r="R560" s="1">
        <f>SUMIFS($Q$5:$Q560,$P$5:$P560,"Plusieurs commentaires",$C$5:$C560,C560)</f>
        <v>0</v>
      </c>
      <c r="S560" t="str">
        <f t="shared" si="125"/>
        <v/>
      </c>
      <c r="T560" t="str">
        <f t="shared" si="126"/>
        <v/>
      </c>
      <c r="U560" t="str">
        <f t="shared" si="127"/>
        <v/>
      </c>
      <c r="V560" s="238" t="str">
        <f t="shared" si="128"/>
        <v/>
      </c>
      <c r="W560" s="238">
        <f t="shared" si="129"/>
        <v>0</v>
      </c>
      <c r="X560" s="238">
        <f>SUMIFS($W$5:$W560,$V$5:$V560,"Plusieurs occurences",$H$5:$H560,H560)</f>
        <v>0</v>
      </c>
      <c r="Y560" t="str">
        <f t="shared" si="130"/>
        <v/>
      </c>
      <c r="Z560" t="str">
        <f t="shared" si="131"/>
        <v/>
      </c>
      <c r="AA560" t="str">
        <f t="shared" si="132"/>
        <v/>
      </c>
      <c r="AC560" t="str">
        <f t="shared" si="133"/>
        <v/>
      </c>
    </row>
    <row r="561" spans="16:29" x14ac:dyDescent="0.25">
      <c r="P561" s="1" t="str">
        <f>IF($C561&lt;&gt;"",IF(COUNTIF($C:C,$C561)&gt;1,"Plusieurs commentaires",""),"")</f>
        <v/>
      </c>
      <c r="Q561" s="1">
        <f t="shared" si="124"/>
        <v>0</v>
      </c>
      <c r="R561" s="1">
        <f>SUMIFS($Q$5:$Q561,$P$5:$P561,"Plusieurs commentaires",$C$5:$C561,C561)</f>
        <v>0</v>
      </c>
      <c r="S561" t="str">
        <f t="shared" si="125"/>
        <v/>
      </c>
      <c r="T561" t="str">
        <f t="shared" si="126"/>
        <v/>
      </c>
      <c r="U561" t="str">
        <f t="shared" si="127"/>
        <v/>
      </c>
      <c r="V561" s="238" t="str">
        <f t="shared" si="128"/>
        <v/>
      </c>
      <c r="W561" s="238">
        <f t="shared" si="129"/>
        <v>0</v>
      </c>
      <c r="X561" s="238">
        <f>SUMIFS($W$5:$W561,$V$5:$V561,"Plusieurs occurences",$H$5:$H561,H561)</f>
        <v>0</v>
      </c>
      <c r="Y561" t="str">
        <f t="shared" si="130"/>
        <v/>
      </c>
      <c r="Z561" t="str">
        <f t="shared" si="131"/>
        <v/>
      </c>
      <c r="AA561" t="str">
        <f t="shared" si="132"/>
        <v/>
      </c>
      <c r="AC561" t="str">
        <f t="shared" si="133"/>
        <v/>
      </c>
    </row>
    <row r="562" spans="16:29" x14ac:dyDescent="0.25">
      <c r="P562" s="1" t="str">
        <f>IF($C562&lt;&gt;"",IF(COUNTIF($C:C,$C562)&gt;1,"Plusieurs commentaires",""),"")</f>
        <v/>
      </c>
      <c r="Q562" s="1">
        <f t="shared" si="124"/>
        <v>0</v>
      </c>
      <c r="R562" s="1">
        <f>SUMIFS($Q$5:$Q562,$P$5:$P562,"Plusieurs commentaires",$C$5:$C562,C562)</f>
        <v>0</v>
      </c>
      <c r="S562" t="str">
        <f t="shared" si="125"/>
        <v/>
      </c>
      <c r="T562" t="str">
        <f t="shared" si="126"/>
        <v/>
      </c>
      <c r="U562" t="str">
        <f t="shared" si="127"/>
        <v/>
      </c>
      <c r="V562" s="238" t="str">
        <f t="shared" si="128"/>
        <v/>
      </c>
      <c r="W562" s="238">
        <f t="shared" si="129"/>
        <v>0</v>
      </c>
      <c r="X562" s="238">
        <f>SUMIFS($W$5:$W562,$V$5:$V562,"Plusieurs occurences",$H$5:$H562,H562)</f>
        <v>0</v>
      </c>
      <c r="Y562" t="str">
        <f t="shared" si="130"/>
        <v/>
      </c>
      <c r="Z562" t="str">
        <f t="shared" si="131"/>
        <v/>
      </c>
      <c r="AA562" t="str">
        <f t="shared" si="132"/>
        <v/>
      </c>
      <c r="AC562" t="str">
        <f t="shared" si="133"/>
        <v/>
      </c>
    </row>
    <row r="563" spans="16:29" x14ac:dyDescent="0.25">
      <c r="P563" s="1" t="str">
        <f>IF($C563&lt;&gt;"",IF(COUNTIF($C:C,$C563)&gt;1,"Plusieurs commentaires",""),"")</f>
        <v/>
      </c>
      <c r="Q563" s="1">
        <f t="shared" si="124"/>
        <v>0</v>
      </c>
      <c r="R563" s="1">
        <f>SUMIFS($Q$5:$Q563,$P$5:$P563,"Plusieurs commentaires",$C$5:$C563,C563)</f>
        <v>0</v>
      </c>
      <c r="S563" t="str">
        <f t="shared" si="125"/>
        <v/>
      </c>
      <c r="T563" t="str">
        <f t="shared" si="126"/>
        <v/>
      </c>
      <c r="U563" t="str">
        <f t="shared" si="127"/>
        <v/>
      </c>
      <c r="V563" s="238" t="str">
        <f t="shared" si="128"/>
        <v/>
      </c>
      <c r="W563" s="238">
        <f t="shared" si="129"/>
        <v>0</v>
      </c>
      <c r="X563" s="238">
        <f>SUMIFS($W$5:$W563,$V$5:$V563,"Plusieurs occurences",$H$5:$H563,H563)</f>
        <v>0</v>
      </c>
      <c r="Y563" t="str">
        <f t="shared" si="130"/>
        <v/>
      </c>
      <c r="Z563" t="str">
        <f t="shared" si="131"/>
        <v/>
      </c>
      <c r="AA563" t="str">
        <f t="shared" si="132"/>
        <v/>
      </c>
      <c r="AC563" t="str">
        <f t="shared" si="133"/>
        <v/>
      </c>
    </row>
    <row r="564" spans="16:29" x14ac:dyDescent="0.25">
      <c r="P564" s="1" t="str">
        <f>IF($C564&lt;&gt;"",IF(COUNTIF($C:C,$C564)&gt;1,"Plusieurs commentaires",""),"")</f>
        <v/>
      </c>
      <c r="Q564" s="1">
        <f t="shared" si="124"/>
        <v>0</v>
      </c>
      <c r="R564" s="1">
        <f>SUMIFS($Q$5:$Q564,$P$5:$P564,"Plusieurs commentaires",$C$5:$C564,C564)</f>
        <v>0</v>
      </c>
      <c r="S564" t="str">
        <f t="shared" si="125"/>
        <v/>
      </c>
      <c r="T564" t="str">
        <f t="shared" si="126"/>
        <v/>
      </c>
      <c r="U564" t="str">
        <f t="shared" si="127"/>
        <v/>
      </c>
      <c r="V564" s="238" t="str">
        <f t="shared" si="128"/>
        <v/>
      </c>
      <c r="W564" s="238">
        <f t="shared" si="129"/>
        <v>0</v>
      </c>
      <c r="X564" s="238">
        <f>SUMIFS($W$5:$W564,$V$5:$V564,"Plusieurs occurences",$H$5:$H564,H564)</f>
        <v>0</v>
      </c>
      <c r="Y564" t="str">
        <f t="shared" si="130"/>
        <v/>
      </c>
      <c r="Z564" t="str">
        <f t="shared" si="131"/>
        <v/>
      </c>
      <c r="AA564" t="str">
        <f t="shared" si="132"/>
        <v/>
      </c>
      <c r="AC564" t="str">
        <f t="shared" si="133"/>
        <v/>
      </c>
    </row>
    <row r="565" spans="16:29" x14ac:dyDescent="0.25">
      <c r="P565" s="1" t="str">
        <f>IF($C565&lt;&gt;"",IF(COUNTIF($C:C,$C565)&gt;1,"Plusieurs commentaires",""),"")</f>
        <v/>
      </c>
      <c r="Q565" s="1">
        <f t="shared" si="124"/>
        <v>0</v>
      </c>
      <c r="R565" s="1">
        <f>SUMIFS($Q$5:$Q565,$P$5:$P565,"Plusieurs commentaires",$C$5:$C565,C565)</f>
        <v>0</v>
      </c>
      <c r="S565" t="str">
        <f t="shared" si="125"/>
        <v/>
      </c>
      <c r="T565" t="str">
        <f t="shared" si="126"/>
        <v/>
      </c>
      <c r="U565" t="str">
        <f t="shared" si="127"/>
        <v/>
      </c>
      <c r="V565" s="238" t="str">
        <f t="shared" si="128"/>
        <v/>
      </c>
      <c r="W565" s="238">
        <f t="shared" si="129"/>
        <v>0</v>
      </c>
      <c r="X565" s="238">
        <f>SUMIFS($W$5:$W565,$V$5:$V565,"Plusieurs occurences",$H$5:$H565,H565)</f>
        <v>0</v>
      </c>
      <c r="Y565" t="str">
        <f t="shared" si="130"/>
        <v/>
      </c>
      <c r="Z565" t="str">
        <f t="shared" si="131"/>
        <v/>
      </c>
      <c r="AA565" t="str">
        <f t="shared" si="132"/>
        <v/>
      </c>
      <c r="AC565" t="str">
        <f t="shared" si="133"/>
        <v/>
      </c>
    </row>
    <row r="566" spans="16:29" x14ac:dyDescent="0.25">
      <c r="P566" s="1" t="str">
        <f>IF($C566&lt;&gt;"",IF(COUNTIF($C:C,$C566)&gt;1,"Plusieurs commentaires",""),"")</f>
        <v/>
      </c>
      <c r="Q566" s="1">
        <f t="shared" si="124"/>
        <v>0</v>
      </c>
      <c r="R566" s="1">
        <f>SUMIFS($Q$5:$Q566,$P$5:$P566,"Plusieurs commentaires",$C$5:$C566,C566)</f>
        <v>0</v>
      </c>
      <c r="S566" t="str">
        <f t="shared" si="125"/>
        <v/>
      </c>
      <c r="T566" t="str">
        <f t="shared" si="126"/>
        <v/>
      </c>
      <c r="U566" t="str">
        <f t="shared" si="127"/>
        <v/>
      </c>
      <c r="V566" s="238" t="str">
        <f t="shared" si="128"/>
        <v/>
      </c>
      <c r="W566" s="238">
        <f t="shared" si="129"/>
        <v>0</v>
      </c>
      <c r="X566" s="238">
        <f>SUMIFS($W$5:$W566,$V$5:$V566,"Plusieurs occurences",$H$5:$H566,H566)</f>
        <v>0</v>
      </c>
      <c r="Y566" t="str">
        <f t="shared" si="130"/>
        <v/>
      </c>
      <c r="Z566" t="str">
        <f t="shared" si="131"/>
        <v/>
      </c>
      <c r="AA566" t="str">
        <f t="shared" si="132"/>
        <v/>
      </c>
      <c r="AC566" t="str">
        <f t="shared" si="133"/>
        <v/>
      </c>
    </row>
    <row r="567" spans="16:29" x14ac:dyDescent="0.25">
      <c r="P567" s="1" t="str">
        <f>IF($C567&lt;&gt;"",IF(COUNTIF($C:C,$C567)&gt;1,"Plusieurs commentaires",""),"")</f>
        <v/>
      </c>
      <c r="Q567" s="1">
        <f t="shared" si="124"/>
        <v>0</v>
      </c>
      <c r="R567" s="1">
        <f>SUMIFS($Q$5:$Q567,$P$5:$P567,"Plusieurs commentaires",$C$5:$C567,C567)</f>
        <v>0</v>
      </c>
      <c r="S567" t="str">
        <f t="shared" si="125"/>
        <v/>
      </c>
      <c r="T567" t="str">
        <f t="shared" si="126"/>
        <v/>
      </c>
      <c r="U567" t="str">
        <f t="shared" si="127"/>
        <v/>
      </c>
      <c r="V567" s="238" t="str">
        <f t="shared" si="128"/>
        <v/>
      </c>
      <c r="W567" s="238">
        <f t="shared" si="129"/>
        <v>0</v>
      </c>
      <c r="X567" s="238">
        <f>SUMIFS($W$5:$W567,$V$5:$V567,"Plusieurs occurences",$H$5:$H567,H567)</f>
        <v>0</v>
      </c>
      <c r="Y567" t="str">
        <f t="shared" si="130"/>
        <v/>
      </c>
      <c r="Z567" t="str">
        <f t="shared" si="131"/>
        <v/>
      </c>
      <c r="AA567" t="str">
        <f t="shared" si="132"/>
        <v/>
      </c>
      <c r="AC567" t="str">
        <f t="shared" si="133"/>
        <v/>
      </c>
    </row>
    <row r="568" spans="16:29" x14ac:dyDescent="0.25">
      <c r="P568" s="1" t="str">
        <f>IF($C568&lt;&gt;"",IF(COUNTIF($C:C,$C568)&gt;1,"Plusieurs commentaires",""),"")</f>
        <v/>
      </c>
      <c r="Q568" s="1">
        <f t="shared" si="124"/>
        <v>0</v>
      </c>
      <c r="R568" s="1">
        <f>SUMIFS($Q$5:$Q568,$P$5:$P568,"Plusieurs commentaires",$C$5:$C568,C568)</f>
        <v>0</v>
      </c>
      <c r="S568" t="str">
        <f t="shared" si="125"/>
        <v/>
      </c>
      <c r="T568" t="str">
        <f t="shared" si="126"/>
        <v/>
      </c>
      <c r="U568" t="str">
        <f t="shared" si="127"/>
        <v/>
      </c>
      <c r="V568" s="238" t="str">
        <f t="shared" si="128"/>
        <v/>
      </c>
      <c r="W568" s="238">
        <f t="shared" si="129"/>
        <v>0</v>
      </c>
      <c r="X568" s="238">
        <f>SUMIFS($W$5:$W568,$V$5:$V568,"Plusieurs occurences",$H$5:$H568,H568)</f>
        <v>0</v>
      </c>
      <c r="Y568" t="str">
        <f t="shared" si="130"/>
        <v/>
      </c>
      <c r="Z568" t="str">
        <f t="shared" si="131"/>
        <v/>
      </c>
      <c r="AA568" t="str">
        <f t="shared" si="132"/>
        <v/>
      </c>
      <c r="AC568" t="str">
        <f t="shared" si="133"/>
        <v/>
      </c>
    </row>
    <row r="569" spans="16:29" x14ac:dyDescent="0.25">
      <c r="P569" s="1" t="str">
        <f>IF($C569&lt;&gt;"",IF(COUNTIF($C:C,$C569)&gt;1,"Plusieurs commentaires",""),"")</f>
        <v/>
      </c>
      <c r="Q569" s="1">
        <f t="shared" si="124"/>
        <v>0</v>
      </c>
      <c r="R569" s="1">
        <f>SUMIFS($Q$5:$Q569,$P$5:$P569,"Plusieurs commentaires",$C$5:$C569,C569)</f>
        <v>0</v>
      </c>
      <c r="S569" t="str">
        <f t="shared" si="125"/>
        <v/>
      </c>
      <c r="T569" t="str">
        <f t="shared" si="126"/>
        <v/>
      </c>
      <c r="U569" t="str">
        <f t="shared" si="127"/>
        <v/>
      </c>
      <c r="V569" s="238" t="str">
        <f t="shared" si="128"/>
        <v/>
      </c>
      <c r="W569" s="238">
        <f t="shared" si="129"/>
        <v>0</v>
      </c>
      <c r="X569" s="238">
        <f>SUMIFS($W$5:$W569,$V$5:$V569,"Plusieurs occurences",$H$5:$H569,H569)</f>
        <v>0</v>
      </c>
      <c r="Y569" t="str">
        <f t="shared" si="130"/>
        <v/>
      </c>
      <c r="Z569" t="str">
        <f t="shared" si="131"/>
        <v/>
      </c>
      <c r="AA569" t="str">
        <f t="shared" si="132"/>
        <v/>
      </c>
      <c r="AC569" t="str">
        <f t="shared" si="133"/>
        <v/>
      </c>
    </row>
    <row r="570" spans="16:29" x14ac:dyDescent="0.25">
      <c r="P570" s="1" t="str">
        <f>IF($C570&lt;&gt;"",IF(COUNTIF($C:C,$C570)&gt;1,"Plusieurs commentaires",""),"")</f>
        <v/>
      </c>
      <c r="Q570" s="1">
        <f t="shared" si="124"/>
        <v>0</v>
      </c>
      <c r="R570" s="1">
        <f>SUMIFS($Q$5:$Q570,$P$5:$P570,"Plusieurs commentaires",$C$5:$C570,C570)</f>
        <v>0</v>
      </c>
      <c r="S570" t="str">
        <f t="shared" si="125"/>
        <v/>
      </c>
      <c r="T570" t="str">
        <f t="shared" si="126"/>
        <v/>
      </c>
      <c r="U570" t="str">
        <f t="shared" si="127"/>
        <v/>
      </c>
      <c r="V570" s="238" t="str">
        <f t="shared" si="128"/>
        <v/>
      </c>
      <c r="W570" s="238">
        <f t="shared" si="129"/>
        <v>0</v>
      </c>
      <c r="X570" s="238">
        <f>SUMIFS($W$5:$W570,$V$5:$V570,"Plusieurs occurences",$H$5:$H570,H570)</f>
        <v>0</v>
      </c>
      <c r="Y570" t="str">
        <f t="shared" si="130"/>
        <v/>
      </c>
      <c r="Z570" t="str">
        <f t="shared" si="131"/>
        <v/>
      </c>
      <c r="AA570" t="str">
        <f t="shared" si="132"/>
        <v/>
      </c>
      <c r="AC570" t="str">
        <f t="shared" si="133"/>
        <v/>
      </c>
    </row>
    <row r="571" spans="16:29" x14ac:dyDescent="0.25">
      <c r="P571" s="1" t="str">
        <f>IF($C571&lt;&gt;"",IF(COUNTIF($C:C,$C571)&gt;1,"Plusieurs commentaires",""),"")</f>
        <v/>
      </c>
      <c r="Q571" s="1">
        <f t="shared" si="124"/>
        <v>0</v>
      </c>
      <c r="R571" s="1">
        <f>SUMIFS($Q$5:$Q571,$P$5:$P571,"Plusieurs commentaires",$C$5:$C571,C571)</f>
        <v>0</v>
      </c>
      <c r="S571" t="str">
        <f t="shared" si="125"/>
        <v/>
      </c>
      <c r="T571" t="str">
        <f t="shared" si="126"/>
        <v/>
      </c>
      <c r="U571" t="str">
        <f t="shared" si="127"/>
        <v/>
      </c>
      <c r="V571" s="238" t="str">
        <f t="shared" si="128"/>
        <v/>
      </c>
      <c r="W571" s="238">
        <f t="shared" si="129"/>
        <v>0</v>
      </c>
      <c r="X571" s="238">
        <f>SUMIFS($W$5:$W571,$V$5:$V571,"Plusieurs occurences",$H$5:$H571,H571)</f>
        <v>0</v>
      </c>
      <c r="Y571" t="str">
        <f t="shared" si="130"/>
        <v/>
      </c>
      <c r="Z571" t="str">
        <f t="shared" si="131"/>
        <v/>
      </c>
      <c r="AA571" t="str">
        <f t="shared" si="132"/>
        <v/>
      </c>
      <c r="AC571" t="str">
        <f t="shared" si="133"/>
        <v/>
      </c>
    </row>
    <row r="572" spans="16:29" x14ac:dyDescent="0.25">
      <c r="P572" s="1" t="str">
        <f>IF($C572&lt;&gt;"",IF(COUNTIF($C:C,$C572)&gt;1,"Plusieurs commentaires",""),"")</f>
        <v/>
      </c>
      <c r="Q572" s="1">
        <f t="shared" si="124"/>
        <v>0</v>
      </c>
      <c r="R572" s="1">
        <f>SUMIFS($Q$5:$Q572,$P$5:$P572,"Plusieurs commentaires",$C$5:$C572,C572)</f>
        <v>0</v>
      </c>
      <c r="S572" t="str">
        <f t="shared" si="125"/>
        <v/>
      </c>
      <c r="T572" t="str">
        <f t="shared" si="126"/>
        <v/>
      </c>
      <c r="U572" t="str">
        <f t="shared" si="127"/>
        <v/>
      </c>
      <c r="V572" s="238" t="str">
        <f t="shared" si="128"/>
        <v/>
      </c>
      <c r="W572" s="238">
        <f t="shared" si="129"/>
        <v>0</v>
      </c>
      <c r="X572" s="238">
        <f>SUMIFS($W$5:$W572,$V$5:$V572,"Plusieurs occurences",$H$5:$H572,H572)</f>
        <v>0</v>
      </c>
      <c r="Y572" t="str">
        <f t="shared" si="130"/>
        <v/>
      </c>
      <c r="Z572" t="str">
        <f t="shared" si="131"/>
        <v/>
      </c>
      <c r="AA572" t="str">
        <f t="shared" si="132"/>
        <v/>
      </c>
      <c r="AC572" t="str">
        <f t="shared" si="133"/>
        <v/>
      </c>
    </row>
    <row r="573" spans="16:29" x14ac:dyDescent="0.25">
      <c r="P573" s="1" t="str">
        <f>IF($C573&lt;&gt;"",IF(COUNTIF($C:C,$C573)&gt;1,"Plusieurs commentaires",""),"")</f>
        <v/>
      </c>
      <c r="Q573" s="1">
        <f t="shared" si="124"/>
        <v>0</v>
      </c>
      <c r="R573" s="1">
        <f>SUMIFS($Q$5:$Q573,$P$5:$P573,"Plusieurs commentaires",$C$5:$C573,C573)</f>
        <v>0</v>
      </c>
      <c r="S573" t="str">
        <f t="shared" si="125"/>
        <v/>
      </c>
      <c r="T573" t="str">
        <f t="shared" si="126"/>
        <v/>
      </c>
      <c r="U573" t="str">
        <f t="shared" si="127"/>
        <v/>
      </c>
      <c r="V573" s="238" t="str">
        <f t="shared" si="128"/>
        <v/>
      </c>
      <c r="W573" s="238">
        <f t="shared" si="129"/>
        <v>0</v>
      </c>
      <c r="X573" s="238">
        <f>SUMIFS($W$5:$W573,$V$5:$V573,"Plusieurs occurences",$H$5:$H573,H573)</f>
        <v>0</v>
      </c>
      <c r="Y573" t="str">
        <f t="shared" si="130"/>
        <v/>
      </c>
      <c r="Z573" t="str">
        <f t="shared" si="131"/>
        <v/>
      </c>
      <c r="AA573" t="str">
        <f t="shared" si="132"/>
        <v/>
      </c>
      <c r="AC573" t="str">
        <f t="shared" si="133"/>
        <v/>
      </c>
    </row>
    <row r="574" spans="16:29" x14ac:dyDescent="0.25">
      <c r="P574" s="1" t="str">
        <f>IF($C574&lt;&gt;"",IF(COUNTIF($C:C,$C574)&gt;1,"Plusieurs commentaires",""),"")</f>
        <v/>
      </c>
      <c r="Q574" s="1">
        <f t="shared" si="124"/>
        <v>0</v>
      </c>
      <c r="R574" s="1">
        <f>SUMIFS($Q$5:$Q574,$P$5:$P574,"Plusieurs commentaires",$C$5:$C574,C574)</f>
        <v>0</v>
      </c>
      <c r="S574" t="str">
        <f t="shared" si="125"/>
        <v/>
      </c>
      <c r="T574" t="str">
        <f t="shared" si="126"/>
        <v/>
      </c>
      <c r="U574" t="str">
        <f t="shared" si="127"/>
        <v/>
      </c>
      <c r="V574" s="238" t="str">
        <f t="shared" si="128"/>
        <v/>
      </c>
      <c r="W574" s="238">
        <f t="shared" si="129"/>
        <v>0</v>
      </c>
      <c r="X574" s="238">
        <f>SUMIFS($W$5:$W574,$V$5:$V574,"Plusieurs occurences",$H$5:$H574,H574)</f>
        <v>0</v>
      </c>
      <c r="Y574" t="str">
        <f t="shared" si="130"/>
        <v/>
      </c>
      <c r="Z574" t="str">
        <f t="shared" si="131"/>
        <v/>
      </c>
      <c r="AA574" t="str">
        <f t="shared" si="132"/>
        <v/>
      </c>
      <c r="AC574" t="str">
        <f t="shared" si="133"/>
        <v/>
      </c>
    </row>
    <row r="575" spans="16:29" x14ac:dyDescent="0.25">
      <c r="P575" s="1" t="str">
        <f>IF($C575&lt;&gt;"",IF(COUNTIF($C:C,$C575)&gt;1,"Plusieurs commentaires",""),"")</f>
        <v/>
      </c>
      <c r="Q575" s="1">
        <f t="shared" si="124"/>
        <v>0</v>
      </c>
      <c r="R575" s="1">
        <f>SUMIFS($Q$5:$Q575,$P$5:$P575,"Plusieurs commentaires",$C$5:$C575,C575)</f>
        <v>0</v>
      </c>
      <c r="S575" t="str">
        <f t="shared" si="125"/>
        <v/>
      </c>
      <c r="T575" t="str">
        <f t="shared" si="126"/>
        <v/>
      </c>
      <c r="U575" t="str">
        <f t="shared" si="127"/>
        <v/>
      </c>
      <c r="V575" s="238" t="str">
        <f t="shared" si="128"/>
        <v/>
      </c>
      <c r="W575" s="238">
        <f t="shared" si="129"/>
        <v>0</v>
      </c>
      <c r="X575" s="238">
        <f>SUMIFS($W$5:$W575,$V$5:$V575,"Plusieurs occurences",$H$5:$H575,H575)</f>
        <v>0</v>
      </c>
      <c r="Y575" t="str">
        <f t="shared" si="130"/>
        <v/>
      </c>
      <c r="Z575" t="str">
        <f t="shared" si="131"/>
        <v/>
      </c>
      <c r="AA575" t="str">
        <f t="shared" si="132"/>
        <v/>
      </c>
      <c r="AC575" t="str">
        <f t="shared" si="133"/>
        <v/>
      </c>
    </row>
    <row r="576" spans="16:29" x14ac:dyDescent="0.25">
      <c r="P576" s="1" t="str">
        <f>IF($C576&lt;&gt;"",IF(COUNTIF($C:C,$C576)&gt;1,"Plusieurs commentaires",""),"")</f>
        <v/>
      </c>
      <c r="Q576" s="1">
        <f t="shared" si="124"/>
        <v>0</v>
      </c>
      <c r="R576" s="1">
        <f>SUMIFS($Q$5:$Q576,$P$5:$P576,"Plusieurs commentaires",$C$5:$C576,C576)</f>
        <v>0</v>
      </c>
      <c r="S576" t="str">
        <f t="shared" si="125"/>
        <v/>
      </c>
      <c r="T576" t="str">
        <f t="shared" si="126"/>
        <v/>
      </c>
      <c r="U576" t="str">
        <f t="shared" si="127"/>
        <v/>
      </c>
      <c r="V576" s="238" t="str">
        <f t="shared" si="128"/>
        <v/>
      </c>
      <c r="W576" s="238">
        <f t="shared" si="129"/>
        <v>0</v>
      </c>
      <c r="X576" s="238">
        <f>SUMIFS($W$5:$W576,$V$5:$V576,"Plusieurs occurences",$H$5:$H576,H576)</f>
        <v>0</v>
      </c>
      <c r="Y576" t="str">
        <f t="shared" si="130"/>
        <v/>
      </c>
      <c r="Z576" t="str">
        <f t="shared" si="131"/>
        <v/>
      </c>
      <c r="AA576" t="str">
        <f t="shared" si="132"/>
        <v/>
      </c>
      <c r="AC576" t="str">
        <f t="shared" si="133"/>
        <v/>
      </c>
    </row>
    <row r="577" spans="16:29" x14ac:dyDescent="0.25">
      <c r="P577" s="1" t="str">
        <f>IF($C577&lt;&gt;"",IF(COUNTIF($C:C,$C577)&gt;1,"Plusieurs commentaires",""),"")</f>
        <v/>
      </c>
      <c r="Q577" s="1">
        <f t="shared" si="124"/>
        <v>0</v>
      </c>
      <c r="R577" s="1">
        <f>SUMIFS($Q$5:$Q577,$P$5:$P577,"Plusieurs commentaires",$C$5:$C577,C577)</f>
        <v>0</v>
      </c>
      <c r="S577" t="str">
        <f t="shared" si="125"/>
        <v/>
      </c>
      <c r="T577" t="str">
        <f t="shared" si="126"/>
        <v/>
      </c>
      <c r="U577" t="str">
        <f t="shared" si="127"/>
        <v/>
      </c>
      <c r="V577" s="238" t="str">
        <f t="shared" si="128"/>
        <v/>
      </c>
      <c r="W577" s="238">
        <f t="shared" si="129"/>
        <v>0</v>
      </c>
      <c r="X577" s="238">
        <f>SUMIFS($W$5:$W577,$V$5:$V577,"Plusieurs occurences",$H$5:$H577,H577)</f>
        <v>0</v>
      </c>
      <c r="Y577" t="str">
        <f t="shared" si="130"/>
        <v/>
      </c>
      <c r="Z577" t="str">
        <f t="shared" si="131"/>
        <v/>
      </c>
      <c r="AA577" t="str">
        <f t="shared" si="132"/>
        <v/>
      </c>
      <c r="AC577" t="str">
        <f t="shared" si="133"/>
        <v/>
      </c>
    </row>
    <row r="578" spans="16:29" x14ac:dyDescent="0.25">
      <c r="P578" s="1" t="str">
        <f>IF($C578&lt;&gt;"",IF(COUNTIF($C:C,$C578)&gt;1,"Plusieurs commentaires",""),"")</f>
        <v/>
      </c>
      <c r="Q578" s="1">
        <f t="shared" si="124"/>
        <v>0</v>
      </c>
      <c r="R578" s="1">
        <f>SUMIFS($Q$5:$Q578,$P$5:$P578,"Plusieurs commentaires",$C$5:$C578,C578)</f>
        <v>0</v>
      </c>
      <c r="S578" t="str">
        <f t="shared" si="125"/>
        <v/>
      </c>
      <c r="T578" t="str">
        <f t="shared" si="126"/>
        <v/>
      </c>
      <c r="U578" t="str">
        <f t="shared" si="127"/>
        <v/>
      </c>
      <c r="V578" s="238" t="str">
        <f t="shared" si="128"/>
        <v/>
      </c>
      <c r="W578" s="238">
        <f t="shared" si="129"/>
        <v>0</v>
      </c>
      <c r="X578" s="238">
        <f>SUMIFS($W$5:$W578,$V$5:$V578,"Plusieurs occurences",$H$5:$H578,H578)</f>
        <v>0</v>
      </c>
      <c r="Y578" t="str">
        <f t="shared" si="130"/>
        <v/>
      </c>
      <c r="Z578" t="str">
        <f t="shared" si="131"/>
        <v/>
      </c>
      <c r="AA578" t="str">
        <f t="shared" si="132"/>
        <v/>
      </c>
      <c r="AC578" t="str">
        <f t="shared" si="133"/>
        <v/>
      </c>
    </row>
    <row r="579" spans="16:29" x14ac:dyDescent="0.25">
      <c r="P579" s="1" t="str">
        <f>IF($C579&lt;&gt;"",IF(COUNTIF($C:C,$C579)&gt;1,"Plusieurs commentaires",""),"")</f>
        <v/>
      </c>
      <c r="Q579" s="1">
        <f t="shared" si="124"/>
        <v>0</v>
      </c>
      <c r="R579" s="1">
        <f>SUMIFS($Q$5:$Q579,$P$5:$P579,"Plusieurs commentaires",$C$5:$C579,C579)</f>
        <v>0</v>
      </c>
      <c r="S579" t="str">
        <f t="shared" si="125"/>
        <v/>
      </c>
      <c r="T579" t="str">
        <f t="shared" si="126"/>
        <v/>
      </c>
      <c r="U579" t="str">
        <f t="shared" si="127"/>
        <v/>
      </c>
      <c r="V579" s="238" t="str">
        <f t="shared" si="128"/>
        <v/>
      </c>
      <c r="W579" s="238">
        <f t="shared" si="129"/>
        <v>0</v>
      </c>
      <c r="X579" s="238">
        <f>SUMIFS($W$5:$W579,$V$5:$V579,"Plusieurs occurences",$H$5:$H579,H579)</f>
        <v>0</v>
      </c>
      <c r="Y579" t="str">
        <f t="shared" si="130"/>
        <v/>
      </c>
      <c r="Z579" t="str">
        <f t="shared" si="131"/>
        <v/>
      </c>
      <c r="AA579" t="str">
        <f t="shared" si="132"/>
        <v/>
      </c>
      <c r="AC579" t="str">
        <f t="shared" si="133"/>
        <v/>
      </c>
    </row>
    <row r="580" spans="16:29" x14ac:dyDescent="0.25">
      <c r="P580" s="1" t="str">
        <f>IF($C580&lt;&gt;"",IF(COUNTIF($C:C,$C580)&gt;1,"Plusieurs commentaires",""),"")</f>
        <v/>
      </c>
      <c r="Q580" s="1">
        <f t="shared" si="124"/>
        <v>0</v>
      </c>
      <c r="R580" s="1">
        <f>SUMIFS($Q$5:$Q580,$P$5:$P580,"Plusieurs commentaires",$C$5:$C580,C580)</f>
        <v>0</v>
      </c>
      <c r="S580" t="str">
        <f t="shared" si="125"/>
        <v/>
      </c>
      <c r="T580" t="str">
        <f t="shared" si="126"/>
        <v/>
      </c>
      <c r="U580" t="str">
        <f t="shared" si="127"/>
        <v/>
      </c>
      <c r="V580" s="238" t="str">
        <f t="shared" si="128"/>
        <v/>
      </c>
      <c r="W580" s="238">
        <f t="shared" si="129"/>
        <v>0</v>
      </c>
      <c r="X580" s="238">
        <f>SUMIFS($W$5:$W580,$V$5:$V580,"Plusieurs occurences",$H$5:$H580,H580)</f>
        <v>0</v>
      </c>
      <c r="Y580" t="str">
        <f t="shared" si="130"/>
        <v/>
      </c>
      <c r="Z580" t="str">
        <f t="shared" si="131"/>
        <v/>
      </c>
      <c r="AA580" t="str">
        <f t="shared" si="132"/>
        <v/>
      </c>
      <c r="AC580" t="str">
        <f t="shared" si="133"/>
        <v/>
      </c>
    </row>
    <row r="581" spans="16:29" x14ac:dyDescent="0.25">
      <c r="P581" s="1" t="str">
        <f>IF($C581&lt;&gt;"",IF(COUNTIF($C:C,$C581)&gt;1,"Plusieurs commentaires",""),"")</f>
        <v/>
      </c>
      <c r="Q581" s="1">
        <f t="shared" ref="Q581:Q644" si="134">IF(P581="Plusieurs commentaires",1,0)</f>
        <v>0</v>
      </c>
      <c r="R581" s="1">
        <f>SUMIFS($Q$5:$Q581,$P$5:$P581,"Plusieurs commentaires",$C$5:$C581,C581)</f>
        <v>0</v>
      </c>
      <c r="S581" t="str">
        <f t="shared" ref="S581:S644" si="135">IF(I581="Non",IF(F581&lt;=21,IF(M581="Critique",IF(J581&gt;2017,C581,""),""),""),"")</f>
        <v/>
      </c>
      <c r="T581" t="str">
        <f t="shared" ref="T581:T644" si="136">IF(I581="Non",IF(F581&lt;=21,IF(M581="Soutien",IF(J581&gt;2017,C581,""),""),""),"")</f>
        <v/>
      </c>
      <c r="U581" t="str">
        <f t="shared" ref="U581:U644" si="137">IF(I581="Non",IF(F581&lt;=21,IF(M581="Neutre",IF(J581&gt;2017,C581,""),""),""),"")</f>
        <v/>
      </c>
      <c r="V581" s="238" t="str">
        <f t="shared" ref="V581:V644" si="138">IF($H581&lt;&gt;"",IF(COUNTIF($H:$H,$H581)&gt;1,"Plusieurs occurences",""),"")</f>
        <v/>
      </c>
      <c r="W581" s="238">
        <f t="shared" ref="W581:W644" si="139">IF(V581="Plusieurs occurences",1,0)</f>
        <v>0</v>
      </c>
      <c r="X581" s="238">
        <f>SUMIFS($W$5:$W581,$V$5:$V581,"Plusieurs occurences",$H$5:$H581,H581)</f>
        <v>0</v>
      </c>
      <c r="Y581" t="str">
        <f t="shared" ref="Y581:Y644" si="140">IF(R581&lt;2,IF(M581="Critique",H581,""),"")</f>
        <v/>
      </c>
      <c r="Z581" t="str">
        <f t="shared" ref="Z581:Z644" si="141">IF(R581&lt;2,IF(M581="Soutien",H581,""),"")</f>
        <v/>
      </c>
      <c r="AA581" t="str">
        <f t="shared" ref="AA581:AA644" si="142">IF(R581&lt;2,IF(M581="Neutre",H581,""),"")</f>
        <v/>
      </c>
      <c r="AC581" t="str">
        <f t="shared" si="133"/>
        <v/>
      </c>
    </row>
    <row r="582" spans="16:29" x14ac:dyDescent="0.25">
      <c r="P582" s="1" t="str">
        <f>IF($C582&lt;&gt;"",IF(COUNTIF($C:C,$C582)&gt;1,"Plusieurs commentaires",""),"")</f>
        <v/>
      </c>
      <c r="Q582" s="1">
        <f t="shared" si="134"/>
        <v>0</v>
      </c>
      <c r="R582" s="1">
        <f>SUMIFS($Q$5:$Q582,$P$5:$P582,"Plusieurs commentaires",$C$5:$C582,C582)</f>
        <v>0</v>
      </c>
      <c r="S582" t="str">
        <f t="shared" si="135"/>
        <v/>
      </c>
      <c r="T582" t="str">
        <f t="shared" si="136"/>
        <v/>
      </c>
      <c r="U582" t="str">
        <f t="shared" si="137"/>
        <v/>
      </c>
      <c r="V582" s="238" t="str">
        <f t="shared" si="138"/>
        <v/>
      </c>
      <c r="W582" s="238">
        <f t="shared" si="139"/>
        <v>0</v>
      </c>
      <c r="X582" s="238">
        <f>SUMIFS($W$5:$W582,$V$5:$V582,"Plusieurs occurences",$H$5:$H582,H582)</f>
        <v>0</v>
      </c>
      <c r="Y582" t="str">
        <f t="shared" si="140"/>
        <v/>
      </c>
      <c r="Z582" t="str">
        <f t="shared" si="141"/>
        <v/>
      </c>
      <c r="AA582" t="str">
        <f t="shared" si="142"/>
        <v/>
      </c>
      <c r="AC582" t="str">
        <f t="shared" si="133"/>
        <v/>
      </c>
    </row>
    <row r="583" spans="16:29" x14ac:dyDescent="0.25">
      <c r="P583" s="1" t="str">
        <f>IF($C583&lt;&gt;"",IF(COUNTIF($C:C,$C583)&gt;1,"Plusieurs commentaires",""),"")</f>
        <v/>
      </c>
      <c r="Q583" s="1">
        <f t="shared" si="134"/>
        <v>0</v>
      </c>
      <c r="R583" s="1">
        <f>SUMIFS($Q$5:$Q583,$P$5:$P583,"Plusieurs commentaires",$C$5:$C583,C583)</f>
        <v>0</v>
      </c>
      <c r="S583" t="str">
        <f t="shared" si="135"/>
        <v/>
      </c>
      <c r="T583" t="str">
        <f t="shared" si="136"/>
        <v/>
      </c>
      <c r="U583" t="str">
        <f t="shared" si="137"/>
        <v/>
      </c>
      <c r="V583" s="238" t="str">
        <f t="shared" si="138"/>
        <v/>
      </c>
      <c r="W583" s="238">
        <f t="shared" si="139"/>
        <v>0</v>
      </c>
      <c r="X583" s="238">
        <f>SUMIFS($W$5:$W583,$V$5:$V583,"Plusieurs occurences",$H$5:$H583,H583)</f>
        <v>0</v>
      </c>
      <c r="Y583" t="str">
        <f t="shared" si="140"/>
        <v/>
      </c>
      <c r="Z583" t="str">
        <f t="shared" si="141"/>
        <v/>
      </c>
      <c r="AA583" t="str">
        <f t="shared" si="142"/>
        <v/>
      </c>
      <c r="AC583" t="str">
        <f t="shared" si="133"/>
        <v/>
      </c>
    </row>
    <row r="584" spans="16:29" x14ac:dyDescent="0.25">
      <c r="P584" s="1" t="str">
        <f>IF($C584&lt;&gt;"",IF(COUNTIF($C:C,$C584)&gt;1,"Plusieurs commentaires",""),"")</f>
        <v/>
      </c>
      <c r="Q584" s="1">
        <f t="shared" si="134"/>
        <v>0</v>
      </c>
      <c r="R584" s="1">
        <f>SUMIFS($Q$5:$Q584,$P$5:$P584,"Plusieurs commentaires",$C$5:$C584,C584)</f>
        <v>0</v>
      </c>
      <c r="S584" t="str">
        <f t="shared" si="135"/>
        <v/>
      </c>
      <c r="T584" t="str">
        <f t="shared" si="136"/>
        <v/>
      </c>
      <c r="U584" t="str">
        <f t="shared" si="137"/>
        <v/>
      </c>
      <c r="V584" s="238" t="str">
        <f t="shared" si="138"/>
        <v/>
      </c>
      <c r="W584" s="238">
        <f t="shared" si="139"/>
        <v>0</v>
      </c>
      <c r="X584" s="238">
        <f>SUMIFS($W$5:$W584,$V$5:$V584,"Plusieurs occurences",$H$5:$H584,H584)</f>
        <v>0</v>
      </c>
      <c r="Y584" t="str">
        <f t="shared" si="140"/>
        <v/>
      </c>
      <c r="Z584" t="str">
        <f t="shared" si="141"/>
        <v/>
      </c>
      <c r="AA584" t="str">
        <f t="shared" si="142"/>
        <v/>
      </c>
      <c r="AC584" t="str">
        <f t="shared" si="133"/>
        <v/>
      </c>
    </row>
    <row r="585" spans="16:29" x14ac:dyDescent="0.25">
      <c r="P585" s="1" t="str">
        <f>IF($C585&lt;&gt;"",IF(COUNTIF($C:C,$C585)&gt;1,"Plusieurs commentaires",""),"")</f>
        <v/>
      </c>
      <c r="Q585" s="1">
        <f t="shared" si="134"/>
        <v>0</v>
      </c>
      <c r="R585" s="1">
        <f>SUMIFS($Q$5:$Q585,$P$5:$P585,"Plusieurs commentaires",$C$5:$C585,C585)</f>
        <v>0</v>
      </c>
      <c r="S585" t="str">
        <f t="shared" si="135"/>
        <v/>
      </c>
      <c r="T585" t="str">
        <f t="shared" si="136"/>
        <v/>
      </c>
      <c r="U585" t="str">
        <f t="shared" si="137"/>
        <v/>
      </c>
      <c r="V585" s="238" t="str">
        <f t="shared" si="138"/>
        <v/>
      </c>
      <c r="W585" s="238">
        <f t="shared" si="139"/>
        <v>0</v>
      </c>
      <c r="X585" s="238">
        <f>SUMIFS($W$5:$W585,$V$5:$V585,"Plusieurs occurences",$H$5:$H585,H585)</f>
        <v>0</v>
      </c>
      <c r="Y585" t="str">
        <f t="shared" si="140"/>
        <v/>
      </c>
      <c r="Z585" t="str">
        <f t="shared" si="141"/>
        <v/>
      </c>
      <c r="AA585" t="str">
        <f t="shared" si="142"/>
        <v/>
      </c>
      <c r="AC585" t="str">
        <f t="shared" si="133"/>
        <v/>
      </c>
    </row>
    <row r="586" spans="16:29" x14ac:dyDescent="0.25">
      <c r="P586" s="1" t="str">
        <f>IF($C586&lt;&gt;"",IF(COUNTIF($C:C,$C586)&gt;1,"Plusieurs commentaires",""),"")</f>
        <v/>
      </c>
      <c r="Q586" s="1">
        <f t="shared" si="134"/>
        <v>0</v>
      </c>
      <c r="R586" s="1">
        <f>SUMIFS($Q$5:$Q586,$P$5:$P586,"Plusieurs commentaires",$C$5:$C586,C586)</f>
        <v>0</v>
      </c>
      <c r="S586" t="str">
        <f t="shared" si="135"/>
        <v/>
      </c>
      <c r="T586" t="str">
        <f t="shared" si="136"/>
        <v/>
      </c>
      <c r="U586" t="str">
        <f t="shared" si="137"/>
        <v/>
      </c>
      <c r="V586" s="238" t="str">
        <f t="shared" si="138"/>
        <v/>
      </c>
      <c r="W586" s="238">
        <f t="shared" si="139"/>
        <v>0</v>
      </c>
      <c r="X586" s="238">
        <f>SUMIFS($W$5:$W586,$V$5:$V586,"Plusieurs occurences",$H$5:$H586,H586)</f>
        <v>0</v>
      </c>
      <c r="Y586" t="str">
        <f t="shared" si="140"/>
        <v/>
      </c>
      <c r="Z586" t="str">
        <f t="shared" si="141"/>
        <v/>
      </c>
      <c r="AA586" t="str">
        <f t="shared" si="142"/>
        <v/>
      </c>
      <c r="AC586" t="str">
        <f t="shared" ref="AC586:AC649" si="143">IF(R586&lt;2,IF(M586="Critique",C586,""),"")</f>
        <v/>
      </c>
    </row>
    <row r="587" spans="16:29" x14ac:dyDescent="0.25">
      <c r="P587" s="1" t="str">
        <f>IF($C587&lt;&gt;"",IF(COUNTIF($C:C,$C587)&gt;1,"Plusieurs commentaires",""),"")</f>
        <v/>
      </c>
      <c r="Q587" s="1">
        <f t="shared" si="134"/>
        <v>0</v>
      </c>
      <c r="R587" s="1">
        <f>SUMIFS($Q$5:$Q587,$P$5:$P587,"Plusieurs commentaires",$C$5:$C587,C587)</f>
        <v>0</v>
      </c>
      <c r="S587" t="str">
        <f t="shared" si="135"/>
        <v/>
      </c>
      <c r="T587" t="str">
        <f t="shared" si="136"/>
        <v/>
      </c>
      <c r="U587" t="str">
        <f t="shared" si="137"/>
        <v/>
      </c>
      <c r="V587" s="238" t="str">
        <f t="shared" si="138"/>
        <v/>
      </c>
      <c r="W587" s="238">
        <f t="shared" si="139"/>
        <v>0</v>
      </c>
      <c r="X587" s="238">
        <f>SUMIFS($W$5:$W587,$V$5:$V587,"Plusieurs occurences",$H$5:$H587,H587)</f>
        <v>0</v>
      </c>
      <c r="Y587" t="str">
        <f t="shared" si="140"/>
        <v/>
      </c>
      <c r="Z587" t="str">
        <f t="shared" si="141"/>
        <v/>
      </c>
      <c r="AA587" t="str">
        <f t="shared" si="142"/>
        <v/>
      </c>
      <c r="AC587" t="str">
        <f t="shared" si="143"/>
        <v/>
      </c>
    </row>
    <row r="588" spans="16:29" x14ac:dyDescent="0.25">
      <c r="P588" s="1" t="str">
        <f>IF($C588&lt;&gt;"",IF(COUNTIF($C:C,$C588)&gt;1,"Plusieurs commentaires",""),"")</f>
        <v/>
      </c>
      <c r="Q588" s="1">
        <f t="shared" si="134"/>
        <v>0</v>
      </c>
      <c r="R588" s="1">
        <f>SUMIFS($Q$5:$Q588,$P$5:$P588,"Plusieurs commentaires",$C$5:$C588,C588)</f>
        <v>0</v>
      </c>
      <c r="S588" t="str">
        <f t="shared" si="135"/>
        <v/>
      </c>
      <c r="T588" t="str">
        <f t="shared" si="136"/>
        <v/>
      </c>
      <c r="U588" t="str">
        <f t="shared" si="137"/>
        <v/>
      </c>
      <c r="V588" s="238" t="str">
        <f t="shared" si="138"/>
        <v/>
      </c>
      <c r="W588" s="238">
        <f t="shared" si="139"/>
        <v>0</v>
      </c>
      <c r="X588" s="238">
        <f>SUMIFS($W$5:$W588,$V$5:$V588,"Plusieurs occurences",$H$5:$H588,H588)</f>
        <v>0</v>
      </c>
      <c r="Y588" t="str">
        <f t="shared" si="140"/>
        <v/>
      </c>
      <c r="Z588" t="str">
        <f t="shared" si="141"/>
        <v/>
      </c>
      <c r="AA588" t="str">
        <f t="shared" si="142"/>
        <v/>
      </c>
      <c r="AC588" t="str">
        <f t="shared" si="143"/>
        <v/>
      </c>
    </row>
    <row r="589" spans="16:29" x14ac:dyDescent="0.25">
      <c r="P589" s="1" t="str">
        <f>IF($C589&lt;&gt;"",IF(COUNTIF($C:C,$C589)&gt;1,"Plusieurs commentaires",""),"")</f>
        <v/>
      </c>
      <c r="Q589" s="1">
        <f t="shared" si="134"/>
        <v>0</v>
      </c>
      <c r="R589" s="1">
        <f>SUMIFS($Q$5:$Q589,$P$5:$P589,"Plusieurs commentaires",$C$5:$C589,C589)</f>
        <v>0</v>
      </c>
      <c r="S589" t="str">
        <f t="shared" si="135"/>
        <v/>
      </c>
      <c r="T589" t="str">
        <f t="shared" si="136"/>
        <v/>
      </c>
      <c r="U589" t="str">
        <f t="shared" si="137"/>
        <v/>
      </c>
      <c r="V589" s="238" t="str">
        <f t="shared" si="138"/>
        <v/>
      </c>
      <c r="W589" s="238">
        <f t="shared" si="139"/>
        <v>0</v>
      </c>
      <c r="X589" s="238">
        <f>SUMIFS($W$5:$W589,$V$5:$V589,"Plusieurs occurences",$H$5:$H589,H589)</f>
        <v>0</v>
      </c>
      <c r="Y589" t="str">
        <f t="shared" si="140"/>
        <v/>
      </c>
      <c r="Z589" t="str">
        <f t="shared" si="141"/>
        <v/>
      </c>
      <c r="AA589" t="str">
        <f t="shared" si="142"/>
        <v/>
      </c>
      <c r="AC589" t="str">
        <f t="shared" si="143"/>
        <v/>
      </c>
    </row>
    <row r="590" spans="16:29" x14ac:dyDescent="0.25">
      <c r="P590" s="1" t="str">
        <f>IF($C590&lt;&gt;"",IF(COUNTIF($C:C,$C590)&gt;1,"Plusieurs commentaires",""),"")</f>
        <v/>
      </c>
      <c r="Q590" s="1">
        <f t="shared" si="134"/>
        <v>0</v>
      </c>
      <c r="R590" s="1">
        <f>SUMIFS($Q$5:$Q590,$P$5:$P590,"Plusieurs commentaires",$C$5:$C590,C590)</f>
        <v>0</v>
      </c>
      <c r="S590" t="str">
        <f t="shared" si="135"/>
        <v/>
      </c>
      <c r="T590" t="str">
        <f t="shared" si="136"/>
        <v/>
      </c>
      <c r="U590" t="str">
        <f t="shared" si="137"/>
        <v/>
      </c>
      <c r="V590" s="238" t="str">
        <f t="shared" si="138"/>
        <v/>
      </c>
      <c r="W590" s="238">
        <f t="shared" si="139"/>
        <v>0</v>
      </c>
      <c r="X590" s="238">
        <f>SUMIFS($W$5:$W590,$V$5:$V590,"Plusieurs occurences",$H$5:$H590,H590)</f>
        <v>0</v>
      </c>
      <c r="Y590" t="str">
        <f t="shared" si="140"/>
        <v/>
      </c>
      <c r="Z590" t="str">
        <f t="shared" si="141"/>
        <v/>
      </c>
      <c r="AA590" t="str">
        <f t="shared" si="142"/>
        <v/>
      </c>
      <c r="AC590" t="str">
        <f t="shared" si="143"/>
        <v/>
      </c>
    </row>
    <row r="591" spans="16:29" x14ac:dyDescent="0.25">
      <c r="P591" s="1" t="str">
        <f>IF($C591&lt;&gt;"",IF(COUNTIF($C:C,$C591)&gt;1,"Plusieurs commentaires",""),"")</f>
        <v/>
      </c>
      <c r="Q591" s="1">
        <f t="shared" si="134"/>
        <v>0</v>
      </c>
      <c r="R591" s="1">
        <f>SUMIFS($Q$5:$Q591,$P$5:$P591,"Plusieurs commentaires",$C$5:$C591,C591)</f>
        <v>0</v>
      </c>
      <c r="S591" t="str">
        <f t="shared" si="135"/>
        <v/>
      </c>
      <c r="T591" t="str">
        <f t="shared" si="136"/>
        <v/>
      </c>
      <c r="U591" t="str">
        <f t="shared" si="137"/>
        <v/>
      </c>
      <c r="V591" s="238" t="str">
        <f t="shared" si="138"/>
        <v/>
      </c>
      <c r="W591" s="238">
        <f t="shared" si="139"/>
        <v>0</v>
      </c>
      <c r="X591" s="238">
        <f>SUMIFS($W$5:$W591,$V$5:$V591,"Plusieurs occurences",$H$5:$H591,H591)</f>
        <v>0</v>
      </c>
      <c r="Y591" t="str">
        <f t="shared" si="140"/>
        <v/>
      </c>
      <c r="Z591" t="str">
        <f t="shared" si="141"/>
        <v/>
      </c>
      <c r="AA591" t="str">
        <f t="shared" si="142"/>
        <v/>
      </c>
      <c r="AC591" t="str">
        <f t="shared" si="143"/>
        <v/>
      </c>
    </row>
    <row r="592" spans="16:29" x14ac:dyDescent="0.25">
      <c r="P592" s="1" t="str">
        <f>IF($C592&lt;&gt;"",IF(COUNTIF($C:C,$C592)&gt;1,"Plusieurs commentaires",""),"")</f>
        <v/>
      </c>
      <c r="Q592" s="1">
        <f t="shared" si="134"/>
        <v>0</v>
      </c>
      <c r="R592" s="1">
        <f>SUMIFS($Q$5:$Q592,$P$5:$P592,"Plusieurs commentaires",$C$5:$C592,C592)</f>
        <v>0</v>
      </c>
      <c r="S592" t="str">
        <f t="shared" si="135"/>
        <v/>
      </c>
      <c r="T592" t="str">
        <f t="shared" si="136"/>
        <v/>
      </c>
      <c r="U592" t="str">
        <f t="shared" si="137"/>
        <v/>
      </c>
      <c r="V592" s="238" t="str">
        <f t="shared" si="138"/>
        <v/>
      </c>
      <c r="W592" s="238">
        <f t="shared" si="139"/>
        <v>0</v>
      </c>
      <c r="X592" s="238">
        <f>SUMIFS($W$5:$W592,$V$5:$V592,"Plusieurs occurences",$H$5:$H592,H592)</f>
        <v>0</v>
      </c>
      <c r="Y592" t="str">
        <f t="shared" si="140"/>
        <v/>
      </c>
      <c r="Z592" t="str">
        <f t="shared" si="141"/>
        <v/>
      </c>
      <c r="AA592" t="str">
        <f t="shared" si="142"/>
        <v/>
      </c>
      <c r="AC592" t="str">
        <f t="shared" si="143"/>
        <v/>
      </c>
    </row>
    <row r="593" spans="16:29" x14ac:dyDescent="0.25">
      <c r="P593" s="1" t="str">
        <f>IF($C593&lt;&gt;"",IF(COUNTIF($C:C,$C593)&gt;1,"Plusieurs commentaires",""),"")</f>
        <v/>
      </c>
      <c r="Q593" s="1">
        <f t="shared" si="134"/>
        <v>0</v>
      </c>
      <c r="R593" s="1">
        <f>SUMIFS($Q$5:$Q593,$P$5:$P593,"Plusieurs commentaires",$C$5:$C593,C593)</f>
        <v>0</v>
      </c>
      <c r="S593" t="str">
        <f t="shared" si="135"/>
        <v/>
      </c>
      <c r="T593" t="str">
        <f t="shared" si="136"/>
        <v/>
      </c>
      <c r="U593" t="str">
        <f t="shared" si="137"/>
        <v/>
      </c>
      <c r="V593" s="238" t="str">
        <f t="shared" si="138"/>
        <v/>
      </c>
      <c r="W593" s="238">
        <f t="shared" si="139"/>
        <v>0</v>
      </c>
      <c r="X593" s="238">
        <f>SUMIFS($W$5:$W593,$V$5:$V593,"Plusieurs occurences",$H$5:$H593,H593)</f>
        <v>0</v>
      </c>
      <c r="Y593" t="str">
        <f t="shared" si="140"/>
        <v/>
      </c>
      <c r="Z593" t="str">
        <f t="shared" si="141"/>
        <v/>
      </c>
      <c r="AA593" t="str">
        <f t="shared" si="142"/>
        <v/>
      </c>
      <c r="AC593" t="str">
        <f t="shared" si="143"/>
        <v/>
      </c>
    </row>
    <row r="594" spans="16:29" x14ac:dyDescent="0.25">
      <c r="P594" s="1" t="str">
        <f>IF($C594&lt;&gt;"",IF(COUNTIF($C:C,$C594)&gt;1,"Plusieurs commentaires",""),"")</f>
        <v/>
      </c>
      <c r="Q594" s="1">
        <f t="shared" si="134"/>
        <v>0</v>
      </c>
      <c r="R594" s="1">
        <f>SUMIFS($Q$5:$Q594,$P$5:$P594,"Plusieurs commentaires",$C$5:$C594,C594)</f>
        <v>0</v>
      </c>
      <c r="S594" t="str">
        <f t="shared" si="135"/>
        <v/>
      </c>
      <c r="T594" t="str">
        <f t="shared" si="136"/>
        <v/>
      </c>
      <c r="U594" t="str">
        <f t="shared" si="137"/>
        <v/>
      </c>
      <c r="V594" s="238" t="str">
        <f t="shared" si="138"/>
        <v/>
      </c>
      <c r="W594" s="238">
        <f t="shared" si="139"/>
        <v>0</v>
      </c>
      <c r="X594" s="238">
        <f>SUMIFS($W$5:$W594,$V$5:$V594,"Plusieurs occurences",$H$5:$H594,H594)</f>
        <v>0</v>
      </c>
      <c r="Y594" t="str">
        <f t="shared" si="140"/>
        <v/>
      </c>
      <c r="Z594" t="str">
        <f t="shared" si="141"/>
        <v/>
      </c>
      <c r="AA594" t="str">
        <f t="shared" si="142"/>
        <v/>
      </c>
      <c r="AC594" t="str">
        <f t="shared" si="143"/>
        <v/>
      </c>
    </row>
    <row r="595" spans="16:29" x14ac:dyDescent="0.25">
      <c r="P595" s="1" t="str">
        <f>IF($C595&lt;&gt;"",IF(COUNTIF($C:C,$C595)&gt;1,"Plusieurs commentaires",""),"")</f>
        <v/>
      </c>
      <c r="Q595" s="1">
        <f t="shared" si="134"/>
        <v>0</v>
      </c>
      <c r="R595" s="1">
        <f>SUMIFS($Q$5:$Q595,$P$5:$P595,"Plusieurs commentaires",$C$5:$C595,C595)</f>
        <v>0</v>
      </c>
      <c r="S595" t="str">
        <f t="shared" si="135"/>
        <v/>
      </c>
      <c r="T595" t="str">
        <f t="shared" si="136"/>
        <v/>
      </c>
      <c r="U595" t="str">
        <f t="shared" si="137"/>
        <v/>
      </c>
      <c r="V595" s="238" t="str">
        <f t="shared" si="138"/>
        <v/>
      </c>
      <c r="W595" s="238">
        <f t="shared" si="139"/>
        <v>0</v>
      </c>
      <c r="X595" s="238">
        <f>SUMIFS($W$5:$W595,$V$5:$V595,"Plusieurs occurences",$H$5:$H595,H595)</f>
        <v>0</v>
      </c>
      <c r="Y595" t="str">
        <f t="shared" si="140"/>
        <v/>
      </c>
      <c r="Z595" t="str">
        <f t="shared" si="141"/>
        <v/>
      </c>
      <c r="AA595" t="str">
        <f t="shared" si="142"/>
        <v/>
      </c>
      <c r="AC595" t="str">
        <f t="shared" si="143"/>
        <v/>
      </c>
    </row>
    <row r="596" spans="16:29" x14ac:dyDescent="0.25">
      <c r="P596" s="1" t="str">
        <f>IF($C596&lt;&gt;"",IF(COUNTIF($C:C,$C596)&gt;1,"Plusieurs commentaires",""),"")</f>
        <v/>
      </c>
      <c r="Q596" s="1">
        <f t="shared" si="134"/>
        <v>0</v>
      </c>
      <c r="R596" s="1">
        <f>SUMIFS($Q$5:$Q596,$P$5:$P596,"Plusieurs commentaires",$C$5:$C596,C596)</f>
        <v>0</v>
      </c>
      <c r="S596" t="str">
        <f t="shared" si="135"/>
        <v/>
      </c>
      <c r="T596" t="str">
        <f t="shared" si="136"/>
        <v/>
      </c>
      <c r="U596" t="str">
        <f t="shared" si="137"/>
        <v/>
      </c>
      <c r="V596" s="238" t="str">
        <f t="shared" si="138"/>
        <v/>
      </c>
      <c r="W596" s="238">
        <f t="shared" si="139"/>
        <v>0</v>
      </c>
      <c r="X596" s="238">
        <f>SUMIFS($W$5:$W596,$V$5:$V596,"Plusieurs occurences",$H$5:$H596,H596)</f>
        <v>0</v>
      </c>
      <c r="Y596" t="str">
        <f t="shared" si="140"/>
        <v/>
      </c>
      <c r="Z596" t="str">
        <f t="shared" si="141"/>
        <v/>
      </c>
      <c r="AA596" t="str">
        <f t="shared" si="142"/>
        <v/>
      </c>
      <c r="AC596" t="str">
        <f t="shared" si="143"/>
        <v/>
      </c>
    </row>
    <row r="597" spans="16:29" x14ac:dyDescent="0.25">
      <c r="P597" s="1" t="str">
        <f>IF($C597&lt;&gt;"",IF(COUNTIF($C:C,$C597)&gt;1,"Plusieurs commentaires",""),"")</f>
        <v/>
      </c>
      <c r="Q597" s="1">
        <f t="shared" si="134"/>
        <v>0</v>
      </c>
      <c r="R597" s="1">
        <f>SUMIFS($Q$5:$Q597,$P$5:$P597,"Plusieurs commentaires",$C$5:$C597,C597)</f>
        <v>0</v>
      </c>
      <c r="S597" t="str">
        <f t="shared" si="135"/>
        <v/>
      </c>
      <c r="T597" t="str">
        <f t="shared" si="136"/>
        <v/>
      </c>
      <c r="U597" t="str">
        <f t="shared" si="137"/>
        <v/>
      </c>
      <c r="V597" s="238" t="str">
        <f t="shared" si="138"/>
        <v/>
      </c>
      <c r="W597" s="238">
        <f t="shared" si="139"/>
        <v>0</v>
      </c>
      <c r="X597" s="238">
        <f>SUMIFS($W$5:$W597,$V$5:$V597,"Plusieurs occurences",$H$5:$H597,H597)</f>
        <v>0</v>
      </c>
      <c r="Y597" t="str">
        <f t="shared" si="140"/>
        <v/>
      </c>
      <c r="Z597" t="str">
        <f t="shared" si="141"/>
        <v/>
      </c>
      <c r="AA597" t="str">
        <f t="shared" si="142"/>
        <v/>
      </c>
      <c r="AC597" t="str">
        <f t="shared" si="143"/>
        <v/>
      </c>
    </row>
    <row r="598" spans="16:29" x14ac:dyDescent="0.25">
      <c r="P598" s="1" t="str">
        <f>IF($C598&lt;&gt;"",IF(COUNTIF($C:C,$C598)&gt;1,"Plusieurs commentaires",""),"")</f>
        <v/>
      </c>
      <c r="Q598" s="1">
        <f t="shared" si="134"/>
        <v>0</v>
      </c>
      <c r="R598" s="1">
        <f>SUMIFS($Q$5:$Q598,$P$5:$P598,"Plusieurs commentaires",$C$5:$C598,C598)</f>
        <v>0</v>
      </c>
      <c r="S598" t="str">
        <f t="shared" si="135"/>
        <v/>
      </c>
      <c r="T598" t="str">
        <f t="shared" si="136"/>
        <v/>
      </c>
      <c r="U598" t="str">
        <f t="shared" si="137"/>
        <v/>
      </c>
      <c r="V598" s="238" t="str">
        <f t="shared" si="138"/>
        <v/>
      </c>
      <c r="W598" s="238">
        <f t="shared" si="139"/>
        <v>0</v>
      </c>
      <c r="X598" s="238">
        <f>SUMIFS($W$5:$W598,$V$5:$V598,"Plusieurs occurences",$H$5:$H598,H598)</f>
        <v>0</v>
      </c>
      <c r="Y598" t="str">
        <f t="shared" si="140"/>
        <v/>
      </c>
      <c r="Z598" t="str">
        <f t="shared" si="141"/>
        <v/>
      </c>
      <c r="AA598" t="str">
        <f t="shared" si="142"/>
        <v/>
      </c>
      <c r="AC598" t="str">
        <f t="shared" si="143"/>
        <v/>
      </c>
    </row>
    <row r="599" spans="16:29" x14ac:dyDescent="0.25">
      <c r="P599" s="1" t="str">
        <f>IF($C599&lt;&gt;"",IF(COUNTIF($C:C,$C599)&gt;1,"Plusieurs commentaires",""),"")</f>
        <v/>
      </c>
      <c r="Q599" s="1">
        <f t="shared" si="134"/>
        <v>0</v>
      </c>
      <c r="R599" s="1">
        <f>SUMIFS($Q$5:$Q599,$P$5:$P599,"Plusieurs commentaires",$C$5:$C599,C599)</f>
        <v>0</v>
      </c>
      <c r="S599" t="str">
        <f t="shared" si="135"/>
        <v/>
      </c>
      <c r="T599" t="str">
        <f t="shared" si="136"/>
        <v/>
      </c>
      <c r="U599" t="str">
        <f t="shared" si="137"/>
        <v/>
      </c>
      <c r="V599" s="238" t="str">
        <f t="shared" si="138"/>
        <v/>
      </c>
      <c r="W599" s="238">
        <f t="shared" si="139"/>
        <v>0</v>
      </c>
      <c r="X599" s="238">
        <f>SUMIFS($W$5:$W599,$V$5:$V599,"Plusieurs occurences",$H$5:$H599,H599)</f>
        <v>0</v>
      </c>
      <c r="Y599" t="str">
        <f t="shared" si="140"/>
        <v/>
      </c>
      <c r="Z599" t="str">
        <f t="shared" si="141"/>
        <v/>
      </c>
      <c r="AA599" t="str">
        <f t="shared" si="142"/>
        <v/>
      </c>
      <c r="AC599" t="str">
        <f t="shared" si="143"/>
        <v/>
      </c>
    </row>
    <row r="600" spans="16:29" x14ac:dyDescent="0.25">
      <c r="P600" s="1" t="str">
        <f>IF($C600&lt;&gt;"",IF(COUNTIF($C:C,$C600)&gt;1,"Plusieurs commentaires",""),"")</f>
        <v/>
      </c>
      <c r="Q600" s="1">
        <f t="shared" si="134"/>
        <v>0</v>
      </c>
      <c r="R600" s="1">
        <f>SUMIFS($Q$5:$Q600,$P$5:$P600,"Plusieurs commentaires",$C$5:$C600,C600)</f>
        <v>0</v>
      </c>
      <c r="S600" t="str">
        <f t="shared" si="135"/>
        <v/>
      </c>
      <c r="T600" t="str">
        <f t="shared" si="136"/>
        <v/>
      </c>
      <c r="U600" t="str">
        <f t="shared" si="137"/>
        <v/>
      </c>
      <c r="V600" s="238" t="str">
        <f t="shared" si="138"/>
        <v/>
      </c>
      <c r="W600" s="238">
        <f t="shared" si="139"/>
        <v>0</v>
      </c>
      <c r="X600" s="238">
        <f>SUMIFS($W$5:$W600,$V$5:$V600,"Plusieurs occurences",$H$5:$H600,H600)</f>
        <v>0</v>
      </c>
      <c r="Y600" t="str">
        <f t="shared" si="140"/>
        <v/>
      </c>
      <c r="Z600" t="str">
        <f t="shared" si="141"/>
        <v/>
      </c>
      <c r="AA600" t="str">
        <f t="shared" si="142"/>
        <v/>
      </c>
      <c r="AC600" t="str">
        <f t="shared" si="143"/>
        <v/>
      </c>
    </row>
    <row r="601" spans="16:29" x14ac:dyDescent="0.25">
      <c r="P601" s="1" t="str">
        <f>IF($C601&lt;&gt;"",IF(COUNTIF($C:C,$C601)&gt;1,"Plusieurs commentaires",""),"")</f>
        <v/>
      </c>
      <c r="Q601" s="1">
        <f t="shared" si="134"/>
        <v>0</v>
      </c>
      <c r="R601" s="1">
        <f>SUMIFS($Q$5:$Q601,$P$5:$P601,"Plusieurs commentaires",$C$5:$C601,C601)</f>
        <v>0</v>
      </c>
      <c r="S601" t="str">
        <f t="shared" si="135"/>
        <v/>
      </c>
      <c r="T601" t="str">
        <f t="shared" si="136"/>
        <v/>
      </c>
      <c r="U601" t="str">
        <f t="shared" si="137"/>
        <v/>
      </c>
      <c r="V601" s="238" t="str">
        <f t="shared" si="138"/>
        <v/>
      </c>
      <c r="W601" s="238">
        <f t="shared" si="139"/>
        <v>0</v>
      </c>
      <c r="X601" s="238">
        <f>SUMIFS($W$5:$W601,$V$5:$V601,"Plusieurs occurences",$H$5:$H601,H601)</f>
        <v>0</v>
      </c>
      <c r="Y601" t="str">
        <f t="shared" si="140"/>
        <v/>
      </c>
      <c r="Z601" t="str">
        <f t="shared" si="141"/>
        <v/>
      </c>
      <c r="AA601" t="str">
        <f t="shared" si="142"/>
        <v/>
      </c>
      <c r="AC601" t="str">
        <f t="shared" si="143"/>
        <v/>
      </c>
    </row>
    <row r="602" spans="16:29" x14ac:dyDescent="0.25">
      <c r="P602" s="1" t="str">
        <f>IF($C602&lt;&gt;"",IF(COUNTIF($C:C,$C602)&gt;1,"Plusieurs commentaires",""),"")</f>
        <v/>
      </c>
      <c r="Q602" s="1">
        <f t="shared" si="134"/>
        <v>0</v>
      </c>
      <c r="R602" s="1">
        <f>SUMIFS($Q$5:$Q602,$P$5:$P602,"Plusieurs commentaires",$C$5:$C602,C602)</f>
        <v>0</v>
      </c>
      <c r="S602" t="str">
        <f t="shared" si="135"/>
        <v/>
      </c>
      <c r="T602" t="str">
        <f t="shared" si="136"/>
        <v/>
      </c>
      <c r="U602" t="str">
        <f t="shared" si="137"/>
        <v/>
      </c>
      <c r="V602" s="238" t="str">
        <f t="shared" si="138"/>
        <v/>
      </c>
      <c r="W602" s="238">
        <f t="shared" si="139"/>
        <v>0</v>
      </c>
      <c r="X602" s="238">
        <f>SUMIFS($W$5:$W602,$V$5:$V602,"Plusieurs occurences",$H$5:$H602,H602)</f>
        <v>0</v>
      </c>
      <c r="Y602" t="str">
        <f t="shared" si="140"/>
        <v/>
      </c>
      <c r="Z602" t="str">
        <f t="shared" si="141"/>
        <v/>
      </c>
      <c r="AA602" t="str">
        <f t="shared" si="142"/>
        <v/>
      </c>
      <c r="AC602" t="str">
        <f t="shared" si="143"/>
        <v/>
      </c>
    </row>
    <row r="603" spans="16:29" x14ac:dyDescent="0.25">
      <c r="P603" s="1" t="str">
        <f>IF($C603&lt;&gt;"",IF(COUNTIF($C:C,$C603)&gt;1,"Plusieurs commentaires",""),"")</f>
        <v/>
      </c>
      <c r="Q603" s="1">
        <f t="shared" si="134"/>
        <v>0</v>
      </c>
      <c r="R603" s="1">
        <f>SUMIFS($Q$5:$Q603,$P$5:$P603,"Plusieurs commentaires",$C$5:$C603,C603)</f>
        <v>0</v>
      </c>
      <c r="S603" t="str">
        <f t="shared" si="135"/>
        <v/>
      </c>
      <c r="T603" t="str">
        <f t="shared" si="136"/>
        <v/>
      </c>
      <c r="U603" t="str">
        <f t="shared" si="137"/>
        <v/>
      </c>
      <c r="V603" s="238" t="str">
        <f t="shared" si="138"/>
        <v/>
      </c>
      <c r="W603" s="238">
        <f t="shared" si="139"/>
        <v>0</v>
      </c>
      <c r="X603" s="238">
        <f>SUMIFS($W$5:$W603,$V$5:$V603,"Plusieurs occurences",$H$5:$H603,H603)</f>
        <v>0</v>
      </c>
      <c r="Y603" t="str">
        <f t="shared" si="140"/>
        <v/>
      </c>
      <c r="Z603" t="str">
        <f t="shared" si="141"/>
        <v/>
      </c>
      <c r="AA603" t="str">
        <f t="shared" si="142"/>
        <v/>
      </c>
      <c r="AC603" t="str">
        <f t="shared" si="143"/>
        <v/>
      </c>
    </row>
    <row r="604" spans="16:29" x14ac:dyDescent="0.25">
      <c r="P604" s="1" t="str">
        <f>IF($C604&lt;&gt;"",IF(COUNTIF($C:C,$C604)&gt;1,"Plusieurs commentaires",""),"")</f>
        <v/>
      </c>
      <c r="Q604" s="1">
        <f t="shared" si="134"/>
        <v>0</v>
      </c>
      <c r="R604" s="1">
        <f>SUMIFS($Q$5:$Q604,$P$5:$P604,"Plusieurs commentaires",$C$5:$C604,C604)</f>
        <v>0</v>
      </c>
      <c r="S604" t="str">
        <f t="shared" si="135"/>
        <v/>
      </c>
      <c r="T604" t="str">
        <f t="shared" si="136"/>
        <v/>
      </c>
      <c r="U604" t="str">
        <f t="shared" si="137"/>
        <v/>
      </c>
      <c r="V604" s="238" t="str">
        <f t="shared" si="138"/>
        <v/>
      </c>
      <c r="W604" s="238">
        <f t="shared" si="139"/>
        <v>0</v>
      </c>
      <c r="X604" s="238">
        <f>SUMIFS($W$5:$W604,$V$5:$V604,"Plusieurs occurences",$H$5:$H604,H604)</f>
        <v>0</v>
      </c>
      <c r="Y604" t="str">
        <f t="shared" si="140"/>
        <v/>
      </c>
      <c r="Z604" t="str">
        <f t="shared" si="141"/>
        <v/>
      </c>
      <c r="AA604" t="str">
        <f t="shared" si="142"/>
        <v/>
      </c>
      <c r="AC604" t="str">
        <f t="shared" si="143"/>
        <v/>
      </c>
    </row>
    <row r="605" spans="16:29" x14ac:dyDescent="0.25">
      <c r="P605" s="1" t="str">
        <f>IF($C605&lt;&gt;"",IF(COUNTIF($C:C,$C605)&gt;1,"Plusieurs commentaires",""),"")</f>
        <v/>
      </c>
      <c r="Q605" s="1">
        <f t="shared" si="134"/>
        <v>0</v>
      </c>
      <c r="R605" s="1">
        <f>SUMIFS($Q$5:$Q605,$P$5:$P605,"Plusieurs commentaires",$C$5:$C605,C605)</f>
        <v>0</v>
      </c>
      <c r="S605" t="str">
        <f t="shared" si="135"/>
        <v/>
      </c>
      <c r="T605" t="str">
        <f t="shared" si="136"/>
        <v/>
      </c>
      <c r="U605" t="str">
        <f t="shared" si="137"/>
        <v/>
      </c>
      <c r="V605" s="238" t="str">
        <f t="shared" si="138"/>
        <v/>
      </c>
      <c r="W605" s="238">
        <f t="shared" si="139"/>
        <v>0</v>
      </c>
      <c r="X605" s="238">
        <f>SUMIFS($W$5:$W605,$V$5:$V605,"Plusieurs occurences",$H$5:$H605,H605)</f>
        <v>0</v>
      </c>
      <c r="Y605" t="str">
        <f t="shared" si="140"/>
        <v/>
      </c>
      <c r="Z605" t="str">
        <f t="shared" si="141"/>
        <v/>
      </c>
      <c r="AA605" t="str">
        <f t="shared" si="142"/>
        <v/>
      </c>
      <c r="AC605" t="str">
        <f t="shared" si="143"/>
        <v/>
      </c>
    </row>
    <row r="606" spans="16:29" x14ac:dyDescent="0.25">
      <c r="P606" s="1" t="str">
        <f>IF($C606&lt;&gt;"",IF(COUNTIF($C:C,$C606)&gt;1,"Plusieurs commentaires",""),"")</f>
        <v/>
      </c>
      <c r="Q606" s="1">
        <f t="shared" si="134"/>
        <v>0</v>
      </c>
      <c r="R606" s="1">
        <f>SUMIFS($Q$5:$Q606,$P$5:$P606,"Plusieurs commentaires",$C$5:$C606,C606)</f>
        <v>0</v>
      </c>
      <c r="S606" t="str">
        <f t="shared" si="135"/>
        <v/>
      </c>
      <c r="T606" t="str">
        <f t="shared" si="136"/>
        <v/>
      </c>
      <c r="U606" t="str">
        <f t="shared" si="137"/>
        <v/>
      </c>
      <c r="V606" s="238" t="str">
        <f t="shared" si="138"/>
        <v/>
      </c>
      <c r="W606" s="238">
        <f t="shared" si="139"/>
        <v>0</v>
      </c>
      <c r="X606" s="238">
        <f>SUMIFS($W$5:$W606,$V$5:$V606,"Plusieurs occurences",$H$5:$H606,H606)</f>
        <v>0</v>
      </c>
      <c r="Y606" t="str">
        <f t="shared" si="140"/>
        <v/>
      </c>
      <c r="Z606" t="str">
        <f t="shared" si="141"/>
        <v/>
      </c>
      <c r="AA606" t="str">
        <f t="shared" si="142"/>
        <v/>
      </c>
      <c r="AC606" t="str">
        <f t="shared" si="143"/>
        <v/>
      </c>
    </row>
    <row r="607" spans="16:29" x14ac:dyDescent="0.25">
      <c r="P607" s="1" t="str">
        <f>IF($C607&lt;&gt;"",IF(COUNTIF($C:C,$C607)&gt;1,"Plusieurs commentaires",""),"")</f>
        <v/>
      </c>
      <c r="Q607" s="1">
        <f t="shared" si="134"/>
        <v>0</v>
      </c>
      <c r="R607" s="1">
        <f>SUMIFS($Q$5:$Q607,$P$5:$P607,"Plusieurs commentaires",$C$5:$C607,C607)</f>
        <v>0</v>
      </c>
      <c r="S607" t="str">
        <f t="shared" si="135"/>
        <v/>
      </c>
      <c r="T607" t="str">
        <f t="shared" si="136"/>
        <v/>
      </c>
      <c r="U607" t="str">
        <f t="shared" si="137"/>
        <v/>
      </c>
      <c r="V607" s="238" t="str">
        <f t="shared" si="138"/>
        <v/>
      </c>
      <c r="W607" s="238">
        <f t="shared" si="139"/>
        <v>0</v>
      </c>
      <c r="X607" s="238">
        <f>SUMIFS($W$5:$W607,$V$5:$V607,"Plusieurs occurences",$H$5:$H607,H607)</f>
        <v>0</v>
      </c>
      <c r="Y607" t="str">
        <f t="shared" si="140"/>
        <v/>
      </c>
      <c r="Z607" t="str">
        <f t="shared" si="141"/>
        <v/>
      </c>
      <c r="AA607" t="str">
        <f t="shared" si="142"/>
        <v/>
      </c>
      <c r="AC607" t="str">
        <f t="shared" si="143"/>
        <v/>
      </c>
    </row>
    <row r="608" spans="16:29" x14ac:dyDescent="0.25">
      <c r="P608" s="1" t="str">
        <f>IF($C608&lt;&gt;"",IF(COUNTIF($C:C,$C608)&gt;1,"Plusieurs commentaires",""),"")</f>
        <v/>
      </c>
      <c r="Q608" s="1">
        <f t="shared" si="134"/>
        <v>0</v>
      </c>
      <c r="R608" s="1">
        <f>SUMIFS($Q$5:$Q608,$P$5:$P608,"Plusieurs commentaires",$C$5:$C608,C608)</f>
        <v>0</v>
      </c>
      <c r="S608" t="str">
        <f t="shared" si="135"/>
        <v/>
      </c>
      <c r="T608" t="str">
        <f t="shared" si="136"/>
        <v/>
      </c>
      <c r="U608" t="str">
        <f t="shared" si="137"/>
        <v/>
      </c>
      <c r="V608" s="238" t="str">
        <f t="shared" si="138"/>
        <v/>
      </c>
      <c r="W608" s="238">
        <f t="shared" si="139"/>
        <v>0</v>
      </c>
      <c r="X608" s="238">
        <f>SUMIFS($W$5:$W608,$V$5:$V608,"Plusieurs occurences",$H$5:$H608,H608)</f>
        <v>0</v>
      </c>
      <c r="Y608" t="str">
        <f t="shared" si="140"/>
        <v/>
      </c>
      <c r="Z608" t="str">
        <f t="shared" si="141"/>
        <v/>
      </c>
      <c r="AA608" t="str">
        <f t="shared" si="142"/>
        <v/>
      </c>
      <c r="AC608" t="str">
        <f t="shared" si="143"/>
        <v/>
      </c>
    </row>
    <row r="609" spans="16:29" x14ac:dyDescent="0.25">
      <c r="P609" s="1" t="str">
        <f>IF($C609&lt;&gt;"",IF(COUNTIF($C:C,$C609)&gt;1,"Plusieurs commentaires",""),"")</f>
        <v/>
      </c>
      <c r="Q609" s="1">
        <f t="shared" si="134"/>
        <v>0</v>
      </c>
      <c r="R609" s="1">
        <f>SUMIFS($Q$5:$Q609,$P$5:$P609,"Plusieurs commentaires",$C$5:$C609,C609)</f>
        <v>0</v>
      </c>
      <c r="S609" t="str">
        <f t="shared" si="135"/>
        <v/>
      </c>
      <c r="T609" t="str">
        <f t="shared" si="136"/>
        <v/>
      </c>
      <c r="U609" t="str">
        <f t="shared" si="137"/>
        <v/>
      </c>
      <c r="V609" s="238" t="str">
        <f t="shared" si="138"/>
        <v/>
      </c>
      <c r="W609" s="238">
        <f t="shared" si="139"/>
        <v>0</v>
      </c>
      <c r="X609" s="238">
        <f>SUMIFS($W$5:$W609,$V$5:$V609,"Plusieurs occurences",$H$5:$H609,H609)</f>
        <v>0</v>
      </c>
      <c r="Y609" t="str">
        <f t="shared" si="140"/>
        <v/>
      </c>
      <c r="Z609" t="str">
        <f t="shared" si="141"/>
        <v/>
      </c>
      <c r="AA609" t="str">
        <f t="shared" si="142"/>
        <v/>
      </c>
      <c r="AC609" t="str">
        <f t="shared" si="143"/>
        <v/>
      </c>
    </row>
    <row r="610" spans="16:29" x14ac:dyDescent="0.25">
      <c r="P610" s="1" t="str">
        <f>IF($C610&lt;&gt;"",IF(COUNTIF($C:C,$C610)&gt;1,"Plusieurs commentaires",""),"")</f>
        <v/>
      </c>
      <c r="Q610" s="1">
        <f t="shared" si="134"/>
        <v>0</v>
      </c>
      <c r="R610" s="1">
        <f>SUMIFS($Q$5:$Q610,$P$5:$P610,"Plusieurs commentaires",$C$5:$C610,C610)</f>
        <v>0</v>
      </c>
      <c r="S610" t="str">
        <f t="shared" si="135"/>
        <v/>
      </c>
      <c r="T610" t="str">
        <f t="shared" si="136"/>
        <v/>
      </c>
      <c r="U610" t="str">
        <f t="shared" si="137"/>
        <v/>
      </c>
      <c r="V610" s="238" t="str">
        <f t="shared" si="138"/>
        <v/>
      </c>
      <c r="W610" s="238">
        <f t="shared" si="139"/>
        <v>0</v>
      </c>
      <c r="X610" s="238">
        <f>SUMIFS($W$5:$W610,$V$5:$V610,"Plusieurs occurences",$H$5:$H610,H610)</f>
        <v>0</v>
      </c>
      <c r="Y610" t="str">
        <f t="shared" si="140"/>
        <v/>
      </c>
      <c r="Z610" t="str">
        <f t="shared" si="141"/>
        <v/>
      </c>
      <c r="AA610" t="str">
        <f t="shared" si="142"/>
        <v/>
      </c>
      <c r="AC610" t="str">
        <f t="shared" si="143"/>
        <v/>
      </c>
    </row>
    <row r="611" spans="16:29" x14ac:dyDescent="0.25">
      <c r="P611" s="1" t="str">
        <f>IF($C611&lt;&gt;"",IF(COUNTIF($C:C,$C611)&gt;1,"Plusieurs commentaires",""),"")</f>
        <v/>
      </c>
      <c r="Q611" s="1">
        <f t="shared" si="134"/>
        <v>0</v>
      </c>
      <c r="R611" s="1">
        <f>SUMIFS($Q$5:$Q611,$P$5:$P611,"Plusieurs commentaires",$C$5:$C611,C611)</f>
        <v>0</v>
      </c>
      <c r="S611" t="str">
        <f t="shared" si="135"/>
        <v/>
      </c>
      <c r="T611" t="str">
        <f t="shared" si="136"/>
        <v/>
      </c>
      <c r="U611" t="str">
        <f t="shared" si="137"/>
        <v/>
      </c>
      <c r="V611" s="238" t="str">
        <f t="shared" si="138"/>
        <v/>
      </c>
      <c r="W611" s="238">
        <f t="shared" si="139"/>
        <v>0</v>
      </c>
      <c r="X611" s="238">
        <f>SUMIFS($W$5:$W611,$V$5:$V611,"Plusieurs occurences",$H$5:$H611,H611)</f>
        <v>0</v>
      </c>
      <c r="Y611" t="str">
        <f t="shared" si="140"/>
        <v/>
      </c>
      <c r="Z611" t="str">
        <f t="shared" si="141"/>
        <v/>
      </c>
      <c r="AA611" t="str">
        <f t="shared" si="142"/>
        <v/>
      </c>
      <c r="AC611" t="str">
        <f t="shared" si="143"/>
        <v/>
      </c>
    </row>
    <row r="612" spans="16:29" x14ac:dyDescent="0.25">
      <c r="P612" s="1" t="str">
        <f>IF($C612&lt;&gt;"",IF(COUNTIF($C:C,$C612)&gt;1,"Plusieurs commentaires",""),"")</f>
        <v/>
      </c>
      <c r="Q612" s="1">
        <f t="shared" si="134"/>
        <v>0</v>
      </c>
      <c r="R612" s="1">
        <f>SUMIFS($Q$5:$Q612,$P$5:$P612,"Plusieurs commentaires",$C$5:$C612,C612)</f>
        <v>0</v>
      </c>
      <c r="S612" t="str">
        <f t="shared" si="135"/>
        <v/>
      </c>
      <c r="T612" t="str">
        <f t="shared" si="136"/>
        <v/>
      </c>
      <c r="U612" t="str">
        <f t="shared" si="137"/>
        <v/>
      </c>
      <c r="V612" s="238" t="str">
        <f t="shared" si="138"/>
        <v/>
      </c>
      <c r="W612" s="238">
        <f t="shared" si="139"/>
        <v>0</v>
      </c>
      <c r="X612" s="238">
        <f>SUMIFS($W$5:$W612,$V$5:$V612,"Plusieurs occurences",$H$5:$H612,H612)</f>
        <v>0</v>
      </c>
      <c r="Y612" t="str">
        <f t="shared" si="140"/>
        <v/>
      </c>
      <c r="Z612" t="str">
        <f t="shared" si="141"/>
        <v/>
      </c>
      <c r="AA612" t="str">
        <f t="shared" si="142"/>
        <v/>
      </c>
      <c r="AC612" t="str">
        <f t="shared" si="143"/>
        <v/>
      </c>
    </row>
    <row r="613" spans="16:29" x14ac:dyDescent="0.25">
      <c r="P613" s="1" t="str">
        <f>IF($C613&lt;&gt;"",IF(COUNTIF($C:C,$C613)&gt;1,"Plusieurs commentaires",""),"")</f>
        <v/>
      </c>
      <c r="Q613" s="1">
        <f t="shared" si="134"/>
        <v>0</v>
      </c>
      <c r="R613" s="1">
        <f>SUMIFS($Q$5:$Q613,$P$5:$P613,"Plusieurs commentaires",$C$5:$C613,C613)</f>
        <v>0</v>
      </c>
      <c r="S613" t="str">
        <f t="shared" si="135"/>
        <v/>
      </c>
      <c r="T613" t="str">
        <f t="shared" si="136"/>
        <v/>
      </c>
      <c r="U613" t="str">
        <f t="shared" si="137"/>
        <v/>
      </c>
      <c r="V613" s="238" t="str">
        <f t="shared" si="138"/>
        <v/>
      </c>
      <c r="W613" s="238">
        <f t="shared" si="139"/>
        <v>0</v>
      </c>
      <c r="X613" s="238">
        <f>SUMIFS($W$5:$W613,$V$5:$V613,"Plusieurs occurences",$H$5:$H613,H613)</f>
        <v>0</v>
      </c>
      <c r="Y613" t="str">
        <f t="shared" si="140"/>
        <v/>
      </c>
      <c r="Z613" t="str">
        <f t="shared" si="141"/>
        <v/>
      </c>
      <c r="AA613" t="str">
        <f t="shared" si="142"/>
        <v/>
      </c>
      <c r="AC613" t="str">
        <f t="shared" si="143"/>
        <v/>
      </c>
    </row>
    <row r="614" spans="16:29" x14ac:dyDescent="0.25">
      <c r="P614" s="1" t="str">
        <f>IF($C614&lt;&gt;"",IF(COUNTIF($C:C,$C614)&gt;1,"Plusieurs commentaires",""),"")</f>
        <v/>
      </c>
      <c r="Q614" s="1">
        <f t="shared" si="134"/>
        <v>0</v>
      </c>
      <c r="R614" s="1">
        <f>SUMIFS($Q$5:$Q614,$P$5:$P614,"Plusieurs commentaires",$C$5:$C614,C614)</f>
        <v>0</v>
      </c>
      <c r="S614" t="str">
        <f t="shared" si="135"/>
        <v/>
      </c>
      <c r="T614" t="str">
        <f t="shared" si="136"/>
        <v/>
      </c>
      <c r="U614" t="str">
        <f t="shared" si="137"/>
        <v/>
      </c>
      <c r="V614" s="238" t="str">
        <f t="shared" si="138"/>
        <v/>
      </c>
      <c r="W614" s="238">
        <f t="shared" si="139"/>
        <v>0</v>
      </c>
      <c r="X614" s="238">
        <f>SUMIFS($W$5:$W614,$V$5:$V614,"Plusieurs occurences",$H$5:$H614,H614)</f>
        <v>0</v>
      </c>
      <c r="Y614" t="str">
        <f t="shared" si="140"/>
        <v/>
      </c>
      <c r="Z614" t="str">
        <f t="shared" si="141"/>
        <v/>
      </c>
      <c r="AA614" t="str">
        <f t="shared" si="142"/>
        <v/>
      </c>
      <c r="AC614" t="str">
        <f t="shared" si="143"/>
        <v/>
      </c>
    </row>
    <row r="615" spans="16:29" x14ac:dyDescent="0.25">
      <c r="P615" s="1" t="str">
        <f>IF($C615&lt;&gt;"",IF(COUNTIF($C:C,$C615)&gt;1,"Plusieurs commentaires",""),"")</f>
        <v/>
      </c>
      <c r="Q615" s="1">
        <f t="shared" si="134"/>
        <v>0</v>
      </c>
      <c r="R615" s="1">
        <f>SUMIFS($Q$5:$Q615,$P$5:$P615,"Plusieurs commentaires",$C$5:$C615,C615)</f>
        <v>0</v>
      </c>
      <c r="S615" t="str">
        <f t="shared" si="135"/>
        <v/>
      </c>
      <c r="T615" t="str">
        <f t="shared" si="136"/>
        <v/>
      </c>
      <c r="U615" t="str">
        <f t="shared" si="137"/>
        <v/>
      </c>
      <c r="V615" s="238" t="str">
        <f t="shared" si="138"/>
        <v/>
      </c>
      <c r="W615" s="238">
        <f t="shared" si="139"/>
        <v>0</v>
      </c>
      <c r="X615" s="238">
        <f>SUMIFS($W$5:$W615,$V$5:$V615,"Plusieurs occurences",$H$5:$H615,H615)</f>
        <v>0</v>
      </c>
      <c r="Y615" t="str">
        <f t="shared" si="140"/>
        <v/>
      </c>
      <c r="Z615" t="str">
        <f t="shared" si="141"/>
        <v/>
      </c>
      <c r="AA615" t="str">
        <f t="shared" si="142"/>
        <v/>
      </c>
      <c r="AC615" t="str">
        <f t="shared" si="143"/>
        <v/>
      </c>
    </row>
    <row r="616" spans="16:29" x14ac:dyDescent="0.25">
      <c r="P616" s="1" t="str">
        <f>IF($C616&lt;&gt;"",IF(COUNTIF($C:C,$C616)&gt;1,"Plusieurs commentaires",""),"")</f>
        <v/>
      </c>
      <c r="Q616" s="1">
        <f t="shared" si="134"/>
        <v>0</v>
      </c>
      <c r="R616" s="1">
        <f>SUMIFS($Q$5:$Q616,$P$5:$P616,"Plusieurs commentaires",$C$5:$C616,C616)</f>
        <v>0</v>
      </c>
      <c r="S616" t="str">
        <f t="shared" si="135"/>
        <v/>
      </c>
      <c r="T616" t="str">
        <f t="shared" si="136"/>
        <v/>
      </c>
      <c r="U616" t="str">
        <f t="shared" si="137"/>
        <v/>
      </c>
      <c r="V616" s="238" t="str">
        <f t="shared" si="138"/>
        <v/>
      </c>
      <c r="W616" s="238">
        <f t="shared" si="139"/>
        <v>0</v>
      </c>
      <c r="X616" s="238">
        <f>SUMIFS($W$5:$W616,$V$5:$V616,"Plusieurs occurences",$H$5:$H616,H616)</f>
        <v>0</v>
      </c>
      <c r="Y616" t="str">
        <f t="shared" si="140"/>
        <v/>
      </c>
      <c r="Z616" t="str">
        <f t="shared" si="141"/>
        <v/>
      </c>
      <c r="AA616" t="str">
        <f t="shared" si="142"/>
        <v/>
      </c>
      <c r="AC616" t="str">
        <f t="shared" si="143"/>
        <v/>
      </c>
    </row>
    <row r="617" spans="16:29" x14ac:dyDescent="0.25">
      <c r="P617" s="1" t="str">
        <f>IF($C617&lt;&gt;"",IF(COUNTIF($C:C,$C617)&gt;1,"Plusieurs commentaires",""),"")</f>
        <v/>
      </c>
      <c r="Q617" s="1">
        <f t="shared" si="134"/>
        <v>0</v>
      </c>
      <c r="R617" s="1">
        <f>SUMIFS($Q$5:$Q617,$P$5:$P617,"Plusieurs commentaires",$C$5:$C617,C617)</f>
        <v>0</v>
      </c>
      <c r="S617" t="str">
        <f t="shared" si="135"/>
        <v/>
      </c>
      <c r="T617" t="str">
        <f t="shared" si="136"/>
        <v/>
      </c>
      <c r="U617" t="str">
        <f t="shared" si="137"/>
        <v/>
      </c>
      <c r="V617" s="238" t="str">
        <f t="shared" si="138"/>
        <v/>
      </c>
      <c r="W617" s="238">
        <f t="shared" si="139"/>
        <v>0</v>
      </c>
      <c r="X617" s="238">
        <f>SUMIFS($W$5:$W617,$V$5:$V617,"Plusieurs occurences",$H$5:$H617,H617)</f>
        <v>0</v>
      </c>
      <c r="Y617" t="str">
        <f t="shared" si="140"/>
        <v/>
      </c>
      <c r="Z617" t="str">
        <f t="shared" si="141"/>
        <v/>
      </c>
      <c r="AA617" t="str">
        <f t="shared" si="142"/>
        <v/>
      </c>
      <c r="AC617" t="str">
        <f t="shared" si="143"/>
        <v/>
      </c>
    </row>
    <row r="618" spans="16:29" x14ac:dyDescent="0.25">
      <c r="P618" s="1" t="str">
        <f>IF($C618&lt;&gt;"",IF(COUNTIF($C:C,$C618)&gt;1,"Plusieurs commentaires",""),"")</f>
        <v/>
      </c>
      <c r="Q618" s="1">
        <f t="shared" si="134"/>
        <v>0</v>
      </c>
      <c r="R618" s="1">
        <f>SUMIFS($Q$5:$Q618,$P$5:$P618,"Plusieurs commentaires",$C$5:$C618,C618)</f>
        <v>0</v>
      </c>
      <c r="S618" t="str">
        <f t="shared" si="135"/>
        <v/>
      </c>
      <c r="T618" t="str">
        <f t="shared" si="136"/>
        <v/>
      </c>
      <c r="U618" t="str">
        <f t="shared" si="137"/>
        <v/>
      </c>
      <c r="V618" s="238" t="str">
        <f t="shared" si="138"/>
        <v/>
      </c>
      <c r="W618" s="238">
        <f t="shared" si="139"/>
        <v>0</v>
      </c>
      <c r="X618" s="238">
        <f>SUMIFS($W$5:$W618,$V$5:$V618,"Plusieurs occurences",$H$5:$H618,H618)</f>
        <v>0</v>
      </c>
      <c r="Y618" t="str">
        <f t="shared" si="140"/>
        <v/>
      </c>
      <c r="Z618" t="str">
        <f t="shared" si="141"/>
        <v/>
      </c>
      <c r="AA618" t="str">
        <f t="shared" si="142"/>
        <v/>
      </c>
      <c r="AC618" t="str">
        <f t="shared" si="143"/>
        <v/>
      </c>
    </row>
    <row r="619" spans="16:29" x14ac:dyDescent="0.25">
      <c r="P619" s="1" t="str">
        <f>IF($C619&lt;&gt;"",IF(COUNTIF($C:C,$C619)&gt;1,"Plusieurs commentaires",""),"")</f>
        <v/>
      </c>
      <c r="Q619" s="1">
        <f t="shared" si="134"/>
        <v>0</v>
      </c>
      <c r="R619" s="1">
        <f>SUMIFS($Q$5:$Q619,$P$5:$P619,"Plusieurs commentaires",$C$5:$C619,C619)</f>
        <v>0</v>
      </c>
      <c r="S619" t="str">
        <f t="shared" si="135"/>
        <v/>
      </c>
      <c r="T619" t="str">
        <f t="shared" si="136"/>
        <v/>
      </c>
      <c r="U619" t="str">
        <f t="shared" si="137"/>
        <v/>
      </c>
      <c r="V619" s="238" t="str">
        <f t="shared" si="138"/>
        <v/>
      </c>
      <c r="W619" s="238">
        <f t="shared" si="139"/>
        <v>0</v>
      </c>
      <c r="X619" s="238">
        <f>SUMIFS($W$5:$W619,$V$5:$V619,"Plusieurs occurences",$H$5:$H619,H619)</f>
        <v>0</v>
      </c>
      <c r="Y619" t="str">
        <f t="shared" si="140"/>
        <v/>
      </c>
      <c r="Z619" t="str">
        <f t="shared" si="141"/>
        <v/>
      </c>
      <c r="AA619" t="str">
        <f t="shared" si="142"/>
        <v/>
      </c>
      <c r="AC619" t="str">
        <f t="shared" si="143"/>
        <v/>
      </c>
    </row>
    <row r="620" spans="16:29" x14ac:dyDescent="0.25">
      <c r="P620" s="1" t="str">
        <f>IF($C620&lt;&gt;"",IF(COUNTIF($C:C,$C620)&gt;1,"Plusieurs commentaires",""),"")</f>
        <v/>
      </c>
      <c r="Q620" s="1">
        <f t="shared" si="134"/>
        <v>0</v>
      </c>
      <c r="R620" s="1">
        <f>SUMIFS($Q$5:$Q620,$P$5:$P620,"Plusieurs commentaires",$C$5:$C620,C620)</f>
        <v>0</v>
      </c>
      <c r="S620" t="str">
        <f t="shared" si="135"/>
        <v/>
      </c>
      <c r="T620" t="str">
        <f t="shared" si="136"/>
        <v/>
      </c>
      <c r="U620" t="str">
        <f t="shared" si="137"/>
        <v/>
      </c>
      <c r="V620" s="238" t="str">
        <f t="shared" si="138"/>
        <v/>
      </c>
      <c r="W620" s="238">
        <f t="shared" si="139"/>
        <v>0</v>
      </c>
      <c r="X620" s="238">
        <f>SUMIFS($W$5:$W620,$V$5:$V620,"Plusieurs occurences",$H$5:$H620,H620)</f>
        <v>0</v>
      </c>
      <c r="Y620" t="str">
        <f t="shared" si="140"/>
        <v/>
      </c>
      <c r="Z620" t="str">
        <f t="shared" si="141"/>
        <v/>
      </c>
      <c r="AA620" t="str">
        <f t="shared" si="142"/>
        <v/>
      </c>
      <c r="AC620" t="str">
        <f t="shared" si="143"/>
        <v/>
      </c>
    </row>
    <row r="621" spans="16:29" x14ac:dyDescent="0.25">
      <c r="P621" s="1" t="str">
        <f>IF($C621&lt;&gt;"",IF(COUNTIF($C:C,$C621)&gt;1,"Plusieurs commentaires",""),"")</f>
        <v/>
      </c>
      <c r="Q621" s="1">
        <f t="shared" si="134"/>
        <v>0</v>
      </c>
      <c r="R621" s="1">
        <f>SUMIFS($Q$5:$Q621,$P$5:$P621,"Plusieurs commentaires",$C$5:$C621,C621)</f>
        <v>0</v>
      </c>
      <c r="S621" t="str">
        <f t="shared" si="135"/>
        <v/>
      </c>
      <c r="T621" t="str">
        <f t="shared" si="136"/>
        <v/>
      </c>
      <c r="U621" t="str">
        <f t="shared" si="137"/>
        <v/>
      </c>
      <c r="V621" s="238" t="str">
        <f t="shared" si="138"/>
        <v/>
      </c>
      <c r="W621" s="238">
        <f t="shared" si="139"/>
        <v>0</v>
      </c>
      <c r="X621" s="238">
        <f>SUMIFS($W$5:$W621,$V$5:$V621,"Plusieurs occurences",$H$5:$H621,H621)</f>
        <v>0</v>
      </c>
      <c r="Y621" t="str">
        <f t="shared" si="140"/>
        <v/>
      </c>
      <c r="Z621" t="str">
        <f t="shared" si="141"/>
        <v/>
      </c>
      <c r="AA621" t="str">
        <f t="shared" si="142"/>
        <v/>
      </c>
      <c r="AC621" t="str">
        <f t="shared" si="143"/>
        <v/>
      </c>
    </row>
    <row r="622" spans="16:29" x14ac:dyDescent="0.25">
      <c r="P622" s="1" t="str">
        <f>IF($C622&lt;&gt;"",IF(COUNTIF($C:C,$C622)&gt;1,"Plusieurs commentaires",""),"")</f>
        <v/>
      </c>
      <c r="Q622" s="1">
        <f t="shared" si="134"/>
        <v>0</v>
      </c>
      <c r="R622" s="1">
        <f>SUMIFS($Q$5:$Q622,$P$5:$P622,"Plusieurs commentaires",$C$5:$C622,C622)</f>
        <v>0</v>
      </c>
      <c r="S622" t="str">
        <f t="shared" si="135"/>
        <v/>
      </c>
      <c r="T622" t="str">
        <f t="shared" si="136"/>
        <v/>
      </c>
      <c r="U622" t="str">
        <f t="shared" si="137"/>
        <v/>
      </c>
      <c r="V622" s="238" t="str">
        <f t="shared" si="138"/>
        <v/>
      </c>
      <c r="W622" s="238">
        <f t="shared" si="139"/>
        <v>0</v>
      </c>
      <c r="X622" s="238">
        <f>SUMIFS($W$5:$W622,$V$5:$V622,"Plusieurs occurences",$H$5:$H622,H622)</f>
        <v>0</v>
      </c>
      <c r="Y622" t="str">
        <f t="shared" si="140"/>
        <v/>
      </c>
      <c r="Z622" t="str">
        <f t="shared" si="141"/>
        <v/>
      </c>
      <c r="AA622" t="str">
        <f t="shared" si="142"/>
        <v/>
      </c>
      <c r="AC622" t="str">
        <f t="shared" si="143"/>
        <v/>
      </c>
    </row>
    <row r="623" spans="16:29" x14ac:dyDescent="0.25">
      <c r="P623" s="1" t="str">
        <f>IF($C623&lt;&gt;"",IF(COUNTIF($C:C,$C623)&gt;1,"Plusieurs commentaires",""),"")</f>
        <v/>
      </c>
      <c r="Q623" s="1">
        <f t="shared" si="134"/>
        <v>0</v>
      </c>
      <c r="R623" s="1">
        <f>SUMIFS($Q$5:$Q623,$P$5:$P623,"Plusieurs commentaires",$C$5:$C623,C623)</f>
        <v>0</v>
      </c>
      <c r="S623" t="str">
        <f t="shared" si="135"/>
        <v/>
      </c>
      <c r="T623" t="str">
        <f t="shared" si="136"/>
        <v/>
      </c>
      <c r="U623" t="str">
        <f t="shared" si="137"/>
        <v/>
      </c>
      <c r="V623" s="238" t="str">
        <f t="shared" si="138"/>
        <v/>
      </c>
      <c r="W623" s="238">
        <f t="shared" si="139"/>
        <v>0</v>
      </c>
      <c r="X623" s="238">
        <f>SUMIFS($W$5:$W623,$V$5:$V623,"Plusieurs occurences",$H$5:$H623,H623)</f>
        <v>0</v>
      </c>
      <c r="Y623" t="str">
        <f t="shared" si="140"/>
        <v/>
      </c>
      <c r="Z623" t="str">
        <f t="shared" si="141"/>
        <v/>
      </c>
      <c r="AA623" t="str">
        <f t="shared" si="142"/>
        <v/>
      </c>
      <c r="AC623" t="str">
        <f t="shared" si="143"/>
        <v/>
      </c>
    </row>
    <row r="624" spans="16:29" x14ac:dyDescent="0.25">
      <c r="P624" s="1" t="str">
        <f>IF($C624&lt;&gt;"",IF(COUNTIF($C:C,$C624)&gt;1,"Plusieurs commentaires",""),"")</f>
        <v/>
      </c>
      <c r="Q624" s="1">
        <f t="shared" si="134"/>
        <v>0</v>
      </c>
      <c r="R624" s="1">
        <f>SUMIFS($Q$5:$Q624,$P$5:$P624,"Plusieurs commentaires",$C$5:$C624,C624)</f>
        <v>0</v>
      </c>
      <c r="S624" t="str">
        <f t="shared" si="135"/>
        <v/>
      </c>
      <c r="T624" t="str">
        <f t="shared" si="136"/>
        <v/>
      </c>
      <c r="U624" t="str">
        <f t="shared" si="137"/>
        <v/>
      </c>
      <c r="V624" s="238" t="str">
        <f t="shared" si="138"/>
        <v/>
      </c>
      <c r="W624" s="238">
        <f t="shared" si="139"/>
        <v>0</v>
      </c>
      <c r="X624" s="238">
        <f>SUMIFS($W$5:$W624,$V$5:$V624,"Plusieurs occurences",$H$5:$H624,H624)</f>
        <v>0</v>
      </c>
      <c r="Y624" t="str">
        <f t="shared" si="140"/>
        <v/>
      </c>
      <c r="Z624" t="str">
        <f t="shared" si="141"/>
        <v/>
      </c>
      <c r="AA624" t="str">
        <f t="shared" si="142"/>
        <v/>
      </c>
      <c r="AC624" t="str">
        <f t="shared" si="143"/>
        <v/>
      </c>
    </row>
    <row r="625" spans="16:29" x14ac:dyDescent="0.25">
      <c r="P625" s="1" t="str">
        <f>IF($C625&lt;&gt;"",IF(COUNTIF($C:C,$C625)&gt;1,"Plusieurs commentaires",""),"")</f>
        <v/>
      </c>
      <c r="Q625" s="1">
        <f t="shared" si="134"/>
        <v>0</v>
      </c>
      <c r="R625" s="1">
        <f>SUMIFS($Q$5:$Q625,$P$5:$P625,"Plusieurs commentaires",$C$5:$C625,C625)</f>
        <v>0</v>
      </c>
      <c r="S625" t="str">
        <f t="shared" si="135"/>
        <v/>
      </c>
      <c r="T625" t="str">
        <f t="shared" si="136"/>
        <v/>
      </c>
      <c r="U625" t="str">
        <f t="shared" si="137"/>
        <v/>
      </c>
      <c r="V625" s="238" t="str">
        <f t="shared" si="138"/>
        <v/>
      </c>
      <c r="W625" s="238">
        <f t="shared" si="139"/>
        <v>0</v>
      </c>
      <c r="X625" s="238">
        <f>SUMIFS($W$5:$W625,$V$5:$V625,"Plusieurs occurences",$H$5:$H625,H625)</f>
        <v>0</v>
      </c>
      <c r="Y625" t="str">
        <f t="shared" si="140"/>
        <v/>
      </c>
      <c r="Z625" t="str">
        <f t="shared" si="141"/>
        <v/>
      </c>
      <c r="AA625" t="str">
        <f t="shared" si="142"/>
        <v/>
      </c>
      <c r="AC625" t="str">
        <f t="shared" si="143"/>
        <v/>
      </c>
    </row>
    <row r="626" spans="16:29" x14ac:dyDescent="0.25">
      <c r="P626" s="1" t="str">
        <f>IF($C626&lt;&gt;"",IF(COUNTIF($C:C,$C626)&gt;1,"Plusieurs commentaires",""),"")</f>
        <v/>
      </c>
      <c r="Q626" s="1">
        <f t="shared" si="134"/>
        <v>0</v>
      </c>
      <c r="R626" s="1">
        <f>SUMIFS($Q$5:$Q626,$P$5:$P626,"Plusieurs commentaires",$C$5:$C626,C626)</f>
        <v>0</v>
      </c>
      <c r="S626" t="str">
        <f t="shared" si="135"/>
        <v/>
      </c>
      <c r="T626" t="str">
        <f t="shared" si="136"/>
        <v/>
      </c>
      <c r="U626" t="str">
        <f t="shared" si="137"/>
        <v/>
      </c>
      <c r="V626" s="238" t="str">
        <f t="shared" si="138"/>
        <v/>
      </c>
      <c r="W626" s="238">
        <f t="shared" si="139"/>
        <v>0</v>
      </c>
      <c r="X626" s="238">
        <f>SUMIFS($W$5:$W626,$V$5:$V626,"Plusieurs occurences",$H$5:$H626,H626)</f>
        <v>0</v>
      </c>
      <c r="Y626" t="str">
        <f t="shared" si="140"/>
        <v/>
      </c>
      <c r="Z626" t="str">
        <f t="shared" si="141"/>
        <v/>
      </c>
      <c r="AA626" t="str">
        <f t="shared" si="142"/>
        <v/>
      </c>
      <c r="AC626" t="str">
        <f t="shared" si="143"/>
        <v/>
      </c>
    </row>
    <row r="627" spans="16:29" x14ac:dyDescent="0.25">
      <c r="P627" s="1" t="str">
        <f>IF($C627&lt;&gt;"",IF(COUNTIF($C:C,$C627)&gt;1,"Plusieurs commentaires",""),"")</f>
        <v/>
      </c>
      <c r="Q627" s="1">
        <f t="shared" si="134"/>
        <v>0</v>
      </c>
      <c r="R627" s="1">
        <f>SUMIFS($Q$5:$Q627,$P$5:$P627,"Plusieurs commentaires",$C$5:$C627,C627)</f>
        <v>0</v>
      </c>
      <c r="S627" t="str">
        <f t="shared" si="135"/>
        <v/>
      </c>
      <c r="T627" t="str">
        <f t="shared" si="136"/>
        <v/>
      </c>
      <c r="U627" t="str">
        <f t="shared" si="137"/>
        <v/>
      </c>
      <c r="V627" s="238" t="str">
        <f t="shared" si="138"/>
        <v/>
      </c>
      <c r="W627" s="238">
        <f t="shared" si="139"/>
        <v>0</v>
      </c>
      <c r="X627" s="238">
        <f>SUMIFS($W$5:$W627,$V$5:$V627,"Plusieurs occurences",$H$5:$H627,H627)</f>
        <v>0</v>
      </c>
      <c r="Y627" t="str">
        <f t="shared" si="140"/>
        <v/>
      </c>
      <c r="Z627" t="str">
        <f t="shared" si="141"/>
        <v/>
      </c>
      <c r="AA627" t="str">
        <f t="shared" si="142"/>
        <v/>
      </c>
      <c r="AC627" t="str">
        <f t="shared" si="143"/>
        <v/>
      </c>
    </row>
    <row r="628" spans="16:29" x14ac:dyDescent="0.25">
      <c r="P628" s="1" t="str">
        <f>IF($C628&lt;&gt;"",IF(COUNTIF($C:C,$C628)&gt;1,"Plusieurs commentaires",""),"")</f>
        <v/>
      </c>
      <c r="Q628" s="1">
        <f t="shared" si="134"/>
        <v>0</v>
      </c>
      <c r="R628" s="1">
        <f>SUMIFS($Q$5:$Q628,$P$5:$P628,"Plusieurs commentaires",$C$5:$C628,C628)</f>
        <v>0</v>
      </c>
      <c r="S628" t="str">
        <f t="shared" si="135"/>
        <v/>
      </c>
      <c r="T628" t="str">
        <f t="shared" si="136"/>
        <v/>
      </c>
      <c r="U628" t="str">
        <f t="shared" si="137"/>
        <v/>
      </c>
      <c r="V628" s="238" t="str">
        <f t="shared" si="138"/>
        <v/>
      </c>
      <c r="W628" s="238">
        <f t="shared" si="139"/>
        <v>0</v>
      </c>
      <c r="X628" s="238">
        <f>SUMIFS($W$5:$W628,$V$5:$V628,"Plusieurs occurences",$H$5:$H628,H628)</f>
        <v>0</v>
      </c>
      <c r="Y628" t="str">
        <f t="shared" si="140"/>
        <v/>
      </c>
      <c r="Z628" t="str">
        <f t="shared" si="141"/>
        <v/>
      </c>
      <c r="AA628" t="str">
        <f t="shared" si="142"/>
        <v/>
      </c>
      <c r="AC628" t="str">
        <f t="shared" si="143"/>
        <v/>
      </c>
    </row>
    <row r="629" spans="16:29" x14ac:dyDescent="0.25">
      <c r="P629" s="1" t="str">
        <f>IF($C629&lt;&gt;"",IF(COUNTIF($C:C,$C629)&gt;1,"Plusieurs commentaires",""),"")</f>
        <v/>
      </c>
      <c r="Q629" s="1">
        <f t="shared" si="134"/>
        <v>0</v>
      </c>
      <c r="R629" s="1">
        <f>SUMIFS($Q$5:$Q629,$P$5:$P629,"Plusieurs commentaires",$C$5:$C629,C629)</f>
        <v>0</v>
      </c>
      <c r="S629" t="str">
        <f t="shared" si="135"/>
        <v/>
      </c>
      <c r="T629" t="str">
        <f t="shared" si="136"/>
        <v/>
      </c>
      <c r="U629" t="str">
        <f t="shared" si="137"/>
        <v/>
      </c>
      <c r="V629" s="238" t="str">
        <f t="shared" si="138"/>
        <v/>
      </c>
      <c r="W629" s="238">
        <f t="shared" si="139"/>
        <v>0</v>
      </c>
      <c r="X629" s="238">
        <f>SUMIFS($W$5:$W629,$V$5:$V629,"Plusieurs occurences",$H$5:$H629,H629)</f>
        <v>0</v>
      </c>
      <c r="Y629" t="str">
        <f t="shared" si="140"/>
        <v/>
      </c>
      <c r="Z629" t="str">
        <f t="shared" si="141"/>
        <v/>
      </c>
      <c r="AA629" t="str">
        <f t="shared" si="142"/>
        <v/>
      </c>
      <c r="AC629" t="str">
        <f t="shared" si="143"/>
        <v/>
      </c>
    </row>
    <row r="630" spans="16:29" x14ac:dyDescent="0.25">
      <c r="P630" s="1" t="str">
        <f>IF($C630&lt;&gt;"",IF(COUNTIF($C:C,$C630)&gt;1,"Plusieurs commentaires",""),"")</f>
        <v/>
      </c>
      <c r="Q630" s="1">
        <f t="shared" si="134"/>
        <v>0</v>
      </c>
      <c r="R630" s="1">
        <f>SUMIFS($Q$5:$Q630,$P$5:$P630,"Plusieurs commentaires",$C$5:$C630,C630)</f>
        <v>0</v>
      </c>
      <c r="S630" t="str">
        <f t="shared" si="135"/>
        <v/>
      </c>
      <c r="T630" t="str">
        <f t="shared" si="136"/>
        <v/>
      </c>
      <c r="U630" t="str">
        <f t="shared" si="137"/>
        <v/>
      </c>
      <c r="V630" s="238" t="str">
        <f t="shared" si="138"/>
        <v/>
      </c>
      <c r="W630" s="238">
        <f t="shared" si="139"/>
        <v>0</v>
      </c>
      <c r="X630" s="238">
        <f>SUMIFS($W$5:$W630,$V$5:$V630,"Plusieurs occurences",$H$5:$H630,H630)</f>
        <v>0</v>
      </c>
      <c r="Y630" t="str">
        <f t="shared" si="140"/>
        <v/>
      </c>
      <c r="Z630" t="str">
        <f t="shared" si="141"/>
        <v/>
      </c>
      <c r="AA630" t="str">
        <f t="shared" si="142"/>
        <v/>
      </c>
      <c r="AC630" t="str">
        <f t="shared" si="143"/>
        <v/>
      </c>
    </row>
    <row r="631" spans="16:29" x14ac:dyDescent="0.25">
      <c r="P631" s="1" t="str">
        <f>IF($C631&lt;&gt;"",IF(COUNTIF($C:C,$C631)&gt;1,"Plusieurs commentaires",""),"")</f>
        <v/>
      </c>
      <c r="Q631" s="1">
        <f t="shared" si="134"/>
        <v>0</v>
      </c>
      <c r="R631" s="1">
        <f>SUMIFS($Q$5:$Q631,$P$5:$P631,"Plusieurs commentaires",$C$5:$C631,C631)</f>
        <v>0</v>
      </c>
      <c r="S631" t="str">
        <f t="shared" si="135"/>
        <v/>
      </c>
      <c r="T631" t="str">
        <f t="shared" si="136"/>
        <v/>
      </c>
      <c r="U631" t="str">
        <f t="shared" si="137"/>
        <v/>
      </c>
      <c r="V631" s="238" t="str">
        <f t="shared" si="138"/>
        <v/>
      </c>
      <c r="W631" s="238">
        <f t="shared" si="139"/>
        <v>0</v>
      </c>
      <c r="X631" s="238">
        <f>SUMIFS($W$5:$W631,$V$5:$V631,"Plusieurs occurences",$H$5:$H631,H631)</f>
        <v>0</v>
      </c>
      <c r="Y631" t="str">
        <f t="shared" si="140"/>
        <v/>
      </c>
      <c r="Z631" t="str">
        <f t="shared" si="141"/>
        <v/>
      </c>
      <c r="AA631" t="str">
        <f t="shared" si="142"/>
        <v/>
      </c>
      <c r="AC631" t="str">
        <f t="shared" si="143"/>
        <v/>
      </c>
    </row>
    <row r="632" spans="16:29" x14ac:dyDescent="0.25">
      <c r="P632" s="1" t="str">
        <f>IF($C632&lt;&gt;"",IF(COUNTIF($C:C,$C632)&gt;1,"Plusieurs commentaires",""),"")</f>
        <v/>
      </c>
      <c r="Q632" s="1">
        <f t="shared" si="134"/>
        <v>0</v>
      </c>
      <c r="R632" s="1">
        <f>SUMIFS($Q$5:$Q632,$P$5:$P632,"Plusieurs commentaires",$C$5:$C632,C632)</f>
        <v>0</v>
      </c>
      <c r="S632" t="str">
        <f t="shared" si="135"/>
        <v/>
      </c>
      <c r="T632" t="str">
        <f t="shared" si="136"/>
        <v/>
      </c>
      <c r="U632" t="str">
        <f t="shared" si="137"/>
        <v/>
      </c>
      <c r="V632" s="238" t="str">
        <f t="shared" si="138"/>
        <v/>
      </c>
      <c r="W632" s="238">
        <f t="shared" si="139"/>
        <v>0</v>
      </c>
      <c r="X632" s="238">
        <f>SUMIFS($W$5:$W632,$V$5:$V632,"Plusieurs occurences",$H$5:$H632,H632)</f>
        <v>0</v>
      </c>
      <c r="Y632" t="str">
        <f t="shared" si="140"/>
        <v/>
      </c>
      <c r="Z632" t="str">
        <f t="shared" si="141"/>
        <v/>
      </c>
      <c r="AA632" t="str">
        <f t="shared" si="142"/>
        <v/>
      </c>
      <c r="AC632" t="str">
        <f t="shared" si="143"/>
        <v/>
      </c>
    </row>
    <row r="633" spans="16:29" x14ac:dyDescent="0.25">
      <c r="P633" s="1" t="str">
        <f>IF($C633&lt;&gt;"",IF(COUNTIF($C:C,$C633)&gt;1,"Plusieurs commentaires",""),"")</f>
        <v/>
      </c>
      <c r="Q633" s="1">
        <f t="shared" si="134"/>
        <v>0</v>
      </c>
      <c r="R633" s="1">
        <f>SUMIFS($Q$5:$Q633,$P$5:$P633,"Plusieurs commentaires",$C$5:$C633,C633)</f>
        <v>0</v>
      </c>
      <c r="S633" t="str">
        <f t="shared" si="135"/>
        <v/>
      </c>
      <c r="T633" t="str">
        <f t="shared" si="136"/>
        <v/>
      </c>
      <c r="U633" t="str">
        <f t="shared" si="137"/>
        <v/>
      </c>
      <c r="V633" s="238" t="str">
        <f t="shared" si="138"/>
        <v/>
      </c>
      <c r="W633" s="238">
        <f t="shared" si="139"/>
        <v>0</v>
      </c>
      <c r="X633" s="238">
        <f>SUMIFS($W$5:$W633,$V$5:$V633,"Plusieurs occurences",$H$5:$H633,H633)</f>
        <v>0</v>
      </c>
      <c r="Y633" t="str">
        <f t="shared" si="140"/>
        <v/>
      </c>
      <c r="Z633" t="str">
        <f t="shared" si="141"/>
        <v/>
      </c>
      <c r="AA633" t="str">
        <f t="shared" si="142"/>
        <v/>
      </c>
      <c r="AC633" t="str">
        <f t="shared" si="143"/>
        <v/>
      </c>
    </row>
    <row r="634" spans="16:29" x14ac:dyDescent="0.25">
      <c r="P634" s="1" t="str">
        <f>IF($C634&lt;&gt;"",IF(COUNTIF($C:C,$C634)&gt;1,"Plusieurs commentaires",""),"")</f>
        <v/>
      </c>
      <c r="Q634" s="1">
        <f t="shared" si="134"/>
        <v>0</v>
      </c>
      <c r="R634" s="1">
        <f>SUMIFS($Q$5:$Q634,$P$5:$P634,"Plusieurs commentaires",$C$5:$C634,C634)</f>
        <v>0</v>
      </c>
      <c r="S634" t="str">
        <f t="shared" si="135"/>
        <v/>
      </c>
      <c r="T634" t="str">
        <f t="shared" si="136"/>
        <v/>
      </c>
      <c r="U634" t="str">
        <f t="shared" si="137"/>
        <v/>
      </c>
      <c r="V634" s="238" t="str">
        <f t="shared" si="138"/>
        <v/>
      </c>
      <c r="W634" s="238">
        <f t="shared" si="139"/>
        <v>0</v>
      </c>
      <c r="X634" s="238">
        <f>SUMIFS($W$5:$W634,$V$5:$V634,"Plusieurs occurences",$H$5:$H634,H634)</f>
        <v>0</v>
      </c>
      <c r="Y634" t="str">
        <f t="shared" si="140"/>
        <v/>
      </c>
      <c r="Z634" t="str">
        <f t="shared" si="141"/>
        <v/>
      </c>
      <c r="AA634" t="str">
        <f t="shared" si="142"/>
        <v/>
      </c>
      <c r="AC634" t="str">
        <f t="shared" si="143"/>
        <v/>
      </c>
    </row>
    <row r="635" spans="16:29" x14ac:dyDescent="0.25">
      <c r="P635" s="1" t="str">
        <f>IF($C635&lt;&gt;"",IF(COUNTIF($C:C,$C635)&gt;1,"Plusieurs commentaires",""),"")</f>
        <v/>
      </c>
      <c r="Q635" s="1">
        <f t="shared" si="134"/>
        <v>0</v>
      </c>
      <c r="R635" s="1">
        <f>SUMIFS($Q$5:$Q635,$P$5:$P635,"Plusieurs commentaires",$C$5:$C635,C635)</f>
        <v>0</v>
      </c>
      <c r="S635" t="str">
        <f t="shared" si="135"/>
        <v/>
      </c>
      <c r="T635" t="str">
        <f t="shared" si="136"/>
        <v/>
      </c>
      <c r="U635" t="str">
        <f t="shared" si="137"/>
        <v/>
      </c>
      <c r="V635" s="238" t="str">
        <f t="shared" si="138"/>
        <v/>
      </c>
      <c r="W635" s="238">
        <f t="shared" si="139"/>
        <v>0</v>
      </c>
      <c r="X635" s="238">
        <f>SUMIFS($W$5:$W635,$V$5:$V635,"Plusieurs occurences",$H$5:$H635,H635)</f>
        <v>0</v>
      </c>
      <c r="Y635" t="str">
        <f t="shared" si="140"/>
        <v/>
      </c>
      <c r="Z635" t="str">
        <f t="shared" si="141"/>
        <v/>
      </c>
      <c r="AA635" t="str">
        <f t="shared" si="142"/>
        <v/>
      </c>
      <c r="AC635" t="str">
        <f t="shared" si="143"/>
        <v/>
      </c>
    </row>
    <row r="636" spans="16:29" x14ac:dyDescent="0.25">
      <c r="P636" s="1" t="str">
        <f>IF($C636&lt;&gt;"",IF(COUNTIF($C:C,$C636)&gt;1,"Plusieurs commentaires",""),"")</f>
        <v/>
      </c>
      <c r="Q636" s="1">
        <f t="shared" si="134"/>
        <v>0</v>
      </c>
      <c r="R636" s="1">
        <f>SUMIFS($Q$5:$Q636,$P$5:$P636,"Plusieurs commentaires",$C$5:$C636,C636)</f>
        <v>0</v>
      </c>
      <c r="S636" t="str">
        <f t="shared" si="135"/>
        <v/>
      </c>
      <c r="T636" t="str">
        <f t="shared" si="136"/>
        <v/>
      </c>
      <c r="U636" t="str">
        <f t="shared" si="137"/>
        <v/>
      </c>
      <c r="V636" s="238" t="str">
        <f t="shared" si="138"/>
        <v/>
      </c>
      <c r="W636" s="238">
        <f t="shared" si="139"/>
        <v>0</v>
      </c>
      <c r="X636" s="238">
        <f>SUMIFS($W$5:$W636,$V$5:$V636,"Plusieurs occurences",$H$5:$H636,H636)</f>
        <v>0</v>
      </c>
      <c r="Y636" t="str">
        <f t="shared" si="140"/>
        <v/>
      </c>
      <c r="Z636" t="str">
        <f t="shared" si="141"/>
        <v/>
      </c>
      <c r="AA636" t="str">
        <f t="shared" si="142"/>
        <v/>
      </c>
      <c r="AC636" t="str">
        <f t="shared" si="143"/>
        <v/>
      </c>
    </row>
    <row r="637" spans="16:29" x14ac:dyDescent="0.25">
      <c r="P637" s="1" t="str">
        <f>IF($C637&lt;&gt;"",IF(COUNTIF($C:C,$C637)&gt;1,"Plusieurs commentaires",""),"")</f>
        <v/>
      </c>
      <c r="Q637" s="1">
        <f t="shared" si="134"/>
        <v>0</v>
      </c>
      <c r="R637" s="1">
        <f>SUMIFS($Q$5:$Q637,$P$5:$P637,"Plusieurs commentaires",$C$5:$C637,C637)</f>
        <v>0</v>
      </c>
      <c r="S637" t="str">
        <f t="shared" si="135"/>
        <v/>
      </c>
      <c r="T637" t="str">
        <f t="shared" si="136"/>
        <v/>
      </c>
      <c r="U637" t="str">
        <f t="shared" si="137"/>
        <v/>
      </c>
      <c r="V637" s="238" t="str">
        <f t="shared" si="138"/>
        <v/>
      </c>
      <c r="W637" s="238">
        <f t="shared" si="139"/>
        <v>0</v>
      </c>
      <c r="X637" s="238">
        <f>SUMIFS($W$5:$W637,$V$5:$V637,"Plusieurs occurences",$H$5:$H637,H637)</f>
        <v>0</v>
      </c>
      <c r="Y637" t="str">
        <f t="shared" si="140"/>
        <v/>
      </c>
      <c r="Z637" t="str">
        <f t="shared" si="141"/>
        <v/>
      </c>
      <c r="AA637" t="str">
        <f t="shared" si="142"/>
        <v/>
      </c>
      <c r="AC637" t="str">
        <f t="shared" si="143"/>
        <v/>
      </c>
    </row>
    <row r="638" spans="16:29" x14ac:dyDescent="0.25">
      <c r="P638" s="1" t="str">
        <f>IF($C638&lt;&gt;"",IF(COUNTIF($C:C,$C638)&gt;1,"Plusieurs commentaires",""),"")</f>
        <v/>
      </c>
      <c r="Q638" s="1">
        <f t="shared" si="134"/>
        <v>0</v>
      </c>
      <c r="R638" s="1">
        <f>SUMIFS($Q$5:$Q638,$P$5:$P638,"Plusieurs commentaires",$C$5:$C638,C638)</f>
        <v>0</v>
      </c>
      <c r="S638" t="str">
        <f t="shared" si="135"/>
        <v/>
      </c>
      <c r="T638" t="str">
        <f t="shared" si="136"/>
        <v/>
      </c>
      <c r="U638" t="str">
        <f t="shared" si="137"/>
        <v/>
      </c>
      <c r="V638" s="238" t="str">
        <f t="shared" si="138"/>
        <v/>
      </c>
      <c r="W638" s="238">
        <f t="shared" si="139"/>
        <v>0</v>
      </c>
      <c r="X638" s="238">
        <f>SUMIFS($W$5:$W638,$V$5:$V638,"Plusieurs occurences",$H$5:$H638,H638)</f>
        <v>0</v>
      </c>
      <c r="Y638" t="str">
        <f t="shared" si="140"/>
        <v/>
      </c>
      <c r="Z638" t="str">
        <f t="shared" si="141"/>
        <v/>
      </c>
      <c r="AA638" t="str">
        <f t="shared" si="142"/>
        <v/>
      </c>
      <c r="AC638" t="str">
        <f t="shared" si="143"/>
        <v/>
      </c>
    </row>
    <row r="639" spans="16:29" x14ac:dyDescent="0.25">
      <c r="P639" s="1" t="str">
        <f>IF($C639&lt;&gt;"",IF(COUNTIF($C:C,$C639)&gt;1,"Plusieurs commentaires",""),"")</f>
        <v/>
      </c>
      <c r="Q639" s="1">
        <f t="shared" si="134"/>
        <v>0</v>
      </c>
      <c r="R639" s="1">
        <f>SUMIFS($Q$5:$Q639,$P$5:$P639,"Plusieurs commentaires",$C$5:$C639,C639)</f>
        <v>0</v>
      </c>
      <c r="S639" t="str">
        <f t="shared" si="135"/>
        <v/>
      </c>
      <c r="T639" t="str">
        <f t="shared" si="136"/>
        <v/>
      </c>
      <c r="U639" t="str">
        <f t="shared" si="137"/>
        <v/>
      </c>
      <c r="V639" s="238" t="str">
        <f t="shared" si="138"/>
        <v/>
      </c>
      <c r="W639" s="238">
        <f t="shared" si="139"/>
        <v>0</v>
      </c>
      <c r="X639" s="238">
        <f>SUMIFS($W$5:$W639,$V$5:$V639,"Plusieurs occurences",$H$5:$H639,H639)</f>
        <v>0</v>
      </c>
      <c r="Y639" t="str">
        <f t="shared" si="140"/>
        <v/>
      </c>
      <c r="Z639" t="str">
        <f t="shared" si="141"/>
        <v/>
      </c>
      <c r="AA639" t="str">
        <f t="shared" si="142"/>
        <v/>
      </c>
      <c r="AC639" t="str">
        <f t="shared" si="143"/>
        <v/>
      </c>
    </row>
    <row r="640" spans="16:29" x14ac:dyDescent="0.25">
      <c r="P640" s="1" t="str">
        <f>IF($C640&lt;&gt;"",IF(COUNTIF($C:C,$C640)&gt;1,"Plusieurs commentaires",""),"")</f>
        <v/>
      </c>
      <c r="Q640" s="1">
        <f t="shared" si="134"/>
        <v>0</v>
      </c>
      <c r="R640" s="1">
        <f>SUMIFS($Q$5:$Q640,$P$5:$P640,"Plusieurs commentaires",$C$5:$C640,C640)</f>
        <v>0</v>
      </c>
      <c r="S640" t="str">
        <f t="shared" si="135"/>
        <v/>
      </c>
      <c r="T640" t="str">
        <f t="shared" si="136"/>
        <v/>
      </c>
      <c r="U640" t="str">
        <f t="shared" si="137"/>
        <v/>
      </c>
      <c r="V640" s="238" t="str">
        <f t="shared" si="138"/>
        <v/>
      </c>
      <c r="W640" s="238">
        <f t="shared" si="139"/>
        <v>0</v>
      </c>
      <c r="X640" s="238">
        <f>SUMIFS($W$5:$W640,$V$5:$V640,"Plusieurs occurences",$H$5:$H640,H640)</f>
        <v>0</v>
      </c>
      <c r="Y640" t="str">
        <f t="shared" si="140"/>
        <v/>
      </c>
      <c r="Z640" t="str">
        <f t="shared" si="141"/>
        <v/>
      </c>
      <c r="AA640" t="str">
        <f t="shared" si="142"/>
        <v/>
      </c>
      <c r="AC640" t="str">
        <f t="shared" si="143"/>
        <v/>
      </c>
    </row>
    <row r="641" spans="16:29" x14ac:dyDescent="0.25">
      <c r="P641" s="1" t="str">
        <f>IF($C641&lt;&gt;"",IF(COUNTIF($C:C,$C641)&gt;1,"Plusieurs commentaires",""),"")</f>
        <v/>
      </c>
      <c r="Q641" s="1">
        <f t="shared" si="134"/>
        <v>0</v>
      </c>
      <c r="R641" s="1">
        <f>SUMIFS($Q$5:$Q641,$P$5:$P641,"Plusieurs commentaires",$C$5:$C641,C641)</f>
        <v>0</v>
      </c>
      <c r="S641" t="str">
        <f t="shared" si="135"/>
        <v/>
      </c>
      <c r="T641" t="str">
        <f t="shared" si="136"/>
        <v/>
      </c>
      <c r="U641" t="str">
        <f t="shared" si="137"/>
        <v/>
      </c>
      <c r="V641" s="238" t="str">
        <f t="shared" si="138"/>
        <v/>
      </c>
      <c r="W641" s="238">
        <f t="shared" si="139"/>
        <v>0</v>
      </c>
      <c r="X641" s="238">
        <f>SUMIFS($W$5:$W641,$V$5:$V641,"Plusieurs occurences",$H$5:$H641,H641)</f>
        <v>0</v>
      </c>
      <c r="Y641" t="str">
        <f t="shared" si="140"/>
        <v/>
      </c>
      <c r="Z641" t="str">
        <f t="shared" si="141"/>
        <v/>
      </c>
      <c r="AA641" t="str">
        <f t="shared" si="142"/>
        <v/>
      </c>
      <c r="AC641" t="str">
        <f t="shared" si="143"/>
        <v/>
      </c>
    </row>
    <row r="642" spans="16:29" x14ac:dyDescent="0.25">
      <c r="P642" s="1" t="str">
        <f>IF($C642&lt;&gt;"",IF(COUNTIF($C:C,$C642)&gt;1,"Plusieurs commentaires",""),"")</f>
        <v/>
      </c>
      <c r="Q642" s="1">
        <f t="shared" si="134"/>
        <v>0</v>
      </c>
      <c r="R642" s="1">
        <f>SUMIFS($Q$5:$Q642,$P$5:$P642,"Plusieurs commentaires",$C$5:$C642,C642)</f>
        <v>0</v>
      </c>
      <c r="S642" t="str">
        <f t="shared" si="135"/>
        <v/>
      </c>
      <c r="T642" t="str">
        <f t="shared" si="136"/>
        <v/>
      </c>
      <c r="U642" t="str">
        <f t="shared" si="137"/>
        <v/>
      </c>
      <c r="V642" s="238" t="str">
        <f t="shared" si="138"/>
        <v/>
      </c>
      <c r="W642" s="238">
        <f t="shared" si="139"/>
        <v>0</v>
      </c>
      <c r="X642" s="238">
        <f>SUMIFS($W$5:$W642,$V$5:$V642,"Plusieurs occurences",$H$5:$H642,H642)</f>
        <v>0</v>
      </c>
      <c r="Y642" t="str">
        <f t="shared" si="140"/>
        <v/>
      </c>
      <c r="Z642" t="str">
        <f t="shared" si="141"/>
        <v/>
      </c>
      <c r="AA642" t="str">
        <f t="shared" si="142"/>
        <v/>
      </c>
      <c r="AC642" t="str">
        <f t="shared" si="143"/>
        <v/>
      </c>
    </row>
    <row r="643" spans="16:29" x14ac:dyDescent="0.25">
      <c r="P643" s="1" t="str">
        <f>IF($C643&lt;&gt;"",IF(COUNTIF($C:C,$C643)&gt;1,"Plusieurs commentaires",""),"")</f>
        <v/>
      </c>
      <c r="Q643" s="1">
        <f t="shared" si="134"/>
        <v>0</v>
      </c>
      <c r="R643" s="1">
        <f>SUMIFS($Q$5:$Q643,$P$5:$P643,"Plusieurs commentaires",$C$5:$C643,C643)</f>
        <v>0</v>
      </c>
      <c r="S643" t="str">
        <f t="shared" si="135"/>
        <v/>
      </c>
      <c r="T643" t="str">
        <f t="shared" si="136"/>
        <v/>
      </c>
      <c r="U643" t="str">
        <f t="shared" si="137"/>
        <v/>
      </c>
      <c r="V643" s="238" t="str">
        <f t="shared" si="138"/>
        <v/>
      </c>
      <c r="W643" s="238">
        <f t="shared" si="139"/>
        <v>0</v>
      </c>
      <c r="X643" s="238">
        <f>SUMIFS($W$5:$W643,$V$5:$V643,"Plusieurs occurences",$H$5:$H643,H643)</f>
        <v>0</v>
      </c>
      <c r="Y643" t="str">
        <f t="shared" si="140"/>
        <v/>
      </c>
      <c r="Z643" t="str">
        <f t="shared" si="141"/>
        <v/>
      </c>
      <c r="AA643" t="str">
        <f t="shared" si="142"/>
        <v/>
      </c>
      <c r="AC643" t="str">
        <f t="shared" si="143"/>
        <v/>
      </c>
    </row>
    <row r="644" spans="16:29" x14ac:dyDescent="0.25">
      <c r="P644" s="1" t="str">
        <f>IF($C644&lt;&gt;"",IF(COUNTIF($C:C,$C644)&gt;1,"Plusieurs commentaires",""),"")</f>
        <v/>
      </c>
      <c r="Q644" s="1">
        <f t="shared" si="134"/>
        <v>0</v>
      </c>
      <c r="R644" s="1">
        <f>SUMIFS($Q$5:$Q644,$P$5:$P644,"Plusieurs commentaires",$C$5:$C644,C644)</f>
        <v>0</v>
      </c>
      <c r="S644" t="str">
        <f t="shared" si="135"/>
        <v/>
      </c>
      <c r="T644" t="str">
        <f t="shared" si="136"/>
        <v/>
      </c>
      <c r="U644" t="str">
        <f t="shared" si="137"/>
        <v/>
      </c>
      <c r="V644" s="238" t="str">
        <f t="shared" si="138"/>
        <v/>
      </c>
      <c r="W644" s="238">
        <f t="shared" si="139"/>
        <v>0</v>
      </c>
      <c r="X644" s="238">
        <f>SUMIFS($W$5:$W644,$V$5:$V644,"Plusieurs occurences",$H$5:$H644,H644)</f>
        <v>0</v>
      </c>
      <c r="Y644" t="str">
        <f t="shared" si="140"/>
        <v/>
      </c>
      <c r="Z644" t="str">
        <f t="shared" si="141"/>
        <v/>
      </c>
      <c r="AA644" t="str">
        <f t="shared" si="142"/>
        <v/>
      </c>
      <c r="AC644" t="str">
        <f t="shared" si="143"/>
        <v/>
      </c>
    </row>
    <row r="645" spans="16:29" x14ac:dyDescent="0.25">
      <c r="P645" s="1" t="str">
        <f>IF($C645&lt;&gt;"",IF(COUNTIF($C:C,$C645)&gt;1,"Plusieurs commentaires",""),"")</f>
        <v/>
      </c>
      <c r="Q645" s="1">
        <f t="shared" ref="Q645:Q708" si="144">IF(P645="Plusieurs commentaires",1,0)</f>
        <v>0</v>
      </c>
      <c r="R645" s="1">
        <f>SUMIFS($Q$5:$Q645,$P$5:$P645,"Plusieurs commentaires",$C$5:$C645,C645)</f>
        <v>0</v>
      </c>
      <c r="S645" t="str">
        <f t="shared" ref="S645:S708" si="145">IF(I645="Non",IF(F645&lt;=21,IF(M645="Critique",IF(J645&gt;2017,C645,""),""),""),"")</f>
        <v/>
      </c>
      <c r="T645" t="str">
        <f t="shared" ref="T645:T708" si="146">IF(I645="Non",IF(F645&lt;=21,IF(M645="Soutien",IF(J645&gt;2017,C645,""),""),""),"")</f>
        <v/>
      </c>
      <c r="U645" t="str">
        <f t="shared" ref="U645:U708" si="147">IF(I645="Non",IF(F645&lt;=21,IF(M645="Neutre",IF(J645&gt;2017,C645,""),""),""),"")</f>
        <v/>
      </c>
      <c r="V645" s="238" t="str">
        <f t="shared" ref="V645:V708" si="148">IF($H645&lt;&gt;"",IF(COUNTIF($H:$H,$H645)&gt;1,"Plusieurs occurences",""),"")</f>
        <v/>
      </c>
      <c r="W645" s="238">
        <f t="shared" ref="W645:W708" si="149">IF(V645="Plusieurs occurences",1,0)</f>
        <v>0</v>
      </c>
      <c r="X645" s="238">
        <f>SUMIFS($W$5:$W645,$V$5:$V645,"Plusieurs occurences",$H$5:$H645,H645)</f>
        <v>0</v>
      </c>
      <c r="Y645" t="str">
        <f t="shared" ref="Y645:Y708" si="150">IF(R645&lt;2,IF(M645="Critique",H645,""),"")</f>
        <v/>
      </c>
      <c r="Z645" t="str">
        <f t="shared" ref="Z645:Z708" si="151">IF(R645&lt;2,IF(M645="Soutien",H645,""),"")</f>
        <v/>
      </c>
      <c r="AA645" t="str">
        <f t="shared" ref="AA645:AA708" si="152">IF(R645&lt;2,IF(M645="Neutre",H645,""),"")</f>
        <v/>
      </c>
      <c r="AC645" t="str">
        <f t="shared" si="143"/>
        <v/>
      </c>
    </row>
    <row r="646" spans="16:29" x14ac:dyDescent="0.25">
      <c r="P646" s="1" t="str">
        <f>IF($C646&lt;&gt;"",IF(COUNTIF($C:C,$C646)&gt;1,"Plusieurs commentaires",""),"")</f>
        <v/>
      </c>
      <c r="Q646" s="1">
        <f t="shared" si="144"/>
        <v>0</v>
      </c>
      <c r="R646" s="1">
        <f>SUMIFS($Q$5:$Q646,$P$5:$P646,"Plusieurs commentaires",$C$5:$C646,C646)</f>
        <v>0</v>
      </c>
      <c r="S646" t="str">
        <f t="shared" si="145"/>
        <v/>
      </c>
      <c r="T646" t="str">
        <f t="shared" si="146"/>
        <v/>
      </c>
      <c r="U646" t="str">
        <f t="shared" si="147"/>
        <v/>
      </c>
      <c r="V646" s="238" t="str">
        <f t="shared" si="148"/>
        <v/>
      </c>
      <c r="W646" s="238">
        <f t="shared" si="149"/>
        <v>0</v>
      </c>
      <c r="X646" s="238">
        <f>SUMIFS($W$5:$W646,$V$5:$V646,"Plusieurs occurences",$H$5:$H646,H646)</f>
        <v>0</v>
      </c>
      <c r="Y646" t="str">
        <f t="shared" si="150"/>
        <v/>
      </c>
      <c r="Z646" t="str">
        <f t="shared" si="151"/>
        <v/>
      </c>
      <c r="AA646" t="str">
        <f t="shared" si="152"/>
        <v/>
      </c>
      <c r="AC646" t="str">
        <f t="shared" si="143"/>
        <v/>
      </c>
    </row>
    <row r="647" spans="16:29" x14ac:dyDescent="0.25">
      <c r="P647" s="1" t="str">
        <f>IF($C647&lt;&gt;"",IF(COUNTIF($C:C,$C647)&gt;1,"Plusieurs commentaires",""),"")</f>
        <v/>
      </c>
      <c r="Q647" s="1">
        <f t="shared" si="144"/>
        <v>0</v>
      </c>
      <c r="R647" s="1">
        <f>SUMIFS($Q$5:$Q647,$P$5:$P647,"Plusieurs commentaires",$C$5:$C647,C647)</f>
        <v>0</v>
      </c>
      <c r="S647" t="str">
        <f t="shared" si="145"/>
        <v/>
      </c>
      <c r="T647" t="str">
        <f t="shared" si="146"/>
        <v/>
      </c>
      <c r="U647" t="str">
        <f t="shared" si="147"/>
        <v/>
      </c>
      <c r="V647" s="238" t="str">
        <f t="shared" si="148"/>
        <v/>
      </c>
      <c r="W647" s="238">
        <f t="shared" si="149"/>
        <v>0</v>
      </c>
      <c r="X647" s="238">
        <f>SUMIFS($W$5:$W647,$V$5:$V647,"Plusieurs occurences",$H$5:$H647,H647)</f>
        <v>0</v>
      </c>
      <c r="Y647" t="str">
        <f t="shared" si="150"/>
        <v/>
      </c>
      <c r="Z647" t="str">
        <f t="shared" si="151"/>
        <v/>
      </c>
      <c r="AA647" t="str">
        <f t="shared" si="152"/>
        <v/>
      </c>
      <c r="AC647" t="str">
        <f t="shared" si="143"/>
        <v/>
      </c>
    </row>
    <row r="648" spans="16:29" x14ac:dyDescent="0.25">
      <c r="P648" s="1" t="str">
        <f>IF($C648&lt;&gt;"",IF(COUNTIF($C:C,$C648)&gt;1,"Plusieurs commentaires",""),"")</f>
        <v/>
      </c>
      <c r="Q648" s="1">
        <f t="shared" si="144"/>
        <v>0</v>
      </c>
      <c r="R648" s="1">
        <f>SUMIFS($Q$5:$Q648,$P$5:$P648,"Plusieurs commentaires",$C$5:$C648,C648)</f>
        <v>0</v>
      </c>
      <c r="S648" t="str">
        <f t="shared" si="145"/>
        <v/>
      </c>
      <c r="T648" t="str">
        <f t="shared" si="146"/>
        <v/>
      </c>
      <c r="U648" t="str">
        <f t="shared" si="147"/>
        <v/>
      </c>
      <c r="V648" s="238" t="str">
        <f t="shared" si="148"/>
        <v/>
      </c>
      <c r="W648" s="238">
        <f t="shared" si="149"/>
        <v>0</v>
      </c>
      <c r="X648" s="238">
        <f>SUMIFS($W$5:$W648,$V$5:$V648,"Plusieurs occurences",$H$5:$H648,H648)</f>
        <v>0</v>
      </c>
      <c r="Y648" t="str">
        <f t="shared" si="150"/>
        <v/>
      </c>
      <c r="Z648" t="str">
        <f t="shared" si="151"/>
        <v/>
      </c>
      <c r="AA648" t="str">
        <f t="shared" si="152"/>
        <v/>
      </c>
      <c r="AC648" t="str">
        <f t="shared" si="143"/>
        <v/>
      </c>
    </row>
    <row r="649" spans="16:29" x14ac:dyDescent="0.25">
      <c r="P649" s="1" t="str">
        <f>IF($C649&lt;&gt;"",IF(COUNTIF($C:C,$C649)&gt;1,"Plusieurs commentaires",""),"")</f>
        <v/>
      </c>
      <c r="Q649" s="1">
        <f t="shared" si="144"/>
        <v>0</v>
      </c>
      <c r="R649" s="1">
        <f>SUMIFS($Q$5:$Q649,$P$5:$P649,"Plusieurs commentaires",$C$5:$C649,C649)</f>
        <v>0</v>
      </c>
      <c r="S649" t="str">
        <f t="shared" si="145"/>
        <v/>
      </c>
      <c r="T649" t="str">
        <f t="shared" si="146"/>
        <v/>
      </c>
      <c r="U649" t="str">
        <f t="shared" si="147"/>
        <v/>
      </c>
      <c r="V649" s="238" t="str">
        <f t="shared" si="148"/>
        <v/>
      </c>
      <c r="W649" s="238">
        <f t="shared" si="149"/>
        <v>0</v>
      </c>
      <c r="X649" s="238">
        <f>SUMIFS($W$5:$W649,$V$5:$V649,"Plusieurs occurences",$H$5:$H649,H649)</f>
        <v>0</v>
      </c>
      <c r="Y649" t="str">
        <f t="shared" si="150"/>
        <v/>
      </c>
      <c r="Z649" t="str">
        <f t="shared" si="151"/>
        <v/>
      </c>
      <c r="AA649" t="str">
        <f t="shared" si="152"/>
        <v/>
      </c>
      <c r="AC649" t="str">
        <f t="shared" si="143"/>
        <v/>
      </c>
    </row>
    <row r="650" spans="16:29" x14ac:dyDescent="0.25">
      <c r="P650" s="1" t="str">
        <f>IF($C650&lt;&gt;"",IF(COUNTIF($C:C,$C650)&gt;1,"Plusieurs commentaires",""),"")</f>
        <v/>
      </c>
      <c r="Q650" s="1">
        <f t="shared" si="144"/>
        <v>0</v>
      </c>
      <c r="R650" s="1">
        <f>SUMIFS($Q$5:$Q650,$P$5:$P650,"Plusieurs commentaires",$C$5:$C650,C650)</f>
        <v>0</v>
      </c>
      <c r="S650" t="str">
        <f t="shared" si="145"/>
        <v/>
      </c>
      <c r="T650" t="str">
        <f t="shared" si="146"/>
        <v/>
      </c>
      <c r="U650" t="str">
        <f t="shared" si="147"/>
        <v/>
      </c>
      <c r="V650" s="238" t="str">
        <f t="shared" si="148"/>
        <v/>
      </c>
      <c r="W650" s="238">
        <f t="shared" si="149"/>
        <v>0</v>
      </c>
      <c r="X650" s="238">
        <f>SUMIFS($W$5:$W650,$V$5:$V650,"Plusieurs occurences",$H$5:$H650,H650)</f>
        <v>0</v>
      </c>
      <c r="Y650" t="str">
        <f t="shared" si="150"/>
        <v/>
      </c>
      <c r="Z650" t="str">
        <f t="shared" si="151"/>
        <v/>
      </c>
      <c r="AA650" t="str">
        <f t="shared" si="152"/>
        <v/>
      </c>
      <c r="AC650" t="str">
        <f t="shared" ref="AC650:AC713" si="153">IF(R650&lt;2,IF(M650="Critique",C650,""),"")</f>
        <v/>
      </c>
    </row>
    <row r="651" spans="16:29" x14ac:dyDescent="0.25">
      <c r="P651" s="1" t="str">
        <f>IF($C651&lt;&gt;"",IF(COUNTIF($C:C,$C651)&gt;1,"Plusieurs commentaires",""),"")</f>
        <v/>
      </c>
      <c r="Q651" s="1">
        <f t="shared" si="144"/>
        <v>0</v>
      </c>
      <c r="R651" s="1">
        <f>SUMIFS($Q$5:$Q651,$P$5:$P651,"Plusieurs commentaires",$C$5:$C651,C651)</f>
        <v>0</v>
      </c>
      <c r="S651" t="str">
        <f t="shared" si="145"/>
        <v/>
      </c>
      <c r="T651" t="str">
        <f t="shared" si="146"/>
        <v/>
      </c>
      <c r="U651" t="str">
        <f t="shared" si="147"/>
        <v/>
      </c>
      <c r="V651" s="238" t="str">
        <f t="shared" si="148"/>
        <v/>
      </c>
      <c r="W651" s="238">
        <f t="shared" si="149"/>
        <v>0</v>
      </c>
      <c r="X651" s="238">
        <f>SUMIFS($W$5:$W651,$V$5:$V651,"Plusieurs occurences",$H$5:$H651,H651)</f>
        <v>0</v>
      </c>
      <c r="Y651" t="str">
        <f t="shared" si="150"/>
        <v/>
      </c>
      <c r="Z651" t="str">
        <f t="shared" si="151"/>
        <v/>
      </c>
      <c r="AA651" t="str">
        <f t="shared" si="152"/>
        <v/>
      </c>
      <c r="AC651" t="str">
        <f t="shared" si="153"/>
        <v/>
      </c>
    </row>
    <row r="652" spans="16:29" x14ac:dyDescent="0.25">
      <c r="P652" s="1" t="str">
        <f>IF($C652&lt;&gt;"",IF(COUNTIF($C:C,$C652)&gt;1,"Plusieurs commentaires",""),"")</f>
        <v/>
      </c>
      <c r="Q652" s="1">
        <f t="shared" si="144"/>
        <v>0</v>
      </c>
      <c r="R652" s="1">
        <f>SUMIFS($Q$5:$Q652,$P$5:$P652,"Plusieurs commentaires",$C$5:$C652,C652)</f>
        <v>0</v>
      </c>
      <c r="S652" t="str">
        <f t="shared" si="145"/>
        <v/>
      </c>
      <c r="T652" t="str">
        <f t="shared" si="146"/>
        <v/>
      </c>
      <c r="U652" t="str">
        <f t="shared" si="147"/>
        <v/>
      </c>
      <c r="V652" s="238" t="str">
        <f t="shared" si="148"/>
        <v/>
      </c>
      <c r="W652" s="238">
        <f t="shared" si="149"/>
        <v>0</v>
      </c>
      <c r="X652" s="238">
        <f>SUMIFS($W$5:$W652,$V$5:$V652,"Plusieurs occurences",$H$5:$H652,H652)</f>
        <v>0</v>
      </c>
      <c r="Y652" t="str">
        <f t="shared" si="150"/>
        <v/>
      </c>
      <c r="Z652" t="str">
        <f t="shared" si="151"/>
        <v/>
      </c>
      <c r="AA652" t="str">
        <f t="shared" si="152"/>
        <v/>
      </c>
      <c r="AC652" t="str">
        <f t="shared" si="153"/>
        <v/>
      </c>
    </row>
    <row r="653" spans="16:29" x14ac:dyDescent="0.25">
      <c r="P653" s="1" t="str">
        <f>IF($C653&lt;&gt;"",IF(COUNTIF($C:C,$C653)&gt;1,"Plusieurs commentaires",""),"")</f>
        <v/>
      </c>
      <c r="Q653" s="1">
        <f t="shared" si="144"/>
        <v>0</v>
      </c>
      <c r="R653" s="1">
        <f>SUMIFS($Q$5:$Q653,$P$5:$P653,"Plusieurs commentaires",$C$5:$C653,C653)</f>
        <v>0</v>
      </c>
      <c r="S653" t="str">
        <f t="shared" si="145"/>
        <v/>
      </c>
      <c r="T653" t="str">
        <f t="shared" si="146"/>
        <v/>
      </c>
      <c r="U653" t="str">
        <f t="shared" si="147"/>
        <v/>
      </c>
      <c r="V653" s="238" t="str">
        <f t="shared" si="148"/>
        <v/>
      </c>
      <c r="W653" s="238">
        <f t="shared" si="149"/>
        <v>0</v>
      </c>
      <c r="X653" s="238">
        <f>SUMIFS($W$5:$W653,$V$5:$V653,"Plusieurs occurences",$H$5:$H653,H653)</f>
        <v>0</v>
      </c>
      <c r="Y653" t="str">
        <f t="shared" si="150"/>
        <v/>
      </c>
      <c r="Z653" t="str">
        <f t="shared" si="151"/>
        <v/>
      </c>
      <c r="AA653" t="str">
        <f t="shared" si="152"/>
        <v/>
      </c>
      <c r="AC653" t="str">
        <f t="shared" si="153"/>
        <v/>
      </c>
    </row>
    <row r="654" spans="16:29" x14ac:dyDescent="0.25">
      <c r="P654" s="1" t="str">
        <f>IF($C654&lt;&gt;"",IF(COUNTIF($C:C,$C654)&gt;1,"Plusieurs commentaires",""),"")</f>
        <v/>
      </c>
      <c r="Q654" s="1">
        <f t="shared" si="144"/>
        <v>0</v>
      </c>
      <c r="R654" s="1">
        <f>SUMIFS($Q$5:$Q654,$P$5:$P654,"Plusieurs commentaires",$C$5:$C654,C654)</f>
        <v>0</v>
      </c>
      <c r="S654" t="str">
        <f t="shared" si="145"/>
        <v/>
      </c>
      <c r="T654" t="str">
        <f t="shared" si="146"/>
        <v/>
      </c>
      <c r="U654" t="str">
        <f t="shared" si="147"/>
        <v/>
      </c>
      <c r="V654" s="238" t="str">
        <f t="shared" si="148"/>
        <v/>
      </c>
      <c r="W654" s="238">
        <f t="shared" si="149"/>
        <v>0</v>
      </c>
      <c r="X654" s="238">
        <f>SUMIFS($W$5:$W654,$V$5:$V654,"Plusieurs occurences",$H$5:$H654,H654)</f>
        <v>0</v>
      </c>
      <c r="Y654" t="str">
        <f t="shared" si="150"/>
        <v/>
      </c>
      <c r="Z654" t="str">
        <f t="shared" si="151"/>
        <v/>
      </c>
      <c r="AA654" t="str">
        <f t="shared" si="152"/>
        <v/>
      </c>
      <c r="AC654" t="str">
        <f t="shared" si="153"/>
        <v/>
      </c>
    </row>
    <row r="655" spans="16:29" x14ac:dyDescent="0.25">
      <c r="P655" s="1" t="str">
        <f>IF($C655&lt;&gt;"",IF(COUNTIF($C:C,$C655)&gt;1,"Plusieurs commentaires",""),"")</f>
        <v/>
      </c>
      <c r="Q655" s="1">
        <f t="shared" si="144"/>
        <v>0</v>
      </c>
      <c r="R655" s="1">
        <f>SUMIFS($Q$5:$Q655,$P$5:$P655,"Plusieurs commentaires",$C$5:$C655,C655)</f>
        <v>0</v>
      </c>
      <c r="S655" t="str">
        <f t="shared" si="145"/>
        <v/>
      </c>
      <c r="T655" t="str">
        <f t="shared" si="146"/>
        <v/>
      </c>
      <c r="U655" t="str">
        <f t="shared" si="147"/>
        <v/>
      </c>
      <c r="V655" s="238" t="str">
        <f t="shared" si="148"/>
        <v/>
      </c>
      <c r="W655" s="238">
        <f t="shared" si="149"/>
        <v>0</v>
      </c>
      <c r="X655" s="238">
        <f>SUMIFS($W$5:$W655,$V$5:$V655,"Plusieurs occurences",$H$5:$H655,H655)</f>
        <v>0</v>
      </c>
      <c r="Y655" t="str">
        <f t="shared" si="150"/>
        <v/>
      </c>
      <c r="Z655" t="str">
        <f t="shared" si="151"/>
        <v/>
      </c>
      <c r="AA655" t="str">
        <f t="shared" si="152"/>
        <v/>
      </c>
      <c r="AC655" t="str">
        <f t="shared" si="153"/>
        <v/>
      </c>
    </row>
    <row r="656" spans="16:29" x14ac:dyDescent="0.25">
      <c r="P656" s="1" t="str">
        <f>IF($C656&lt;&gt;"",IF(COUNTIF($C:C,$C656)&gt;1,"Plusieurs commentaires",""),"")</f>
        <v/>
      </c>
      <c r="Q656" s="1">
        <f t="shared" si="144"/>
        <v>0</v>
      </c>
      <c r="R656" s="1">
        <f>SUMIFS($Q$5:$Q656,$P$5:$P656,"Plusieurs commentaires",$C$5:$C656,C656)</f>
        <v>0</v>
      </c>
      <c r="S656" t="str">
        <f t="shared" si="145"/>
        <v/>
      </c>
      <c r="T656" t="str">
        <f t="shared" si="146"/>
        <v/>
      </c>
      <c r="U656" t="str">
        <f t="shared" si="147"/>
        <v/>
      </c>
      <c r="V656" s="238" t="str">
        <f t="shared" si="148"/>
        <v/>
      </c>
      <c r="W656" s="238">
        <f t="shared" si="149"/>
        <v>0</v>
      </c>
      <c r="X656" s="238">
        <f>SUMIFS($W$5:$W656,$V$5:$V656,"Plusieurs occurences",$H$5:$H656,H656)</f>
        <v>0</v>
      </c>
      <c r="Y656" t="str">
        <f t="shared" si="150"/>
        <v/>
      </c>
      <c r="Z656" t="str">
        <f t="shared" si="151"/>
        <v/>
      </c>
      <c r="AA656" t="str">
        <f t="shared" si="152"/>
        <v/>
      </c>
      <c r="AC656" t="str">
        <f t="shared" si="153"/>
        <v/>
      </c>
    </row>
    <row r="657" spans="16:29" x14ac:dyDescent="0.25">
      <c r="P657" s="1" t="str">
        <f>IF($C657&lt;&gt;"",IF(COUNTIF($C:C,$C657)&gt;1,"Plusieurs commentaires",""),"")</f>
        <v/>
      </c>
      <c r="Q657" s="1">
        <f t="shared" si="144"/>
        <v>0</v>
      </c>
      <c r="R657" s="1">
        <f>SUMIFS($Q$5:$Q657,$P$5:$P657,"Plusieurs commentaires",$C$5:$C657,C657)</f>
        <v>0</v>
      </c>
      <c r="S657" t="str">
        <f t="shared" si="145"/>
        <v/>
      </c>
      <c r="T657" t="str">
        <f t="shared" si="146"/>
        <v/>
      </c>
      <c r="U657" t="str">
        <f t="shared" si="147"/>
        <v/>
      </c>
      <c r="V657" s="238" t="str">
        <f t="shared" si="148"/>
        <v/>
      </c>
      <c r="W657" s="238">
        <f t="shared" si="149"/>
        <v>0</v>
      </c>
      <c r="X657" s="238">
        <f>SUMIFS($W$5:$W657,$V$5:$V657,"Plusieurs occurences",$H$5:$H657,H657)</f>
        <v>0</v>
      </c>
      <c r="Y657" t="str">
        <f t="shared" si="150"/>
        <v/>
      </c>
      <c r="Z657" t="str">
        <f t="shared" si="151"/>
        <v/>
      </c>
      <c r="AA657" t="str">
        <f t="shared" si="152"/>
        <v/>
      </c>
      <c r="AC657" t="str">
        <f t="shared" si="153"/>
        <v/>
      </c>
    </row>
    <row r="658" spans="16:29" x14ac:dyDescent="0.25">
      <c r="P658" s="1" t="str">
        <f>IF($C658&lt;&gt;"",IF(COUNTIF($C:C,$C658)&gt;1,"Plusieurs commentaires",""),"")</f>
        <v/>
      </c>
      <c r="Q658" s="1">
        <f t="shared" si="144"/>
        <v>0</v>
      </c>
      <c r="R658" s="1">
        <f>SUMIFS($Q$5:$Q658,$P$5:$P658,"Plusieurs commentaires",$C$5:$C658,C658)</f>
        <v>0</v>
      </c>
      <c r="S658" t="str">
        <f t="shared" si="145"/>
        <v/>
      </c>
      <c r="T658" t="str">
        <f t="shared" si="146"/>
        <v/>
      </c>
      <c r="U658" t="str">
        <f t="shared" si="147"/>
        <v/>
      </c>
      <c r="V658" s="238" t="str">
        <f t="shared" si="148"/>
        <v/>
      </c>
      <c r="W658" s="238">
        <f t="shared" si="149"/>
        <v>0</v>
      </c>
      <c r="X658" s="238">
        <f>SUMIFS($W$5:$W658,$V$5:$V658,"Plusieurs occurences",$H$5:$H658,H658)</f>
        <v>0</v>
      </c>
      <c r="Y658" t="str">
        <f t="shared" si="150"/>
        <v/>
      </c>
      <c r="Z658" t="str">
        <f t="shared" si="151"/>
        <v/>
      </c>
      <c r="AA658" t="str">
        <f t="shared" si="152"/>
        <v/>
      </c>
      <c r="AC658" t="str">
        <f t="shared" si="153"/>
        <v/>
      </c>
    </row>
    <row r="659" spans="16:29" x14ac:dyDescent="0.25">
      <c r="P659" s="1" t="str">
        <f>IF($C659&lt;&gt;"",IF(COUNTIF($C:C,$C659)&gt;1,"Plusieurs commentaires",""),"")</f>
        <v/>
      </c>
      <c r="Q659" s="1">
        <f t="shared" si="144"/>
        <v>0</v>
      </c>
      <c r="R659" s="1">
        <f>SUMIFS($Q$5:$Q659,$P$5:$P659,"Plusieurs commentaires",$C$5:$C659,C659)</f>
        <v>0</v>
      </c>
      <c r="S659" t="str">
        <f t="shared" si="145"/>
        <v/>
      </c>
      <c r="T659" t="str">
        <f t="shared" si="146"/>
        <v/>
      </c>
      <c r="U659" t="str">
        <f t="shared" si="147"/>
        <v/>
      </c>
      <c r="V659" s="238" t="str">
        <f t="shared" si="148"/>
        <v/>
      </c>
      <c r="W659" s="238">
        <f t="shared" si="149"/>
        <v>0</v>
      </c>
      <c r="X659" s="238">
        <f>SUMIFS($W$5:$W659,$V$5:$V659,"Plusieurs occurences",$H$5:$H659,H659)</f>
        <v>0</v>
      </c>
      <c r="Y659" t="str">
        <f t="shared" si="150"/>
        <v/>
      </c>
      <c r="Z659" t="str">
        <f t="shared" si="151"/>
        <v/>
      </c>
      <c r="AA659" t="str">
        <f t="shared" si="152"/>
        <v/>
      </c>
      <c r="AC659" t="str">
        <f t="shared" si="153"/>
        <v/>
      </c>
    </row>
    <row r="660" spans="16:29" x14ac:dyDescent="0.25">
      <c r="P660" s="1" t="str">
        <f>IF($C660&lt;&gt;"",IF(COUNTIF($C:C,$C660)&gt;1,"Plusieurs commentaires",""),"")</f>
        <v/>
      </c>
      <c r="Q660" s="1">
        <f t="shared" si="144"/>
        <v>0</v>
      </c>
      <c r="R660" s="1">
        <f>SUMIFS($Q$5:$Q660,$P$5:$P660,"Plusieurs commentaires",$C$5:$C660,C660)</f>
        <v>0</v>
      </c>
      <c r="S660" t="str">
        <f t="shared" si="145"/>
        <v/>
      </c>
      <c r="T660" t="str">
        <f t="shared" si="146"/>
        <v/>
      </c>
      <c r="U660" t="str">
        <f t="shared" si="147"/>
        <v/>
      </c>
      <c r="V660" s="238" t="str">
        <f t="shared" si="148"/>
        <v/>
      </c>
      <c r="W660" s="238">
        <f t="shared" si="149"/>
        <v>0</v>
      </c>
      <c r="X660" s="238">
        <f>SUMIFS($W$5:$W660,$V$5:$V660,"Plusieurs occurences",$H$5:$H660,H660)</f>
        <v>0</v>
      </c>
      <c r="Y660" t="str">
        <f t="shared" si="150"/>
        <v/>
      </c>
      <c r="Z660" t="str">
        <f t="shared" si="151"/>
        <v/>
      </c>
      <c r="AA660" t="str">
        <f t="shared" si="152"/>
        <v/>
      </c>
      <c r="AC660" t="str">
        <f t="shared" si="153"/>
        <v/>
      </c>
    </row>
    <row r="661" spans="16:29" x14ac:dyDescent="0.25">
      <c r="P661" s="1" t="str">
        <f>IF($C661&lt;&gt;"",IF(COUNTIF($C:C,$C661)&gt;1,"Plusieurs commentaires",""),"")</f>
        <v/>
      </c>
      <c r="Q661" s="1">
        <f t="shared" si="144"/>
        <v>0</v>
      </c>
      <c r="R661" s="1">
        <f>SUMIFS($Q$5:$Q661,$P$5:$P661,"Plusieurs commentaires",$C$5:$C661,C661)</f>
        <v>0</v>
      </c>
      <c r="S661" t="str">
        <f t="shared" si="145"/>
        <v/>
      </c>
      <c r="T661" t="str">
        <f t="shared" si="146"/>
        <v/>
      </c>
      <c r="U661" t="str">
        <f t="shared" si="147"/>
        <v/>
      </c>
      <c r="V661" s="238" t="str">
        <f t="shared" si="148"/>
        <v/>
      </c>
      <c r="W661" s="238">
        <f t="shared" si="149"/>
        <v>0</v>
      </c>
      <c r="X661" s="238">
        <f>SUMIFS($W$5:$W661,$V$5:$V661,"Plusieurs occurences",$H$5:$H661,H661)</f>
        <v>0</v>
      </c>
      <c r="Y661" t="str">
        <f t="shared" si="150"/>
        <v/>
      </c>
      <c r="Z661" t="str">
        <f t="shared" si="151"/>
        <v/>
      </c>
      <c r="AA661" t="str">
        <f t="shared" si="152"/>
        <v/>
      </c>
      <c r="AC661" t="str">
        <f t="shared" si="153"/>
        <v/>
      </c>
    </row>
    <row r="662" spans="16:29" x14ac:dyDescent="0.25">
      <c r="P662" s="1" t="str">
        <f>IF($C662&lt;&gt;"",IF(COUNTIF($C:C,$C662)&gt;1,"Plusieurs commentaires",""),"")</f>
        <v/>
      </c>
      <c r="Q662" s="1">
        <f t="shared" si="144"/>
        <v>0</v>
      </c>
      <c r="R662" s="1">
        <f>SUMIFS($Q$5:$Q662,$P$5:$P662,"Plusieurs commentaires",$C$5:$C662,C662)</f>
        <v>0</v>
      </c>
      <c r="S662" t="str">
        <f t="shared" si="145"/>
        <v/>
      </c>
      <c r="T662" t="str">
        <f t="shared" si="146"/>
        <v/>
      </c>
      <c r="U662" t="str">
        <f t="shared" si="147"/>
        <v/>
      </c>
      <c r="V662" s="238" t="str">
        <f t="shared" si="148"/>
        <v/>
      </c>
      <c r="W662" s="238">
        <f t="shared" si="149"/>
        <v>0</v>
      </c>
      <c r="X662" s="238">
        <f>SUMIFS($W$5:$W662,$V$5:$V662,"Plusieurs occurences",$H$5:$H662,H662)</f>
        <v>0</v>
      </c>
      <c r="Y662" t="str">
        <f t="shared" si="150"/>
        <v/>
      </c>
      <c r="Z662" t="str">
        <f t="shared" si="151"/>
        <v/>
      </c>
      <c r="AA662" t="str">
        <f t="shared" si="152"/>
        <v/>
      </c>
      <c r="AC662" t="str">
        <f t="shared" si="153"/>
        <v/>
      </c>
    </row>
    <row r="663" spans="16:29" x14ac:dyDescent="0.25">
      <c r="P663" s="1" t="str">
        <f>IF($C663&lt;&gt;"",IF(COUNTIF($C:C,$C663)&gt;1,"Plusieurs commentaires",""),"")</f>
        <v/>
      </c>
      <c r="Q663" s="1">
        <f t="shared" si="144"/>
        <v>0</v>
      </c>
      <c r="R663" s="1">
        <f>SUMIFS($Q$5:$Q663,$P$5:$P663,"Plusieurs commentaires",$C$5:$C663,C663)</f>
        <v>0</v>
      </c>
      <c r="S663" t="str">
        <f t="shared" si="145"/>
        <v/>
      </c>
      <c r="T663" t="str">
        <f t="shared" si="146"/>
        <v/>
      </c>
      <c r="U663" t="str">
        <f t="shared" si="147"/>
        <v/>
      </c>
      <c r="V663" s="238" t="str">
        <f t="shared" si="148"/>
        <v/>
      </c>
      <c r="W663" s="238">
        <f t="shared" si="149"/>
        <v>0</v>
      </c>
      <c r="X663" s="238">
        <f>SUMIFS($W$5:$W663,$V$5:$V663,"Plusieurs occurences",$H$5:$H663,H663)</f>
        <v>0</v>
      </c>
      <c r="Y663" t="str">
        <f t="shared" si="150"/>
        <v/>
      </c>
      <c r="Z663" t="str">
        <f t="shared" si="151"/>
        <v/>
      </c>
      <c r="AA663" t="str">
        <f t="shared" si="152"/>
        <v/>
      </c>
      <c r="AC663" t="str">
        <f t="shared" si="153"/>
        <v/>
      </c>
    </row>
    <row r="664" spans="16:29" x14ac:dyDescent="0.25">
      <c r="P664" s="1" t="str">
        <f>IF($C664&lt;&gt;"",IF(COUNTIF($C:C,$C664)&gt;1,"Plusieurs commentaires",""),"")</f>
        <v/>
      </c>
      <c r="Q664" s="1">
        <f t="shared" si="144"/>
        <v>0</v>
      </c>
      <c r="R664" s="1">
        <f>SUMIFS($Q$5:$Q664,$P$5:$P664,"Plusieurs commentaires",$C$5:$C664,C664)</f>
        <v>0</v>
      </c>
      <c r="S664" t="str">
        <f t="shared" si="145"/>
        <v/>
      </c>
      <c r="T664" t="str">
        <f t="shared" si="146"/>
        <v/>
      </c>
      <c r="U664" t="str">
        <f t="shared" si="147"/>
        <v/>
      </c>
      <c r="V664" s="238" t="str">
        <f t="shared" si="148"/>
        <v/>
      </c>
      <c r="W664" s="238">
        <f t="shared" si="149"/>
        <v>0</v>
      </c>
      <c r="X664" s="238">
        <f>SUMIFS($W$5:$W664,$V$5:$V664,"Plusieurs occurences",$H$5:$H664,H664)</f>
        <v>0</v>
      </c>
      <c r="Y664" t="str">
        <f t="shared" si="150"/>
        <v/>
      </c>
      <c r="Z664" t="str">
        <f t="shared" si="151"/>
        <v/>
      </c>
      <c r="AA664" t="str">
        <f t="shared" si="152"/>
        <v/>
      </c>
      <c r="AC664" t="str">
        <f t="shared" si="153"/>
        <v/>
      </c>
    </row>
    <row r="665" spans="16:29" x14ac:dyDescent="0.25">
      <c r="P665" s="1" t="str">
        <f>IF($C665&lt;&gt;"",IF(COUNTIF($C:C,$C665)&gt;1,"Plusieurs commentaires",""),"")</f>
        <v/>
      </c>
      <c r="Q665" s="1">
        <f t="shared" si="144"/>
        <v>0</v>
      </c>
      <c r="R665" s="1">
        <f>SUMIFS($Q$5:$Q665,$P$5:$P665,"Plusieurs commentaires",$C$5:$C665,C665)</f>
        <v>0</v>
      </c>
      <c r="S665" t="str">
        <f t="shared" si="145"/>
        <v/>
      </c>
      <c r="T665" t="str">
        <f t="shared" si="146"/>
        <v/>
      </c>
      <c r="U665" t="str">
        <f t="shared" si="147"/>
        <v/>
      </c>
      <c r="V665" s="238" t="str">
        <f t="shared" si="148"/>
        <v/>
      </c>
      <c r="W665" s="238">
        <f t="shared" si="149"/>
        <v>0</v>
      </c>
      <c r="X665" s="238">
        <f>SUMIFS($W$5:$W665,$V$5:$V665,"Plusieurs occurences",$H$5:$H665,H665)</f>
        <v>0</v>
      </c>
      <c r="Y665" t="str">
        <f t="shared" si="150"/>
        <v/>
      </c>
      <c r="Z665" t="str">
        <f t="shared" si="151"/>
        <v/>
      </c>
      <c r="AA665" t="str">
        <f t="shared" si="152"/>
        <v/>
      </c>
      <c r="AC665" t="str">
        <f t="shared" si="153"/>
        <v/>
      </c>
    </row>
    <row r="666" spans="16:29" x14ac:dyDescent="0.25">
      <c r="P666" s="1" t="str">
        <f>IF($C666&lt;&gt;"",IF(COUNTIF($C:C,$C666)&gt;1,"Plusieurs commentaires",""),"")</f>
        <v/>
      </c>
      <c r="Q666" s="1">
        <f t="shared" si="144"/>
        <v>0</v>
      </c>
      <c r="R666" s="1">
        <f>SUMIFS($Q$5:$Q666,$P$5:$P666,"Plusieurs commentaires",$C$5:$C666,C666)</f>
        <v>0</v>
      </c>
      <c r="S666" t="str">
        <f t="shared" si="145"/>
        <v/>
      </c>
      <c r="T666" t="str">
        <f t="shared" si="146"/>
        <v/>
      </c>
      <c r="U666" t="str">
        <f t="shared" si="147"/>
        <v/>
      </c>
      <c r="V666" s="238" t="str">
        <f t="shared" si="148"/>
        <v/>
      </c>
      <c r="W666" s="238">
        <f t="shared" si="149"/>
        <v>0</v>
      </c>
      <c r="X666" s="238">
        <f>SUMIFS($W$5:$W666,$V$5:$V666,"Plusieurs occurences",$H$5:$H666,H666)</f>
        <v>0</v>
      </c>
      <c r="Y666" t="str">
        <f t="shared" si="150"/>
        <v/>
      </c>
      <c r="Z666" t="str">
        <f t="shared" si="151"/>
        <v/>
      </c>
      <c r="AA666" t="str">
        <f t="shared" si="152"/>
        <v/>
      </c>
      <c r="AC666" t="str">
        <f t="shared" si="153"/>
        <v/>
      </c>
    </row>
    <row r="667" spans="16:29" x14ac:dyDescent="0.25">
      <c r="P667" s="1" t="str">
        <f>IF($C667&lt;&gt;"",IF(COUNTIF($C:C,$C667)&gt;1,"Plusieurs commentaires",""),"")</f>
        <v/>
      </c>
      <c r="Q667" s="1">
        <f t="shared" si="144"/>
        <v>0</v>
      </c>
      <c r="R667" s="1">
        <f>SUMIFS($Q$5:$Q667,$P$5:$P667,"Plusieurs commentaires",$C$5:$C667,C667)</f>
        <v>0</v>
      </c>
      <c r="S667" t="str">
        <f t="shared" si="145"/>
        <v/>
      </c>
      <c r="T667" t="str">
        <f t="shared" si="146"/>
        <v/>
      </c>
      <c r="U667" t="str">
        <f t="shared" si="147"/>
        <v/>
      </c>
      <c r="V667" s="238" t="str">
        <f t="shared" si="148"/>
        <v/>
      </c>
      <c r="W667" s="238">
        <f t="shared" si="149"/>
        <v>0</v>
      </c>
      <c r="X667" s="238">
        <f>SUMIFS($W$5:$W667,$V$5:$V667,"Plusieurs occurences",$H$5:$H667,H667)</f>
        <v>0</v>
      </c>
      <c r="Y667" t="str">
        <f t="shared" si="150"/>
        <v/>
      </c>
      <c r="Z667" t="str">
        <f t="shared" si="151"/>
        <v/>
      </c>
      <c r="AA667" t="str">
        <f t="shared" si="152"/>
        <v/>
      </c>
      <c r="AC667" t="str">
        <f t="shared" si="153"/>
        <v/>
      </c>
    </row>
    <row r="668" spans="16:29" x14ac:dyDescent="0.25">
      <c r="P668" s="1" t="str">
        <f>IF($C668&lt;&gt;"",IF(COUNTIF($C:C,$C668)&gt;1,"Plusieurs commentaires",""),"")</f>
        <v/>
      </c>
      <c r="Q668" s="1">
        <f t="shared" si="144"/>
        <v>0</v>
      </c>
      <c r="R668" s="1">
        <f>SUMIFS($Q$5:$Q668,$P$5:$P668,"Plusieurs commentaires",$C$5:$C668,C668)</f>
        <v>0</v>
      </c>
      <c r="S668" t="str">
        <f t="shared" si="145"/>
        <v/>
      </c>
      <c r="T668" t="str">
        <f t="shared" si="146"/>
        <v/>
      </c>
      <c r="U668" t="str">
        <f t="shared" si="147"/>
        <v/>
      </c>
      <c r="V668" s="238" t="str">
        <f t="shared" si="148"/>
        <v/>
      </c>
      <c r="W668" s="238">
        <f t="shared" si="149"/>
        <v>0</v>
      </c>
      <c r="X668" s="238">
        <f>SUMIFS($W$5:$W668,$V$5:$V668,"Plusieurs occurences",$H$5:$H668,H668)</f>
        <v>0</v>
      </c>
      <c r="Y668" t="str">
        <f t="shared" si="150"/>
        <v/>
      </c>
      <c r="Z668" t="str">
        <f t="shared" si="151"/>
        <v/>
      </c>
      <c r="AA668" t="str">
        <f t="shared" si="152"/>
        <v/>
      </c>
      <c r="AC668" t="str">
        <f t="shared" si="153"/>
        <v/>
      </c>
    </row>
    <row r="669" spans="16:29" x14ac:dyDescent="0.25">
      <c r="P669" s="1" t="str">
        <f>IF($C669&lt;&gt;"",IF(COUNTIF($C:C,$C669)&gt;1,"Plusieurs commentaires",""),"")</f>
        <v/>
      </c>
      <c r="Q669" s="1">
        <f t="shared" si="144"/>
        <v>0</v>
      </c>
      <c r="R669" s="1">
        <f>SUMIFS($Q$5:$Q669,$P$5:$P669,"Plusieurs commentaires",$C$5:$C669,C669)</f>
        <v>0</v>
      </c>
      <c r="S669" t="str">
        <f t="shared" si="145"/>
        <v/>
      </c>
      <c r="T669" t="str">
        <f t="shared" si="146"/>
        <v/>
      </c>
      <c r="U669" t="str">
        <f t="shared" si="147"/>
        <v/>
      </c>
      <c r="V669" s="238" t="str">
        <f t="shared" si="148"/>
        <v/>
      </c>
      <c r="W669" s="238">
        <f t="shared" si="149"/>
        <v>0</v>
      </c>
      <c r="X669" s="238">
        <f>SUMIFS($W$5:$W669,$V$5:$V669,"Plusieurs occurences",$H$5:$H669,H669)</f>
        <v>0</v>
      </c>
      <c r="Y669" t="str">
        <f t="shared" si="150"/>
        <v/>
      </c>
      <c r="Z669" t="str">
        <f t="shared" si="151"/>
        <v/>
      </c>
      <c r="AA669" t="str">
        <f t="shared" si="152"/>
        <v/>
      </c>
      <c r="AC669" t="str">
        <f t="shared" si="153"/>
        <v/>
      </c>
    </row>
    <row r="670" spans="16:29" x14ac:dyDescent="0.25">
      <c r="P670" s="1" t="str">
        <f>IF($C670&lt;&gt;"",IF(COUNTIF($C:C,$C670)&gt;1,"Plusieurs commentaires",""),"")</f>
        <v/>
      </c>
      <c r="Q670" s="1">
        <f t="shared" si="144"/>
        <v>0</v>
      </c>
      <c r="R670" s="1">
        <f>SUMIFS($Q$5:$Q670,$P$5:$P670,"Plusieurs commentaires",$C$5:$C670,C670)</f>
        <v>0</v>
      </c>
      <c r="S670" t="str">
        <f t="shared" si="145"/>
        <v/>
      </c>
      <c r="T670" t="str">
        <f t="shared" si="146"/>
        <v/>
      </c>
      <c r="U670" t="str">
        <f t="shared" si="147"/>
        <v/>
      </c>
      <c r="V670" s="238" t="str">
        <f t="shared" si="148"/>
        <v/>
      </c>
      <c r="W670" s="238">
        <f t="shared" si="149"/>
        <v>0</v>
      </c>
      <c r="X670" s="238">
        <f>SUMIFS($W$5:$W670,$V$5:$V670,"Plusieurs occurences",$H$5:$H670,H670)</f>
        <v>0</v>
      </c>
      <c r="Y670" t="str">
        <f t="shared" si="150"/>
        <v/>
      </c>
      <c r="Z670" t="str">
        <f t="shared" si="151"/>
        <v/>
      </c>
      <c r="AA670" t="str">
        <f t="shared" si="152"/>
        <v/>
      </c>
      <c r="AC670" t="str">
        <f t="shared" si="153"/>
        <v/>
      </c>
    </row>
    <row r="671" spans="16:29" x14ac:dyDescent="0.25">
      <c r="P671" s="1" t="str">
        <f>IF($C671&lt;&gt;"",IF(COUNTIF($C:C,$C671)&gt;1,"Plusieurs commentaires",""),"")</f>
        <v/>
      </c>
      <c r="Q671" s="1">
        <f t="shared" si="144"/>
        <v>0</v>
      </c>
      <c r="R671" s="1">
        <f>SUMIFS($Q$5:$Q671,$P$5:$P671,"Plusieurs commentaires",$C$5:$C671,C671)</f>
        <v>0</v>
      </c>
      <c r="S671" t="str">
        <f t="shared" si="145"/>
        <v/>
      </c>
      <c r="T671" t="str">
        <f t="shared" si="146"/>
        <v/>
      </c>
      <c r="U671" t="str">
        <f t="shared" si="147"/>
        <v/>
      </c>
      <c r="V671" s="238" t="str">
        <f t="shared" si="148"/>
        <v/>
      </c>
      <c r="W671" s="238">
        <f t="shared" si="149"/>
        <v>0</v>
      </c>
      <c r="X671" s="238">
        <f>SUMIFS($W$5:$W671,$V$5:$V671,"Plusieurs occurences",$H$5:$H671,H671)</f>
        <v>0</v>
      </c>
      <c r="Y671" t="str">
        <f t="shared" si="150"/>
        <v/>
      </c>
      <c r="Z671" t="str">
        <f t="shared" si="151"/>
        <v/>
      </c>
      <c r="AA671" t="str">
        <f t="shared" si="152"/>
        <v/>
      </c>
      <c r="AC671" t="str">
        <f t="shared" si="153"/>
        <v/>
      </c>
    </row>
    <row r="672" spans="16:29" x14ac:dyDescent="0.25">
      <c r="P672" s="1" t="str">
        <f>IF($C672&lt;&gt;"",IF(COUNTIF($C:C,$C672)&gt;1,"Plusieurs commentaires",""),"")</f>
        <v/>
      </c>
      <c r="Q672" s="1">
        <f t="shared" si="144"/>
        <v>0</v>
      </c>
      <c r="R672" s="1">
        <f>SUMIFS($Q$5:$Q672,$P$5:$P672,"Plusieurs commentaires",$C$5:$C672,C672)</f>
        <v>0</v>
      </c>
      <c r="S672" t="str">
        <f t="shared" si="145"/>
        <v/>
      </c>
      <c r="T672" t="str">
        <f t="shared" si="146"/>
        <v/>
      </c>
      <c r="U672" t="str">
        <f t="shared" si="147"/>
        <v/>
      </c>
      <c r="V672" s="238" t="str">
        <f t="shared" si="148"/>
        <v/>
      </c>
      <c r="W672" s="238">
        <f t="shared" si="149"/>
        <v>0</v>
      </c>
      <c r="X672" s="238">
        <f>SUMIFS($W$5:$W672,$V$5:$V672,"Plusieurs occurences",$H$5:$H672,H672)</f>
        <v>0</v>
      </c>
      <c r="Y672" t="str">
        <f t="shared" si="150"/>
        <v/>
      </c>
      <c r="Z672" t="str">
        <f t="shared" si="151"/>
        <v/>
      </c>
      <c r="AA672" t="str">
        <f t="shared" si="152"/>
        <v/>
      </c>
      <c r="AC672" t="str">
        <f t="shared" si="153"/>
        <v/>
      </c>
    </row>
    <row r="673" spans="16:29" x14ac:dyDescent="0.25">
      <c r="P673" s="1" t="str">
        <f>IF($C673&lt;&gt;"",IF(COUNTIF($C:C,$C673)&gt;1,"Plusieurs commentaires",""),"")</f>
        <v/>
      </c>
      <c r="Q673" s="1">
        <f t="shared" si="144"/>
        <v>0</v>
      </c>
      <c r="R673" s="1">
        <f>SUMIFS($Q$5:$Q673,$P$5:$P673,"Plusieurs commentaires",$C$5:$C673,C673)</f>
        <v>0</v>
      </c>
      <c r="S673" t="str">
        <f t="shared" si="145"/>
        <v/>
      </c>
      <c r="T673" t="str">
        <f t="shared" si="146"/>
        <v/>
      </c>
      <c r="U673" t="str">
        <f t="shared" si="147"/>
        <v/>
      </c>
      <c r="V673" s="238" t="str">
        <f t="shared" si="148"/>
        <v/>
      </c>
      <c r="W673" s="238">
        <f t="shared" si="149"/>
        <v>0</v>
      </c>
      <c r="X673" s="238">
        <f>SUMIFS($W$5:$W673,$V$5:$V673,"Plusieurs occurences",$H$5:$H673,H673)</f>
        <v>0</v>
      </c>
      <c r="Y673" t="str">
        <f t="shared" si="150"/>
        <v/>
      </c>
      <c r="Z673" t="str">
        <f t="shared" si="151"/>
        <v/>
      </c>
      <c r="AA673" t="str">
        <f t="shared" si="152"/>
        <v/>
      </c>
      <c r="AC673" t="str">
        <f t="shared" si="153"/>
        <v/>
      </c>
    </row>
    <row r="674" spans="16:29" x14ac:dyDescent="0.25">
      <c r="P674" s="1" t="str">
        <f>IF($C674&lt;&gt;"",IF(COUNTIF($C:C,$C674)&gt;1,"Plusieurs commentaires",""),"")</f>
        <v/>
      </c>
      <c r="Q674" s="1">
        <f t="shared" si="144"/>
        <v>0</v>
      </c>
      <c r="R674" s="1">
        <f>SUMIFS($Q$5:$Q674,$P$5:$P674,"Plusieurs commentaires",$C$5:$C674,C674)</f>
        <v>0</v>
      </c>
      <c r="S674" t="str">
        <f t="shared" si="145"/>
        <v/>
      </c>
      <c r="T674" t="str">
        <f t="shared" si="146"/>
        <v/>
      </c>
      <c r="U674" t="str">
        <f t="shared" si="147"/>
        <v/>
      </c>
      <c r="V674" s="238" t="str">
        <f t="shared" si="148"/>
        <v/>
      </c>
      <c r="W674" s="238">
        <f t="shared" si="149"/>
        <v>0</v>
      </c>
      <c r="X674" s="238">
        <f>SUMIFS($W$5:$W674,$V$5:$V674,"Plusieurs occurences",$H$5:$H674,H674)</f>
        <v>0</v>
      </c>
      <c r="Y674" t="str">
        <f t="shared" si="150"/>
        <v/>
      </c>
      <c r="Z674" t="str">
        <f t="shared" si="151"/>
        <v/>
      </c>
      <c r="AA674" t="str">
        <f t="shared" si="152"/>
        <v/>
      </c>
      <c r="AC674" t="str">
        <f t="shared" si="153"/>
        <v/>
      </c>
    </row>
    <row r="675" spans="16:29" x14ac:dyDescent="0.25">
      <c r="P675" s="1" t="str">
        <f>IF($C675&lt;&gt;"",IF(COUNTIF($C:C,$C675)&gt;1,"Plusieurs commentaires",""),"")</f>
        <v/>
      </c>
      <c r="Q675" s="1">
        <f t="shared" si="144"/>
        <v>0</v>
      </c>
      <c r="R675" s="1">
        <f>SUMIFS($Q$5:$Q675,$P$5:$P675,"Plusieurs commentaires",$C$5:$C675,C675)</f>
        <v>0</v>
      </c>
      <c r="S675" t="str">
        <f t="shared" si="145"/>
        <v/>
      </c>
      <c r="T675" t="str">
        <f t="shared" si="146"/>
        <v/>
      </c>
      <c r="U675" t="str">
        <f t="shared" si="147"/>
        <v/>
      </c>
      <c r="V675" s="238" t="str">
        <f t="shared" si="148"/>
        <v/>
      </c>
      <c r="W675" s="238">
        <f t="shared" si="149"/>
        <v>0</v>
      </c>
      <c r="X675" s="238">
        <f>SUMIFS($W$5:$W675,$V$5:$V675,"Plusieurs occurences",$H$5:$H675,H675)</f>
        <v>0</v>
      </c>
      <c r="Y675" t="str">
        <f t="shared" si="150"/>
        <v/>
      </c>
      <c r="Z675" t="str">
        <f t="shared" si="151"/>
        <v/>
      </c>
      <c r="AA675" t="str">
        <f t="shared" si="152"/>
        <v/>
      </c>
      <c r="AC675" t="str">
        <f t="shared" si="153"/>
        <v/>
      </c>
    </row>
    <row r="676" spans="16:29" x14ac:dyDescent="0.25">
      <c r="P676" s="1" t="str">
        <f>IF($C676&lt;&gt;"",IF(COUNTIF($C:C,$C676)&gt;1,"Plusieurs commentaires",""),"")</f>
        <v/>
      </c>
      <c r="Q676" s="1">
        <f t="shared" si="144"/>
        <v>0</v>
      </c>
      <c r="R676" s="1">
        <f>SUMIFS($Q$5:$Q676,$P$5:$P676,"Plusieurs commentaires",$C$5:$C676,C676)</f>
        <v>0</v>
      </c>
      <c r="S676" t="str">
        <f t="shared" si="145"/>
        <v/>
      </c>
      <c r="T676" t="str">
        <f t="shared" si="146"/>
        <v/>
      </c>
      <c r="U676" t="str">
        <f t="shared" si="147"/>
        <v/>
      </c>
      <c r="V676" s="238" t="str">
        <f t="shared" si="148"/>
        <v/>
      </c>
      <c r="W676" s="238">
        <f t="shared" si="149"/>
        <v>0</v>
      </c>
      <c r="X676" s="238">
        <f>SUMIFS($W$5:$W676,$V$5:$V676,"Plusieurs occurences",$H$5:$H676,H676)</f>
        <v>0</v>
      </c>
      <c r="Y676" t="str">
        <f t="shared" si="150"/>
        <v/>
      </c>
      <c r="Z676" t="str">
        <f t="shared" si="151"/>
        <v/>
      </c>
      <c r="AA676" t="str">
        <f t="shared" si="152"/>
        <v/>
      </c>
      <c r="AC676" t="str">
        <f t="shared" si="153"/>
        <v/>
      </c>
    </row>
    <row r="677" spans="16:29" x14ac:dyDescent="0.25">
      <c r="P677" s="1" t="str">
        <f>IF($C677&lt;&gt;"",IF(COUNTIF($C:C,$C677)&gt;1,"Plusieurs commentaires",""),"")</f>
        <v/>
      </c>
      <c r="Q677" s="1">
        <f t="shared" si="144"/>
        <v>0</v>
      </c>
      <c r="R677" s="1">
        <f>SUMIFS($Q$5:$Q677,$P$5:$P677,"Plusieurs commentaires",$C$5:$C677,C677)</f>
        <v>0</v>
      </c>
      <c r="S677" t="str">
        <f t="shared" si="145"/>
        <v/>
      </c>
      <c r="T677" t="str">
        <f t="shared" si="146"/>
        <v/>
      </c>
      <c r="U677" t="str">
        <f t="shared" si="147"/>
        <v/>
      </c>
      <c r="V677" s="238" t="str">
        <f t="shared" si="148"/>
        <v/>
      </c>
      <c r="W677" s="238">
        <f t="shared" si="149"/>
        <v>0</v>
      </c>
      <c r="X677" s="238">
        <f>SUMIFS($W$5:$W677,$V$5:$V677,"Plusieurs occurences",$H$5:$H677,H677)</f>
        <v>0</v>
      </c>
      <c r="Y677" t="str">
        <f t="shared" si="150"/>
        <v/>
      </c>
      <c r="Z677" t="str">
        <f t="shared" si="151"/>
        <v/>
      </c>
      <c r="AA677" t="str">
        <f t="shared" si="152"/>
        <v/>
      </c>
      <c r="AC677" t="str">
        <f t="shared" si="153"/>
        <v/>
      </c>
    </row>
    <row r="678" spans="16:29" x14ac:dyDescent="0.25">
      <c r="P678" s="1" t="str">
        <f>IF($C678&lt;&gt;"",IF(COUNTIF($C:C,$C678)&gt;1,"Plusieurs commentaires",""),"")</f>
        <v/>
      </c>
      <c r="Q678" s="1">
        <f t="shared" si="144"/>
        <v>0</v>
      </c>
      <c r="R678" s="1">
        <f>SUMIFS($Q$5:$Q678,$P$5:$P678,"Plusieurs commentaires",$C$5:$C678,C678)</f>
        <v>0</v>
      </c>
      <c r="S678" t="str">
        <f t="shared" si="145"/>
        <v/>
      </c>
      <c r="T678" t="str">
        <f t="shared" si="146"/>
        <v/>
      </c>
      <c r="U678" t="str">
        <f t="shared" si="147"/>
        <v/>
      </c>
      <c r="V678" s="238" t="str">
        <f t="shared" si="148"/>
        <v/>
      </c>
      <c r="W678" s="238">
        <f t="shared" si="149"/>
        <v>0</v>
      </c>
      <c r="X678" s="238">
        <f>SUMIFS($W$5:$W678,$V$5:$V678,"Plusieurs occurences",$H$5:$H678,H678)</f>
        <v>0</v>
      </c>
      <c r="Y678" t="str">
        <f t="shared" si="150"/>
        <v/>
      </c>
      <c r="Z678" t="str">
        <f t="shared" si="151"/>
        <v/>
      </c>
      <c r="AA678" t="str">
        <f t="shared" si="152"/>
        <v/>
      </c>
      <c r="AC678" t="str">
        <f t="shared" si="153"/>
        <v/>
      </c>
    </row>
    <row r="679" spans="16:29" x14ac:dyDescent="0.25">
      <c r="P679" s="1" t="str">
        <f>IF($C679&lt;&gt;"",IF(COUNTIF($C:C,$C679)&gt;1,"Plusieurs commentaires",""),"")</f>
        <v/>
      </c>
      <c r="Q679" s="1">
        <f t="shared" si="144"/>
        <v>0</v>
      </c>
      <c r="R679" s="1">
        <f>SUMIFS($Q$5:$Q679,$P$5:$P679,"Plusieurs commentaires",$C$5:$C679,C679)</f>
        <v>0</v>
      </c>
      <c r="S679" t="str">
        <f t="shared" si="145"/>
        <v/>
      </c>
      <c r="T679" t="str">
        <f t="shared" si="146"/>
        <v/>
      </c>
      <c r="U679" t="str">
        <f t="shared" si="147"/>
        <v/>
      </c>
      <c r="V679" s="238" t="str">
        <f t="shared" si="148"/>
        <v/>
      </c>
      <c r="W679" s="238">
        <f t="shared" si="149"/>
        <v>0</v>
      </c>
      <c r="X679" s="238">
        <f>SUMIFS($W$5:$W679,$V$5:$V679,"Plusieurs occurences",$H$5:$H679,H679)</f>
        <v>0</v>
      </c>
      <c r="Y679" t="str">
        <f t="shared" si="150"/>
        <v/>
      </c>
      <c r="Z679" t="str">
        <f t="shared" si="151"/>
        <v/>
      </c>
      <c r="AA679" t="str">
        <f t="shared" si="152"/>
        <v/>
      </c>
      <c r="AC679" t="str">
        <f t="shared" si="153"/>
        <v/>
      </c>
    </row>
    <row r="680" spans="16:29" x14ac:dyDescent="0.25">
      <c r="P680" s="1" t="str">
        <f>IF($C680&lt;&gt;"",IF(COUNTIF($C:C,$C680)&gt;1,"Plusieurs commentaires",""),"")</f>
        <v/>
      </c>
      <c r="Q680" s="1">
        <f t="shared" si="144"/>
        <v>0</v>
      </c>
      <c r="R680" s="1">
        <f>SUMIFS($Q$5:$Q680,$P$5:$P680,"Plusieurs commentaires",$C$5:$C680,C680)</f>
        <v>0</v>
      </c>
      <c r="S680" t="str">
        <f t="shared" si="145"/>
        <v/>
      </c>
      <c r="T680" t="str">
        <f t="shared" si="146"/>
        <v/>
      </c>
      <c r="U680" t="str">
        <f t="shared" si="147"/>
        <v/>
      </c>
      <c r="V680" s="238" t="str">
        <f t="shared" si="148"/>
        <v/>
      </c>
      <c r="W680" s="238">
        <f t="shared" si="149"/>
        <v>0</v>
      </c>
      <c r="X680" s="238">
        <f>SUMIFS($W$5:$W680,$V$5:$V680,"Plusieurs occurences",$H$5:$H680,H680)</f>
        <v>0</v>
      </c>
      <c r="Y680" t="str">
        <f t="shared" si="150"/>
        <v/>
      </c>
      <c r="Z680" t="str">
        <f t="shared" si="151"/>
        <v/>
      </c>
      <c r="AA680" t="str">
        <f t="shared" si="152"/>
        <v/>
      </c>
      <c r="AC680" t="str">
        <f t="shared" si="153"/>
        <v/>
      </c>
    </row>
    <row r="681" spans="16:29" x14ac:dyDescent="0.25">
      <c r="P681" s="1" t="str">
        <f>IF($C681&lt;&gt;"",IF(COUNTIF($C:C,$C681)&gt;1,"Plusieurs commentaires",""),"")</f>
        <v/>
      </c>
      <c r="Q681" s="1">
        <f t="shared" si="144"/>
        <v>0</v>
      </c>
      <c r="R681" s="1">
        <f>SUMIFS($Q$5:$Q681,$P$5:$P681,"Plusieurs commentaires",$C$5:$C681,C681)</f>
        <v>0</v>
      </c>
      <c r="S681" t="str">
        <f t="shared" si="145"/>
        <v/>
      </c>
      <c r="T681" t="str">
        <f t="shared" si="146"/>
        <v/>
      </c>
      <c r="U681" t="str">
        <f t="shared" si="147"/>
        <v/>
      </c>
      <c r="V681" s="238" t="str">
        <f t="shared" si="148"/>
        <v/>
      </c>
      <c r="W681" s="238">
        <f t="shared" si="149"/>
        <v>0</v>
      </c>
      <c r="X681" s="238">
        <f>SUMIFS($W$5:$W681,$V$5:$V681,"Plusieurs occurences",$H$5:$H681,H681)</f>
        <v>0</v>
      </c>
      <c r="Y681" t="str">
        <f t="shared" si="150"/>
        <v/>
      </c>
      <c r="Z681" t="str">
        <f t="shared" si="151"/>
        <v/>
      </c>
      <c r="AA681" t="str">
        <f t="shared" si="152"/>
        <v/>
      </c>
      <c r="AC681" t="str">
        <f t="shared" si="153"/>
        <v/>
      </c>
    </row>
    <row r="682" spans="16:29" x14ac:dyDescent="0.25">
      <c r="P682" s="1" t="str">
        <f>IF($C682&lt;&gt;"",IF(COUNTIF($C:C,$C682)&gt;1,"Plusieurs commentaires",""),"")</f>
        <v/>
      </c>
      <c r="Q682" s="1">
        <f t="shared" si="144"/>
        <v>0</v>
      </c>
      <c r="R682" s="1">
        <f>SUMIFS($Q$5:$Q682,$P$5:$P682,"Plusieurs commentaires",$C$5:$C682,C682)</f>
        <v>0</v>
      </c>
      <c r="S682" t="str">
        <f t="shared" si="145"/>
        <v/>
      </c>
      <c r="T682" t="str">
        <f t="shared" si="146"/>
        <v/>
      </c>
      <c r="U682" t="str">
        <f t="shared" si="147"/>
        <v/>
      </c>
      <c r="V682" s="238" t="str">
        <f t="shared" si="148"/>
        <v/>
      </c>
      <c r="W682" s="238">
        <f t="shared" si="149"/>
        <v>0</v>
      </c>
      <c r="X682" s="238">
        <f>SUMIFS($W$5:$W682,$V$5:$V682,"Plusieurs occurences",$H$5:$H682,H682)</f>
        <v>0</v>
      </c>
      <c r="Y682" t="str">
        <f t="shared" si="150"/>
        <v/>
      </c>
      <c r="Z682" t="str">
        <f t="shared" si="151"/>
        <v/>
      </c>
      <c r="AA682" t="str">
        <f t="shared" si="152"/>
        <v/>
      </c>
      <c r="AC682" t="str">
        <f t="shared" si="153"/>
        <v/>
      </c>
    </row>
    <row r="683" spans="16:29" x14ac:dyDescent="0.25">
      <c r="P683" s="1" t="str">
        <f>IF($C683&lt;&gt;"",IF(COUNTIF($C:C,$C683)&gt;1,"Plusieurs commentaires",""),"")</f>
        <v/>
      </c>
      <c r="Q683" s="1">
        <f t="shared" si="144"/>
        <v>0</v>
      </c>
      <c r="R683" s="1">
        <f>SUMIFS($Q$5:$Q683,$P$5:$P683,"Plusieurs commentaires",$C$5:$C683,C683)</f>
        <v>0</v>
      </c>
      <c r="S683" t="str">
        <f t="shared" si="145"/>
        <v/>
      </c>
      <c r="T683" t="str">
        <f t="shared" si="146"/>
        <v/>
      </c>
      <c r="U683" t="str">
        <f t="shared" si="147"/>
        <v/>
      </c>
      <c r="V683" s="238" t="str">
        <f t="shared" si="148"/>
        <v/>
      </c>
      <c r="W683" s="238">
        <f t="shared" si="149"/>
        <v>0</v>
      </c>
      <c r="X683" s="238">
        <f>SUMIFS($W$5:$W683,$V$5:$V683,"Plusieurs occurences",$H$5:$H683,H683)</f>
        <v>0</v>
      </c>
      <c r="Y683" t="str">
        <f t="shared" si="150"/>
        <v/>
      </c>
      <c r="Z683" t="str">
        <f t="shared" si="151"/>
        <v/>
      </c>
      <c r="AA683" t="str">
        <f t="shared" si="152"/>
        <v/>
      </c>
      <c r="AC683" t="str">
        <f t="shared" si="153"/>
        <v/>
      </c>
    </row>
    <row r="684" spans="16:29" x14ac:dyDescent="0.25">
      <c r="P684" s="1" t="str">
        <f>IF($C684&lt;&gt;"",IF(COUNTIF($C:C,$C684)&gt;1,"Plusieurs commentaires",""),"")</f>
        <v/>
      </c>
      <c r="Q684" s="1">
        <f t="shared" si="144"/>
        <v>0</v>
      </c>
      <c r="R684" s="1">
        <f>SUMIFS($Q$5:$Q684,$P$5:$P684,"Plusieurs commentaires",$C$5:$C684,C684)</f>
        <v>0</v>
      </c>
      <c r="S684" t="str">
        <f t="shared" si="145"/>
        <v/>
      </c>
      <c r="T684" t="str">
        <f t="shared" si="146"/>
        <v/>
      </c>
      <c r="U684" t="str">
        <f t="shared" si="147"/>
        <v/>
      </c>
      <c r="V684" s="238" t="str">
        <f t="shared" si="148"/>
        <v/>
      </c>
      <c r="W684" s="238">
        <f t="shared" si="149"/>
        <v>0</v>
      </c>
      <c r="X684" s="238">
        <f>SUMIFS($W$5:$W684,$V$5:$V684,"Plusieurs occurences",$H$5:$H684,H684)</f>
        <v>0</v>
      </c>
      <c r="Y684" t="str">
        <f t="shared" si="150"/>
        <v/>
      </c>
      <c r="Z684" t="str">
        <f t="shared" si="151"/>
        <v/>
      </c>
      <c r="AA684" t="str">
        <f t="shared" si="152"/>
        <v/>
      </c>
      <c r="AC684" t="str">
        <f t="shared" si="153"/>
        <v/>
      </c>
    </row>
    <row r="685" spans="16:29" x14ac:dyDescent="0.25">
      <c r="P685" s="1" t="str">
        <f>IF($C685&lt;&gt;"",IF(COUNTIF($C:C,$C685)&gt;1,"Plusieurs commentaires",""),"")</f>
        <v/>
      </c>
      <c r="Q685" s="1">
        <f t="shared" si="144"/>
        <v>0</v>
      </c>
      <c r="R685" s="1">
        <f>SUMIFS($Q$5:$Q685,$P$5:$P685,"Plusieurs commentaires",$C$5:$C685,C685)</f>
        <v>0</v>
      </c>
      <c r="S685" t="str">
        <f t="shared" si="145"/>
        <v/>
      </c>
      <c r="T685" t="str">
        <f t="shared" si="146"/>
        <v/>
      </c>
      <c r="U685" t="str">
        <f t="shared" si="147"/>
        <v/>
      </c>
      <c r="V685" s="238" t="str">
        <f t="shared" si="148"/>
        <v/>
      </c>
      <c r="W685" s="238">
        <f t="shared" si="149"/>
        <v>0</v>
      </c>
      <c r="X685" s="238">
        <f>SUMIFS($W$5:$W685,$V$5:$V685,"Plusieurs occurences",$H$5:$H685,H685)</f>
        <v>0</v>
      </c>
      <c r="Y685" t="str">
        <f t="shared" si="150"/>
        <v/>
      </c>
      <c r="Z685" t="str">
        <f t="shared" si="151"/>
        <v/>
      </c>
      <c r="AA685" t="str">
        <f t="shared" si="152"/>
        <v/>
      </c>
      <c r="AC685" t="str">
        <f t="shared" si="153"/>
        <v/>
      </c>
    </row>
    <row r="686" spans="16:29" x14ac:dyDescent="0.25">
      <c r="P686" s="1" t="str">
        <f>IF($C686&lt;&gt;"",IF(COUNTIF($C:C,$C686)&gt;1,"Plusieurs commentaires",""),"")</f>
        <v/>
      </c>
      <c r="Q686" s="1">
        <f t="shared" si="144"/>
        <v>0</v>
      </c>
      <c r="R686" s="1">
        <f>SUMIFS($Q$5:$Q686,$P$5:$P686,"Plusieurs commentaires",$C$5:$C686,C686)</f>
        <v>0</v>
      </c>
      <c r="S686" t="str">
        <f t="shared" si="145"/>
        <v/>
      </c>
      <c r="T686" t="str">
        <f t="shared" si="146"/>
        <v/>
      </c>
      <c r="U686" t="str">
        <f t="shared" si="147"/>
        <v/>
      </c>
      <c r="V686" s="238" t="str">
        <f t="shared" si="148"/>
        <v/>
      </c>
      <c r="W686" s="238">
        <f t="shared" si="149"/>
        <v>0</v>
      </c>
      <c r="X686" s="238">
        <f>SUMIFS($W$5:$W686,$V$5:$V686,"Plusieurs occurences",$H$5:$H686,H686)</f>
        <v>0</v>
      </c>
      <c r="Y686" t="str">
        <f t="shared" si="150"/>
        <v/>
      </c>
      <c r="Z686" t="str">
        <f t="shared" si="151"/>
        <v/>
      </c>
      <c r="AA686" t="str">
        <f t="shared" si="152"/>
        <v/>
      </c>
      <c r="AC686" t="str">
        <f t="shared" si="153"/>
        <v/>
      </c>
    </row>
    <row r="687" spans="16:29" x14ac:dyDescent="0.25">
      <c r="P687" s="1" t="str">
        <f>IF($C687&lt;&gt;"",IF(COUNTIF($C:C,$C687)&gt;1,"Plusieurs commentaires",""),"")</f>
        <v/>
      </c>
      <c r="Q687" s="1">
        <f t="shared" si="144"/>
        <v>0</v>
      </c>
      <c r="R687" s="1">
        <f>SUMIFS($Q$5:$Q687,$P$5:$P687,"Plusieurs commentaires",$C$5:$C687,C687)</f>
        <v>0</v>
      </c>
      <c r="S687" t="str">
        <f t="shared" si="145"/>
        <v/>
      </c>
      <c r="T687" t="str">
        <f t="shared" si="146"/>
        <v/>
      </c>
      <c r="U687" t="str">
        <f t="shared" si="147"/>
        <v/>
      </c>
      <c r="V687" s="238" t="str">
        <f t="shared" si="148"/>
        <v/>
      </c>
      <c r="W687" s="238">
        <f t="shared" si="149"/>
        <v>0</v>
      </c>
      <c r="X687" s="238">
        <f>SUMIFS($W$5:$W687,$V$5:$V687,"Plusieurs occurences",$H$5:$H687,H687)</f>
        <v>0</v>
      </c>
      <c r="Y687" t="str">
        <f t="shared" si="150"/>
        <v/>
      </c>
      <c r="Z687" t="str">
        <f t="shared" si="151"/>
        <v/>
      </c>
      <c r="AA687" t="str">
        <f t="shared" si="152"/>
        <v/>
      </c>
      <c r="AC687" t="str">
        <f t="shared" si="153"/>
        <v/>
      </c>
    </row>
    <row r="688" spans="16:29" x14ac:dyDescent="0.25">
      <c r="P688" s="1" t="str">
        <f>IF($C688&lt;&gt;"",IF(COUNTIF($C:C,$C688)&gt;1,"Plusieurs commentaires",""),"")</f>
        <v/>
      </c>
      <c r="Q688" s="1">
        <f t="shared" si="144"/>
        <v>0</v>
      </c>
      <c r="R688" s="1">
        <f>SUMIFS($Q$5:$Q688,$P$5:$P688,"Plusieurs commentaires",$C$5:$C688,C688)</f>
        <v>0</v>
      </c>
      <c r="S688" t="str">
        <f t="shared" si="145"/>
        <v/>
      </c>
      <c r="T688" t="str">
        <f t="shared" si="146"/>
        <v/>
      </c>
      <c r="U688" t="str">
        <f t="shared" si="147"/>
        <v/>
      </c>
      <c r="V688" s="238" t="str">
        <f t="shared" si="148"/>
        <v/>
      </c>
      <c r="W688" s="238">
        <f t="shared" si="149"/>
        <v>0</v>
      </c>
      <c r="X688" s="238">
        <f>SUMIFS($W$5:$W688,$V$5:$V688,"Plusieurs occurences",$H$5:$H688,H688)</f>
        <v>0</v>
      </c>
      <c r="Y688" t="str">
        <f t="shared" si="150"/>
        <v/>
      </c>
      <c r="Z688" t="str">
        <f t="shared" si="151"/>
        <v/>
      </c>
      <c r="AA688" t="str">
        <f t="shared" si="152"/>
        <v/>
      </c>
      <c r="AC688" t="str">
        <f t="shared" si="153"/>
        <v/>
      </c>
    </row>
    <row r="689" spans="16:29" x14ac:dyDescent="0.25">
      <c r="P689" s="1" t="str">
        <f>IF($C689&lt;&gt;"",IF(COUNTIF($C:C,$C689)&gt;1,"Plusieurs commentaires",""),"")</f>
        <v/>
      </c>
      <c r="Q689" s="1">
        <f t="shared" si="144"/>
        <v>0</v>
      </c>
      <c r="R689" s="1">
        <f>SUMIFS($Q$5:$Q689,$P$5:$P689,"Plusieurs commentaires",$C$5:$C689,C689)</f>
        <v>0</v>
      </c>
      <c r="S689" t="str">
        <f t="shared" si="145"/>
        <v/>
      </c>
      <c r="T689" t="str">
        <f t="shared" si="146"/>
        <v/>
      </c>
      <c r="U689" t="str">
        <f t="shared" si="147"/>
        <v/>
      </c>
      <c r="V689" s="238" t="str">
        <f t="shared" si="148"/>
        <v/>
      </c>
      <c r="W689" s="238">
        <f t="shared" si="149"/>
        <v>0</v>
      </c>
      <c r="X689" s="238">
        <f>SUMIFS($W$5:$W689,$V$5:$V689,"Plusieurs occurences",$H$5:$H689,H689)</f>
        <v>0</v>
      </c>
      <c r="Y689" t="str">
        <f t="shared" si="150"/>
        <v/>
      </c>
      <c r="Z689" t="str">
        <f t="shared" si="151"/>
        <v/>
      </c>
      <c r="AA689" t="str">
        <f t="shared" si="152"/>
        <v/>
      </c>
      <c r="AC689" t="str">
        <f t="shared" si="153"/>
        <v/>
      </c>
    </row>
    <row r="690" spans="16:29" x14ac:dyDescent="0.25">
      <c r="P690" s="1" t="str">
        <f>IF($C690&lt;&gt;"",IF(COUNTIF($C:C,$C690)&gt;1,"Plusieurs commentaires",""),"")</f>
        <v/>
      </c>
      <c r="Q690" s="1">
        <f t="shared" si="144"/>
        <v>0</v>
      </c>
      <c r="R690" s="1">
        <f>SUMIFS($Q$5:$Q690,$P$5:$P690,"Plusieurs commentaires",$C$5:$C690,C690)</f>
        <v>0</v>
      </c>
      <c r="S690" t="str">
        <f t="shared" si="145"/>
        <v/>
      </c>
      <c r="T690" t="str">
        <f t="shared" si="146"/>
        <v/>
      </c>
      <c r="U690" t="str">
        <f t="shared" si="147"/>
        <v/>
      </c>
      <c r="V690" s="238" t="str">
        <f t="shared" si="148"/>
        <v/>
      </c>
      <c r="W690" s="238">
        <f t="shared" si="149"/>
        <v>0</v>
      </c>
      <c r="X690" s="238">
        <f>SUMIFS($W$5:$W690,$V$5:$V690,"Plusieurs occurences",$H$5:$H690,H690)</f>
        <v>0</v>
      </c>
      <c r="Y690" t="str">
        <f t="shared" si="150"/>
        <v/>
      </c>
      <c r="Z690" t="str">
        <f t="shared" si="151"/>
        <v/>
      </c>
      <c r="AA690" t="str">
        <f t="shared" si="152"/>
        <v/>
      </c>
      <c r="AC690" t="str">
        <f t="shared" si="153"/>
        <v/>
      </c>
    </row>
    <row r="691" spans="16:29" x14ac:dyDescent="0.25">
      <c r="P691" s="1" t="str">
        <f>IF($C691&lt;&gt;"",IF(COUNTIF($C:C,$C691)&gt;1,"Plusieurs commentaires",""),"")</f>
        <v/>
      </c>
      <c r="Q691" s="1">
        <f t="shared" si="144"/>
        <v>0</v>
      </c>
      <c r="R691" s="1">
        <f>SUMIFS($Q$5:$Q691,$P$5:$P691,"Plusieurs commentaires",$C$5:$C691,C691)</f>
        <v>0</v>
      </c>
      <c r="S691" t="str">
        <f t="shared" si="145"/>
        <v/>
      </c>
      <c r="T691" t="str">
        <f t="shared" si="146"/>
        <v/>
      </c>
      <c r="U691" t="str">
        <f t="shared" si="147"/>
        <v/>
      </c>
      <c r="V691" s="238" t="str">
        <f t="shared" si="148"/>
        <v/>
      </c>
      <c r="W691" s="238">
        <f t="shared" si="149"/>
        <v>0</v>
      </c>
      <c r="X691" s="238">
        <f>SUMIFS($W$5:$W691,$V$5:$V691,"Plusieurs occurences",$H$5:$H691,H691)</f>
        <v>0</v>
      </c>
      <c r="Y691" t="str">
        <f t="shared" si="150"/>
        <v/>
      </c>
      <c r="Z691" t="str">
        <f t="shared" si="151"/>
        <v/>
      </c>
      <c r="AA691" t="str">
        <f t="shared" si="152"/>
        <v/>
      </c>
      <c r="AC691" t="str">
        <f t="shared" si="153"/>
        <v/>
      </c>
    </row>
    <row r="692" spans="16:29" x14ac:dyDescent="0.25">
      <c r="P692" s="1" t="str">
        <f>IF($C692&lt;&gt;"",IF(COUNTIF($C:C,$C692)&gt;1,"Plusieurs commentaires",""),"")</f>
        <v/>
      </c>
      <c r="Q692" s="1">
        <f t="shared" si="144"/>
        <v>0</v>
      </c>
      <c r="R692" s="1">
        <f>SUMIFS($Q$5:$Q692,$P$5:$P692,"Plusieurs commentaires",$C$5:$C692,C692)</f>
        <v>0</v>
      </c>
      <c r="S692" t="str">
        <f t="shared" si="145"/>
        <v/>
      </c>
      <c r="T692" t="str">
        <f t="shared" si="146"/>
        <v/>
      </c>
      <c r="U692" t="str">
        <f t="shared" si="147"/>
        <v/>
      </c>
      <c r="V692" s="238" t="str">
        <f t="shared" si="148"/>
        <v/>
      </c>
      <c r="W692" s="238">
        <f t="shared" si="149"/>
        <v>0</v>
      </c>
      <c r="X692" s="238">
        <f>SUMIFS($W$5:$W692,$V$5:$V692,"Plusieurs occurences",$H$5:$H692,H692)</f>
        <v>0</v>
      </c>
      <c r="Y692" t="str">
        <f t="shared" si="150"/>
        <v/>
      </c>
      <c r="Z692" t="str">
        <f t="shared" si="151"/>
        <v/>
      </c>
      <c r="AA692" t="str">
        <f t="shared" si="152"/>
        <v/>
      </c>
      <c r="AC692" t="str">
        <f t="shared" si="153"/>
        <v/>
      </c>
    </row>
    <row r="693" spans="16:29" x14ac:dyDescent="0.25">
      <c r="P693" s="1" t="str">
        <f>IF($C693&lt;&gt;"",IF(COUNTIF($C:C,$C693)&gt;1,"Plusieurs commentaires",""),"")</f>
        <v/>
      </c>
      <c r="Q693" s="1">
        <f t="shared" si="144"/>
        <v>0</v>
      </c>
      <c r="R693" s="1">
        <f>SUMIFS($Q$5:$Q693,$P$5:$P693,"Plusieurs commentaires",$C$5:$C693,C693)</f>
        <v>0</v>
      </c>
      <c r="S693" t="str">
        <f t="shared" si="145"/>
        <v/>
      </c>
      <c r="T693" t="str">
        <f t="shared" si="146"/>
        <v/>
      </c>
      <c r="U693" t="str">
        <f t="shared" si="147"/>
        <v/>
      </c>
      <c r="V693" s="238" t="str">
        <f t="shared" si="148"/>
        <v/>
      </c>
      <c r="W693" s="238">
        <f t="shared" si="149"/>
        <v>0</v>
      </c>
      <c r="X693" s="238">
        <f>SUMIFS($W$5:$W693,$V$5:$V693,"Plusieurs occurences",$H$5:$H693,H693)</f>
        <v>0</v>
      </c>
      <c r="Y693" t="str">
        <f t="shared" si="150"/>
        <v/>
      </c>
      <c r="Z693" t="str">
        <f t="shared" si="151"/>
        <v/>
      </c>
      <c r="AA693" t="str">
        <f t="shared" si="152"/>
        <v/>
      </c>
      <c r="AC693" t="str">
        <f t="shared" si="153"/>
        <v/>
      </c>
    </row>
    <row r="694" spans="16:29" x14ac:dyDescent="0.25">
      <c r="P694" s="1" t="str">
        <f>IF($C694&lt;&gt;"",IF(COUNTIF($C:C,$C694)&gt;1,"Plusieurs commentaires",""),"")</f>
        <v/>
      </c>
      <c r="Q694" s="1">
        <f t="shared" si="144"/>
        <v>0</v>
      </c>
      <c r="R694" s="1">
        <f>SUMIFS($Q$5:$Q694,$P$5:$P694,"Plusieurs commentaires",$C$5:$C694,C694)</f>
        <v>0</v>
      </c>
      <c r="S694" t="str">
        <f t="shared" si="145"/>
        <v/>
      </c>
      <c r="T694" t="str">
        <f t="shared" si="146"/>
        <v/>
      </c>
      <c r="U694" t="str">
        <f t="shared" si="147"/>
        <v/>
      </c>
      <c r="V694" s="238" t="str">
        <f t="shared" si="148"/>
        <v/>
      </c>
      <c r="W694" s="238">
        <f t="shared" si="149"/>
        <v>0</v>
      </c>
      <c r="X694" s="238">
        <f>SUMIFS($W$5:$W694,$V$5:$V694,"Plusieurs occurences",$H$5:$H694,H694)</f>
        <v>0</v>
      </c>
      <c r="Y694" t="str">
        <f t="shared" si="150"/>
        <v/>
      </c>
      <c r="Z694" t="str">
        <f t="shared" si="151"/>
        <v/>
      </c>
      <c r="AA694" t="str">
        <f t="shared" si="152"/>
        <v/>
      </c>
      <c r="AC694" t="str">
        <f t="shared" si="153"/>
        <v/>
      </c>
    </row>
    <row r="695" spans="16:29" x14ac:dyDescent="0.25">
      <c r="P695" s="1" t="str">
        <f>IF($C695&lt;&gt;"",IF(COUNTIF($C:C,$C695)&gt;1,"Plusieurs commentaires",""),"")</f>
        <v/>
      </c>
      <c r="Q695" s="1">
        <f t="shared" si="144"/>
        <v>0</v>
      </c>
      <c r="R695" s="1">
        <f>SUMIFS($Q$5:$Q695,$P$5:$P695,"Plusieurs commentaires",$C$5:$C695,C695)</f>
        <v>0</v>
      </c>
      <c r="S695" t="str">
        <f t="shared" si="145"/>
        <v/>
      </c>
      <c r="T695" t="str">
        <f t="shared" si="146"/>
        <v/>
      </c>
      <c r="U695" t="str">
        <f t="shared" si="147"/>
        <v/>
      </c>
      <c r="V695" s="238" t="str">
        <f t="shared" si="148"/>
        <v/>
      </c>
      <c r="W695" s="238">
        <f t="shared" si="149"/>
        <v>0</v>
      </c>
      <c r="X695" s="238">
        <f>SUMIFS($W$5:$W695,$V$5:$V695,"Plusieurs occurences",$H$5:$H695,H695)</f>
        <v>0</v>
      </c>
      <c r="Y695" t="str">
        <f t="shared" si="150"/>
        <v/>
      </c>
      <c r="Z695" t="str">
        <f t="shared" si="151"/>
        <v/>
      </c>
      <c r="AA695" t="str">
        <f t="shared" si="152"/>
        <v/>
      </c>
      <c r="AC695" t="str">
        <f t="shared" si="153"/>
        <v/>
      </c>
    </row>
    <row r="696" spans="16:29" x14ac:dyDescent="0.25">
      <c r="P696" s="1" t="str">
        <f>IF($C696&lt;&gt;"",IF(COUNTIF($C:C,$C696)&gt;1,"Plusieurs commentaires",""),"")</f>
        <v/>
      </c>
      <c r="Q696" s="1">
        <f t="shared" si="144"/>
        <v>0</v>
      </c>
      <c r="R696" s="1">
        <f>SUMIFS($Q$5:$Q696,$P$5:$P696,"Plusieurs commentaires",$C$5:$C696,C696)</f>
        <v>0</v>
      </c>
      <c r="S696" t="str">
        <f t="shared" si="145"/>
        <v/>
      </c>
      <c r="T696" t="str">
        <f t="shared" si="146"/>
        <v/>
      </c>
      <c r="U696" t="str">
        <f t="shared" si="147"/>
        <v/>
      </c>
      <c r="V696" s="238" t="str">
        <f t="shared" si="148"/>
        <v/>
      </c>
      <c r="W696" s="238">
        <f t="shared" si="149"/>
        <v>0</v>
      </c>
      <c r="X696" s="238">
        <f>SUMIFS($W$5:$W696,$V$5:$V696,"Plusieurs occurences",$H$5:$H696,H696)</f>
        <v>0</v>
      </c>
      <c r="Y696" t="str">
        <f t="shared" si="150"/>
        <v/>
      </c>
      <c r="Z696" t="str">
        <f t="shared" si="151"/>
        <v/>
      </c>
      <c r="AA696" t="str">
        <f t="shared" si="152"/>
        <v/>
      </c>
      <c r="AC696" t="str">
        <f t="shared" si="153"/>
        <v/>
      </c>
    </row>
    <row r="697" spans="16:29" x14ac:dyDescent="0.25">
      <c r="P697" s="1" t="str">
        <f>IF($C697&lt;&gt;"",IF(COUNTIF($C:C,$C697)&gt;1,"Plusieurs commentaires",""),"")</f>
        <v/>
      </c>
      <c r="Q697" s="1">
        <f t="shared" si="144"/>
        <v>0</v>
      </c>
      <c r="R697" s="1">
        <f>SUMIFS($Q$5:$Q697,$P$5:$P697,"Plusieurs commentaires",$C$5:$C697,C697)</f>
        <v>0</v>
      </c>
      <c r="S697" t="str">
        <f t="shared" si="145"/>
        <v/>
      </c>
      <c r="T697" t="str">
        <f t="shared" si="146"/>
        <v/>
      </c>
      <c r="U697" t="str">
        <f t="shared" si="147"/>
        <v/>
      </c>
      <c r="V697" s="238" t="str">
        <f t="shared" si="148"/>
        <v/>
      </c>
      <c r="W697" s="238">
        <f t="shared" si="149"/>
        <v>0</v>
      </c>
      <c r="X697" s="238">
        <f>SUMIFS($W$5:$W697,$V$5:$V697,"Plusieurs occurences",$H$5:$H697,H697)</f>
        <v>0</v>
      </c>
      <c r="Y697" t="str">
        <f t="shared" si="150"/>
        <v/>
      </c>
      <c r="Z697" t="str">
        <f t="shared" si="151"/>
        <v/>
      </c>
      <c r="AA697" t="str">
        <f t="shared" si="152"/>
        <v/>
      </c>
      <c r="AC697" t="str">
        <f t="shared" si="153"/>
        <v/>
      </c>
    </row>
    <row r="698" spans="16:29" x14ac:dyDescent="0.25">
      <c r="P698" s="1" t="str">
        <f>IF($C698&lt;&gt;"",IF(COUNTIF($C:C,$C698)&gt;1,"Plusieurs commentaires",""),"")</f>
        <v/>
      </c>
      <c r="Q698" s="1">
        <f t="shared" si="144"/>
        <v>0</v>
      </c>
      <c r="R698" s="1">
        <f>SUMIFS($Q$5:$Q698,$P$5:$P698,"Plusieurs commentaires",$C$5:$C698,C698)</f>
        <v>0</v>
      </c>
      <c r="S698" t="str">
        <f t="shared" si="145"/>
        <v/>
      </c>
      <c r="T698" t="str">
        <f t="shared" si="146"/>
        <v/>
      </c>
      <c r="U698" t="str">
        <f t="shared" si="147"/>
        <v/>
      </c>
      <c r="V698" s="238" t="str">
        <f t="shared" si="148"/>
        <v/>
      </c>
      <c r="W698" s="238">
        <f t="shared" si="149"/>
        <v>0</v>
      </c>
      <c r="X698" s="238">
        <f>SUMIFS($W$5:$W698,$V$5:$V698,"Plusieurs occurences",$H$5:$H698,H698)</f>
        <v>0</v>
      </c>
      <c r="Y698" t="str">
        <f t="shared" si="150"/>
        <v/>
      </c>
      <c r="Z698" t="str">
        <f t="shared" si="151"/>
        <v/>
      </c>
      <c r="AA698" t="str">
        <f t="shared" si="152"/>
        <v/>
      </c>
      <c r="AC698" t="str">
        <f t="shared" si="153"/>
        <v/>
      </c>
    </row>
    <row r="699" spans="16:29" x14ac:dyDescent="0.25">
      <c r="P699" s="1" t="str">
        <f>IF($C699&lt;&gt;"",IF(COUNTIF($C:C,$C699)&gt;1,"Plusieurs commentaires",""),"")</f>
        <v/>
      </c>
      <c r="Q699" s="1">
        <f t="shared" si="144"/>
        <v>0</v>
      </c>
      <c r="R699" s="1">
        <f>SUMIFS($Q$5:$Q699,$P$5:$P699,"Plusieurs commentaires",$C$5:$C699,C699)</f>
        <v>0</v>
      </c>
      <c r="S699" t="str">
        <f t="shared" si="145"/>
        <v/>
      </c>
      <c r="T699" t="str">
        <f t="shared" si="146"/>
        <v/>
      </c>
      <c r="U699" t="str">
        <f t="shared" si="147"/>
        <v/>
      </c>
      <c r="V699" s="238" t="str">
        <f t="shared" si="148"/>
        <v/>
      </c>
      <c r="W699" s="238">
        <f t="shared" si="149"/>
        <v>0</v>
      </c>
      <c r="X699" s="238">
        <f>SUMIFS($W$5:$W699,$V$5:$V699,"Plusieurs occurences",$H$5:$H699,H699)</f>
        <v>0</v>
      </c>
      <c r="Y699" t="str">
        <f t="shared" si="150"/>
        <v/>
      </c>
      <c r="Z699" t="str">
        <f t="shared" si="151"/>
        <v/>
      </c>
      <c r="AA699" t="str">
        <f t="shared" si="152"/>
        <v/>
      </c>
      <c r="AC699" t="str">
        <f t="shared" si="153"/>
        <v/>
      </c>
    </row>
    <row r="700" spans="16:29" x14ac:dyDescent="0.25">
      <c r="P700" s="1" t="str">
        <f>IF($C700&lt;&gt;"",IF(COUNTIF($C:C,$C700)&gt;1,"Plusieurs commentaires",""),"")</f>
        <v/>
      </c>
      <c r="Q700" s="1">
        <f t="shared" si="144"/>
        <v>0</v>
      </c>
      <c r="R700" s="1">
        <f>SUMIFS($Q$5:$Q700,$P$5:$P700,"Plusieurs commentaires",$C$5:$C700,C700)</f>
        <v>0</v>
      </c>
      <c r="S700" t="str">
        <f t="shared" si="145"/>
        <v/>
      </c>
      <c r="T700" t="str">
        <f t="shared" si="146"/>
        <v/>
      </c>
      <c r="U700" t="str">
        <f t="shared" si="147"/>
        <v/>
      </c>
      <c r="V700" s="238" t="str">
        <f t="shared" si="148"/>
        <v/>
      </c>
      <c r="W700" s="238">
        <f t="shared" si="149"/>
        <v>0</v>
      </c>
      <c r="X700" s="238">
        <f>SUMIFS($W$5:$W700,$V$5:$V700,"Plusieurs occurences",$H$5:$H700,H700)</f>
        <v>0</v>
      </c>
      <c r="Y700" t="str">
        <f t="shared" si="150"/>
        <v/>
      </c>
      <c r="Z700" t="str">
        <f t="shared" si="151"/>
        <v/>
      </c>
      <c r="AA700" t="str">
        <f t="shared" si="152"/>
        <v/>
      </c>
      <c r="AC700" t="str">
        <f t="shared" si="153"/>
        <v/>
      </c>
    </row>
    <row r="701" spans="16:29" x14ac:dyDescent="0.25">
      <c r="P701" s="1" t="str">
        <f>IF($C701&lt;&gt;"",IF(COUNTIF($C:C,$C701)&gt;1,"Plusieurs commentaires",""),"")</f>
        <v/>
      </c>
      <c r="Q701" s="1">
        <f t="shared" si="144"/>
        <v>0</v>
      </c>
      <c r="R701" s="1">
        <f>SUMIFS($Q$5:$Q701,$P$5:$P701,"Plusieurs commentaires",$C$5:$C701,C701)</f>
        <v>0</v>
      </c>
      <c r="S701" t="str">
        <f t="shared" si="145"/>
        <v/>
      </c>
      <c r="T701" t="str">
        <f t="shared" si="146"/>
        <v/>
      </c>
      <c r="U701" t="str">
        <f t="shared" si="147"/>
        <v/>
      </c>
      <c r="V701" s="238" t="str">
        <f t="shared" si="148"/>
        <v/>
      </c>
      <c r="W701" s="238">
        <f t="shared" si="149"/>
        <v>0</v>
      </c>
      <c r="X701" s="238">
        <f>SUMIFS($W$5:$W701,$V$5:$V701,"Plusieurs occurences",$H$5:$H701,H701)</f>
        <v>0</v>
      </c>
      <c r="Y701" t="str">
        <f t="shared" si="150"/>
        <v/>
      </c>
      <c r="Z701" t="str">
        <f t="shared" si="151"/>
        <v/>
      </c>
      <c r="AA701" t="str">
        <f t="shared" si="152"/>
        <v/>
      </c>
      <c r="AC701" t="str">
        <f t="shared" si="153"/>
        <v/>
      </c>
    </row>
    <row r="702" spans="16:29" x14ac:dyDescent="0.25">
      <c r="P702" s="1" t="str">
        <f>IF($C702&lt;&gt;"",IF(COUNTIF($C:C,$C702)&gt;1,"Plusieurs commentaires",""),"")</f>
        <v/>
      </c>
      <c r="Q702" s="1">
        <f t="shared" si="144"/>
        <v>0</v>
      </c>
      <c r="R702" s="1">
        <f>SUMIFS($Q$5:$Q702,$P$5:$P702,"Plusieurs commentaires",$C$5:$C702,C702)</f>
        <v>0</v>
      </c>
      <c r="S702" t="str">
        <f t="shared" si="145"/>
        <v/>
      </c>
      <c r="T702" t="str">
        <f t="shared" si="146"/>
        <v/>
      </c>
      <c r="U702" t="str">
        <f t="shared" si="147"/>
        <v/>
      </c>
      <c r="V702" s="238" t="str">
        <f t="shared" si="148"/>
        <v/>
      </c>
      <c r="W702" s="238">
        <f t="shared" si="149"/>
        <v>0</v>
      </c>
      <c r="X702" s="238">
        <f>SUMIFS($W$5:$W702,$V$5:$V702,"Plusieurs occurences",$H$5:$H702,H702)</f>
        <v>0</v>
      </c>
      <c r="Y702" t="str">
        <f t="shared" si="150"/>
        <v/>
      </c>
      <c r="Z702" t="str">
        <f t="shared" si="151"/>
        <v/>
      </c>
      <c r="AA702" t="str">
        <f t="shared" si="152"/>
        <v/>
      </c>
      <c r="AC702" t="str">
        <f t="shared" si="153"/>
        <v/>
      </c>
    </row>
    <row r="703" spans="16:29" x14ac:dyDescent="0.25">
      <c r="P703" s="1" t="str">
        <f>IF($C703&lt;&gt;"",IF(COUNTIF($C:C,$C703)&gt;1,"Plusieurs commentaires",""),"")</f>
        <v/>
      </c>
      <c r="Q703" s="1">
        <f t="shared" si="144"/>
        <v>0</v>
      </c>
      <c r="R703" s="1">
        <f>SUMIFS($Q$5:$Q703,$P$5:$P703,"Plusieurs commentaires",$C$5:$C703,C703)</f>
        <v>0</v>
      </c>
      <c r="S703" t="str">
        <f t="shared" si="145"/>
        <v/>
      </c>
      <c r="T703" t="str">
        <f t="shared" si="146"/>
        <v/>
      </c>
      <c r="U703" t="str">
        <f t="shared" si="147"/>
        <v/>
      </c>
      <c r="V703" s="238" t="str">
        <f t="shared" si="148"/>
        <v/>
      </c>
      <c r="W703" s="238">
        <f t="shared" si="149"/>
        <v>0</v>
      </c>
      <c r="X703" s="238">
        <f>SUMIFS($W$5:$W703,$V$5:$V703,"Plusieurs occurences",$H$5:$H703,H703)</f>
        <v>0</v>
      </c>
      <c r="Y703" t="str">
        <f t="shared" si="150"/>
        <v/>
      </c>
      <c r="Z703" t="str">
        <f t="shared" si="151"/>
        <v/>
      </c>
      <c r="AA703" t="str">
        <f t="shared" si="152"/>
        <v/>
      </c>
      <c r="AC703" t="str">
        <f t="shared" si="153"/>
        <v/>
      </c>
    </row>
    <row r="704" spans="16:29" x14ac:dyDescent="0.25">
      <c r="P704" s="1" t="str">
        <f>IF($C704&lt;&gt;"",IF(COUNTIF($C:C,$C704)&gt;1,"Plusieurs commentaires",""),"")</f>
        <v/>
      </c>
      <c r="Q704" s="1">
        <f t="shared" si="144"/>
        <v>0</v>
      </c>
      <c r="R704" s="1">
        <f>SUMIFS($Q$5:$Q704,$P$5:$P704,"Plusieurs commentaires",$C$5:$C704,C704)</f>
        <v>0</v>
      </c>
      <c r="S704" t="str">
        <f t="shared" si="145"/>
        <v/>
      </c>
      <c r="T704" t="str">
        <f t="shared" si="146"/>
        <v/>
      </c>
      <c r="U704" t="str">
        <f t="shared" si="147"/>
        <v/>
      </c>
      <c r="V704" s="238" t="str">
        <f t="shared" si="148"/>
        <v/>
      </c>
      <c r="W704" s="238">
        <f t="shared" si="149"/>
        <v>0</v>
      </c>
      <c r="X704" s="238">
        <f>SUMIFS($W$5:$W704,$V$5:$V704,"Plusieurs occurences",$H$5:$H704,H704)</f>
        <v>0</v>
      </c>
      <c r="Y704" t="str">
        <f t="shared" si="150"/>
        <v/>
      </c>
      <c r="Z704" t="str">
        <f t="shared" si="151"/>
        <v/>
      </c>
      <c r="AA704" t="str">
        <f t="shared" si="152"/>
        <v/>
      </c>
      <c r="AC704" t="str">
        <f t="shared" si="153"/>
        <v/>
      </c>
    </row>
    <row r="705" spans="16:29" x14ac:dyDescent="0.25">
      <c r="P705" s="1" t="str">
        <f>IF($C705&lt;&gt;"",IF(COUNTIF($C:C,$C705)&gt;1,"Plusieurs commentaires",""),"")</f>
        <v/>
      </c>
      <c r="Q705" s="1">
        <f t="shared" si="144"/>
        <v>0</v>
      </c>
      <c r="R705" s="1">
        <f>SUMIFS($Q$5:$Q705,$P$5:$P705,"Plusieurs commentaires",$C$5:$C705,C705)</f>
        <v>0</v>
      </c>
      <c r="S705" t="str">
        <f t="shared" si="145"/>
        <v/>
      </c>
      <c r="T705" t="str">
        <f t="shared" si="146"/>
        <v/>
      </c>
      <c r="U705" t="str">
        <f t="shared" si="147"/>
        <v/>
      </c>
      <c r="V705" s="238" t="str">
        <f t="shared" si="148"/>
        <v/>
      </c>
      <c r="W705" s="238">
        <f t="shared" si="149"/>
        <v>0</v>
      </c>
      <c r="X705" s="238">
        <f>SUMIFS($W$5:$W705,$V$5:$V705,"Plusieurs occurences",$H$5:$H705,H705)</f>
        <v>0</v>
      </c>
      <c r="Y705" t="str">
        <f t="shared" si="150"/>
        <v/>
      </c>
      <c r="Z705" t="str">
        <f t="shared" si="151"/>
        <v/>
      </c>
      <c r="AA705" t="str">
        <f t="shared" si="152"/>
        <v/>
      </c>
      <c r="AC705" t="str">
        <f t="shared" si="153"/>
        <v/>
      </c>
    </row>
    <row r="706" spans="16:29" x14ac:dyDescent="0.25">
      <c r="P706" s="1" t="str">
        <f>IF($C706&lt;&gt;"",IF(COUNTIF($C:C,$C706)&gt;1,"Plusieurs commentaires",""),"")</f>
        <v/>
      </c>
      <c r="Q706" s="1">
        <f t="shared" si="144"/>
        <v>0</v>
      </c>
      <c r="R706" s="1">
        <f>SUMIFS($Q$5:$Q706,$P$5:$P706,"Plusieurs commentaires",$C$5:$C706,C706)</f>
        <v>0</v>
      </c>
      <c r="S706" t="str">
        <f t="shared" si="145"/>
        <v/>
      </c>
      <c r="T706" t="str">
        <f t="shared" si="146"/>
        <v/>
      </c>
      <c r="U706" t="str">
        <f t="shared" si="147"/>
        <v/>
      </c>
      <c r="V706" s="238" t="str">
        <f t="shared" si="148"/>
        <v/>
      </c>
      <c r="W706" s="238">
        <f t="shared" si="149"/>
        <v>0</v>
      </c>
      <c r="X706" s="238">
        <f>SUMIFS($W$5:$W706,$V$5:$V706,"Plusieurs occurences",$H$5:$H706,H706)</f>
        <v>0</v>
      </c>
      <c r="Y706" t="str">
        <f t="shared" si="150"/>
        <v/>
      </c>
      <c r="Z706" t="str">
        <f t="shared" si="151"/>
        <v/>
      </c>
      <c r="AA706" t="str">
        <f t="shared" si="152"/>
        <v/>
      </c>
      <c r="AC706" t="str">
        <f t="shared" si="153"/>
        <v/>
      </c>
    </row>
    <row r="707" spans="16:29" x14ac:dyDescent="0.25">
      <c r="P707" s="1" t="str">
        <f>IF($C707&lt;&gt;"",IF(COUNTIF($C:C,$C707)&gt;1,"Plusieurs commentaires",""),"")</f>
        <v/>
      </c>
      <c r="Q707" s="1">
        <f t="shared" si="144"/>
        <v>0</v>
      </c>
      <c r="R707" s="1">
        <f>SUMIFS($Q$5:$Q707,$P$5:$P707,"Plusieurs commentaires",$C$5:$C707,C707)</f>
        <v>0</v>
      </c>
      <c r="S707" t="str">
        <f t="shared" si="145"/>
        <v/>
      </c>
      <c r="T707" t="str">
        <f t="shared" si="146"/>
        <v/>
      </c>
      <c r="U707" t="str">
        <f t="shared" si="147"/>
        <v/>
      </c>
      <c r="V707" s="238" t="str">
        <f t="shared" si="148"/>
        <v/>
      </c>
      <c r="W707" s="238">
        <f t="shared" si="149"/>
        <v>0</v>
      </c>
      <c r="X707" s="238">
        <f>SUMIFS($W$5:$W707,$V$5:$V707,"Plusieurs occurences",$H$5:$H707,H707)</f>
        <v>0</v>
      </c>
      <c r="Y707" t="str">
        <f t="shared" si="150"/>
        <v/>
      </c>
      <c r="Z707" t="str">
        <f t="shared" si="151"/>
        <v/>
      </c>
      <c r="AA707" t="str">
        <f t="shared" si="152"/>
        <v/>
      </c>
      <c r="AC707" t="str">
        <f t="shared" si="153"/>
        <v/>
      </c>
    </row>
    <row r="708" spans="16:29" x14ac:dyDescent="0.25">
      <c r="P708" s="1" t="str">
        <f>IF($C708&lt;&gt;"",IF(COUNTIF($C:C,$C708)&gt;1,"Plusieurs commentaires",""),"")</f>
        <v/>
      </c>
      <c r="Q708" s="1">
        <f t="shared" si="144"/>
        <v>0</v>
      </c>
      <c r="R708" s="1">
        <f>SUMIFS($Q$5:$Q708,$P$5:$P708,"Plusieurs commentaires",$C$5:$C708,C708)</f>
        <v>0</v>
      </c>
      <c r="S708" t="str">
        <f t="shared" si="145"/>
        <v/>
      </c>
      <c r="T708" t="str">
        <f t="shared" si="146"/>
        <v/>
      </c>
      <c r="U708" t="str">
        <f t="shared" si="147"/>
        <v/>
      </c>
      <c r="V708" s="238" t="str">
        <f t="shared" si="148"/>
        <v/>
      </c>
      <c r="W708" s="238">
        <f t="shared" si="149"/>
        <v>0</v>
      </c>
      <c r="X708" s="238">
        <f>SUMIFS($W$5:$W708,$V$5:$V708,"Plusieurs occurences",$H$5:$H708,H708)</f>
        <v>0</v>
      </c>
      <c r="Y708" t="str">
        <f t="shared" si="150"/>
        <v/>
      </c>
      <c r="Z708" t="str">
        <f t="shared" si="151"/>
        <v/>
      </c>
      <c r="AA708" t="str">
        <f t="shared" si="152"/>
        <v/>
      </c>
      <c r="AC708" t="str">
        <f t="shared" si="153"/>
        <v/>
      </c>
    </row>
    <row r="709" spans="16:29" x14ac:dyDescent="0.25">
      <c r="P709" s="1" t="str">
        <f>IF($C709&lt;&gt;"",IF(COUNTIF($C:C,$C709)&gt;1,"Plusieurs commentaires",""),"")</f>
        <v/>
      </c>
      <c r="Q709" s="1">
        <f t="shared" ref="Q709:Q772" si="154">IF(P709="Plusieurs commentaires",1,0)</f>
        <v>0</v>
      </c>
      <c r="R709" s="1">
        <f>SUMIFS($Q$5:$Q709,$P$5:$P709,"Plusieurs commentaires",$C$5:$C709,C709)</f>
        <v>0</v>
      </c>
      <c r="S709" t="str">
        <f t="shared" ref="S709:S772" si="155">IF(I709="Non",IF(F709&lt;=21,IF(M709="Critique",IF(J709&gt;2017,C709,""),""),""),"")</f>
        <v/>
      </c>
      <c r="T709" t="str">
        <f t="shared" ref="T709:T772" si="156">IF(I709="Non",IF(F709&lt;=21,IF(M709="Soutien",IF(J709&gt;2017,C709,""),""),""),"")</f>
        <v/>
      </c>
      <c r="U709" t="str">
        <f t="shared" ref="U709:U772" si="157">IF(I709="Non",IF(F709&lt;=21,IF(M709="Neutre",IF(J709&gt;2017,C709,""),""),""),"")</f>
        <v/>
      </c>
      <c r="V709" s="238" t="str">
        <f t="shared" ref="V709:V772" si="158">IF($H709&lt;&gt;"",IF(COUNTIF($H:$H,$H709)&gt;1,"Plusieurs occurences",""),"")</f>
        <v/>
      </c>
      <c r="W709" s="238">
        <f t="shared" ref="W709:W772" si="159">IF(V709="Plusieurs occurences",1,0)</f>
        <v>0</v>
      </c>
      <c r="X709" s="238">
        <f>SUMIFS($W$5:$W709,$V$5:$V709,"Plusieurs occurences",$H$5:$H709,H709)</f>
        <v>0</v>
      </c>
      <c r="Y709" t="str">
        <f t="shared" ref="Y709:Y772" si="160">IF(R709&lt;2,IF(M709="Critique",H709,""),"")</f>
        <v/>
      </c>
      <c r="Z709" t="str">
        <f t="shared" ref="Z709:Z772" si="161">IF(R709&lt;2,IF(M709="Soutien",H709,""),"")</f>
        <v/>
      </c>
      <c r="AA709" t="str">
        <f t="shared" ref="AA709:AA772" si="162">IF(R709&lt;2,IF(M709="Neutre",H709,""),"")</f>
        <v/>
      </c>
      <c r="AC709" t="str">
        <f t="shared" si="153"/>
        <v/>
      </c>
    </row>
    <row r="710" spans="16:29" x14ac:dyDescent="0.25">
      <c r="P710" s="1" t="str">
        <f>IF($C710&lt;&gt;"",IF(COUNTIF($C:C,$C710)&gt;1,"Plusieurs commentaires",""),"")</f>
        <v/>
      </c>
      <c r="Q710" s="1">
        <f t="shared" si="154"/>
        <v>0</v>
      </c>
      <c r="R710" s="1">
        <f>SUMIFS($Q$5:$Q710,$P$5:$P710,"Plusieurs commentaires",$C$5:$C710,C710)</f>
        <v>0</v>
      </c>
      <c r="S710" t="str">
        <f t="shared" si="155"/>
        <v/>
      </c>
      <c r="T710" t="str">
        <f t="shared" si="156"/>
        <v/>
      </c>
      <c r="U710" t="str">
        <f t="shared" si="157"/>
        <v/>
      </c>
      <c r="V710" s="238" t="str">
        <f t="shared" si="158"/>
        <v/>
      </c>
      <c r="W710" s="238">
        <f t="shared" si="159"/>
        <v>0</v>
      </c>
      <c r="X710" s="238">
        <f>SUMIFS($W$5:$W710,$V$5:$V710,"Plusieurs occurences",$H$5:$H710,H710)</f>
        <v>0</v>
      </c>
      <c r="Y710" t="str">
        <f t="shared" si="160"/>
        <v/>
      </c>
      <c r="Z710" t="str">
        <f t="shared" si="161"/>
        <v/>
      </c>
      <c r="AA710" t="str">
        <f t="shared" si="162"/>
        <v/>
      </c>
      <c r="AC710" t="str">
        <f t="shared" si="153"/>
        <v/>
      </c>
    </row>
    <row r="711" spans="16:29" x14ac:dyDescent="0.25">
      <c r="P711" s="1" t="str">
        <f>IF($C711&lt;&gt;"",IF(COUNTIF($C:C,$C711)&gt;1,"Plusieurs commentaires",""),"")</f>
        <v/>
      </c>
      <c r="Q711" s="1">
        <f t="shared" si="154"/>
        <v>0</v>
      </c>
      <c r="R711" s="1">
        <f>SUMIFS($Q$5:$Q711,$P$5:$P711,"Plusieurs commentaires",$C$5:$C711,C711)</f>
        <v>0</v>
      </c>
      <c r="S711" t="str">
        <f t="shared" si="155"/>
        <v/>
      </c>
      <c r="T711" t="str">
        <f t="shared" si="156"/>
        <v/>
      </c>
      <c r="U711" t="str">
        <f t="shared" si="157"/>
        <v/>
      </c>
      <c r="V711" s="238" t="str">
        <f t="shared" si="158"/>
        <v/>
      </c>
      <c r="W711" s="238">
        <f t="shared" si="159"/>
        <v>0</v>
      </c>
      <c r="X711" s="238">
        <f>SUMIFS($W$5:$W711,$V$5:$V711,"Plusieurs occurences",$H$5:$H711,H711)</f>
        <v>0</v>
      </c>
      <c r="Y711" t="str">
        <f t="shared" si="160"/>
        <v/>
      </c>
      <c r="Z711" t="str">
        <f t="shared" si="161"/>
        <v/>
      </c>
      <c r="AA711" t="str">
        <f t="shared" si="162"/>
        <v/>
      </c>
      <c r="AC711" t="str">
        <f t="shared" si="153"/>
        <v/>
      </c>
    </row>
    <row r="712" spans="16:29" x14ac:dyDescent="0.25">
      <c r="P712" s="1" t="str">
        <f>IF($C712&lt;&gt;"",IF(COUNTIF($C:C,$C712)&gt;1,"Plusieurs commentaires",""),"")</f>
        <v/>
      </c>
      <c r="Q712" s="1">
        <f t="shared" si="154"/>
        <v>0</v>
      </c>
      <c r="R712" s="1">
        <f>SUMIFS($Q$5:$Q712,$P$5:$P712,"Plusieurs commentaires",$C$5:$C712,C712)</f>
        <v>0</v>
      </c>
      <c r="S712" t="str">
        <f t="shared" si="155"/>
        <v/>
      </c>
      <c r="T712" t="str">
        <f t="shared" si="156"/>
        <v/>
      </c>
      <c r="U712" t="str">
        <f t="shared" si="157"/>
        <v/>
      </c>
      <c r="V712" s="238" t="str">
        <f t="shared" si="158"/>
        <v/>
      </c>
      <c r="W712" s="238">
        <f t="shared" si="159"/>
        <v>0</v>
      </c>
      <c r="X712" s="238">
        <f>SUMIFS($W$5:$W712,$V$5:$V712,"Plusieurs occurences",$H$5:$H712,H712)</f>
        <v>0</v>
      </c>
      <c r="Y712" t="str">
        <f t="shared" si="160"/>
        <v/>
      </c>
      <c r="Z712" t="str">
        <f t="shared" si="161"/>
        <v/>
      </c>
      <c r="AA712" t="str">
        <f t="shared" si="162"/>
        <v/>
      </c>
      <c r="AC712" t="str">
        <f t="shared" si="153"/>
        <v/>
      </c>
    </row>
    <row r="713" spans="16:29" x14ac:dyDescent="0.25">
      <c r="P713" s="1" t="str">
        <f>IF($C713&lt;&gt;"",IF(COUNTIF($C:C,$C713)&gt;1,"Plusieurs commentaires",""),"")</f>
        <v/>
      </c>
      <c r="Q713" s="1">
        <f t="shared" si="154"/>
        <v>0</v>
      </c>
      <c r="R713" s="1">
        <f>SUMIFS($Q$5:$Q713,$P$5:$P713,"Plusieurs commentaires",$C$5:$C713,C713)</f>
        <v>0</v>
      </c>
      <c r="S713" t="str">
        <f t="shared" si="155"/>
        <v/>
      </c>
      <c r="T713" t="str">
        <f t="shared" si="156"/>
        <v/>
      </c>
      <c r="U713" t="str">
        <f t="shared" si="157"/>
        <v/>
      </c>
      <c r="V713" s="238" t="str">
        <f t="shared" si="158"/>
        <v/>
      </c>
      <c r="W713" s="238">
        <f t="shared" si="159"/>
        <v>0</v>
      </c>
      <c r="X713" s="238">
        <f>SUMIFS($W$5:$W713,$V$5:$V713,"Plusieurs occurences",$H$5:$H713,H713)</f>
        <v>0</v>
      </c>
      <c r="Y713" t="str">
        <f t="shared" si="160"/>
        <v/>
      </c>
      <c r="Z713" t="str">
        <f t="shared" si="161"/>
        <v/>
      </c>
      <c r="AA713" t="str">
        <f t="shared" si="162"/>
        <v/>
      </c>
      <c r="AC713" t="str">
        <f t="shared" si="153"/>
        <v/>
      </c>
    </row>
    <row r="714" spans="16:29" x14ac:dyDescent="0.25">
      <c r="P714" s="1" t="str">
        <f>IF($C714&lt;&gt;"",IF(COUNTIF($C:C,$C714)&gt;1,"Plusieurs commentaires",""),"")</f>
        <v/>
      </c>
      <c r="Q714" s="1">
        <f t="shared" si="154"/>
        <v>0</v>
      </c>
      <c r="R714" s="1">
        <f>SUMIFS($Q$5:$Q714,$P$5:$P714,"Plusieurs commentaires",$C$5:$C714,C714)</f>
        <v>0</v>
      </c>
      <c r="S714" t="str">
        <f t="shared" si="155"/>
        <v/>
      </c>
      <c r="T714" t="str">
        <f t="shared" si="156"/>
        <v/>
      </c>
      <c r="U714" t="str">
        <f t="shared" si="157"/>
        <v/>
      </c>
      <c r="V714" s="238" t="str">
        <f t="shared" si="158"/>
        <v/>
      </c>
      <c r="W714" s="238">
        <f t="shared" si="159"/>
        <v>0</v>
      </c>
      <c r="X714" s="238">
        <f>SUMIFS($W$5:$W714,$V$5:$V714,"Plusieurs occurences",$H$5:$H714,H714)</f>
        <v>0</v>
      </c>
      <c r="Y714" t="str">
        <f t="shared" si="160"/>
        <v/>
      </c>
      <c r="Z714" t="str">
        <f t="shared" si="161"/>
        <v/>
      </c>
      <c r="AA714" t="str">
        <f t="shared" si="162"/>
        <v/>
      </c>
      <c r="AC714" t="str">
        <f t="shared" ref="AC714:AC777" si="163">IF(R714&lt;2,IF(M714="Critique",C714,""),"")</f>
        <v/>
      </c>
    </row>
    <row r="715" spans="16:29" x14ac:dyDescent="0.25">
      <c r="P715" s="1" t="str">
        <f>IF($C715&lt;&gt;"",IF(COUNTIF($C:C,$C715)&gt;1,"Plusieurs commentaires",""),"")</f>
        <v/>
      </c>
      <c r="Q715" s="1">
        <f t="shared" si="154"/>
        <v>0</v>
      </c>
      <c r="R715" s="1">
        <f>SUMIFS($Q$5:$Q715,$P$5:$P715,"Plusieurs commentaires",$C$5:$C715,C715)</f>
        <v>0</v>
      </c>
      <c r="S715" t="str">
        <f t="shared" si="155"/>
        <v/>
      </c>
      <c r="T715" t="str">
        <f t="shared" si="156"/>
        <v/>
      </c>
      <c r="U715" t="str">
        <f t="shared" si="157"/>
        <v/>
      </c>
      <c r="V715" s="238" t="str">
        <f t="shared" si="158"/>
        <v/>
      </c>
      <c r="W715" s="238">
        <f t="shared" si="159"/>
        <v>0</v>
      </c>
      <c r="X715" s="238">
        <f>SUMIFS($W$5:$W715,$V$5:$V715,"Plusieurs occurences",$H$5:$H715,H715)</f>
        <v>0</v>
      </c>
      <c r="Y715" t="str">
        <f t="shared" si="160"/>
        <v/>
      </c>
      <c r="Z715" t="str">
        <f t="shared" si="161"/>
        <v/>
      </c>
      <c r="AA715" t="str">
        <f t="shared" si="162"/>
        <v/>
      </c>
      <c r="AC715" t="str">
        <f t="shared" si="163"/>
        <v/>
      </c>
    </row>
    <row r="716" spans="16:29" x14ac:dyDescent="0.25">
      <c r="P716" s="1" t="str">
        <f>IF($C716&lt;&gt;"",IF(COUNTIF($C:C,$C716)&gt;1,"Plusieurs commentaires",""),"")</f>
        <v/>
      </c>
      <c r="Q716" s="1">
        <f t="shared" si="154"/>
        <v>0</v>
      </c>
      <c r="R716" s="1">
        <f>SUMIFS($Q$5:$Q716,$P$5:$P716,"Plusieurs commentaires",$C$5:$C716,C716)</f>
        <v>0</v>
      </c>
      <c r="S716" t="str">
        <f t="shared" si="155"/>
        <v/>
      </c>
      <c r="T716" t="str">
        <f t="shared" si="156"/>
        <v/>
      </c>
      <c r="U716" t="str">
        <f t="shared" si="157"/>
        <v/>
      </c>
      <c r="V716" s="238" t="str">
        <f t="shared" si="158"/>
        <v/>
      </c>
      <c r="W716" s="238">
        <f t="shared" si="159"/>
        <v>0</v>
      </c>
      <c r="X716" s="238">
        <f>SUMIFS($W$5:$W716,$V$5:$V716,"Plusieurs occurences",$H$5:$H716,H716)</f>
        <v>0</v>
      </c>
      <c r="Y716" t="str">
        <f t="shared" si="160"/>
        <v/>
      </c>
      <c r="Z716" t="str">
        <f t="shared" si="161"/>
        <v/>
      </c>
      <c r="AA716" t="str">
        <f t="shared" si="162"/>
        <v/>
      </c>
      <c r="AC716" t="str">
        <f t="shared" si="163"/>
        <v/>
      </c>
    </row>
    <row r="717" spans="16:29" x14ac:dyDescent="0.25">
      <c r="P717" s="1" t="str">
        <f>IF($C717&lt;&gt;"",IF(COUNTIF($C:C,$C717)&gt;1,"Plusieurs commentaires",""),"")</f>
        <v/>
      </c>
      <c r="Q717" s="1">
        <f t="shared" si="154"/>
        <v>0</v>
      </c>
      <c r="R717" s="1">
        <f>SUMIFS($Q$5:$Q717,$P$5:$P717,"Plusieurs commentaires",$C$5:$C717,C717)</f>
        <v>0</v>
      </c>
      <c r="S717" t="str">
        <f t="shared" si="155"/>
        <v/>
      </c>
      <c r="T717" t="str">
        <f t="shared" si="156"/>
        <v/>
      </c>
      <c r="U717" t="str">
        <f t="shared" si="157"/>
        <v/>
      </c>
      <c r="V717" s="238" t="str">
        <f t="shared" si="158"/>
        <v/>
      </c>
      <c r="W717" s="238">
        <f t="shared" si="159"/>
        <v>0</v>
      </c>
      <c r="X717" s="238">
        <f>SUMIFS($W$5:$W717,$V$5:$V717,"Plusieurs occurences",$H$5:$H717,H717)</f>
        <v>0</v>
      </c>
      <c r="Y717" t="str">
        <f t="shared" si="160"/>
        <v/>
      </c>
      <c r="Z717" t="str">
        <f t="shared" si="161"/>
        <v/>
      </c>
      <c r="AA717" t="str">
        <f t="shared" si="162"/>
        <v/>
      </c>
      <c r="AC717" t="str">
        <f t="shared" si="163"/>
        <v/>
      </c>
    </row>
    <row r="718" spans="16:29" x14ac:dyDescent="0.25">
      <c r="P718" s="1" t="str">
        <f>IF($C718&lt;&gt;"",IF(COUNTIF($C:C,$C718)&gt;1,"Plusieurs commentaires",""),"")</f>
        <v/>
      </c>
      <c r="Q718" s="1">
        <f t="shared" si="154"/>
        <v>0</v>
      </c>
      <c r="R718" s="1">
        <f>SUMIFS($Q$5:$Q718,$P$5:$P718,"Plusieurs commentaires",$C$5:$C718,C718)</f>
        <v>0</v>
      </c>
      <c r="S718" t="str">
        <f t="shared" si="155"/>
        <v/>
      </c>
      <c r="T718" t="str">
        <f t="shared" si="156"/>
        <v/>
      </c>
      <c r="U718" t="str">
        <f t="shared" si="157"/>
        <v/>
      </c>
      <c r="V718" s="238" t="str">
        <f t="shared" si="158"/>
        <v/>
      </c>
      <c r="W718" s="238">
        <f t="shared" si="159"/>
        <v>0</v>
      </c>
      <c r="X718" s="238">
        <f>SUMIFS($W$5:$W718,$V$5:$V718,"Plusieurs occurences",$H$5:$H718,H718)</f>
        <v>0</v>
      </c>
      <c r="Y718" t="str">
        <f t="shared" si="160"/>
        <v/>
      </c>
      <c r="Z718" t="str">
        <f t="shared" si="161"/>
        <v/>
      </c>
      <c r="AA718" t="str">
        <f t="shared" si="162"/>
        <v/>
      </c>
      <c r="AC718" t="str">
        <f t="shared" si="163"/>
        <v/>
      </c>
    </row>
    <row r="719" spans="16:29" x14ac:dyDescent="0.25">
      <c r="P719" s="1" t="str">
        <f>IF($C719&lt;&gt;"",IF(COUNTIF($C:C,$C719)&gt;1,"Plusieurs commentaires",""),"")</f>
        <v/>
      </c>
      <c r="Q719" s="1">
        <f t="shared" si="154"/>
        <v>0</v>
      </c>
      <c r="R719" s="1">
        <f>SUMIFS($Q$5:$Q719,$P$5:$P719,"Plusieurs commentaires",$C$5:$C719,C719)</f>
        <v>0</v>
      </c>
      <c r="S719" t="str">
        <f t="shared" si="155"/>
        <v/>
      </c>
      <c r="T719" t="str">
        <f t="shared" si="156"/>
        <v/>
      </c>
      <c r="U719" t="str">
        <f t="shared" si="157"/>
        <v/>
      </c>
      <c r="V719" s="238" t="str">
        <f t="shared" si="158"/>
        <v/>
      </c>
      <c r="W719" s="238">
        <f t="shared" si="159"/>
        <v>0</v>
      </c>
      <c r="X719" s="238">
        <f>SUMIFS($W$5:$W719,$V$5:$V719,"Plusieurs occurences",$H$5:$H719,H719)</f>
        <v>0</v>
      </c>
      <c r="Y719" t="str">
        <f t="shared" si="160"/>
        <v/>
      </c>
      <c r="Z719" t="str">
        <f t="shared" si="161"/>
        <v/>
      </c>
      <c r="AA719" t="str">
        <f t="shared" si="162"/>
        <v/>
      </c>
      <c r="AC719" t="str">
        <f t="shared" si="163"/>
        <v/>
      </c>
    </row>
    <row r="720" spans="16:29" x14ac:dyDescent="0.25">
      <c r="P720" s="1" t="str">
        <f>IF($C720&lt;&gt;"",IF(COUNTIF($C:C,$C720)&gt;1,"Plusieurs commentaires",""),"")</f>
        <v/>
      </c>
      <c r="Q720" s="1">
        <f t="shared" si="154"/>
        <v>0</v>
      </c>
      <c r="R720" s="1">
        <f>SUMIFS($Q$5:$Q720,$P$5:$P720,"Plusieurs commentaires",$C$5:$C720,C720)</f>
        <v>0</v>
      </c>
      <c r="S720" t="str">
        <f t="shared" si="155"/>
        <v/>
      </c>
      <c r="T720" t="str">
        <f t="shared" si="156"/>
        <v/>
      </c>
      <c r="U720" t="str">
        <f t="shared" si="157"/>
        <v/>
      </c>
      <c r="V720" s="238" t="str">
        <f t="shared" si="158"/>
        <v/>
      </c>
      <c r="W720" s="238">
        <f t="shared" si="159"/>
        <v>0</v>
      </c>
      <c r="X720" s="238">
        <f>SUMIFS($W$5:$W720,$V$5:$V720,"Plusieurs occurences",$H$5:$H720,H720)</f>
        <v>0</v>
      </c>
      <c r="Y720" t="str">
        <f t="shared" si="160"/>
        <v/>
      </c>
      <c r="Z720" t="str">
        <f t="shared" si="161"/>
        <v/>
      </c>
      <c r="AA720" t="str">
        <f t="shared" si="162"/>
        <v/>
      </c>
      <c r="AC720" t="str">
        <f t="shared" si="163"/>
        <v/>
      </c>
    </row>
    <row r="721" spans="16:29" x14ac:dyDescent="0.25">
      <c r="P721" s="1" t="str">
        <f>IF($C721&lt;&gt;"",IF(COUNTIF($C:C,$C721)&gt;1,"Plusieurs commentaires",""),"")</f>
        <v/>
      </c>
      <c r="Q721" s="1">
        <f t="shared" si="154"/>
        <v>0</v>
      </c>
      <c r="R721" s="1">
        <f>SUMIFS($Q$5:$Q721,$P$5:$P721,"Plusieurs commentaires",$C$5:$C721,C721)</f>
        <v>0</v>
      </c>
      <c r="S721" t="str">
        <f t="shared" si="155"/>
        <v/>
      </c>
      <c r="T721" t="str">
        <f t="shared" si="156"/>
        <v/>
      </c>
      <c r="U721" t="str">
        <f t="shared" si="157"/>
        <v/>
      </c>
      <c r="V721" s="238" t="str">
        <f t="shared" si="158"/>
        <v/>
      </c>
      <c r="W721" s="238">
        <f t="shared" si="159"/>
        <v>0</v>
      </c>
      <c r="X721" s="238">
        <f>SUMIFS($W$5:$W721,$V$5:$V721,"Plusieurs occurences",$H$5:$H721,H721)</f>
        <v>0</v>
      </c>
      <c r="Y721" t="str">
        <f t="shared" si="160"/>
        <v/>
      </c>
      <c r="Z721" t="str">
        <f t="shared" si="161"/>
        <v/>
      </c>
      <c r="AA721" t="str">
        <f t="shared" si="162"/>
        <v/>
      </c>
      <c r="AC721" t="str">
        <f t="shared" si="163"/>
        <v/>
      </c>
    </row>
    <row r="722" spans="16:29" x14ac:dyDescent="0.25">
      <c r="P722" s="1" t="str">
        <f>IF($C722&lt;&gt;"",IF(COUNTIF($C:C,$C722)&gt;1,"Plusieurs commentaires",""),"")</f>
        <v/>
      </c>
      <c r="Q722" s="1">
        <f t="shared" si="154"/>
        <v>0</v>
      </c>
      <c r="R722" s="1">
        <f>SUMIFS($Q$5:$Q722,$P$5:$P722,"Plusieurs commentaires",$C$5:$C722,C722)</f>
        <v>0</v>
      </c>
      <c r="S722" t="str">
        <f t="shared" si="155"/>
        <v/>
      </c>
      <c r="T722" t="str">
        <f t="shared" si="156"/>
        <v/>
      </c>
      <c r="U722" t="str">
        <f t="shared" si="157"/>
        <v/>
      </c>
      <c r="V722" s="238" t="str">
        <f t="shared" si="158"/>
        <v/>
      </c>
      <c r="W722" s="238">
        <f t="shared" si="159"/>
        <v>0</v>
      </c>
      <c r="X722" s="238">
        <f>SUMIFS($W$5:$W722,$V$5:$V722,"Plusieurs occurences",$H$5:$H722,H722)</f>
        <v>0</v>
      </c>
      <c r="Y722" t="str">
        <f t="shared" si="160"/>
        <v/>
      </c>
      <c r="Z722" t="str">
        <f t="shared" si="161"/>
        <v/>
      </c>
      <c r="AA722" t="str">
        <f t="shared" si="162"/>
        <v/>
      </c>
      <c r="AC722" t="str">
        <f t="shared" si="163"/>
        <v/>
      </c>
    </row>
    <row r="723" spans="16:29" x14ac:dyDescent="0.25">
      <c r="P723" s="1" t="str">
        <f>IF($C723&lt;&gt;"",IF(COUNTIF($C:C,$C723)&gt;1,"Plusieurs commentaires",""),"")</f>
        <v/>
      </c>
      <c r="Q723" s="1">
        <f t="shared" si="154"/>
        <v>0</v>
      </c>
      <c r="R723" s="1">
        <f>SUMIFS($Q$5:$Q723,$P$5:$P723,"Plusieurs commentaires",$C$5:$C723,C723)</f>
        <v>0</v>
      </c>
      <c r="S723" t="str">
        <f t="shared" si="155"/>
        <v/>
      </c>
      <c r="T723" t="str">
        <f t="shared" si="156"/>
        <v/>
      </c>
      <c r="U723" t="str">
        <f t="shared" si="157"/>
        <v/>
      </c>
      <c r="V723" s="238" t="str">
        <f t="shared" si="158"/>
        <v/>
      </c>
      <c r="W723" s="238">
        <f t="shared" si="159"/>
        <v>0</v>
      </c>
      <c r="X723" s="238">
        <f>SUMIFS($W$5:$W723,$V$5:$V723,"Plusieurs occurences",$H$5:$H723,H723)</f>
        <v>0</v>
      </c>
      <c r="Y723" t="str">
        <f t="shared" si="160"/>
        <v/>
      </c>
      <c r="Z723" t="str">
        <f t="shared" si="161"/>
        <v/>
      </c>
      <c r="AA723" t="str">
        <f t="shared" si="162"/>
        <v/>
      </c>
      <c r="AC723" t="str">
        <f t="shared" si="163"/>
        <v/>
      </c>
    </row>
    <row r="724" spans="16:29" x14ac:dyDescent="0.25">
      <c r="P724" s="1" t="str">
        <f>IF($C724&lt;&gt;"",IF(COUNTIF($C:C,$C724)&gt;1,"Plusieurs commentaires",""),"")</f>
        <v/>
      </c>
      <c r="Q724" s="1">
        <f t="shared" si="154"/>
        <v>0</v>
      </c>
      <c r="R724" s="1">
        <f>SUMIFS($Q$5:$Q724,$P$5:$P724,"Plusieurs commentaires",$C$5:$C724,C724)</f>
        <v>0</v>
      </c>
      <c r="S724" t="str">
        <f t="shared" si="155"/>
        <v/>
      </c>
      <c r="T724" t="str">
        <f t="shared" si="156"/>
        <v/>
      </c>
      <c r="U724" t="str">
        <f t="shared" si="157"/>
        <v/>
      </c>
      <c r="V724" s="238" t="str">
        <f t="shared" si="158"/>
        <v/>
      </c>
      <c r="W724" s="238">
        <f t="shared" si="159"/>
        <v>0</v>
      </c>
      <c r="X724" s="238">
        <f>SUMIFS($W$5:$W724,$V$5:$V724,"Plusieurs occurences",$H$5:$H724,H724)</f>
        <v>0</v>
      </c>
      <c r="Y724" t="str">
        <f t="shared" si="160"/>
        <v/>
      </c>
      <c r="Z724" t="str">
        <f t="shared" si="161"/>
        <v/>
      </c>
      <c r="AA724" t="str">
        <f t="shared" si="162"/>
        <v/>
      </c>
      <c r="AC724" t="str">
        <f t="shared" si="163"/>
        <v/>
      </c>
    </row>
    <row r="725" spans="16:29" x14ac:dyDescent="0.25">
      <c r="P725" s="1" t="str">
        <f>IF($C725&lt;&gt;"",IF(COUNTIF($C:C,$C725)&gt;1,"Plusieurs commentaires",""),"")</f>
        <v/>
      </c>
      <c r="Q725" s="1">
        <f t="shared" si="154"/>
        <v>0</v>
      </c>
      <c r="R725" s="1">
        <f>SUMIFS($Q$5:$Q725,$P$5:$P725,"Plusieurs commentaires",$C$5:$C725,C725)</f>
        <v>0</v>
      </c>
      <c r="S725" t="str">
        <f t="shared" si="155"/>
        <v/>
      </c>
      <c r="T725" t="str">
        <f t="shared" si="156"/>
        <v/>
      </c>
      <c r="U725" t="str">
        <f t="shared" si="157"/>
        <v/>
      </c>
      <c r="V725" s="238" t="str">
        <f t="shared" si="158"/>
        <v/>
      </c>
      <c r="W725" s="238">
        <f t="shared" si="159"/>
        <v>0</v>
      </c>
      <c r="X725" s="238">
        <f>SUMIFS($W$5:$W725,$V$5:$V725,"Plusieurs occurences",$H$5:$H725,H725)</f>
        <v>0</v>
      </c>
      <c r="Y725" t="str">
        <f t="shared" si="160"/>
        <v/>
      </c>
      <c r="Z725" t="str">
        <f t="shared" si="161"/>
        <v/>
      </c>
      <c r="AA725" t="str">
        <f t="shared" si="162"/>
        <v/>
      </c>
      <c r="AC725" t="str">
        <f t="shared" si="163"/>
        <v/>
      </c>
    </row>
    <row r="726" spans="16:29" x14ac:dyDescent="0.25">
      <c r="P726" s="1" t="str">
        <f>IF($C726&lt;&gt;"",IF(COUNTIF($C:C,$C726)&gt;1,"Plusieurs commentaires",""),"")</f>
        <v/>
      </c>
      <c r="Q726" s="1">
        <f t="shared" si="154"/>
        <v>0</v>
      </c>
      <c r="R726" s="1">
        <f>SUMIFS($Q$5:$Q726,$P$5:$P726,"Plusieurs commentaires",$C$5:$C726,C726)</f>
        <v>0</v>
      </c>
      <c r="S726" t="str">
        <f t="shared" si="155"/>
        <v/>
      </c>
      <c r="T726" t="str">
        <f t="shared" si="156"/>
        <v/>
      </c>
      <c r="U726" t="str">
        <f t="shared" si="157"/>
        <v/>
      </c>
      <c r="V726" s="238" t="str">
        <f t="shared" si="158"/>
        <v/>
      </c>
      <c r="W726" s="238">
        <f t="shared" si="159"/>
        <v>0</v>
      </c>
      <c r="X726" s="238">
        <f>SUMIFS($W$5:$W726,$V$5:$V726,"Plusieurs occurences",$H$5:$H726,H726)</f>
        <v>0</v>
      </c>
      <c r="Y726" t="str">
        <f t="shared" si="160"/>
        <v/>
      </c>
      <c r="Z726" t="str">
        <f t="shared" si="161"/>
        <v/>
      </c>
      <c r="AA726" t="str">
        <f t="shared" si="162"/>
        <v/>
      </c>
      <c r="AC726" t="str">
        <f t="shared" si="163"/>
        <v/>
      </c>
    </row>
    <row r="727" spans="16:29" x14ac:dyDescent="0.25">
      <c r="P727" s="1" t="str">
        <f>IF($C727&lt;&gt;"",IF(COUNTIF($C:C,$C727)&gt;1,"Plusieurs commentaires",""),"")</f>
        <v/>
      </c>
      <c r="Q727" s="1">
        <f t="shared" si="154"/>
        <v>0</v>
      </c>
      <c r="R727" s="1">
        <f>SUMIFS($Q$5:$Q727,$P$5:$P727,"Plusieurs commentaires",$C$5:$C727,C727)</f>
        <v>0</v>
      </c>
      <c r="S727" t="str">
        <f t="shared" si="155"/>
        <v/>
      </c>
      <c r="T727" t="str">
        <f t="shared" si="156"/>
        <v/>
      </c>
      <c r="U727" t="str">
        <f t="shared" si="157"/>
        <v/>
      </c>
      <c r="V727" s="238" t="str">
        <f t="shared" si="158"/>
        <v/>
      </c>
      <c r="W727" s="238">
        <f t="shared" si="159"/>
        <v>0</v>
      </c>
      <c r="X727" s="238">
        <f>SUMIFS($W$5:$W727,$V$5:$V727,"Plusieurs occurences",$H$5:$H727,H727)</f>
        <v>0</v>
      </c>
      <c r="Y727" t="str">
        <f t="shared" si="160"/>
        <v/>
      </c>
      <c r="Z727" t="str">
        <f t="shared" si="161"/>
        <v/>
      </c>
      <c r="AA727" t="str">
        <f t="shared" si="162"/>
        <v/>
      </c>
      <c r="AC727" t="str">
        <f t="shared" si="163"/>
        <v/>
      </c>
    </row>
    <row r="728" spans="16:29" x14ac:dyDescent="0.25">
      <c r="P728" s="1" t="str">
        <f>IF($C728&lt;&gt;"",IF(COUNTIF($C:C,$C728)&gt;1,"Plusieurs commentaires",""),"")</f>
        <v/>
      </c>
      <c r="Q728" s="1">
        <f t="shared" si="154"/>
        <v>0</v>
      </c>
      <c r="R728" s="1">
        <f>SUMIFS($Q$5:$Q728,$P$5:$P728,"Plusieurs commentaires",$C$5:$C728,C728)</f>
        <v>0</v>
      </c>
      <c r="S728" t="str">
        <f t="shared" si="155"/>
        <v/>
      </c>
      <c r="T728" t="str">
        <f t="shared" si="156"/>
        <v/>
      </c>
      <c r="U728" t="str">
        <f t="shared" si="157"/>
        <v/>
      </c>
      <c r="V728" s="238" t="str">
        <f t="shared" si="158"/>
        <v/>
      </c>
      <c r="W728" s="238">
        <f t="shared" si="159"/>
        <v>0</v>
      </c>
      <c r="X728" s="238">
        <f>SUMIFS($W$5:$W728,$V$5:$V728,"Plusieurs occurences",$H$5:$H728,H728)</f>
        <v>0</v>
      </c>
      <c r="Y728" t="str">
        <f t="shared" si="160"/>
        <v/>
      </c>
      <c r="Z728" t="str">
        <f t="shared" si="161"/>
        <v/>
      </c>
      <c r="AA728" t="str">
        <f t="shared" si="162"/>
        <v/>
      </c>
      <c r="AC728" t="str">
        <f t="shared" si="163"/>
        <v/>
      </c>
    </row>
    <row r="729" spans="16:29" x14ac:dyDescent="0.25">
      <c r="P729" s="1" t="str">
        <f>IF($C729&lt;&gt;"",IF(COUNTIF($C:C,$C729)&gt;1,"Plusieurs commentaires",""),"")</f>
        <v/>
      </c>
      <c r="Q729" s="1">
        <f t="shared" si="154"/>
        <v>0</v>
      </c>
      <c r="R729" s="1">
        <f>SUMIFS($Q$5:$Q729,$P$5:$P729,"Plusieurs commentaires",$C$5:$C729,C729)</f>
        <v>0</v>
      </c>
      <c r="S729" t="str">
        <f t="shared" si="155"/>
        <v/>
      </c>
      <c r="T729" t="str">
        <f t="shared" si="156"/>
        <v/>
      </c>
      <c r="U729" t="str">
        <f t="shared" si="157"/>
        <v/>
      </c>
      <c r="V729" s="238" t="str">
        <f t="shared" si="158"/>
        <v/>
      </c>
      <c r="W729" s="238">
        <f t="shared" si="159"/>
        <v>0</v>
      </c>
      <c r="X729" s="238">
        <f>SUMIFS($W$5:$W729,$V$5:$V729,"Plusieurs occurences",$H$5:$H729,H729)</f>
        <v>0</v>
      </c>
      <c r="Y729" t="str">
        <f t="shared" si="160"/>
        <v/>
      </c>
      <c r="Z729" t="str">
        <f t="shared" si="161"/>
        <v/>
      </c>
      <c r="AA729" t="str">
        <f t="shared" si="162"/>
        <v/>
      </c>
      <c r="AC729" t="str">
        <f t="shared" si="163"/>
        <v/>
      </c>
    </row>
    <row r="730" spans="16:29" x14ac:dyDescent="0.25">
      <c r="P730" s="1" t="str">
        <f>IF($C730&lt;&gt;"",IF(COUNTIF($C:C,$C730)&gt;1,"Plusieurs commentaires",""),"")</f>
        <v/>
      </c>
      <c r="Q730" s="1">
        <f t="shared" si="154"/>
        <v>0</v>
      </c>
      <c r="R730" s="1">
        <f>SUMIFS($Q$5:$Q730,$P$5:$P730,"Plusieurs commentaires",$C$5:$C730,C730)</f>
        <v>0</v>
      </c>
      <c r="S730" t="str">
        <f t="shared" si="155"/>
        <v/>
      </c>
      <c r="T730" t="str">
        <f t="shared" si="156"/>
        <v/>
      </c>
      <c r="U730" t="str">
        <f t="shared" si="157"/>
        <v/>
      </c>
      <c r="V730" s="238" t="str">
        <f t="shared" si="158"/>
        <v/>
      </c>
      <c r="W730" s="238">
        <f t="shared" si="159"/>
        <v>0</v>
      </c>
      <c r="X730" s="238">
        <f>SUMIFS($W$5:$W730,$V$5:$V730,"Plusieurs occurences",$H$5:$H730,H730)</f>
        <v>0</v>
      </c>
      <c r="Y730" t="str">
        <f t="shared" si="160"/>
        <v/>
      </c>
      <c r="Z730" t="str">
        <f t="shared" si="161"/>
        <v/>
      </c>
      <c r="AA730" t="str">
        <f t="shared" si="162"/>
        <v/>
      </c>
      <c r="AC730" t="str">
        <f t="shared" si="163"/>
        <v/>
      </c>
    </row>
    <row r="731" spans="16:29" x14ac:dyDescent="0.25">
      <c r="P731" s="1" t="str">
        <f>IF($C731&lt;&gt;"",IF(COUNTIF($C:C,$C731)&gt;1,"Plusieurs commentaires",""),"")</f>
        <v/>
      </c>
      <c r="Q731" s="1">
        <f t="shared" si="154"/>
        <v>0</v>
      </c>
      <c r="R731" s="1">
        <f>SUMIFS($Q$5:$Q731,$P$5:$P731,"Plusieurs commentaires",$C$5:$C731,C731)</f>
        <v>0</v>
      </c>
      <c r="S731" t="str">
        <f t="shared" si="155"/>
        <v/>
      </c>
      <c r="T731" t="str">
        <f t="shared" si="156"/>
        <v/>
      </c>
      <c r="U731" t="str">
        <f t="shared" si="157"/>
        <v/>
      </c>
      <c r="V731" s="238" t="str">
        <f t="shared" si="158"/>
        <v/>
      </c>
      <c r="W731" s="238">
        <f t="shared" si="159"/>
        <v>0</v>
      </c>
      <c r="X731" s="238">
        <f>SUMIFS($W$5:$W731,$V$5:$V731,"Plusieurs occurences",$H$5:$H731,H731)</f>
        <v>0</v>
      </c>
      <c r="Y731" t="str">
        <f t="shared" si="160"/>
        <v/>
      </c>
      <c r="Z731" t="str">
        <f t="shared" si="161"/>
        <v/>
      </c>
      <c r="AA731" t="str">
        <f t="shared" si="162"/>
        <v/>
      </c>
      <c r="AC731" t="str">
        <f t="shared" si="163"/>
        <v/>
      </c>
    </row>
    <row r="732" spans="16:29" x14ac:dyDescent="0.25">
      <c r="P732" s="1" t="str">
        <f>IF($C732&lt;&gt;"",IF(COUNTIF($C:C,$C732)&gt;1,"Plusieurs commentaires",""),"")</f>
        <v/>
      </c>
      <c r="Q732" s="1">
        <f t="shared" si="154"/>
        <v>0</v>
      </c>
      <c r="R732" s="1">
        <f>SUMIFS($Q$5:$Q732,$P$5:$P732,"Plusieurs commentaires",$C$5:$C732,C732)</f>
        <v>0</v>
      </c>
      <c r="S732" t="str">
        <f t="shared" si="155"/>
        <v/>
      </c>
      <c r="T732" t="str">
        <f t="shared" si="156"/>
        <v/>
      </c>
      <c r="U732" t="str">
        <f t="shared" si="157"/>
        <v/>
      </c>
      <c r="V732" s="238" t="str">
        <f t="shared" si="158"/>
        <v/>
      </c>
      <c r="W732" s="238">
        <f t="shared" si="159"/>
        <v>0</v>
      </c>
      <c r="X732" s="238">
        <f>SUMIFS($W$5:$W732,$V$5:$V732,"Plusieurs occurences",$H$5:$H732,H732)</f>
        <v>0</v>
      </c>
      <c r="Y732" t="str">
        <f t="shared" si="160"/>
        <v/>
      </c>
      <c r="Z732" t="str">
        <f t="shared" si="161"/>
        <v/>
      </c>
      <c r="AA732" t="str">
        <f t="shared" si="162"/>
        <v/>
      </c>
      <c r="AC732" t="str">
        <f t="shared" si="163"/>
        <v/>
      </c>
    </row>
    <row r="733" spans="16:29" x14ac:dyDescent="0.25">
      <c r="P733" s="1" t="str">
        <f>IF($C733&lt;&gt;"",IF(COUNTIF($C:C,$C733)&gt;1,"Plusieurs commentaires",""),"")</f>
        <v/>
      </c>
      <c r="Q733" s="1">
        <f t="shared" si="154"/>
        <v>0</v>
      </c>
      <c r="R733" s="1">
        <f>SUMIFS($Q$5:$Q733,$P$5:$P733,"Plusieurs commentaires",$C$5:$C733,C733)</f>
        <v>0</v>
      </c>
      <c r="S733" t="str">
        <f t="shared" si="155"/>
        <v/>
      </c>
      <c r="T733" t="str">
        <f t="shared" si="156"/>
        <v/>
      </c>
      <c r="U733" t="str">
        <f t="shared" si="157"/>
        <v/>
      </c>
      <c r="V733" s="238" t="str">
        <f t="shared" si="158"/>
        <v/>
      </c>
      <c r="W733" s="238">
        <f t="shared" si="159"/>
        <v>0</v>
      </c>
      <c r="X733" s="238">
        <f>SUMIFS($W$5:$W733,$V$5:$V733,"Plusieurs occurences",$H$5:$H733,H733)</f>
        <v>0</v>
      </c>
      <c r="Y733" t="str">
        <f t="shared" si="160"/>
        <v/>
      </c>
      <c r="Z733" t="str">
        <f t="shared" si="161"/>
        <v/>
      </c>
      <c r="AA733" t="str">
        <f t="shared" si="162"/>
        <v/>
      </c>
      <c r="AC733" t="str">
        <f t="shared" si="163"/>
        <v/>
      </c>
    </row>
    <row r="734" spans="16:29" x14ac:dyDescent="0.25">
      <c r="P734" s="1" t="str">
        <f>IF($C734&lt;&gt;"",IF(COUNTIF($C:C,$C734)&gt;1,"Plusieurs commentaires",""),"")</f>
        <v/>
      </c>
      <c r="Q734" s="1">
        <f t="shared" si="154"/>
        <v>0</v>
      </c>
      <c r="R734" s="1">
        <f>SUMIFS($Q$5:$Q734,$P$5:$P734,"Plusieurs commentaires",$C$5:$C734,C734)</f>
        <v>0</v>
      </c>
      <c r="S734" t="str">
        <f t="shared" si="155"/>
        <v/>
      </c>
      <c r="T734" t="str">
        <f t="shared" si="156"/>
        <v/>
      </c>
      <c r="U734" t="str">
        <f t="shared" si="157"/>
        <v/>
      </c>
      <c r="V734" s="238" t="str">
        <f t="shared" si="158"/>
        <v/>
      </c>
      <c r="W734" s="238">
        <f t="shared" si="159"/>
        <v>0</v>
      </c>
      <c r="X734" s="238">
        <f>SUMIFS($W$5:$W734,$V$5:$V734,"Plusieurs occurences",$H$5:$H734,H734)</f>
        <v>0</v>
      </c>
      <c r="Y734" t="str">
        <f t="shared" si="160"/>
        <v/>
      </c>
      <c r="Z734" t="str">
        <f t="shared" si="161"/>
        <v/>
      </c>
      <c r="AA734" t="str">
        <f t="shared" si="162"/>
        <v/>
      </c>
      <c r="AC734" t="str">
        <f t="shared" si="163"/>
        <v/>
      </c>
    </row>
    <row r="735" spans="16:29" x14ac:dyDescent="0.25">
      <c r="P735" s="1" t="str">
        <f>IF($C735&lt;&gt;"",IF(COUNTIF($C:C,$C735)&gt;1,"Plusieurs commentaires",""),"")</f>
        <v/>
      </c>
      <c r="Q735" s="1">
        <f t="shared" si="154"/>
        <v>0</v>
      </c>
      <c r="R735" s="1">
        <f>SUMIFS($Q$5:$Q735,$P$5:$P735,"Plusieurs commentaires",$C$5:$C735,C735)</f>
        <v>0</v>
      </c>
      <c r="S735" t="str">
        <f t="shared" si="155"/>
        <v/>
      </c>
      <c r="T735" t="str">
        <f t="shared" si="156"/>
        <v/>
      </c>
      <c r="U735" t="str">
        <f t="shared" si="157"/>
        <v/>
      </c>
      <c r="V735" s="238" t="str">
        <f t="shared" si="158"/>
        <v/>
      </c>
      <c r="W735" s="238">
        <f t="shared" si="159"/>
        <v>0</v>
      </c>
      <c r="X735" s="238">
        <f>SUMIFS($W$5:$W735,$V$5:$V735,"Plusieurs occurences",$H$5:$H735,H735)</f>
        <v>0</v>
      </c>
      <c r="Y735" t="str">
        <f t="shared" si="160"/>
        <v/>
      </c>
      <c r="Z735" t="str">
        <f t="shared" si="161"/>
        <v/>
      </c>
      <c r="AA735" t="str">
        <f t="shared" si="162"/>
        <v/>
      </c>
      <c r="AC735" t="str">
        <f t="shared" si="163"/>
        <v/>
      </c>
    </row>
    <row r="736" spans="16:29" x14ac:dyDescent="0.25">
      <c r="P736" s="1" t="str">
        <f>IF($C736&lt;&gt;"",IF(COUNTIF($C:C,$C736)&gt;1,"Plusieurs commentaires",""),"")</f>
        <v/>
      </c>
      <c r="Q736" s="1">
        <f t="shared" si="154"/>
        <v>0</v>
      </c>
      <c r="R736" s="1">
        <f>SUMIFS($Q$5:$Q736,$P$5:$P736,"Plusieurs commentaires",$C$5:$C736,C736)</f>
        <v>0</v>
      </c>
      <c r="S736" t="str">
        <f t="shared" si="155"/>
        <v/>
      </c>
      <c r="T736" t="str">
        <f t="shared" si="156"/>
        <v/>
      </c>
      <c r="U736" t="str">
        <f t="shared" si="157"/>
        <v/>
      </c>
      <c r="V736" s="238" t="str">
        <f t="shared" si="158"/>
        <v/>
      </c>
      <c r="W736" s="238">
        <f t="shared" si="159"/>
        <v>0</v>
      </c>
      <c r="X736" s="238">
        <f>SUMIFS($W$5:$W736,$V$5:$V736,"Plusieurs occurences",$H$5:$H736,H736)</f>
        <v>0</v>
      </c>
      <c r="Y736" t="str">
        <f t="shared" si="160"/>
        <v/>
      </c>
      <c r="Z736" t="str">
        <f t="shared" si="161"/>
        <v/>
      </c>
      <c r="AA736" t="str">
        <f t="shared" si="162"/>
        <v/>
      </c>
      <c r="AC736" t="str">
        <f t="shared" si="163"/>
        <v/>
      </c>
    </row>
    <row r="737" spans="16:29" x14ac:dyDescent="0.25">
      <c r="P737" s="1" t="str">
        <f>IF($C737&lt;&gt;"",IF(COUNTIF($C:C,$C737)&gt;1,"Plusieurs commentaires",""),"")</f>
        <v/>
      </c>
      <c r="Q737" s="1">
        <f t="shared" si="154"/>
        <v>0</v>
      </c>
      <c r="R737" s="1">
        <f>SUMIFS($Q$5:$Q737,$P$5:$P737,"Plusieurs commentaires",$C$5:$C737,C737)</f>
        <v>0</v>
      </c>
      <c r="S737" t="str">
        <f t="shared" si="155"/>
        <v/>
      </c>
      <c r="T737" t="str">
        <f t="shared" si="156"/>
        <v/>
      </c>
      <c r="U737" t="str">
        <f t="shared" si="157"/>
        <v/>
      </c>
      <c r="V737" s="238" t="str">
        <f t="shared" si="158"/>
        <v/>
      </c>
      <c r="W737" s="238">
        <f t="shared" si="159"/>
        <v>0</v>
      </c>
      <c r="X737" s="238">
        <f>SUMIFS($W$5:$W737,$V$5:$V737,"Plusieurs occurences",$H$5:$H737,H737)</f>
        <v>0</v>
      </c>
      <c r="Y737" t="str">
        <f t="shared" si="160"/>
        <v/>
      </c>
      <c r="Z737" t="str">
        <f t="shared" si="161"/>
        <v/>
      </c>
      <c r="AA737" t="str">
        <f t="shared" si="162"/>
        <v/>
      </c>
      <c r="AC737" t="str">
        <f t="shared" si="163"/>
        <v/>
      </c>
    </row>
    <row r="738" spans="16:29" x14ac:dyDescent="0.25">
      <c r="P738" s="1" t="str">
        <f>IF($C738&lt;&gt;"",IF(COUNTIF($C:C,$C738)&gt;1,"Plusieurs commentaires",""),"")</f>
        <v/>
      </c>
      <c r="Q738" s="1">
        <f t="shared" si="154"/>
        <v>0</v>
      </c>
      <c r="R738" s="1">
        <f>SUMIFS($Q$5:$Q738,$P$5:$P738,"Plusieurs commentaires",$C$5:$C738,C738)</f>
        <v>0</v>
      </c>
      <c r="S738" t="str">
        <f t="shared" si="155"/>
        <v/>
      </c>
      <c r="T738" t="str">
        <f t="shared" si="156"/>
        <v/>
      </c>
      <c r="U738" t="str">
        <f t="shared" si="157"/>
        <v/>
      </c>
      <c r="V738" s="238" t="str">
        <f t="shared" si="158"/>
        <v/>
      </c>
      <c r="W738" s="238">
        <f t="shared" si="159"/>
        <v>0</v>
      </c>
      <c r="X738" s="238">
        <f>SUMIFS($W$5:$W738,$V$5:$V738,"Plusieurs occurences",$H$5:$H738,H738)</f>
        <v>0</v>
      </c>
      <c r="Y738" t="str">
        <f t="shared" si="160"/>
        <v/>
      </c>
      <c r="Z738" t="str">
        <f t="shared" si="161"/>
        <v/>
      </c>
      <c r="AA738" t="str">
        <f t="shared" si="162"/>
        <v/>
      </c>
      <c r="AC738" t="str">
        <f t="shared" si="163"/>
        <v/>
      </c>
    </row>
    <row r="739" spans="16:29" x14ac:dyDescent="0.25">
      <c r="P739" s="1" t="str">
        <f>IF($C739&lt;&gt;"",IF(COUNTIF($C:C,$C739)&gt;1,"Plusieurs commentaires",""),"")</f>
        <v/>
      </c>
      <c r="Q739" s="1">
        <f t="shared" si="154"/>
        <v>0</v>
      </c>
      <c r="R739" s="1">
        <f>SUMIFS($Q$5:$Q739,$P$5:$P739,"Plusieurs commentaires",$C$5:$C739,C739)</f>
        <v>0</v>
      </c>
      <c r="S739" t="str">
        <f t="shared" si="155"/>
        <v/>
      </c>
      <c r="T739" t="str">
        <f t="shared" si="156"/>
        <v/>
      </c>
      <c r="U739" t="str">
        <f t="shared" si="157"/>
        <v/>
      </c>
      <c r="V739" s="238" t="str">
        <f t="shared" si="158"/>
        <v/>
      </c>
      <c r="W739" s="238">
        <f t="shared" si="159"/>
        <v>0</v>
      </c>
      <c r="X739" s="238">
        <f>SUMIFS($W$5:$W739,$V$5:$V739,"Plusieurs occurences",$H$5:$H739,H739)</f>
        <v>0</v>
      </c>
      <c r="Y739" t="str">
        <f t="shared" si="160"/>
        <v/>
      </c>
      <c r="Z739" t="str">
        <f t="shared" si="161"/>
        <v/>
      </c>
      <c r="AA739" t="str">
        <f t="shared" si="162"/>
        <v/>
      </c>
      <c r="AC739" t="str">
        <f t="shared" si="163"/>
        <v/>
      </c>
    </row>
    <row r="740" spans="16:29" x14ac:dyDescent="0.25">
      <c r="P740" s="1" t="str">
        <f>IF($C740&lt;&gt;"",IF(COUNTIF($C:C,$C740)&gt;1,"Plusieurs commentaires",""),"")</f>
        <v/>
      </c>
      <c r="Q740" s="1">
        <f t="shared" si="154"/>
        <v>0</v>
      </c>
      <c r="R740" s="1">
        <f>SUMIFS($Q$5:$Q740,$P$5:$P740,"Plusieurs commentaires",$C$5:$C740,C740)</f>
        <v>0</v>
      </c>
      <c r="S740" t="str">
        <f t="shared" si="155"/>
        <v/>
      </c>
      <c r="T740" t="str">
        <f t="shared" si="156"/>
        <v/>
      </c>
      <c r="U740" t="str">
        <f t="shared" si="157"/>
        <v/>
      </c>
      <c r="V740" s="238" t="str">
        <f t="shared" si="158"/>
        <v/>
      </c>
      <c r="W740" s="238">
        <f t="shared" si="159"/>
        <v>0</v>
      </c>
      <c r="X740" s="238">
        <f>SUMIFS($W$5:$W740,$V$5:$V740,"Plusieurs occurences",$H$5:$H740,H740)</f>
        <v>0</v>
      </c>
      <c r="Y740" t="str">
        <f t="shared" si="160"/>
        <v/>
      </c>
      <c r="Z740" t="str">
        <f t="shared" si="161"/>
        <v/>
      </c>
      <c r="AA740" t="str">
        <f t="shared" si="162"/>
        <v/>
      </c>
      <c r="AC740" t="str">
        <f t="shared" si="163"/>
        <v/>
      </c>
    </row>
    <row r="741" spans="16:29" x14ac:dyDescent="0.25">
      <c r="P741" s="1" t="str">
        <f>IF($C741&lt;&gt;"",IF(COUNTIF($C:C,$C741)&gt;1,"Plusieurs commentaires",""),"")</f>
        <v/>
      </c>
      <c r="Q741" s="1">
        <f t="shared" si="154"/>
        <v>0</v>
      </c>
      <c r="R741" s="1">
        <f>SUMIFS($Q$5:$Q741,$P$5:$P741,"Plusieurs commentaires",$C$5:$C741,C741)</f>
        <v>0</v>
      </c>
      <c r="S741" t="str">
        <f t="shared" si="155"/>
        <v/>
      </c>
      <c r="T741" t="str">
        <f t="shared" si="156"/>
        <v/>
      </c>
      <c r="U741" t="str">
        <f t="shared" si="157"/>
        <v/>
      </c>
      <c r="V741" s="238" t="str">
        <f t="shared" si="158"/>
        <v/>
      </c>
      <c r="W741" s="238">
        <f t="shared" si="159"/>
        <v>0</v>
      </c>
      <c r="X741" s="238">
        <f>SUMIFS($W$5:$W741,$V$5:$V741,"Plusieurs occurences",$H$5:$H741,H741)</f>
        <v>0</v>
      </c>
      <c r="Y741" t="str">
        <f t="shared" si="160"/>
        <v/>
      </c>
      <c r="Z741" t="str">
        <f t="shared" si="161"/>
        <v/>
      </c>
      <c r="AA741" t="str">
        <f t="shared" si="162"/>
        <v/>
      </c>
      <c r="AC741" t="str">
        <f t="shared" si="163"/>
        <v/>
      </c>
    </row>
    <row r="742" spans="16:29" x14ac:dyDescent="0.25">
      <c r="P742" s="1" t="str">
        <f>IF($C742&lt;&gt;"",IF(COUNTIF($C:C,$C742)&gt;1,"Plusieurs commentaires",""),"")</f>
        <v/>
      </c>
      <c r="Q742" s="1">
        <f t="shared" si="154"/>
        <v>0</v>
      </c>
      <c r="R742" s="1">
        <f>SUMIFS($Q$5:$Q742,$P$5:$P742,"Plusieurs commentaires",$C$5:$C742,C742)</f>
        <v>0</v>
      </c>
      <c r="S742" t="str">
        <f t="shared" si="155"/>
        <v/>
      </c>
      <c r="T742" t="str">
        <f t="shared" si="156"/>
        <v/>
      </c>
      <c r="U742" t="str">
        <f t="shared" si="157"/>
        <v/>
      </c>
      <c r="V742" s="238" t="str">
        <f t="shared" si="158"/>
        <v/>
      </c>
      <c r="W742" s="238">
        <f t="shared" si="159"/>
        <v>0</v>
      </c>
      <c r="X742" s="238">
        <f>SUMIFS($W$5:$W742,$V$5:$V742,"Plusieurs occurences",$H$5:$H742,H742)</f>
        <v>0</v>
      </c>
      <c r="Y742" t="str">
        <f t="shared" si="160"/>
        <v/>
      </c>
      <c r="Z742" t="str">
        <f t="shared" si="161"/>
        <v/>
      </c>
      <c r="AA742" t="str">
        <f t="shared" si="162"/>
        <v/>
      </c>
      <c r="AC742" t="str">
        <f t="shared" si="163"/>
        <v/>
      </c>
    </row>
    <row r="743" spans="16:29" x14ac:dyDescent="0.25">
      <c r="P743" s="1" t="str">
        <f>IF($C743&lt;&gt;"",IF(COUNTIF($C:C,$C743)&gt;1,"Plusieurs commentaires",""),"")</f>
        <v/>
      </c>
      <c r="Q743" s="1">
        <f t="shared" si="154"/>
        <v>0</v>
      </c>
      <c r="R743" s="1">
        <f>SUMIFS($Q$5:$Q743,$P$5:$P743,"Plusieurs commentaires",$C$5:$C743,C743)</f>
        <v>0</v>
      </c>
      <c r="S743" t="str">
        <f t="shared" si="155"/>
        <v/>
      </c>
      <c r="T743" t="str">
        <f t="shared" si="156"/>
        <v/>
      </c>
      <c r="U743" t="str">
        <f t="shared" si="157"/>
        <v/>
      </c>
      <c r="V743" s="238" t="str">
        <f t="shared" si="158"/>
        <v/>
      </c>
      <c r="W743" s="238">
        <f t="shared" si="159"/>
        <v>0</v>
      </c>
      <c r="X743" s="238">
        <f>SUMIFS($W$5:$W743,$V$5:$V743,"Plusieurs occurences",$H$5:$H743,H743)</f>
        <v>0</v>
      </c>
      <c r="Y743" t="str">
        <f t="shared" si="160"/>
        <v/>
      </c>
      <c r="Z743" t="str">
        <f t="shared" si="161"/>
        <v/>
      </c>
      <c r="AA743" t="str">
        <f t="shared" si="162"/>
        <v/>
      </c>
      <c r="AC743" t="str">
        <f t="shared" si="163"/>
        <v/>
      </c>
    </row>
    <row r="744" spans="16:29" x14ac:dyDescent="0.25">
      <c r="P744" s="1" t="str">
        <f>IF($C744&lt;&gt;"",IF(COUNTIF($C:C,$C744)&gt;1,"Plusieurs commentaires",""),"")</f>
        <v/>
      </c>
      <c r="Q744" s="1">
        <f t="shared" si="154"/>
        <v>0</v>
      </c>
      <c r="R744" s="1">
        <f>SUMIFS($Q$5:$Q744,$P$5:$P744,"Plusieurs commentaires",$C$5:$C744,C744)</f>
        <v>0</v>
      </c>
      <c r="S744" t="str">
        <f t="shared" si="155"/>
        <v/>
      </c>
      <c r="T744" t="str">
        <f t="shared" si="156"/>
        <v/>
      </c>
      <c r="U744" t="str">
        <f t="shared" si="157"/>
        <v/>
      </c>
      <c r="V744" s="238" t="str">
        <f t="shared" si="158"/>
        <v/>
      </c>
      <c r="W744" s="238">
        <f t="shared" si="159"/>
        <v>0</v>
      </c>
      <c r="X744" s="238">
        <f>SUMIFS($W$5:$W744,$V$5:$V744,"Plusieurs occurences",$H$5:$H744,H744)</f>
        <v>0</v>
      </c>
      <c r="Y744" t="str">
        <f t="shared" si="160"/>
        <v/>
      </c>
      <c r="Z744" t="str">
        <f t="shared" si="161"/>
        <v/>
      </c>
      <c r="AA744" t="str">
        <f t="shared" si="162"/>
        <v/>
      </c>
      <c r="AC744" t="str">
        <f t="shared" si="163"/>
        <v/>
      </c>
    </row>
    <row r="745" spans="16:29" x14ac:dyDescent="0.25">
      <c r="P745" s="1" t="str">
        <f>IF($C745&lt;&gt;"",IF(COUNTIF($C:C,$C745)&gt;1,"Plusieurs commentaires",""),"")</f>
        <v/>
      </c>
      <c r="Q745" s="1">
        <f t="shared" si="154"/>
        <v>0</v>
      </c>
      <c r="R745" s="1">
        <f>SUMIFS($Q$5:$Q745,$P$5:$P745,"Plusieurs commentaires",$C$5:$C745,C745)</f>
        <v>0</v>
      </c>
      <c r="S745" t="str">
        <f t="shared" si="155"/>
        <v/>
      </c>
      <c r="T745" t="str">
        <f t="shared" si="156"/>
        <v/>
      </c>
      <c r="U745" t="str">
        <f t="shared" si="157"/>
        <v/>
      </c>
      <c r="V745" s="238" t="str">
        <f t="shared" si="158"/>
        <v/>
      </c>
      <c r="W745" s="238">
        <f t="shared" si="159"/>
        <v>0</v>
      </c>
      <c r="X745" s="238">
        <f>SUMIFS($W$5:$W745,$V$5:$V745,"Plusieurs occurences",$H$5:$H745,H745)</f>
        <v>0</v>
      </c>
      <c r="Y745" t="str">
        <f t="shared" si="160"/>
        <v/>
      </c>
      <c r="Z745" t="str">
        <f t="shared" si="161"/>
        <v/>
      </c>
      <c r="AA745" t="str">
        <f t="shared" si="162"/>
        <v/>
      </c>
      <c r="AC745" t="str">
        <f t="shared" si="163"/>
        <v/>
      </c>
    </row>
    <row r="746" spans="16:29" x14ac:dyDescent="0.25">
      <c r="P746" s="1" t="str">
        <f>IF($C746&lt;&gt;"",IF(COUNTIF($C:C,$C746)&gt;1,"Plusieurs commentaires",""),"")</f>
        <v/>
      </c>
      <c r="Q746" s="1">
        <f t="shared" si="154"/>
        <v>0</v>
      </c>
      <c r="R746" s="1">
        <f>SUMIFS($Q$5:$Q746,$P$5:$P746,"Plusieurs commentaires",$C$5:$C746,C746)</f>
        <v>0</v>
      </c>
      <c r="S746" t="str">
        <f t="shared" si="155"/>
        <v/>
      </c>
      <c r="T746" t="str">
        <f t="shared" si="156"/>
        <v/>
      </c>
      <c r="U746" t="str">
        <f t="shared" si="157"/>
        <v/>
      </c>
      <c r="V746" s="238" t="str">
        <f t="shared" si="158"/>
        <v/>
      </c>
      <c r="W746" s="238">
        <f t="shared" si="159"/>
        <v>0</v>
      </c>
      <c r="X746" s="238">
        <f>SUMIFS($W$5:$W746,$V$5:$V746,"Plusieurs occurences",$H$5:$H746,H746)</f>
        <v>0</v>
      </c>
      <c r="Y746" t="str">
        <f t="shared" si="160"/>
        <v/>
      </c>
      <c r="Z746" t="str">
        <f t="shared" si="161"/>
        <v/>
      </c>
      <c r="AA746" t="str">
        <f t="shared" si="162"/>
        <v/>
      </c>
      <c r="AC746" t="str">
        <f t="shared" si="163"/>
        <v/>
      </c>
    </row>
    <row r="747" spans="16:29" x14ac:dyDescent="0.25">
      <c r="P747" s="1" t="str">
        <f>IF($C747&lt;&gt;"",IF(COUNTIF($C:C,$C747)&gt;1,"Plusieurs commentaires",""),"")</f>
        <v/>
      </c>
      <c r="Q747" s="1">
        <f t="shared" si="154"/>
        <v>0</v>
      </c>
      <c r="R747" s="1">
        <f>SUMIFS($Q$5:$Q747,$P$5:$P747,"Plusieurs commentaires",$C$5:$C747,C747)</f>
        <v>0</v>
      </c>
      <c r="S747" t="str">
        <f t="shared" si="155"/>
        <v/>
      </c>
      <c r="T747" t="str">
        <f t="shared" si="156"/>
        <v/>
      </c>
      <c r="U747" t="str">
        <f t="shared" si="157"/>
        <v/>
      </c>
      <c r="V747" s="238" t="str">
        <f t="shared" si="158"/>
        <v/>
      </c>
      <c r="W747" s="238">
        <f t="shared" si="159"/>
        <v>0</v>
      </c>
      <c r="X747" s="238">
        <f>SUMIFS($W$5:$W747,$V$5:$V747,"Plusieurs occurences",$H$5:$H747,H747)</f>
        <v>0</v>
      </c>
      <c r="Y747" t="str">
        <f t="shared" si="160"/>
        <v/>
      </c>
      <c r="Z747" t="str">
        <f t="shared" si="161"/>
        <v/>
      </c>
      <c r="AA747" t="str">
        <f t="shared" si="162"/>
        <v/>
      </c>
      <c r="AC747" t="str">
        <f t="shared" si="163"/>
        <v/>
      </c>
    </row>
    <row r="748" spans="16:29" x14ac:dyDescent="0.25">
      <c r="P748" s="1" t="str">
        <f>IF($C748&lt;&gt;"",IF(COUNTIF($C:C,$C748)&gt;1,"Plusieurs commentaires",""),"")</f>
        <v/>
      </c>
      <c r="Q748" s="1">
        <f t="shared" si="154"/>
        <v>0</v>
      </c>
      <c r="R748" s="1">
        <f>SUMIFS($Q$5:$Q748,$P$5:$P748,"Plusieurs commentaires",$C$5:$C748,C748)</f>
        <v>0</v>
      </c>
      <c r="S748" t="str">
        <f t="shared" si="155"/>
        <v/>
      </c>
      <c r="T748" t="str">
        <f t="shared" si="156"/>
        <v/>
      </c>
      <c r="U748" t="str">
        <f t="shared" si="157"/>
        <v/>
      </c>
      <c r="V748" s="238" t="str">
        <f t="shared" si="158"/>
        <v/>
      </c>
      <c r="W748" s="238">
        <f t="shared" si="159"/>
        <v>0</v>
      </c>
      <c r="X748" s="238">
        <f>SUMIFS($W$5:$W748,$V$5:$V748,"Plusieurs occurences",$H$5:$H748,H748)</f>
        <v>0</v>
      </c>
      <c r="Y748" t="str">
        <f t="shared" si="160"/>
        <v/>
      </c>
      <c r="Z748" t="str">
        <f t="shared" si="161"/>
        <v/>
      </c>
      <c r="AA748" t="str">
        <f t="shared" si="162"/>
        <v/>
      </c>
      <c r="AC748" t="str">
        <f t="shared" si="163"/>
        <v/>
      </c>
    </row>
    <row r="749" spans="16:29" x14ac:dyDescent="0.25">
      <c r="P749" s="1" t="str">
        <f>IF($C749&lt;&gt;"",IF(COUNTIF($C:C,$C749)&gt;1,"Plusieurs commentaires",""),"")</f>
        <v/>
      </c>
      <c r="Q749" s="1">
        <f t="shared" si="154"/>
        <v>0</v>
      </c>
      <c r="R749" s="1">
        <f>SUMIFS($Q$5:$Q749,$P$5:$P749,"Plusieurs commentaires",$C$5:$C749,C749)</f>
        <v>0</v>
      </c>
      <c r="S749" t="str">
        <f t="shared" si="155"/>
        <v/>
      </c>
      <c r="T749" t="str">
        <f t="shared" si="156"/>
        <v/>
      </c>
      <c r="U749" t="str">
        <f t="shared" si="157"/>
        <v/>
      </c>
      <c r="V749" s="238" t="str">
        <f t="shared" si="158"/>
        <v/>
      </c>
      <c r="W749" s="238">
        <f t="shared" si="159"/>
        <v>0</v>
      </c>
      <c r="X749" s="238">
        <f>SUMIFS($W$5:$W749,$V$5:$V749,"Plusieurs occurences",$H$5:$H749,H749)</f>
        <v>0</v>
      </c>
      <c r="Y749" t="str">
        <f t="shared" si="160"/>
        <v/>
      </c>
      <c r="Z749" t="str">
        <f t="shared" si="161"/>
        <v/>
      </c>
      <c r="AA749" t="str">
        <f t="shared" si="162"/>
        <v/>
      </c>
      <c r="AC749" t="str">
        <f t="shared" si="163"/>
        <v/>
      </c>
    </row>
    <row r="750" spans="16:29" x14ac:dyDescent="0.25">
      <c r="P750" s="1" t="str">
        <f>IF($C750&lt;&gt;"",IF(COUNTIF($C:C,$C750)&gt;1,"Plusieurs commentaires",""),"")</f>
        <v/>
      </c>
      <c r="Q750" s="1">
        <f t="shared" si="154"/>
        <v>0</v>
      </c>
      <c r="R750" s="1">
        <f>SUMIFS($Q$5:$Q750,$P$5:$P750,"Plusieurs commentaires",$C$5:$C750,C750)</f>
        <v>0</v>
      </c>
      <c r="S750" t="str">
        <f t="shared" si="155"/>
        <v/>
      </c>
      <c r="T750" t="str">
        <f t="shared" si="156"/>
        <v/>
      </c>
      <c r="U750" t="str">
        <f t="shared" si="157"/>
        <v/>
      </c>
      <c r="V750" s="238" t="str">
        <f t="shared" si="158"/>
        <v/>
      </c>
      <c r="W750" s="238">
        <f t="shared" si="159"/>
        <v>0</v>
      </c>
      <c r="X750" s="238">
        <f>SUMIFS($W$5:$W750,$V$5:$V750,"Plusieurs occurences",$H$5:$H750,H750)</f>
        <v>0</v>
      </c>
      <c r="Y750" t="str">
        <f t="shared" si="160"/>
        <v/>
      </c>
      <c r="Z750" t="str">
        <f t="shared" si="161"/>
        <v/>
      </c>
      <c r="AA750" t="str">
        <f t="shared" si="162"/>
        <v/>
      </c>
      <c r="AC750" t="str">
        <f t="shared" si="163"/>
        <v/>
      </c>
    </row>
    <row r="751" spans="16:29" x14ac:dyDescent="0.25">
      <c r="P751" s="1" t="str">
        <f>IF($C751&lt;&gt;"",IF(COUNTIF($C:C,$C751)&gt;1,"Plusieurs commentaires",""),"")</f>
        <v/>
      </c>
      <c r="Q751" s="1">
        <f t="shared" si="154"/>
        <v>0</v>
      </c>
      <c r="R751" s="1">
        <f>SUMIFS($Q$5:$Q751,$P$5:$P751,"Plusieurs commentaires",$C$5:$C751,C751)</f>
        <v>0</v>
      </c>
      <c r="S751" t="str">
        <f t="shared" si="155"/>
        <v/>
      </c>
      <c r="T751" t="str">
        <f t="shared" si="156"/>
        <v/>
      </c>
      <c r="U751" t="str">
        <f t="shared" si="157"/>
        <v/>
      </c>
      <c r="V751" s="238" t="str">
        <f t="shared" si="158"/>
        <v/>
      </c>
      <c r="W751" s="238">
        <f t="shared" si="159"/>
        <v>0</v>
      </c>
      <c r="X751" s="238">
        <f>SUMIFS($W$5:$W751,$V$5:$V751,"Plusieurs occurences",$H$5:$H751,H751)</f>
        <v>0</v>
      </c>
      <c r="Y751" t="str">
        <f t="shared" si="160"/>
        <v/>
      </c>
      <c r="Z751" t="str">
        <f t="shared" si="161"/>
        <v/>
      </c>
      <c r="AA751" t="str">
        <f t="shared" si="162"/>
        <v/>
      </c>
      <c r="AC751" t="str">
        <f t="shared" si="163"/>
        <v/>
      </c>
    </row>
    <row r="752" spans="16:29" x14ac:dyDescent="0.25">
      <c r="P752" s="1" t="str">
        <f>IF($C752&lt;&gt;"",IF(COUNTIF($C:C,$C752)&gt;1,"Plusieurs commentaires",""),"")</f>
        <v/>
      </c>
      <c r="Q752" s="1">
        <f t="shared" si="154"/>
        <v>0</v>
      </c>
      <c r="R752" s="1">
        <f>SUMIFS($Q$5:$Q752,$P$5:$P752,"Plusieurs commentaires",$C$5:$C752,C752)</f>
        <v>0</v>
      </c>
      <c r="S752" t="str">
        <f t="shared" si="155"/>
        <v/>
      </c>
      <c r="T752" t="str">
        <f t="shared" si="156"/>
        <v/>
      </c>
      <c r="U752" t="str">
        <f t="shared" si="157"/>
        <v/>
      </c>
      <c r="V752" s="238" t="str">
        <f t="shared" si="158"/>
        <v/>
      </c>
      <c r="W752" s="238">
        <f t="shared" si="159"/>
        <v>0</v>
      </c>
      <c r="X752" s="238">
        <f>SUMIFS($W$5:$W752,$V$5:$V752,"Plusieurs occurences",$H$5:$H752,H752)</f>
        <v>0</v>
      </c>
      <c r="Y752" t="str">
        <f t="shared" si="160"/>
        <v/>
      </c>
      <c r="Z752" t="str">
        <f t="shared" si="161"/>
        <v/>
      </c>
      <c r="AA752" t="str">
        <f t="shared" si="162"/>
        <v/>
      </c>
      <c r="AC752" t="str">
        <f t="shared" si="163"/>
        <v/>
      </c>
    </row>
    <row r="753" spans="16:29" x14ac:dyDescent="0.25">
      <c r="P753" s="1" t="str">
        <f>IF($C753&lt;&gt;"",IF(COUNTIF($C:C,$C753)&gt;1,"Plusieurs commentaires",""),"")</f>
        <v/>
      </c>
      <c r="Q753" s="1">
        <f t="shared" si="154"/>
        <v>0</v>
      </c>
      <c r="R753" s="1">
        <f>SUMIFS($Q$5:$Q753,$P$5:$P753,"Plusieurs commentaires",$C$5:$C753,C753)</f>
        <v>0</v>
      </c>
      <c r="S753" t="str">
        <f t="shared" si="155"/>
        <v/>
      </c>
      <c r="T753" t="str">
        <f t="shared" si="156"/>
        <v/>
      </c>
      <c r="U753" t="str">
        <f t="shared" si="157"/>
        <v/>
      </c>
      <c r="V753" s="238" t="str">
        <f t="shared" si="158"/>
        <v/>
      </c>
      <c r="W753" s="238">
        <f t="shared" si="159"/>
        <v>0</v>
      </c>
      <c r="X753" s="238">
        <f>SUMIFS($W$5:$W753,$V$5:$V753,"Plusieurs occurences",$H$5:$H753,H753)</f>
        <v>0</v>
      </c>
      <c r="Y753" t="str">
        <f t="shared" si="160"/>
        <v/>
      </c>
      <c r="Z753" t="str">
        <f t="shared" si="161"/>
        <v/>
      </c>
      <c r="AA753" t="str">
        <f t="shared" si="162"/>
        <v/>
      </c>
      <c r="AC753" t="str">
        <f t="shared" si="163"/>
        <v/>
      </c>
    </row>
    <row r="754" spans="16:29" x14ac:dyDescent="0.25">
      <c r="P754" s="1" t="str">
        <f>IF($C754&lt;&gt;"",IF(COUNTIF($C:C,$C754)&gt;1,"Plusieurs commentaires",""),"")</f>
        <v/>
      </c>
      <c r="Q754" s="1">
        <f t="shared" si="154"/>
        <v>0</v>
      </c>
      <c r="R754" s="1">
        <f>SUMIFS($Q$5:$Q754,$P$5:$P754,"Plusieurs commentaires",$C$5:$C754,C754)</f>
        <v>0</v>
      </c>
      <c r="S754" t="str">
        <f t="shared" si="155"/>
        <v/>
      </c>
      <c r="T754" t="str">
        <f t="shared" si="156"/>
        <v/>
      </c>
      <c r="U754" t="str">
        <f t="shared" si="157"/>
        <v/>
      </c>
      <c r="V754" s="238" t="str">
        <f t="shared" si="158"/>
        <v/>
      </c>
      <c r="W754" s="238">
        <f t="shared" si="159"/>
        <v>0</v>
      </c>
      <c r="X754" s="238">
        <f>SUMIFS($W$5:$W754,$V$5:$V754,"Plusieurs occurences",$H$5:$H754,H754)</f>
        <v>0</v>
      </c>
      <c r="Y754" t="str">
        <f t="shared" si="160"/>
        <v/>
      </c>
      <c r="Z754" t="str">
        <f t="shared" si="161"/>
        <v/>
      </c>
      <c r="AA754" t="str">
        <f t="shared" si="162"/>
        <v/>
      </c>
      <c r="AC754" t="str">
        <f t="shared" si="163"/>
        <v/>
      </c>
    </row>
    <row r="755" spans="16:29" x14ac:dyDescent="0.25">
      <c r="P755" s="1" t="str">
        <f>IF($C755&lt;&gt;"",IF(COUNTIF($C:C,$C755)&gt;1,"Plusieurs commentaires",""),"")</f>
        <v/>
      </c>
      <c r="Q755" s="1">
        <f t="shared" si="154"/>
        <v>0</v>
      </c>
      <c r="R755" s="1">
        <f>SUMIFS($Q$5:$Q755,$P$5:$P755,"Plusieurs commentaires",$C$5:$C755,C755)</f>
        <v>0</v>
      </c>
      <c r="S755" t="str">
        <f t="shared" si="155"/>
        <v/>
      </c>
      <c r="T755" t="str">
        <f t="shared" si="156"/>
        <v/>
      </c>
      <c r="U755" t="str">
        <f t="shared" si="157"/>
        <v/>
      </c>
      <c r="V755" s="238" t="str">
        <f t="shared" si="158"/>
        <v/>
      </c>
      <c r="W755" s="238">
        <f t="shared" si="159"/>
        <v>0</v>
      </c>
      <c r="X755" s="238">
        <f>SUMIFS($W$5:$W755,$V$5:$V755,"Plusieurs occurences",$H$5:$H755,H755)</f>
        <v>0</v>
      </c>
      <c r="Y755" t="str">
        <f t="shared" si="160"/>
        <v/>
      </c>
      <c r="Z755" t="str">
        <f t="shared" si="161"/>
        <v/>
      </c>
      <c r="AA755" t="str">
        <f t="shared" si="162"/>
        <v/>
      </c>
      <c r="AC755" t="str">
        <f t="shared" si="163"/>
        <v/>
      </c>
    </row>
    <row r="756" spans="16:29" x14ac:dyDescent="0.25">
      <c r="P756" s="1" t="str">
        <f>IF($C756&lt;&gt;"",IF(COUNTIF($C:C,$C756)&gt;1,"Plusieurs commentaires",""),"")</f>
        <v/>
      </c>
      <c r="Q756" s="1">
        <f t="shared" si="154"/>
        <v>0</v>
      </c>
      <c r="R756" s="1">
        <f>SUMIFS($Q$5:$Q756,$P$5:$P756,"Plusieurs commentaires",$C$5:$C756,C756)</f>
        <v>0</v>
      </c>
      <c r="S756" t="str">
        <f t="shared" si="155"/>
        <v/>
      </c>
      <c r="T756" t="str">
        <f t="shared" si="156"/>
        <v/>
      </c>
      <c r="U756" t="str">
        <f t="shared" si="157"/>
        <v/>
      </c>
      <c r="V756" s="238" t="str">
        <f t="shared" si="158"/>
        <v/>
      </c>
      <c r="W756" s="238">
        <f t="shared" si="159"/>
        <v>0</v>
      </c>
      <c r="X756" s="238">
        <f>SUMIFS($W$5:$W756,$V$5:$V756,"Plusieurs occurences",$H$5:$H756,H756)</f>
        <v>0</v>
      </c>
      <c r="Y756" t="str">
        <f t="shared" si="160"/>
        <v/>
      </c>
      <c r="Z756" t="str">
        <f t="shared" si="161"/>
        <v/>
      </c>
      <c r="AA756" t="str">
        <f t="shared" si="162"/>
        <v/>
      </c>
      <c r="AC756" t="str">
        <f t="shared" si="163"/>
        <v/>
      </c>
    </row>
    <row r="757" spans="16:29" x14ac:dyDescent="0.25">
      <c r="P757" s="1" t="str">
        <f>IF($C757&lt;&gt;"",IF(COUNTIF($C:C,$C757)&gt;1,"Plusieurs commentaires",""),"")</f>
        <v/>
      </c>
      <c r="Q757" s="1">
        <f t="shared" si="154"/>
        <v>0</v>
      </c>
      <c r="R757" s="1">
        <f>SUMIFS($Q$5:$Q757,$P$5:$P757,"Plusieurs commentaires",$C$5:$C757,C757)</f>
        <v>0</v>
      </c>
      <c r="S757" t="str">
        <f t="shared" si="155"/>
        <v/>
      </c>
      <c r="T757" t="str">
        <f t="shared" si="156"/>
        <v/>
      </c>
      <c r="U757" t="str">
        <f t="shared" si="157"/>
        <v/>
      </c>
      <c r="V757" s="238" t="str">
        <f t="shared" si="158"/>
        <v/>
      </c>
      <c r="W757" s="238">
        <f t="shared" si="159"/>
        <v>0</v>
      </c>
      <c r="X757" s="238">
        <f>SUMIFS($W$5:$W757,$V$5:$V757,"Plusieurs occurences",$H$5:$H757,H757)</f>
        <v>0</v>
      </c>
      <c r="Y757" t="str">
        <f t="shared" si="160"/>
        <v/>
      </c>
      <c r="Z757" t="str">
        <f t="shared" si="161"/>
        <v/>
      </c>
      <c r="AA757" t="str">
        <f t="shared" si="162"/>
        <v/>
      </c>
      <c r="AC757" t="str">
        <f t="shared" si="163"/>
        <v/>
      </c>
    </row>
    <row r="758" spans="16:29" x14ac:dyDescent="0.25">
      <c r="P758" s="1" t="str">
        <f>IF($C758&lt;&gt;"",IF(COUNTIF($C:C,$C758)&gt;1,"Plusieurs commentaires",""),"")</f>
        <v/>
      </c>
      <c r="Q758" s="1">
        <f t="shared" si="154"/>
        <v>0</v>
      </c>
      <c r="R758" s="1">
        <f>SUMIFS($Q$5:$Q758,$P$5:$P758,"Plusieurs commentaires",$C$5:$C758,C758)</f>
        <v>0</v>
      </c>
      <c r="S758" t="str">
        <f t="shared" si="155"/>
        <v/>
      </c>
      <c r="T758" t="str">
        <f t="shared" si="156"/>
        <v/>
      </c>
      <c r="U758" t="str">
        <f t="shared" si="157"/>
        <v/>
      </c>
      <c r="V758" s="238" t="str">
        <f t="shared" si="158"/>
        <v/>
      </c>
      <c r="W758" s="238">
        <f t="shared" si="159"/>
        <v>0</v>
      </c>
      <c r="X758" s="238">
        <f>SUMIFS($W$5:$W758,$V$5:$V758,"Plusieurs occurences",$H$5:$H758,H758)</f>
        <v>0</v>
      </c>
      <c r="Y758" t="str">
        <f t="shared" si="160"/>
        <v/>
      </c>
      <c r="Z758" t="str">
        <f t="shared" si="161"/>
        <v/>
      </c>
      <c r="AA758" t="str">
        <f t="shared" si="162"/>
        <v/>
      </c>
      <c r="AC758" t="str">
        <f t="shared" si="163"/>
        <v/>
      </c>
    </row>
    <row r="759" spans="16:29" x14ac:dyDescent="0.25">
      <c r="P759" s="1" t="str">
        <f>IF($C759&lt;&gt;"",IF(COUNTIF($C:C,$C759)&gt;1,"Plusieurs commentaires",""),"")</f>
        <v/>
      </c>
      <c r="Q759" s="1">
        <f t="shared" si="154"/>
        <v>0</v>
      </c>
      <c r="R759" s="1">
        <f>SUMIFS($Q$5:$Q759,$P$5:$P759,"Plusieurs commentaires",$C$5:$C759,C759)</f>
        <v>0</v>
      </c>
      <c r="S759" t="str">
        <f t="shared" si="155"/>
        <v/>
      </c>
      <c r="T759" t="str">
        <f t="shared" si="156"/>
        <v/>
      </c>
      <c r="U759" t="str">
        <f t="shared" si="157"/>
        <v/>
      </c>
      <c r="V759" s="238" t="str">
        <f t="shared" si="158"/>
        <v/>
      </c>
      <c r="W759" s="238">
        <f t="shared" si="159"/>
        <v>0</v>
      </c>
      <c r="X759" s="238">
        <f>SUMIFS($W$5:$W759,$V$5:$V759,"Plusieurs occurences",$H$5:$H759,H759)</f>
        <v>0</v>
      </c>
      <c r="Y759" t="str">
        <f t="shared" si="160"/>
        <v/>
      </c>
      <c r="Z759" t="str">
        <f t="shared" si="161"/>
        <v/>
      </c>
      <c r="AA759" t="str">
        <f t="shared" si="162"/>
        <v/>
      </c>
      <c r="AC759" t="str">
        <f t="shared" si="163"/>
        <v/>
      </c>
    </row>
    <row r="760" spans="16:29" x14ac:dyDescent="0.25">
      <c r="P760" s="1" t="str">
        <f>IF($C760&lt;&gt;"",IF(COUNTIF($C:C,$C760)&gt;1,"Plusieurs commentaires",""),"")</f>
        <v/>
      </c>
      <c r="Q760" s="1">
        <f t="shared" si="154"/>
        <v>0</v>
      </c>
      <c r="R760" s="1">
        <f>SUMIFS($Q$5:$Q760,$P$5:$P760,"Plusieurs commentaires",$C$5:$C760,C760)</f>
        <v>0</v>
      </c>
      <c r="S760" t="str">
        <f t="shared" si="155"/>
        <v/>
      </c>
      <c r="T760" t="str">
        <f t="shared" si="156"/>
        <v/>
      </c>
      <c r="U760" t="str">
        <f t="shared" si="157"/>
        <v/>
      </c>
      <c r="V760" s="238" t="str">
        <f t="shared" si="158"/>
        <v/>
      </c>
      <c r="W760" s="238">
        <f t="shared" si="159"/>
        <v>0</v>
      </c>
      <c r="X760" s="238">
        <f>SUMIFS($W$5:$W760,$V$5:$V760,"Plusieurs occurences",$H$5:$H760,H760)</f>
        <v>0</v>
      </c>
      <c r="Y760" t="str">
        <f t="shared" si="160"/>
        <v/>
      </c>
      <c r="Z760" t="str">
        <f t="shared" si="161"/>
        <v/>
      </c>
      <c r="AA760" t="str">
        <f t="shared" si="162"/>
        <v/>
      </c>
      <c r="AC760" t="str">
        <f t="shared" si="163"/>
        <v/>
      </c>
    </row>
    <row r="761" spans="16:29" x14ac:dyDescent="0.25">
      <c r="P761" s="1" t="str">
        <f>IF($C761&lt;&gt;"",IF(COUNTIF($C:C,$C761)&gt;1,"Plusieurs commentaires",""),"")</f>
        <v/>
      </c>
      <c r="Q761" s="1">
        <f t="shared" si="154"/>
        <v>0</v>
      </c>
      <c r="R761" s="1">
        <f>SUMIFS($Q$5:$Q761,$P$5:$P761,"Plusieurs commentaires",$C$5:$C761,C761)</f>
        <v>0</v>
      </c>
      <c r="S761" t="str">
        <f t="shared" si="155"/>
        <v/>
      </c>
      <c r="T761" t="str">
        <f t="shared" si="156"/>
        <v/>
      </c>
      <c r="U761" t="str">
        <f t="shared" si="157"/>
        <v/>
      </c>
      <c r="V761" s="238" t="str">
        <f t="shared" si="158"/>
        <v/>
      </c>
      <c r="W761" s="238">
        <f t="shared" si="159"/>
        <v>0</v>
      </c>
      <c r="X761" s="238">
        <f>SUMIFS($W$5:$W761,$V$5:$V761,"Plusieurs occurences",$H$5:$H761,H761)</f>
        <v>0</v>
      </c>
      <c r="Y761" t="str">
        <f t="shared" si="160"/>
        <v/>
      </c>
      <c r="Z761" t="str">
        <f t="shared" si="161"/>
        <v/>
      </c>
      <c r="AA761" t="str">
        <f t="shared" si="162"/>
        <v/>
      </c>
      <c r="AC761" t="str">
        <f t="shared" si="163"/>
        <v/>
      </c>
    </row>
    <row r="762" spans="16:29" x14ac:dyDescent="0.25">
      <c r="P762" s="1" t="str">
        <f>IF($C762&lt;&gt;"",IF(COUNTIF($C:C,$C762)&gt;1,"Plusieurs commentaires",""),"")</f>
        <v/>
      </c>
      <c r="Q762" s="1">
        <f t="shared" si="154"/>
        <v>0</v>
      </c>
      <c r="R762" s="1">
        <f>SUMIFS($Q$5:$Q762,$P$5:$P762,"Plusieurs commentaires",$C$5:$C762,C762)</f>
        <v>0</v>
      </c>
      <c r="S762" t="str">
        <f t="shared" si="155"/>
        <v/>
      </c>
      <c r="T762" t="str">
        <f t="shared" si="156"/>
        <v/>
      </c>
      <c r="U762" t="str">
        <f t="shared" si="157"/>
        <v/>
      </c>
      <c r="V762" s="238" t="str">
        <f t="shared" si="158"/>
        <v/>
      </c>
      <c r="W762" s="238">
        <f t="shared" si="159"/>
        <v>0</v>
      </c>
      <c r="X762" s="238">
        <f>SUMIFS($W$5:$W762,$V$5:$V762,"Plusieurs occurences",$H$5:$H762,H762)</f>
        <v>0</v>
      </c>
      <c r="Y762" t="str">
        <f t="shared" si="160"/>
        <v/>
      </c>
      <c r="Z762" t="str">
        <f t="shared" si="161"/>
        <v/>
      </c>
      <c r="AA762" t="str">
        <f t="shared" si="162"/>
        <v/>
      </c>
      <c r="AC762" t="str">
        <f t="shared" si="163"/>
        <v/>
      </c>
    </row>
    <row r="763" spans="16:29" x14ac:dyDescent="0.25">
      <c r="P763" s="1" t="str">
        <f>IF($C763&lt;&gt;"",IF(COUNTIF($C:C,$C763)&gt;1,"Plusieurs commentaires",""),"")</f>
        <v/>
      </c>
      <c r="Q763" s="1">
        <f t="shared" si="154"/>
        <v>0</v>
      </c>
      <c r="R763" s="1">
        <f>SUMIFS($Q$5:$Q763,$P$5:$P763,"Plusieurs commentaires",$C$5:$C763,C763)</f>
        <v>0</v>
      </c>
      <c r="S763" t="str">
        <f t="shared" si="155"/>
        <v/>
      </c>
      <c r="T763" t="str">
        <f t="shared" si="156"/>
        <v/>
      </c>
      <c r="U763" t="str">
        <f t="shared" si="157"/>
        <v/>
      </c>
      <c r="V763" s="238" t="str">
        <f t="shared" si="158"/>
        <v/>
      </c>
      <c r="W763" s="238">
        <f t="shared" si="159"/>
        <v>0</v>
      </c>
      <c r="X763" s="238">
        <f>SUMIFS($W$5:$W763,$V$5:$V763,"Plusieurs occurences",$H$5:$H763,H763)</f>
        <v>0</v>
      </c>
      <c r="Y763" t="str">
        <f t="shared" si="160"/>
        <v/>
      </c>
      <c r="Z763" t="str">
        <f t="shared" si="161"/>
        <v/>
      </c>
      <c r="AA763" t="str">
        <f t="shared" si="162"/>
        <v/>
      </c>
      <c r="AC763" t="str">
        <f t="shared" si="163"/>
        <v/>
      </c>
    </row>
    <row r="764" spans="16:29" x14ac:dyDescent="0.25">
      <c r="P764" s="1" t="str">
        <f>IF($C764&lt;&gt;"",IF(COUNTIF($C:C,$C764)&gt;1,"Plusieurs commentaires",""),"")</f>
        <v/>
      </c>
      <c r="Q764" s="1">
        <f t="shared" si="154"/>
        <v>0</v>
      </c>
      <c r="R764" s="1">
        <f>SUMIFS($Q$5:$Q764,$P$5:$P764,"Plusieurs commentaires",$C$5:$C764,C764)</f>
        <v>0</v>
      </c>
      <c r="S764" t="str">
        <f t="shared" si="155"/>
        <v/>
      </c>
      <c r="T764" t="str">
        <f t="shared" si="156"/>
        <v/>
      </c>
      <c r="U764" t="str">
        <f t="shared" si="157"/>
        <v/>
      </c>
      <c r="V764" s="238" t="str">
        <f t="shared" si="158"/>
        <v/>
      </c>
      <c r="W764" s="238">
        <f t="shared" si="159"/>
        <v>0</v>
      </c>
      <c r="X764" s="238">
        <f>SUMIFS($W$5:$W764,$V$5:$V764,"Plusieurs occurences",$H$5:$H764,H764)</f>
        <v>0</v>
      </c>
      <c r="Y764" t="str">
        <f t="shared" si="160"/>
        <v/>
      </c>
      <c r="Z764" t="str">
        <f t="shared" si="161"/>
        <v/>
      </c>
      <c r="AA764" t="str">
        <f t="shared" si="162"/>
        <v/>
      </c>
      <c r="AC764" t="str">
        <f t="shared" si="163"/>
        <v/>
      </c>
    </row>
    <row r="765" spans="16:29" x14ac:dyDescent="0.25">
      <c r="P765" s="1" t="str">
        <f>IF($C765&lt;&gt;"",IF(COUNTIF($C:C,$C765)&gt;1,"Plusieurs commentaires",""),"")</f>
        <v/>
      </c>
      <c r="Q765" s="1">
        <f t="shared" si="154"/>
        <v>0</v>
      </c>
      <c r="R765" s="1">
        <f>SUMIFS($Q$5:$Q765,$P$5:$P765,"Plusieurs commentaires",$C$5:$C765,C765)</f>
        <v>0</v>
      </c>
      <c r="S765" t="str">
        <f t="shared" si="155"/>
        <v/>
      </c>
      <c r="T765" t="str">
        <f t="shared" si="156"/>
        <v/>
      </c>
      <c r="U765" t="str">
        <f t="shared" si="157"/>
        <v/>
      </c>
      <c r="V765" s="238" t="str">
        <f t="shared" si="158"/>
        <v/>
      </c>
      <c r="W765" s="238">
        <f t="shared" si="159"/>
        <v>0</v>
      </c>
      <c r="X765" s="238">
        <f>SUMIFS($W$5:$W765,$V$5:$V765,"Plusieurs occurences",$H$5:$H765,H765)</f>
        <v>0</v>
      </c>
      <c r="Y765" t="str">
        <f t="shared" si="160"/>
        <v/>
      </c>
      <c r="Z765" t="str">
        <f t="shared" si="161"/>
        <v/>
      </c>
      <c r="AA765" t="str">
        <f t="shared" si="162"/>
        <v/>
      </c>
      <c r="AC765" t="str">
        <f t="shared" si="163"/>
        <v/>
      </c>
    </row>
    <row r="766" spans="16:29" x14ac:dyDescent="0.25">
      <c r="P766" s="1" t="str">
        <f>IF($C766&lt;&gt;"",IF(COUNTIF($C:C,$C766)&gt;1,"Plusieurs commentaires",""),"")</f>
        <v/>
      </c>
      <c r="Q766" s="1">
        <f t="shared" si="154"/>
        <v>0</v>
      </c>
      <c r="R766" s="1">
        <f>SUMIFS($Q$5:$Q766,$P$5:$P766,"Plusieurs commentaires",$C$5:$C766,C766)</f>
        <v>0</v>
      </c>
      <c r="S766" t="str">
        <f t="shared" si="155"/>
        <v/>
      </c>
      <c r="T766" t="str">
        <f t="shared" si="156"/>
        <v/>
      </c>
      <c r="U766" t="str">
        <f t="shared" si="157"/>
        <v/>
      </c>
      <c r="V766" s="238" t="str">
        <f t="shared" si="158"/>
        <v/>
      </c>
      <c r="W766" s="238">
        <f t="shared" si="159"/>
        <v>0</v>
      </c>
      <c r="X766" s="238">
        <f>SUMIFS($W$5:$W766,$V$5:$V766,"Plusieurs occurences",$H$5:$H766,H766)</f>
        <v>0</v>
      </c>
      <c r="Y766" t="str">
        <f t="shared" si="160"/>
        <v/>
      </c>
      <c r="Z766" t="str">
        <f t="shared" si="161"/>
        <v/>
      </c>
      <c r="AA766" t="str">
        <f t="shared" si="162"/>
        <v/>
      </c>
      <c r="AC766" t="str">
        <f t="shared" si="163"/>
        <v/>
      </c>
    </row>
    <row r="767" spans="16:29" x14ac:dyDescent="0.25">
      <c r="P767" s="1" t="str">
        <f>IF($C767&lt;&gt;"",IF(COUNTIF($C:C,$C767)&gt;1,"Plusieurs commentaires",""),"")</f>
        <v/>
      </c>
      <c r="Q767" s="1">
        <f t="shared" si="154"/>
        <v>0</v>
      </c>
      <c r="R767" s="1">
        <f>SUMIFS($Q$5:$Q767,$P$5:$P767,"Plusieurs commentaires",$C$5:$C767,C767)</f>
        <v>0</v>
      </c>
      <c r="S767" t="str">
        <f t="shared" si="155"/>
        <v/>
      </c>
      <c r="T767" t="str">
        <f t="shared" si="156"/>
        <v/>
      </c>
      <c r="U767" t="str">
        <f t="shared" si="157"/>
        <v/>
      </c>
      <c r="V767" s="238" t="str">
        <f t="shared" si="158"/>
        <v/>
      </c>
      <c r="W767" s="238">
        <f t="shared" si="159"/>
        <v>0</v>
      </c>
      <c r="X767" s="238">
        <f>SUMIFS($W$5:$W767,$V$5:$V767,"Plusieurs occurences",$H$5:$H767,H767)</f>
        <v>0</v>
      </c>
      <c r="Y767" t="str">
        <f t="shared" si="160"/>
        <v/>
      </c>
      <c r="Z767" t="str">
        <f t="shared" si="161"/>
        <v/>
      </c>
      <c r="AA767" t="str">
        <f t="shared" si="162"/>
        <v/>
      </c>
      <c r="AC767" t="str">
        <f t="shared" si="163"/>
        <v/>
      </c>
    </row>
    <row r="768" spans="16:29" x14ac:dyDescent="0.25">
      <c r="P768" s="1" t="str">
        <f>IF($C768&lt;&gt;"",IF(COUNTIF($C:C,$C768)&gt;1,"Plusieurs commentaires",""),"")</f>
        <v/>
      </c>
      <c r="Q768" s="1">
        <f t="shared" si="154"/>
        <v>0</v>
      </c>
      <c r="R768" s="1">
        <f>SUMIFS($Q$5:$Q768,$P$5:$P768,"Plusieurs commentaires",$C$5:$C768,C768)</f>
        <v>0</v>
      </c>
      <c r="S768" t="str">
        <f t="shared" si="155"/>
        <v/>
      </c>
      <c r="T768" t="str">
        <f t="shared" si="156"/>
        <v/>
      </c>
      <c r="U768" t="str">
        <f t="shared" si="157"/>
        <v/>
      </c>
      <c r="V768" s="238" t="str">
        <f t="shared" si="158"/>
        <v/>
      </c>
      <c r="W768" s="238">
        <f t="shared" si="159"/>
        <v>0</v>
      </c>
      <c r="X768" s="238">
        <f>SUMIFS($W$5:$W768,$V$5:$V768,"Plusieurs occurences",$H$5:$H768,H768)</f>
        <v>0</v>
      </c>
      <c r="Y768" t="str">
        <f t="shared" si="160"/>
        <v/>
      </c>
      <c r="Z768" t="str">
        <f t="shared" si="161"/>
        <v/>
      </c>
      <c r="AA768" t="str">
        <f t="shared" si="162"/>
        <v/>
      </c>
      <c r="AC768" t="str">
        <f t="shared" si="163"/>
        <v/>
      </c>
    </row>
    <row r="769" spans="16:29" x14ac:dyDescent="0.25">
      <c r="P769" s="1" t="str">
        <f>IF($C769&lt;&gt;"",IF(COUNTIF($C:C,$C769)&gt;1,"Plusieurs commentaires",""),"")</f>
        <v/>
      </c>
      <c r="Q769" s="1">
        <f t="shared" si="154"/>
        <v>0</v>
      </c>
      <c r="R769" s="1">
        <f>SUMIFS($Q$5:$Q769,$P$5:$P769,"Plusieurs commentaires",$C$5:$C769,C769)</f>
        <v>0</v>
      </c>
      <c r="S769" t="str">
        <f t="shared" si="155"/>
        <v/>
      </c>
      <c r="T769" t="str">
        <f t="shared" si="156"/>
        <v/>
      </c>
      <c r="U769" t="str">
        <f t="shared" si="157"/>
        <v/>
      </c>
      <c r="V769" s="238" t="str">
        <f t="shared" si="158"/>
        <v/>
      </c>
      <c r="W769" s="238">
        <f t="shared" si="159"/>
        <v>0</v>
      </c>
      <c r="X769" s="238">
        <f>SUMIFS($W$5:$W769,$V$5:$V769,"Plusieurs occurences",$H$5:$H769,H769)</f>
        <v>0</v>
      </c>
      <c r="Y769" t="str">
        <f t="shared" si="160"/>
        <v/>
      </c>
      <c r="Z769" t="str">
        <f t="shared" si="161"/>
        <v/>
      </c>
      <c r="AA769" t="str">
        <f t="shared" si="162"/>
        <v/>
      </c>
      <c r="AC769" t="str">
        <f t="shared" si="163"/>
        <v/>
      </c>
    </row>
    <row r="770" spans="16:29" x14ac:dyDescent="0.25">
      <c r="P770" s="1" t="str">
        <f>IF($C770&lt;&gt;"",IF(COUNTIF($C:C,$C770)&gt;1,"Plusieurs commentaires",""),"")</f>
        <v/>
      </c>
      <c r="Q770" s="1">
        <f t="shared" si="154"/>
        <v>0</v>
      </c>
      <c r="R770" s="1">
        <f>SUMIFS($Q$5:$Q770,$P$5:$P770,"Plusieurs commentaires",$C$5:$C770,C770)</f>
        <v>0</v>
      </c>
      <c r="S770" t="str">
        <f t="shared" si="155"/>
        <v/>
      </c>
      <c r="T770" t="str">
        <f t="shared" si="156"/>
        <v/>
      </c>
      <c r="U770" t="str">
        <f t="shared" si="157"/>
        <v/>
      </c>
      <c r="V770" s="238" t="str">
        <f t="shared" si="158"/>
        <v/>
      </c>
      <c r="W770" s="238">
        <f t="shared" si="159"/>
        <v>0</v>
      </c>
      <c r="X770" s="238">
        <f>SUMIFS($W$5:$W770,$V$5:$V770,"Plusieurs occurences",$H$5:$H770,H770)</f>
        <v>0</v>
      </c>
      <c r="Y770" t="str">
        <f t="shared" si="160"/>
        <v/>
      </c>
      <c r="Z770" t="str">
        <f t="shared" si="161"/>
        <v/>
      </c>
      <c r="AA770" t="str">
        <f t="shared" si="162"/>
        <v/>
      </c>
      <c r="AC770" t="str">
        <f t="shared" si="163"/>
        <v/>
      </c>
    </row>
    <row r="771" spans="16:29" x14ac:dyDescent="0.25">
      <c r="P771" s="1" t="str">
        <f>IF($C771&lt;&gt;"",IF(COUNTIF($C:C,$C771)&gt;1,"Plusieurs commentaires",""),"")</f>
        <v/>
      </c>
      <c r="Q771" s="1">
        <f t="shared" si="154"/>
        <v>0</v>
      </c>
      <c r="R771" s="1">
        <f>SUMIFS($Q$5:$Q771,$P$5:$P771,"Plusieurs commentaires",$C$5:$C771,C771)</f>
        <v>0</v>
      </c>
      <c r="S771" t="str">
        <f t="shared" si="155"/>
        <v/>
      </c>
      <c r="T771" t="str">
        <f t="shared" si="156"/>
        <v/>
      </c>
      <c r="U771" t="str">
        <f t="shared" si="157"/>
        <v/>
      </c>
      <c r="V771" s="238" t="str">
        <f t="shared" si="158"/>
        <v/>
      </c>
      <c r="W771" s="238">
        <f t="shared" si="159"/>
        <v>0</v>
      </c>
      <c r="X771" s="238">
        <f>SUMIFS($W$5:$W771,$V$5:$V771,"Plusieurs occurences",$H$5:$H771,H771)</f>
        <v>0</v>
      </c>
      <c r="Y771" t="str">
        <f t="shared" si="160"/>
        <v/>
      </c>
      <c r="Z771" t="str">
        <f t="shared" si="161"/>
        <v/>
      </c>
      <c r="AA771" t="str">
        <f t="shared" si="162"/>
        <v/>
      </c>
      <c r="AC771" t="str">
        <f t="shared" si="163"/>
        <v/>
      </c>
    </row>
    <row r="772" spans="16:29" x14ac:dyDescent="0.25">
      <c r="P772" s="1" t="str">
        <f>IF($C772&lt;&gt;"",IF(COUNTIF($C:C,$C772)&gt;1,"Plusieurs commentaires",""),"")</f>
        <v/>
      </c>
      <c r="Q772" s="1">
        <f t="shared" si="154"/>
        <v>0</v>
      </c>
      <c r="R772" s="1">
        <f>SUMIFS($Q$5:$Q772,$P$5:$P772,"Plusieurs commentaires",$C$5:$C772,C772)</f>
        <v>0</v>
      </c>
      <c r="S772" t="str">
        <f t="shared" si="155"/>
        <v/>
      </c>
      <c r="T772" t="str">
        <f t="shared" si="156"/>
        <v/>
      </c>
      <c r="U772" t="str">
        <f t="shared" si="157"/>
        <v/>
      </c>
      <c r="V772" s="238" t="str">
        <f t="shared" si="158"/>
        <v/>
      </c>
      <c r="W772" s="238">
        <f t="shared" si="159"/>
        <v>0</v>
      </c>
      <c r="X772" s="238">
        <f>SUMIFS($W$5:$W772,$V$5:$V772,"Plusieurs occurences",$H$5:$H772,H772)</f>
        <v>0</v>
      </c>
      <c r="Y772" t="str">
        <f t="shared" si="160"/>
        <v/>
      </c>
      <c r="Z772" t="str">
        <f t="shared" si="161"/>
        <v/>
      </c>
      <c r="AA772" t="str">
        <f t="shared" si="162"/>
        <v/>
      </c>
      <c r="AC772" t="str">
        <f t="shared" si="163"/>
        <v/>
      </c>
    </row>
    <row r="773" spans="16:29" x14ac:dyDescent="0.25">
      <c r="P773" s="1" t="str">
        <f>IF($C773&lt;&gt;"",IF(COUNTIF($C:C,$C773)&gt;1,"Plusieurs commentaires",""),"")</f>
        <v/>
      </c>
      <c r="Q773" s="1">
        <f t="shared" ref="Q773:Q836" si="164">IF(P773="Plusieurs commentaires",1,0)</f>
        <v>0</v>
      </c>
      <c r="R773" s="1">
        <f>SUMIFS($Q$5:$Q773,$P$5:$P773,"Plusieurs commentaires",$C$5:$C773,C773)</f>
        <v>0</v>
      </c>
      <c r="S773" t="str">
        <f t="shared" ref="S773:S836" si="165">IF(I773="Non",IF(F773&lt;=21,IF(M773="Critique",IF(J773&gt;2017,C773,""),""),""),"")</f>
        <v/>
      </c>
      <c r="T773" t="str">
        <f t="shared" ref="T773:T836" si="166">IF(I773="Non",IF(F773&lt;=21,IF(M773="Soutien",IF(J773&gt;2017,C773,""),""),""),"")</f>
        <v/>
      </c>
      <c r="U773" t="str">
        <f t="shared" ref="U773:U836" si="167">IF(I773="Non",IF(F773&lt;=21,IF(M773="Neutre",IF(J773&gt;2017,C773,""),""),""),"")</f>
        <v/>
      </c>
      <c r="V773" s="238" t="str">
        <f t="shared" ref="V773:V836" si="168">IF($H773&lt;&gt;"",IF(COUNTIF($H:$H,$H773)&gt;1,"Plusieurs occurences",""),"")</f>
        <v/>
      </c>
      <c r="W773" s="238">
        <f t="shared" ref="W773:W836" si="169">IF(V773="Plusieurs occurences",1,0)</f>
        <v>0</v>
      </c>
      <c r="X773" s="238">
        <f>SUMIFS($W$5:$W773,$V$5:$V773,"Plusieurs occurences",$H$5:$H773,H773)</f>
        <v>0</v>
      </c>
      <c r="Y773" t="str">
        <f t="shared" ref="Y773:Y836" si="170">IF(R773&lt;2,IF(M773="Critique",H773,""),"")</f>
        <v/>
      </c>
      <c r="Z773" t="str">
        <f t="shared" ref="Z773:Z836" si="171">IF(R773&lt;2,IF(M773="Soutien",H773,""),"")</f>
        <v/>
      </c>
      <c r="AA773" t="str">
        <f t="shared" ref="AA773:AA836" si="172">IF(R773&lt;2,IF(M773="Neutre",H773,""),"")</f>
        <v/>
      </c>
      <c r="AC773" t="str">
        <f t="shared" si="163"/>
        <v/>
      </c>
    </row>
    <row r="774" spans="16:29" x14ac:dyDescent="0.25">
      <c r="P774" s="1" t="str">
        <f>IF($C774&lt;&gt;"",IF(COUNTIF($C:C,$C774)&gt;1,"Plusieurs commentaires",""),"")</f>
        <v/>
      </c>
      <c r="Q774" s="1">
        <f t="shared" si="164"/>
        <v>0</v>
      </c>
      <c r="R774" s="1">
        <f>SUMIFS($Q$5:$Q774,$P$5:$P774,"Plusieurs commentaires",$C$5:$C774,C774)</f>
        <v>0</v>
      </c>
      <c r="S774" t="str">
        <f t="shared" si="165"/>
        <v/>
      </c>
      <c r="T774" t="str">
        <f t="shared" si="166"/>
        <v/>
      </c>
      <c r="U774" t="str">
        <f t="shared" si="167"/>
        <v/>
      </c>
      <c r="V774" s="238" t="str">
        <f t="shared" si="168"/>
        <v/>
      </c>
      <c r="W774" s="238">
        <f t="shared" si="169"/>
        <v>0</v>
      </c>
      <c r="X774" s="238">
        <f>SUMIFS($W$5:$W774,$V$5:$V774,"Plusieurs occurences",$H$5:$H774,H774)</f>
        <v>0</v>
      </c>
      <c r="Y774" t="str">
        <f t="shared" si="170"/>
        <v/>
      </c>
      <c r="Z774" t="str">
        <f t="shared" si="171"/>
        <v/>
      </c>
      <c r="AA774" t="str">
        <f t="shared" si="172"/>
        <v/>
      </c>
      <c r="AC774" t="str">
        <f t="shared" si="163"/>
        <v/>
      </c>
    </row>
    <row r="775" spans="16:29" x14ac:dyDescent="0.25">
      <c r="P775" s="1" t="str">
        <f>IF($C775&lt;&gt;"",IF(COUNTIF($C:C,$C775)&gt;1,"Plusieurs commentaires",""),"")</f>
        <v/>
      </c>
      <c r="Q775" s="1">
        <f t="shared" si="164"/>
        <v>0</v>
      </c>
      <c r="R775" s="1">
        <f>SUMIFS($Q$5:$Q775,$P$5:$P775,"Plusieurs commentaires",$C$5:$C775,C775)</f>
        <v>0</v>
      </c>
      <c r="S775" t="str">
        <f t="shared" si="165"/>
        <v/>
      </c>
      <c r="T775" t="str">
        <f t="shared" si="166"/>
        <v/>
      </c>
      <c r="U775" t="str">
        <f t="shared" si="167"/>
        <v/>
      </c>
      <c r="V775" s="238" t="str">
        <f t="shared" si="168"/>
        <v/>
      </c>
      <c r="W775" s="238">
        <f t="shared" si="169"/>
        <v>0</v>
      </c>
      <c r="X775" s="238">
        <f>SUMIFS($W$5:$W775,$V$5:$V775,"Plusieurs occurences",$H$5:$H775,H775)</f>
        <v>0</v>
      </c>
      <c r="Y775" t="str">
        <f t="shared" si="170"/>
        <v/>
      </c>
      <c r="Z775" t="str">
        <f t="shared" si="171"/>
        <v/>
      </c>
      <c r="AA775" t="str">
        <f t="shared" si="172"/>
        <v/>
      </c>
      <c r="AC775" t="str">
        <f t="shared" si="163"/>
        <v/>
      </c>
    </row>
    <row r="776" spans="16:29" x14ac:dyDescent="0.25">
      <c r="P776" s="1" t="str">
        <f>IF($C776&lt;&gt;"",IF(COUNTIF($C:C,$C776)&gt;1,"Plusieurs commentaires",""),"")</f>
        <v/>
      </c>
      <c r="Q776" s="1">
        <f t="shared" si="164"/>
        <v>0</v>
      </c>
      <c r="R776" s="1">
        <f>SUMIFS($Q$5:$Q776,$P$5:$P776,"Plusieurs commentaires",$C$5:$C776,C776)</f>
        <v>0</v>
      </c>
      <c r="S776" t="str">
        <f t="shared" si="165"/>
        <v/>
      </c>
      <c r="T776" t="str">
        <f t="shared" si="166"/>
        <v/>
      </c>
      <c r="U776" t="str">
        <f t="shared" si="167"/>
        <v/>
      </c>
      <c r="V776" s="238" t="str">
        <f t="shared" si="168"/>
        <v/>
      </c>
      <c r="W776" s="238">
        <f t="shared" si="169"/>
        <v>0</v>
      </c>
      <c r="X776" s="238">
        <f>SUMIFS($W$5:$W776,$V$5:$V776,"Plusieurs occurences",$H$5:$H776,H776)</f>
        <v>0</v>
      </c>
      <c r="Y776" t="str">
        <f t="shared" si="170"/>
        <v/>
      </c>
      <c r="Z776" t="str">
        <f t="shared" si="171"/>
        <v/>
      </c>
      <c r="AA776" t="str">
        <f t="shared" si="172"/>
        <v/>
      </c>
      <c r="AC776" t="str">
        <f t="shared" si="163"/>
        <v/>
      </c>
    </row>
    <row r="777" spans="16:29" x14ac:dyDescent="0.25">
      <c r="P777" s="1" t="str">
        <f>IF($C777&lt;&gt;"",IF(COUNTIF($C:C,$C777)&gt;1,"Plusieurs commentaires",""),"")</f>
        <v/>
      </c>
      <c r="Q777" s="1">
        <f t="shared" si="164"/>
        <v>0</v>
      </c>
      <c r="R777" s="1">
        <f>SUMIFS($Q$5:$Q777,$P$5:$P777,"Plusieurs commentaires",$C$5:$C777,C777)</f>
        <v>0</v>
      </c>
      <c r="S777" t="str">
        <f t="shared" si="165"/>
        <v/>
      </c>
      <c r="T777" t="str">
        <f t="shared" si="166"/>
        <v/>
      </c>
      <c r="U777" t="str">
        <f t="shared" si="167"/>
        <v/>
      </c>
      <c r="V777" s="238" t="str">
        <f t="shared" si="168"/>
        <v/>
      </c>
      <c r="W777" s="238">
        <f t="shared" si="169"/>
        <v>0</v>
      </c>
      <c r="X777" s="238">
        <f>SUMIFS($W$5:$W777,$V$5:$V777,"Plusieurs occurences",$H$5:$H777,H777)</f>
        <v>0</v>
      </c>
      <c r="Y777" t="str">
        <f t="shared" si="170"/>
        <v/>
      </c>
      <c r="Z777" t="str">
        <f t="shared" si="171"/>
        <v/>
      </c>
      <c r="AA777" t="str">
        <f t="shared" si="172"/>
        <v/>
      </c>
      <c r="AC777" t="str">
        <f t="shared" si="163"/>
        <v/>
      </c>
    </row>
    <row r="778" spans="16:29" x14ac:dyDescent="0.25">
      <c r="P778" s="1" t="str">
        <f>IF($C778&lt;&gt;"",IF(COUNTIF($C:C,$C778)&gt;1,"Plusieurs commentaires",""),"")</f>
        <v/>
      </c>
      <c r="Q778" s="1">
        <f t="shared" si="164"/>
        <v>0</v>
      </c>
      <c r="R778" s="1">
        <f>SUMIFS($Q$5:$Q778,$P$5:$P778,"Plusieurs commentaires",$C$5:$C778,C778)</f>
        <v>0</v>
      </c>
      <c r="S778" t="str">
        <f t="shared" si="165"/>
        <v/>
      </c>
      <c r="T778" t="str">
        <f t="shared" si="166"/>
        <v/>
      </c>
      <c r="U778" t="str">
        <f t="shared" si="167"/>
        <v/>
      </c>
      <c r="V778" s="238" t="str">
        <f t="shared" si="168"/>
        <v/>
      </c>
      <c r="W778" s="238">
        <f t="shared" si="169"/>
        <v>0</v>
      </c>
      <c r="X778" s="238">
        <f>SUMIFS($W$5:$W778,$V$5:$V778,"Plusieurs occurences",$H$5:$H778,H778)</f>
        <v>0</v>
      </c>
      <c r="Y778" t="str">
        <f t="shared" si="170"/>
        <v/>
      </c>
      <c r="Z778" t="str">
        <f t="shared" si="171"/>
        <v/>
      </c>
      <c r="AA778" t="str">
        <f t="shared" si="172"/>
        <v/>
      </c>
      <c r="AC778" t="str">
        <f t="shared" ref="AC778:AC841" si="173">IF(R778&lt;2,IF(M778="Critique",C778,""),"")</f>
        <v/>
      </c>
    </row>
    <row r="779" spans="16:29" x14ac:dyDescent="0.25">
      <c r="P779" s="1" t="str">
        <f>IF($C779&lt;&gt;"",IF(COUNTIF($C:C,$C779)&gt;1,"Plusieurs commentaires",""),"")</f>
        <v/>
      </c>
      <c r="Q779" s="1">
        <f t="shared" si="164"/>
        <v>0</v>
      </c>
      <c r="R779" s="1">
        <f>SUMIFS($Q$5:$Q779,$P$5:$P779,"Plusieurs commentaires",$C$5:$C779,C779)</f>
        <v>0</v>
      </c>
      <c r="S779" t="str">
        <f t="shared" si="165"/>
        <v/>
      </c>
      <c r="T779" t="str">
        <f t="shared" si="166"/>
        <v/>
      </c>
      <c r="U779" t="str">
        <f t="shared" si="167"/>
        <v/>
      </c>
      <c r="V779" s="238" t="str">
        <f t="shared" si="168"/>
        <v/>
      </c>
      <c r="W779" s="238">
        <f t="shared" si="169"/>
        <v>0</v>
      </c>
      <c r="X779" s="238">
        <f>SUMIFS($W$5:$W779,$V$5:$V779,"Plusieurs occurences",$H$5:$H779,H779)</f>
        <v>0</v>
      </c>
      <c r="Y779" t="str">
        <f t="shared" si="170"/>
        <v/>
      </c>
      <c r="Z779" t="str">
        <f t="shared" si="171"/>
        <v/>
      </c>
      <c r="AA779" t="str">
        <f t="shared" si="172"/>
        <v/>
      </c>
      <c r="AC779" t="str">
        <f t="shared" si="173"/>
        <v/>
      </c>
    </row>
    <row r="780" spans="16:29" x14ac:dyDescent="0.25">
      <c r="P780" s="1" t="str">
        <f>IF($C780&lt;&gt;"",IF(COUNTIF($C:C,$C780)&gt;1,"Plusieurs commentaires",""),"")</f>
        <v/>
      </c>
      <c r="Q780" s="1">
        <f t="shared" si="164"/>
        <v>0</v>
      </c>
      <c r="R780" s="1">
        <f>SUMIFS($Q$5:$Q780,$P$5:$P780,"Plusieurs commentaires",$C$5:$C780,C780)</f>
        <v>0</v>
      </c>
      <c r="S780" t="str">
        <f t="shared" si="165"/>
        <v/>
      </c>
      <c r="T780" t="str">
        <f t="shared" si="166"/>
        <v/>
      </c>
      <c r="U780" t="str">
        <f t="shared" si="167"/>
        <v/>
      </c>
      <c r="V780" s="238" t="str">
        <f t="shared" si="168"/>
        <v/>
      </c>
      <c r="W780" s="238">
        <f t="shared" si="169"/>
        <v>0</v>
      </c>
      <c r="X780" s="238">
        <f>SUMIFS($W$5:$W780,$V$5:$V780,"Plusieurs occurences",$H$5:$H780,H780)</f>
        <v>0</v>
      </c>
      <c r="Y780" t="str">
        <f t="shared" si="170"/>
        <v/>
      </c>
      <c r="Z780" t="str">
        <f t="shared" si="171"/>
        <v/>
      </c>
      <c r="AA780" t="str">
        <f t="shared" si="172"/>
        <v/>
      </c>
      <c r="AC780" t="str">
        <f t="shared" si="173"/>
        <v/>
      </c>
    </row>
    <row r="781" spans="16:29" x14ac:dyDescent="0.25">
      <c r="P781" s="1" t="str">
        <f>IF($C781&lt;&gt;"",IF(COUNTIF($C:C,$C781)&gt;1,"Plusieurs commentaires",""),"")</f>
        <v/>
      </c>
      <c r="Q781" s="1">
        <f t="shared" si="164"/>
        <v>0</v>
      </c>
      <c r="R781" s="1">
        <f>SUMIFS($Q$5:$Q781,$P$5:$P781,"Plusieurs commentaires",$C$5:$C781,C781)</f>
        <v>0</v>
      </c>
      <c r="S781" t="str">
        <f t="shared" si="165"/>
        <v/>
      </c>
      <c r="T781" t="str">
        <f t="shared" si="166"/>
        <v/>
      </c>
      <c r="U781" t="str">
        <f t="shared" si="167"/>
        <v/>
      </c>
      <c r="V781" s="238" t="str">
        <f t="shared" si="168"/>
        <v/>
      </c>
      <c r="W781" s="238">
        <f t="shared" si="169"/>
        <v>0</v>
      </c>
      <c r="X781" s="238">
        <f>SUMIFS($W$5:$W781,$V$5:$V781,"Plusieurs occurences",$H$5:$H781,H781)</f>
        <v>0</v>
      </c>
      <c r="Y781" t="str">
        <f t="shared" si="170"/>
        <v/>
      </c>
      <c r="Z781" t="str">
        <f t="shared" si="171"/>
        <v/>
      </c>
      <c r="AA781" t="str">
        <f t="shared" si="172"/>
        <v/>
      </c>
      <c r="AC781" t="str">
        <f t="shared" si="173"/>
        <v/>
      </c>
    </row>
    <row r="782" spans="16:29" x14ac:dyDescent="0.25">
      <c r="P782" s="1" t="str">
        <f>IF($C782&lt;&gt;"",IF(COUNTIF($C:C,$C782)&gt;1,"Plusieurs commentaires",""),"")</f>
        <v/>
      </c>
      <c r="Q782" s="1">
        <f t="shared" si="164"/>
        <v>0</v>
      </c>
      <c r="R782" s="1">
        <f>SUMIFS($Q$5:$Q782,$P$5:$P782,"Plusieurs commentaires",$C$5:$C782,C782)</f>
        <v>0</v>
      </c>
      <c r="S782" t="str">
        <f t="shared" si="165"/>
        <v/>
      </c>
      <c r="T782" t="str">
        <f t="shared" si="166"/>
        <v/>
      </c>
      <c r="U782" t="str">
        <f t="shared" si="167"/>
        <v/>
      </c>
      <c r="V782" s="238" t="str">
        <f t="shared" si="168"/>
        <v/>
      </c>
      <c r="W782" s="238">
        <f t="shared" si="169"/>
        <v>0</v>
      </c>
      <c r="X782" s="238">
        <f>SUMIFS($W$5:$W782,$V$5:$V782,"Plusieurs occurences",$H$5:$H782,H782)</f>
        <v>0</v>
      </c>
      <c r="Y782" t="str">
        <f t="shared" si="170"/>
        <v/>
      </c>
      <c r="Z782" t="str">
        <f t="shared" si="171"/>
        <v/>
      </c>
      <c r="AA782" t="str">
        <f t="shared" si="172"/>
        <v/>
      </c>
      <c r="AC782" t="str">
        <f t="shared" si="173"/>
        <v/>
      </c>
    </row>
    <row r="783" spans="16:29" x14ac:dyDescent="0.25">
      <c r="P783" s="1" t="str">
        <f>IF($C783&lt;&gt;"",IF(COUNTIF($C:C,$C783)&gt;1,"Plusieurs commentaires",""),"")</f>
        <v/>
      </c>
      <c r="Q783" s="1">
        <f t="shared" si="164"/>
        <v>0</v>
      </c>
      <c r="R783" s="1">
        <f>SUMIFS($Q$5:$Q783,$P$5:$P783,"Plusieurs commentaires",$C$5:$C783,C783)</f>
        <v>0</v>
      </c>
      <c r="S783" t="str">
        <f t="shared" si="165"/>
        <v/>
      </c>
      <c r="T783" t="str">
        <f t="shared" si="166"/>
        <v/>
      </c>
      <c r="U783" t="str">
        <f t="shared" si="167"/>
        <v/>
      </c>
      <c r="V783" s="238" t="str">
        <f t="shared" si="168"/>
        <v/>
      </c>
      <c r="W783" s="238">
        <f t="shared" si="169"/>
        <v>0</v>
      </c>
      <c r="X783" s="238">
        <f>SUMIFS($W$5:$W783,$V$5:$V783,"Plusieurs occurences",$H$5:$H783,H783)</f>
        <v>0</v>
      </c>
      <c r="Y783" t="str">
        <f t="shared" si="170"/>
        <v/>
      </c>
      <c r="Z783" t="str">
        <f t="shared" si="171"/>
        <v/>
      </c>
      <c r="AA783" t="str">
        <f t="shared" si="172"/>
        <v/>
      </c>
      <c r="AC783" t="str">
        <f t="shared" si="173"/>
        <v/>
      </c>
    </row>
    <row r="784" spans="16:29" x14ac:dyDescent="0.25">
      <c r="P784" s="1" t="str">
        <f>IF($C784&lt;&gt;"",IF(COUNTIF($C:C,$C784)&gt;1,"Plusieurs commentaires",""),"")</f>
        <v/>
      </c>
      <c r="Q784" s="1">
        <f t="shared" si="164"/>
        <v>0</v>
      </c>
      <c r="R784" s="1">
        <f>SUMIFS($Q$5:$Q784,$P$5:$P784,"Plusieurs commentaires",$C$5:$C784,C784)</f>
        <v>0</v>
      </c>
      <c r="S784" t="str">
        <f t="shared" si="165"/>
        <v/>
      </c>
      <c r="T784" t="str">
        <f t="shared" si="166"/>
        <v/>
      </c>
      <c r="U784" t="str">
        <f t="shared" si="167"/>
        <v/>
      </c>
      <c r="V784" s="238" t="str">
        <f t="shared" si="168"/>
        <v/>
      </c>
      <c r="W784" s="238">
        <f t="shared" si="169"/>
        <v>0</v>
      </c>
      <c r="X784" s="238">
        <f>SUMIFS($W$5:$W784,$V$5:$V784,"Plusieurs occurences",$H$5:$H784,H784)</f>
        <v>0</v>
      </c>
      <c r="Y784" t="str">
        <f t="shared" si="170"/>
        <v/>
      </c>
      <c r="Z784" t="str">
        <f t="shared" si="171"/>
        <v/>
      </c>
      <c r="AA784" t="str">
        <f t="shared" si="172"/>
        <v/>
      </c>
      <c r="AC784" t="str">
        <f t="shared" si="173"/>
        <v/>
      </c>
    </row>
    <row r="785" spans="16:29" x14ac:dyDescent="0.25">
      <c r="P785" s="1" t="str">
        <f>IF($C785&lt;&gt;"",IF(COUNTIF($C:C,$C785)&gt;1,"Plusieurs commentaires",""),"")</f>
        <v/>
      </c>
      <c r="Q785" s="1">
        <f t="shared" si="164"/>
        <v>0</v>
      </c>
      <c r="R785" s="1">
        <f>SUMIFS($Q$5:$Q785,$P$5:$P785,"Plusieurs commentaires",$C$5:$C785,C785)</f>
        <v>0</v>
      </c>
      <c r="S785" t="str">
        <f t="shared" si="165"/>
        <v/>
      </c>
      <c r="T785" t="str">
        <f t="shared" si="166"/>
        <v/>
      </c>
      <c r="U785" t="str">
        <f t="shared" si="167"/>
        <v/>
      </c>
      <c r="V785" s="238" t="str">
        <f t="shared" si="168"/>
        <v/>
      </c>
      <c r="W785" s="238">
        <f t="shared" si="169"/>
        <v>0</v>
      </c>
      <c r="X785" s="238">
        <f>SUMIFS($W$5:$W785,$V$5:$V785,"Plusieurs occurences",$H$5:$H785,H785)</f>
        <v>0</v>
      </c>
      <c r="Y785" t="str">
        <f t="shared" si="170"/>
        <v/>
      </c>
      <c r="Z785" t="str">
        <f t="shared" si="171"/>
        <v/>
      </c>
      <c r="AA785" t="str">
        <f t="shared" si="172"/>
        <v/>
      </c>
      <c r="AC785" t="str">
        <f t="shared" si="173"/>
        <v/>
      </c>
    </row>
    <row r="786" spans="16:29" x14ac:dyDescent="0.25">
      <c r="P786" s="1" t="str">
        <f>IF($C786&lt;&gt;"",IF(COUNTIF($C:C,$C786)&gt;1,"Plusieurs commentaires",""),"")</f>
        <v/>
      </c>
      <c r="Q786" s="1">
        <f t="shared" si="164"/>
        <v>0</v>
      </c>
      <c r="R786" s="1">
        <f>SUMIFS($Q$5:$Q786,$P$5:$P786,"Plusieurs commentaires",$C$5:$C786,C786)</f>
        <v>0</v>
      </c>
      <c r="S786" t="str">
        <f t="shared" si="165"/>
        <v/>
      </c>
      <c r="T786" t="str">
        <f t="shared" si="166"/>
        <v/>
      </c>
      <c r="U786" t="str">
        <f t="shared" si="167"/>
        <v/>
      </c>
      <c r="V786" s="238" t="str">
        <f t="shared" si="168"/>
        <v/>
      </c>
      <c r="W786" s="238">
        <f t="shared" si="169"/>
        <v>0</v>
      </c>
      <c r="X786" s="238">
        <f>SUMIFS($W$5:$W786,$V$5:$V786,"Plusieurs occurences",$H$5:$H786,H786)</f>
        <v>0</v>
      </c>
      <c r="Y786" t="str">
        <f t="shared" si="170"/>
        <v/>
      </c>
      <c r="Z786" t="str">
        <f t="shared" si="171"/>
        <v/>
      </c>
      <c r="AA786" t="str">
        <f t="shared" si="172"/>
        <v/>
      </c>
      <c r="AC786" t="str">
        <f t="shared" si="173"/>
        <v/>
      </c>
    </row>
    <row r="787" spans="16:29" x14ac:dyDescent="0.25">
      <c r="P787" s="1" t="str">
        <f>IF($C787&lt;&gt;"",IF(COUNTIF($C:C,$C787)&gt;1,"Plusieurs commentaires",""),"")</f>
        <v/>
      </c>
      <c r="Q787" s="1">
        <f t="shared" si="164"/>
        <v>0</v>
      </c>
      <c r="R787" s="1">
        <f>SUMIFS($Q$5:$Q787,$P$5:$P787,"Plusieurs commentaires",$C$5:$C787,C787)</f>
        <v>0</v>
      </c>
      <c r="S787" t="str">
        <f t="shared" si="165"/>
        <v/>
      </c>
      <c r="T787" t="str">
        <f t="shared" si="166"/>
        <v/>
      </c>
      <c r="U787" t="str">
        <f t="shared" si="167"/>
        <v/>
      </c>
      <c r="V787" s="238" t="str">
        <f t="shared" si="168"/>
        <v/>
      </c>
      <c r="W787" s="238">
        <f t="shared" si="169"/>
        <v>0</v>
      </c>
      <c r="X787" s="238">
        <f>SUMIFS($W$5:$W787,$V$5:$V787,"Plusieurs occurences",$H$5:$H787,H787)</f>
        <v>0</v>
      </c>
      <c r="Y787" t="str">
        <f t="shared" si="170"/>
        <v/>
      </c>
      <c r="Z787" t="str">
        <f t="shared" si="171"/>
        <v/>
      </c>
      <c r="AA787" t="str">
        <f t="shared" si="172"/>
        <v/>
      </c>
      <c r="AC787" t="str">
        <f t="shared" si="173"/>
        <v/>
      </c>
    </row>
    <row r="788" spans="16:29" x14ac:dyDescent="0.25">
      <c r="P788" s="1" t="str">
        <f>IF($C788&lt;&gt;"",IF(COUNTIF($C:C,$C788)&gt;1,"Plusieurs commentaires",""),"")</f>
        <v/>
      </c>
      <c r="Q788" s="1">
        <f t="shared" si="164"/>
        <v>0</v>
      </c>
      <c r="R788" s="1">
        <f>SUMIFS($Q$5:$Q788,$P$5:$P788,"Plusieurs commentaires",$C$5:$C788,C788)</f>
        <v>0</v>
      </c>
      <c r="S788" t="str">
        <f t="shared" si="165"/>
        <v/>
      </c>
      <c r="T788" t="str">
        <f t="shared" si="166"/>
        <v/>
      </c>
      <c r="U788" t="str">
        <f t="shared" si="167"/>
        <v/>
      </c>
      <c r="V788" s="238" t="str">
        <f t="shared" si="168"/>
        <v/>
      </c>
      <c r="W788" s="238">
        <f t="shared" si="169"/>
        <v>0</v>
      </c>
      <c r="X788" s="238">
        <f>SUMIFS($W$5:$W788,$V$5:$V788,"Plusieurs occurences",$H$5:$H788,H788)</f>
        <v>0</v>
      </c>
      <c r="Y788" t="str">
        <f t="shared" si="170"/>
        <v/>
      </c>
      <c r="Z788" t="str">
        <f t="shared" si="171"/>
        <v/>
      </c>
      <c r="AA788" t="str">
        <f t="shared" si="172"/>
        <v/>
      </c>
      <c r="AC788" t="str">
        <f t="shared" si="173"/>
        <v/>
      </c>
    </row>
    <row r="789" spans="16:29" x14ac:dyDescent="0.25">
      <c r="P789" s="1" t="str">
        <f>IF($C789&lt;&gt;"",IF(COUNTIF($C:C,$C789)&gt;1,"Plusieurs commentaires",""),"")</f>
        <v/>
      </c>
      <c r="Q789" s="1">
        <f t="shared" si="164"/>
        <v>0</v>
      </c>
      <c r="R789" s="1">
        <f>SUMIFS($Q$5:$Q789,$P$5:$P789,"Plusieurs commentaires",$C$5:$C789,C789)</f>
        <v>0</v>
      </c>
      <c r="S789" t="str">
        <f t="shared" si="165"/>
        <v/>
      </c>
      <c r="T789" t="str">
        <f t="shared" si="166"/>
        <v/>
      </c>
      <c r="U789" t="str">
        <f t="shared" si="167"/>
        <v/>
      </c>
      <c r="V789" s="238" t="str">
        <f t="shared" si="168"/>
        <v/>
      </c>
      <c r="W789" s="238">
        <f t="shared" si="169"/>
        <v>0</v>
      </c>
      <c r="X789" s="238">
        <f>SUMIFS($W$5:$W789,$V$5:$V789,"Plusieurs occurences",$H$5:$H789,H789)</f>
        <v>0</v>
      </c>
      <c r="Y789" t="str">
        <f t="shared" si="170"/>
        <v/>
      </c>
      <c r="Z789" t="str">
        <f t="shared" si="171"/>
        <v/>
      </c>
      <c r="AA789" t="str">
        <f t="shared" si="172"/>
        <v/>
      </c>
      <c r="AC789" t="str">
        <f t="shared" si="173"/>
        <v/>
      </c>
    </row>
    <row r="790" spans="16:29" x14ac:dyDescent="0.25">
      <c r="P790" s="1" t="str">
        <f>IF($C790&lt;&gt;"",IF(COUNTIF($C:C,$C790)&gt;1,"Plusieurs commentaires",""),"")</f>
        <v/>
      </c>
      <c r="Q790" s="1">
        <f t="shared" si="164"/>
        <v>0</v>
      </c>
      <c r="R790" s="1">
        <f>SUMIFS($Q$5:$Q790,$P$5:$P790,"Plusieurs commentaires",$C$5:$C790,C790)</f>
        <v>0</v>
      </c>
      <c r="S790" t="str">
        <f t="shared" si="165"/>
        <v/>
      </c>
      <c r="T790" t="str">
        <f t="shared" si="166"/>
        <v/>
      </c>
      <c r="U790" t="str">
        <f t="shared" si="167"/>
        <v/>
      </c>
      <c r="V790" s="238" t="str">
        <f t="shared" si="168"/>
        <v/>
      </c>
      <c r="W790" s="238">
        <f t="shared" si="169"/>
        <v>0</v>
      </c>
      <c r="X790" s="238">
        <f>SUMIFS($W$5:$W790,$V$5:$V790,"Plusieurs occurences",$H$5:$H790,H790)</f>
        <v>0</v>
      </c>
      <c r="Y790" t="str">
        <f t="shared" si="170"/>
        <v/>
      </c>
      <c r="Z790" t="str">
        <f t="shared" si="171"/>
        <v/>
      </c>
      <c r="AA790" t="str">
        <f t="shared" si="172"/>
        <v/>
      </c>
      <c r="AC790" t="str">
        <f t="shared" si="173"/>
        <v/>
      </c>
    </row>
    <row r="791" spans="16:29" x14ac:dyDescent="0.25">
      <c r="P791" s="1" t="str">
        <f>IF($C791&lt;&gt;"",IF(COUNTIF($C:C,$C791)&gt;1,"Plusieurs commentaires",""),"")</f>
        <v/>
      </c>
      <c r="Q791" s="1">
        <f t="shared" si="164"/>
        <v>0</v>
      </c>
      <c r="R791" s="1">
        <f>SUMIFS($Q$5:$Q791,$P$5:$P791,"Plusieurs commentaires",$C$5:$C791,C791)</f>
        <v>0</v>
      </c>
      <c r="S791" t="str">
        <f t="shared" si="165"/>
        <v/>
      </c>
      <c r="T791" t="str">
        <f t="shared" si="166"/>
        <v/>
      </c>
      <c r="U791" t="str">
        <f t="shared" si="167"/>
        <v/>
      </c>
      <c r="V791" s="238" t="str">
        <f t="shared" si="168"/>
        <v/>
      </c>
      <c r="W791" s="238">
        <f t="shared" si="169"/>
        <v>0</v>
      </c>
      <c r="X791" s="238">
        <f>SUMIFS($W$5:$W791,$V$5:$V791,"Plusieurs occurences",$H$5:$H791,H791)</f>
        <v>0</v>
      </c>
      <c r="Y791" t="str">
        <f t="shared" si="170"/>
        <v/>
      </c>
      <c r="Z791" t="str">
        <f t="shared" si="171"/>
        <v/>
      </c>
      <c r="AA791" t="str">
        <f t="shared" si="172"/>
        <v/>
      </c>
      <c r="AC791" t="str">
        <f t="shared" si="173"/>
        <v/>
      </c>
    </row>
    <row r="792" spans="16:29" x14ac:dyDescent="0.25">
      <c r="P792" s="1" t="str">
        <f>IF($C792&lt;&gt;"",IF(COUNTIF($C:C,$C792)&gt;1,"Plusieurs commentaires",""),"")</f>
        <v/>
      </c>
      <c r="Q792" s="1">
        <f t="shared" si="164"/>
        <v>0</v>
      </c>
      <c r="R792" s="1">
        <f>SUMIFS($Q$5:$Q792,$P$5:$P792,"Plusieurs commentaires",$C$5:$C792,C792)</f>
        <v>0</v>
      </c>
      <c r="S792" t="str">
        <f t="shared" si="165"/>
        <v/>
      </c>
      <c r="T792" t="str">
        <f t="shared" si="166"/>
        <v/>
      </c>
      <c r="U792" t="str">
        <f t="shared" si="167"/>
        <v/>
      </c>
      <c r="V792" s="238" t="str">
        <f t="shared" si="168"/>
        <v/>
      </c>
      <c r="W792" s="238">
        <f t="shared" si="169"/>
        <v>0</v>
      </c>
      <c r="X792" s="238">
        <f>SUMIFS($W$5:$W792,$V$5:$V792,"Plusieurs occurences",$H$5:$H792,H792)</f>
        <v>0</v>
      </c>
      <c r="Y792" t="str">
        <f t="shared" si="170"/>
        <v/>
      </c>
      <c r="Z792" t="str">
        <f t="shared" si="171"/>
        <v/>
      </c>
      <c r="AA792" t="str">
        <f t="shared" si="172"/>
        <v/>
      </c>
      <c r="AC792" t="str">
        <f t="shared" si="173"/>
        <v/>
      </c>
    </row>
    <row r="793" spans="16:29" x14ac:dyDescent="0.25">
      <c r="P793" s="1" t="str">
        <f>IF($C793&lt;&gt;"",IF(COUNTIF($C:C,$C793)&gt;1,"Plusieurs commentaires",""),"")</f>
        <v/>
      </c>
      <c r="Q793" s="1">
        <f t="shared" si="164"/>
        <v>0</v>
      </c>
      <c r="R793" s="1">
        <f>SUMIFS($Q$5:$Q793,$P$5:$P793,"Plusieurs commentaires",$C$5:$C793,C793)</f>
        <v>0</v>
      </c>
      <c r="S793" t="str">
        <f t="shared" si="165"/>
        <v/>
      </c>
      <c r="T793" t="str">
        <f t="shared" si="166"/>
        <v/>
      </c>
      <c r="U793" t="str">
        <f t="shared" si="167"/>
        <v/>
      </c>
      <c r="V793" s="238" t="str">
        <f t="shared" si="168"/>
        <v/>
      </c>
      <c r="W793" s="238">
        <f t="shared" si="169"/>
        <v>0</v>
      </c>
      <c r="X793" s="238">
        <f>SUMIFS($W$5:$W793,$V$5:$V793,"Plusieurs occurences",$H$5:$H793,H793)</f>
        <v>0</v>
      </c>
      <c r="Y793" t="str">
        <f t="shared" si="170"/>
        <v/>
      </c>
      <c r="Z793" t="str">
        <f t="shared" si="171"/>
        <v/>
      </c>
      <c r="AA793" t="str">
        <f t="shared" si="172"/>
        <v/>
      </c>
      <c r="AC793" t="str">
        <f t="shared" si="173"/>
        <v/>
      </c>
    </row>
    <row r="794" spans="16:29" x14ac:dyDescent="0.25">
      <c r="P794" s="1" t="str">
        <f>IF($C794&lt;&gt;"",IF(COUNTIF($C:C,$C794)&gt;1,"Plusieurs commentaires",""),"")</f>
        <v/>
      </c>
      <c r="Q794" s="1">
        <f t="shared" si="164"/>
        <v>0</v>
      </c>
      <c r="R794" s="1">
        <f>SUMIFS($Q$5:$Q794,$P$5:$P794,"Plusieurs commentaires",$C$5:$C794,C794)</f>
        <v>0</v>
      </c>
      <c r="S794" t="str">
        <f t="shared" si="165"/>
        <v/>
      </c>
      <c r="T794" t="str">
        <f t="shared" si="166"/>
        <v/>
      </c>
      <c r="U794" t="str">
        <f t="shared" si="167"/>
        <v/>
      </c>
      <c r="V794" s="238" t="str">
        <f t="shared" si="168"/>
        <v/>
      </c>
      <c r="W794" s="238">
        <f t="shared" si="169"/>
        <v>0</v>
      </c>
      <c r="X794" s="238">
        <f>SUMIFS($W$5:$W794,$V$5:$V794,"Plusieurs occurences",$H$5:$H794,H794)</f>
        <v>0</v>
      </c>
      <c r="Y794" t="str">
        <f t="shared" si="170"/>
        <v/>
      </c>
      <c r="Z794" t="str">
        <f t="shared" si="171"/>
        <v/>
      </c>
      <c r="AA794" t="str">
        <f t="shared" si="172"/>
        <v/>
      </c>
      <c r="AC794" t="str">
        <f t="shared" si="173"/>
        <v/>
      </c>
    </row>
    <row r="795" spans="16:29" x14ac:dyDescent="0.25">
      <c r="P795" s="1" t="str">
        <f>IF($C795&lt;&gt;"",IF(COUNTIF($C:C,$C795)&gt;1,"Plusieurs commentaires",""),"")</f>
        <v/>
      </c>
      <c r="Q795" s="1">
        <f t="shared" si="164"/>
        <v>0</v>
      </c>
      <c r="R795" s="1">
        <f>SUMIFS($Q$5:$Q795,$P$5:$P795,"Plusieurs commentaires",$C$5:$C795,C795)</f>
        <v>0</v>
      </c>
      <c r="S795" t="str">
        <f t="shared" si="165"/>
        <v/>
      </c>
      <c r="T795" t="str">
        <f t="shared" si="166"/>
        <v/>
      </c>
      <c r="U795" t="str">
        <f t="shared" si="167"/>
        <v/>
      </c>
      <c r="V795" s="238" t="str">
        <f t="shared" si="168"/>
        <v/>
      </c>
      <c r="W795" s="238">
        <f t="shared" si="169"/>
        <v>0</v>
      </c>
      <c r="X795" s="238">
        <f>SUMIFS($W$5:$W795,$V$5:$V795,"Plusieurs occurences",$H$5:$H795,H795)</f>
        <v>0</v>
      </c>
      <c r="Y795" t="str">
        <f t="shared" si="170"/>
        <v/>
      </c>
      <c r="Z795" t="str">
        <f t="shared" si="171"/>
        <v/>
      </c>
      <c r="AA795" t="str">
        <f t="shared" si="172"/>
        <v/>
      </c>
      <c r="AC795" t="str">
        <f t="shared" si="173"/>
        <v/>
      </c>
    </row>
    <row r="796" spans="16:29" x14ac:dyDescent="0.25">
      <c r="P796" s="1" t="str">
        <f>IF($C796&lt;&gt;"",IF(COUNTIF($C:C,$C796)&gt;1,"Plusieurs commentaires",""),"")</f>
        <v/>
      </c>
      <c r="Q796" s="1">
        <f t="shared" si="164"/>
        <v>0</v>
      </c>
      <c r="R796" s="1">
        <f>SUMIFS($Q$5:$Q796,$P$5:$P796,"Plusieurs commentaires",$C$5:$C796,C796)</f>
        <v>0</v>
      </c>
      <c r="S796" t="str">
        <f t="shared" si="165"/>
        <v/>
      </c>
      <c r="T796" t="str">
        <f t="shared" si="166"/>
        <v/>
      </c>
      <c r="U796" t="str">
        <f t="shared" si="167"/>
        <v/>
      </c>
      <c r="V796" s="238" t="str">
        <f t="shared" si="168"/>
        <v/>
      </c>
      <c r="W796" s="238">
        <f t="shared" si="169"/>
        <v>0</v>
      </c>
      <c r="X796" s="238">
        <f>SUMIFS($W$5:$W796,$V$5:$V796,"Plusieurs occurences",$H$5:$H796,H796)</f>
        <v>0</v>
      </c>
      <c r="Y796" t="str">
        <f t="shared" si="170"/>
        <v/>
      </c>
      <c r="Z796" t="str">
        <f t="shared" si="171"/>
        <v/>
      </c>
      <c r="AA796" t="str">
        <f t="shared" si="172"/>
        <v/>
      </c>
      <c r="AC796" t="str">
        <f t="shared" si="173"/>
        <v/>
      </c>
    </row>
    <row r="797" spans="16:29" x14ac:dyDescent="0.25">
      <c r="P797" s="1" t="str">
        <f>IF($C797&lt;&gt;"",IF(COUNTIF($C:C,$C797)&gt;1,"Plusieurs commentaires",""),"")</f>
        <v/>
      </c>
      <c r="Q797" s="1">
        <f t="shared" si="164"/>
        <v>0</v>
      </c>
      <c r="R797" s="1">
        <f>SUMIFS($Q$5:$Q797,$P$5:$P797,"Plusieurs commentaires",$C$5:$C797,C797)</f>
        <v>0</v>
      </c>
      <c r="S797" t="str">
        <f t="shared" si="165"/>
        <v/>
      </c>
      <c r="T797" t="str">
        <f t="shared" si="166"/>
        <v/>
      </c>
      <c r="U797" t="str">
        <f t="shared" si="167"/>
        <v/>
      </c>
      <c r="V797" s="238" t="str">
        <f t="shared" si="168"/>
        <v/>
      </c>
      <c r="W797" s="238">
        <f t="shared" si="169"/>
        <v>0</v>
      </c>
      <c r="X797" s="238">
        <f>SUMIFS($W$5:$W797,$V$5:$V797,"Plusieurs occurences",$H$5:$H797,H797)</f>
        <v>0</v>
      </c>
      <c r="Y797" t="str">
        <f t="shared" si="170"/>
        <v/>
      </c>
      <c r="Z797" t="str">
        <f t="shared" si="171"/>
        <v/>
      </c>
      <c r="AA797" t="str">
        <f t="shared" si="172"/>
        <v/>
      </c>
      <c r="AC797" t="str">
        <f t="shared" si="173"/>
        <v/>
      </c>
    </row>
    <row r="798" spans="16:29" x14ac:dyDescent="0.25">
      <c r="P798" s="1" t="str">
        <f>IF($C798&lt;&gt;"",IF(COUNTIF($C:C,$C798)&gt;1,"Plusieurs commentaires",""),"")</f>
        <v/>
      </c>
      <c r="Q798" s="1">
        <f t="shared" si="164"/>
        <v>0</v>
      </c>
      <c r="R798" s="1">
        <f>SUMIFS($Q$5:$Q798,$P$5:$P798,"Plusieurs commentaires",$C$5:$C798,C798)</f>
        <v>0</v>
      </c>
      <c r="S798" t="str">
        <f t="shared" si="165"/>
        <v/>
      </c>
      <c r="T798" t="str">
        <f t="shared" si="166"/>
        <v/>
      </c>
      <c r="U798" t="str">
        <f t="shared" si="167"/>
        <v/>
      </c>
      <c r="V798" s="238" t="str">
        <f t="shared" si="168"/>
        <v/>
      </c>
      <c r="W798" s="238">
        <f t="shared" si="169"/>
        <v>0</v>
      </c>
      <c r="X798" s="238">
        <f>SUMIFS($W$5:$W798,$V$5:$V798,"Plusieurs occurences",$H$5:$H798,H798)</f>
        <v>0</v>
      </c>
      <c r="Y798" t="str">
        <f t="shared" si="170"/>
        <v/>
      </c>
      <c r="Z798" t="str">
        <f t="shared" si="171"/>
        <v/>
      </c>
      <c r="AA798" t="str">
        <f t="shared" si="172"/>
        <v/>
      </c>
      <c r="AC798" t="str">
        <f t="shared" si="173"/>
        <v/>
      </c>
    </row>
    <row r="799" spans="16:29" x14ac:dyDescent="0.25">
      <c r="P799" s="1" t="str">
        <f>IF($C799&lt;&gt;"",IF(COUNTIF($C:C,$C799)&gt;1,"Plusieurs commentaires",""),"")</f>
        <v/>
      </c>
      <c r="Q799" s="1">
        <f t="shared" si="164"/>
        <v>0</v>
      </c>
      <c r="R799" s="1">
        <f>SUMIFS($Q$5:$Q799,$P$5:$P799,"Plusieurs commentaires",$C$5:$C799,C799)</f>
        <v>0</v>
      </c>
      <c r="S799" t="str">
        <f t="shared" si="165"/>
        <v/>
      </c>
      <c r="T799" t="str">
        <f t="shared" si="166"/>
        <v/>
      </c>
      <c r="U799" t="str">
        <f t="shared" si="167"/>
        <v/>
      </c>
      <c r="V799" s="238" t="str">
        <f t="shared" si="168"/>
        <v/>
      </c>
      <c r="W799" s="238">
        <f t="shared" si="169"/>
        <v>0</v>
      </c>
      <c r="X799" s="238">
        <f>SUMIFS($W$5:$W799,$V$5:$V799,"Plusieurs occurences",$H$5:$H799,H799)</f>
        <v>0</v>
      </c>
      <c r="Y799" t="str">
        <f t="shared" si="170"/>
        <v/>
      </c>
      <c r="Z799" t="str">
        <f t="shared" si="171"/>
        <v/>
      </c>
      <c r="AA799" t="str">
        <f t="shared" si="172"/>
        <v/>
      </c>
      <c r="AC799" t="str">
        <f t="shared" si="173"/>
        <v/>
      </c>
    </row>
    <row r="800" spans="16:29" x14ac:dyDescent="0.25">
      <c r="P800" s="1" t="str">
        <f>IF($C800&lt;&gt;"",IF(COUNTIF($C:C,$C800)&gt;1,"Plusieurs commentaires",""),"")</f>
        <v/>
      </c>
      <c r="Q800" s="1">
        <f t="shared" si="164"/>
        <v>0</v>
      </c>
      <c r="R800" s="1">
        <f>SUMIFS($Q$5:$Q800,$P$5:$P800,"Plusieurs commentaires",$C$5:$C800,C800)</f>
        <v>0</v>
      </c>
      <c r="S800" t="str">
        <f t="shared" si="165"/>
        <v/>
      </c>
      <c r="T800" t="str">
        <f t="shared" si="166"/>
        <v/>
      </c>
      <c r="U800" t="str">
        <f t="shared" si="167"/>
        <v/>
      </c>
      <c r="V800" s="238" t="str">
        <f t="shared" si="168"/>
        <v/>
      </c>
      <c r="W800" s="238">
        <f t="shared" si="169"/>
        <v>0</v>
      </c>
      <c r="X800" s="238">
        <f>SUMIFS($W$5:$W800,$V$5:$V800,"Plusieurs occurences",$H$5:$H800,H800)</f>
        <v>0</v>
      </c>
      <c r="Y800" t="str">
        <f t="shared" si="170"/>
        <v/>
      </c>
      <c r="Z800" t="str">
        <f t="shared" si="171"/>
        <v/>
      </c>
      <c r="AA800" t="str">
        <f t="shared" si="172"/>
        <v/>
      </c>
      <c r="AC800" t="str">
        <f t="shared" si="173"/>
        <v/>
      </c>
    </row>
    <row r="801" spans="16:29" x14ac:dyDescent="0.25">
      <c r="P801" s="1" t="str">
        <f>IF($C801&lt;&gt;"",IF(COUNTIF($C:C,$C801)&gt;1,"Plusieurs commentaires",""),"")</f>
        <v/>
      </c>
      <c r="Q801" s="1">
        <f t="shared" si="164"/>
        <v>0</v>
      </c>
      <c r="R801" s="1">
        <f>SUMIFS($Q$5:$Q801,$P$5:$P801,"Plusieurs commentaires",$C$5:$C801,C801)</f>
        <v>0</v>
      </c>
      <c r="S801" t="str">
        <f t="shared" si="165"/>
        <v/>
      </c>
      <c r="T801" t="str">
        <f t="shared" si="166"/>
        <v/>
      </c>
      <c r="U801" t="str">
        <f t="shared" si="167"/>
        <v/>
      </c>
      <c r="V801" s="238" t="str">
        <f t="shared" si="168"/>
        <v/>
      </c>
      <c r="W801" s="238">
        <f t="shared" si="169"/>
        <v>0</v>
      </c>
      <c r="X801" s="238">
        <f>SUMIFS($W$5:$W801,$V$5:$V801,"Plusieurs occurences",$H$5:$H801,H801)</f>
        <v>0</v>
      </c>
      <c r="Y801" t="str">
        <f t="shared" si="170"/>
        <v/>
      </c>
      <c r="Z801" t="str">
        <f t="shared" si="171"/>
        <v/>
      </c>
      <c r="AA801" t="str">
        <f t="shared" si="172"/>
        <v/>
      </c>
      <c r="AC801" t="str">
        <f t="shared" si="173"/>
        <v/>
      </c>
    </row>
    <row r="802" spans="16:29" x14ac:dyDescent="0.25">
      <c r="P802" s="1" t="str">
        <f>IF($C802&lt;&gt;"",IF(COUNTIF($C:C,$C802)&gt;1,"Plusieurs commentaires",""),"")</f>
        <v/>
      </c>
      <c r="Q802" s="1">
        <f t="shared" si="164"/>
        <v>0</v>
      </c>
      <c r="R802" s="1">
        <f>SUMIFS($Q$5:$Q802,$P$5:$P802,"Plusieurs commentaires",$C$5:$C802,C802)</f>
        <v>0</v>
      </c>
      <c r="S802" t="str">
        <f t="shared" si="165"/>
        <v/>
      </c>
      <c r="T802" t="str">
        <f t="shared" si="166"/>
        <v/>
      </c>
      <c r="U802" t="str">
        <f t="shared" si="167"/>
        <v/>
      </c>
      <c r="V802" s="238" t="str">
        <f t="shared" si="168"/>
        <v/>
      </c>
      <c r="W802" s="238">
        <f t="shared" si="169"/>
        <v>0</v>
      </c>
      <c r="X802" s="238">
        <f>SUMIFS($W$5:$W802,$V$5:$V802,"Plusieurs occurences",$H$5:$H802,H802)</f>
        <v>0</v>
      </c>
      <c r="Y802" t="str">
        <f t="shared" si="170"/>
        <v/>
      </c>
      <c r="Z802" t="str">
        <f t="shared" si="171"/>
        <v/>
      </c>
      <c r="AA802" t="str">
        <f t="shared" si="172"/>
        <v/>
      </c>
      <c r="AC802" t="str">
        <f t="shared" si="173"/>
        <v/>
      </c>
    </row>
    <row r="803" spans="16:29" x14ac:dyDescent="0.25">
      <c r="P803" s="1" t="str">
        <f>IF($C803&lt;&gt;"",IF(COUNTIF($C:C,$C803)&gt;1,"Plusieurs commentaires",""),"")</f>
        <v/>
      </c>
      <c r="Q803" s="1">
        <f t="shared" si="164"/>
        <v>0</v>
      </c>
      <c r="R803" s="1">
        <f>SUMIFS($Q$5:$Q803,$P$5:$P803,"Plusieurs commentaires",$C$5:$C803,C803)</f>
        <v>0</v>
      </c>
      <c r="S803" t="str">
        <f t="shared" si="165"/>
        <v/>
      </c>
      <c r="T803" t="str">
        <f t="shared" si="166"/>
        <v/>
      </c>
      <c r="U803" t="str">
        <f t="shared" si="167"/>
        <v/>
      </c>
      <c r="V803" s="238" t="str">
        <f t="shared" si="168"/>
        <v/>
      </c>
      <c r="W803" s="238">
        <f t="shared" si="169"/>
        <v>0</v>
      </c>
      <c r="X803" s="238">
        <f>SUMIFS($W$5:$W803,$V$5:$V803,"Plusieurs occurences",$H$5:$H803,H803)</f>
        <v>0</v>
      </c>
      <c r="Y803" t="str">
        <f t="shared" si="170"/>
        <v/>
      </c>
      <c r="Z803" t="str">
        <f t="shared" si="171"/>
        <v/>
      </c>
      <c r="AA803" t="str">
        <f t="shared" si="172"/>
        <v/>
      </c>
      <c r="AC803" t="str">
        <f t="shared" si="173"/>
        <v/>
      </c>
    </row>
    <row r="804" spans="16:29" x14ac:dyDescent="0.25">
      <c r="P804" s="1" t="str">
        <f>IF($C804&lt;&gt;"",IF(COUNTIF($C:C,$C804)&gt;1,"Plusieurs commentaires",""),"")</f>
        <v/>
      </c>
      <c r="Q804" s="1">
        <f t="shared" si="164"/>
        <v>0</v>
      </c>
      <c r="R804" s="1">
        <f>SUMIFS($Q$5:$Q804,$P$5:$P804,"Plusieurs commentaires",$C$5:$C804,C804)</f>
        <v>0</v>
      </c>
      <c r="S804" t="str">
        <f t="shared" si="165"/>
        <v/>
      </c>
      <c r="T804" t="str">
        <f t="shared" si="166"/>
        <v/>
      </c>
      <c r="U804" t="str">
        <f t="shared" si="167"/>
        <v/>
      </c>
      <c r="V804" s="238" t="str">
        <f t="shared" si="168"/>
        <v/>
      </c>
      <c r="W804" s="238">
        <f t="shared" si="169"/>
        <v>0</v>
      </c>
      <c r="X804" s="238">
        <f>SUMIFS($W$5:$W804,$V$5:$V804,"Plusieurs occurences",$H$5:$H804,H804)</f>
        <v>0</v>
      </c>
      <c r="Y804" t="str">
        <f t="shared" si="170"/>
        <v/>
      </c>
      <c r="Z804" t="str">
        <f t="shared" si="171"/>
        <v/>
      </c>
      <c r="AA804" t="str">
        <f t="shared" si="172"/>
        <v/>
      </c>
      <c r="AC804" t="str">
        <f t="shared" si="173"/>
        <v/>
      </c>
    </row>
    <row r="805" spans="16:29" x14ac:dyDescent="0.25">
      <c r="P805" s="1" t="str">
        <f>IF($C805&lt;&gt;"",IF(COUNTIF($C:C,$C805)&gt;1,"Plusieurs commentaires",""),"")</f>
        <v/>
      </c>
      <c r="Q805" s="1">
        <f t="shared" si="164"/>
        <v>0</v>
      </c>
      <c r="R805" s="1">
        <f>SUMIFS($Q$5:$Q805,$P$5:$P805,"Plusieurs commentaires",$C$5:$C805,C805)</f>
        <v>0</v>
      </c>
      <c r="S805" t="str">
        <f t="shared" si="165"/>
        <v/>
      </c>
      <c r="T805" t="str">
        <f t="shared" si="166"/>
        <v/>
      </c>
      <c r="U805" t="str">
        <f t="shared" si="167"/>
        <v/>
      </c>
      <c r="V805" s="238" t="str">
        <f t="shared" si="168"/>
        <v/>
      </c>
      <c r="W805" s="238">
        <f t="shared" si="169"/>
        <v>0</v>
      </c>
      <c r="X805" s="238">
        <f>SUMIFS($W$5:$W805,$V$5:$V805,"Plusieurs occurences",$H$5:$H805,H805)</f>
        <v>0</v>
      </c>
      <c r="Y805" t="str">
        <f t="shared" si="170"/>
        <v/>
      </c>
      <c r="Z805" t="str">
        <f t="shared" si="171"/>
        <v/>
      </c>
      <c r="AA805" t="str">
        <f t="shared" si="172"/>
        <v/>
      </c>
      <c r="AC805" t="str">
        <f t="shared" si="173"/>
        <v/>
      </c>
    </row>
    <row r="806" spans="16:29" x14ac:dyDescent="0.25">
      <c r="P806" s="1" t="str">
        <f>IF($C806&lt;&gt;"",IF(COUNTIF($C:C,$C806)&gt;1,"Plusieurs commentaires",""),"")</f>
        <v/>
      </c>
      <c r="Q806" s="1">
        <f t="shared" si="164"/>
        <v>0</v>
      </c>
      <c r="R806" s="1">
        <f>SUMIFS($Q$5:$Q806,$P$5:$P806,"Plusieurs commentaires",$C$5:$C806,C806)</f>
        <v>0</v>
      </c>
      <c r="S806" t="str">
        <f t="shared" si="165"/>
        <v/>
      </c>
      <c r="T806" t="str">
        <f t="shared" si="166"/>
        <v/>
      </c>
      <c r="U806" t="str">
        <f t="shared" si="167"/>
        <v/>
      </c>
      <c r="V806" s="238" t="str">
        <f t="shared" si="168"/>
        <v/>
      </c>
      <c r="W806" s="238">
        <f t="shared" si="169"/>
        <v>0</v>
      </c>
      <c r="X806" s="238">
        <f>SUMIFS($W$5:$W806,$V$5:$V806,"Plusieurs occurences",$H$5:$H806,H806)</f>
        <v>0</v>
      </c>
      <c r="Y806" t="str">
        <f t="shared" si="170"/>
        <v/>
      </c>
      <c r="Z806" t="str">
        <f t="shared" si="171"/>
        <v/>
      </c>
      <c r="AA806" t="str">
        <f t="shared" si="172"/>
        <v/>
      </c>
      <c r="AC806" t="str">
        <f t="shared" si="173"/>
        <v/>
      </c>
    </row>
    <row r="807" spans="16:29" x14ac:dyDescent="0.25">
      <c r="P807" s="1" t="str">
        <f>IF($C807&lt;&gt;"",IF(COUNTIF($C:C,$C807)&gt;1,"Plusieurs commentaires",""),"")</f>
        <v/>
      </c>
      <c r="Q807" s="1">
        <f t="shared" si="164"/>
        <v>0</v>
      </c>
      <c r="R807" s="1">
        <f>SUMIFS($Q$5:$Q807,$P$5:$P807,"Plusieurs commentaires",$C$5:$C807,C807)</f>
        <v>0</v>
      </c>
      <c r="S807" t="str">
        <f t="shared" si="165"/>
        <v/>
      </c>
      <c r="T807" t="str">
        <f t="shared" si="166"/>
        <v/>
      </c>
      <c r="U807" t="str">
        <f t="shared" si="167"/>
        <v/>
      </c>
      <c r="V807" s="238" t="str">
        <f t="shared" si="168"/>
        <v/>
      </c>
      <c r="W807" s="238">
        <f t="shared" si="169"/>
        <v>0</v>
      </c>
      <c r="X807" s="238">
        <f>SUMIFS($W$5:$W807,$V$5:$V807,"Plusieurs occurences",$H$5:$H807,H807)</f>
        <v>0</v>
      </c>
      <c r="Y807" t="str">
        <f t="shared" si="170"/>
        <v/>
      </c>
      <c r="Z807" t="str">
        <f t="shared" si="171"/>
        <v/>
      </c>
      <c r="AA807" t="str">
        <f t="shared" si="172"/>
        <v/>
      </c>
      <c r="AC807" t="str">
        <f t="shared" si="173"/>
        <v/>
      </c>
    </row>
    <row r="808" spans="16:29" x14ac:dyDescent="0.25">
      <c r="P808" s="1" t="str">
        <f>IF($C808&lt;&gt;"",IF(COUNTIF($C:C,$C808)&gt;1,"Plusieurs commentaires",""),"")</f>
        <v/>
      </c>
      <c r="Q808" s="1">
        <f t="shared" si="164"/>
        <v>0</v>
      </c>
      <c r="R808" s="1">
        <f>SUMIFS($Q$5:$Q808,$P$5:$P808,"Plusieurs commentaires",$C$5:$C808,C808)</f>
        <v>0</v>
      </c>
      <c r="S808" t="str">
        <f t="shared" si="165"/>
        <v/>
      </c>
      <c r="T808" t="str">
        <f t="shared" si="166"/>
        <v/>
      </c>
      <c r="U808" t="str">
        <f t="shared" si="167"/>
        <v/>
      </c>
      <c r="V808" s="238" t="str">
        <f t="shared" si="168"/>
        <v/>
      </c>
      <c r="W808" s="238">
        <f t="shared" si="169"/>
        <v>0</v>
      </c>
      <c r="X808" s="238">
        <f>SUMIFS($W$5:$W808,$V$5:$V808,"Plusieurs occurences",$H$5:$H808,H808)</f>
        <v>0</v>
      </c>
      <c r="Y808" t="str">
        <f t="shared" si="170"/>
        <v/>
      </c>
      <c r="Z808" t="str">
        <f t="shared" si="171"/>
        <v/>
      </c>
      <c r="AA808" t="str">
        <f t="shared" si="172"/>
        <v/>
      </c>
      <c r="AC808" t="str">
        <f t="shared" si="173"/>
        <v/>
      </c>
    </row>
    <row r="809" spans="16:29" x14ac:dyDescent="0.25">
      <c r="P809" s="1" t="str">
        <f>IF($C809&lt;&gt;"",IF(COUNTIF($C:C,$C809)&gt;1,"Plusieurs commentaires",""),"")</f>
        <v/>
      </c>
      <c r="Q809" s="1">
        <f t="shared" si="164"/>
        <v>0</v>
      </c>
      <c r="R809" s="1">
        <f>SUMIFS($Q$5:$Q809,$P$5:$P809,"Plusieurs commentaires",$C$5:$C809,C809)</f>
        <v>0</v>
      </c>
      <c r="S809" t="str">
        <f t="shared" si="165"/>
        <v/>
      </c>
      <c r="T809" t="str">
        <f t="shared" si="166"/>
        <v/>
      </c>
      <c r="U809" t="str">
        <f t="shared" si="167"/>
        <v/>
      </c>
      <c r="V809" s="238" t="str">
        <f t="shared" si="168"/>
        <v/>
      </c>
      <c r="W809" s="238">
        <f t="shared" si="169"/>
        <v>0</v>
      </c>
      <c r="X809" s="238">
        <f>SUMIFS($W$5:$W809,$V$5:$V809,"Plusieurs occurences",$H$5:$H809,H809)</f>
        <v>0</v>
      </c>
      <c r="Y809" t="str">
        <f t="shared" si="170"/>
        <v/>
      </c>
      <c r="Z809" t="str">
        <f t="shared" si="171"/>
        <v/>
      </c>
      <c r="AA809" t="str">
        <f t="shared" si="172"/>
        <v/>
      </c>
      <c r="AC809" t="str">
        <f t="shared" si="173"/>
        <v/>
      </c>
    </row>
    <row r="810" spans="16:29" x14ac:dyDescent="0.25">
      <c r="P810" s="1" t="str">
        <f>IF($C810&lt;&gt;"",IF(COUNTIF($C:C,$C810)&gt;1,"Plusieurs commentaires",""),"")</f>
        <v/>
      </c>
      <c r="Q810" s="1">
        <f t="shared" si="164"/>
        <v>0</v>
      </c>
      <c r="R810" s="1">
        <f>SUMIFS($Q$5:$Q810,$P$5:$P810,"Plusieurs commentaires",$C$5:$C810,C810)</f>
        <v>0</v>
      </c>
      <c r="S810" t="str">
        <f t="shared" si="165"/>
        <v/>
      </c>
      <c r="T810" t="str">
        <f t="shared" si="166"/>
        <v/>
      </c>
      <c r="U810" t="str">
        <f t="shared" si="167"/>
        <v/>
      </c>
      <c r="V810" s="238" t="str">
        <f t="shared" si="168"/>
        <v/>
      </c>
      <c r="W810" s="238">
        <f t="shared" si="169"/>
        <v>0</v>
      </c>
      <c r="X810" s="238">
        <f>SUMIFS($W$5:$W810,$V$5:$V810,"Plusieurs occurences",$H$5:$H810,H810)</f>
        <v>0</v>
      </c>
      <c r="Y810" t="str">
        <f t="shared" si="170"/>
        <v/>
      </c>
      <c r="Z810" t="str">
        <f t="shared" si="171"/>
        <v/>
      </c>
      <c r="AA810" t="str">
        <f t="shared" si="172"/>
        <v/>
      </c>
      <c r="AC810" t="str">
        <f t="shared" si="173"/>
        <v/>
      </c>
    </row>
    <row r="811" spans="16:29" x14ac:dyDescent="0.25">
      <c r="P811" s="1" t="str">
        <f>IF($C811&lt;&gt;"",IF(COUNTIF($C:C,$C811)&gt;1,"Plusieurs commentaires",""),"")</f>
        <v/>
      </c>
      <c r="Q811" s="1">
        <f t="shared" si="164"/>
        <v>0</v>
      </c>
      <c r="R811" s="1">
        <f>SUMIFS($Q$5:$Q811,$P$5:$P811,"Plusieurs commentaires",$C$5:$C811,C811)</f>
        <v>0</v>
      </c>
      <c r="S811" t="str">
        <f t="shared" si="165"/>
        <v/>
      </c>
      <c r="T811" t="str">
        <f t="shared" si="166"/>
        <v/>
      </c>
      <c r="U811" t="str">
        <f t="shared" si="167"/>
        <v/>
      </c>
      <c r="V811" s="238" t="str">
        <f t="shared" si="168"/>
        <v/>
      </c>
      <c r="W811" s="238">
        <f t="shared" si="169"/>
        <v>0</v>
      </c>
      <c r="X811" s="238">
        <f>SUMIFS($W$5:$W811,$V$5:$V811,"Plusieurs occurences",$H$5:$H811,H811)</f>
        <v>0</v>
      </c>
      <c r="Y811" t="str">
        <f t="shared" si="170"/>
        <v/>
      </c>
      <c r="Z811" t="str">
        <f t="shared" si="171"/>
        <v/>
      </c>
      <c r="AA811" t="str">
        <f t="shared" si="172"/>
        <v/>
      </c>
      <c r="AC811" t="str">
        <f t="shared" si="173"/>
        <v/>
      </c>
    </row>
    <row r="812" spans="16:29" x14ac:dyDescent="0.25">
      <c r="P812" s="1" t="str">
        <f>IF($C812&lt;&gt;"",IF(COUNTIF($C:C,$C812)&gt;1,"Plusieurs commentaires",""),"")</f>
        <v/>
      </c>
      <c r="Q812" s="1">
        <f t="shared" si="164"/>
        <v>0</v>
      </c>
      <c r="R812" s="1">
        <f>SUMIFS($Q$5:$Q812,$P$5:$P812,"Plusieurs commentaires",$C$5:$C812,C812)</f>
        <v>0</v>
      </c>
      <c r="S812" t="str">
        <f t="shared" si="165"/>
        <v/>
      </c>
      <c r="T812" t="str">
        <f t="shared" si="166"/>
        <v/>
      </c>
      <c r="U812" t="str">
        <f t="shared" si="167"/>
        <v/>
      </c>
      <c r="V812" s="238" t="str">
        <f t="shared" si="168"/>
        <v/>
      </c>
      <c r="W812" s="238">
        <f t="shared" si="169"/>
        <v>0</v>
      </c>
      <c r="X812" s="238">
        <f>SUMIFS($W$5:$W812,$V$5:$V812,"Plusieurs occurences",$H$5:$H812,H812)</f>
        <v>0</v>
      </c>
      <c r="Y812" t="str">
        <f t="shared" si="170"/>
        <v/>
      </c>
      <c r="Z812" t="str">
        <f t="shared" si="171"/>
        <v/>
      </c>
      <c r="AA812" t="str">
        <f t="shared" si="172"/>
        <v/>
      </c>
      <c r="AC812" t="str">
        <f t="shared" si="173"/>
        <v/>
      </c>
    </row>
    <row r="813" spans="16:29" x14ac:dyDescent="0.25">
      <c r="P813" s="1" t="str">
        <f>IF($C813&lt;&gt;"",IF(COUNTIF($C:C,$C813)&gt;1,"Plusieurs commentaires",""),"")</f>
        <v/>
      </c>
      <c r="Q813" s="1">
        <f t="shared" si="164"/>
        <v>0</v>
      </c>
      <c r="R813" s="1">
        <f>SUMIFS($Q$5:$Q813,$P$5:$P813,"Plusieurs commentaires",$C$5:$C813,C813)</f>
        <v>0</v>
      </c>
      <c r="S813" t="str">
        <f t="shared" si="165"/>
        <v/>
      </c>
      <c r="T813" t="str">
        <f t="shared" si="166"/>
        <v/>
      </c>
      <c r="U813" t="str">
        <f t="shared" si="167"/>
        <v/>
      </c>
      <c r="V813" s="238" t="str">
        <f t="shared" si="168"/>
        <v/>
      </c>
      <c r="W813" s="238">
        <f t="shared" si="169"/>
        <v>0</v>
      </c>
      <c r="X813" s="238">
        <f>SUMIFS($W$5:$W813,$V$5:$V813,"Plusieurs occurences",$H$5:$H813,H813)</f>
        <v>0</v>
      </c>
      <c r="Y813" t="str">
        <f t="shared" si="170"/>
        <v/>
      </c>
      <c r="Z813" t="str">
        <f t="shared" si="171"/>
        <v/>
      </c>
      <c r="AA813" t="str">
        <f t="shared" si="172"/>
        <v/>
      </c>
      <c r="AC813" t="str">
        <f t="shared" si="173"/>
        <v/>
      </c>
    </row>
    <row r="814" spans="16:29" x14ac:dyDescent="0.25">
      <c r="P814" s="1" t="str">
        <f>IF($C814&lt;&gt;"",IF(COUNTIF($C:C,$C814)&gt;1,"Plusieurs commentaires",""),"")</f>
        <v/>
      </c>
      <c r="Q814" s="1">
        <f t="shared" si="164"/>
        <v>0</v>
      </c>
      <c r="R814" s="1">
        <f>SUMIFS($Q$5:$Q814,$P$5:$P814,"Plusieurs commentaires",$C$5:$C814,C814)</f>
        <v>0</v>
      </c>
      <c r="S814" t="str">
        <f t="shared" si="165"/>
        <v/>
      </c>
      <c r="T814" t="str">
        <f t="shared" si="166"/>
        <v/>
      </c>
      <c r="U814" t="str">
        <f t="shared" si="167"/>
        <v/>
      </c>
      <c r="V814" s="238" t="str">
        <f t="shared" si="168"/>
        <v/>
      </c>
      <c r="W814" s="238">
        <f t="shared" si="169"/>
        <v>0</v>
      </c>
      <c r="X814" s="238">
        <f>SUMIFS($W$5:$W814,$V$5:$V814,"Plusieurs occurences",$H$5:$H814,H814)</f>
        <v>0</v>
      </c>
      <c r="Y814" t="str">
        <f t="shared" si="170"/>
        <v/>
      </c>
      <c r="Z814" t="str">
        <f t="shared" si="171"/>
        <v/>
      </c>
      <c r="AA814" t="str">
        <f t="shared" si="172"/>
        <v/>
      </c>
      <c r="AC814" t="str">
        <f t="shared" si="173"/>
        <v/>
      </c>
    </row>
    <row r="815" spans="16:29" x14ac:dyDescent="0.25">
      <c r="P815" s="1" t="str">
        <f>IF($C815&lt;&gt;"",IF(COUNTIF($C:C,$C815)&gt;1,"Plusieurs commentaires",""),"")</f>
        <v/>
      </c>
      <c r="Q815" s="1">
        <f t="shared" si="164"/>
        <v>0</v>
      </c>
      <c r="R815" s="1">
        <f>SUMIFS($Q$5:$Q815,$P$5:$P815,"Plusieurs commentaires",$C$5:$C815,C815)</f>
        <v>0</v>
      </c>
      <c r="S815" t="str">
        <f t="shared" si="165"/>
        <v/>
      </c>
      <c r="T815" t="str">
        <f t="shared" si="166"/>
        <v/>
      </c>
      <c r="U815" t="str">
        <f t="shared" si="167"/>
        <v/>
      </c>
      <c r="V815" s="238" t="str">
        <f t="shared" si="168"/>
        <v/>
      </c>
      <c r="W815" s="238">
        <f t="shared" si="169"/>
        <v>0</v>
      </c>
      <c r="X815" s="238">
        <f>SUMIFS($W$5:$W815,$V$5:$V815,"Plusieurs occurences",$H$5:$H815,H815)</f>
        <v>0</v>
      </c>
      <c r="Y815" t="str">
        <f t="shared" si="170"/>
        <v/>
      </c>
      <c r="Z815" t="str">
        <f t="shared" si="171"/>
        <v/>
      </c>
      <c r="AA815" t="str">
        <f t="shared" si="172"/>
        <v/>
      </c>
      <c r="AC815" t="str">
        <f t="shared" si="173"/>
        <v/>
      </c>
    </row>
    <row r="816" spans="16:29" x14ac:dyDescent="0.25">
      <c r="P816" s="1" t="str">
        <f>IF($C816&lt;&gt;"",IF(COUNTIF($C:C,$C816)&gt;1,"Plusieurs commentaires",""),"")</f>
        <v/>
      </c>
      <c r="Q816" s="1">
        <f t="shared" si="164"/>
        <v>0</v>
      </c>
      <c r="R816" s="1">
        <f>SUMIFS($Q$5:$Q816,$P$5:$P816,"Plusieurs commentaires",$C$5:$C816,C816)</f>
        <v>0</v>
      </c>
      <c r="S816" t="str">
        <f t="shared" si="165"/>
        <v/>
      </c>
      <c r="T816" t="str">
        <f t="shared" si="166"/>
        <v/>
      </c>
      <c r="U816" t="str">
        <f t="shared" si="167"/>
        <v/>
      </c>
      <c r="V816" s="238" t="str">
        <f t="shared" si="168"/>
        <v/>
      </c>
      <c r="W816" s="238">
        <f t="shared" si="169"/>
        <v>0</v>
      </c>
      <c r="X816" s="238">
        <f>SUMIFS($W$5:$W816,$V$5:$V816,"Plusieurs occurences",$H$5:$H816,H816)</f>
        <v>0</v>
      </c>
      <c r="Y816" t="str">
        <f t="shared" si="170"/>
        <v/>
      </c>
      <c r="Z816" t="str">
        <f t="shared" si="171"/>
        <v/>
      </c>
      <c r="AA816" t="str">
        <f t="shared" si="172"/>
        <v/>
      </c>
      <c r="AC816" t="str">
        <f t="shared" si="173"/>
        <v/>
      </c>
    </row>
    <row r="817" spans="16:29" x14ac:dyDescent="0.25">
      <c r="P817" s="1" t="str">
        <f>IF($C817&lt;&gt;"",IF(COUNTIF($C:C,$C817)&gt;1,"Plusieurs commentaires",""),"")</f>
        <v/>
      </c>
      <c r="Q817" s="1">
        <f t="shared" si="164"/>
        <v>0</v>
      </c>
      <c r="R817" s="1">
        <f>SUMIFS($Q$5:$Q817,$P$5:$P817,"Plusieurs commentaires",$C$5:$C817,C817)</f>
        <v>0</v>
      </c>
      <c r="S817" t="str">
        <f t="shared" si="165"/>
        <v/>
      </c>
      <c r="T817" t="str">
        <f t="shared" si="166"/>
        <v/>
      </c>
      <c r="U817" t="str">
        <f t="shared" si="167"/>
        <v/>
      </c>
      <c r="V817" s="238" t="str">
        <f t="shared" si="168"/>
        <v/>
      </c>
      <c r="W817" s="238">
        <f t="shared" si="169"/>
        <v>0</v>
      </c>
      <c r="X817" s="238">
        <f>SUMIFS($W$5:$W817,$V$5:$V817,"Plusieurs occurences",$H$5:$H817,H817)</f>
        <v>0</v>
      </c>
      <c r="Y817" t="str">
        <f t="shared" si="170"/>
        <v/>
      </c>
      <c r="Z817" t="str">
        <f t="shared" si="171"/>
        <v/>
      </c>
      <c r="AA817" t="str">
        <f t="shared" si="172"/>
        <v/>
      </c>
      <c r="AC817" t="str">
        <f t="shared" si="173"/>
        <v/>
      </c>
    </row>
    <row r="818" spans="16:29" x14ac:dyDescent="0.25">
      <c r="P818" s="1" t="str">
        <f>IF($C818&lt;&gt;"",IF(COUNTIF($C:C,$C818)&gt;1,"Plusieurs commentaires",""),"")</f>
        <v/>
      </c>
      <c r="Q818" s="1">
        <f t="shared" si="164"/>
        <v>0</v>
      </c>
      <c r="R818" s="1">
        <f>SUMIFS($Q$5:$Q818,$P$5:$P818,"Plusieurs commentaires",$C$5:$C818,C818)</f>
        <v>0</v>
      </c>
      <c r="S818" t="str">
        <f t="shared" si="165"/>
        <v/>
      </c>
      <c r="T818" t="str">
        <f t="shared" si="166"/>
        <v/>
      </c>
      <c r="U818" t="str">
        <f t="shared" si="167"/>
        <v/>
      </c>
      <c r="V818" s="238" t="str">
        <f t="shared" si="168"/>
        <v/>
      </c>
      <c r="W818" s="238">
        <f t="shared" si="169"/>
        <v>0</v>
      </c>
      <c r="X818" s="238">
        <f>SUMIFS($W$5:$W818,$V$5:$V818,"Plusieurs occurences",$H$5:$H818,H818)</f>
        <v>0</v>
      </c>
      <c r="Y818" t="str">
        <f t="shared" si="170"/>
        <v/>
      </c>
      <c r="Z818" t="str">
        <f t="shared" si="171"/>
        <v/>
      </c>
      <c r="AA818" t="str">
        <f t="shared" si="172"/>
        <v/>
      </c>
      <c r="AC818" t="str">
        <f t="shared" si="173"/>
        <v/>
      </c>
    </row>
    <row r="819" spans="16:29" x14ac:dyDescent="0.25">
      <c r="P819" s="1" t="str">
        <f>IF($C819&lt;&gt;"",IF(COUNTIF($C:C,$C819)&gt;1,"Plusieurs commentaires",""),"")</f>
        <v/>
      </c>
      <c r="Q819" s="1">
        <f t="shared" si="164"/>
        <v>0</v>
      </c>
      <c r="R819" s="1">
        <f>SUMIFS($Q$5:$Q819,$P$5:$P819,"Plusieurs commentaires",$C$5:$C819,C819)</f>
        <v>0</v>
      </c>
      <c r="S819" t="str">
        <f t="shared" si="165"/>
        <v/>
      </c>
      <c r="T819" t="str">
        <f t="shared" si="166"/>
        <v/>
      </c>
      <c r="U819" t="str">
        <f t="shared" si="167"/>
        <v/>
      </c>
      <c r="V819" s="238" t="str">
        <f t="shared" si="168"/>
        <v/>
      </c>
      <c r="W819" s="238">
        <f t="shared" si="169"/>
        <v>0</v>
      </c>
      <c r="X819" s="238">
        <f>SUMIFS($W$5:$W819,$V$5:$V819,"Plusieurs occurences",$H$5:$H819,H819)</f>
        <v>0</v>
      </c>
      <c r="Y819" t="str">
        <f t="shared" si="170"/>
        <v/>
      </c>
      <c r="Z819" t="str">
        <f t="shared" si="171"/>
        <v/>
      </c>
      <c r="AA819" t="str">
        <f t="shared" si="172"/>
        <v/>
      </c>
      <c r="AC819" t="str">
        <f t="shared" si="173"/>
        <v/>
      </c>
    </row>
    <row r="820" spans="16:29" x14ac:dyDescent="0.25">
      <c r="P820" s="1" t="str">
        <f>IF($C820&lt;&gt;"",IF(COUNTIF($C:C,$C820)&gt;1,"Plusieurs commentaires",""),"")</f>
        <v/>
      </c>
      <c r="Q820" s="1">
        <f t="shared" si="164"/>
        <v>0</v>
      </c>
      <c r="R820" s="1">
        <f>SUMIFS($Q$5:$Q820,$P$5:$P820,"Plusieurs commentaires",$C$5:$C820,C820)</f>
        <v>0</v>
      </c>
      <c r="S820" t="str">
        <f t="shared" si="165"/>
        <v/>
      </c>
      <c r="T820" t="str">
        <f t="shared" si="166"/>
        <v/>
      </c>
      <c r="U820" t="str">
        <f t="shared" si="167"/>
        <v/>
      </c>
      <c r="V820" s="238" t="str">
        <f t="shared" si="168"/>
        <v/>
      </c>
      <c r="W820" s="238">
        <f t="shared" si="169"/>
        <v>0</v>
      </c>
      <c r="X820" s="238">
        <f>SUMIFS($W$5:$W820,$V$5:$V820,"Plusieurs occurences",$H$5:$H820,H820)</f>
        <v>0</v>
      </c>
      <c r="Y820" t="str">
        <f t="shared" si="170"/>
        <v/>
      </c>
      <c r="Z820" t="str">
        <f t="shared" si="171"/>
        <v/>
      </c>
      <c r="AA820" t="str">
        <f t="shared" si="172"/>
        <v/>
      </c>
      <c r="AC820" t="str">
        <f t="shared" si="173"/>
        <v/>
      </c>
    </row>
    <row r="821" spans="16:29" x14ac:dyDescent="0.25">
      <c r="P821" s="1" t="str">
        <f>IF($C821&lt;&gt;"",IF(COUNTIF($C:C,$C821)&gt;1,"Plusieurs commentaires",""),"")</f>
        <v/>
      </c>
      <c r="Q821" s="1">
        <f t="shared" si="164"/>
        <v>0</v>
      </c>
      <c r="R821" s="1">
        <f>SUMIFS($Q$5:$Q821,$P$5:$P821,"Plusieurs commentaires",$C$5:$C821,C821)</f>
        <v>0</v>
      </c>
      <c r="S821" t="str">
        <f t="shared" si="165"/>
        <v/>
      </c>
      <c r="T821" t="str">
        <f t="shared" si="166"/>
        <v/>
      </c>
      <c r="U821" t="str">
        <f t="shared" si="167"/>
        <v/>
      </c>
      <c r="V821" s="238" t="str">
        <f t="shared" si="168"/>
        <v/>
      </c>
      <c r="W821" s="238">
        <f t="shared" si="169"/>
        <v>0</v>
      </c>
      <c r="X821" s="238">
        <f>SUMIFS($W$5:$W821,$V$5:$V821,"Plusieurs occurences",$H$5:$H821,H821)</f>
        <v>0</v>
      </c>
      <c r="Y821" t="str">
        <f t="shared" si="170"/>
        <v/>
      </c>
      <c r="Z821" t="str">
        <f t="shared" si="171"/>
        <v/>
      </c>
      <c r="AA821" t="str">
        <f t="shared" si="172"/>
        <v/>
      </c>
      <c r="AC821" t="str">
        <f t="shared" si="173"/>
        <v/>
      </c>
    </row>
    <row r="822" spans="16:29" x14ac:dyDescent="0.25">
      <c r="P822" s="1" t="str">
        <f>IF($C822&lt;&gt;"",IF(COUNTIF($C:C,$C822)&gt;1,"Plusieurs commentaires",""),"")</f>
        <v/>
      </c>
      <c r="Q822" s="1">
        <f t="shared" si="164"/>
        <v>0</v>
      </c>
      <c r="R822" s="1">
        <f>SUMIFS($Q$5:$Q822,$P$5:$P822,"Plusieurs commentaires",$C$5:$C822,C822)</f>
        <v>0</v>
      </c>
      <c r="S822" t="str">
        <f t="shared" si="165"/>
        <v/>
      </c>
      <c r="T822" t="str">
        <f t="shared" si="166"/>
        <v/>
      </c>
      <c r="U822" t="str">
        <f t="shared" si="167"/>
        <v/>
      </c>
      <c r="V822" s="238" t="str">
        <f t="shared" si="168"/>
        <v/>
      </c>
      <c r="W822" s="238">
        <f t="shared" si="169"/>
        <v>0</v>
      </c>
      <c r="X822" s="238">
        <f>SUMIFS($W$5:$W822,$V$5:$V822,"Plusieurs occurences",$H$5:$H822,H822)</f>
        <v>0</v>
      </c>
      <c r="Y822" t="str">
        <f t="shared" si="170"/>
        <v/>
      </c>
      <c r="Z822" t="str">
        <f t="shared" si="171"/>
        <v/>
      </c>
      <c r="AA822" t="str">
        <f t="shared" si="172"/>
        <v/>
      </c>
      <c r="AC822" t="str">
        <f t="shared" si="173"/>
        <v/>
      </c>
    </row>
    <row r="823" spans="16:29" x14ac:dyDescent="0.25">
      <c r="P823" s="1" t="str">
        <f>IF($C823&lt;&gt;"",IF(COUNTIF($C:C,$C823)&gt;1,"Plusieurs commentaires",""),"")</f>
        <v/>
      </c>
      <c r="Q823" s="1">
        <f t="shared" si="164"/>
        <v>0</v>
      </c>
      <c r="R823" s="1">
        <f>SUMIFS($Q$5:$Q823,$P$5:$P823,"Plusieurs commentaires",$C$5:$C823,C823)</f>
        <v>0</v>
      </c>
      <c r="S823" t="str">
        <f t="shared" si="165"/>
        <v/>
      </c>
      <c r="T823" t="str">
        <f t="shared" si="166"/>
        <v/>
      </c>
      <c r="U823" t="str">
        <f t="shared" si="167"/>
        <v/>
      </c>
      <c r="V823" s="238" t="str">
        <f t="shared" si="168"/>
        <v/>
      </c>
      <c r="W823" s="238">
        <f t="shared" si="169"/>
        <v>0</v>
      </c>
      <c r="X823" s="238">
        <f>SUMIFS($W$5:$W823,$V$5:$V823,"Plusieurs occurences",$H$5:$H823,H823)</f>
        <v>0</v>
      </c>
      <c r="Y823" t="str">
        <f t="shared" si="170"/>
        <v/>
      </c>
      <c r="Z823" t="str">
        <f t="shared" si="171"/>
        <v/>
      </c>
      <c r="AA823" t="str">
        <f t="shared" si="172"/>
        <v/>
      </c>
      <c r="AC823" t="str">
        <f t="shared" si="173"/>
        <v/>
      </c>
    </row>
    <row r="824" spans="16:29" x14ac:dyDescent="0.25">
      <c r="P824" s="1" t="str">
        <f>IF($C824&lt;&gt;"",IF(COUNTIF($C:C,$C824)&gt;1,"Plusieurs commentaires",""),"")</f>
        <v/>
      </c>
      <c r="Q824" s="1">
        <f t="shared" si="164"/>
        <v>0</v>
      </c>
      <c r="R824" s="1">
        <f>SUMIFS($Q$5:$Q824,$P$5:$P824,"Plusieurs commentaires",$C$5:$C824,C824)</f>
        <v>0</v>
      </c>
      <c r="S824" t="str">
        <f t="shared" si="165"/>
        <v/>
      </c>
      <c r="T824" t="str">
        <f t="shared" si="166"/>
        <v/>
      </c>
      <c r="U824" t="str">
        <f t="shared" si="167"/>
        <v/>
      </c>
      <c r="V824" s="238" t="str">
        <f t="shared" si="168"/>
        <v/>
      </c>
      <c r="W824" s="238">
        <f t="shared" si="169"/>
        <v>0</v>
      </c>
      <c r="X824" s="238">
        <f>SUMIFS($W$5:$W824,$V$5:$V824,"Plusieurs occurences",$H$5:$H824,H824)</f>
        <v>0</v>
      </c>
      <c r="Y824" t="str">
        <f t="shared" si="170"/>
        <v/>
      </c>
      <c r="Z824" t="str">
        <f t="shared" si="171"/>
        <v/>
      </c>
      <c r="AA824" t="str">
        <f t="shared" si="172"/>
        <v/>
      </c>
      <c r="AC824" t="str">
        <f t="shared" si="173"/>
        <v/>
      </c>
    </row>
    <row r="825" spans="16:29" x14ac:dyDescent="0.25">
      <c r="P825" s="1" t="str">
        <f>IF($C825&lt;&gt;"",IF(COUNTIF($C:C,$C825)&gt;1,"Plusieurs commentaires",""),"")</f>
        <v/>
      </c>
      <c r="Q825" s="1">
        <f t="shared" si="164"/>
        <v>0</v>
      </c>
      <c r="R825" s="1">
        <f>SUMIFS($Q$5:$Q825,$P$5:$P825,"Plusieurs commentaires",$C$5:$C825,C825)</f>
        <v>0</v>
      </c>
      <c r="S825" t="str">
        <f t="shared" si="165"/>
        <v/>
      </c>
      <c r="T825" t="str">
        <f t="shared" si="166"/>
        <v/>
      </c>
      <c r="U825" t="str">
        <f t="shared" si="167"/>
        <v/>
      </c>
      <c r="V825" s="238" t="str">
        <f t="shared" si="168"/>
        <v/>
      </c>
      <c r="W825" s="238">
        <f t="shared" si="169"/>
        <v>0</v>
      </c>
      <c r="X825" s="238">
        <f>SUMIFS($W$5:$W825,$V$5:$V825,"Plusieurs occurences",$H$5:$H825,H825)</f>
        <v>0</v>
      </c>
      <c r="Y825" t="str">
        <f t="shared" si="170"/>
        <v/>
      </c>
      <c r="Z825" t="str">
        <f t="shared" si="171"/>
        <v/>
      </c>
      <c r="AA825" t="str">
        <f t="shared" si="172"/>
        <v/>
      </c>
      <c r="AC825" t="str">
        <f t="shared" si="173"/>
        <v/>
      </c>
    </row>
    <row r="826" spans="16:29" x14ac:dyDescent="0.25">
      <c r="P826" s="1" t="str">
        <f>IF($C826&lt;&gt;"",IF(COUNTIF($C:C,$C826)&gt;1,"Plusieurs commentaires",""),"")</f>
        <v/>
      </c>
      <c r="Q826" s="1">
        <f t="shared" si="164"/>
        <v>0</v>
      </c>
      <c r="R826" s="1">
        <f>SUMIFS($Q$5:$Q826,$P$5:$P826,"Plusieurs commentaires",$C$5:$C826,C826)</f>
        <v>0</v>
      </c>
      <c r="S826" t="str">
        <f t="shared" si="165"/>
        <v/>
      </c>
      <c r="T826" t="str">
        <f t="shared" si="166"/>
        <v/>
      </c>
      <c r="U826" t="str">
        <f t="shared" si="167"/>
        <v/>
      </c>
      <c r="V826" s="238" t="str">
        <f t="shared" si="168"/>
        <v/>
      </c>
      <c r="W826" s="238">
        <f t="shared" si="169"/>
        <v>0</v>
      </c>
      <c r="X826" s="238">
        <f>SUMIFS($W$5:$W826,$V$5:$V826,"Plusieurs occurences",$H$5:$H826,H826)</f>
        <v>0</v>
      </c>
      <c r="Y826" t="str">
        <f t="shared" si="170"/>
        <v/>
      </c>
      <c r="Z826" t="str">
        <f t="shared" si="171"/>
        <v/>
      </c>
      <c r="AA826" t="str">
        <f t="shared" si="172"/>
        <v/>
      </c>
      <c r="AC826" t="str">
        <f t="shared" si="173"/>
        <v/>
      </c>
    </row>
    <row r="827" spans="16:29" x14ac:dyDescent="0.25">
      <c r="P827" s="1" t="str">
        <f>IF($C827&lt;&gt;"",IF(COUNTIF($C:C,$C827)&gt;1,"Plusieurs commentaires",""),"")</f>
        <v/>
      </c>
      <c r="Q827" s="1">
        <f t="shared" si="164"/>
        <v>0</v>
      </c>
      <c r="R827" s="1">
        <f>SUMIFS($Q$5:$Q827,$P$5:$P827,"Plusieurs commentaires",$C$5:$C827,C827)</f>
        <v>0</v>
      </c>
      <c r="S827" t="str">
        <f t="shared" si="165"/>
        <v/>
      </c>
      <c r="T827" t="str">
        <f t="shared" si="166"/>
        <v/>
      </c>
      <c r="U827" t="str">
        <f t="shared" si="167"/>
        <v/>
      </c>
      <c r="V827" s="238" t="str">
        <f t="shared" si="168"/>
        <v/>
      </c>
      <c r="W827" s="238">
        <f t="shared" si="169"/>
        <v>0</v>
      </c>
      <c r="X827" s="238">
        <f>SUMIFS($W$5:$W827,$V$5:$V827,"Plusieurs occurences",$H$5:$H827,H827)</f>
        <v>0</v>
      </c>
      <c r="Y827" t="str">
        <f t="shared" si="170"/>
        <v/>
      </c>
      <c r="Z827" t="str">
        <f t="shared" si="171"/>
        <v/>
      </c>
      <c r="AA827" t="str">
        <f t="shared" si="172"/>
        <v/>
      </c>
      <c r="AC827" t="str">
        <f t="shared" si="173"/>
        <v/>
      </c>
    </row>
    <row r="828" spans="16:29" x14ac:dyDescent="0.25">
      <c r="P828" s="1" t="str">
        <f>IF($C828&lt;&gt;"",IF(COUNTIF($C:C,$C828)&gt;1,"Plusieurs commentaires",""),"")</f>
        <v/>
      </c>
      <c r="Q828" s="1">
        <f t="shared" si="164"/>
        <v>0</v>
      </c>
      <c r="R828" s="1">
        <f>SUMIFS($Q$5:$Q828,$P$5:$P828,"Plusieurs commentaires",$C$5:$C828,C828)</f>
        <v>0</v>
      </c>
      <c r="S828" t="str">
        <f t="shared" si="165"/>
        <v/>
      </c>
      <c r="T828" t="str">
        <f t="shared" si="166"/>
        <v/>
      </c>
      <c r="U828" t="str">
        <f t="shared" si="167"/>
        <v/>
      </c>
      <c r="V828" s="238" t="str">
        <f t="shared" si="168"/>
        <v/>
      </c>
      <c r="W828" s="238">
        <f t="shared" si="169"/>
        <v>0</v>
      </c>
      <c r="X828" s="238">
        <f>SUMIFS($W$5:$W828,$V$5:$V828,"Plusieurs occurences",$H$5:$H828,H828)</f>
        <v>0</v>
      </c>
      <c r="Y828" t="str">
        <f t="shared" si="170"/>
        <v/>
      </c>
      <c r="Z828" t="str">
        <f t="shared" si="171"/>
        <v/>
      </c>
      <c r="AA828" t="str">
        <f t="shared" si="172"/>
        <v/>
      </c>
      <c r="AC828" t="str">
        <f t="shared" si="173"/>
        <v/>
      </c>
    </row>
    <row r="829" spans="16:29" x14ac:dyDescent="0.25">
      <c r="P829" s="1" t="str">
        <f>IF($C829&lt;&gt;"",IF(COUNTIF($C:C,$C829)&gt;1,"Plusieurs commentaires",""),"")</f>
        <v/>
      </c>
      <c r="Q829" s="1">
        <f t="shared" si="164"/>
        <v>0</v>
      </c>
      <c r="R829" s="1">
        <f>SUMIFS($Q$5:$Q829,$P$5:$P829,"Plusieurs commentaires",$C$5:$C829,C829)</f>
        <v>0</v>
      </c>
      <c r="S829" t="str">
        <f t="shared" si="165"/>
        <v/>
      </c>
      <c r="T829" t="str">
        <f t="shared" si="166"/>
        <v/>
      </c>
      <c r="U829" t="str">
        <f t="shared" si="167"/>
        <v/>
      </c>
      <c r="V829" s="238" t="str">
        <f t="shared" si="168"/>
        <v/>
      </c>
      <c r="W829" s="238">
        <f t="shared" si="169"/>
        <v>0</v>
      </c>
      <c r="X829" s="238">
        <f>SUMIFS($W$5:$W829,$V$5:$V829,"Plusieurs occurences",$H$5:$H829,H829)</f>
        <v>0</v>
      </c>
      <c r="Y829" t="str">
        <f t="shared" si="170"/>
        <v/>
      </c>
      <c r="Z829" t="str">
        <f t="shared" si="171"/>
        <v/>
      </c>
      <c r="AA829" t="str">
        <f t="shared" si="172"/>
        <v/>
      </c>
      <c r="AC829" t="str">
        <f t="shared" si="173"/>
        <v/>
      </c>
    </row>
    <row r="830" spans="16:29" x14ac:dyDescent="0.25">
      <c r="P830" s="1" t="str">
        <f>IF($C830&lt;&gt;"",IF(COUNTIF($C:C,$C830)&gt;1,"Plusieurs commentaires",""),"")</f>
        <v/>
      </c>
      <c r="Q830" s="1">
        <f t="shared" si="164"/>
        <v>0</v>
      </c>
      <c r="R830" s="1">
        <f>SUMIFS($Q$5:$Q830,$P$5:$P830,"Plusieurs commentaires",$C$5:$C830,C830)</f>
        <v>0</v>
      </c>
      <c r="S830" t="str">
        <f t="shared" si="165"/>
        <v/>
      </c>
      <c r="T830" t="str">
        <f t="shared" si="166"/>
        <v/>
      </c>
      <c r="U830" t="str">
        <f t="shared" si="167"/>
        <v/>
      </c>
      <c r="V830" s="238" t="str">
        <f t="shared" si="168"/>
        <v/>
      </c>
      <c r="W830" s="238">
        <f t="shared" si="169"/>
        <v>0</v>
      </c>
      <c r="X830" s="238">
        <f>SUMIFS($W$5:$W830,$V$5:$V830,"Plusieurs occurences",$H$5:$H830,H830)</f>
        <v>0</v>
      </c>
      <c r="Y830" t="str">
        <f t="shared" si="170"/>
        <v/>
      </c>
      <c r="Z830" t="str">
        <f t="shared" si="171"/>
        <v/>
      </c>
      <c r="AA830" t="str">
        <f t="shared" si="172"/>
        <v/>
      </c>
      <c r="AC830" t="str">
        <f t="shared" si="173"/>
        <v/>
      </c>
    </row>
    <row r="831" spans="16:29" x14ac:dyDescent="0.25">
      <c r="P831" s="1" t="str">
        <f>IF($C831&lt;&gt;"",IF(COUNTIF($C:C,$C831)&gt;1,"Plusieurs commentaires",""),"")</f>
        <v/>
      </c>
      <c r="Q831" s="1">
        <f t="shared" si="164"/>
        <v>0</v>
      </c>
      <c r="R831" s="1">
        <f>SUMIFS($Q$5:$Q831,$P$5:$P831,"Plusieurs commentaires",$C$5:$C831,C831)</f>
        <v>0</v>
      </c>
      <c r="S831" t="str">
        <f t="shared" si="165"/>
        <v/>
      </c>
      <c r="T831" t="str">
        <f t="shared" si="166"/>
        <v/>
      </c>
      <c r="U831" t="str">
        <f t="shared" si="167"/>
        <v/>
      </c>
      <c r="V831" s="238" t="str">
        <f t="shared" si="168"/>
        <v/>
      </c>
      <c r="W831" s="238">
        <f t="shared" si="169"/>
        <v>0</v>
      </c>
      <c r="X831" s="238">
        <f>SUMIFS($W$5:$W831,$V$5:$V831,"Plusieurs occurences",$H$5:$H831,H831)</f>
        <v>0</v>
      </c>
      <c r="Y831" t="str">
        <f t="shared" si="170"/>
        <v/>
      </c>
      <c r="Z831" t="str">
        <f t="shared" si="171"/>
        <v/>
      </c>
      <c r="AA831" t="str">
        <f t="shared" si="172"/>
        <v/>
      </c>
      <c r="AC831" t="str">
        <f t="shared" si="173"/>
        <v/>
      </c>
    </row>
    <row r="832" spans="16:29" x14ac:dyDescent="0.25">
      <c r="P832" s="1" t="str">
        <f>IF($C832&lt;&gt;"",IF(COUNTIF($C:C,$C832)&gt;1,"Plusieurs commentaires",""),"")</f>
        <v/>
      </c>
      <c r="Q832" s="1">
        <f t="shared" si="164"/>
        <v>0</v>
      </c>
      <c r="R832" s="1">
        <f>SUMIFS($Q$5:$Q832,$P$5:$P832,"Plusieurs commentaires",$C$5:$C832,C832)</f>
        <v>0</v>
      </c>
      <c r="S832" t="str">
        <f t="shared" si="165"/>
        <v/>
      </c>
      <c r="T832" t="str">
        <f t="shared" si="166"/>
        <v/>
      </c>
      <c r="U832" t="str">
        <f t="shared" si="167"/>
        <v/>
      </c>
      <c r="V832" s="238" t="str">
        <f t="shared" si="168"/>
        <v/>
      </c>
      <c r="W832" s="238">
        <f t="shared" si="169"/>
        <v>0</v>
      </c>
      <c r="X832" s="238">
        <f>SUMIFS($W$5:$W832,$V$5:$V832,"Plusieurs occurences",$H$5:$H832,H832)</f>
        <v>0</v>
      </c>
      <c r="Y832" t="str">
        <f t="shared" si="170"/>
        <v/>
      </c>
      <c r="Z832" t="str">
        <f t="shared" si="171"/>
        <v/>
      </c>
      <c r="AA832" t="str">
        <f t="shared" si="172"/>
        <v/>
      </c>
      <c r="AC832" t="str">
        <f t="shared" si="173"/>
        <v/>
      </c>
    </row>
    <row r="833" spans="16:29" x14ac:dyDescent="0.25">
      <c r="P833" s="1" t="str">
        <f>IF($C833&lt;&gt;"",IF(COUNTIF($C:C,$C833)&gt;1,"Plusieurs commentaires",""),"")</f>
        <v/>
      </c>
      <c r="Q833" s="1">
        <f t="shared" si="164"/>
        <v>0</v>
      </c>
      <c r="R833" s="1">
        <f>SUMIFS($Q$5:$Q833,$P$5:$P833,"Plusieurs commentaires",$C$5:$C833,C833)</f>
        <v>0</v>
      </c>
      <c r="S833" t="str">
        <f t="shared" si="165"/>
        <v/>
      </c>
      <c r="T833" t="str">
        <f t="shared" si="166"/>
        <v/>
      </c>
      <c r="U833" t="str">
        <f t="shared" si="167"/>
        <v/>
      </c>
      <c r="V833" s="238" t="str">
        <f t="shared" si="168"/>
        <v/>
      </c>
      <c r="W833" s="238">
        <f t="shared" si="169"/>
        <v>0</v>
      </c>
      <c r="X833" s="238">
        <f>SUMIFS($W$5:$W833,$V$5:$V833,"Plusieurs occurences",$H$5:$H833,H833)</f>
        <v>0</v>
      </c>
      <c r="Y833" t="str">
        <f t="shared" si="170"/>
        <v/>
      </c>
      <c r="Z833" t="str">
        <f t="shared" si="171"/>
        <v/>
      </c>
      <c r="AA833" t="str">
        <f t="shared" si="172"/>
        <v/>
      </c>
      <c r="AC833" t="str">
        <f t="shared" si="173"/>
        <v/>
      </c>
    </row>
    <row r="834" spans="16:29" x14ac:dyDescent="0.25">
      <c r="P834" s="1" t="str">
        <f>IF($C834&lt;&gt;"",IF(COUNTIF($C:C,$C834)&gt;1,"Plusieurs commentaires",""),"")</f>
        <v/>
      </c>
      <c r="Q834" s="1">
        <f t="shared" si="164"/>
        <v>0</v>
      </c>
      <c r="R834" s="1">
        <f>SUMIFS($Q$5:$Q834,$P$5:$P834,"Plusieurs commentaires",$C$5:$C834,C834)</f>
        <v>0</v>
      </c>
      <c r="S834" t="str">
        <f t="shared" si="165"/>
        <v/>
      </c>
      <c r="T834" t="str">
        <f t="shared" si="166"/>
        <v/>
      </c>
      <c r="U834" t="str">
        <f t="shared" si="167"/>
        <v/>
      </c>
      <c r="V834" s="238" t="str">
        <f t="shared" si="168"/>
        <v/>
      </c>
      <c r="W834" s="238">
        <f t="shared" si="169"/>
        <v>0</v>
      </c>
      <c r="X834" s="238">
        <f>SUMIFS($W$5:$W834,$V$5:$V834,"Plusieurs occurences",$H$5:$H834,H834)</f>
        <v>0</v>
      </c>
      <c r="Y834" t="str">
        <f t="shared" si="170"/>
        <v/>
      </c>
      <c r="Z834" t="str">
        <f t="shared" si="171"/>
        <v/>
      </c>
      <c r="AA834" t="str">
        <f t="shared" si="172"/>
        <v/>
      </c>
      <c r="AC834" t="str">
        <f t="shared" si="173"/>
        <v/>
      </c>
    </row>
    <row r="835" spans="16:29" x14ac:dyDescent="0.25">
      <c r="P835" s="1" t="str">
        <f>IF($C835&lt;&gt;"",IF(COUNTIF($C:C,$C835)&gt;1,"Plusieurs commentaires",""),"")</f>
        <v/>
      </c>
      <c r="Q835" s="1">
        <f t="shared" si="164"/>
        <v>0</v>
      </c>
      <c r="R835" s="1">
        <f>SUMIFS($Q$5:$Q835,$P$5:$P835,"Plusieurs commentaires",$C$5:$C835,C835)</f>
        <v>0</v>
      </c>
      <c r="S835" t="str">
        <f t="shared" si="165"/>
        <v/>
      </c>
      <c r="T835" t="str">
        <f t="shared" si="166"/>
        <v/>
      </c>
      <c r="U835" t="str">
        <f t="shared" si="167"/>
        <v/>
      </c>
      <c r="V835" s="238" t="str">
        <f t="shared" si="168"/>
        <v/>
      </c>
      <c r="W835" s="238">
        <f t="shared" si="169"/>
        <v>0</v>
      </c>
      <c r="X835" s="238">
        <f>SUMIFS($W$5:$W835,$V$5:$V835,"Plusieurs occurences",$H$5:$H835,H835)</f>
        <v>0</v>
      </c>
      <c r="Y835" t="str">
        <f t="shared" si="170"/>
        <v/>
      </c>
      <c r="Z835" t="str">
        <f t="shared" si="171"/>
        <v/>
      </c>
      <c r="AA835" t="str">
        <f t="shared" si="172"/>
        <v/>
      </c>
      <c r="AC835" t="str">
        <f t="shared" si="173"/>
        <v/>
      </c>
    </row>
    <row r="836" spans="16:29" x14ac:dyDescent="0.25">
      <c r="P836" s="1" t="str">
        <f>IF($C836&lt;&gt;"",IF(COUNTIF($C:C,$C836)&gt;1,"Plusieurs commentaires",""),"")</f>
        <v/>
      </c>
      <c r="Q836" s="1">
        <f t="shared" si="164"/>
        <v>0</v>
      </c>
      <c r="R836" s="1">
        <f>SUMIFS($Q$5:$Q836,$P$5:$P836,"Plusieurs commentaires",$C$5:$C836,C836)</f>
        <v>0</v>
      </c>
      <c r="S836" t="str">
        <f t="shared" si="165"/>
        <v/>
      </c>
      <c r="T836" t="str">
        <f t="shared" si="166"/>
        <v/>
      </c>
      <c r="U836" t="str">
        <f t="shared" si="167"/>
        <v/>
      </c>
      <c r="V836" s="238" t="str">
        <f t="shared" si="168"/>
        <v/>
      </c>
      <c r="W836" s="238">
        <f t="shared" si="169"/>
        <v>0</v>
      </c>
      <c r="X836" s="238">
        <f>SUMIFS($W$5:$W836,$V$5:$V836,"Plusieurs occurences",$H$5:$H836,H836)</f>
        <v>0</v>
      </c>
      <c r="Y836" t="str">
        <f t="shared" si="170"/>
        <v/>
      </c>
      <c r="Z836" t="str">
        <f t="shared" si="171"/>
        <v/>
      </c>
      <c r="AA836" t="str">
        <f t="shared" si="172"/>
        <v/>
      </c>
      <c r="AC836" t="str">
        <f t="shared" si="173"/>
        <v/>
      </c>
    </row>
    <row r="837" spans="16:29" x14ac:dyDescent="0.25">
      <c r="P837" s="1" t="str">
        <f>IF($C837&lt;&gt;"",IF(COUNTIF($C:C,$C837)&gt;1,"Plusieurs commentaires",""),"")</f>
        <v/>
      </c>
      <c r="Q837" s="1">
        <f t="shared" ref="Q837:Q900" si="174">IF(P837="Plusieurs commentaires",1,0)</f>
        <v>0</v>
      </c>
      <c r="R837" s="1">
        <f>SUMIFS($Q$5:$Q837,$P$5:$P837,"Plusieurs commentaires",$C$5:$C837,C837)</f>
        <v>0</v>
      </c>
      <c r="S837" t="str">
        <f t="shared" ref="S837:S900" si="175">IF(I837="Non",IF(F837&lt;=21,IF(M837="Critique",IF(J837&gt;2017,C837,""),""),""),"")</f>
        <v/>
      </c>
      <c r="T837" t="str">
        <f t="shared" ref="T837:T900" si="176">IF(I837="Non",IF(F837&lt;=21,IF(M837="Soutien",IF(J837&gt;2017,C837,""),""),""),"")</f>
        <v/>
      </c>
      <c r="U837" t="str">
        <f t="shared" ref="U837:U900" si="177">IF(I837="Non",IF(F837&lt;=21,IF(M837="Neutre",IF(J837&gt;2017,C837,""),""),""),"")</f>
        <v/>
      </c>
      <c r="V837" s="238" t="str">
        <f t="shared" ref="V837:V900" si="178">IF($H837&lt;&gt;"",IF(COUNTIF($H:$H,$H837)&gt;1,"Plusieurs occurences",""),"")</f>
        <v/>
      </c>
      <c r="W837" s="238">
        <f t="shared" ref="W837:W900" si="179">IF(V837="Plusieurs occurences",1,0)</f>
        <v>0</v>
      </c>
      <c r="X837" s="238">
        <f>SUMIFS($W$5:$W837,$V$5:$V837,"Plusieurs occurences",$H$5:$H837,H837)</f>
        <v>0</v>
      </c>
      <c r="Y837" t="str">
        <f t="shared" ref="Y837:Y900" si="180">IF(R837&lt;2,IF(M837="Critique",H837,""),"")</f>
        <v/>
      </c>
      <c r="Z837" t="str">
        <f t="shared" ref="Z837:Z900" si="181">IF(R837&lt;2,IF(M837="Soutien",H837,""),"")</f>
        <v/>
      </c>
      <c r="AA837" t="str">
        <f t="shared" ref="AA837:AA900" si="182">IF(R837&lt;2,IF(M837="Neutre",H837,""),"")</f>
        <v/>
      </c>
      <c r="AC837" t="str">
        <f t="shared" si="173"/>
        <v/>
      </c>
    </row>
    <row r="838" spans="16:29" x14ac:dyDescent="0.25">
      <c r="P838" s="1" t="str">
        <f>IF($C838&lt;&gt;"",IF(COUNTIF($C:C,$C838)&gt;1,"Plusieurs commentaires",""),"")</f>
        <v/>
      </c>
      <c r="Q838" s="1">
        <f t="shared" si="174"/>
        <v>0</v>
      </c>
      <c r="R838" s="1">
        <f>SUMIFS($Q$5:$Q838,$P$5:$P838,"Plusieurs commentaires",$C$5:$C838,C838)</f>
        <v>0</v>
      </c>
      <c r="S838" t="str">
        <f t="shared" si="175"/>
        <v/>
      </c>
      <c r="T838" t="str">
        <f t="shared" si="176"/>
        <v/>
      </c>
      <c r="U838" t="str">
        <f t="shared" si="177"/>
        <v/>
      </c>
      <c r="V838" s="238" t="str">
        <f t="shared" si="178"/>
        <v/>
      </c>
      <c r="W838" s="238">
        <f t="shared" si="179"/>
        <v>0</v>
      </c>
      <c r="X838" s="238">
        <f>SUMIFS($W$5:$W838,$V$5:$V838,"Plusieurs occurences",$H$5:$H838,H838)</f>
        <v>0</v>
      </c>
      <c r="Y838" t="str">
        <f t="shared" si="180"/>
        <v/>
      </c>
      <c r="Z838" t="str">
        <f t="shared" si="181"/>
        <v/>
      </c>
      <c r="AA838" t="str">
        <f t="shared" si="182"/>
        <v/>
      </c>
      <c r="AC838" t="str">
        <f t="shared" si="173"/>
        <v/>
      </c>
    </row>
    <row r="839" spans="16:29" x14ac:dyDescent="0.25">
      <c r="P839" s="1" t="str">
        <f>IF($C839&lt;&gt;"",IF(COUNTIF($C:C,$C839)&gt;1,"Plusieurs commentaires",""),"")</f>
        <v/>
      </c>
      <c r="Q839" s="1">
        <f t="shared" si="174"/>
        <v>0</v>
      </c>
      <c r="R839" s="1">
        <f>SUMIFS($Q$5:$Q839,$P$5:$P839,"Plusieurs commentaires",$C$5:$C839,C839)</f>
        <v>0</v>
      </c>
      <c r="S839" t="str">
        <f t="shared" si="175"/>
        <v/>
      </c>
      <c r="T839" t="str">
        <f t="shared" si="176"/>
        <v/>
      </c>
      <c r="U839" t="str">
        <f t="shared" si="177"/>
        <v/>
      </c>
      <c r="V839" s="238" t="str">
        <f t="shared" si="178"/>
        <v/>
      </c>
      <c r="W839" s="238">
        <f t="shared" si="179"/>
        <v>0</v>
      </c>
      <c r="X839" s="238">
        <f>SUMIFS($W$5:$W839,$V$5:$V839,"Plusieurs occurences",$H$5:$H839,H839)</f>
        <v>0</v>
      </c>
      <c r="Y839" t="str">
        <f t="shared" si="180"/>
        <v/>
      </c>
      <c r="Z839" t="str">
        <f t="shared" si="181"/>
        <v/>
      </c>
      <c r="AA839" t="str">
        <f t="shared" si="182"/>
        <v/>
      </c>
      <c r="AC839" t="str">
        <f t="shared" si="173"/>
        <v/>
      </c>
    </row>
    <row r="840" spans="16:29" x14ac:dyDescent="0.25">
      <c r="P840" s="1" t="str">
        <f>IF($C840&lt;&gt;"",IF(COUNTIF($C:C,$C840)&gt;1,"Plusieurs commentaires",""),"")</f>
        <v/>
      </c>
      <c r="Q840" s="1">
        <f t="shared" si="174"/>
        <v>0</v>
      </c>
      <c r="R840" s="1">
        <f>SUMIFS($Q$5:$Q840,$P$5:$P840,"Plusieurs commentaires",$C$5:$C840,C840)</f>
        <v>0</v>
      </c>
      <c r="S840" t="str">
        <f t="shared" si="175"/>
        <v/>
      </c>
      <c r="T840" t="str">
        <f t="shared" si="176"/>
        <v/>
      </c>
      <c r="U840" t="str">
        <f t="shared" si="177"/>
        <v/>
      </c>
      <c r="V840" s="238" t="str">
        <f t="shared" si="178"/>
        <v/>
      </c>
      <c r="W840" s="238">
        <f t="shared" si="179"/>
        <v>0</v>
      </c>
      <c r="X840" s="238">
        <f>SUMIFS($W$5:$W840,$V$5:$V840,"Plusieurs occurences",$H$5:$H840,H840)</f>
        <v>0</v>
      </c>
      <c r="Y840" t="str">
        <f t="shared" si="180"/>
        <v/>
      </c>
      <c r="Z840" t="str">
        <f t="shared" si="181"/>
        <v/>
      </c>
      <c r="AA840" t="str">
        <f t="shared" si="182"/>
        <v/>
      </c>
      <c r="AC840" t="str">
        <f t="shared" si="173"/>
        <v/>
      </c>
    </row>
    <row r="841" spans="16:29" x14ac:dyDescent="0.25">
      <c r="P841" s="1" t="str">
        <f>IF($C841&lt;&gt;"",IF(COUNTIF($C:C,$C841)&gt;1,"Plusieurs commentaires",""),"")</f>
        <v/>
      </c>
      <c r="Q841" s="1">
        <f t="shared" si="174"/>
        <v>0</v>
      </c>
      <c r="R841" s="1">
        <f>SUMIFS($Q$5:$Q841,$P$5:$P841,"Plusieurs commentaires",$C$5:$C841,C841)</f>
        <v>0</v>
      </c>
      <c r="S841" t="str">
        <f t="shared" si="175"/>
        <v/>
      </c>
      <c r="T841" t="str">
        <f t="shared" si="176"/>
        <v/>
      </c>
      <c r="U841" t="str">
        <f t="shared" si="177"/>
        <v/>
      </c>
      <c r="V841" s="238" t="str">
        <f t="shared" si="178"/>
        <v/>
      </c>
      <c r="W841" s="238">
        <f t="shared" si="179"/>
        <v>0</v>
      </c>
      <c r="X841" s="238">
        <f>SUMIFS($W$5:$W841,$V$5:$V841,"Plusieurs occurences",$H$5:$H841,H841)</f>
        <v>0</v>
      </c>
      <c r="Y841" t="str">
        <f t="shared" si="180"/>
        <v/>
      </c>
      <c r="Z841" t="str">
        <f t="shared" si="181"/>
        <v/>
      </c>
      <c r="AA841" t="str">
        <f t="shared" si="182"/>
        <v/>
      </c>
      <c r="AC841" t="str">
        <f t="shared" si="173"/>
        <v/>
      </c>
    </row>
    <row r="842" spans="16:29" x14ac:dyDescent="0.25">
      <c r="P842" s="1" t="str">
        <f>IF($C842&lt;&gt;"",IF(COUNTIF($C:C,$C842)&gt;1,"Plusieurs commentaires",""),"")</f>
        <v/>
      </c>
      <c r="Q842" s="1">
        <f t="shared" si="174"/>
        <v>0</v>
      </c>
      <c r="R842" s="1">
        <f>SUMIFS($Q$5:$Q842,$P$5:$P842,"Plusieurs commentaires",$C$5:$C842,C842)</f>
        <v>0</v>
      </c>
      <c r="S842" t="str">
        <f t="shared" si="175"/>
        <v/>
      </c>
      <c r="T842" t="str">
        <f t="shared" si="176"/>
        <v/>
      </c>
      <c r="U842" t="str">
        <f t="shared" si="177"/>
        <v/>
      </c>
      <c r="V842" s="238" t="str">
        <f t="shared" si="178"/>
        <v/>
      </c>
      <c r="W842" s="238">
        <f t="shared" si="179"/>
        <v>0</v>
      </c>
      <c r="X842" s="238">
        <f>SUMIFS($W$5:$W842,$V$5:$V842,"Plusieurs occurences",$H$5:$H842,H842)</f>
        <v>0</v>
      </c>
      <c r="Y842" t="str">
        <f t="shared" si="180"/>
        <v/>
      </c>
      <c r="Z842" t="str">
        <f t="shared" si="181"/>
        <v/>
      </c>
      <c r="AA842" t="str">
        <f t="shared" si="182"/>
        <v/>
      </c>
      <c r="AC842" t="str">
        <f t="shared" ref="AC842:AC905" si="183">IF(R842&lt;2,IF(M842="Critique",C842,""),"")</f>
        <v/>
      </c>
    </row>
    <row r="843" spans="16:29" x14ac:dyDescent="0.25">
      <c r="P843" s="1" t="str">
        <f>IF($C843&lt;&gt;"",IF(COUNTIF($C:C,$C843)&gt;1,"Plusieurs commentaires",""),"")</f>
        <v/>
      </c>
      <c r="Q843" s="1">
        <f t="shared" si="174"/>
        <v>0</v>
      </c>
      <c r="R843" s="1">
        <f>SUMIFS($Q$5:$Q843,$P$5:$P843,"Plusieurs commentaires",$C$5:$C843,C843)</f>
        <v>0</v>
      </c>
      <c r="S843" t="str">
        <f t="shared" si="175"/>
        <v/>
      </c>
      <c r="T843" t="str">
        <f t="shared" si="176"/>
        <v/>
      </c>
      <c r="U843" t="str">
        <f t="shared" si="177"/>
        <v/>
      </c>
      <c r="V843" s="238" t="str">
        <f t="shared" si="178"/>
        <v/>
      </c>
      <c r="W843" s="238">
        <f t="shared" si="179"/>
        <v>0</v>
      </c>
      <c r="X843" s="238">
        <f>SUMIFS($W$5:$W843,$V$5:$V843,"Plusieurs occurences",$H$5:$H843,H843)</f>
        <v>0</v>
      </c>
      <c r="Y843" t="str">
        <f t="shared" si="180"/>
        <v/>
      </c>
      <c r="Z843" t="str">
        <f t="shared" si="181"/>
        <v/>
      </c>
      <c r="AA843" t="str">
        <f t="shared" si="182"/>
        <v/>
      </c>
      <c r="AC843" t="str">
        <f t="shared" si="183"/>
        <v/>
      </c>
    </row>
    <row r="844" spans="16:29" x14ac:dyDescent="0.25">
      <c r="P844" s="1" t="str">
        <f>IF($C844&lt;&gt;"",IF(COUNTIF($C:C,$C844)&gt;1,"Plusieurs commentaires",""),"")</f>
        <v/>
      </c>
      <c r="Q844" s="1">
        <f t="shared" si="174"/>
        <v>0</v>
      </c>
      <c r="R844" s="1">
        <f>SUMIFS($Q$5:$Q844,$P$5:$P844,"Plusieurs commentaires",$C$5:$C844,C844)</f>
        <v>0</v>
      </c>
      <c r="S844" t="str">
        <f t="shared" si="175"/>
        <v/>
      </c>
      <c r="T844" t="str">
        <f t="shared" si="176"/>
        <v/>
      </c>
      <c r="U844" t="str">
        <f t="shared" si="177"/>
        <v/>
      </c>
      <c r="V844" s="238" t="str">
        <f t="shared" si="178"/>
        <v/>
      </c>
      <c r="W844" s="238">
        <f t="shared" si="179"/>
        <v>0</v>
      </c>
      <c r="X844" s="238">
        <f>SUMIFS($W$5:$W844,$V$5:$V844,"Plusieurs occurences",$H$5:$H844,H844)</f>
        <v>0</v>
      </c>
      <c r="Y844" t="str">
        <f t="shared" si="180"/>
        <v/>
      </c>
      <c r="Z844" t="str">
        <f t="shared" si="181"/>
        <v/>
      </c>
      <c r="AA844" t="str">
        <f t="shared" si="182"/>
        <v/>
      </c>
      <c r="AC844" t="str">
        <f t="shared" si="183"/>
        <v/>
      </c>
    </row>
    <row r="845" spans="16:29" x14ac:dyDescent="0.25">
      <c r="P845" s="1" t="str">
        <f>IF($C845&lt;&gt;"",IF(COUNTIF($C:C,$C845)&gt;1,"Plusieurs commentaires",""),"")</f>
        <v/>
      </c>
      <c r="Q845" s="1">
        <f t="shared" si="174"/>
        <v>0</v>
      </c>
      <c r="R845" s="1">
        <f>SUMIFS($Q$5:$Q845,$P$5:$P845,"Plusieurs commentaires",$C$5:$C845,C845)</f>
        <v>0</v>
      </c>
      <c r="S845" t="str">
        <f t="shared" si="175"/>
        <v/>
      </c>
      <c r="T845" t="str">
        <f t="shared" si="176"/>
        <v/>
      </c>
      <c r="U845" t="str">
        <f t="shared" si="177"/>
        <v/>
      </c>
      <c r="V845" s="238" t="str">
        <f t="shared" si="178"/>
        <v/>
      </c>
      <c r="W845" s="238">
        <f t="shared" si="179"/>
        <v>0</v>
      </c>
      <c r="X845" s="238">
        <f>SUMIFS($W$5:$W845,$V$5:$V845,"Plusieurs occurences",$H$5:$H845,H845)</f>
        <v>0</v>
      </c>
      <c r="Y845" t="str">
        <f t="shared" si="180"/>
        <v/>
      </c>
      <c r="Z845" t="str">
        <f t="shared" si="181"/>
        <v/>
      </c>
      <c r="AA845" t="str">
        <f t="shared" si="182"/>
        <v/>
      </c>
      <c r="AC845" t="str">
        <f t="shared" si="183"/>
        <v/>
      </c>
    </row>
    <row r="846" spans="16:29" x14ac:dyDescent="0.25">
      <c r="P846" s="1" t="str">
        <f>IF($C846&lt;&gt;"",IF(COUNTIF($C:C,$C846)&gt;1,"Plusieurs commentaires",""),"")</f>
        <v/>
      </c>
      <c r="Q846" s="1">
        <f t="shared" si="174"/>
        <v>0</v>
      </c>
      <c r="R846" s="1">
        <f>SUMIFS($Q$5:$Q846,$P$5:$P846,"Plusieurs commentaires",$C$5:$C846,C846)</f>
        <v>0</v>
      </c>
      <c r="S846" t="str">
        <f t="shared" si="175"/>
        <v/>
      </c>
      <c r="T846" t="str">
        <f t="shared" si="176"/>
        <v/>
      </c>
      <c r="U846" t="str">
        <f t="shared" si="177"/>
        <v/>
      </c>
      <c r="V846" s="238" t="str">
        <f t="shared" si="178"/>
        <v/>
      </c>
      <c r="W846" s="238">
        <f t="shared" si="179"/>
        <v>0</v>
      </c>
      <c r="X846" s="238">
        <f>SUMIFS($W$5:$W846,$V$5:$V846,"Plusieurs occurences",$H$5:$H846,H846)</f>
        <v>0</v>
      </c>
      <c r="Y846" t="str">
        <f t="shared" si="180"/>
        <v/>
      </c>
      <c r="Z846" t="str">
        <f t="shared" si="181"/>
        <v/>
      </c>
      <c r="AA846" t="str">
        <f t="shared" si="182"/>
        <v/>
      </c>
      <c r="AC846" t="str">
        <f t="shared" si="183"/>
        <v/>
      </c>
    </row>
    <row r="847" spans="16:29" x14ac:dyDescent="0.25">
      <c r="P847" s="1" t="str">
        <f>IF($C847&lt;&gt;"",IF(COUNTIF($C:C,$C847)&gt;1,"Plusieurs commentaires",""),"")</f>
        <v/>
      </c>
      <c r="Q847" s="1">
        <f t="shared" si="174"/>
        <v>0</v>
      </c>
      <c r="R847" s="1">
        <f>SUMIFS($Q$5:$Q847,$P$5:$P847,"Plusieurs commentaires",$C$5:$C847,C847)</f>
        <v>0</v>
      </c>
      <c r="S847" t="str">
        <f t="shared" si="175"/>
        <v/>
      </c>
      <c r="T847" t="str">
        <f t="shared" si="176"/>
        <v/>
      </c>
      <c r="U847" t="str">
        <f t="shared" si="177"/>
        <v/>
      </c>
      <c r="V847" s="238" t="str">
        <f t="shared" si="178"/>
        <v/>
      </c>
      <c r="W847" s="238">
        <f t="shared" si="179"/>
        <v>0</v>
      </c>
      <c r="X847" s="238">
        <f>SUMIFS($W$5:$W847,$V$5:$V847,"Plusieurs occurences",$H$5:$H847,H847)</f>
        <v>0</v>
      </c>
      <c r="Y847" t="str">
        <f t="shared" si="180"/>
        <v/>
      </c>
      <c r="Z847" t="str">
        <f t="shared" si="181"/>
        <v/>
      </c>
      <c r="AA847" t="str">
        <f t="shared" si="182"/>
        <v/>
      </c>
      <c r="AC847" t="str">
        <f t="shared" si="183"/>
        <v/>
      </c>
    </row>
    <row r="848" spans="16:29" x14ac:dyDescent="0.25">
      <c r="P848" s="1" t="str">
        <f>IF($C848&lt;&gt;"",IF(COUNTIF($C:C,$C848)&gt;1,"Plusieurs commentaires",""),"")</f>
        <v/>
      </c>
      <c r="Q848" s="1">
        <f t="shared" si="174"/>
        <v>0</v>
      </c>
      <c r="R848" s="1">
        <f>SUMIFS($Q$5:$Q848,$P$5:$P848,"Plusieurs commentaires",$C$5:$C848,C848)</f>
        <v>0</v>
      </c>
      <c r="S848" t="str">
        <f t="shared" si="175"/>
        <v/>
      </c>
      <c r="T848" t="str">
        <f t="shared" si="176"/>
        <v/>
      </c>
      <c r="U848" t="str">
        <f t="shared" si="177"/>
        <v/>
      </c>
      <c r="V848" s="238" t="str">
        <f t="shared" si="178"/>
        <v/>
      </c>
      <c r="W848" s="238">
        <f t="shared" si="179"/>
        <v>0</v>
      </c>
      <c r="X848" s="238">
        <f>SUMIFS($W$5:$W848,$V$5:$V848,"Plusieurs occurences",$H$5:$H848,H848)</f>
        <v>0</v>
      </c>
      <c r="Y848" t="str">
        <f t="shared" si="180"/>
        <v/>
      </c>
      <c r="Z848" t="str">
        <f t="shared" si="181"/>
        <v/>
      </c>
      <c r="AA848" t="str">
        <f t="shared" si="182"/>
        <v/>
      </c>
      <c r="AC848" t="str">
        <f t="shared" si="183"/>
        <v/>
      </c>
    </row>
    <row r="849" spans="16:29" x14ac:dyDescent="0.25">
      <c r="P849" s="1" t="str">
        <f>IF($C849&lt;&gt;"",IF(COUNTIF($C:C,$C849)&gt;1,"Plusieurs commentaires",""),"")</f>
        <v/>
      </c>
      <c r="Q849" s="1">
        <f t="shared" si="174"/>
        <v>0</v>
      </c>
      <c r="R849" s="1">
        <f>SUMIFS($Q$5:$Q849,$P$5:$P849,"Plusieurs commentaires",$C$5:$C849,C849)</f>
        <v>0</v>
      </c>
      <c r="S849" t="str">
        <f t="shared" si="175"/>
        <v/>
      </c>
      <c r="T849" t="str">
        <f t="shared" si="176"/>
        <v/>
      </c>
      <c r="U849" t="str">
        <f t="shared" si="177"/>
        <v/>
      </c>
      <c r="V849" s="238" t="str">
        <f t="shared" si="178"/>
        <v/>
      </c>
      <c r="W849" s="238">
        <f t="shared" si="179"/>
        <v>0</v>
      </c>
      <c r="X849" s="238">
        <f>SUMIFS($W$5:$W849,$V$5:$V849,"Plusieurs occurences",$H$5:$H849,H849)</f>
        <v>0</v>
      </c>
      <c r="Y849" t="str">
        <f t="shared" si="180"/>
        <v/>
      </c>
      <c r="Z849" t="str">
        <f t="shared" si="181"/>
        <v/>
      </c>
      <c r="AA849" t="str">
        <f t="shared" si="182"/>
        <v/>
      </c>
      <c r="AC849" t="str">
        <f t="shared" si="183"/>
        <v/>
      </c>
    </row>
    <row r="850" spans="16:29" x14ac:dyDescent="0.25">
      <c r="P850" s="1" t="str">
        <f>IF($C850&lt;&gt;"",IF(COUNTIF($C:C,$C850)&gt;1,"Plusieurs commentaires",""),"")</f>
        <v/>
      </c>
      <c r="Q850" s="1">
        <f t="shared" si="174"/>
        <v>0</v>
      </c>
      <c r="R850" s="1">
        <f>SUMIFS($Q$5:$Q850,$P$5:$P850,"Plusieurs commentaires",$C$5:$C850,C850)</f>
        <v>0</v>
      </c>
      <c r="S850" t="str">
        <f t="shared" si="175"/>
        <v/>
      </c>
      <c r="T850" t="str">
        <f t="shared" si="176"/>
        <v/>
      </c>
      <c r="U850" t="str">
        <f t="shared" si="177"/>
        <v/>
      </c>
      <c r="V850" s="238" t="str">
        <f t="shared" si="178"/>
        <v/>
      </c>
      <c r="W850" s="238">
        <f t="shared" si="179"/>
        <v>0</v>
      </c>
      <c r="X850" s="238">
        <f>SUMIFS($W$5:$W850,$V$5:$V850,"Plusieurs occurences",$H$5:$H850,H850)</f>
        <v>0</v>
      </c>
      <c r="Y850" t="str">
        <f t="shared" si="180"/>
        <v/>
      </c>
      <c r="Z850" t="str">
        <f t="shared" si="181"/>
        <v/>
      </c>
      <c r="AA850" t="str">
        <f t="shared" si="182"/>
        <v/>
      </c>
      <c r="AC850" t="str">
        <f t="shared" si="183"/>
        <v/>
      </c>
    </row>
    <row r="851" spans="16:29" x14ac:dyDescent="0.25">
      <c r="P851" s="1" t="str">
        <f>IF($C851&lt;&gt;"",IF(COUNTIF($C:C,$C851)&gt;1,"Plusieurs commentaires",""),"")</f>
        <v/>
      </c>
      <c r="Q851" s="1">
        <f t="shared" si="174"/>
        <v>0</v>
      </c>
      <c r="R851" s="1">
        <f>SUMIFS($Q$5:$Q851,$P$5:$P851,"Plusieurs commentaires",$C$5:$C851,C851)</f>
        <v>0</v>
      </c>
      <c r="S851" t="str">
        <f t="shared" si="175"/>
        <v/>
      </c>
      <c r="T851" t="str">
        <f t="shared" si="176"/>
        <v/>
      </c>
      <c r="U851" t="str">
        <f t="shared" si="177"/>
        <v/>
      </c>
      <c r="V851" s="238" t="str">
        <f t="shared" si="178"/>
        <v/>
      </c>
      <c r="W851" s="238">
        <f t="shared" si="179"/>
        <v>0</v>
      </c>
      <c r="X851" s="238">
        <f>SUMIFS($W$5:$W851,$V$5:$V851,"Plusieurs occurences",$H$5:$H851,H851)</f>
        <v>0</v>
      </c>
      <c r="Y851" t="str">
        <f t="shared" si="180"/>
        <v/>
      </c>
      <c r="Z851" t="str">
        <f t="shared" si="181"/>
        <v/>
      </c>
      <c r="AA851" t="str">
        <f t="shared" si="182"/>
        <v/>
      </c>
      <c r="AC851" t="str">
        <f t="shared" si="183"/>
        <v/>
      </c>
    </row>
    <row r="852" spans="16:29" x14ac:dyDescent="0.25">
      <c r="P852" s="1" t="str">
        <f>IF($C852&lt;&gt;"",IF(COUNTIF($C:C,$C852)&gt;1,"Plusieurs commentaires",""),"")</f>
        <v/>
      </c>
      <c r="Q852" s="1">
        <f t="shared" si="174"/>
        <v>0</v>
      </c>
      <c r="R852" s="1">
        <f>SUMIFS($Q$5:$Q852,$P$5:$P852,"Plusieurs commentaires",$C$5:$C852,C852)</f>
        <v>0</v>
      </c>
      <c r="S852" t="str">
        <f t="shared" si="175"/>
        <v/>
      </c>
      <c r="T852" t="str">
        <f t="shared" si="176"/>
        <v/>
      </c>
      <c r="U852" t="str">
        <f t="shared" si="177"/>
        <v/>
      </c>
      <c r="V852" s="238" t="str">
        <f t="shared" si="178"/>
        <v/>
      </c>
      <c r="W852" s="238">
        <f t="shared" si="179"/>
        <v>0</v>
      </c>
      <c r="X852" s="238">
        <f>SUMIFS($W$5:$W852,$V$5:$V852,"Plusieurs occurences",$H$5:$H852,H852)</f>
        <v>0</v>
      </c>
      <c r="Y852" t="str">
        <f t="shared" si="180"/>
        <v/>
      </c>
      <c r="Z852" t="str">
        <f t="shared" si="181"/>
        <v/>
      </c>
      <c r="AA852" t="str">
        <f t="shared" si="182"/>
        <v/>
      </c>
      <c r="AC852" t="str">
        <f t="shared" si="183"/>
        <v/>
      </c>
    </row>
    <row r="853" spans="16:29" x14ac:dyDescent="0.25">
      <c r="P853" s="1" t="str">
        <f>IF($C853&lt;&gt;"",IF(COUNTIF($C:C,$C853)&gt;1,"Plusieurs commentaires",""),"")</f>
        <v/>
      </c>
      <c r="Q853" s="1">
        <f t="shared" si="174"/>
        <v>0</v>
      </c>
      <c r="R853" s="1">
        <f>SUMIFS($Q$5:$Q853,$P$5:$P853,"Plusieurs commentaires",$C$5:$C853,C853)</f>
        <v>0</v>
      </c>
      <c r="S853" t="str">
        <f t="shared" si="175"/>
        <v/>
      </c>
      <c r="T853" t="str">
        <f t="shared" si="176"/>
        <v/>
      </c>
      <c r="U853" t="str">
        <f t="shared" si="177"/>
        <v/>
      </c>
      <c r="V853" s="238" t="str">
        <f t="shared" si="178"/>
        <v/>
      </c>
      <c r="W853" s="238">
        <f t="shared" si="179"/>
        <v>0</v>
      </c>
      <c r="X853" s="238">
        <f>SUMIFS($W$5:$W853,$V$5:$V853,"Plusieurs occurences",$H$5:$H853,H853)</f>
        <v>0</v>
      </c>
      <c r="Y853" t="str">
        <f t="shared" si="180"/>
        <v/>
      </c>
      <c r="Z853" t="str">
        <f t="shared" si="181"/>
        <v/>
      </c>
      <c r="AA853" t="str">
        <f t="shared" si="182"/>
        <v/>
      </c>
      <c r="AC853" t="str">
        <f t="shared" si="183"/>
        <v/>
      </c>
    </row>
    <row r="854" spans="16:29" x14ac:dyDescent="0.25">
      <c r="P854" s="1" t="str">
        <f>IF($C854&lt;&gt;"",IF(COUNTIF($C:C,$C854)&gt;1,"Plusieurs commentaires",""),"")</f>
        <v/>
      </c>
      <c r="Q854" s="1">
        <f t="shared" si="174"/>
        <v>0</v>
      </c>
      <c r="R854" s="1">
        <f>SUMIFS($Q$5:$Q854,$P$5:$P854,"Plusieurs commentaires",$C$5:$C854,C854)</f>
        <v>0</v>
      </c>
      <c r="S854" t="str">
        <f t="shared" si="175"/>
        <v/>
      </c>
      <c r="T854" t="str">
        <f t="shared" si="176"/>
        <v/>
      </c>
      <c r="U854" t="str">
        <f t="shared" si="177"/>
        <v/>
      </c>
      <c r="V854" s="238" t="str">
        <f t="shared" si="178"/>
        <v/>
      </c>
      <c r="W854" s="238">
        <f t="shared" si="179"/>
        <v>0</v>
      </c>
      <c r="X854" s="238">
        <f>SUMIFS($W$5:$W854,$V$5:$V854,"Plusieurs occurences",$H$5:$H854,H854)</f>
        <v>0</v>
      </c>
      <c r="Y854" t="str">
        <f t="shared" si="180"/>
        <v/>
      </c>
      <c r="Z854" t="str">
        <f t="shared" si="181"/>
        <v/>
      </c>
      <c r="AA854" t="str">
        <f t="shared" si="182"/>
        <v/>
      </c>
      <c r="AC854" t="str">
        <f t="shared" si="183"/>
        <v/>
      </c>
    </row>
    <row r="855" spans="16:29" x14ac:dyDescent="0.25">
      <c r="P855" s="1" t="str">
        <f>IF($C855&lt;&gt;"",IF(COUNTIF($C:C,$C855)&gt;1,"Plusieurs commentaires",""),"")</f>
        <v/>
      </c>
      <c r="Q855" s="1">
        <f t="shared" si="174"/>
        <v>0</v>
      </c>
      <c r="R855" s="1">
        <f>SUMIFS($Q$5:$Q855,$P$5:$P855,"Plusieurs commentaires",$C$5:$C855,C855)</f>
        <v>0</v>
      </c>
      <c r="S855" t="str">
        <f t="shared" si="175"/>
        <v/>
      </c>
      <c r="T855" t="str">
        <f t="shared" si="176"/>
        <v/>
      </c>
      <c r="U855" t="str">
        <f t="shared" si="177"/>
        <v/>
      </c>
      <c r="V855" s="238" t="str">
        <f t="shared" si="178"/>
        <v/>
      </c>
      <c r="W855" s="238">
        <f t="shared" si="179"/>
        <v>0</v>
      </c>
      <c r="X855" s="238">
        <f>SUMIFS($W$5:$W855,$V$5:$V855,"Plusieurs occurences",$H$5:$H855,H855)</f>
        <v>0</v>
      </c>
      <c r="Y855" t="str">
        <f t="shared" si="180"/>
        <v/>
      </c>
      <c r="Z855" t="str">
        <f t="shared" si="181"/>
        <v/>
      </c>
      <c r="AA855" t="str">
        <f t="shared" si="182"/>
        <v/>
      </c>
      <c r="AC855" t="str">
        <f t="shared" si="183"/>
        <v/>
      </c>
    </row>
    <row r="856" spans="16:29" x14ac:dyDescent="0.25">
      <c r="P856" s="1" t="str">
        <f>IF($C856&lt;&gt;"",IF(COUNTIF($C:C,$C856)&gt;1,"Plusieurs commentaires",""),"")</f>
        <v/>
      </c>
      <c r="Q856" s="1">
        <f t="shared" si="174"/>
        <v>0</v>
      </c>
      <c r="R856" s="1">
        <f>SUMIFS($Q$5:$Q856,$P$5:$P856,"Plusieurs commentaires",$C$5:$C856,C856)</f>
        <v>0</v>
      </c>
      <c r="S856" t="str">
        <f t="shared" si="175"/>
        <v/>
      </c>
      <c r="T856" t="str">
        <f t="shared" si="176"/>
        <v/>
      </c>
      <c r="U856" t="str">
        <f t="shared" si="177"/>
        <v/>
      </c>
      <c r="V856" s="238" t="str">
        <f t="shared" si="178"/>
        <v/>
      </c>
      <c r="W856" s="238">
        <f t="shared" si="179"/>
        <v>0</v>
      </c>
      <c r="X856" s="238">
        <f>SUMIFS($W$5:$W856,$V$5:$V856,"Plusieurs occurences",$H$5:$H856,H856)</f>
        <v>0</v>
      </c>
      <c r="Y856" t="str">
        <f t="shared" si="180"/>
        <v/>
      </c>
      <c r="Z856" t="str">
        <f t="shared" si="181"/>
        <v/>
      </c>
      <c r="AA856" t="str">
        <f t="shared" si="182"/>
        <v/>
      </c>
      <c r="AC856" t="str">
        <f t="shared" si="183"/>
        <v/>
      </c>
    </row>
    <row r="857" spans="16:29" x14ac:dyDescent="0.25">
      <c r="P857" s="1" t="str">
        <f>IF($C857&lt;&gt;"",IF(COUNTIF($C:C,$C857)&gt;1,"Plusieurs commentaires",""),"")</f>
        <v/>
      </c>
      <c r="Q857" s="1">
        <f t="shared" si="174"/>
        <v>0</v>
      </c>
      <c r="R857" s="1">
        <f>SUMIFS($Q$5:$Q857,$P$5:$P857,"Plusieurs commentaires",$C$5:$C857,C857)</f>
        <v>0</v>
      </c>
      <c r="S857" t="str">
        <f t="shared" si="175"/>
        <v/>
      </c>
      <c r="T857" t="str">
        <f t="shared" si="176"/>
        <v/>
      </c>
      <c r="U857" t="str">
        <f t="shared" si="177"/>
        <v/>
      </c>
      <c r="V857" s="238" t="str">
        <f t="shared" si="178"/>
        <v/>
      </c>
      <c r="W857" s="238">
        <f t="shared" si="179"/>
        <v>0</v>
      </c>
      <c r="X857" s="238">
        <f>SUMIFS($W$5:$W857,$V$5:$V857,"Plusieurs occurences",$H$5:$H857,H857)</f>
        <v>0</v>
      </c>
      <c r="Y857" t="str">
        <f t="shared" si="180"/>
        <v/>
      </c>
      <c r="Z857" t="str">
        <f t="shared" si="181"/>
        <v/>
      </c>
      <c r="AA857" t="str">
        <f t="shared" si="182"/>
        <v/>
      </c>
      <c r="AC857" t="str">
        <f t="shared" si="183"/>
        <v/>
      </c>
    </row>
    <row r="858" spans="16:29" x14ac:dyDescent="0.25">
      <c r="P858" s="1" t="str">
        <f>IF($C858&lt;&gt;"",IF(COUNTIF($C:C,$C858)&gt;1,"Plusieurs commentaires",""),"")</f>
        <v/>
      </c>
      <c r="Q858" s="1">
        <f t="shared" si="174"/>
        <v>0</v>
      </c>
      <c r="R858" s="1">
        <f>SUMIFS($Q$5:$Q858,$P$5:$P858,"Plusieurs commentaires",$C$5:$C858,C858)</f>
        <v>0</v>
      </c>
      <c r="S858" t="str">
        <f t="shared" si="175"/>
        <v/>
      </c>
      <c r="T858" t="str">
        <f t="shared" si="176"/>
        <v/>
      </c>
      <c r="U858" t="str">
        <f t="shared" si="177"/>
        <v/>
      </c>
      <c r="V858" s="238" t="str">
        <f t="shared" si="178"/>
        <v/>
      </c>
      <c r="W858" s="238">
        <f t="shared" si="179"/>
        <v>0</v>
      </c>
      <c r="X858" s="238">
        <f>SUMIFS($W$5:$W858,$V$5:$V858,"Plusieurs occurences",$H$5:$H858,H858)</f>
        <v>0</v>
      </c>
      <c r="Y858" t="str">
        <f t="shared" si="180"/>
        <v/>
      </c>
      <c r="Z858" t="str">
        <f t="shared" si="181"/>
        <v/>
      </c>
      <c r="AA858" t="str">
        <f t="shared" si="182"/>
        <v/>
      </c>
      <c r="AC858" t="str">
        <f t="shared" si="183"/>
        <v/>
      </c>
    </row>
    <row r="859" spans="16:29" x14ac:dyDescent="0.25">
      <c r="P859" s="1" t="str">
        <f>IF($C859&lt;&gt;"",IF(COUNTIF($C:C,$C859)&gt;1,"Plusieurs commentaires",""),"")</f>
        <v/>
      </c>
      <c r="Q859" s="1">
        <f t="shared" si="174"/>
        <v>0</v>
      </c>
      <c r="R859" s="1">
        <f>SUMIFS($Q$5:$Q859,$P$5:$P859,"Plusieurs commentaires",$C$5:$C859,C859)</f>
        <v>0</v>
      </c>
      <c r="S859" t="str">
        <f t="shared" si="175"/>
        <v/>
      </c>
      <c r="T859" t="str">
        <f t="shared" si="176"/>
        <v/>
      </c>
      <c r="U859" t="str">
        <f t="shared" si="177"/>
        <v/>
      </c>
      <c r="V859" s="238" t="str">
        <f t="shared" si="178"/>
        <v/>
      </c>
      <c r="W859" s="238">
        <f t="shared" si="179"/>
        <v>0</v>
      </c>
      <c r="X859" s="238">
        <f>SUMIFS($W$5:$W859,$V$5:$V859,"Plusieurs occurences",$H$5:$H859,H859)</f>
        <v>0</v>
      </c>
      <c r="Y859" t="str">
        <f t="shared" si="180"/>
        <v/>
      </c>
      <c r="Z859" t="str">
        <f t="shared" si="181"/>
        <v/>
      </c>
      <c r="AA859" t="str">
        <f t="shared" si="182"/>
        <v/>
      </c>
      <c r="AC859" t="str">
        <f t="shared" si="183"/>
        <v/>
      </c>
    </row>
    <row r="860" spans="16:29" x14ac:dyDescent="0.25">
      <c r="P860" s="1" t="str">
        <f>IF($C860&lt;&gt;"",IF(COUNTIF($C:C,$C860)&gt;1,"Plusieurs commentaires",""),"")</f>
        <v/>
      </c>
      <c r="Q860" s="1">
        <f t="shared" si="174"/>
        <v>0</v>
      </c>
      <c r="R860" s="1">
        <f>SUMIFS($Q$5:$Q860,$P$5:$P860,"Plusieurs commentaires",$C$5:$C860,C860)</f>
        <v>0</v>
      </c>
      <c r="S860" t="str">
        <f t="shared" si="175"/>
        <v/>
      </c>
      <c r="T860" t="str">
        <f t="shared" si="176"/>
        <v/>
      </c>
      <c r="U860" t="str">
        <f t="shared" si="177"/>
        <v/>
      </c>
      <c r="V860" s="238" t="str">
        <f t="shared" si="178"/>
        <v/>
      </c>
      <c r="W860" s="238">
        <f t="shared" si="179"/>
        <v>0</v>
      </c>
      <c r="X860" s="238">
        <f>SUMIFS($W$5:$W860,$V$5:$V860,"Plusieurs occurences",$H$5:$H860,H860)</f>
        <v>0</v>
      </c>
      <c r="Y860" t="str">
        <f t="shared" si="180"/>
        <v/>
      </c>
      <c r="Z860" t="str">
        <f t="shared" si="181"/>
        <v/>
      </c>
      <c r="AA860" t="str">
        <f t="shared" si="182"/>
        <v/>
      </c>
      <c r="AC860" t="str">
        <f t="shared" si="183"/>
        <v/>
      </c>
    </row>
    <row r="861" spans="16:29" x14ac:dyDescent="0.25">
      <c r="P861" s="1" t="str">
        <f>IF($C861&lt;&gt;"",IF(COUNTIF($C:C,$C861)&gt;1,"Plusieurs commentaires",""),"")</f>
        <v/>
      </c>
      <c r="Q861" s="1">
        <f t="shared" si="174"/>
        <v>0</v>
      </c>
      <c r="R861" s="1">
        <f>SUMIFS($Q$5:$Q861,$P$5:$P861,"Plusieurs commentaires",$C$5:$C861,C861)</f>
        <v>0</v>
      </c>
      <c r="S861" t="str">
        <f t="shared" si="175"/>
        <v/>
      </c>
      <c r="T861" t="str">
        <f t="shared" si="176"/>
        <v/>
      </c>
      <c r="U861" t="str">
        <f t="shared" si="177"/>
        <v/>
      </c>
      <c r="V861" s="238" t="str">
        <f t="shared" si="178"/>
        <v/>
      </c>
      <c r="W861" s="238">
        <f t="shared" si="179"/>
        <v>0</v>
      </c>
      <c r="X861" s="238">
        <f>SUMIFS($W$5:$W861,$V$5:$V861,"Plusieurs occurences",$H$5:$H861,H861)</f>
        <v>0</v>
      </c>
      <c r="Y861" t="str">
        <f t="shared" si="180"/>
        <v/>
      </c>
      <c r="Z861" t="str">
        <f t="shared" si="181"/>
        <v/>
      </c>
      <c r="AA861" t="str">
        <f t="shared" si="182"/>
        <v/>
      </c>
      <c r="AC861" t="str">
        <f t="shared" si="183"/>
        <v/>
      </c>
    </row>
    <row r="862" spans="16:29" x14ac:dyDescent="0.25">
      <c r="P862" s="1" t="str">
        <f>IF($C862&lt;&gt;"",IF(COUNTIF($C:C,$C862)&gt;1,"Plusieurs commentaires",""),"")</f>
        <v/>
      </c>
      <c r="Q862" s="1">
        <f t="shared" si="174"/>
        <v>0</v>
      </c>
      <c r="R862" s="1">
        <f>SUMIFS($Q$5:$Q862,$P$5:$P862,"Plusieurs commentaires",$C$5:$C862,C862)</f>
        <v>0</v>
      </c>
      <c r="S862" t="str">
        <f t="shared" si="175"/>
        <v/>
      </c>
      <c r="T862" t="str">
        <f t="shared" si="176"/>
        <v/>
      </c>
      <c r="U862" t="str">
        <f t="shared" si="177"/>
        <v/>
      </c>
      <c r="V862" s="238" t="str">
        <f t="shared" si="178"/>
        <v/>
      </c>
      <c r="W862" s="238">
        <f t="shared" si="179"/>
        <v>0</v>
      </c>
      <c r="X862" s="238">
        <f>SUMIFS($W$5:$W862,$V$5:$V862,"Plusieurs occurences",$H$5:$H862,H862)</f>
        <v>0</v>
      </c>
      <c r="Y862" t="str">
        <f t="shared" si="180"/>
        <v/>
      </c>
      <c r="Z862" t="str">
        <f t="shared" si="181"/>
        <v/>
      </c>
      <c r="AA862" t="str">
        <f t="shared" si="182"/>
        <v/>
      </c>
      <c r="AC862" t="str">
        <f t="shared" si="183"/>
        <v/>
      </c>
    </row>
    <row r="863" spans="16:29" x14ac:dyDescent="0.25">
      <c r="P863" s="1" t="str">
        <f>IF($C863&lt;&gt;"",IF(COUNTIF($C:C,$C863)&gt;1,"Plusieurs commentaires",""),"")</f>
        <v/>
      </c>
      <c r="Q863" s="1">
        <f t="shared" si="174"/>
        <v>0</v>
      </c>
      <c r="R863" s="1">
        <f>SUMIFS($Q$5:$Q863,$P$5:$P863,"Plusieurs commentaires",$C$5:$C863,C863)</f>
        <v>0</v>
      </c>
      <c r="S863" t="str">
        <f t="shared" si="175"/>
        <v/>
      </c>
      <c r="T863" t="str">
        <f t="shared" si="176"/>
        <v/>
      </c>
      <c r="U863" t="str">
        <f t="shared" si="177"/>
        <v/>
      </c>
      <c r="V863" s="238" t="str">
        <f t="shared" si="178"/>
        <v/>
      </c>
      <c r="W863" s="238">
        <f t="shared" si="179"/>
        <v>0</v>
      </c>
      <c r="X863" s="238">
        <f>SUMIFS($W$5:$W863,$V$5:$V863,"Plusieurs occurences",$H$5:$H863,H863)</f>
        <v>0</v>
      </c>
      <c r="Y863" t="str">
        <f t="shared" si="180"/>
        <v/>
      </c>
      <c r="Z863" t="str">
        <f t="shared" si="181"/>
        <v/>
      </c>
      <c r="AA863" t="str">
        <f t="shared" si="182"/>
        <v/>
      </c>
      <c r="AC863" t="str">
        <f t="shared" si="183"/>
        <v/>
      </c>
    </row>
    <row r="864" spans="16:29" x14ac:dyDescent="0.25">
      <c r="P864" s="1" t="str">
        <f>IF($C864&lt;&gt;"",IF(COUNTIF($C:C,$C864)&gt;1,"Plusieurs commentaires",""),"")</f>
        <v/>
      </c>
      <c r="Q864" s="1">
        <f t="shared" si="174"/>
        <v>0</v>
      </c>
      <c r="R864" s="1">
        <f>SUMIFS($Q$5:$Q864,$P$5:$P864,"Plusieurs commentaires",$C$5:$C864,C864)</f>
        <v>0</v>
      </c>
      <c r="S864" t="str">
        <f t="shared" si="175"/>
        <v/>
      </c>
      <c r="T864" t="str">
        <f t="shared" si="176"/>
        <v/>
      </c>
      <c r="U864" t="str">
        <f t="shared" si="177"/>
        <v/>
      </c>
      <c r="V864" s="238" t="str">
        <f t="shared" si="178"/>
        <v/>
      </c>
      <c r="W864" s="238">
        <f t="shared" si="179"/>
        <v>0</v>
      </c>
      <c r="X864" s="238">
        <f>SUMIFS($W$5:$W864,$V$5:$V864,"Plusieurs occurences",$H$5:$H864,H864)</f>
        <v>0</v>
      </c>
      <c r="Y864" t="str">
        <f t="shared" si="180"/>
        <v/>
      </c>
      <c r="Z864" t="str">
        <f t="shared" si="181"/>
        <v/>
      </c>
      <c r="AA864" t="str">
        <f t="shared" si="182"/>
        <v/>
      </c>
      <c r="AC864" t="str">
        <f t="shared" si="183"/>
        <v/>
      </c>
    </row>
    <row r="865" spans="16:29" x14ac:dyDescent="0.25">
      <c r="P865" s="1" t="str">
        <f>IF($C865&lt;&gt;"",IF(COUNTIF($C:C,$C865)&gt;1,"Plusieurs commentaires",""),"")</f>
        <v/>
      </c>
      <c r="Q865" s="1">
        <f t="shared" si="174"/>
        <v>0</v>
      </c>
      <c r="R865" s="1">
        <f>SUMIFS($Q$5:$Q865,$P$5:$P865,"Plusieurs commentaires",$C$5:$C865,C865)</f>
        <v>0</v>
      </c>
      <c r="S865" t="str">
        <f t="shared" si="175"/>
        <v/>
      </c>
      <c r="T865" t="str">
        <f t="shared" si="176"/>
        <v/>
      </c>
      <c r="U865" t="str">
        <f t="shared" si="177"/>
        <v/>
      </c>
      <c r="V865" s="238" t="str">
        <f t="shared" si="178"/>
        <v/>
      </c>
      <c r="W865" s="238">
        <f t="shared" si="179"/>
        <v>0</v>
      </c>
      <c r="X865" s="238">
        <f>SUMIFS($W$5:$W865,$V$5:$V865,"Plusieurs occurences",$H$5:$H865,H865)</f>
        <v>0</v>
      </c>
      <c r="Y865" t="str">
        <f t="shared" si="180"/>
        <v/>
      </c>
      <c r="Z865" t="str">
        <f t="shared" si="181"/>
        <v/>
      </c>
      <c r="AA865" t="str">
        <f t="shared" si="182"/>
        <v/>
      </c>
      <c r="AC865" t="str">
        <f t="shared" si="183"/>
        <v/>
      </c>
    </row>
    <row r="866" spans="16:29" x14ac:dyDescent="0.25">
      <c r="P866" s="1" t="str">
        <f>IF($C866&lt;&gt;"",IF(COUNTIF($C:C,$C866)&gt;1,"Plusieurs commentaires",""),"")</f>
        <v/>
      </c>
      <c r="Q866" s="1">
        <f t="shared" si="174"/>
        <v>0</v>
      </c>
      <c r="R866" s="1">
        <f>SUMIFS($Q$5:$Q866,$P$5:$P866,"Plusieurs commentaires",$C$5:$C866,C866)</f>
        <v>0</v>
      </c>
      <c r="S866" t="str">
        <f t="shared" si="175"/>
        <v/>
      </c>
      <c r="T866" t="str">
        <f t="shared" si="176"/>
        <v/>
      </c>
      <c r="U866" t="str">
        <f t="shared" si="177"/>
        <v/>
      </c>
      <c r="V866" s="238" t="str">
        <f t="shared" si="178"/>
        <v/>
      </c>
      <c r="W866" s="238">
        <f t="shared" si="179"/>
        <v>0</v>
      </c>
      <c r="X866" s="238">
        <f>SUMIFS($W$5:$W866,$V$5:$V866,"Plusieurs occurences",$H$5:$H866,H866)</f>
        <v>0</v>
      </c>
      <c r="Y866" t="str">
        <f t="shared" si="180"/>
        <v/>
      </c>
      <c r="Z866" t="str">
        <f t="shared" si="181"/>
        <v/>
      </c>
      <c r="AA866" t="str">
        <f t="shared" si="182"/>
        <v/>
      </c>
      <c r="AC866" t="str">
        <f t="shared" si="183"/>
        <v/>
      </c>
    </row>
    <row r="867" spans="16:29" x14ac:dyDescent="0.25">
      <c r="P867" s="1" t="str">
        <f>IF($C867&lt;&gt;"",IF(COUNTIF($C:C,$C867)&gt;1,"Plusieurs commentaires",""),"")</f>
        <v/>
      </c>
      <c r="Q867" s="1">
        <f t="shared" si="174"/>
        <v>0</v>
      </c>
      <c r="R867" s="1">
        <f>SUMIFS($Q$5:$Q867,$P$5:$P867,"Plusieurs commentaires",$C$5:$C867,C867)</f>
        <v>0</v>
      </c>
      <c r="S867" t="str">
        <f t="shared" si="175"/>
        <v/>
      </c>
      <c r="T867" t="str">
        <f t="shared" si="176"/>
        <v/>
      </c>
      <c r="U867" t="str">
        <f t="shared" si="177"/>
        <v/>
      </c>
      <c r="V867" s="238" t="str">
        <f t="shared" si="178"/>
        <v/>
      </c>
      <c r="W867" s="238">
        <f t="shared" si="179"/>
        <v>0</v>
      </c>
      <c r="X867" s="238">
        <f>SUMIFS($W$5:$W867,$V$5:$V867,"Plusieurs occurences",$H$5:$H867,H867)</f>
        <v>0</v>
      </c>
      <c r="Y867" t="str">
        <f t="shared" si="180"/>
        <v/>
      </c>
      <c r="Z867" t="str">
        <f t="shared" si="181"/>
        <v/>
      </c>
      <c r="AA867" t="str">
        <f t="shared" si="182"/>
        <v/>
      </c>
      <c r="AC867" t="str">
        <f t="shared" si="183"/>
        <v/>
      </c>
    </row>
    <row r="868" spans="16:29" x14ac:dyDescent="0.25">
      <c r="P868" s="1" t="str">
        <f>IF($C868&lt;&gt;"",IF(COUNTIF($C:C,$C868)&gt;1,"Plusieurs commentaires",""),"")</f>
        <v/>
      </c>
      <c r="Q868" s="1">
        <f t="shared" si="174"/>
        <v>0</v>
      </c>
      <c r="R868" s="1">
        <f>SUMIFS($Q$5:$Q868,$P$5:$P868,"Plusieurs commentaires",$C$5:$C868,C868)</f>
        <v>0</v>
      </c>
      <c r="S868" t="str">
        <f t="shared" si="175"/>
        <v/>
      </c>
      <c r="T868" t="str">
        <f t="shared" si="176"/>
        <v/>
      </c>
      <c r="U868" t="str">
        <f t="shared" si="177"/>
        <v/>
      </c>
      <c r="V868" s="238" t="str">
        <f t="shared" si="178"/>
        <v/>
      </c>
      <c r="W868" s="238">
        <f t="shared" si="179"/>
        <v>0</v>
      </c>
      <c r="X868" s="238">
        <f>SUMIFS($W$5:$W868,$V$5:$V868,"Plusieurs occurences",$H$5:$H868,H868)</f>
        <v>0</v>
      </c>
      <c r="Y868" t="str">
        <f t="shared" si="180"/>
        <v/>
      </c>
      <c r="Z868" t="str">
        <f t="shared" si="181"/>
        <v/>
      </c>
      <c r="AA868" t="str">
        <f t="shared" si="182"/>
        <v/>
      </c>
      <c r="AC868" t="str">
        <f t="shared" si="183"/>
        <v/>
      </c>
    </row>
    <row r="869" spans="16:29" x14ac:dyDescent="0.25">
      <c r="P869" s="1" t="str">
        <f>IF($C869&lt;&gt;"",IF(COUNTIF($C:C,$C869)&gt;1,"Plusieurs commentaires",""),"")</f>
        <v/>
      </c>
      <c r="Q869" s="1">
        <f t="shared" si="174"/>
        <v>0</v>
      </c>
      <c r="R869" s="1">
        <f>SUMIFS($Q$5:$Q869,$P$5:$P869,"Plusieurs commentaires",$C$5:$C869,C869)</f>
        <v>0</v>
      </c>
      <c r="S869" t="str">
        <f t="shared" si="175"/>
        <v/>
      </c>
      <c r="T869" t="str">
        <f t="shared" si="176"/>
        <v/>
      </c>
      <c r="U869" t="str">
        <f t="shared" si="177"/>
        <v/>
      </c>
      <c r="V869" s="238" t="str">
        <f t="shared" si="178"/>
        <v/>
      </c>
      <c r="W869" s="238">
        <f t="shared" si="179"/>
        <v>0</v>
      </c>
      <c r="X869" s="238">
        <f>SUMIFS($W$5:$W869,$V$5:$V869,"Plusieurs occurences",$H$5:$H869,H869)</f>
        <v>0</v>
      </c>
      <c r="Y869" t="str">
        <f t="shared" si="180"/>
        <v/>
      </c>
      <c r="Z869" t="str">
        <f t="shared" si="181"/>
        <v/>
      </c>
      <c r="AA869" t="str">
        <f t="shared" si="182"/>
        <v/>
      </c>
      <c r="AC869" t="str">
        <f t="shared" si="183"/>
        <v/>
      </c>
    </row>
    <row r="870" spans="16:29" x14ac:dyDescent="0.25">
      <c r="P870" s="1" t="str">
        <f>IF($C870&lt;&gt;"",IF(COUNTIF($C:C,$C870)&gt;1,"Plusieurs commentaires",""),"")</f>
        <v/>
      </c>
      <c r="Q870" s="1">
        <f t="shared" si="174"/>
        <v>0</v>
      </c>
      <c r="R870" s="1">
        <f>SUMIFS($Q$5:$Q870,$P$5:$P870,"Plusieurs commentaires",$C$5:$C870,C870)</f>
        <v>0</v>
      </c>
      <c r="S870" t="str">
        <f t="shared" si="175"/>
        <v/>
      </c>
      <c r="T870" t="str">
        <f t="shared" si="176"/>
        <v/>
      </c>
      <c r="U870" t="str">
        <f t="shared" si="177"/>
        <v/>
      </c>
      <c r="V870" s="238" t="str">
        <f t="shared" si="178"/>
        <v/>
      </c>
      <c r="W870" s="238">
        <f t="shared" si="179"/>
        <v>0</v>
      </c>
      <c r="X870" s="238">
        <f>SUMIFS($W$5:$W870,$V$5:$V870,"Plusieurs occurences",$H$5:$H870,H870)</f>
        <v>0</v>
      </c>
      <c r="Y870" t="str">
        <f t="shared" si="180"/>
        <v/>
      </c>
      <c r="Z870" t="str">
        <f t="shared" si="181"/>
        <v/>
      </c>
      <c r="AA870" t="str">
        <f t="shared" si="182"/>
        <v/>
      </c>
      <c r="AC870" t="str">
        <f t="shared" si="183"/>
        <v/>
      </c>
    </row>
    <row r="871" spans="16:29" x14ac:dyDescent="0.25">
      <c r="P871" s="1" t="str">
        <f>IF($C871&lt;&gt;"",IF(COUNTIF($C:C,$C871)&gt;1,"Plusieurs commentaires",""),"")</f>
        <v/>
      </c>
      <c r="Q871" s="1">
        <f t="shared" si="174"/>
        <v>0</v>
      </c>
      <c r="R871" s="1">
        <f>SUMIFS($Q$5:$Q871,$P$5:$P871,"Plusieurs commentaires",$C$5:$C871,C871)</f>
        <v>0</v>
      </c>
      <c r="S871" t="str">
        <f t="shared" si="175"/>
        <v/>
      </c>
      <c r="T871" t="str">
        <f t="shared" si="176"/>
        <v/>
      </c>
      <c r="U871" t="str">
        <f t="shared" si="177"/>
        <v/>
      </c>
      <c r="V871" s="238" t="str">
        <f t="shared" si="178"/>
        <v/>
      </c>
      <c r="W871" s="238">
        <f t="shared" si="179"/>
        <v>0</v>
      </c>
      <c r="X871" s="238">
        <f>SUMIFS($W$5:$W871,$V$5:$V871,"Plusieurs occurences",$H$5:$H871,H871)</f>
        <v>0</v>
      </c>
      <c r="Y871" t="str">
        <f t="shared" si="180"/>
        <v/>
      </c>
      <c r="Z871" t="str">
        <f t="shared" si="181"/>
        <v/>
      </c>
      <c r="AA871" t="str">
        <f t="shared" si="182"/>
        <v/>
      </c>
      <c r="AC871" t="str">
        <f t="shared" si="183"/>
        <v/>
      </c>
    </row>
    <row r="872" spans="16:29" x14ac:dyDescent="0.25">
      <c r="P872" s="1" t="str">
        <f>IF($C872&lt;&gt;"",IF(COUNTIF($C:C,$C872)&gt;1,"Plusieurs commentaires",""),"")</f>
        <v/>
      </c>
      <c r="Q872" s="1">
        <f t="shared" si="174"/>
        <v>0</v>
      </c>
      <c r="R872" s="1">
        <f>SUMIFS($Q$5:$Q872,$P$5:$P872,"Plusieurs commentaires",$C$5:$C872,C872)</f>
        <v>0</v>
      </c>
      <c r="S872" t="str">
        <f t="shared" si="175"/>
        <v/>
      </c>
      <c r="T872" t="str">
        <f t="shared" si="176"/>
        <v/>
      </c>
      <c r="U872" t="str">
        <f t="shared" si="177"/>
        <v/>
      </c>
      <c r="V872" s="238" t="str">
        <f t="shared" si="178"/>
        <v/>
      </c>
      <c r="W872" s="238">
        <f t="shared" si="179"/>
        <v>0</v>
      </c>
      <c r="X872" s="238">
        <f>SUMIFS($W$5:$W872,$V$5:$V872,"Plusieurs occurences",$H$5:$H872,H872)</f>
        <v>0</v>
      </c>
      <c r="Y872" t="str">
        <f t="shared" si="180"/>
        <v/>
      </c>
      <c r="Z872" t="str">
        <f t="shared" si="181"/>
        <v/>
      </c>
      <c r="AA872" t="str">
        <f t="shared" si="182"/>
        <v/>
      </c>
      <c r="AC872" t="str">
        <f t="shared" si="183"/>
        <v/>
      </c>
    </row>
    <row r="873" spans="16:29" x14ac:dyDescent="0.25">
      <c r="P873" s="1" t="str">
        <f>IF($C873&lt;&gt;"",IF(COUNTIF($C:C,$C873)&gt;1,"Plusieurs commentaires",""),"")</f>
        <v/>
      </c>
      <c r="Q873" s="1">
        <f t="shared" si="174"/>
        <v>0</v>
      </c>
      <c r="R873" s="1">
        <f>SUMIFS($Q$5:$Q873,$P$5:$P873,"Plusieurs commentaires",$C$5:$C873,C873)</f>
        <v>0</v>
      </c>
      <c r="S873" t="str">
        <f t="shared" si="175"/>
        <v/>
      </c>
      <c r="T873" t="str">
        <f t="shared" si="176"/>
        <v/>
      </c>
      <c r="U873" t="str">
        <f t="shared" si="177"/>
        <v/>
      </c>
      <c r="V873" s="238" t="str">
        <f t="shared" si="178"/>
        <v/>
      </c>
      <c r="W873" s="238">
        <f t="shared" si="179"/>
        <v>0</v>
      </c>
      <c r="X873" s="238">
        <f>SUMIFS($W$5:$W873,$V$5:$V873,"Plusieurs occurences",$H$5:$H873,H873)</f>
        <v>0</v>
      </c>
      <c r="Y873" t="str">
        <f t="shared" si="180"/>
        <v/>
      </c>
      <c r="Z873" t="str">
        <f t="shared" si="181"/>
        <v/>
      </c>
      <c r="AA873" t="str">
        <f t="shared" si="182"/>
        <v/>
      </c>
      <c r="AC873" t="str">
        <f t="shared" si="183"/>
        <v/>
      </c>
    </row>
    <row r="874" spans="16:29" x14ac:dyDescent="0.25">
      <c r="P874" s="1" t="str">
        <f>IF($C874&lt;&gt;"",IF(COUNTIF($C:C,$C874)&gt;1,"Plusieurs commentaires",""),"")</f>
        <v/>
      </c>
      <c r="Q874" s="1">
        <f t="shared" si="174"/>
        <v>0</v>
      </c>
      <c r="R874" s="1">
        <f>SUMIFS($Q$5:$Q874,$P$5:$P874,"Plusieurs commentaires",$C$5:$C874,C874)</f>
        <v>0</v>
      </c>
      <c r="S874" t="str">
        <f t="shared" si="175"/>
        <v/>
      </c>
      <c r="T874" t="str">
        <f t="shared" si="176"/>
        <v/>
      </c>
      <c r="U874" t="str">
        <f t="shared" si="177"/>
        <v/>
      </c>
      <c r="V874" s="238" t="str">
        <f t="shared" si="178"/>
        <v/>
      </c>
      <c r="W874" s="238">
        <f t="shared" si="179"/>
        <v>0</v>
      </c>
      <c r="X874" s="238">
        <f>SUMIFS($W$5:$W874,$V$5:$V874,"Plusieurs occurences",$H$5:$H874,H874)</f>
        <v>0</v>
      </c>
      <c r="Y874" t="str">
        <f t="shared" si="180"/>
        <v/>
      </c>
      <c r="Z874" t="str">
        <f t="shared" si="181"/>
        <v/>
      </c>
      <c r="AA874" t="str">
        <f t="shared" si="182"/>
        <v/>
      </c>
      <c r="AC874" t="str">
        <f t="shared" si="183"/>
        <v/>
      </c>
    </row>
    <row r="875" spans="16:29" x14ac:dyDescent="0.25">
      <c r="P875" s="1" t="str">
        <f>IF($C875&lt;&gt;"",IF(COUNTIF($C:C,$C875)&gt;1,"Plusieurs commentaires",""),"")</f>
        <v/>
      </c>
      <c r="Q875" s="1">
        <f t="shared" si="174"/>
        <v>0</v>
      </c>
      <c r="R875" s="1">
        <f>SUMIFS($Q$5:$Q875,$P$5:$P875,"Plusieurs commentaires",$C$5:$C875,C875)</f>
        <v>0</v>
      </c>
      <c r="S875" t="str">
        <f t="shared" si="175"/>
        <v/>
      </c>
      <c r="T875" t="str">
        <f t="shared" si="176"/>
        <v/>
      </c>
      <c r="U875" t="str">
        <f t="shared" si="177"/>
        <v/>
      </c>
      <c r="V875" s="238" t="str">
        <f t="shared" si="178"/>
        <v/>
      </c>
      <c r="W875" s="238">
        <f t="shared" si="179"/>
        <v>0</v>
      </c>
      <c r="X875" s="238">
        <f>SUMIFS($W$5:$W875,$V$5:$V875,"Plusieurs occurences",$H$5:$H875,H875)</f>
        <v>0</v>
      </c>
      <c r="Y875" t="str">
        <f t="shared" si="180"/>
        <v/>
      </c>
      <c r="Z875" t="str">
        <f t="shared" si="181"/>
        <v/>
      </c>
      <c r="AA875" t="str">
        <f t="shared" si="182"/>
        <v/>
      </c>
      <c r="AC875" t="str">
        <f t="shared" si="183"/>
        <v/>
      </c>
    </row>
    <row r="876" spans="16:29" x14ac:dyDescent="0.25">
      <c r="P876" s="1" t="str">
        <f>IF($C876&lt;&gt;"",IF(COUNTIF($C:C,$C876)&gt;1,"Plusieurs commentaires",""),"")</f>
        <v/>
      </c>
      <c r="Q876" s="1">
        <f t="shared" si="174"/>
        <v>0</v>
      </c>
      <c r="R876" s="1">
        <f>SUMIFS($Q$5:$Q876,$P$5:$P876,"Plusieurs commentaires",$C$5:$C876,C876)</f>
        <v>0</v>
      </c>
      <c r="S876" t="str">
        <f t="shared" si="175"/>
        <v/>
      </c>
      <c r="T876" t="str">
        <f t="shared" si="176"/>
        <v/>
      </c>
      <c r="U876" t="str">
        <f t="shared" si="177"/>
        <v/>
      </c>
      <c r="V876" s="238" t="str">
        <f t="shared" si="178"/>
        <v/>
      </c>
      <c r="W876" s="238">
        <f t="shared" si="179"/>
        <v>0</v>
      </c>
      <c r="X876" s="238">
        <f>SUMIFS($W$5:$W876,$V$5:$V876,"Plusieurs occurences",$H$5:$H876,H876)</f>
        <v>0</v>
      </c>
      <c r="Y876" t="str">
        <f t="shared" si="180"/>
        <v/>
      </c>
      <c r="Z876" t="str">
        <f t="shared" si="181"/>
        <v/>
      </c>
      <c r="AA876" t="str">
        <f t="shared" si="182"/>
        <v/>
      </c>
      <c r="AC876" t="str">
        <f t="shared" si="183"/>
        <v/>
      </c>
    </row>
    <row r="877" spans="16:29" x14ac:dyDescent="0.25">
      <c r="P877" s="1" t="str">
        <f>IF($C877&lt;&gt;"",IF(COUNTIF($C:C,$C877)&gt;1,"Plusieurs commentaires",""),"")</f>
        <v/>
      </c>
      <c r="Q877" s="1">
        <f t="shared" si="174"/>
        <v>0</v>
      </c>
      <c r="R877" s="1">
        <f>SUMIFS($Q$5:$Q877,$P$5:$P877,"Plusieurs commentaires",$C$5:$C877,C877)</f>
        <v>0</v>
      </c>
      <c r="S877" t="str">
        <f t="shared" si="175"/>
        <v/>
      </c>
      <c r="T877" t="str">
        <f t="shared" si="176"/>
        <v/>
      </c>
      <c r="U877" t="str">
        <f t="shared" si="177"/>
        <v/>
      </c>
      <c r="V877" s="238" t="str">
        <f t="shared" si="178"/>
        <v/>
      </c>
      <c r="W877" s="238">
        <f t="shared" si="179"/>
        <v>0</v>
      </c>
      <c r="X877" s="238">
        <f>SUMIFS($W$5:$W877,$V$5:$V877,"Plusieurs occurences",$H$5:$H877,H877)</f>
        <v>0</v>
      </c>
      <c r="Y877" t="str">
        <f t="shared" si="180"/>
        <v/>
      </c>
      <c r="Z877" t="str">
        <f t="shared" si="181"/>
        <v/>
      </c>
      <c r="AA877" t="str">
        <f t="shared" si="182"/>
        <v/>
      </c>
      <c r="AC877" t="str">
        <f t="shared" si="183"/>
        <v/>
      </c>
    </row>
    <row r="878" spans="16:29" x14ac:dyDescent="0.25">
      <c r="P878" s="1" t="str">
        <f>IF($C878&lt;&gt;"",IF(COUNTIF($C:C,$C878)&gt;1,"Plusieurs commentaires",""),"")</f>
        <v/>
      </c>
      <c r="Q878" s="1">
        <f t="shared" si="174"/>
        <v>0</v>
      </c>
      <c r="R878" s="1">
        <f>SUMIFS($Q$5:$Q878,$P$5:$P878,"Plusieurs commentaires",$C$5:$C878,C878)</f>
        <v>0</v>
      </c>
      <c r="S878" t="str">
        <f t="shared" si="175"/>
        <v/>
      </c>
      <c r="T878" t="str">
        <f t="shared" si="176"/>
        <v/>
      </c>
      <c r="U878" t="str">
        <f t="shared" si="177"/>
        <v/>
      </c>
      <c r="V878" s="238" t="str">
        <f t="shared" si="178"/>
        <v/>
      </c>
      <c r="W878" s="238">
        <f t="shared" si="179"/>
        <v>0</v>
      </c>
      <c r="X878" s="238">
        <f>SUMIFS($W$5:$W878,$V$5:$V878,"Plusieurs occurences",$H$5:$H878,H878)</f>
        <v>0</v>
      </c>
      <c r="Y878" t="str">
        <f t="shared" si="180"/>
        <v/>
      </c>
      <c r="Z878" t="str">
        <f t="shared" si="181"/>
        <v/>
      </c>
      <c r="AA878" t="str">
        <f t="shared" si="182"/>
        <v/>
      </c>
      <c r="AC878" t="str">
        <f t="shared" si="183"/>
        <v/>
      </c>
    </row>
    <row r="879" spans="16:29" x14ac:dyDescent="0.25">
      <c r="P879" s="1" t="str">
        <f>IF($C879&lt;&gt;"",IF(COUNTIF($C:C,$C879)&gt;1,"Plusieurs commentaires",""),"")</f>
        <v/>
      </c>
      <c r="Q879" s="1">
        <f t="shared" si="174"/>
        <v>0</v>
      </c>
      <c r="R879" s="1">
        <f>SUMIFS($Q$5:$Q879,$P$5:$P879,"Plusieurs commentaires",$C$5:$C879,C879)</f>
        <v>0</v>
      </c>
      <c r="S879" t="str">
        <f t="shared" si="175"/>
        <v/>
      </c>
      <c r="T879" t="str">
        <f t="shared" si="176"/>
        <v/>
      </c>
      <c r="U879" t="str">
        <f t="shared" si="177"/>
        <v/>
      </c>
      <c r="V879" s="238" t="str">
        <f t="shared" si="178"/>
        <v/>
      </c>
      <c r="W879" s="238">
        <f t="shared" si="179"/>
        <v>0</v>
      </c>
      <c r="X879" s="238">
        <f>SUMIFS($W$5:$W879,$V$5:$V879,"Plusieurs occurences",$H$5:$H879,H879)</f>
        <v>0</v>
      </c>
      <c r="Y879" t="str">
        <f t="shared" si="180"/>
        <v/>
      </c>
      <c r="Z879" t="str">
        <f t="shared" si="181"/>
        <v/>
      </c>
      <c r="AA879" t="str">
        <f t="shared" si="182"/>
        <v/>
      </c>
      <c r="AC879" t="str">
        <f t="shared" si="183"/>
        <v/>
      </c>
    </row>
    <row r="880" spans="16:29" x14ac:dyDescent="0.25">
      <c r="P880" s="1" t="str">
        <f>IF($C880&lt;&gt;"",IF(COUNTIF($C:C,$C880)&gt;1,"Plusieurs commentaires",""),"")</f>
        <v/>
      </c>
      <c r="Q880" s="1">
        <f t="shared" si="174"/>
        <v>0</v>
      </c>
      <c r="R880" s="1">
        <f>SUMIFS($Q$5:$Q880,$P$5:$P880,"Plusieurs commentaires",$C$5:$C880,C880)</f>
        <v>0</v>
      </c>
      <c r="S880" t="str">
        <f t="shared" si="175"/>
        <v/>
      </c>
      <c r="T880" t="str">
        <f t="shared" si="176"/>
        <v/>
      </c>
      <c r="U880" t="str">
        <f t="shared" si="177"/>
        <v/>
      </c>
      <c r="V880" s="238" t="str">
        <f t="shared" si="178"/>
        <v/>
      </c>
      <c r="W880" s="238">
        <f t="shared" si="179"/>
        <v>0</v>
      </c>
      <c r="X880" s="238">
        <f>SUMIFS($W$5:$W880,$V$5:$V880,"Plusieurs occurences",$H$5:$H880,H880)</f>
        <v>0</v>
      </c>
      <c r="Y880" t="str">
        <f t="shared" si="180"/>
        <v/>
      </c>
      <c r="Z880" t="str">
        <f t="shared" si="181"/>
        <v/>
      </c>
      <c r="AA880" t="str">
        <f t="shared" si="182"/>
        <v/>
      </c>
      <c r="AC880" t="str">
        <f t="shared" si="183"/>
        <v/>
      </c>
    </row>
    <row r="881" spans="16:29" x14ac:dyDescent="0.25">
      <c r="P881" s="1" t="str">
        <f>IF($C881&lt;&gt;"",IF(COUNTIF($C:C,$C881)&gt;1,"Plusieurs commentaires",""),"")</f>
        <v/>
      </c>
      <c r="Q881" s="1">
        <f t="shared" si="174"/>
        <v>0</v>
      </c>
      <c r="R881" s="1">
        <f>SUMIFS($Q$5:$Q881,$P$5:$P881,"Plusieurs commentaires",$C$5:$C881,C881)</f>
        <v>0</v>
      </c>
      <c r="S881" t="str">
        <f t="shared" si="175"/>
        <v/>
      </c>
      <c r="T881" t="str">
        <f t="shared" si="176"/>
        <v/>
      </c>
      <c r="U881" t="str">
        <f t="shared" si="177"/>
        <v/>
      </c>
      <c r="V881" s="238" t="str">
        <f t="shared" si="178"/>
        <v/>
      </c>
      <c r="W881" s="238">
        <f t="shared" si="179"/>
        <v>0</v>
      </c>
      <c r="X881" s="238">
        <f>SUMIFS($W$5:$W881,$V$5:$V881,"Plusieurs occurences",$H$5:$H881,H881)</f>
        <v>0</v>
      </c>
      <c r="Y881" t="str">
        <f t="shared" si="180"/>
        <v/>
      </c>
      <c r="Z881" t="str">
        <f t="shared" si="181"/>
        <v/>
      </c>
      <c r="AA881" t="str">
        <f t="shared" si="182"/>
        <v/>
      </c>
      <c r="AC881" t="str">
        <f t="shared" si="183"/>
        <v/>
      </c>
    </row>
    <row r="882" spans="16:29" x14ac:dyDescent="0.25">
      <c r="P882" s="1" t="str">
        <f>IF($C882&lt;&gt;"",IF(COUNTIF($C:C,$C882)&gt;1,"Plusieurs commentaires",""),"")</f>
        <v/>
      </c>
      <c r="Q882" s="1">
        <f t="shared" si="174"/>
        <v>0</v>
      </c>
      <c r="R882" s="1">
        <f>SUMIFS($Q$5:$Q882,$P$5:$P882,"Plusieurs commentaires",$C$5:$C882,C882)</f>
        <v>0</v>
      </c>
      <c r="S882" t="str">
        <f t="shared" si="175"/>
        <v/>
      </c>
      <c r="T882" t="str">
        <f t="shared" si="176"/>
        <v/>
      </c>
      <c r="U882" t="str">
        <f t="shared" si="177"/>
        <v/>
      </c>
      <c r="V882" s="238" t="str">
        <f t="shared" si="178"/>
        <v/>
      </c>
      <c r="W882" s="238">
        <f t="shared" si="179"/>
        <v>0</v>
      </c>
      <c r="X882" s="238">
        <f>SUMIFS($W$5:$W882,$V$5:$V882,"Plusieurs occurences",$H$5:$H882,H882)</f>
        <v>0</v>
      </c>
      <c r="Y882" t="str">
        <f t="shared" si="180"/>
        <v/>
      </c>
      <c r="Z882" t="str">
        <f t="shared" si="181"/>
        <v/>
      </c>
      <c r="AA882" t="str">
        <f t="shared" si="182"/>
        <v/>
      </c>
      <c r="AC882" t="str">
        <f t="shared" si="183"/>
        <v/>
      </c>
    </row>
    <row r="883" spans="16:29" x14ac:dyDescent="0.25">
      <c r="P883" s="1" t="str">
        <f>IF($C883&lt;&gt;"",IF(COUNTIF($C:C,$C883)&gt;1,"Plusieurs commentaires",""),"")</f>
        <v/>
      </c>
      <c r="Q883" s="1">
        <f t="shared" si="174"/>
        <v>0</v>
      </c>
      <c r="R883" s="1">
        <f>SUMIFS($Q$5:$Q883,$P$5:$P883,"Plusieurs commentaires",$C$5:$C883,C883)</f>
        <v>0</v>
      </c>
      <c r="S883" t="str">
        <f t="shared" si="175"/>
        <v/>
      </c>
      <c r="T883" t="str">
        <f t="shared" si="176"/>
        <v/>
      </c>
      <c r="U883" t="str">
        <f t="shared" si="177"/>
        <v/>
      </c>
      <c r="V883" s="238" t="str">
        <f t="shared" si="178"/>
        <v/>
      </c>
      <c r="W883" s="238">
        <f t="shared" si="179"/>
        <v>0</v>
      </c>
      <c r="X883" s="238">
        <f>SUMIFS($W$5:$W883,$V$5:$V883,"Plusieurs occurences",$H$5:$H883,H883)</f>
        <v>0</v>
      </c>
      <c r="Y883" t="str">
        <f t="shared" si="180"/>
        <v/>
      </c>
      <c r="Z883" t="str">
        <f t="shared" si="181"/>
        <v/>
      </c>
      <c r="AA883" t="str">
        <f t="shared" si="182"/>
        <v/>
      </c>
      <c r="AC883" t="str">
        <f t="shared" si="183"/>
        <v/>
      </c>
    </row>
    <row r="884" spans="16:29" x14ac:dyDescent="0.25">
      <c r="P884" s="1" t="str">
        <f>IF($C884&lt;&gt;"",IF(COUNTIF($C:C,$C884)&gt;1,"Plusieurs commentaires",""),"")</f>
        <v/>
      </c>
      <c r="Q884" s="1">
        <f t="shared" si="174"/>
        <v>0</v>
      </c>
      <c r="R884" s="1">
        <f>SUMIFS($Q$5:$Q884,$P$5:$P884,"Plusieurs commentaires",$C$5:$C884,C884)</f>
        <v>0</v>
      </c>
      <c r="S884" t="str">
        <f t="shared" si="175"/>
        <v/>
      </c>
      <c r="T884" t="str">
        <f t="shared" si="176"/>
        <v/>
      </c>
      <c r="U884" t="str">
        <f t="shared" si="177"/>
        <v/>
      </c>
      <c r="V884" s="238" t="str">
        <f t="shared" si="178"/>
        <v/>
      </c>
      <c r="W884" s="238">
        <f t="shared" si="179"/>
        <v>0</v>
      </c>
      <c r="X884" s="238">
        <f>SUMIFS($W$5:$W884,$V$5:$V884,"Plusieurs occurences",$H$5:$H884,H884)</f>
        <v>0</v>
      </c>
      <c r="Y884" t="str">
        <f t="shared" si="180"/>
        <v/>
      </c>
      <c r="Z884" t="str">
        <f t="shared" si="181"/>
        <v/>
      </c>
      <c r="AA884" t="str">
        <f t="shared" si="182"/>
        <v/>
      </c>
      <c r="AC884" t="str">
        <f t="shared" si="183"/>
        <v/>
      </c>
    </row>
    <row r="885" spans="16:29" x14ac:dyDescent="0.25">
      <c r="P885" s="1" t="str">
        <f>IF($C885&lt;&gt;"",IF(COUNTIF($C:C,$C885)&gt;1,"Plusieurs commentaires",""),"")</f>
        <v/>
      </c>
      <c r="Q885" s="1">
        <f t="shared" si="174"/>
        <v>0</v>
      </c>
      <c r="R885" s="1">
        <f>SUMIFS($Q$5:$Q885,$P$5:$P885,"Plusieurs commentaires",$C$5:$C885,C885)</f>
        <v>0</v>
      </c>
      <c r="S885" t="str">
        <f t="shared" si="175"/>
        <v/>
      </c>
      <c r="T885" t="str">
        <f t="shared" si="176"/>
        <v/>
      </c>
      <c r="U885" t="str">
        <f t="shared" si="177"/>
        <v/>
      </c>
      <c r="V885" s="238" t="str">
        <f t="shared" si="178"/>
        <v/>
      </c>
      <c r="W885" s="238">
        <f t="shared" si="179"/>
        <v>0</v>
      </c>
      <c r="X885" s="238">
        <f>SUMIFS($W$5:$W885,$V$5:$V885,"Plusieurs occurences",$H$5:$H885,H885)</f>
        <v>0</v>
      </c>
      <c r="Y885" t="str">
        <f t="shared" si="180"/>
        <v/>
      </c>
      <c r="Z885" t="str">
        <f t="shared" si="181"/>
        <v/>
      </c>
      <c r="AA885" t="str">
        <f t="shared" si="182"/>
        <v/>
      </c>
      <c r="AC885" t="str">
        <f t="shared" si="183"/>
        <v/>
      </c>
    </row>
    <row r="886" spans="16:29" x14ac:dyDescent="0.25">
      <c r="P886" s="1" t="str">
        <f>IF($C886&lt;&gt;"",IF(COUNTIF($C:C,$C886)&gt;1,"Plusieurs commentaires",""),"")</f>
        <v/>
      </c>
      <c r="Q886" s="1">
        <f t="shared" si="174"/>
        <v>0</v>
      </c>
      <c r="R886" s="1">
        <f>SUMIFS($Q$5:$Q886,$P$5:$P886,"Plusieurs commentaires",$C$5:$C886,C886)</f>
        <v>0</v>
      </c>
      <c r="S886" t="str">
        <f t="shared" si="175"/>
        <v/>
      </c>
      <c r="T886" t="str">
        <f t="shared" si="176"/>
        <v/>
      </c>
      <c r="U886" t="str">
        <f t="shared" si="177"/>
        <v/>
      </c>
      <c r="V886" s="238" t="str">
        <f t="shared" si="178"/>
        <v/>
      </c>
      <c r="W886" s="238">
        <f t="shared" si="179"/>
        <v>0</v>
      </c>
      <c r="X886" s="238">
        <f>SUMIFS($W$5:$W886,$V$5:$V886,"Plusieurs occurences",$H$5:$H886,H886)</f>
        <v>0</v>
      </c>
      <c r="Y886" t="str">
        <f t="shared" si="180"/>
        <v/>
      </c>
      <c r="Z886" t="str">
        <f t="shared" si="181"/>
        <v/>
      </c>
      <c r="AA886" t="str">
        <f t="shared" si="182"/>
        <v/>
      </c>
      <c r="AC886" t="str">
        <f t="shared" si="183"/>
        <v/>
      </c>
    </row>
    <row r="887" spans="16:29" x14ac:dyDescent="0.25">
      <c r="P887" s="1" t="str">
        <f>IF($C887&lt;&gt;"",IF(COUNTIF($C:C,$C887)&gt;1,"Plusieurs commentaires",""),"")</f>
        <v/>
      </c>
      <c r="Q887" s="1">
        <f t="shared" si="174"/>
        <v>0</v>
      </c>
      <c r="R887" s="1">
        <f>SUMIFS($Q$5:$Q887,$P$5:$P887,"Plusieurs commentaires",$C$5:$C887,C887)</f>
        <v>0</v>
      </c>
      <c r="S887" t="str">
        <f t="shared" si="175"/>
        <v/>
      </c>
      <c r="T887" t="str">
        <f t="shared" si="176"/>
        <v/>
      </c>
      <c r="U887" t="str">
        <f t="shared" si="177"/>
        <v/>
      </c>
      <c r="V887" s="238" t="str">
        <f t="shared" si="178"/>
        <v/>
      </c>
      <c r="W887" s="238">
        <f t="shared" si="179"/>
        <v>0</v>
      </c>
      <c r="X887" s="238">
        <f>SUMIFS($W$5:$W887,$V$5:$V887,"Plusieurs occurences",$H$5:$H887,H887)</f>
        <v>0</v>
      </c>
      <c r="Y887" t="str">
        <f t="shared" si="180"/>
        <v/>
      </c>
      <c r="Z887" t="str">
        <f t="shared" si="181"/>
        <v/>
      </c>
      <c r="AA887" t="str">
        <f t="shared" si="182"/>
        <v/>
      </c>
      <c r="AC887" t="str">
        <f t="shared" si="183"/>
        <v/>
      </c>
    </row>
    <row r="888" spans="16:29" x14ac:dyDescent="0.25">
      <c r="P888" s="1" t="str">
        <f>IF($C888&lt;&gt;"",IF(COUNTIF($C:C,$C888)&gt;1,"Plusieurs commentaires",""),"")</f>
        <v/>
      </c>
      <c r="Q888" s="1">
        <f t="shared" si="174"/>
        <v>0</v>
      </c>
      <c r="R888" s="1">
        <f>SUMIFS($Q$5:$Q888,$P$5:$P888,"Plusieurs commentaires",$C$5:$C888,C888)</f>
        <v>0</v>
      </c>
      <c r="S888" t="str">
        <f t="shared" si="175"/>
        <v/>
      </c>
      <c r="T888" t="str">
        <f t="shared" si="176"/>
        <v/>
      </c>
      <c r="U888" t="str">
        <f t="shared" si="177"/>
        <v/>
      </c>
      <c r="V888" s="238" t="str">
        <f t="shared" si="178"/>
        <v/>
      </c>
      <c r="W888" s="238">
        <f t="shared" si="179"/>
        <v>0</v>
      </c>
      <c r="X888" s="238">
        <f>SUMIFS($W$5:$W888,$V$5:$V888,"Plusieurs occurences",$H$5:$H888,H888)</f>
        <v>0</v>
      </c>
      <c r="Y888" t="str">
        <f t="shared" si="180"/>
        <v/>
      </c>
      <c r="Z888" t="str">
        <f t="shared" si="181"/>
        <v/>
      </c>
      <c r="AA888" t="str">
        <f t="shared" si="182"/>
        <v/>
      </c>
      <c r="AC888" t="str">
        <f t="shared" si="183"/>
        <v/>
      </c>
    </row>
    <row r="889" spans="16:29" x14ac:dyDescent="0.25">
      <c r="P889" s="1" t="str">
        <f>IF($C889&lt;&gt;"",IF(COUNTIF($C:C,$C889)&gt;1,"Plusieurs commentaires",""),"")</f>
        <v/>
      </c>
      <c r="Q889" s="1">
        <f t="shared" si="174"/>
        <v>0</v>
      </c>
      <c r="R889" s="1">
        <f>SUMIFS($Q$5:$Q889,$P$5:$P889,"Plusieurs commentaires",$C$5:$C889,C889)</f>
        <v>0</v>
      </c>
      <c r="S889" t="str">
        <f t="shared" si="175"/>
        <v/>
      </c>
      <c r="T889" t="str">
        <f t="shared" si="176"/>
        <v/>
      </c>
      <c r="U889" t="str">
        <f t="shared" si="177"/>
        <v/>
      </c>
      <c r="V889" s="238" t="str">
        <f t="shared" si="178"/>
        <v/>
      </c>
      <c r="W889" s="238">
        <f t="shared" si="179"/>
        <v>0</v>
      </c>
      <c r="X889" s="238">
        <f>SUMIFS($W$5:$W889,$V$5:$V889,"Plusieurs occurences",$H$5:$H889,H889)</f>
        <v>0</v>
      </c>
      <c r="Y889" t="str">
        <f t="shared" si="180"/>
        <v/>
      </c>
      <c r="Z889" t="str">
        <f t="shared" si="181"/>
        <v/>
      </c>
      <c r="AA889" t="str">
        <f t="shared" si="182"/>
        <v/>
      </c>
      <c r="AC889" t="str">
        <f t="shared" si="183"/>
        <v/>
      </c>
    </row>
    <row r="890" spans="16:29" x14ac:dyDescent="0.25">
      <c r="P890" s="1" t="str">
        <f>IF($C890&lt;&gt;"",IF(COUNTIF($C:C,$C890)&gt;1,"Plusieurs commentaires",""),"")</f>
        <v/>
      </c>
      <c r="Q890" s="1">
        <f t="shared" si="174"/>
        <v>0</v>
      </c>
      <c r="R890" s="1">
        <f>SUMIFS($Q$5:$Q890,$P$5:$P890,"Plusieurs commentaires",$C$5:$C890,C890)</f>
        <v>0</v>
      </c>
      <c r="S890" t="str">
        <f t="shared" si="175"/>
        <v/>
      </c>
      <c r="T890" t="str">
        <f t="shared" si="176"/>
        <v/>
      </c>
      <c r="U890" t="str">
        <f t="shared" si="177"/>
        <v/>
      </c>
      <c r="V890" s="238" t="str">
        <f t="shared" si="178"/>
        <v/>
      </c>
      <c r="W890" s="238">
        <f t="shared" si="179"/>
        <v>0</v>
      </c>
      <c r="X890" s="238">
        <f>SUMIFS($W$5:$W890,$V$5:$V890,"Plusieurs occurences",$H$5:$H890,H890)</f>
        <v>0</v>
      </c>
      <c r="Y890" t="str">
        <f t="shared" si="180"/>
        <v/>
      </c>
      <c r="Z890" t="str">
        <f t="shared" si="181"/>
        <v/>
      </c>
      <c r="AA890" t="str">
        <f t="shared" si="182"/>
        <v/>
      </c>
      <c r="AC890" t="str">
        <f t="shared" si="183"/>
        <v/>
      </c>
    </row>
    <row r="891" spans="16:29" x14ac:dyDescent="0.25">
      <c r="P891" s="1" t="str">
        <f>IF($C891&lt;&gt;"",IF(COUNTIF($C:C,$C891)&gt;1,"Plusieurs commentaires",""),"")</f>
        <v/>
      </c>
      <c r="Q891" s="1">
        <f t="shared" si="174"/>
        <v>0</v>
      </c>
      <c r="R891" s="1">
        <f>SUMIFS($Q$5:$Q891,$P$5:$P891,"Plusieurs commentaires",$C$5:$C891,C891)</f>
        <v>0</v>
      </c>
      <c r="S891" t="str">
        <f t="shared" si="175"/>
        <v/>
      </c>
      <c r="T891" t="str">
        <f t="shared" si="176"/>
        <v/>
      </c>
      <c r="U891" t="str">
        <f t="shared" si="177"/>
        <v/>
      </c>
      <c r="V891" s="238" t="str">
        <f t="shared" si="178"/>
        <v/>
      </c>
      <c r="W891" s="238">
        <f t="shared" si="179"/>
        <v>0</v>
      </c>
      <c r="X891" s="238">
        <f>SUMIFS($W$5:$W891,$V$5:$V891,"Plusieurs occurences",$H$5:$H891,H891)</f>
        <v>0</v>
      </c>
      <c r="Y891" t="str">
        <f t="shared" si="180"/>
        <v/>
      </c>
      <c r="Z891" t="str">
        <f t="shared" si="181"/>
        <v/>
      </c>
      <c r="AA891" t="str">
        <f t="shared" si="182"/>
        <v/>
      </c>
      <c r="AC891" t="str">
        <f t="shared" si="183"/>
        <v/>
      </c>
    </row>
    <row r="892" spans="16:29" x14ac:dyDescent="0.25">
      <c r="P892" s="1" t="str">
        <f>IF($C892&lt;&gt;"",IF(COUNTIF($C:C,$C892)&gt;1,"Plusieurs commentaires",""),"")</f>
        <v/>
      </c>
      <c r="Q892" s="1">
        <f t="shared" si="174"/>
        <v>0</v>
      </c>
      <c r="R892" s="1">
        <f>SUMIFS($Q$5:$Q892,$P$5:$P892,"Plusieurs commentaires",$C$5:$C892,C892)</f>
        <v>0</v>
      </c>
      <c r="S892" t="str">
        <f t="shared" si="175"/>
        <v/>
      </c>
      <c r="T892" t="str">
        <f t="shared" si="176"/>
        <v/>
      </c>
      <c r="U892" t="str">
        <f t="shared" si="177"/>
        <v/>
      </c>
      <c r="V892" s="238" t="str">
        <f t="shared" si="178"/>
        <v/>
      </c>
      <c r="W892" s="238">
        <f t="shared" si="179"/>
        <v>0</v>
      </c>
      <c r="X892" s="238">
        <f>SUMIFS($W$5:$W892,$V$5:$V892,"Plusieurs occurences",$H$5:$H892,H892)</f>
        <v>0</v>
      </c>
      <c r="Y892" t="str">
        <f t="shared" si="180"/>
        <v/>
      </c>
      <c r="Z892" t="str">
        <f t="shared" si="181"/>
        <v/>
      </c>
      <c r="AA892" t="str">
        <f t="shared" si="182"/>
        <v/>
      </c>
      <c r="AC892" t="str">
        <f t="shared" si="183"/>
        <v/>
      </c>
    </row>
    <row r="893" spans="16:29" x14ac:dyDescent="0.25">
      <c r="P893" s="1" t="str">
        <f>IF($C893&lt;&gt;"",IF(COUNTIF($C:C,$C893)&gt;1,"Plusieurs commentaires",""),"")</f>
        <v/>
      </c>
      <c r="Q893" s="1">
        <f t="shared" si="174"/>
        <v>0</v>
      </c>
      <c r="R893" s="1">
        <f>SUMIFS($Q$5:$Q893,$P$5:$P893,"Plusieurs commentaires",$C$5:$C893,C893)</f>
        <v>0</v>
      </c>
      <c r="S893" t="str">
        <f t="shared" si="175"/>
        <v/>
      </c>
      <c r="T893" t="str">
        <f t="shared" si="176"/>
        <v/>
      </c>
      <c r="U893" t="str">
        <f t="shared" si="177"/>
        <v/>
      </c>
      <c r="V893" s="238" t="str">
        <f t="shared" si="178"/>
        <v/>
      </c>
      <c r="W893" s="238">
        <f t="shared" si="179"/>
        <v>0</v>
      </c>
      <c r="X893" s="238">
        <f>SUMIFS($W$5:$W893,$V$5:$V893,"Plusieurs occurences",$H$5:$H893,H893)</f>
        <v>0</v>
      </c>
      <c r="Y893" t="str">
        <f t="shared" si="180"/>
        <v/>
      </c>
      <c r="Z893" t="str">
        <f t="shared" si="181"/>
        <v/>
      </c>
      <c r="AA893" t="str">
        <f t="shared" si="182"/>
        <v/>
      </c>
      <c r="AC893" t="str">
        <f t="shared" si="183"/>
        <v/>
      </c>
    </row>
    <row r="894" spans="16:29" x14ac:dyDescent="0.25">
      <c r="P894" s="1" t="str">
        <f>IF($C894&lt;&gt;"",IF(COUNTIF($C:C,$C894)&gt;1,"Plusieurs commentaires",""),"")</f>
        <v/>
      </c>
      <c r="Q894" s="1">
        <f t="shared" si="174"/>
        <v>0</v>
      </c>
      <c r="R894" s="1">
        <f>SUMIFS($Q$5:$Q894,$P$5:$P894,"Plusieurs commentaires",$C$5:$C894,C894)</f>
        <v>0</v>
      </c>
      <c r="S894" t="str">
        <f t="shared" si="175"/>
        <v/>
      </c>
      <c r="T894" t="str">
        <f t="shared" si="176"/>
        <v/>
      </c>
      <c r="U894" t="str">
        <f t="shared" si="177"/>
        <v/>
      </c>
      <c r="V894" s="238" t="str">
        <f t="shared" si="178"/>
        <v/>
      </c>
      <c r="W894" s="238">
        <f t="shared" si="179"/>
        <v>0</v>
      </c>
      <c r="X894" s="238">
        <f>SUMIFS($W$5:$W894,$V$5:$V894,"Plusieurs occurences",$H$5:$H894,H894)</f>
        <v>0</v>
      </c>
      <c r="Y894" t="str">
        <f t="shared" si="180"/>
        <v/>
      </c>
      <c r="Z894" t="str">
        <f t="shared" si="181"/>
        <v/>
      </c>
      <c r="AA894" t="str">
        <f t="shared" si="182"/>
        <v/>
      </c>
      <c r="AC894" t="str">
        <f t="shared" si="183"/>
        <v/>
      </c>
    </row>
    <row r="895" spans="16:29" x14ac:dyDescent="0.25">
      <c r="P895" s="1" t="str">
        <f>IF($C895&lt;&gt;"",IF(COUNTIF($C:C,$C895)&gt;1,"Plusieurs commentaires",""),"")</f>
        <v/>
      </c>
      <c r="Q895" s="1">
        <f t="shared" si="174"/>
        <v>0</v>
      </c>
      <c r="R895" s="1">
        <f>SUMIFS($Q$5:$Q895,$P$5:$P895,"Plusieurs commentaires",$C$5:$C895,C895)</f>
        <v>0</v>
      </c>
      <c r="S895" t="str">
        <f t="shared" si="175"/>
        <v/>
      </c>
      <c r="T895" t="str">
        <f t="shared" si="176"/>
        <v/>
      </c>
      <c r="U895" t="str">
        <f t="shared" si="177"/>
        <v/>
      </c>
      <c r="V895" s="238" t="str">
        <f t="shared" si="178"/>
        <v/>
      </c>
      <c r="W895" s="238">
        <f t="shared" si="179"/>
        <v>0</v>
      </c>
      <c r="X895" s="238">
        <f>SUMIFS($W$5:$W895,$V$5:$V895,"Plusieurs occurences",$H$5:$H895,H895)</f>
        <v>0</v>
      </c>
      <c r="Y895" t="str">
        <f t="shared" si="180"/>
        <v/>
      </c>
      <c r="Z895" t="str">
        <f t="shared" si="181"/>
        <v/>
      </c>
      <c r="AA895" t="str">
        <f t="shared" si="182"/>
        <v/>
      </c>
      <c r="AC895" t="str">
        <f t="shared" si="183"/>
        <v/>
      </c>
    </row>
    <row r="896" spans="16:29" x14ac:dyDescent="0.25">
      <c r="P896" s="1" t="str">
        <f>IF($C896&lt;&gt;"",IF(COUNTIF($C:C,$C896)&gt;1,"Plusieurs commentaires",""),"")</f>
        <v/>
      </c>
      <c r="Q896" s="1">
        <f t="shared" si="174"/>
        <v>0</v>
      </c>
      <c r="R896" s="1">
        <f>SUMIFS($Q$5:$Q896,$P$5:$P896,"Plusieurs commentaires",$C$5:$C896,C896)</f>
        <v>0</v>
      </c>
      <c r="S896" t="str">
        <f t="shared" si="175"/>
        <v/>
      </c>
      <c r="T896" t="str">
        <f t="shared" si="176"/>
        <v/>
      </c>
      <c r="U896" t="str">
        <f t="shared" si="177"/>
        <v/>
      </c>
      <c r="V896" s="238" t="str">
        <f t="shared" si="178"/>
        <v/>
      </c>
      <c r="W896" s="238">
        <f t="shared" si="179"/>
        <v>0</v>
      </c>
      <c r="X896" s="238">
        <f>SUMIFS($W$5:$W896,$V$5:$V896,"Plusieurs occurences",$H$5:$H896,H896)</f>
        <v>0</v>
      </c>
      <c r="Y896" t="str">
        <f t="shared" si="180"/>
        <v/>
      </c>
      <c r="Z896" t="str">
        <f t="shared" si="181"/>
        <v/>
      </c>
      <c r="AA896" t="str">
        <f t="shared" si="182"/>
        <v/>
      </c>
      <c r="AC896" t="str">
        <f t="shared" si="183"/>
        <v/>
      </c>
    </row>
    <row r="897" spans="16:29" x14ac:dyDescent="0.25">
      <c r="P897" s="1" t="str">
        <f>IF($C897&lt;&gt;"",IF(COUNTIF($C:C,$C897)&gt;1,"Plusieurs commentaires",""),"")</f>
        <v/>
      </c>
      <c r="Q897" s="1">
        <f t="shared" si="174"/>
        <v>0</v>
      </c>
      <c r="R897" s="1">
        <f>SUMIFS($Q$5:$Q897,$P$5:$P897,"Plusieurs commentaires",$C$5:$C897,C897)</f>
        <v>0</v>
      </c>
      <c r="S897" t="str">
        <f t="shared" si="175"/>
        <v/>
      </c>
      <c r="T897" t="str">
        <f t="shared" si="176"/>
        <v/>
      </c>
      <c r="U897" t="str">
        <f t="shared" si="177"/>
        <v/>
      </c>
      <c r="V897" s="238" t="str">
        <f t="shared" si="178"/>
        <v/>
      </c>
      <c r="W897" s="238">
        <f t="shared" si="179"/>
        <v>0</v>
      </c>
      <c r="X897" s="238">
        <f>SUMIFS($W$5:$W897,$V$5:$V897,"Plusieurs occurences",$H$5:$H897,H897)</f>
        <v>0</v>
      </c>
      <c r="Y897" t="str">
        <f t="shared" si="180"/>
        <v/>
      </c>
      <c r="Z897" t="str">
        <f t="shared" si="181"/>
        <v/>
      </c>
      <c r="AA897" t="str">
        <f t="shared" si="182"/>
        <v/>
      </c>
      <c r="AC897" t="str">
        <f t="shared" si="183"/>
        <v/>
      </c>
    </row>
    <row r="898" spans="16:29" x14ac:dyDescent="0.25">
      <c r="P898" s="1" t="str">
        <f>IF($C898&lt;&gt;"",IF(COUNTIF($C:C,$C898)&gt;1,"Plusieurs commentaires",""),"")</f>
        <v/>
      </c>
      <c r="Q898" s="1">
        <f t="shared" si="174"/>
        <v>0</v>
      </c>
      <c r="R898" s="1">
        <f>SUMIFS($Q$5:$Q898,$P$5:$P898,"Plusieurs commentaires",$C$5:$C898,C898)</f>
        <v>0</v>
      </c>
      <c r="S898" t="str">
        <f t="shared" si="175"/>
        <v/>
      </c>
      <c r="T898" t="str">
        <f t="shared" si="176"/>
        <v/>
      </c>
      <c r="U898" t="str">
        <f t="shared" si="177"/>
        <v/>
      </c>
      <c r="V898" s="238" t="str">
        <f t="shared" si="178"/>
        <v/>
      </c>
      <c r="W898" s="238">
        <f t="shared" si="179"/>
        <v>0</v>
      </c>
      <c r="X898" s="238">
        <f>SUMIFS($W$5:$W898,$V$5:$V898,"Plusieurs occurences",$H$5:$H898,H898)</f>
        <v>0</v>
      </c>
      <c r="Y898" t="str">
        <f t="shared" si="180"/>
        <v/>
      </c>
      <c r="Z898" t="str">
        <f t="shared" si="181"/>
        <v/>
      </c>
      <c r="AA898" t="str">
        <f t="shared" si="182"/>
        <v/>
      </c>
      <c r="AC898" t="str">
        <f t="shared" si="183"/>
        <v/>
      </c>
    </row>
    <row r="899" spans="16:29" x14ac:dyDescent="0.25">
      <c r="P899" s="1" t="str">
        <f>IF($C899&lt;&gt;"",IF(COUNTIF($C:C,$C899)&gt;1,"Plusieurs commentaires",""),"")</f>
        <v/>
      </c>
      <c r="Q899" s="1">
        <f t="shared" si="174"/>
        <v>0</v>
      </c>
      <c r="R899" s="1">
        <f>SUMIFS($Q$5:$Q899,$P$5:$P899,"Plusieurs commentaires",$C$5:$C899,C899)</f>
        <v>0</v>
      </c>
      <c r="S899" t="str">
        <f t="shared" si="175"/>
        <v/>
      </c>
      <c r="T899" t="str">
        <f t="shared" si="176"/>
        <v/>
      </c>
      <c r="U899" t="str">
        <f t="shared" si="177"/>
        <v/>
      </c>
      <c r="V899" s="238" t="str">
        <f t="shared" si="178"/>
        <v/>
      </c>
      <c r="W899" s="238">
        <f t="shared" si="179"/>
        <v>0</v>
      </c>
      <c r="X899" s="238">
        <f>SUMIFS($W$5:$W899,$V$5:$V899,"Plusieurs occurences",$H$5:$H899,H899)</f>
        <v>0</v>
      </c>
      <c r="Y899" t="str">
        <f t="shared" si="180"/>
        <v/>
      </c>
      <c r="Z899" t="str">
        <f t="shared" si="181"/>
        <v/>
      </c>
      <c r="AA899" t="str">
        <f t="shared" si="182"/>
        <v/>
      </c>
      <c r="AC899" t="str">
        <f t="shared" si="183"/>
        <v/>
      </c>
    </row>
    <row r="900" spans="16:29" x14ac:dyDescent="0.25">
      <c r="P900" s="1" t="str">
        <f>IF($C900&lt;&gt;"",IF(COUNTIF($C:C,$C900)&gt;1,"Plusieurs commentaires",""),"")</f>
        <v/>
      </c>
      <c r="Q900" s="1">
        <f t="shared" si="174"/>
        <v>0</v>
      </c>
      <c r="R900" s="1">
        <f>SUMIFS($Q$5:$Q900,$P$5:$P900,"Plusieurs commentaires",$C$5:$C900,C900)</f>
        <v>0</v>
      </c>
      <c r="S900" t="str">
        <f t="shared" si="175"/>
        <v/>
      </c>
      <c r="T900" t="str">
        <f t="shared" si="176"/>
        <v/>
      </c>
      <c r="U900" t="str">
        <f t="shared" si="177"/>
        <v/>
      </c>
      <c r="V900" s="238" t="str">
        <f t="shared" si="178"/>
        <v/>
      </c>
      <c r="W900" s="238">
        <f t="shared" si="179"/>
        <v>0</v>
      </c>
      <c r="X900" s="238">
        <f>SUMIFS($W$5:$W900,$V$5:$V900,"Plusieurs occurences",$H$5:$H900,H900)</f>
        <v>0</v>
      </c>
      <c r="Y900" t="str">
        <f t="shared" si="180"/>
        <v/>
      </c>
      <c r="Z900" t="str">
        <f t="shared" si="181"/>
        <v/>
      </c>
      <c r="AA900" t="str">
        <f t="shared" si="182"/>
        <v/>
      </c>
      <c r="AC900" t="str">
        <f t="shared" si="183"/>
        <v/>
      </c>
    </row>
    <row r="901" spans="16:29" x14ac:dyDescent="0.25">
      <c r="P901" s="1" t="str">
        <f>IF($C901&lt;&gt;"",IF(COUNTIF($C:C,$C901)&gt;1,"Plusieurs commentaires",""),"")</f>
        <v/>
      </c>
      <c r="Q901" s="1">
        <f t="shared" ref="Q901:Q957" si="184">IF(P901="Plusieurs commentaires",1,0)</f>
        <v>0</v>
      </c>
      <c r="R901" s="1">
        <f>SUMIFS($Q$5:$Q901,$P$5:$P901,"Plusieurs commentaires",$C$5:$C901,C901)</f>
        <v>0</v>
      </c>
      <c r="S901" t="str">
        <f t="shared" ref="S901:S957" si="185">IF(I901="Non",IF(F901&lt;=21,IF(M901="Critique",IF(J901&gt;2017,C901,""),""),""),"")</f>
        <v/>
      </c>
      <c r="T901" t="str">
        <f t="shared" ref="T901:T958" si="186">IF(I901="Non",IF(F901&lt;=21,IF(M901="Soutien",IF(J901&gt;2017,C901,""),""),""),"")</f>
        <v/>
      </c>
      <c r="U901" t="str">
        <f t="shared" ref="U901:U964" si="187">IF(I901="Non",IF(F901&lt;=21,IF(M901="Neutre",IF(J901&gt;2017,C901,""),""),""),"")</f>
        <v/>
      </c>
      <c r="V901" s="238" t="str">
        <f t="shared" ref="V901:V959" si="188">IF($H901&lt;&gt;"",IF(COUNTIF($H:$H,$H901)&gt;1,"Plusieurs occurences",""),"")</f>
        <v/>
      </c>
      <c r="W901" s="238">
        <f t="shared" ref="W901:W959" si="189">IF(V901="Plusieurs occurences",1,0)</f>
        <v>0</v>
      </c>
      <c r="X901" s="238">
        <f>SUMIFS($W$5:$W901,$V$5:$V901,"Plusieurs occurences",$H$5:$H901,H901)</f>
        <v>0</v>
      </c>
      <c r="Y901" t="str">
        <f t="shared" ref="Y901:Y960" si="190">IF(R901&lt;2,IF(M901="Critique",H901,""),"")</f>
        <v/>
      </c>
      <c r="Z901" t="str">
        <f t="shared" ref="Z901:Z960" si="191">IF(R901&lt;2,IF(M901="Soutien",H901,""),"")</f>
        <v/>
      </c>
      <c r="AA901" t="str">
        <f t="shared" ref="AA901:AA960" si="192">IF(R901&lt;2,IF(M901="Neutre",H901,""),"")</f>
        <v/>
      </c>
      <c r="AC901" t="str">
        <f t="shared" si="183"/>
        <v/>
      </c>
    </row>
    <row r="902" spans="16:29" x14ac:dyDescent="0.25">
      <c r="P902" s="1" t="str">
        <f>IF($C902&lt;&gt;"",IF(COUNTIF($C:C,$C902)&gt;1,"Plusieurs commentaires",""),"")</f>
        <v/>
      </c>
      <c r="Q902" s="1">
        <f t="shared" si="184"/>
        <v>0</v>
      </c>
      <c r="R902" s="1">
        <f>SUMIFS($Q$5:$Q902,$P$5:$P902,"Plusieurs commentaires",$C$5:$C902,C902)</f>
        <v>0</v>
      </c>
      <c r="S902" t="str">
        <f t="shared" si="185"/>
        <v/>
      </c>
      <c r="T902" t="str">
        <f t="shared" si="186"/>
        <v/>
      </c>
      <c r="U902" t="str">
        <f t="shared" si="187"/>
        <v/>
      </c>
      <c r="V902" s="238" t="str">
        <f t="shared" si="188"/>
        <v/>
      </c>
      <c r="W902" s="238">
        <f t="shared" si="189"/>
        <v>0</v>
      </c>
      <c r="X902" s="238">
        <f>SUMIFS($W$5:$W902,$V$5:$V902,"Plusieurs occurences",$H$5:$H902,H902)</f>
        <v>0</v>
      </c>
      <c r="Y902" t="str">
        <f t="shared" si="190"/>
        <v/>
      </c>
      <c r="Z902" t="str">
        <f t="shared" si="191"/>
        <v/>
      </c>
      <c r="AA902" t="str">
        <f t="shared" si="192"/>
        <v/>
      </c>
      <c r="AC902" t="str">
        <f t="shared" si="183"/>
        <v/>
      </c>
    </row>
    <row r="903" spans="16:29" x14ac:dyDescent="0.25">
      <c r="P903" s="1" t="str">
        <f>IF($C903&lt;&gt;"",IF(COUNTIF($C:C,$C903)&gt;1,"Plusieurs commentaires",""),"")</f>
        <v/>
      </c>
      <c r="Q903" s="1">
        <f t="shared" si="184"/>
        <v>0</v>
      </c>
      <c r="R903" s="1">
        <f>SUMIFS($Q$5:$Q903,$P$5:$P903,"Plusieurs commentaires",$C$5:$C903,C903)</f>
        <v>0</v>
      </c>
      <c r="S903" t="str">
        <f t="shared" si="185"/>
        <v/>
      </c>
      <c r="T903" t="str">
        <f t="shared" si="186"/>
        <v/>
      </c>
      <c r="U903" t="str">
        <f t="shared" si="187"/>
        <v/>
      </c>
      <c r="V903" s="238" t="str">
        <f t="shared" si="188"/>
        <v/>
      </c>
      <c r="W903" s="238">
        <f t="shared" si="189"/>
        <v>0</v>
      </c>
      <c r="X903" s="238">
        <f>SUMIFS($W$5:$W903,$V$5:$V903,"Plusieurs occurences",$H$5:$H903,H903)</f>
        <v>0</v>
      </c>
      <c r="Y903" t="str">
        <f t="shared" si="190"/>
        <v/>
      </c>
      <c r="Z903" t="str">
        <f t="shared" si="191"/>
        <v/>
      </c>
      <c r="AA903" t="str">
        <f t="shared" si="192"/>
        <v/>
      </c>
      <c r="AC903" t="str">
        <f t="shared" si="183"/>
        <v/>
      </c>
    </row>
    <row r="904" spans="16:29" x14ac:dyDescent="0.25">
      <c r="P904" s="1" t="str">
        <f>IF($C904&lt;&gt;"",IF(COUNTIF($C:C,$C904)&gt;1,"Plusieurs commentaires",""),"")</f>
        <v/>
      </c>
      <c r="Q904" s="1">
        <f t="shared" si="184"/>
        <v>0</v>
      </c>
      <c r="R904" s="1">
        <f>SUMIFS($Q$5:$Q904,$P$5:$P904,"Plusieurs commentaires",$C$5:$C904,C904)</f>
        <v>0</v>
      </c>
      <c r="S904" t="str">
        <f t="shared" si="185"/>
        <v/>
      </c>
      <c r="T904" t="str">
        <f t="shared" si="186"/>
        <v/>
      </c>
      <c r="U904" t="str">
        <f t="shared" si="187"/>
        <v/>
      </c>
      <c r="V904" s="238" t="str">
        <f t="shared" si="188"/>
        <v/>
      </c>
      <c r="W904" s="238">
        <f t="shared" si="189"/>
        <v>0</v>
      </c>
      <c r="X904" s="238">
        <f>SUMIFS($W$5:$W904,$V$5:$V904,"Plusieurs occurences",$H$5:$H904,H904)</f>
        <v>0</v>
      </c>
      <c r="Y904" t="str">
        <f t="shared" si="190"/>
        <v/>
      </c>
      <c r="Z904" t="str">
        <f t="shared" si="191"/>
        <v/>
      </c>
      <c r="AA904" t="str">
        <f t="shared" si="192"/>
        <v/>
      </c>
      <c r="AC904" t="str">
        <f t="shared" si="183"/>
        <v/>
      </c>
    </row>
    <row r="905" spans="16:29" x14ac:dyDescent="0.25">
      <c r="P905" s="1" t="str">
        <f>IF($C905&lt;&gt;"",IF(COUNTIF($C:C,$C905)&gt;1,"Plusieurs commentaires",""),"")</f>
        <v/>
      </c>
      <c r="Q905" s="1">
        <f t="shared" si="184"/>
        <v>0</v>
      </c>
      <c r="R905" s="1">
        <f>SUMIFS($Q$5:$Q905,$P$5:$P905,"Plusieurs commentaires",$C$5:$C905,C905)</f>
        <v>0</v>
      </c>
      <c r="S905" t="str">
        <f t="shared" si="185"/>
        <v/>
      </c>
      <c r="T905" t="str">
        <f t="shared" si="186"/>
        <v/>
      </c>
      <c r="U905" t="str">
        <f t="shared" si="187"/>
        <v/>
      </c>
      <c r="V905" s="238" t="str">
        <f t="shared" si="188"/>
        <v/>
      </c>
      <c r="W905" s="238">
        <f t="shared" si="189"/>
        <v>0</v>
      </c>
      <c r="X905" s="238">
        <f>SUMIFS($W$5:$W905,$V$5:$V905,"Plusieurs occurences",$H$5:$H905,H905)</f>
        <v>0</v>
      </c>
      <c r="Y905" t="str">
        <f t="shared" si="190"/>
        <v/>
      </c>
      <c r="Z905" t="str">
        <f t="shared" si="191"/>
        <v/>
      </c>
      <c r="AA905" t="str">
        <f t="shared" si="192"/>
        <v/>
      </c>
      <c r="AC905" t="str">
        <f t="shared" si="183"/>
        <v/>
      </c>
    </row>
    <row r="906" spans="16:29" x14ac:dyDescent="0.25">
      <c r="P906" s="1" t="str">
        <f>IF($C906&lt;&gt;"",IF(COUNTIF($C:C,$C906)&gt;1,"Plusieurs commentaires",""),"")</f>
        <v/>
      </c>
      <c r="Q906" s="1">
        <f t="shared" si="184"/>
        <v>0</v>
      </c>
      <c r="R906" s="1">
        <f>SUMIFS($Q$5:$Q906,$P$5:$P906,"Plusieurs commentaires",$C$5:$C906,C906)</f>
        <v>0</v>
      </c>
      <c r="S906" t="str">
        <f t="shared" si="185"/>
        <v/>
      </c>
      <c r="T906" t="str">
        <f t="shared" si="186"/>
        <v/>
      </c>
      <c r="U906" t="str">
        <f t="shared" si="187"/>
        <v/>
      </c>
      <c r="V906" s="238" t="str">
        <f t="shared" si="188"/>
        <v/>
      </c>
      <c r="W906" s="238">
        <f t="shared" si="189"/>
        <v>0</v>
      </c>
      <c r="X906" s="238">
        <f>SUMIFS($W$5:$W906,$V$5:$V906,"Plusieurs occurences",$H$5:$H906,H906)</f>
        <v>0</v>
      </c>
      <c r="Y906" t="str">
        <f t="shared" si="190"/>
        <v/>
      </c>
      <c r="Z906" t="str">
        <f t="shared" si="191"/>
        <v/>
      </c>
      <c r="AA906" t="str">
        <f t="shared" si="192"/>
        <v/>
      </c>
      <c r="AC906" t="str">
        <f t="shared" ref="AC906:AC969" si="193">IF(R906&lt;2,IF(M906="Critique",C906,""),"")</f>
        <v/>
      </c>
    </row>
    <row r="907" spans="16:29" x14ac:dyDescent="0.25">
      <c r="P907" s="1" t="str">
        <f>IF($C907&lt;&gt;"",IF(COUNTIF($C:C,$C907)&gt;1,"Plusieurs commentaires",""),"")</f>
        <v/>
      </c>
      <c r="Q907" s="1">
        <f t="shared" si="184"/>
        <v>0</v>
      </c>
      <c r="R907" s="1">
        <f>SUMIFS($Q$5:$Q907,$P$5:$P907,"Plusieurs commentaires",$C$5:$C907,C907)</f>
        <v>0</v>
      </c>
      <c r="S907" t="str">
        <f t="shared" si="185"/>
        <v/>
      </c>
      <c r="T907" t="str">
        <f t="shared" si="186"/>
        <v/>
      </c>
      <c r="U907" t="str">
        <f t="shared" si="187"/>
        <v/>
      </c>
      <c r="V907" s="238" t="str">
        <f t="shared" si="188"/>
        <v/>
      </c>
      <c r="W907" s="238">
        <f t="shared" si="189"/>
        <v>0</v>
      </c>
      <c r="X907" s="238">
        <f>SUMIFS($W$5:$W907,$V$5:$V907,"Plusieurs occurences",$H$5:$H907,H907)</f>
        <v>0</v>
      </c>
      <c r="Y907" t="str">
        <f t="shared" si="190"/>
        <v/>
      </c>
      <c r="Z907" t="str">
        <f t="shared" si="191"/>
        <v/>
      </c>
      <c r="AA907" t="str">
        <f t="shared" si="192"/>
        <v/>
      </c>
      <c r="AC907" t="str">
        <f t="shared" si="193"/>
        <v/>
      </c>
    </row>
    <row r="908" spans="16:29" x14ac:dyDescent="0.25">
      <c r="P908" s="1" t="str">
        <f>IF($C908&lt;&gt;"",IF(COUNTIF($C:C,$C908)&gt;1,"Plusieurs commentaires",""),"")</f>
        <v/>
      </c>
      <c r="Q908" s="1">
        <f t="shared" si="184"/>
        <v>0</v>
      </c>
      <c r="R908" s="1">
        <f>SUMIFS($Q$5:$Q908,$P$5:$P908,"Plusieurs commentaires",$C$5:$C908,C908)</f>
        <v>0</v>
      </c>
      <c r="S908" t="str">
        <f t="shared" si="185"/>
        <v/>
      </c>
      <c r="T908" t="str">
        <f t="shared" si="186"/>
        <v/>
      </c>
      <c r="U908" t="str">
        <f t="shared" si="187"/>
        <v/>
      </c>
      <c r="V908" s="238" t="str">
        <f t="shared" si="188"/>
        <v/>
      </c>
      <c r="W908" s="238">
        <f t="shared" si="189"/>
        <v>0</v>
      </c>
      <c r="X908" s="238">
        <f>SUMIFS($W$5:$W908,$V$5:$V908,"Plusieurs occurences",$H$5:$H908,H908)</f>
        <v>0</v>
      </c>
      <c r="Y908" t="str">
        <f t="shared" si="190"/>
        <v/>
      </c>
      <c r="Z908" t="str">
        <f t="shared" si="191"/>
        <v/>
      </c>
      <c r="AA908" t="str">
        <f t="shared" si="192"/>
        <v/>
      </c>
      <c r="AC908" t="str">
        <f t="shared" si="193"/>
        <v/>
      </c>
    </row>
    <row r="909" spans="16:29" x14ac:dyDescent="0.25">
      <c r="P909" s="1" t="str">
        <f>IF($C909&lt;&gt;"",IF(COUNTIF($C:C,$C909)&gt;1,"Plusieurs commentaires",""),"")</f>
        <v/>
      </c>
      <c r="Q909" s="1">
        <f t="shared" si="184"/>
        <v>0</v>
      </c>
      <c r="R909" s="1">
        <f>SUMIFS($Q$5:$Q909,$P$5:$P909,"Plusieurs commentaires",$C$5:$C909,C909)</f>
        <v>0</v>
      </c>
      <c r="S909" t="str">
        <f t="shared" si="185"/>
        <v/>
      </c>
      <c r="T909" t="str">
        <f t="shared" si="186"/>
        <v/>
      </c>
      <c r="U909" t="str">
        <f t="shared" si="187"/>
        <v/>
      </c>
      <c r="V909" s="238" t="str">
        <f t="shared" si="188"/>
        <v/>
      </c>
      <c r="W909" s="238">
        <f t="shared" si="189"/>
        <v>0</v>
      </c>
      <c r="X909" s="238">
        <f>SUMIFS($W$5:$W909,$V$5:$V909,"Plusieurs occurences",$H$5:$H909,H909)</f>
        <v>0</v>
      </c>
      <c r="Y909" t="str">
        <f t="shared" si="190"/>
        <v/>
      </c>
      <c r="Z909" t="str">
        <f t="shared" si="191"/>
        <v/>
      </c>
      <c r="AA909" t="str">
        <f t="shared" si="192"/>
        <v/>
      </c>
      <c r="AC909" t="str">
        <f t="shared" si="193"/>
        <v/>
      </c>
    </row>
    <row r="910" spans="16:29" x14ac:dyDescent="0.25">
      <c r="P910" s="1" t="str">
        <f>IF($C910&lt;&gt;"",IF(COUNTIF($C:C,$C910)&gt;1,"Plusieurs commentaires",""),"")</f>
        <v/>
      </c>
      <c r="Q910" s="1">
        <f t="shared" si="184"/>
        <v>0</v>
      </c>
      <c r="R910" s="1">
        <f>SUMIFS($Q$5:$Q910,$P$5:$P910,"Plusieurs commentaires",$C$5:$C910,C910)</f>
        <v>0</v>
      </c>
      <c r="S910" t="str">
        <f t="shared" si="185"/>
        <v/>
      </c>
      <c r="T910" t="str">
        <f t="shared" si="186"/>
        <v/>
      </c>
      <c r="U910" t="str">
        <f t="shared" si="187"/>
        <v/>
      </c>
      <c r="V910" s="238" t="str">
        <f t="shared" si="188"/>
        <v/>
      </c>
      <c r="W910" s="238">
        <f t="shared" si="189"/>
        <v>0</v>
      </c>
      <c r="X910" s="238">
        <f>SUMIFS($W$5:$W910,$V$5:$V910,"Plusieurs occurences",$H$5:$H910,H910)</f>
        <v>0</v>
      </c>
      <c r="Y910" t="str">
        <f t="shared" si="190"/>
        <v/>
      </c>
      <c r="Z910" t="str">
        <f t="shared" si="191"/>
        <v/>
      </c>
      <c r="AA910" t="str">
        <f t="shared" si="192"/>
        <v/>
      </c>
      <c r="AC910" t="str">
        <f t="shared" si="193"/>
        <v/>
      </c>
    </row>
    <row r="911" spans="16:29" x14ac:dyDescent="0.25">
      <c r="P911" s="1" t="str">
        <f>IF($C911&lt;&gt;"",IF(COUNTIF($C:C,$C911)&gt;1,"Plusieurs commentaires",""),"")</f>
        <v/>
      </c>
      <c r="Q911" s="1">
        <f t="shared" si="184"/>
        <v>0</v>
      </c>
      <c r="R911" s="1">
        <f>SUMIFS($Q$5:$Q911,$P$5:$P911,"Plusieurs commentaires",$C$5:$C911,C911)</f>
        <v>0</v>
      </c>
      <c r="S911" t="str">
        <f t="shared" si="185"/>
        <v/>
      </c>
      <c r="T911" t="str">
        <f t="shared" si="186"/>
        <v/>
      </c>
      <c r="U911" t="str">
        <f t="shared" si="187"/>
        <v/>
      </c>
      <c r="V911" s="238" t="str">
        <f t="shared" si="188"/>
        <v/>
      </c>
      <c r="W911" s="238">
        <f t="shared" si="189"/>
        <v>0</v>
      </c>
      <c r="X911" s="238">
        <f>SUMIFS($W$5:$W911,$V$5:$V911,"Plusieurs occurences",$H$5:$H911,H911)</f>
        <v>0</v>
      </c>
      <c r="Y911" t="str">
        <f t="shared" si="190"/>
        <v/>
      </c>
      <c r="Z911" t="str">
        <f t="shared" si="191"/>
        <v/>
      </c>
      <c r="AA911" t="str">
        <f t="shared" si="192"/>
        <v/>
      </c>
      <c r="AC911" t="str">
        <f t="shared" si="193"/>
        <v/>
      </c>
    </row>
    <row r="912" spans="16:29" x14ac:dyDescent="0.25">
      <c r="P912" s="1" t="str">
        <f>IF($C912&lt;&gt;"",IF(COUNTIF($C:C,$C912)&gt;1,"Plusieurs commentaires",""),"")</f>
        <v/>
      </c>
      <c r="Q912" s="1">
        <f t="shared" si="184"/>
        <v>0</v>
      </c>
      <c r="R912" s="1">
        <f>SUMIFS($Q$5:$Q912,$P$5:$P912,"Plusieurs commentaires",$C$5:$C912,C912)</f>
        <v>0</v>
      </c>
      <c r="S912" t="str">
        <f t="shared" si="185"/>
        <v/>
      </c>
      <c r="T912" t="str">
        <f t="shared" si="186"/>
        <v/>
      </c>
      <c r="U912" t="str">
        <f t="shared" si="187"/>
        <v/>
      </c>
      <c r="V912" s="238" t="str">
        <f t="shared" si="188"/>
        <v/>
      </c>
      <c r="W912" s="238">
        <f t="shared" si="189"/>
        <v>0</v>
      </c>
      <c r="X912" s="238">
        <f>SUMIFS($W$5:$W912,$V$5:$V912,"Plusieurs occurences",$H$5:$H912,H912)</f>
        <v>0</v>
      </c>
      <c r="Y912" t="str">
        <f t="shared" si="190"/>
        <v/>
      </c>
      <c r="Z912" t="str">
        <f t="shared" si="191"/>
        <v/>
      </c>
      <c r="AA912" t="str">
        <f t="shared" si="192"/>
        <v/>
      </c>
      <c r="AC912" t="str">
        <f t="shared" si="193"/>
        <v/>
      </c>
    </row>
    <row r="913" spans="16:29" x14ac:dyDescent="0.25">
      <c r="P913" s="1" t="str">
        <f>IF($C913&lt;&gt;"",IF(COUNTIF($C:C,$C913)&gt;1,"Plusieurs commentaires",""),"")</f>
        <v/>
      </c>
      <c r="Q913" s="1">
        <f t="shared" si="184"/>
        <v>0</v>
      </c>
      <c r="R913" s="1">
        <f>SUMIFS($Q$5:$Q913,$P$5:$P913,"Plusieurs commentaires",$C$5:$C913,C913)</f>
        <v>0</v>
      </c>
      <c r="S913" t="str">
        <f t="shared" si="185"/>
        <v/>
      </c>
      <c r="T913" t="str">
        <f t="shared" si="186"/>
        <v/>
      </c>
      <c r="U913" t="str">
        <f t="shared" si="187"/>
        <v/>
      </c>
      <c r="V913" s="238" t="str">
        <f t="shared" si="188"/>
        <v/>
      </c>
      <c r="W913" s="238">
        <f t="shared" si="189"/>
        <v>0</v>
      </c>
      <c r="X913" s="238">
        <f>SUMIFS($W$5:$W913,$V$5:$V913,"Plusieurs occurences",$H$5:$H913,H913)</f>
        <v>0</v>
      </c>
      <c r="Y913" t="str">
        <f t="shared" si="190"/>
        <v/>
      </c>
      <c r="Z913" t="str">
        <f t="shared" si="191"/>
        <v/>
      </c>
      <c r="AA913" t="str">
        <f t="shared" si="192"/>
        <v/>
      </c>
      <c r="AC913" t="str">
        <f t="shared" si="193"/>
        <v/>
      </c>
    </row>
    <row r="914" spans="16:29" x14ac:dyDescent="0.25">
      <c r="P914" s="1" t="str">
        <f>IF($C914&lt;&gt;"",IF(COUNTIF($C:C,$C914)&gt;1,"Plusieurs commentaires",""),"")</f>
        <v/>
      </c>
      <c r="Q914" s="1">
        <f t="shared" si="184"/>
        <v>0</v>
      </c>
      <c r="R914" s="1">
        <f>SUMIFS($Q$5:$Q914,$P$5:$P914,"Plusieurs commentaires",$C$5:$C914,C914)</f>
        <v>0</v>
      </c>
      <c r="S914" t="str">
        <f t="shared" si="185"/>
        <v/>
      </c>
      <c r="T914" t="str">
        <f t="shared" si="186"/>
        <v/>
      </c>
      <c r="U914" t="str">
        <f t="shared" si="187"/>
        <v/>
      </c>
      <c r="V914" s="238" t="str">
        <f t="shared" si="188"/>
        <v/>
      </c>
      <c r="W914" s="238">
        <f t="shared" si="189"/>
        <v>0</v>
      </c>
      <c r="X914" s="238">
        <f>SUMIFS($W$5:$W914,$V$5:$V914,"Plusieurs occurences",$H$5:$H914,H914)</f>
        <v>0</v>
      </c>
      <c r="Y914" t="str">
        <f t="shared" si="190"/>
        <v/>
      </c>
      <c r="Z914" t="str">
        <f t="shared" si="191"/>
        <v/>
      </c>
      <c r="AA914" t="str">
        <f t="shared" si="192"/>
        <v/>
      </c>
      <c r="AC914" t="str">
        <f t="shared" si="193"/>
        <v/>
      </c>
    </row>
    <row r="915" spans="16:29" x14ac:dyDescent="0.25">
      <c r="P915" s="1" t="str">
        <f>IF($C915&lt;&gt;"",IF(COUNTIF($C:C,$C915)&gt;1,"Plusieurs commentaires",""),"")</f>
        <v/>
      </c>
      <c r="Q915" s="1">
        <f t="shared" si="184"/>
        <v>0</v>
      </c>
      <c r="R915" s="1">
        <f>SUMIFS($Q$5:$Q915,$P$5:$P915,"Plusieurs commentaires",$C$5:$C915,C915)</f>
        <v>0</v>
      </c>
      <c r="S915" t="str">
        <f t="shared" si="185"/>
        <v/>
      </c>
      <c r="T915" t="str">
        <f t="shared" si="186"/>
        <v/>
      </c>
      <c r="U915" t="str">
        <f t="shared" si="187"/>
        <v/>
      </c>
      <c r="V915" s="238" t="str">
        <f t="shared" si="188"/>
        <v/>
      </c>
      <c r="W915" s="238">
        <f t="shared" si="189"/>
        <v>0</v>
      </c>
      <c r="X915" s="238">
        <f>SUMIFS($W$5:$W915,$V$5:$V915,"Plusieurs occurences",$H$5:$H915,H915)</f>
        <v>0</v>
      </c>
      <c r="Y915" t="str">
        <f t="shared" si="190"/>
        <v/>
      </c>
      <c r="Z915" t="str">
        <f t="shared" si="191"/>
        <v/>
      </c>
      <c r="AA915" t="str">
        <f t="shared" si="192"/>
        <v/>
      </c>
      <c r="AC915" t="str">
        <f t="shared" si="193"/>
        <v/>
      </c>
    </row>
    <row r="916" spans="16:29" x14ac:dyDescent="0.25">
      <c r="P916" s="1" t="str">
        <f>IF($C916&lt;&gt;"",IF(COUNTIF($C:C,$C916)&gt;1,"Plusieurs commentaires",""),"")</f>
        <v/>
      </c>
      <c r="Q916" s="1">
        <f t="shared" si="184"/>
        <v>0</v>
      </c>
      <c r="R916" s="1">
        <f>SUMIFS($Q$5:$Q916,$P$5:$P916,"Plusieurs commentaires",$C$5:$C916,C916)</f>
        <v>0</v>
      </c>
      <c r="S916" t="str">
        <f t="shared" si="185"/>
        <v/>
      </c>
      <c r="T916" t="str">
        <f t="shared" si="186"/>
        <v/>
      </c>
      <c r="U916" t="str">
        <f t="shared" si="187"/>
        <v/>
      </c>
      <c r="V916" s="238" t="str">
        <f t="shared" si="188"/>
        <v/>
      </c>
      <c r="W916" s="238">
        <f t="shared" si="189"/>
        <v>0</v>
      </c>
      <c r="X916" s="238">
        <f>SUMIFS($W$5:$W916,$V$5:$V916,"Plusieurs occurences",$H$5:$H916,H916)</f>
        <v>0</v>
      </c>
      <c r="Y916" t="str">
        <f t="shared" si="190"/>
        <v/>
      </c>
      <c r="Z916" t="str">
        <f t="shared" si="191"/>
        <v/>
      </c>
      <c r="AA916" t="str">
        <f t="shared" si="192"/>
        <v/>
      </c>
      <c r="AC916" t="str">
        <f t="shared" si="193"/>
        <v/>
      </c>
    </row>
    <row r="917" spans="16:29" x14ac:dyDescent="0.25">
      <c r="P917" s="1" t="str">
        <f>IF($C917&lt;&gt;"",IF(COUNTIF($C:C,$C917)&gt;1,"Plusieurs commentaires",""),"")</f>
        <v/>
      </c>
      <c r="Q917" s="1">
        <f t="shared" si="184"/>
        <v>0</v>
      </c>
      <c r="R917" s="1">
        <f>SUMIFS($Q$5:$Q917,$P$5:$P917,"Plusieurs commentaires",$C$5:$C917,C917)</f>
        <v>0</v>
      </c>
      <c r="S917" t="str">
        <f t="shared" si="185"/>
        <v/>
      </c>
      <c r="T917" t="str">
        <f t="shared" si="186"/>
        <v/>
      </c>
      <c r="U917" t="str">
        <f t="shared" si="187"/>
        <v/>
      </c>
      <c r="V917" s="238" t="str">
        <f t="shared" si="188"/>
        <v/>
      </c>
      <c r="W917" s="238">
        <f t="shared" si="189"/>
        <v>0</v>
      </c>
      <c r="X917" s="238">
        <f>SUMIFS($W$5:$W917,$V$5:$V917,"Plusieurs occurences",$H$5:$H917,H917)</f>
        <v>0</v>
      </c>
      <c r="Y917" t="str">
        <f t="shared" si="190"/>
        <v/>
      </c>
      <c r="Z917" t="str">
        <f t="shared" si="191"/>
        <v/>
      </c>
      <c r="AA917" t="str">
        <f t="shared" si="192"/>
        <v/>
      </c>
      <c r="AC917" t="str">
        <f t="shared" si="193"/>
        <v/>
      </c>
    </row>
    <row r="918" spans="16:29" x14ac:dyDescent="0.25">
      <c r="P918" s="1" t="str">
        <f>IF($C918&lt;&gt;"",IF(COUNTIF($C:C,$C918)&gt;1,"Plusieurs commentaires",""),"")</f>
        <v/>
      </c>
      <c r="Q918" s="1">
        <f t="shared" si="184"/>
        <v>0</v>
      </c>
      <c r="R918" s="1">
        <f>SUMIFS($Q$5:$Q918,$P$5:$P918,"Plusieurs commentaires",$C$5:$C918,C918)</f>
        <v>0</v>
      </c>
      <c r="S918" t="str">
        <f t="shared" si="185"/>
        <v/>
      </c>
      <c r="T918" t="str">
        <f t="shared" si="186"/>
        <v/>
      </c>
      <c r="U918" t="str">
        <f t="shared" si="187"/>
        <v/>
      </c>
      <c r="V918" s="238" t="str">
        <f t="shared" si="188"/>
        <v/>
      </c>
      <c r="W918" s="238">
        <f t="shared" si="189"/>
        <v>0</v>
      </c>
      <c r="X918" s="238">
        <f>SUMIFS($W$5:$W918,$V$5:$V918,"Plusieurs occurences",$H$5:$H918,H918)</f>
        <v>0</v>
      </c>
      <c r="Y918" t="str">
        <f t="shared" si="190"/>
        <v/>
      </c>
      <c r="Z918" t="str">
        <f t="shared" si="191"/>
        <v/>
      </c>
      <c r="AA918" t="str">
        <f t="shared" si="192"/>
        <v/>
      </c>
      <c r="AC918" t="str">
        <f t="shared" si="193"/>
        <v/>
      </c>
    </row>
    <row r="919" spans="16:29" x14ac:dyDescent="0.25">
      <c r="P919" s="1" t="str">
        <f>IF($C919&lt;&gt;"",IF(COUNTIF($C:C,$C919)&gt;1,"Plusieurs commentaires",""),"")</f>
        <v/>
      </c>
      <c r="Q919" s="1">
        <f t="shared" si="184"/>
        <v>0</v>
      </c>
      <c r="R919" s="1">
        <f>SUMIFS($Q$5:$Q919,$P$5:$P919,"Plusieurs commentaires",$C$5:$C919,C919)</f>
        <v>0</v>
      </c>
      <c r="S919" t="str">
        <f t="shared" si="185"/>
        <v/>
      </c>
      <c r="T919" t="str">
        <f t="shared" si="186"/>
        <v/>
      </c>
      <c r="U919" t="str">
        <f t="shared" si="187"/>
        <v/>
      </c>
      <c r="V919" s="238" t="str">
        <f t="shared" si="188"/>
        <v/>
      </c>
      <c r="W919" s="238">
        <f t="shared" si="189"/>
        <v>0</v>
      </c>
      <c r="X919" s="238">
        <f>SUMIFS($W$5:$W919,$V$5:$V919,"Plusieurs occurences",$H$5:$H919,H919)</f>
        <v>0</v>
      </c>
      <c r="Y919" t="str">
        <f t="shared" si="190"/>
        <v/>
      </c>
      <c r="Z919" t="str">
        <f t="shared" si="191"/>
        <v/>
      </c>
      <c r="AA919" t="str">
        <f t="shared" si="192"/>
        <v/>
      </c>
      <c r="AC919" t="str">
        <f t="shared" si="193"/>
        <v/>
      </c>
    </row>
    <row r="920" spans="16:29" x14ac:dyDescent="0.25">
      <c r="P920" s="1" t="str">
        <f>IF($C920&lt;&gt;"",IF(COUNTIF($C:C,$C920)&gt;1,"Plusieurs commentaires",""),"")</f>
        <v/>
      </c>
      <c r="Q920" s="1">
        <f t="shared" si="184"/>
        <v>0</v>
      </c>
      <c r="R920" s="1">
        <f>SUMIFS($Q$5:$Q920,$P$5:$P920,"Plusieurs commentaires",$C$5:$C920,C920)</f>
        <v>0</v>
      </c>
      <c r="S920" t="str">
        <f t="shared" si="185"/>
        <v/>
      </c>
      <c r="T920" t="str">
        <f t="shared" si="186"/>
        <v/>
      </c>
      <c r="U920" t="str">
        <f t="shared" si="187"/>
        <v/>
      </c>
      <c r="V920" s="238" t="str">
        <f t="shared" si="188"/>
        <v/>
      </c>
      <c r="W920" s="238">
        <f t="shared" si="189"/>
        <v>0</v>
      </c>
      <c r="X920" s="238">
        <f>SUMIFS($W$5:$W920,$V$5:$V920,"Plusieurs occurences",$H$5:$H920,H920)</f>
        <v>0</v>
      </c>
      <c r="Y920" t="str">
        <f t="shared" si="190"/>
        <v/>
      </c>
      <c r="Z920" t="str">
        <f t="shared" si="191"/>
        <v/>
      </c>
      <c r="AA920" t="str">
        <f t="shared" si="192"/>
        <v/>
      </c>
      <c r="AC920" t="str">
        <f t="shared" si="193"/>
        <v/>
      </c>
    </row>
    <row r="921" spans="16:29" x14ac:dyDescent="0.25">
      <c r="P921" s="1" t="str">
        <f>IF($C921&lt;&gt;"",IF(COUNTIF($C:C,$C921)&gt;1,"Plusieurs commentaires",""),"")</f>
        <v/>
      </c>
      <c r="Q921" s="1">
        <f t="shared" si="184"/>
        <v>0</v>
      </c>
      <c r="R921" s="1">
        <f>SUMIFS($Q$5:$Q921,$P$5:$P921,"Plusieurs commentaires",$C$5:$C921,C921)</f>
        <v>0</v>
      </c>
      <c r="S921" t="str">
        <f t="shared" si="185"/>
        <v/>
      </c>
      <c r="T921" t="str">
        <f t="shared" si="186"/>
        <v/>
      </c>
      <c r="U921" t="str">
        <f t="shared" si="187"/>
        <v/>
      </c>
      <c r="V921" s="238" t="str">
        <f t="shared" si="188"/>
        <v/>
      </c>
      <c r="W921" s="238">
        <f t="shared" si="189"/>
        <v>0</v>
      </c>
      <c r="X921" s="238">
        <f>SUMIFS($W$5:$W921,$V$5:$V921,"Plusieurs occurences",$H$5:$H921,H921)</f>
        <v>0</v>
      </c>
      <c r="Y921" t="str">
        <f t="shared" si="190"/>
        <v/>
      </c>
      <c r="Z921" t="str">
        <f t="shared" si="191"/>
        <v/>
      </c>
      <c r="AA921" t="str">
        <f t="shared" si="192"/>
        <v/>
      </c>
      <c r="AC921" t="str">
        <f t="shared" si="193"/>
        <v/>
      </c>
    </row>
    <row r="922" spans="16:29" x14ac:dyDescent="0.25">
      <c r="P922" s="1" t="str">
        <f>IF($C922&lt;&gt;"",IF(COUNTIF($C:C,$C922)&gt;1,"Plusieurs commentaires",""),"")</f>
        <v/>
      </c>
      <c r="Q922" s="1">
        <f t="shared" si="184"/>
        <v>0</v>
      </c>
      <c r="R922" s="1">
        <f>SUMIFS($Q$5:$Q922,$P$5:$P922,"Plusieurs commentaires",$C$5:$C922,C922)</f>
        <v>0</v>
      </c>
      <c r="S922" t="str">
        <f t="shared" si="185"/>
        <v/>
      </c>
      <c r="T922" t="str">
        <f t="shared" si="186"/>
        <v/>
      </c>
      <c r="U922" t="str">
        <f t="shared" si="187"/>
        <v/>
      </c>
      <c r="V922" s="238" t="str">
        <f t="shared" si="188"/>
        <v/>
      </c>
      <c r="W922" s="238">
        <f t="shared" si="189"/>
        <v>0</v>
      </c>
      <c r="X922" s="238">
        <f>SUMIFS($W$5:$W922,$V$5:$V922,"Plusieurs occurences",$H$5:$H922,H922)</f>
        <v>0</v>
      </c>
      <c r="Y922" t="str">
        <f t="shared" si="190"/>
        <v/>
      </c>
      <c r="Z922" t="str">
        <f t="shared" si="191"/>
        <v/>
      </c>
      <c r="AA922" t="str">
        <f t="shared" si="192"/>
        <v/>
      </c>
      <c r="AC922" t="str">
        <f t="shared" si="193"/>
        <v/>
      </c>
    </row>
    <row r="923" spans="16:29" x14ac:dyDescent="0.25">
      <c r="P923" s="1" t="str">
        <f>IF($C923&lt;&gt;"",IF(COUNTIF($C:C,$C923)&gt;1,"Plusieurs commentaires",""),"")</f>
        <v/>
      </c>
      <c r="Q923" s="1">
        <f t="shared" si="184"/>
        <v>0</v>
      </c>
      <c r="R923" s="1">
        <f>SUMIFS($Q$5:$Q923,$P$5:$P923,"Plusieurs commentaires",$C$5:$C923,C923)</f>
        <v>0</v>
      </c>
      <c r="S923" t="str">
        <f t="shared" si="185"/>
        <v/>
      </c>
      <c r="T923" t="str">
        <f t="shared" si="186"/>
        <v/>
      </c>
      <c r="U923" t="str">
        <f t="shared" si="187"/>
        <v/>
      </c>
      <c r="V923" s="238" t="str">
        <f t="shared" si="188"/>
        <v/>
      </c>
      <c r="W923" s="238">
        <f t="shared" si="189"/>
        <v>0</v>
      </c>
      <c r="X923" s="238">
        <f>SUMIFS($W$5:$W923,$V$5:$V923,"Plusieurs occurences",$H$5:$H923,H923)</f>
        <v>0</v>
      </c>
      <c r="Y923" t="str">
        <f t="shared" si="190"/>
        <v/>
      </c>
      <c r="Z923" t="str">
        <f t="shared" si="191"/>
        <v/>
      </c>
      <c r="AA923" t="str">
        <f t="shared" si="192"/>
        <v/>
      </c>
      <c r="AC923" t="str">
        <f t="shared" si="193"/>
        <v/>
      </c>
    </row>
    <row r="924" spans="16:29" x14ac:dyDescent="0.25">
      <c r="P924" s="1" t="str">
        <f>IF($C924&lt;&gt;"",IF(COUNTIF($C:C,$C924)&gt;1,"Plusieurs commentaires",""),"")</f>
        <v/>
      </c>
      <c r="Q924" s="1">
        <f t="shared" si="184"/>
        <v>0</v>
      </c>
      <c r="R924" s="1">
        <f>SUMIFS($Q$5:$Q924,$P$5:$P924,"Plusieurs commentaires",$C$5:$C924,C924)</f>
        <v>0</v>
      </c>
      <c r="S924" t="str">
        <f t="shared" si="185"/>
        <v/>
      </c>
      <c r="T924" t="str">
        <f t="shared" si="186"/>
        <v/>
      </c>
      <c r="U924" t="str">
        <f t="shared" si="187"/>
        <v/>
      </c>
      <c r="V924" s="238" t="str">
        <f t="shared" si="188"/>
        <v/>
      </c>
      <c r="W924" s="238">
        <f t="shared" si="189"/>
        <v>0</v>
      </c>
      <c r="X924" s="238">
        <f>SUMIFS($W$5:$W924,$V$5:$V924,"Plusieurs occurences",$H$5:$H924,H924)</f>
        <v>0</v>
      </c>
      <c r="Y924" t="str">
        <f t="shared" si="190"/>
        <v/>
      </c>
      <c r="Z924" t="str">
        <f t="shared" si="191"/>
        <v/>
      </c>
      <c r="AA924" t="str">
        <f t="shared" si="192"/>
        <v/>
      </c>
      <c r="AC924" t="str">
        <f t="shared" si="193"/>
        <v/>
      </c>
    </row>
    <row r="925" spans="16:29" x14ac:dyDescent="0.25">
      <c r="P925" s="1" t="str">
        <f>IF($C925&lt;&gt;"",IF(COUNTIF($C:C,$C925)&gt;1,"Plusieurs commentaires",""),"")</f>
        <v/>
      </c>
      <c r="Q925" s="1">
        <f t="shared" si="184"/>
        <v>0</v>
      </c>
      <c r="R925" s="1">
        <f>SUMIFS($Q$5:$Q925,$P$5:$P925,"Plusieurs commentaires",$C$5:$C925,C925)</f>
        <v>0</v>
      </c>
      <c r="S925" t="str">
        <f t="shared" si="185"/>
        <v/>
      </c>
      <c r="T925" t="str">
        <f t="shared" si="186"/>
        <v/>
      </c>
      <c r="U925" t="str">
        <f t="shared" si="187"/>
        <v/>
      </c>
      <c r="V925" s="238" t="str">
        <f t="shared" si="188"/>
        <v/>
      </c>
      <c r="W925" s="238">
        <f t="shared" si="189"/>
        <v>0</v>
      </c>
      <c r="X925" s="238">
        <f>SUMIFS($W$5:$W925,$V$5:$V925,"Plusieurs occurences",$H$5:$H925,H925)</f>
        <v>0</v>
      </c>
      <c r="Y925" t="str">
        <f t="shared" si="190"/>
        <v/>
      </c>
      <c r="Z925" t="str">
        <f t="shared" si="191"/>
        <v/>
      </c>
      <c r="AA925" t="str">
        <f t="shared" si="192"/>
        <v/>
      </c>
      <c r="AC925" t="str">
        <f t="shared" si="193"/>
        <v/>
      </c>
    </row>
    <row r="926" spans="16:29" x14ac:dyDescent="0.25">
      <c r="P926" s="1" t="str">
        <f>IF($C926&lt;&gt;"",IF(COUNTIF($C:C,$C926)&gt;1,"Plusieurs commentaires",""),"")</f>
        <v/>
      </c>
      <c r="Q926" s="1">
        <f t="shared" si="184"/>
        <v>0</v>
      </c>
      <c r="R926" s="1">
        <f>SUMIFS($Q$5:$Q926,$P$5:$P926,"Plusieurs commentaires",$C$5:$C926,C926)</f>
        <v>0</v>
      </c>
      <c r="S926" t="str">
        <f t="shared" si="185"/>
        <v/>
      </c>
      <c r="T926" t="str">
        <f t="shared" si="186"/>
        <v/>
      </c>
      <c r="U926" t="str">
        <f t="shared" si="187"/>
        <v/>
      </c>
      <c r="V926" s="238" t="str">
        <f t="shared" si="188"/>
        <v/>
      </c>
      <c r="W926" s="238">
        <f t="shared" si="189"/>
        <v>0</v>
      </c>
      <c r="X926" s="238">
        <f>SUMIFS($W$5:$W926,$V$5:$V926,"Plusieurs occurences",$H$5:$H926,H926)</f>
        <v>0</v>
      </c>
      <c r="Y926" t="str">
        <f t="shared" si="190"/>
        <v/>
      </c>
      <c r="Z926" t="str">
        <f t="shared" si="191"/>
        <v/>
      </c>
      <c r="AA926" t="str">
        <f t="shared" si="192"/>
        <v/>
      </c>
      <c r="AC926" t="str">
        <f t="shared" si="193"/>
        <v/>
      </c>
    </row>
    <row r="927" spans="16:29" x14ac:dyDescent="0.25">
      <c r="P927" s="1" t="str">
        <f>IF($C927&lt;&gt;"",IF(COUNTIF($C:C,$C927)&gt;1,"Plusieurs commentaires",""),"")</f>
        <v/>
      </c>
      <c r="Q927" s="1">
        <f t="shared" si="184"/>
        <v>0</v>
      </c>
      <c r="R927" s="1">
        <f>SUMIFS($Q$5:$Q927,$P$5:$P927,"Plusieurs commentaires",$C$5:$C927,C927)</f>
        <v>0</v>
      </c>
      <c r="S927" t="str">
        <f t="shared" si="185"/>
        <v/>
      </c>
      <c r="T927" t="str">
        <f t="shared" si="186"/>
        <v/>
      </c>
      <c r="U927" t="str">
        <f t="shared" si="187"/>
        <v/>
      </c>
      <c r="V927" s="238" t="str">
        <f t="shared" si="188"/>
        <v/>
      </c>
      <c r="W927" s="238">
        <f t="shared" si="189"/>
        <v>0</v>
      </c>
      <c r="X927" s="238">
        <f>SUMIFS($W$5:$W927,$V$5:$V927,"Plusieurs occurences",$H$5:$H927,H927)</f>
        <v>0</v>
      </c>
      <c r="Y927" t="str">
        <f t="shared" si="190"/>
        <v/>
      </c>
      <c r="Z927" t="str">
        <f t="shared" si="191"/>
        <v/>
      </c>
      <c r="AA927" t="str">
        <f t="shared" si="192"/>
        <v/>
      </c>
      <c r="AC927" t="str">
        <f t="shared" si="193"/>
        <v/>
      </c>
    </row>
    <row r="928" spans="16:29" x14ac:dyDescent="0.25">
      <c r="P928" s="1" t="str">
        <f>IF($C928&lt;&gt;"",IF(COUNTIF($C:C,$C928)&gt;1,"Plusieurs commentaires",""),"")</f>
        <v/>
      </c>
      <c r="Q928" s="1">
        <f t="shared" si="184"/>
        <v>0</v>
      </c>
      <c r="R928" s="1">
        <f>SUMIFS($Q$5:$Q928,$P$5:$P928,"Plusieurs commentaires",$C$5:$C928,C928)</f>
        <v>0</v>
      </c>
      <c r="S928" t="str">
        <f t="shared" si="185"/>
        <v/>
      </c>
      <c r="T928" t="str">
        <f t="shared" si="186"/>
        <v/>
      </c>
      <c r="U928" t="str">
        <f t="shared" si="187"/>
        <v/>
      </c>
      <c r="V928" s="238" t="str">
        <f t="shared" si="188"/>
        <v/>
      </c>
      <c r="W928" s="238">
        <f t="shared" si="189"/>
        <v>0</v>
      </c>
      <c r="X928" s="238">
        <f>SUMIFS($W$5:$W928,$V$5:$V928,"Plusieurs occurences",$H$5:$H928,H928)</f>
        <v>0</v>
      </c>
      <c r="Y928" t="str">
        <f t="shared" si="190"/>
        <v/>
      </c>
      <c r="Z928" t="str">
        <f t="shared" si="191"/>
        <v/>
      </c>
      <c r="AA928" t="str">
        <f t="shared" si="192"/>
        <v/>
      </c>
      <c r="AC928" t="str">
        <f t="shared" si="193"/>
        <v/>
      </c>
    </row>
    <row r="929" spans="16:29" x14ac:dyDescent="0.25">
      <c r="P929" s="1" t="str">
        <f>IF($C929&lt;&gt;"",IF(COUNTIF($C:C,$C929)&gt;1,"Plusieurs commentaires",""),"")</f>
        <v/>
      </c>
      <c r="Q929" s="1">
        <f t="shared" si="184"/>
        <v>0</v>
      </c>
      <c r="R929" s="1">
        <f>SUMIFS($Q$5:$Q929,$P$5:$P929,"Plusieurs commentaires",$C$5:$C929,C929)</f>
        <v>0</v>
      </c>
      <c r="S929" t="str">
        <f t="shared" si="185"/>
        <v/>
      </c>
      <c r="T929" t="str">
        <f t="shared" si="186"/>
        <v/>
      </c>
      <c r="U929" t="str">
        <f t="shared" si="187"/>
        <v/>
      </c>
      <c r="V929" s="238" t="str">
        <f t="shared" si="188"/>
        <v/>
      </c>
      <c r="W929" s="238">
        <f t="shared" si="189"/>
        <v>0</v>
      </c>
      <c r="X929" s="238">
        <f>SUMIFS($W$5:$W929,$V$5:$V929,"Plusieurs occurences",$H$5:$H929,H929)</f>
        <v>0</v>
      </c>
      <c r="Y929" t="str">
        <f t="shared" si="190"/>
        <v/>
      </c>
      <c r="Z929" t="str">
        <f t="shared" si="191"/>
        <v/>
      </c>
      <c r="AA929" t="str">
        <f t="shared" si="192"/>
        <v/>
      </c>
      <c r="AC929" t="str">
        <f t="shared" si="193"/>
        <v/>
      </c>
    </row>
    <row r="930" spans="16:29" x14ac:dyDescent="0.25">
      <c r="P930" s="1" t="str">
        <f>IF($C930&lt;&gt;"",IF(COUNTIF($C:C,$C930)&gt;1,"Plusieurs commentaires",""),"")</f>
        <v/>
      </c>
      <c r="Q930" s="1">
        <f t="shared" si="184"/>
        <v>0</v>
      </c>
      <c r="R930" s="1">
        <f>SUMIFS($Q$5:$Q930,$P$5:$P930,"Plusieurs commentaires",$C$5:$C930,C930)</f>
        <v>0</v>
      </c>
      <c r="S930" t="str">
        <f t="shared" si="185"/>
        <v/>
      </c>
      <c r="T930" t="str">
        <f t="shared" si="186"/>
        <v/>
      </c>
      <c r="U930" t="str">
        <f t="shared" si="187"/>
        <v/>
      </c>
      <c r="V930" s="238" t="str">
        <f t="shared" si="188"/>
        <v/>
      </c>
      <c r="W930" s="238">
        <f t="shared" si="189"/>
        <v>0</v>
      </c>
      <c r="X930" s="238">
        <f>SUMIFS($W$5:$W930,$V$5:$V930,"Plusieurs occurences",$H$5:$H930,H930)</f>
        <v>0</v>
      </c>
      <c r="Y930" t="str">
        <f t="shared" si="190"/>
        <v/>
      </c>
      <c r="Z930" t="str">
        <f t="shared" si="191"/>
        <v/>
      </c>
      <c r="AA930" t="str">
        <f t="shared" si="192"/>
        <v/>
      </c>
      <c r="AC930" t="str">
        <f t="shared" si="193"/>
        <v/>
      </c>
    </row>
    <row r="931" spans="16:29" x14ac:dyDescent="0.25">
      <c r="P931" s="1" t="str">
        <f>IF($C931&lt;&gt;"",IF(COUNTIF($C:C,$C931)&gt;1,"Plusieurs commentaires",""),"")</f>
        <v/>
      </c>
      <c r="Q931" s="1">
        <f t="shared" si="184"/>
        <v>0</v>
      </c>
      <c r="R931" s="1">
        <f>SUMIFS($Q$5:$Q931,$P$5:$P931,"Plusieurs commentaires",$C$5:$C931,C931)</f>
        <v>0</v>
      </c>
      <c r="S931" t="str">
        <f t="shared" si="185"/>
        <v/>
      </c>
      <c r="T931" t="str">
        <f t="shared" si="186"/>
        <v/>
      </c>
      <c r="U931" t="str">
        <f t="shared" si="187"/>
        <v/>
      </c>
      <c r="V931" s="238" t="str">
        <f t="shared" si="188"/>
        <v/>
      </c>
      <c r="W931" s="238">
        <f t="shared" si="189"/>
        <v>0</v>
      </c>
      <c r="X931" s="238">
        <f>SUMIFS($W$5:$W931,$V$5:$V931,"Plusieurs occurences",$H$5:$H931,H931)</f>
        <v>0</v>
      </c>
      <c r="Y931" t="str">
        <f t="shared" si="190"/>
        <v/>
      </c>
      <c r="Z931" t="str">
        <f t="shared" si="191"/>
        <v/>
      </c>
      <c r="AA931" t="str">
        <f t="shared" si="192"/>
        <v/>
      </c>
      <c r="AC931" t="str">
        <f t="shared" si="193"/>
        <v/>
      </c>
    </row>
    <row r="932" spans="16:29" x14ac:dyDescent="0.25">
      <c r="P932" s="1" t="str">
        <f>IF($C932&lt;&gt;"",IF(COUNTIF($C:C,$C932)&gt;1,"Plusieurs commentaires",""),"")</f>
        <v/>
      </c>
      <c r="Q932" s="1">
        <f t="shared" si="184"/>
        <v>0</v>
      </c>
      <c r="R932" s="1">
        <f>SUMIFS($Q$5:$Q932,$P$5:$P932,"Plusieurs commentaires",$C$5:$C932,C932)</f>
        <v>0</v>
      </c>
      <c r="S932" t="str">
        <f t="shared" si="185"/>
        <v/>
      </c>
      <c r="T932" t="str">
        <f t="shared" si="186"/>
        <v/>
      </c>
      <c r="U932" t="str">
        <f t="shared" si="187"/>
        <v/>
      </c>
      <c r="V932" s="238" t="str">
        <f t="shared" si="188"/>
        <v/>
      </c>
      <c r="W932" s="238">
        <f t="shared" si="189"/>
        <v>0</v>
      </c>
      <c r="X932" s="238">
        <f>SUMIFS($W$5:$W932,$V$5:$V932,"Plusieurs occurences",$H$5:$H932,H932)</f>
        <v>0</v>
      </c>
      <c r="Y932" t="str">
        <f t="shared" si="190"/>
        <v/>
      </c>
      <c r="Z932" t="str">
        <f t="shared" si="191"/>
        <v/>
      </c>
      <c r="AA932" t="str">
        <f t="shared" si="192"/>
        <v/>
      </c>
      <c r="AC932" t="str">
        <f t="shared" si="193"/>
        <v/>
      </c>
    </row>
    <row r="933" spans="16:29" x14ac:dyDescent="0.25">
      <c r="P933" s="1" t="str">
        <f>IF($C933&lt;&gt;"",IF(COUNTIF($C:C,$C933)&gt;1,"Plusieurs commentaires",""),"")</f>
        <v/>
      </c>
      <c r="Q933" s="1">
        <f t="shared" si="184"/>
        <v>0</v>
      </c>
      <c r="R933" s="1">
        <f>SUMIFS($Q$5:$Q933,$P$5:$P933,"Plusieurs commentaires",$C$5:$C933,C933)</f>
        <v>0</v>
      </c>
      <c r="S933" t="str">
        <f t="shared" si="185"/>
        <v/>
      </c>
      <c r="T933" t="str">
        <f t="shared" si="186"/>
        <v/>
      </c>
      <c r="U933" t="str">
        <f t="shared" si="187"/>
        <v/>
      </c>
      <c r="V933" s="238" t="str">
        <f t="shared" si="188"/>
        <v/>
      </c>
      <c r="W933" s="238">
        <f t="shared" si="189"/>
        <v>0</v>
      </c>
      <c r="X933" s="238">
        <f>SUMIFS($W$5:$W933,$V$5:$V933,"Plusieurs occurences",$H$5:$H933,H933)</f>
        <v>0</v>
      </c>
      <c r="Y933" t="str">
        <f t="shared" si="190"/>
        <v/>
      </c>
      <c r="Z933" t="str">
        <f t="shared" si="191"/>
        <v/>
      </c>
      <c r="AA933" t="str">
        <f t="shared" si="192"/>
        <v/>
      </c>
      <c r="AC933" t="str">
        <f t="shared" si="193"/>
        <v/>
      </c>
    </row>
    <row r="934" spans="16:29" x14ac:dyDescent="0.25">
      <c r="P934" s="1" t="str">
        <f>IF($C934&lt;&gt;"",IF(COUNTIF($C:C,$C934)&gt;1,"Plusieurs commentaires",""),"")</f>
        <v/>
      </c>
      <c r="Q934" s="1">
        <f t="shared" si="184"/>
        <v>0</v>
      </c>
      <c r="R934" s="1">
        <f>SUMIFS($Q$5:$Q934,$P$5:$P934,"Plusieurs commentaires",$C$5:$C934,C934)</f>
        <v>0</v>
      </c>
      <c r="S934" t="str">
        <f t="shared" si="185"/>
        <v/>
      </c>
      <c r="T934" t="str">
        <f t="shared" si="186"/>
        <v/>
      </c>
      <c r="U934" t="str">
        <f t="shared" si="187"/>
        <v/>
      </c>
      <c r="V934" s="238" t="str">
        <f t="shared" si="188"/>
        <v/>
      </c>
      <c r="W934" s="238">
        <f t="shared" si="189"/>
        <v>0</v>
      </c>
      <c r="X934" s="238">
        <f>SUMIFS($W$5:$W934,$V$5:$V934,"Plusieurs occurences",$H$5:$H934,H934)</f>
        <v>0</v>
      </c>
      <c r="Y934" t="str">
        <f t="shared" si="190"/>
        <v/>
      </c>
      <c r="Z934" t="str">
        <f t="shared" si="191"/>
        <v/>
      </c>
      <c r="AA934" t="str">
        <f t="shared" si="192"/>
        <v/>
      </c>
      <c r="AC934" t="str">
        <f t="shared" si="193"/>
        <v/>
      </c>
    </row>
    <row r="935" spans="16:29" x14ac:dyDescent="0.25">
      <c r="P935" s="1" t="str">
        <f>IF($C935&lt;&gt;"",IF(COUNTIF($C:C,$C935)&gt;1,"Plusieurs commentaires",""),"")</f>
        <v/>
      </c>
      <c r="Q935" s="1">
        <f t="shared" si="184"/>
        <v>0</v>
      </c>
      <c r="R935" s="1">
        <f>SUMIFS($Q$5:$Q935,$P$5:$P935,"Plusieurs commentaires",$C$5:$C935,C935)</f>
        <v>0</v>
      </c>
      <c r="S935" t="str">
        <f t="shared" si="185"/>
        <v/>
      </c>
      <c r="T935" t="str">
        <f t="shared" si="186"/>
        <v/>
      </c>
      <c r="U935" t="str">
        <f t="shared" si="187"/>
        <v/>
      </c>
      <c r="V935" s="238" t="str">
        <f t="shared" si="188"/>
        <v/>
      </c>
      <c r="W935" s="238">
        <f t="shared" si="189"/>
        <v>0</v>
      </c>
      <c r="X935" s="238">
        <f>SUMIFS($W$5:$W935,$V$5:$V935,"Plusieurs occurences",$H$5:$H935,H935)</f>
        <v>0</v>
      </c>
      <c r="Y935" t="str">
        <f t="shared" si="190"/>
        <v/>
      </c>
      <c r="Z935" t="str">
        <f t="shared" si="191"/>
        <v/>
      </c>
      <c r="AA935" t="str">
        <f t="shared" si="192"/>
        <v/>
      </c>
      <c r="AC935" t="str">
        <f t="shared" si="193"/>
        <v/>
      </c>
    </row>
    <row r="936" spans="16:29" x14ac:dyDescent="0.25">
      <c r="P936" s="1" t="str">
        <f>IF($C936&lt;&gt;"",IF(COUNTIF($C:C,$C936)&gt;1,"Plusieurs commentaires",""),"")</f>
        <v/>
      </c>
      <c r="Q936" s="1">
        <f t="shared" si="184"/>
        <v>0</v>
      </c>
      <c r="R936" s="1">
        <f>SUMIFS($Q$5:$Q936,$P$5:$P936,"Plusieurs commentaires",$C$5:$C936,C936)</f>
        <v>0</v>
      </c>
      <c r="S936" t="str">
        <f t="shared" si="185"/>
        <v/>
      </c>
      <c r="T936" t="str">
        <f t="shared" si="186"/>
        <v/>
      </c>
      <c r="U936" t="str">
        <f t="shared" si="187"/>
        <v/>
      </c>
      <c r="V936" s="238" t="str">
        <f t="shared" si="188"/>
        <v/>
      </c>
      <c r="W936" s="238">
        <f t="shared" si="189"/>
        <v>0</v>
      </c>
      <c r="X936" s="238">
        <f>SUMIFS($W$5:$W936,$V$5:$V936,"Plusieurs occurences",$H$5:$H936,H936)</f>
        <v>0</v>
      </c>
      <c r="Y936" t="str">
        <f t="shared" si="190"/>
        <v/>
      </c>
      <c r="Z936" t="str">
        <f t="shared" si="191"/>
        <v/>
      </c>
      <c r="AA936" t="str">
        <f t="shared" si="192"/>
        <v/>
      </c>
      <c r="AC936" t="str">
        <f t="shared" si="193"/>
        <v/>
      </c>
    </row>
    <row r="937" spans="16:29" x14ac:dyDescent="0.25">
      <c r="P937" s="1" t="str">
        <f>IF($C937&lt;&gt;"",IF(COUNTIF($C:C,$C937)&gt;1,"Plusieurs commentaires",""),"")</f>
        <v/>
      </c>
      <c r="Q937" s="1">
        <f t="shared" si="184"/>
        <v>0</v>
      </c>
      <c r="R937" s="1">
        <f>SUMIFS($Q$5:$Q937,$P$5:$P937,"Plusieurs commentaires",$C$5:$C937,C937)</f>
        <v>0</v>
      </c>
      <c r="S937" t="str">
        <f t="shared" si="185"/>
        <v/>
      </c>
      <c r="T937" t="str">
        <f t="shared" si="186"/>
        <v/>
      </c>
      <c r="U937" t="str">
        <f t="shared" si="187"/>
        <v/>
      </c>
      <c r="V937" s="238" t="str">
        <f t="shared" si="188"/>
        <v/>
      </c>
      <c r="W937" s="238">
        <f t="shared" si="189"/>
        <v>0</v>
      </c>
      <c r="X937" s="238">
        <f>SUMIFS($W$5:$W937,$V$5:$V937,"Plusieurs occurences",$H$5:$H937,H937)</f>
        <v>0</v>
      </c>
      <c r="Y937" t="str">
        <f t="shared" si="190"/>
        <v/>
      </c>
      <c r="Z937" t="str">
        <f t="shared" si="191"/>
        <v/>
      </c>
      <c r="AA937" t="str">
        <f t="shared" si="192"/>
        <v/>
      </c>
      <c r="AC937" t="str">
        <f t="shared" si="193"/>
        <v/>
      </c>
    </row>
    <row r="938" spans="16:29" x14ac:dyDescent="0.25">
      <c r="P938" s="1" t="str">
        <f>IF($C938&lt;&gt;"",IF(COUNTIF($C:C,$C938)&gt;1,"Plusieurs commentaires",""),"")</f>
        <v/>
      </c>
      <c r="Q938" s="1">
        <f t="shared" si="184"/>
        <v>0</v>
      </c>
      <c r="R938" s="1">
        <f>SUMIFS($Q$5:$Q938,$P$5:$P938,"Plusieurs commentaires",$C$5:$C938,C938)</f>
        <v>0</v>
      </c>
      <c r="S938" t="str">
        <f t="shared" si="185"/>
        <v/>
      </c>
      <c r="T938" t="str">
        <f t="shared" si="186"/>
        <v/>
      </c>
      <c r="U938" t="str">
        <f t="shared" si="187"/>
        <v/>
      </c>
      <c r="V938" s="238" t="str">
        <f t="shared" si="188"/>
        <v/>
      </c>
      <c r="W938" s="238">
        <f t="shared" si="189"/>
        <v>0</v>
      </c>
      <c r="X938" s="238">
        <f>SUMIFS($W$5:$W938,$V$5:$V938,"Plusieurs occurences",$H$5:$H938,H938)</f>
        <v>0</v>
      </c>
      <c r="Y938" t="str">
        <f t="shared" si="190"/>
        <v/>
      </c>
      <c r="Z938" t="str">
        <f t="shared" si="191"/>
        <v/>
      </c>
      <c r="AA938" t="str">
        <f t="shared" si="192"/>
        <v/>
      </c>
      <c r="AC938" t="str">
        <f t="shared" si="193"/>
        <v/>
      </c>
    </row>
    <row r="939" spans="16:29" x14ac:dyDescent="0.25">
      <c r="P939" s="1" t="str">
        <f>IF($C939&lt;&gt;"",IF(COUNTIF($C:C,$C939)&gt;1,"Plusieurs commentaires",""),"")</f>
        <v/>
      </c>
      <c r="Q939" s="1">
        <f t="shared" si="184"/>
        <v>0</v>
      </c>
      <c r="R939" s="1">
        <f>SUMIFS($Q$5:$Q939,$P$5:$P939,"Plusieurs commentaires",$C$5:$C939,C939)</f>
        <v>0</v>
      </c>
      <c r="S939" t="str">
        <f t="shared" si="185"/>
        <v/>
      </c>
      <c r="T939" t="str">
        <f t="shared" si="186"/>
        <v/>
      </c>
      <c r="U939" t="str">
        <f t="shared" si="187"/>
        <v/>
      </c>
      <c r="V939" s="238" t="str">
        <f t="shared" si="188"/>
        <v/>
      </c>
      <c r="W939" s="238">
        <f t="shared" si="189"/>
        <v>0</v>
      </c>
      <c r="X939" s="238">
        <f>SUMIFS($W$5:$W939,$V$5:$V939,"Plusieurs occurences",$H$5:$H939,H939)</f>
        <v>0</v>
      </c>
      <c r="Y939" t="str">
        <f t="shared" si="190"/>
        <v/>
      </c>
      <c r="Z939" t="str">
        <f t="shared" si="191"/>
        <v/>
      </c>
      <c r="AA939" t="str">
        <f t="shared" si="192"/>
        <v/>
      </c>
      <c r="AC939" t="str">
        <f t="shared" si="193"/>
        <v/>
      </c>
    </row>
    <row r="940" spans="16:29" x14ac:dyDescent="0.25">
      <c r="P940" s="1" t="str">
        <f>IF($C940&lt;&gt;"",IF(COUNTIF($C:C,$C940)&gt;1,"Plusieurs commentaires",""),"")</f>
        <v/>
      </c>
      <c r="Q940" s="1">
        <f t="shared" si="184"/>
        <v>0</v>
      </c>
      <c r="R940" s="1">
        <f>SUMIFS($Q$5:$Q940,$P$5:$P940,"Plusieurs commentaires",$C$5:$C940,C940)</f>
        <v>0</v>
      </c>
      <c r="S940" t="str">
        <f t="shared" si="185"/>
        <v/>
      </c>
      <c r="T940" t="str">
        <f t="shared" si="186"/>
        <v/>
      </c>
      <c r="U940" t="str">
        <f t="shared" si="187"/>
        <v/>
      </c>
      <c r="V940" s="238" t="str">
        <f t="shared" si="188"/>
        <v/>
      </c>
      <c r="W940" s="238">
        <f t="shared" si="189"/>
        <v>0</v>
      </c>
      <c r="X940" s="238">
        <f>SUMIFS($W$5:$W940,$V$5:$V940,"Plusieurs occurences",$H$5:$H940,H940)</f>
        <v>0</v>
      </c>
      <c r="Y940" t="str">
        <f t="shared" si="190"/>
        <v/>
      </c>
      <c r="Z940" t="str">
        <f t="shared" si="191"/>
        <v/>
      </c>
      <c r="AA940" t="str">
        <f t="shared" si="192"/>
        <v/>
      </c>
      <c r="AC940" t="str">
        <f t="shared" si="193"/>
        <v/>
      </c>
    </row>
    <row r="941" spans="16:29" x14ac:dyDescent="0.25">
      <c r="P941" s="1" t="str">
        <f>IF($C941&lt;&gt;"",IF(COUNTIF($C:C,$C941)&gt;1,"Plusieurs commentaires",""),"")</f>
        <v/>
      </c>
      <c r="Q941" s="1">
        <f t="shared" si="184"/>
        <v>0</v>
      </c>
      <c r="R941" s="1">
        <f>SUMIFS($Q$5:$Q941,$P$5:$P941,"Plusieurs commentaires",$C$5:$C941,C941)</f>
        <v>0</v>
      </c>
      <c r="S941" t="str">
        <f t="shared" si="185"/>
        <v/>
      </c>
      <c r="T941" t="str">
        <f t="shared" si="186"/>
        <v/>
      </c>
      <c r="U941" t="str">
        <f t="shared" si="187"/>
        <v/>
      </c>
      <c r="V941" s="238" t="str">
        <f t="shared" si="188"/>
        <v/>
      </c>
      <c r="W941" s="238">
        <f t="shared" si="189"/>
        <v>0</v>
      </c>
      <c r="X941" s="238">
        <f>SUMIFS($W$5:$W941,$V$5:$V941,"Plusieurs occurences",$H$5:$H941,H941)</f>
        <v>0</v>
      </c>
      <c r="Y941" t="str">
        <f t="shared" si="190"/>
        <v/>
      </c>
      <c r="Z941" t="str">
        <f t="shared" si="191"/>
        <v/>
      </c>
      <c r="AA941" t="str">
        <f t="shared" si="192"/>
        <v/>
      </c>
      <c r="AC941" t="str">
        <f t="shared" si="193"/>
        <v/>
      </c>
    </row>
    <row r="942" spans="16:29" x14ac:dyDescent="0.25">
      <c r="P942" s="1" t="str">
        <f>IF($C942&lt;&gt;"",IF(COUNTIF($C:C,$C942)&gt;1,"Plusieurs commentaires",""),"")</f>
        <v/>
      </c>
      <c r="Q942" s="1">
        <f t="shared" si="184"/>
        <v>0</v>
      </c>
      <c r="R942" s="1">
        <f>SUMIFS($Q$5:$Q942,$P$5:$P942,"Plusieurs commentaires",$C$5:$C942,C942)</f>
        <v>0</v>
      </c>
      <c r="S942" t="str">
        <f t="shared" si="185"/>
        <v/>
      </c>
      <c r="T942" t="str">
        <f t="shared" si="186"/>
        <v/>
      </c>
      <c r="U942" t="str">
        <f t="shared" si="187"/>
        <v/>
      </c>
      <c r="V942" s="238" t="str">
        <f t="shared" si="188"/>
        <v/>
      </c>
      <c r="W942" s="238">
        <f t="shared" si="189"/>
        <v>0</v>
      </c>
      <c r="X942" s="238">
        <f>SUMIFS($W$5:$W942,$V$5:$V942,"Plusieurs occurences",$H$5:$H942,H942)</f>
        <v>0</v>
      </c>
      <c r="Y942" t="str">
        <f t="shared" si="190"/>
        <v/>
      </c>
      <c r="Z942" t="str">
        <f t="shared" si="191"/>
        <v/>
      </c>
      <c r="AA942" t="str">
        <f t="shared" si="192"/>
        <v/>
      </c>
      <c r="AC942" t="str">
        <f t="shared" si="193"/>
        <v/>
      </c>
    </row>
    <row r="943" spans="16:29" x14ac:dyDescent="0.25">
      <c r="P943" s="1" t="str">
        <f>IF($C943&lt;&gt;"",IF(COUNTIF($C:C,$C943)&gt;1,"Plusieurs commentaires",""),"")</f>
        <v/>
      </c>
      <c r="Q943" s="1">
        <f t="shared" si="184"/>
        <v>0</v>
      </c>
      <c r="R943" s="1">
        <f>SUMIFS($Q$5:$Q943,$P$5:$P943,"Plusieurs commentaires",$C$5:$C943,C943)</f>
        <v>0</v>
      </c>
      <c r="S943" t="str">
        <f t="shared" si="185"/>
        <v/>
      </c>
      <c r="T943" t="str">
        <f t="shared" si="186"/>
        <v/>
      </c>
      <c r="U943" t="str">
        <f t="shared" si="187"/>
        <v/>
      </c>
      <c r="V943" s="238" t="str">
        <f t="shared" si="188"/>
        <v/>
      </c>
      <c r="W943" s="238">
        <f t="shared" si="189"/>
        <v>0</v>
      </c>
      <c r="X943" s="238">
        <f>SUMIFS($W$5:$W943,$V$5:$V943,"Plusieurs occurences",$H$5:$H943,H943)</f>
        <v>0</v>
      </c>
      <c r="Y943" t="str">
        <f t="shared" si="190"/>
        <v/>
      </c>
      <c r="Z943" t="str">
        <f t="shared" si="191"/>
        <v/>
      </c>
      <c r="AA943" t="str">
        <f t="shared" si="192"/>
        <v/>
      </c>
      <c r="AC943" t="str">
        <f t="shared" si="193"/>
        <v/>
      </c>
    </row>
    <row r="944" spans="16:29" x14ac:dyDescent="0.25">
      <c r="P944" s="1" t="str">
        <f>IF($C944&lt;&gt;"",IF(COUNTIF($C:C,$C944)&gt;1,"Plusieurs commentaires",""),"")</f>
        <v/>
      </c>
      <c r="Q944" s="1">
        <f t="shared" si="184"/>
        <v>0</v>
      </c>
      <c r="R944" s="1">
        <f>SUMIFS($Q$5:$Q944,$P$5:$P944,"Plusieurs commentaires",$C$5:$C944,C944)</f>
        <v>0</v>
      </c>
      <c r="S944" t="str">
        <f t="shared" si="185"/>
        <v/>
      </c>
      <c r="T944" t="str">
        <f t="shared" si="186"/>
        <v/>
      </c>
      <c r="U944" t="str">
        <f t="shared" si="187"/>
        <v/>
      </c>
      <c r="V944" s="238" t="str">
        <f t="shared" si="188"/>
        <v/>
      </c>
      <c r="W944" s="238">
        <f t="shared" si="189"/>
        <v>0</v>
      </c>
      <c r="X944" s="238">
        <f>SUMIFS($W$5:$W944,$V$5:$V944,"Plusieurs occurences",$H$5:$H944,H944)</f>
        <v>0</v>
      </c>
      <c r="Y944" t="str">
        <f t="shared" si="190"/>
        <v/>
      </c>
      <c r="Z944" t="str">
        <f t="shared" si="191"/>
        <v/>
      </c>
      <c r="AA944" t="str">
        <f t="shared" si="192"/>
        <v/>
      </c>
      <c r="AC944" t="str">
        <f t="shared" si="193"/>
        <v/>
      </c>
    </row>
    <row r="945" spans="16:29" x14ac:dyDescent="0.25">
      <c r="P945" s="1" t="str">
        <f>IF($C945&lt;&gt;"",IF(COUNTIF($C:C,$C945)&gt;1,"Plusieurs commentaires",""),"")</f>
        <v/>
      </c>
      <c r="Q945" s="1">
        <f t="shared" si="184"/>
        <v>0</v>
      </c>
      <c r="R945" s="1">
        <f>SUMIFS($Q$5:$Q945,$P$5:$P945,"Plusieurs commentaires",$C$5:$C945,C945)</f>
        <v>0</v>
      </c>
      <c r="S945" t="str">
        <f t="shared" si="185"/>
        <v/>
      </c>
      <c r="T945" t="str">
        <f t="shared" si="186"/>
        <v/>
      </c>
      <c r="U945" t="str">
        <f t="shared" si="187"/>
        <v/>
      </c>
      <c r="V945" s="238" t="str">
        <f t="shared" si="188"/>
        <v/>
      </c>
      <c r="W945" s="238">
        <f t="shared" si="189"/>
        <v>0</v>
      </c>
      <c r="X945" s="238">
        <f>SUMIFS($W$5:$W945,$V$5:$V945,"Plusieurs occurences",$H$5:$H945,H945)</f>
        <v>0</v>
      </c>
      <c r="Y945" t="str">
        <f t="shared" si="190"/>
        <v/>
      </c>
      <c r="Z945" t="str">
        <f t="shared" si="191"/>
        <v/>
      </c>
      <c r="AA945" t="str">
        <f t="shared" si="192"/>
        <v/>
      </c>
      <c r="AC945" t="str">
        <f t="shared" si="193"/>
        <v/>
      </c>
    </row>
    <row r="946" spans="16:29" x14ac:dyDescent="0.25">
      <c r="P946" s="1" t="str">
        <f>IF($C946&lt;&gt;"",IF(COUNTIF($C:C,$C946)&gt;1,"Plusieurs commentaires",""),"")</f>
        <v/>
      </c>
      <c r="Q946" s="1">
        <f t="shared" si="184"/>
        <v>0</v>
      </c>
      <c r="R946" s="1">
        <f>SUMIFS($Q$5:$Q946,$P$5:$P946,"Plusieurs commentaires",$C$5:$C946,C946)</f>
        <v>0</v>
      </c>
      <c r="S946" t="str">
        <f t="shared" si="185"/>
        <v/>
      </c>
      <c r="T946" t="str">
        <f t="shared" si="186"/>
        <v/>
      </c>
      <c r="U946" t="str">
        <f t="shared" si="187"/>
        <v/>
      </c>
      <c r="V946" s="238" t="str">
        <f t="shared" si="188"/>
        <v/>
      </c>
      <c r="W946" s="238">
        <f t="shared" si="189"/>
        <v>0</v>
      </c>
      <c r="X946" s="238">
        <f>SUMIFS($W$5:$W946,$V$5:$V946,"Plusieurs occurences",$H$5:$H946,H946)</f>
        <v>0</v>
      </c>
      <c r="Y946" t="str">
        <f t="shared" si="190"/>
        <v/>
      </c>
      <c r="Z946" t="str">
        <f t="shared" si="191"/>
        <v/>
      </c>
      <c r="AA946" t="str">
        <f t="shared" si="192"/>
        <v/>
      </c>
      <c r="AC946" t="str">
        <f t="shared" si="193"/>
        <v/>
      </c>
    </row>
    <row r="947" spans="16:29" x14ac:dyDescent="0.25">
      <c r="P947" s="1" t="str">
        <f>IF($C947&lt;&gt;"",IF(COUNTIF($C:C,$C947)&gt;1,"Plusieurs commentaires",""),"")</f>
        <v/>
      </c>
      <c r="Q947" s="1">
        <f t="shared" si="184"/>
        <v>0</v>
      </c>
      <c r="R947" s="1">
        <f>SUMIFS($Q$5:$Q947,$P$5:$P947,"Plusieurs commentaires",$C$5:$C947,C947)</f>
        <v>0</v>
      </c>
      <c r="S947" t="str">
        <f t="shared" si="185"/>
        <v/>
      </c>
      <c r="T947" t="str">
        <f t="shared" si="186"/>
        <v/>
      </c>
      <c r="U947" t="str">
        <f t="shared" si="187"/>
        <v/>
      </c>
      <c r="V947" s="238" t="str">
        <f t="shared" si="188"/>
        <v/>
      </c>
      <c r="W947" s="238">
        <f t="shared" si="189"/>
        <v>0</v>
      </c>
      <c r="X947" s="238">
        <f>SUMIFS($W$5:$W947,$V$5:$V947,"Plusieurs occurences",$H$5:$H947,H947)</f>
        <v>0</v>
      </c>
      <c r="Y947" t="str">
        <f t="shared" si="190"/>
        <v/>
      </c>
      <c r="Z947" t="str">
        <f t="shared" si="191"/>
        <v/>
      </c>
      <c r="AA947" t="str">
        <f t="shared" si="192"/>
        <v/>
      </c>
      <c r="AC947" t="str">
        <f t="shared" si="193"/>
        <v/>
      </c>
    </row>
    <row r="948" spans="16:29" x14ac:dyDescent="0.25">
      <c r="P948" s="1" t="str">
        <f>IF($C948&lt;&gt;"",IF(COUNTIF($C:C,$C948)&gt;1,"Plusieurs commentaires",""),"")</f>
        <v/>
      </c>
      <c r="Q948" s="1">
        <f t="shared" si="184"/>
        <v>0</v>
      </c>
      <c r="R948" s="1">
        <f>SUMIFS($Q$5:$Q948,$P$5:$P948,"Plusieurs commentaires",$C$5:$C948,C948)</f>
        <v>0</v>
      </c>
      <c r="S948" t="str">
        <f t="shared" si="185"/>
        <v/>
      </c>
      <c r="T948" t="str">
        <f t="shared" si="186"/>
        <v/>
      </c>
      <c r="U948" t="str">
        <f t="shared" si="187"/>
        <v/>
      </c>
      <c r="V948" s="238" t="str">
        <f t="shared" si="188"/>
        <v/>
      </c>
      <c r="W948" s="238">
        <f t="shared" si="189"/>
        <v>0</v>
      </c>
      <c r="X948" s="238">
        <f>SUMIFS($W$5:$W948,$V$5:$V948,"Plusieurs occurences",$H$5:$H948,H948)</f>
        <v>0</v>
      </c>
      <c r="Y948" t="str">
        <f t="shared" si="190"/>
        <v/>
      </c>
      <c r="Z948" t="str">
        <f t="shared" si="191"/>
        <v/>
      </c>
      <c r="AA948" t="str">
        <f t="shared" si="192"/>
        <v/>
      </c>
      <c r="AC948" t="str">
        <f t="shared" si="193"/>
        <v/>
      </c>
    </row>
    <row r="949" spans="16:29" x14ac:dyDescent="0.25">
      <c r="P949" s="1" t="str">
        <f>IF($C949&lt;&gt;"",IF(COUNTIF($C:C,$C949)&gt;1,"Plusieurs commentaires",""),"")</f>
        <v/>
      </c>
      <c r="Q949" s="1">
        <f t="shared" si="184"/>
        <v>0</v>
      </c>
      <c r="R949" s="1">
        <f>SUMIFS($Q$5:$Q949,$P$5:$P949,"Plusieurs commentaires",$C$5:$C949,C949)</f>
        <v>0</v>
      </c>
      <c r="S949" t="str">
        <f t="shared" si="185"/>
        <v/>
      </c>
      <c r="T949" t="str">
        <f t="shared" si="186"/>
        <v/>
      </c>
      <c r="U949" t="str">
        <f t="shared" si="187"/>
        <v/>
      </c>
      <c r="V949" s="238" t="str">
        <f t="shared" si="188"/>
        <v/>
      </c>
      <c r="W949" s="238">
        <f t="shared" si="189"/>
        <v>0</v>
      </c>
      <c r="X949" s="238">
        <f>SUMIFS($W$5:$W949,$V$5:$V949,"Plusieurs occurences",$H$5:$H949,H949)</f>
        <v>0</v>
      </c>
      <c r="Y949" t="str">
        <f t="shared" si="190"/>
        <v/>
      </c>
      <c r="Z949" t="str">
        <f t="shared" si="191"/>
        <v/>
      </c>
      <c r="AA949" t="str">
        <f t="shared" si="192"/>
        <v/>
      </c>
      <c r="AC949" t="str">
        <f t="shared" si="193"/>
        <v/>
      </c>
    </row>
    <row r="950" spans="16:29" x14ac:dyDescent="0.25">
      <c r="P950" s="1" t="str">
        <f>IF($C950&lt;&gt;"",IF(COUNTIF($C:C,$C950)&gt;1,"Plusieurs commentaires",""),"")</f>
        <v/>
      </c>
      <c r="Q950" s="1">
        <f t="shared" si="184"/>
        <v>0</v>
      </c>
      <c r="R950" s="1">
        <f>SUMIFS($Q$5:$Q950,$P$5:$P950,"Plusieurs commentaires",$C$5:$C950,C950)</f>
        <v>0</v>
      </c>
      <c r="S950" t="str">
        <f t="shared" si="185"/>
        <v/>
      </c>
      <c r="T950" t="str">
        <f t="shared" si="186"/>
        <v/>
      </c>
      <c r="U950" t="str">
        <f t="shared" si="187"/>
        <v/>
      </c>
      <c r="V950" s="238" t="str">
        <f t="shared" si="188"/>
        <v/>
      </c>
      <c r="W950" s="238">
        <f t="shared" si="189"/>
        <v>0</v>
      </c>
      <c r="X950" s="238">
        <f>SUMIFS($W$5:$W950,$V$5:$V950,"Plusieurs occurences",$H$5:$H950,H950)</f>
        <v>0</v>
      </c>
      <c r="Y950" t="str">
        <f t="shared" si="190"/>
        <v/>
      </c>
      <c r="Z950" t="str">
        <f t="shared" si="191"/>
        <v/>
      </c>
      <c r="AA950" t="str">
        <f t="shared" si="192"/>
        <v/>
      </c>
      <c r="AC950" t="str">
        <f t="shared" si="193"/>
        <v/>
      </c>
    </row>
    <row r="951" spans="16:29" x14ac:dyDescent="0.25">
      <c r="P951" s="1" t="str">
        <f>IF($C951&lt;&gt;"",IF(COUNTIF($C:C,$C951)&gt;1,"Plusieurs commentaires",""),"")</f>
        <v/>
      </c>
      <c r="Q951" s="1">
        <f t="shared" si="184"/>
        <v>0</v>
      </c>
      <c r="R951" s="1">
        <f>SUMIFS($Q$5:$Q951,$P$5:$P951,"Plusieurs commentaires",$C$5:$C951,C951)</f>
        <v>0</v>
      </c>
      <c r="S951" t="str">
        <f t="shared" si="185"/>
        <v/>
      </c>
      <c r="T951" t="str">
        <f t="shared" si="186"/>
        <v/>
      </c>
      <c r="U951" t="str">
        <f t="shared" si="187"/>
        <v/>
      </c>
      <c r="V951" s="238" t="str">
        <f t="shared" si="188"/>
        <v/>
      </c>
      <c r="W951" s="238">
        <f t="shared" si="189"/>
        <v>0</v>
      </c>
      <c r="X951" s="238">
        <f>SUMIFS($W$5:$W951,$V$5:$V951,"Plusieurs occurences",$H$5:$H951,H951)</f>
        <v>0</v>
      </c>
      <c r="Y951" t="str">
        <f t="shared" si="190"/>
        <v/>
      </c>
      <c r="Z951" t="str">
        <f t="shared" si="191"/>
        <v/>
      </c>
      <c r="AA951" t="str">
        <f t="shared" si="192"/>
        <v/>
      </c>
      <c r="AC951" t="str">
        <f t="shared" si="193"/>
        <v/>
      </c>
    </row>
    <row r="952" spans="16:29" x14ac:dyDescent="0.25">
      <c r="P952" s="1" t="str">
        <f>IF($C952&lt;&gt;"",IF(COUNTIF($C:C,$C952)&gt;1,"Plusieurs commentaires",""),"")</f>
        <v/>
      </c>
      <c r="Q952" s="1">
        <f t="shared" si="184"/>
        <v>0</v>
      </c>
      <c r="R952" s="1">
        <f>SUMIFS($Q$5:$Q952,$P$5:$P952,"Plusieurs commentaires",$C$5:$C952,C952)</f>
        <v>0</v>
      </c>
      <c r="S952" t="str">
        <f t="shared" si="185"/>
        <v/>
      </c>
      <c r="T952" t="str">
        <f t="shared" si="186"/>
        <v/>
      </c>
      <c r="U952" t="str">
        <f t="shared" si="187"/>
        <v/>
      </c>
      <c r="V952" s="238" t="str">
        <f t="shared" si="188"/>
        <v/>
      </c>
      <c r="W952" s="238">
        <f t="shared" si="189"/>
        <v>0</v>
      </c>
      <c r="X952" s="238">
        <f>SUMIFS($W$5:$W952,$V$5:$V952,"Plusieurs occurences",$H$5:$H952,H952)</f>
        <v>0</v>
      </c>
      <c r="Y952" t="str">
        <f t="shared" si="190"/>
        <v/>
      </c>
      <c r="Z952" t="str">
        <f t="shared" si="191"/>
        <v/>
      </c>
      <c r="AA952" t="str">
        <f t="shared" si="192"/>
        <v/>
      </c>
      <c r="AC952" t="str">
        <f t="shared" si="193"/>
        <v/>
      </c>
    </row>
    <row r="953" spans="16:29" x14ac:dyDescent="0.25">
      <c r="P953" s="1" t="str">
        <f>IF($C953&lt;&gt;"",IF(COUNTIF($C:C,$C953)&gt;1,"Plusieurs commentaires",""),"")</f>
        <v/>
      </c>
      <c r="Q953" s="1">
        <f t="shared" si="184"/>
        <v>0</v>
      </c>
      <c r="R953" s="1">
        <f>SUMIFS($Q$5:$Q953,$P$5:$P953,"Plusieurs commentaires",$C$5:$C953,C953)</f>
        <v>0</v>
      </c>
      <c r="S953" t="str">
        <f t="shared" si="185"/>
        <v/>
      </c>
      <c r="T953" t="str">
        <f t="shared" si="186"/>
        <v/>
      </c>
      <c r="U953" t="str">
        <f t="shared" si="187"/>
        <v/>
      </c>
      <c r="V953" s="238" t="str">
        <f t="shared" si="188"/>
        <v/>
      </c>
      <c r="W953" s="238">
        <f t="shared" si="189"/>
        <v>0</v>
      </c>
      <c r="X953" s="238">
        <f>SUMIFS($W$5:$W953,$V$5:$V953,"Plusieurs occurences",$H$5:$H953,H953)</f>
        <v>0</v>
      </c>
      <c r="Y953" t="str">
        <f t="shared" si="190"/>
        <v/>
      </c>
      <c r="Z953" t="str">
        <f t="shared" si="191"/>
        <v/>
      </c>
      <c r="AA953" t="str">
        <f t="shared" si="192"/>
        <v/>
      </c>
      <c r="AC953" t="str">
        <f t="shared" si="193"/>
        <v/>
      </c>
    </row>
    <row r="954" spans="16:29" x14ac:dyDescent="0.25">
      <c r="P954" s="1" t="str">
        <f>IF($C954&lt;&gt;"",IF(COUNTIF($C:C,$C954)&gt;1,"Plusieurs commentaires",""),"")</f>
        <v/>
      </c>
      <c r="Q954" s="1">
        <f t="shared" si="184"/>
        <v>0</v>
      </c>
      <c r="R954" s="1">
        <f>SUMIFS($Q$5:$Q954,$P$5:$P954,"Plusieurs commentaires",$C$5:$C954,C954)</f>
        <v>0</v>
      </c>
      <c r="S954" t="str">
        <f t="shared" si="185"/>
        <v/>
      </c>
      <c r="T954" t="str">
        <f t="shared" si="186"/>
        <v/>
      </c>
      <c r="U954" t="str">
        <f t="shared" si="187"/>
        <v/>
      </c>
      <c r="V954" s="238" t="str">
        <f t="shared" si="188"/>
        <v/>
      </c>
      <c r="W954" s="238">
        <f t="shared" si="189"/>
        <v>0</v>
      </c>
      <c r="X954" s="238">
        <f>SUMIFS($W$5:$W954,$V$5:$V954,"Plusieurs occurences",$H$5:$H954,H954)</f>
        <v>0</v>
      </c>
      <c r="Y954" t="str">
        <f t="shared" si="190"/>
        <v/>
      </c>
      <c r="Z954" t="str">
        <f t="shared" si="191"/>
        <v/>
      </c>
      <c r="AA954" t="str">
        <f t="shared" si="192"/>
        <v/>
      </c>
      <c r="AC954" t="str">
        <f t="shared" si="193"/>
        <v/>
      </c>
    </row>
    <row r="955" spans="16:29" x14ac:dyDescent="0.25">
      <c r="P955" s="1" t="str">
        <f>IF($C955&lt;&gt;"",IF(COUNTIF($C:C,$C955)&gt;1,"Plusieurs commentaires",""),"")</f>
        <v/>
      </c>
      <c r="Q955" s="1">
        <f t="shared" si="184"/>
        <v>0</v>
      </c>
      <c r="R955" s="1">
        <f>SUMIFS($Q$5:$Q955,$P$5:$P955,"Plusieurs commentaires",$C$5:$C955,C955)</f>
        <v>0</v>
      </c>
      <c r="S955" t="str">
        <f t="shared" si="185"/>
        <v/>
      </c>
      <c r="T955" t="str">
        <f t="shared" si="186"/>
        <v/>
      </c>
      <c r="U955" t="str">
        <f t="shared" si="187"/>
        <v/>
      </c>
      <c r="V955" s="238" t="str">
        <f t="shared" si="188"/>
        <v/>
      </c>
      <c r="W955" s="238">
        <f t="shared" si="189"/>
        <v>0</v>
      </c>
      <c r="X955" s="238">
        <f>SUMIFS($W$5:$W955,$V$5:$V955,"Plusieurs occurences",$H$5:$H955,H955)</f>
        <v>0</v>
      </c>
      <c r="Y955" t="str">
        <f t="shared" si="190"/>
        <v/>
      </c>
      <c r="Z955" t="str">
        <f t="shared" si="191"/>
        <v/>
      </c>
      <c r="AA955" t="str">
        <f t="shared" si="192"/>
        <v/>
      </c>
      <c r="AC955" t="str">
        <f t="shared" si="193"/>
        <v/>
      </c>
    </row>
    <row r="956" spans="16:29" x14ac:dyDescent="0.25">
      <c r="P956" s="1" t="str">
        <f>IF($C956&lt;&gt;"",IF(COUNTIF($C:C,$C956)&gt;1,"Plusieurs commentaires",""),"")</f>
        <v/>
      </c>
      <c r="Q956" s="1">
        <f t="shared" si="184"/>
        <v>0</v>
      </c>
      <c r="R956" s="1">
        <f>SUMIFS($Q$5:$Q956,$P$5:$P956,"Plusieurs commentaires",$C$5:$C956,C956)</f>
        <v>0</v>
      </c>
      <c r="S956" t="str">
        <f t="shared" si="185"/>
        <v/>
      </c>
      <c r="T956" t="str">
        <f t="shared" si="186"/>
        <v/>
      </c>
      <c r="U956" t="str">
        <f t="shared" si="187"/>
        <v/>
      </c>
      <c r="V956" s="238" t="str">
        <f t="shared" si="188"/>
        <v/>
      </c>
      <c r="W956" s="238">
        <f t="shared" si="189"/>
        <v>0</v>
      </c>
      <c r="X956" s="238">
        <f>SUMIFS($W$5:$W956,$V$5:$V956,"Plusieurs occurences",$H$5:$H956,H956)</f>
        <v>0</v>
      </c>
      <c r="Y956" t="str">
        <f t="shared" si="190"/>
        <v/>
      </c>
      <c r="Z956" t="str">
        <f t="shared" si="191"/>
        <v/>
      </c>
      <c r="AA956" t="str">
        <f t="shared" si="192"/>
        <v/>
      </c>
      <c r="AC956" t="str">
        <f t="shared" si="193"/>
        <v/>
      </c>
    </row>
    <row r="957" spans="16:29" x14ac:dyDescent="0.25">
      <c r="P957" s="1" t="str">
        <f>IF($C957&lt;&gt;"",IF(COUNTIF($C:C,$C957)&gt;1,"Plusieurs commentaires",""),"")</f>
        <v/>
      </c>
      <c r="Q957" s="1">
        <f t="shared" si="184"/>
        <v>0</v>
      </c>
      <c r="R957" s="1">
        <f>SUMIFS($Q$5:$Q957,$P$5:$P957,"Plusieurs commentaires",$C$5:$C957,C957)</f>
        <v>0</v>
      </c>
      <c r="S957" t="str">
        <f t="shared" si="185"/>
        <v/>
      </c>
      <c r="T957" t="str">
        <f t="shared" si="186"/>
        <v/>
      </c>
      <c r="U957" t="str">
        <f t="shared" si="187"/>
        <v/>
      </c>
      <c r="V957" s="238" t="str">
        <f t="shared" si="188"/>
        <v/>
      </c>
      <c r="W957" s="238">
        <f t="shared" si="189"/>
        <v>0</v>
      </c>
      <c r="X957" s="238">
        <f>SUMIFS($W$5:$W957,$V$5:$V957,"Plusieurs occurences",$H$5:$H957,H957)</f>
        <v>0</v>
      </c>
      <c r="Y957" t="str">
        <f t="shared" si="190"/>
        <v/>
      </c>
      <c r="Z957" t="str">
        <f t="shared" si="191"/>
        <v/>
      </c>
      <c r="AA957" t="str">
        <f t="shared" si="192"/>
        <v/>
      </c>
      <c r="AC957" t="str">
        <f t="shared" si="193"/>
        <v/>
      </c>
    </row>
    <row r="958" spans="16:29" x14ac:dyDescent="0.25">
      <c r="P958" s="1"/>
      <c r="Q958" s="1"/>
      <c r="R958" s="1"/>
      <c r="T958" t="str">
        <f t="shared" si="186"/>
        <v/>
      </c>
      <c r="U958" t="str">
        <f t="shared" si="187"/>
        <v/>
      </c>
      <c r="V958" s="238" t="str">
        <f t="shared" si="188"/>
        <v/>
      </c>
      <c r="W958" s="238">
        <f t="shared" si="189"/>
        <v>0</v>
      </c>
      <c r="X958" s="238">
        <f>SUMIFS($W$5:$W958,$V$5:$V958,"Plusieurs occurences",$H$5:$H958,H958)</f>
        <v>0</v>
      </c>
      <c r="Y958" t="str">
        <f t="shared" si="190"/>
        <v/>
      </c>
      <c r="Z958" t="str">
        <f t="shared" si="191"/>
        <v/>
      </c>
      <c r="AA958" t="str">
        <f t="shared" si="192"/>
        <v/>
      </c>
      <c r="AC958" t="str">
        <f t="shared" si="193"/>
        <v/>
      </c>
    </row>
    <row r="959" spans="16:29" x14ac:dyDescent="0.25">
      <c r="U959" t="str">
        <f t="shared" si="187"/>
        <v/>
      </c>
      <c r="V959" s="238" t="str">
        <f t="shared" si="188"/>
        <v/>
      </c>
      <c r="W959" s="238">
        <f t="shared" si="189"/>
        <v>0</v>
      </c>
      <c r="X959" s="238">
        <f>SUMIFS($W$5:$W959,$V$5:$V959,"Plusieurs occurences",$H$5:$H959,H959)</f>
        <v>0</v>
      </c>
      <c r="Y959" t="str">
        <f t="shared" si="190"/>
        <v/>
      </c>
      <c r="Z959" t="str">
        <f t="shared" si="191"/>
        <v/>
      </c>
      <c r="AA959" t="str">
        <f t="shared" si="192"/>
        <v/>
      </c>
      <c r="AC959" t="str">
        <f t="shared" si="193"/>
        <v/>
      </c>
    </row>
    <row r="960" spans="16:29" x14ac:dyDescent="0.25">
      <c r="U960" t="str">
        <f t="shared" si="187"/>
        <v/>
      </c>
      <c r="W960" t="s">
        <v>5571</v>
      </c>
      <c r="Y960" t="str">
        <f t="shared" si="190"/>
        <v/>
      </c>
      <c r="Z960" t="str">
        <f t="shared" si="191"/>
        <v/>
      </c>
      <c r="AA960" t="str">
        <f t="shared" si="192"/>
        <v/>
      </c>
      <c r="AC960" t="str">
        <f t="shared" si="193"/>
        <v/>
      </c>
    </row>
    <row r="961" spans="21:29" x14ac:dyDescent="0.25">
      <c r="U961" t="str">
        <f t="shared" si="187"/>
        <v/>
      </c>
      <c r="W961" t="s">
        <v>5571</v>
      </c>
      <c r="AC961" t="str">
        <f t="shared" si="193"/>
        <v/>
      </c>
    </row>
    <row r="962" spans="21:29" x14ac:dyDescent="0.25">
      <c r="U962" t="str">
        <f t="shared" si="187"/>
        <v/>
      </c>
      <c r="W962" t="s">
        <v>5571</v>
      </c>
      <c r="AC962" t="str">
        <f t="shared" si="193"/>
        <v/>
      </c>
    </row>
    <row r="963" spans="21:29" x14ac:dyDescent="0.25">
      <c r="U963" t="str">
        <f t="shared" si="187"/>
        <v/>
      </c>
      <c r="W963" t="s">
        <v>5571</v>
      </c>
      <c r="AC963" t="str">
        <f t="shared" si="193"/>
        <v/>
      </c>
    </row>
    <row r="964" spans="21:29" x14ac:dyDescent="0.25">
      <c r="U964" t="str">
        <f t="shared" si="187"/>
        <v/>
      </c>
      <c r="W964" t="s">
        <v>5571</v>
      </c>
      <c r="AC964" t="str">
        <f t="shared" si="193"/>
        <v/>
      </c>
    </row>
    <row r="965" spans="21:29" x14ac:dyDescent="0.25">
      <c r="U965" t="str">
        <f t="shared" ref="U965:U988" si="194">IF(I965="Non",IF(F965&lt;=21,IF(M965="Neutre",IF(J965&gt;2017,C965,""),""),""),"")</f>
        <v/>
      </c>
      <c r="W965" t="s">
        <v>5571</v>
      </c>
      <c r="AC965" t="str">
        <f t="shared" si="193"/>
        <v/>
      </c>
    </row>
    <row r="966" spans="21:29" x14ac:dyDescent="0.25">
      <c r="U966" t="str">
        <f t="shared" si="194"/>
        <v/>
      </c>
      <c r="W966" t="s">
        <v>5571</v>
      </c>
      <c r="AC966" t="str">
        <f t="shared" si="193"/>
        <v/>
      </c>
    </row>
    <row r="967" spans="21:29" x14ac:dyDescent="0.25">
      <c r="U967" t="str">
        <f t="shared" si="194"/>
        <v/>
      </c>
      <c r="W967" t="s">
        <v>5571</v>
      </c>
      <c r="AC967" t="str">
        <f t="shared" si="193"/>
        <v/>
      </c>
    </row>
    <row r="968" spans="21:29" x14ac:dyDescent="0.25">
      <c r="U968" t="str">
        <f t="shared" si="194"/>
        <v/>
      </c>
      <c r="W968" t="s">
        <v>5571</v>
      </c>
      <c r="AC968" t="str">
        <f t="shared" si="193"/>
        <v/>
      </c>
    </row>
    <row r="969" spans="21:29" x14ac:dyDescent="0.25">
      <c r="U969" t="str">
        <f t="shared" si="194"/>
        <v/>
      </c>
      <c r="W969" t="s">
        <v>5571</v>
      </c>
      <c r="AC969" t="str">
        <f t="shared" si="193"/>
        <v/>
      </c>
    </row>
    <row r="970" spans="21:29" x14ac:dyDescent="0.25">
      <c r="U970" t="str">
        <f t="shared" si="194"/>
        <v/>
      </c>
      <c r="W970" t="s">
        <v>5571</v>
      </c>
      <c r="AC970" t="str">
        <f t="shared" ref="AC970:AC1006" si="195">IF(R970&lt;2,IF(M970="Critique",C970,""),"")</f>
        <v/>
      </c>
    </row>
    <row r="971" spans="21:29" x14ac:dyDescent="0.25">
      <c r="U971" t="str">
        <f t="shared" si="194"/>
        <v/>
      </c>
      <c r="W971" t="s">
        <v>5571</v>
      </c>
      <c r="AC971" t="str">
        <f t="shared" si="195"/>
        <v/>
      </c>
    </row>
    <row r="972" spans="21:29" x14ac:dyDescent="0.25">
      <c r="U972" t="str">
        <f t="shared" si="194"/>
        <v/>
      </c>
      <c r="W972" t="s">
        <v>5571</v>
      </c>
      <c r="AC972" t="str">
        <f t="shared" si="195"/>
        <v/>
      </c>
    </row>
    <row r="973" spans="21:29" x14ac:dyDescent="0.25">
      <c r="U973" t="str">
        <f t="shared" si="194"/>
        <v/>
      </c>
      <c r="W973" t="s">
        <v>5571</v>
      </c>
      <c r="AC973" t="str">
        <f t="shared" si="195"/>
        <v/>
      </c>
    </row>
    <row r="974" spans="21:29" x14ac:dyDescent="0.25">
      <c r="U974" t="str">
        <f t="shared" si="194"/>
        <v/>
      </c>
      <c r="W974" t="s">
        <v>5571</v>
      </c>
      <c r="AC974" t="str">
        <f t="shared" si="195"/>
        <v/>
      </c>
    </row>
    <row r="975" spans="21:29" x14ac:dyDescent="0.25">
      <c r="U975" t="str">
        <f t="shared" si="194"/>
        <v/>
      </c>
      <c r="W975" t="s">
        <v>5571</v>
      </c>
      <c r="AC975" t="str">
        <f t="shared" si="195"/>
        <v/>
      </c>
    </row>
    <row r="976" spans="21:29" x14ac:dyDescent="0.25">
      <c r="U976" t="str">
        <f t="shared" si="194"/>
        <v/>
      </c>
      <c r="W976" t="s">
        <v>5571</v>
      </c>
      <c r="AC976" t="str">
        <f t="shared" si="195"/>
        <v/>
      </c>
    </row>
    <row r="977" spans="21:29" x14ac:dyDescent="0.25">
      <c r="U977" t="str">
        <f t="shared" si="194"/>
        <v/>
      </c>
      <c r="W977" t="s">
        <v>5571</v>
      </c>
      <c r="AC977" t="str">
        <f t="shared" si="195"/>
        <v/>
      </c>
    </row>
    <row r="978" spans="21:29" x14ac:dyDescent="0.25">
      <c r="U978" t="str">
        <f t="shared" si="194"/>
        <v/>
      </c>
      <c r="W978" t="s">
        <v>5571</v>
      </c>
      <c r="AC978" t="str">
        <f t="shared" si="195"/>
        <v/>
      </c>
    </row>
    <row r="979" spans="21:29" x14ac:dyDescent="0.25">
      <c r="U979" t="str">
        <f t="shared" si="194"/>
        <v/>
      </c>
      <c r="W979" t="str">
        <f t="shared" ref="W979:W988" si="196">IF(J979="Non",IF(G979&lt;=21,IF(O979="Neutre",IF(K979&gt;2017,D979,""),""),""),"")</f>
        <v/>
      </c>
      <c r="AC979" t="str">
        <f t="shared" si="195"/>
        <v/>
      </c>
    </row>
    <row r="980" spans="21:29" x14ac:dyDescent="0.25">
      <c r="U980" t="str">
        <f t="shared" si="194"/>
        <v/>
      </c>
      <c r="W980" t="str">
        <f t="shared" si="196"/>
        <v/>
      </c>
      <c r="AC980" t="str">
        <f t="shared" si="195"/>
        <v/>
      </c>
    </row>
    <row r="981" spans="21:29" x14ac:dyDescent="0.25">
      <c r="U981" t="str">
        <f t="shared" si="194"/>
        <v/>
      </c>
      <c r="W981" t="str">
        <f t="shared" si="196"/>
        <v/>
      </c>
      <c r="AC981" t="str">
        <f t="shared" si="195"/>
        <v/>
      </c>
    </row>
    <row r="982" spans="21:29" x14ac:dyDescent="0.25">
      <c r="U982" t="str">
        <f t="shared" si="194"/>
        <v/>
      </c>
      <c r="W982" t="str">
        <f t="shared" si="196"/>
        <v/>
      </c>
      <c r="AC982" t="str">
        <f t="shared" si="195"/>
        <v/>
      </c>
    </row>
    <row r="983" spans="21:29" x14ac:dyDescent="0.25">
      <c r="U983" t="str">
        <f t="shared" si="194"/>
        <v/>
      </c>
      <c r="W983" t="str">
        <f t="shared" si="196"/>
        <v/>
      </c>
      <c r="AC983" t="str">
        <f t="shared" si="195"/>
        <v/>
      </c>
    </row>
    <row r="984" spans="21:29" x14ac:dyDescent="0.25">
      <c r="U984" t="str">
        <f t="shared" si="194"/>
        <v/>
      </c>
      <c r="W984" t="str">
        <f t="shared" si="196"/>
        <v/>
      </c>
      <c r="AC984" t="str">
        <f t="shared" si="195"/>
        <v/>
      </c>
    </row>
    <row r="985" spans="21:29" x14ac:dyDescent="0.25">
      <c r="U985" t="str">
        <f t="shared" si="194"/>
        <v/>
      </c>
      <c r="W985" t="str">
        <f t="shared" si="196"/>
        <v/>
      </c>
      <c r="AC985" t="str">
        <f t="shared" si="195"/>
        <v/>
      </c>
    </row>
    <row r="986" spans="21:29" x14ac:dyDescent="0.25">
      <c r="U986" t="str">
        <f t="shared" si="194"/>
        <v/>
      </c>
      <c r="W986" t="str">
        <f t="shared" si="196"/>
        <v/>
      </c>
      <c r="AC986" t="str">
        <f t="shared" si="195"/>
        <v/>
      </c>
    </row>
    <row r="987" spans="21:29" x14ac:dyDescent="0.25">
      <c r="U987" t="str">
        <f t="shared" si="194"/>
        <v/>
      </c>
      <c r="W987" t="str">
        <f t="shared" si="196"/>
        <v/>
      </c>
      <c r="AC987" t="str">
        <f t="shared" si="195"/>
        <v/>
      </c>
    </row>
    <row r="988" spans="21:29" x14ac:dyDescent="0.25">
      <c r="U988" t="str">
        <f t="shared" si="194"/>
        <v/>
      </c>
      <c r="W988" t="str">
        <f t="shared" si="196"/>
        <v/>
      </c>
      <c r="AC988" t="str">
        <f t="shared" si="195"/>
        <v/>
      </c>
    </row>
    <row r="989" spans="21:29" x14ac:dyDescent="0.25">
      <c r="AC989" t="str">
        <f t="shared" si="195"/>
        <v/>
      </c>
    </row>
    <row r="990" spans="21:29" x14ac:dyDescent="0.25">
      <c r="AC990" t="str">
        <f t="shared" si="195"/>
        <v/>
      </c>
    </row>
    <row r="991" spans="21:29" x14ac:dyDescent="0.25">
      <c r="AC991" t="str">
        <f t="shared" si="195"/>
        <v/>
      </c>
    </row>
    <row r="992" spans="21:29" x14ac:dyDescent="0.25">
      <c r="AC992" t="str">
        <f t="shared" si="195"/>
        <v/>
      </c>
    </row>
    <row r="993" spans="29:29" x14ac:dyDescent="0.25">
      <c r="AC993" t="str">
        <f t="shared" si="195"/>
        <v/>
      </c>
    </row>
    <row r="994" spans="29:29" x14ac:dyDescent="0.25">
      <c r="AC994" t="str">
        <f t="shared" si="195"/>
        <v/>
      </c>
    </row>
    <row r="995" spans="29:29" x14ac:dyDescent="0.25">
      <c r="AC995" t="str">
        <f t="shared" si="195"/>
        <v/>
      </c>
    </row>
    <row r="996" spans="29:29" x14ac:dyDescent="0.25">
      <c r="AC996" t="str">
        <f t="shared" si="195"/>
        <v/>
      </c>
    </row>
    <row r="997" spans="29:29" x14ac:dyDescent="0.25">
      <c r="AC997" t="str">
        <f t="shared" si="195"/>
        <v/>
      </c>
    </row>
    <row r="998" spans="29:29" x14ac:dyDescent="0.25">
      <c r="AC998" t="str">
        <f t="shared" si="195"/>
        <v/>
      </c>
    </row>
    <row r="999" spans="29:29" x14ac:dyDescent="0.25">
      <c r="AC999" t="str">
        <f t="shared" si="195"/>
        <v/>
      </c>
    </row>
    <row r="1000" spans="29:29" x14ac:dyDescent="0.25">
      <c r="AC1000" t="str">
        <f t="shared" si="195"/>
        <v/>
      </c>
    </row>
    <row r="1001" spans="29:29" x14ac:dyDescent="0.25">
      <c r="AC1001" t="str">
        <f t="shared" si="195"/>
        <v/>
      </c>
    </row>
    <row r="1002" spans="29:29" x14ac:dyDescent="0.25">
      <c r="AC1002" t="str">
        <f t="shared" si="195"/>
        <v/>
      </c>
    </row>
    <row r="1003" spans="29:29" x14ac:dyDescent="0.25">
      <c r="AC1003" t="str">
        <f t="shared" si="195"/>
        <v/>
      </c>
    </row>
    <row r="1004" spans="29:29" x14ac:dyDescent="0.25">
      <c r="AC1004" t="str">
        <f t="shared" si="195"/>
        <v/>
      </c>
    </row>
    <row r="1005" spans="29:29" x14ac:dyDescent="0.25">
      <c r="AC1005" t="str">
        <f t="shared" si="195"/>
        <v/>
      </c>
    </row>
    <row r="1006" spans="29:29" x14ac:dyDescent="0.25">
      <c r="AC1006" t="str">
        <f t="shared" si="195"/>
        <v/>
      </c>
    </row>
  </sheetData>
  <sortState ref="A5:AE181">
    <sortCondition ref="M5:M18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Analyse des résultats</vt:lpstr>
      <vt:lpstr>Données Envoyé Spécial</vt:lpstr>
      <vt:lpstr>Données Facebook Envoyé Spécial</vt:lpstr>
      <vt:lpstr>XLStat_HID</vt:lpstr>
      <vt:lpstr>XLStat_HID1</vt:lpstr>
      <vt:lpstr>XLStat_HID2</vt:lpstr>
      <vt:lpstr>XLStat_HID3</vt:lpstr>
      <vt:lpstr>XLStat_HID4</vt:lpstr>
      <vt:lpstr>Données Réponse Envoyé Spécial</vt:lpstr>
      <vt:lpstr>Données Tristan W.</vt:lpstr>
      <vt:lpstr>Données Décodeurs</vt:lpstr>
      <vt:lpstr>Données SoutienGW</vt:lpstr>
      <vt:lpstr>XLStat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Maxime Pinazzi</dc:creator>
  <cp:keywords/>
  <dc:description/>
  <cp:lastModifiedBy>Maxime Pinazzi</cp:lastModifiedBy>
  <cp:revision/>
  <dcterms:created xsi:type="dcterms:W3CDTF">2019-02-08T13:09:15Z</dcterms:created>
  <dcterms:modified xsi:type="dcterms:W3CDTF">2019-03-06T13:44:27Z</dcterms:modified>
  <cp:category/>
  <cp:contentStatus/>
</cp:coreProperties>
</file>